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8.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drawings/drawing12.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drawings/drawing13.xml" ContentType="application/vnd.openxmlformats-officedocument.drawingml.chartshapes+xml"/>
  <Override PartName="/xl/charts/chart9.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drawings/drawing16.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17.xml" ContentType="application/vnd.openxmlformats-officedocument.drawingml.chartshapes+xml"/>
  <Override PartName="/xl/charts/chart12.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drawings/drawing20.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21.xml" ContentType="application/vnd.openxmlformats-officedocument.drawingml.chartshapes+xml"/>
  <Override PartName="/xl/charts/chart15.xml" ContentType="application/vnd.openxmlformats-officedocument.drawingml.chart+xml"/>
  <Override PartName="/xl/drawings/drawing22.xml" ContentType="application/vnd.openxmlformats-officedocument.drawingml.chartshapes+xml"/>
  <Override PartName="/xl/drawings/drawing23.xml" ContentType="application/vnd.openxmlformats-officedocument.drawing+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drawings/drawing24.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25.xml" ContentType="application/vnd.openxmlformats-officedocument.drawingml.chartshapes+xml"/>
  <Override PartName="/xl/charts/chart18.xml" ContentType="application/vnd.openxmlformats-officedocument.drawingml.chart+xml"/>
  <Override PartName="/xl/drawings/drawing26.xml" ContentType="application/vnd.openxmlformats-officedocument.drawingml.chartshapes+xml"/>
  <Override PartName="/xl/drawings/drawing27.xml" ContentType="application/vnd.openxmlformats-officedocument.drawing+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28.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drawings/drawing29.xml" ContentType="application/vnd.openxmlformats-officedocument.drawingml.chartshapes+xml"/>
  <Override PartName="/xl/charts/chart21.xml" ContentType="application/vnd.openxmlformats-officedocument.drawingml.chart+xml"/>
  <Override PartName="/xl/drawings/drawing30.xml" ContentType="application/vnd.openxmlformats-officedocument.drawingml.chartshapes+xml"/>
  <Override PartName="/xl/drawings/drawing31.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drawings/drawing32.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33.xml" ContentType="application/vnd.openxmlformats-officedocument.drawingml.chartshapes+xml"/>
  <Override PartName="/xl/charts/chart24.xml" ContentType="application/vnd.openxmlformats-officedocument.drawingml.chart+xml"/>
  <Override PartName="/xl/drawings/drawing34.xml" ContentType="application/vnd.openxmlformats-officedocument.drawingml.chartshapes+xml"/>
  <Override PartName="/xl/drawings/drawing35.xml" ContentType="application/vnd.openxmlformats-officedocument.drawing+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drawings/drawing36.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drawings/drawing37.xml" ContentType="application/vnd.openxmlformats-officedocument.drawingml.chartshapes+xml"/>
  <Override PartName="/xl/charts/chart27.xml" ContentType="application/vnd.openxmlformats-officedocument.drawingml.chart+xml"/>
  <Override PartName="/xl/drawings/drawing38.xml" ContentType="application/vnd.openxmlformats-officedocument.drawingml.chartshapes+xml"/>
  <Override PartName="/xl/drawings/drawing39.xml" ContentType="application/vnd.openxmlformats-officedocument.drawing+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drawings/drawing40.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41.xml" ContentType="application/vnd.openxmlformats-officedocument.drawingml.chartshapes+xml"/>
  <Override PartName="/xl/charts/chart30.xml" ContentType="application/vnd.openxmlformats-officedocument.drawingml.chart+xml"/>
  <Override PartName="/xl/drawings/drawing42.xml" ContentType="application/vnd.openxmlformats-officedocument.drawingml.chartshapes+xml"/>
  <Override PartName="/xl/drawings/drawing43.xml" ContentType="application/vnd.openxmlformats-officedocument.drawing+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drawings/drawing44.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drawings/drawing45.xml" ContentType="application/vnd.openxmlformats-officedocument.drawingml.chartshapes+xml"/>
  <Override PartName="/xl/charts/chart33.xml" ContentType="application/vnd.openxmlformats-officedocument.drawingml.chart+xml"/>
  <Override PartName="/xl/drawings/drawing46.xml" ContentType="application/vnd.openxmlformats-officedocument.drawingml.chartshapes+xml"/>
  <Override PartName="/xl/drawings/drawing47.xml" ContentType="application/vnd.openxmlformats-officedocument.drawing+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trlProps/ctrlProp1310.xml" ContentType="application/vnd.ms-excel.controlproperties+xml"/>
  <Override PartName="/xl/ctrlProps/ctrlProp1311.xml" ContentType="application/vnd.ms-excel.controlproperties+xml"/>
  <Override PartName="/xl/ctrlProps/ctrlProp1312.xml" ContentType="application/vnd.ms-excel.controlproperties+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ctrlProps/ctrlProp1325.xml" ContentType="application/vnd.ms-excel.controlproperties+xml"/>
  <Override PartName="/xl/ctrlProps/ctrlProp1326.xml" ContentType="application/vnd.ms-excel.controlproperties+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ctrlProps/ctrlProp1348.xml" ContentType="application/vnd.ms-excel.controlproperties+xml"/>
  <Override PartName="/xl/ctrlProps/ctrlProp1349.xml" ContentType="application/vnd.ms-excel.controlproperties+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ctrlProps/ctrlProp1385.xml" ContentType="application/vnd.ms-excel.controlproperties+xml"/>
  <Override PartName="/xl/ctrlProps/ctrlProp1386.xml" ContentType="application/vnd.ms-excel.controlproperties+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ctrlProps/ctrlProp1410.xml" ContentType="application/vnd.ms-excel.controlproperties+xml"/>
  <Override PartName="/xl/ctrlProps/ctrlProp1411.xml" ContentType="application/vnd.ms-excel.controlproperties+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ctrlProps/ctrlProp1422.xml" ContentType="application/vnd.ms-excel.controlproperties+xml"/>
  <Override PartName="/xl/ctrlProps/ctrlProp1423.xml" ContentType="application/vnd.ms-excel.controlproperties+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trlProps/ctrlProp1446.xml" ContentType="application/vnd.ms-excel.controlproperties+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ctrlProps/ctrlProp1459.xml" ContentType="application/vnd.ms-excel.controlproperties+xml"/>
  <Override PartName="/xl/ctrlProps/ctrlProp1460.xml" ContentType="application/vnd.ms-excel.controlproperties+xml"/>
  <Override PartName="/xl/ctrlProps/ctrlProp1461.xml" ContentType="application/vnd.ms-excel.controlproperties+xml"/>
  <Override PartName="/xl/ctrlProps/ctrlProp1462.xml" ContentType="application/vnd.ms-excel.controlproperties+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drawings/drawing48.xml" ContentType="application/vnd.openxmlformats-officedocument.drawing+xml"/>
  <Override PartName="/xl/charts/chart34.xml" ContentType="application/vnd.openxmlformats-officedocument.drawingml.chart+xml"/>
  <Override PartName="/xl/charts/chart35.xml" ContentType="application/vnd.openxmlformats-officedocument.drawingml.chart+xml"/>
  <Override PartName="/xl/drawings/drawing49.xml" ContentType="application/vnd.openxmlformats-officedocument.drawingml.chartshapes+xml"/>
  <Override PartName="/xl/charts/chart36.xml" ContentType="application/vnd.openxmlformats-officedocument.drawingml.chart+xml"/>
  <Override PartName="/xl/drawings/drawing50.xml" ContentType="application/vnd.openxmlformats-officedocument.drawingml.chartshapes+xml"/>
  <Override PartName="/xl/drawings/drawing51.xml" ContentType="application/vnd.openxmlformats-officedocument.drawing+xml"/>
  <Override PartName="/xl/ctrlProps/ctrlProp1495.xml" ContentType="application/vnd.ms-excel.controlproperties+xml"/>
  <Override PartName="/xl/ctrlProps/ctrlProp1496.xml" ContentType="application/vnd.ms-excel.controlproperties+xml"/>
  <Override PartName="/xl/ctrlProps/ctrlProp1497.xml" ContentType="application/vnd.ms-excel.controlproperties+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trlProps/ctrlProp1520.xml" ContentType="application/vnd.ms-excel.controlproperties+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trlProps/ctrlProp1531.xml" ContentType="application/vnd.ms-excel.controlproperties+xml"/>
  <Override PartName="/xl/ctrlProps/ctrlProp1532.xml" ContentType="application/vnd.ms-excel.controlproperties+xml"/>
  <Override PartName="/xl/ctrlProps/ctrlProp1533.xml" ContentType="application/vnd.ms-excel.controlproperties+xml"/>
  <Override PartName="/xl/ctrlProps/ctrlProp1534.xml" ContentType="application/vnd.ms-excel.controlproperties+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ctrlProps/ctrlProp1547.xml" ContentType="application/vnd.ms-excel.controlproperties+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ctrlProps/ctrlProp1570.xml" ContentType="application/vnd.ms-excel.controlproperties+xml"/>
  <Override PartName="/xl/ctrlProps/ctrlProp1571.xml" ContentType="application/vnd.ms-excel.controlproperties+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trlProps/ctrlProp1599.xml" ContentType="application/vnd.ms-excel.controlproperties+xml"/>
  <Override PartName="/xl/ctrlProps/ctrlProp1600.xml" ContentType="application/vnd.ms-excel.controlproperties+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ctrlProps/ctrlProp1607.xml" ContentType="application/vnd.ms-excel.controlproperties+xml"/>
  <Override PartName="/xl/ctrlProps/ctrlProp1608.xml" ContentType="application/vnd.ms-excel.controlproperties+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trlProps/ctrlProp1630.xml" ContentType="application/vnd.ms-excel.controlproperties+xml"/>
  <Override PartName="/xl/ctrlProps/ctrlProp1631.xml" ContentType="application/vnd.ms-excel.controlproperties+xml"/>
  <Override PartName="/xl/ctrlProps/ctrlProp1632.xml" ContentType="application/vnd.ms-excel.controlproperties+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ctrlProps/ctrlProp1644.xml" ContentType="application/vnd.ms-excel.controlproperties+xml"/>
  <Override PartName="/xl/ctrlProps/ctrlProp1645.xml" ContentType="application/vnd.ms-excel.controlproperties+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ctrlProps/ctrlProp1653.xml" ContentType="application/vnd.ms-excel.controlproperties+xml"/>
  <Override PartName="/xl/ctrlProps/ctrlProp1654.xml" ContentType="application/vnd.ms-excel.controlproperties+xml"/>
  <Override PartName="/xl/ctrlProps/ctrlProp1655.xml" ContentType="application/vnd.ms-excel.controlproperties+xml"/>
  <Override PartName="/xl/ctrlProps/ctrlProp1656.xml" ContentType="application/vnd.ms-excel.controlproperties+xml"/>
  <Override PartName="/xl/ctrlProps/ctrlProp1657.xml" ContentType="application/vnd.ms-excel.controlproperties+xml"/>
  <Override PartName="/xl/ctrlProps/ctrlProp1658.xml" ContentType="application/vnd.ms-excel.controlproperties+xml"/>
  <Override PartName="/xl/ctrlProps/ctrlProp1659.xml" ContentType="application/vnd.ms-excel.controlproperties+xml"/>
  <Override PartName="/xl/ctrlProps/ctrlProp1660.xml" ContentType="application/vnd.ms-excel.controlproperties+xml"/>
  <Override PartName="/xl/ctrlProps/ctrlProp1661.xml" ContentType="application/vnd.ms-excel.controlproperties+xml"/>
  <Override PartName="/xl/ctrlProps/ctrlProp1662.xml" ContentType="application/vnd.ms-excel.controlproperties+xml"/>
  <Override PartName="/xl/ctrlProps/ctrlProp1663.xml" ContentType="application/vnd.ms-excel.controlproperties+xml"/>
  <Override PartName="/xl/ctrlProps/ctrlProp1664.xml" ContentType="application/vnd.ms-excel.controlproperties+xml"/>
  <Override PartName="/xl/ctrlProps/ctrlProp1665.xml" ContentType="application/vnd.ms-excel.controlproperties+xml"/>
  <Override PartName="/xl/ctrlProps/ctrlProp1666.xml" ContentType="application/vnd.ms-excel.controlproperties+xml"/>
  <Override PartName="/xl/ctrlProps/ctrlProp1667.xml" ContentType="application/vnd.ms-excel.controlproperties+xml"/>
  <Override PartName="/xl/ctrlProps/ctrlProp1668.xml" ContentType="application/vnd.ms-excel.controlproperties+xml"/>
  <Override PartName="/xl/ctrlProps/ctrlProp1669.xml" ContentType="application/vnd.ms-excel.controlproperties+xml"/>
  <Override PartName="/xl/ctrlProps/ctrlProp1670.xml" ContentType="application/vnd.ms-excel.controlproperties+xml"/>
  <Override PartName="/xl/ctrlProps/ctrlProp1671.xml" ContentType="application/vnd.ms-excel.controlproperties+xml"/>
  <Override PartName="/xl/ctrlProps/ctrlProp1672.xml" ContentType="application/vnd.ms-excel.controlproperties+xml"/>
  <Override PartName="/xl/ctrlProps/ctrlProp1673.xml" ContentType="application/vnd.ms-excel.controlproperties+xml"/>
  <Override PartName="/xl/ctrlProps/ctrlProp1674.xml" ContentType="application/vnd.ms-excel.controlproperties+xml"/>
  <Override PartName="/xl/ctrlProps/ctrlProp1675.xml" ContentType="application/vnd.ms-excel.controlproperties+xml"/>
  <Override PartName="/xl/ctrlProps/ctrlProp1676.xml" ContentType="application/vnd.ms-excel.controlproperties+xml"/>
  <Override PartName="/xl/ctrlProps/ctrlProp1677.xml" ContentType="application/vnd.ms-excel.controlproperties+xml"/>
  <Override PartName="/xl/ctrlProps/ctrlProp1678.xml" ContentType="application/vnd.ms-excel.controlproperties+xml"/>
  <Override PartName="/xl/ctrlProps/ctrlProp1679.xml" ContentType="application/vnd.ms-excel.controlproperties+xml"/>
  <Override PartName="/xl/ctrlProps/ctrlProp1680.xml" ContentType="application/vnd.ms-excel.controlproperties+xml"/>
  <Override PartName="/xl/ctrlProps/ctrlProp1681.xml" ContentType="application/vnd.ms-excel.controlproperties+xml"/>
  <Override PartName="/xl/ctrlProps/ctrlProp1682.xml" ContentType="application/vnd.ms-excel.controlproperties+xml"/>
  <Override PartName="/xl/ctrlProps/ctrlProp1683.xml" ContentType="application/vnd.ms-excel.controlproperties+xml"/>
  <Override PartName="/xl/ctrlProps/ctrlProp1684.xml" ContentType="application/vnd.ms-excel.controlproperties+xml"/>
  <Override PartName="/xl/ctrlProps/ctrlProp1685.xml" ContentType="application/vnd.ms-excel.controlproperties+xml"/>
  <Override PartName="/xl/ctrlProps/ctrlProp1686.xml" ContentType="application/vnd.ms-excel.controlproperties+xml"/>
  <Override PartName="/xl/ctrlProps/ctrlProp1687.xml" ContentType="application/vnd.ms-excel.controlproperties+xml"/>
  <Override PartName="/xl/ctrlProps/ctrlProp1688.xml" ContentType="application/vnd.ms-excel.controlproperties+xml"/>
  <Override PartName="/xl/ctrlProps/ctrlProp1689.xml" ContentType="application/vnd.ms-excel.controlproperties+xml"/>
  <Override PartName="/xl/ctrlProps/ctrlProp1690.xml" ContentType="application/vnd.ms-excel.controlproperties+xml"/>
  <Override PartName="/xl/ctrlProps/ctrlProp1691.xml" ContentType="application/vnd.ms-excel.controlproperties+xml"/>
  <Override PartName="/xl/ctrlProps/ctrlProp1692.xml" ContentType="application/vnd.ms-excel.controlproperties+xml"/>
  <Override PartName="/xl/ctrlProps/ctrlProp1693.xml" ContentType="application/vnd.ms-excel.controlproperties+xml"/>
  <Override PartName="/xl/ctrlProps/ctrlProp1694.xml" ContentType="application/vnd.ms-excel.controlproperties+xml"/>
  <Override PartName="/xl/ctrlProps/ctrlProp1695.xml" ContentType="application/vnd.ms-excel.controlproperties+xml"/>
  <Override PartName="/xl/ctrlProps/ctrlProp1696.xml" ContentType="application/vnd.ms-excel.controlproperties+xml"/>
  <Override PartName="/xl/ctrlProps/ctrlProp1697.xml" ContentType="application/vnd.ms-excel.controlproperties+xml"/>
  <Override PartName="/xl/ctrlProps/ctrlProp1698.xml" ContentType="application/vnd.ms-excel.controlproperties+xml"/>
  <Override PartName="/xl/ctrlProps/ctrlProp1699.xml" ContentType="application/vnd.ms-excel.controlproperties+xml"/>
  <Override PartName="/xl/ctrlProps/ctrlProp1700.xml" ContentType="application/vnd.ms-excel.controlproperties+xml"/>
  <Override PartName="/xl/ctrlProps/ctrlProp1701.xml" ContentType="application/vnd.ms-excel.controlproperties+xml"/>
  <Override PartName="/xl/ctrlProps/ctrlProp1702.xml" ContentType="application/vnd.ms-excel.controlproperties+xml"/>
  <Override PartName="/xl/ctrlProps/ctrlProp1703.xml" ContentType="application/vnd.ms-excel.controlproperties+xml"/>
  <Override PartName="/xl/ctrlProps/ctrlProp1704.xml" ContentType="application/vnd.ms-excel.controlproperties+xml"/>
  <Override PartName="/xl/ctrlProps/ctrlProp1705.xml" ContentType="application/vnd.ms-excel.controlproperties+xml"/>
  <Override PartName="/xl/ctrlProps/ctrlProp1706.xml" ContentType="application/vnd.ms-excel.controlproperties+xml"/>
  <Override PartName="/xl/ctrlProps/ctrlProp1707.xml" ContentType="application/vnd.ms-excel.controlproperties+xml"/>
  <Override PartName="/xl/ctrlProps/ctrlProp1708.xml" ContentType="application/vnd.ms-excel.controlproperties+xml"/>
  <Override PartName="/xl/ctrlProps/ctrlProp1709.xml" ContentType="application/vnd.ms-excel.controlproperties+xml"/>
  <Override PartName="/xl/ctrlProps/ctrlProp1710.xml" ContentType="application/vnd.ms-excel.controlproperties+xml"/>
  <Override PartName="/xl/ctrlProps/ctrlProp1711.xml" ContentType="application/vnd.ms-excel.controlproperties+xml"/>
  <Override PartName="/xl/ctrlProps/ctrlProp1712.xml" ContentType="application/vnd.ms-excel.controlproperties+xml"/>
  <Override PartName="/xl/ctrlProps/ctrlProp1713.xml" ContentType="application/vnd.ms-excel.controlproperties+xml"/>
  <Override PartName="/xl/ctrlProps/ctrlProp1714.xml" ContentType="application/vnd.ms-excel.controlproperties+xml"/>
  <Override PartName="/xl/ctrlProps/ctrlProp1715.xml" ContentType="application/vnd.ms-excel.controlproperties+xml"/>
  <Override PartName="/xl/ctrlProps/ctrlProp1716.xml" ContentType="application/vnd.ms-excel.controlproperties+xml"/>
  <Override PartName="/xl/ctrlProps/ctrlProp1717.xml" ContentType="application/vnd.ms-excel.controlproperties+xml"/>
  <Override PartName="/xl/ctrlProps/ctrlProp1718.xml" ContentType="application/vnd.ms-excel.controlproperties+xml"/>
  <Override PartName="/xl/ctrlProps/ctrlProp1719.xml" ContentType="application/vnd.ms-excel.controlproperties+xml"/>
  <Override PartName="/xl/ctrlProps/ctrlProp1720.xml" ContentType="application/vnd.ms-excel.controlproperties+xml"/>
  <Override PartName="/xl/ctrlProps/ctrlProp1721.xml" ContentType="application/vnd.ms-excel.controlproperties+xml"/>
  <Override PartName="/xl/ctrlProps/ctrlProp1722.xml" ContentType="application/vnd.ms-excel.controlproperties+xml"/>
  <Override PartName="/xl/ctrlProps/ctrlProp1723.xml" ContentType="application/vnd.ms-excel.controlproperties+xml"/>
  <Override PartName="/xl/ctrlProps/ctrlProp1724.xml" ContentType="application/vnd.ms-excel.controlproperties+xml"/>
  <Override PartName="/xl/ctrlProps/ctrlProp1725.xml" ContentType="application/vnd.ms-excel.controlproperties+xml"/>
  <Override PartName="/xl/ctrlProps/ctrlProp1726.xml" ContentType="application/vnd.ms-excel.controlproperties+xml"/>
  <Override PartName="/xl/ctrlProps/ctrlProp1727.xml" ContentType="application/vnd.ms-excel.controlproperties+xml"/>
  <Override PartName="/xl/ctrlProps/ctrlProp1728.xml" ContentType="application/vnd.ms-excel.controlproperties+xml"/>
  <Override PartName="/xl/ctrlProps/ctrlProp1729.xml" ContentType="application/vnd.ms-excel.controlproperties+xml"/>
  <Override PartName="/xl/ctrlProps/ctrlProp1730.xml" ContentType="application/vnd.ms-excel.controlproperties+xml"/>
  <Override PartName="/xl/ctrlProps/ctrlProp1731.xml" ContentType="application/vnd.ms-excel.controlproperties+xml"/>
  <Override PartName="/xl/ctrlProps/ctrlProp1732.xml" ContentType="application/vnd.ms-excel.controlproperties+xml"/>
  <Override PartName="/xl/ctrlProps/ctrlProp1733.xml" ContentType="application/vnd.ms-excel.controlproperties+xml"/>
  <Override PartName="/xl/ctrlProps/ctrlProp1734.xml" ContentType="application/vnd.ms-excel.controlproperties+xml"/>
  <Override PartName="/xl/ctrlProps/ctrlProp1735.xml" ContentType="application/vnd.ms-excel.controlproperties+xml"/>
  <Override PartName="/xl/ctrlProps/ctrlProp1736.xml" ContentType="application/vnd.ms-excel.controlproperties+xml"/>
  <Override PartName="/xl/ctrlProps/ctrlProp1737.xml" ContentType="application/vnd.ms-excel.controlproperties+xml"/>
  <Override PartName="/xl/ctrlProps/ctrlProp1738.xml" ContentType="application/vnd.ms-excel.controlproperties+xml"/>
  <Override PartName="/xl/ctrlProps/ctrlProp1739.xml" ContentType="application/vnd.ms-excel.controlproperties+xml"/>
  <Override PartName="/xl/ctrlProps/ctrlProp1740.xml" ContentType="application/vnd.ms-excel.controlproperties+xml"/>
  <Override PartName="/xl/ctrlProps/ctrlProp1741.xml" ContentType="application/vnd.ms-excel.controlproperties+xml"/>
  <Override PartName="/xl/ctrlProps/ctrlProp1742.xml" ContentType="application/vnd.ms-excel.controlproperties+xml"/>
  <Override PartName="/xl/ctrlProps/ctrlProp1743.xml" ContentType="application/vnd.ms-excel.controlproperties+xml"/>
  <Override PartName="/xl/ctrlProps/ctrlProp1744.xml" ContentType="application/vnd.ms-excel.controlproperties+xml"/>
  <Override PartName="/xl/ctrlProps/ctrlProp1745.xml" ContentType="application/vnd.ms-excel.controlproperties+xml"/>
  <Override PartName="/xl/ctrlProps/ctrlProp1746.xml" ContentType="application/vnd.ms-excel.controlproperties+xml"/>
  <Override PartName="/xl/ctrlProps/ctrlProp1747.xml" ContentType="application/vnd.ms-excel.controlproperties+xml"/>
  <Override PartName="/xl/ctrlProps/ctrlProp1748.xml" ContentType="application/vnd.ms-excel.controlproperties+xml"/>
  <Override PartName="/xl/ctrlProps/ctrlProp1749.xml" ContentType="application/vnd.ms-excel.controlproperties+xml"/>
  <Override PartName="/xl/ctrlProps/ctrlProp1750.xml" ContentType="application/vnd.ms-excel.controlproperties+xml"/>
  <Override PartName="/xl/ctrlProps/ctrlProp1751.xml" ContentType="application/vnd.ms-excel.controlproperties+xml"/>
  <Override PartName="/xl/ctrlProps/ctrlProp1752.xml" ContentType="application/vnd.ms-excel.controlproperties+xml"/>
  <Override PartName="/xl/ctrlProps/ctrlProp1753.xml" ContentType="application/vnd.ms-excel.controlproperties+xml"/>
  <Override PartName="/xl/ctrlProps/ctrlProp1754.xml" ContentType="application/vnd.ms-excel.controlproperties+xml"/>
  <Override PartName="/xl/ctrlProps/ctrlProp1755.xml" ContentType="application/vnd.ms-excel.controlproperties+xml"/>
  <Override PartName="/xl/ctrlProps/ctrlProp1756.xml" ContentType="application/vnd.ms-excel.controlproperties+xml"/>
  <Override PartName="/xl/ctrlProps/ctrlProp1757.xml" ContentType="application/vnd.ms-excel.controlproperties+xml"/>
  <Override PartName="/xl/ctrlProps/ctrlProp1758.xml" ContentType="application/vnd.ms-excel.controlproperties+xml"/>
  <Override PartName="/xl/ctrlProps/ctrlProp1759.xml" ContentType="application/vnd.ms-excel.controlproperties+xml"/>
  <Override PartName="/xl/ctrlProps/ctrlProp1760.xml" ContentType="application/vnd.ms-excel.controlproperties+xml"/>
  <Override PartName="/xl/ctrlProps/ctrlProp1761.xml" ContentType="application/vnd.ms-excel.controlproperties+xml"/>
  <Override PartName="/xl/ctrlProps/ctrlProp1762.xml" ContentType="application/vnd.ms-excel.controlproperties+xml"/>
  <Override PartName="/xl/ctrlProps/ctrlProp1763.xml" ContentType="application/vnd.ms-excel.controlproperties+xml"/>
  <Override PartName="/xl/ctrlProps/ctrlProp1764.xml" ContentType="application/vnd.ms-excel.controlproperties+xml"/>
  <Override PartName="/xl/ctrlProps/ctrlProp1765.xml" ContentType="application/vnd.ms-excel.controlproperties+xml"/>
  <Override PartName="/xl/ctrlProps/ctrlProp1766.xml" ContentType="application/vnd.ms-excel.controlproperties+xml"/>
  <Override PartName="/xl/ctrlProps/ctrlProp1767.xml" ContentType="application/vnd.ms-excel.controlproperties+xml"/>
  <Override PartName="/xl/ctrlProps/ctrlProp1768.xml" ContentType="application/vnd.ms-excel.controlproperties+xml"/>
  <Override PartName="/xl/ctrlProps/ctrlProp1769.xml" ContentType="application/vnd.ms-excel.controlproperties+xml"/>
  <Override PartName="/xl/ctrlProps/ctrlProp1770.xml" ContentType="application/vnd.ms-excel.controlproperties+xml"/>
  <Override PartName="/xl/ctrlProps/ctrlProp1771.xml" ContentType="application/vnd.ms-excel.controlproperties+xml"/>
  <Override PartName="/xl/ctrlProps/ctrlProp1772.xml" ContentType="application/vnd.ms-excel.controlproperties+xml"/>
  <Override PartName="/xl/ctrlProps/ctrlProp1773.xml" ContentType="application/vnd.ms-excel.controlproperties+xml"/>
  <Override PartName="/xl/ctrlProps/ctrlProp1774.xml" ContentType="application/vnd.ms-excel.controlproperties+xml"/>
  <Override PartName="/xl/ctrlProps/ctrlProp1775.xml" ContentType="application/vnd.ms-excel.controlproperties+xml"/>
  <Override PartName="/xl/ctrlProps/ctrlProp1776.xml" ContentType="application/vnd.ms-excel.controlproperties+xml"/>
  <Override PartName="/xl/ctrlProps/ctrlProp1777.xml" ContentType="application/vnd.ms-excel.controlproperties+xml"/>
  <Override PartName="/xl/ctrlProps/ctrlProp1778.xml" ContentType="application/vnd.ms-excel.controlproperties+xml"/>
  <Override PartName="/xl/ctrlProps/ctrlProp1779.xml" ContentType="application/vnd.ms-excel.controlproperties+xml"/>
  <Override PartName="/xl/ctrlProps/ctrlProp1780.xml" ContentType="application/vnd.ms-excel.controlproperties+xml"/>
  <Override PartName="/xl/drawings/drawing52.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drawings/drawing53.xml" ContentType="application/vnd.openxmlformats-officedocument.drawingml.chartshapes+xml"/>
  <Override PartName="/xl/charts/chart39.xml" ContentType="application/vnd.openxmlformats-officedocument.drawingml.chart+xml"/>
  <Override PartName="/xl/drawings/drawing54.xml" ContentType="application/vnd.openxmlformats-officedocument.drawingml.chartshapes+xml"/>
  <Override PartName="/xl/drawings/drawing55.xml" ContentType="application/vnd.openxmlformats-officedocument.drawing+xml"/>
  <Override PartName="/xl/ctrlProps/ctrlProp1781.xml" ContentType="application/vnd.ms-excel.controlproperties+xml"/>
  <Override PartName="/xl/ctrlProps/ctrlProp1782.xml" ContentType="application/vnd.ms-excel.controlproperties+xml"/>
  <Override PartName="/xl/ctrlProps/ctrlProp1783.xml" ContentType="application/vnd.ms-excel.controlproperties+xml"/>
  <Override PartName="/xl/ctrlProps/ctrlProp1784.xml" ContentType="application/vnd.ms-excel.controlproperties+xml"/>
  <Override PartName="/xl/ctrlProps/ctrlProp1785.xml" ContentType="application/vnd.ms-excel.controlproperties+xml"/>
  <Override PartName="/xl/ctrlProps/ctrlProp1786.xml" ContentType="application/vnd.ms-excel.controlproperties+xml"/>
  <Override PartName="/xl/ctrlProps/ctrlProp1787.xml" ContentType="application/vnd.ms-excel.controlproperties+xml"/>
  <Override PartName="/xl/ctrlProps/ctrlProp1788.xml" ContentType="application/vnd.ms-excel.controlproperties+xml"/>
  <Override PartName="/xl/ctrlProps/ctrlProp1789.xml" ContentType="application/vnd.ms-excel.controlproperties+xml"/>
  <Override PartName="/xl/ctrlProps/ctrlProp1790.xml" ContentType="application/vnd.ms-excel.controlproperties+xml"/>
  <Override PartName="/xl/ctrlProps/ctrlProp1791.xml" ContentType="application/vnd.ms-excel.controlproperties+xml"/>
  <Override PartName="/xl/ctrlProps/ctrlProp1792.xml" ContentType="application/vnd.ms-excel.controlproperties+xml"/>
  <Override PartName="/xl/ctrlProps/ctrlProp1793.xml" ContentType="application/vnd.ms-excel.controlproperties+xml"/>
  <Override PartName="/xl/ctrlProps/ctrlProp1794.xml" ContentType="application/vnd.ms-excel.controlproperties+xml"/>
  <Override PartName="/xl/ctrlProps/ctrlProp1795.xml" ContentType="application/vnd.ms-excel.controlproperties+xml"/>
  <Override PartName="/xl/ctrlProps/ctrlProp1796.xml" ContentType="application/vnd.ms-excel.controlproperties+xml"/>
  <Override PartName="/xl/ctrlProps/ctrlProp1797.xml" ContentType="application/vnd.ms-excel.controlproperties+xml"/>
  <Override PartName="/xl/ctrlProps/ctrlProp1798.xml" ContentType="application/vnd.ms-excel.controlproperties+xml"/>
  <Override PartName="/xl/ctrlProps/ctrlProp1799.xml" ContentType="application/vnd.ms-excel.controlproperties+xml"/>
  <Override PartName="/xl/ctrlProps/ctrlProp1800.xml" ContentType="application/vnd.ms-excel.controlproperties+xml"/>
  <Override PartName="/xl/ctrlProps/ctrlProp1801.xml" ContentType="application/vnd.ms-excel.controlproperties+xml"/>
  <Override PartName="/xl/ctrlProps/ctrlProp1802.xml" ContentType="application/vnd.ms-excel.controlproperties+xml"/>
  <Override PartName="/xl/ctrlProps/ctrlProp1803.xml" ContentType="application/vnd.ms-excel.controlproperties+xml"/>
  <Override PartName="/xl/ctrlProps/ctrlProp1804.xml" ContentType="application/vnd.ms-excel.controlproperties+xml"/>
  <Override PartName="/xl/ctrlProps/ctrlProp1805.xml" ContentType="application/vnd.ms-excel.controlproperties+xml"/>
  <Override PartName="/xl/ctrlProps/ctrlProp1806.xml" ContentType="application/vnd.ms-excel.controlproperties+xml"/>
  <Override PartName="/xl/ctrlProps/ctrlProp1807.xml" ContentType="application/vnd.ms-excel.controlproperties+xml"/>
  <Override PartName="/xl/ctrlProps/ctrlProp1808.xml" ContentType="application/vnd.ms-excel.controlproperties+xml"/>
  <Override PartName="/xl/ctrlProps/ctrlProp1809.xml" ContentType="application/vnd.ms-excel.controlproperties+xml"/>
  <Override PartName="/xl/ctrlProps/ctrlProp1810.xml" ContentType="application/vnd.ms-excel.controlproperties+xml"/>
  <Override PartName="/xl/ctrlProps/ctrlProp1811.xml" ContentType="application/vnd.ms-excel.controlproperties+xml"/>
  <Override PartName="/xl/ctrlProps/ctrlProp1812.xml" ContentType="application/vnd.ms-excel.controlproperties+xml"/>
  <Override PartName="/xl/ctrlProps/ctrlProp1813.xml" ContentType="application/vnd.ms-excel.controlproperties+xml"/>
  <Override PartName="/xl/ctrlProps/ctrlProp1814.xml" ContentType="application/vnd.ms-excel.controlproperties+xml"/>
  <Override PartName="/xl/ctrlProps/ctrlProp1815.xml" ContentType="application/vnd.ms-excel.controlproperties+xml"/>
  <Override PartName="/xl/ctrlProps/ctrlProp1816.xml" ContentType="application/vnd.ms-excel.controlproperties+xml"/>
  <Override PartName="/xl/ctrlProps/ctrlProp1817.xml" ContentType="application/vnd.ms-excel.controlproperties+xml"/>
  <Override PartName="/xl/ctrlProps/ctrlProp1818.xml" ContentType="application/vnd.ms-excel.controlproperties+xml"/>
  <Override PartName="/xl/ctrlProps/ctrlProp1819.xml" ContentType="application/vnd.ms-excel.controlproperties+xml"/>
  <Override PartName="/xl/ctrlProps/ctrlProp1820.xml" ContentType="application/vnd.ms-excel.controlproperties+xml"/>
  <Override PartName="/xl/ctrlProps/ctrlProp1821.xml" ContentType="application/vnd.ms-excel.controlproperties+xml"/>
  <Override PartName="/xl/ctrlProps/ctrlProp1822.xml" ContentType="application/vnd.ms-excel.controlproperties+xml"/>
  <Override PartName="/xl/ctrlProps/ctrlProp1823.xml" ContentType="application/vnd.ms-excel.controlproperties+xml"/>
  <Override PartName="/xl/ctrlProps/ctrlProp1824.xml" ContentType="application/vnd.ms-excel.controlproperties+xml"/>
  <Override PartName="/xl/ctrlProps/ctrlProp1825.xml" ContentType="application/vnd.ms-excel.controlproperties+xml"/>
  <Override PartName="/xl/ctrlProps/ctrlProp1826.xml" ContentType="application/vnd.ms-excel.controlproperties+xml"/>
  <Override PartName="/xl/ctrlProps/ctrlProp1827.xml" ContentType="application/vnd.ms-excel.controlproperties+xml"/>
  <Override PartName="/xl/ctrlProps/ctrlProp1828.xml" ContentType="application/vnd.ms-excel.controlproperties+xml"/>
  <Override PartName="/xl/ctrlProps/ctrlProp1829.xml" ContentType="application/vnd.ms-excel.controlproperties+xml"/>
  <Override PartName="/xl/ctrlProps/ctrlProp1830.xml" ContentType="application/vnd.ms-excel.controlproperties+xml"/>
  <Override PartName="/xl/ctrlProps/ctrlProp1831.xml" ContentType="application/vnd.ms-excel.controlproperties+xml"/>
  <Override PartName="/xl/ctrlProps/ctrlProp1832.xml" ContentType="application/vnd.ms-excel.controlproperties+xml"/>
  <Override PartName="/xl/ctrlProps/ctrlProp1833.xml" ContentType="application/vnd.ms-excel.controlproperties+xml"/>
  <Override PartName="/xl/ctrlProps/ctrlProp1834.xml" ContentType="application/vnd.ms-excel.controlproperties+xml"/>
  <Override PartName="/xl/ctrlProps/ctrlProp1835.xml" ContentType="application/vnd.ms-excel.controlproperties+xml"/>
  <Override PartName="/xl/ctrlProps/ctrlProp1836.xml" ContentType="application/vnd.ms-excel.controlproperties+xml"/>
  <Override PartName="/xl/ctrlProps/ctrlProp1837.xml" ContentType="application/vnd.ms-excel.controlproperties+xml"/>
  <Override PartName="/xl/ctrlProps/ctrlProp1838.xml" ContentType="application/vnd.ms-excel.controlproperties+xml"/>
  <Override PartName="/xl/ctrlProps/ctrlProp1839.xml" ContentType="application/vnd.ms-excel.controlproperties+xml"/>
  <Override PartName="/xl/ctrlProps/ctrlProp1840.xml" ContentType="application/vnd.ms-excel.controlproperties+xml"/>
  <Override PartName="/xl/ctrlProps/ctrlProp1841.xml" ContentType="application/vnd.ms-excel.controlproperties+xml"/>
  <Override PartName="/xl/ctrlProps/ctrlProp1842.xml" ContentType="application/vnd.ms-excel.controlproperties+xml"/>
  <Override PartName="/xl/ctrlProps/ctrlProp1843.xml" ContentType="application/vnd.ms-excel.controlproperties+xml"/>
  <Override PartName="/xl/ctrlProps/ctrlProp1844.xml" ContentType="application/vnd.ms-excel.controlproperties+xml"/>
  <Override PartName="/xl/ctrlProps/ctrlProp1845.xml" ContentType="application/vnd.ms-excel.controlproperties+xml"/>
  <Override PartName="/xl/ctrlProps/ctrlProp1846.xml" ContentType="application/vnd.ms-excel.controlproperties+xml"/>
  <Override PartName="/xl/ctrlProps/ctrlProp1847.xml" ContentType="application/vnd.ms-excel.controlproperties+xml"/>
  <Override PartName="/xl/ctrlProps/ctrlProp1848.xml" ContentType="application/vnd.ms-excel.controlproperties+xml"/>
  <Override PartName="/xl/ctrlProps/ctrlProp1849.xml" ContentType="application/vnd.ms-excel.controlproperties+xml"/>
  <Override PartName="/xl/ctrlProps/ctrlProp1850.xml" ContentType="application/vnd.ms-excel.controlproperties+xml"/>
  <Override PartName="/xl/ctrlProps/ctrlProp1851.xml" ContentType="application/vnd.ms-excel.controlproperties+xml"/>
  <Override PartName="/xl/ctrlProps/ctrlProp1852.xml" ContentType="application/vnd.ms-excel.controlproperties+xml"/>
  <Override PartName="/xl/ctrlProps/ctrlProp1853.xml" ContentType="application/vnd.ms-excel.controlproperties+xml"/>
  <Override PartName="/xl/ctrlProps/ctrlProp1854.xml" ContentType="application/vnd.ms-excel.controlproperties+xml"/>
  <Override PartName="/xl/ctrlProps/ctrlProp1855.xml" ContentType="application/vnd.ms-excel.controlproperties+xml"/>
  <Override PartName="/xl/ctrlProps/ctrlProp1856.xml" ContentType="application/vnd.ms-excel.controlproperties+xml"/>
  <Override PartName="/xl/ctrlProps/ctrlProp1857.xml" ContentType="application/vnd.ms-excel.controlproperties+xml"/>
  <Override PartName="/xl/ctrlProps/ctrlProp1858.xml" ContentType="application/vnd.ms-excel.controlproperties+xml"/>
  <Override PartName="/xl/ctrlProps/ctrlProp1859.xml" ContentType="application/vnd.ms-excel.controlproperties+xml"/>
  <Override PartName="/xl/ctrlProps/ctrlProp1860.xml" ContentType="application/vnd.ms-excel.controlproperties+xml"/>
  <Override PartName="/xl/ctrlProps/ctrlProp1861.xml" ContentType="application/vnd.ms-excel.controlproperties+xml"/>
  <Override PartName="/xl/ctrlProps/ctrlProp1862.xml" ContentType="application/vnd.ms-excel.controlproperties+xml"/>
  <Override PartName="/xl/ctrlProps/ctrlProp1863.xml" ContentType="application/vnd.ms-excel.controlproperties+xml"/>
  <Override PartName="/xl/ctrlProps/ctrlProp1864.xml" ContentType="application/vnd.ms-excel.controlproperties+xml"/>
  <Override PartName="/xl/ctrlProps/ctrlProp1865.xml" ContentType="application/vnd.ms-excel.controlproperties+xml"/>
  <Override PartName="/xl/ctrlProps/ctrlProp1866.xml" ContentType="application/vnd.ms-excel.controlproperties+xml"/>
  <Override PartName="/xl/ctrlProps/ctrlProp1867.xml" ContentType="application/vnd.ms-excel.controlproperties+xml"/>
  <Override PartName="/xl/ctrlProps/ctrlProp1868.xml" ContentType="application/vnd.ms-excel.controlproperties+xml"/>
  <Override PartName="/xl/ctrlProps/ctrlProp1869.xml" ContentType="application/vnd.ms-excel.controlproperties+xml"/>
  <Override PartName="/xl/ctrlProps/ctrlProp1870.xml" ContentType="application/vnd.ms-excel.controlproperties+xml"/>
  <Override PartName="/xl/ctrlProps/ctrlProp1871.xml" ContentType="application/vnd.ms-excel.controlproperties+xml"/>
  <Override PartName="/xl/ctrlProps/ctrlProp1872.xml" ContentType="application/vnd.ms-excel.controlproperties+xml"/>
  <Override PartName="/xl/ctrlProps/ctrlProp1873.xml" ContentType="application/vnd.ms-excel.controlproperties+xml"/>
  <Override PartName="/xl/ctrlProps/ctrlProp1874.xml" ContentType="application/vnd.ms-excel.controlproperties+xml"/>
  <Override PartName="/xl/ctrlProps/ctrlProp1875.xml" ContentType="application/vnd.ms-excel.controlproperties+xml"/>
  <Override PartName="/xl/ctrlProps/ctrlProp1876.xml" ContentType="application/vnd.ms-excel.controlproperties+xml"/>
  <Override PartName="/xl/ctrlProps/ctrlProp1877.xml" ContentType="application/vnd.ms-excel.controlproperties+xml"/>
  <Override PartName="/xl/ctrlProps/ctrlProp1878.xml" ContentType="application/vnd.ms-excel.controlproperties+xml"/>
  <Override PartName="/xl/ctrlProps/ctrlProp1879.xml" ContentType="application/vnd.ms-excel.controlproperties+xml"/>
  <Override PartName="/xl/ctrlProps/ctrlProp1880.xml" ContentType="application/vnd.ms-excel.controlproperties+xml"/>
  <Override PartName="/xl/ctrlProps/ctrlProp1881.xml" ContentType="application/vnd.ms-excel.controlproperties+xml"/>
  <Override PartName="/xl/ctrlProps/ctrlProp1882.xml" ContentType="application/vnd.ms-excel.controlproperties+xml"/>
  <Override PartName="/xl/ctrlProps/ctrlProp1883.xml" ContentType="application/vnd.ms-excel.controlproperties+xml"/>
  <Override PartName="/xl/ctrlProps/ctrlProp1884.xml" ContentType="application/vnd.ms-excel.controlproperties+xml"/>
  <Override PartName="/xl/ctrlProps/ctrlProp1885.xml" ContentType="application/vnd.ms-excel.controlproperties+xml"/>
  <Override PartName="/xl/ctrlProps/ctrlProp1886.xml" ContentType="application/vnd.ms-excel.controlproperties+xml"/>
  <Override PartName="/xl/ctrlProps/ctrlProp1887.xml" ContentType="application/vnd.ms-excel.controlproperties+xml"/>
  <Override PartName="/xl/ctrlProps/ctrlProp1888.xml" ContentType="application/vnd.ms-excel.controlproperties+xml"/>
  <Override PartName="/xl/ctrlProps/ctrlProp1889.xml" ContentType="application/vnd.ms-excel.controlproperties+xml"/>
  <Override PartName="/xl/ctrlProps/ctrlProp1890.xml" ContentType="application/vnd.ms-excel.controlproperties+xml"/>
  <Override PartName="/xl/ctrlProps/ctrlProp1891.xml" ContentType="application/vnd.ms-excel.controlproperties+xml"/>
  <Override PartName="/xl/ctrlProps/ctrlProp1892.xml" ContentType="application/vnd.ms-excel.controlproperties+xml"/>
  <Override PartName="/xl/ctrlProps/ctrlProp1893.xml" ContentType="application/vnd.ms-excel.controlproperties+xml"/>
  <Override PartName="/xl/ctrlProps/ctrlProp1894.xml" ContentType="application/vnd.ms-excel.controlproperties+xml"/>
  <Override PartName="/xl/ctrlProps/ctrlProp1895.xml" ContentType="application/vnd.ms-excel.controlproperties+xml"/>
  <Override PartName="/xl/ctrlProps/ctrlProp1896.xml" ContentType="application/vnd.ms-excel.controlproperties+xml"/>
  <Override PartName="/xl/ctrlProps/ctrlProp1897.xml" ContentType="application/vnd.ms-excel.controlproperties+xml"/>
  <Override PartName="/xl/ctrlProps/ctrlProp1898.xml" ContentType="application/vnd.ms-excel.controlproperties+xml"/>
  <Override PartName="/xl/ctrlProps/ctrlProp1899.xml" ContentType="application/vnd.ms-excel.controlproperties+xml"/>
  <Override PartName="/xl/ctrlProps/ctrlProp1900.xml" ContentType="application/vnd.ms-excel.controlproperties+xml"/>
  <Override PartName="/xl/ctrlProps/ctrlProp1901.xml" ContentType="application/vnd.ms-excel.controlproperties+xml"/>
  <Override PartName="/xl/ctrlProps/ctrlProp1902.xml" ContentType="application/vnd.ms-excel.controlproperties+xml"/>
  <Override PartName="/xl/ctrlProps/ctrlProp1903.xml" ContentType="application/vnd.ms-excel.controlproperties+xml"/>
  <Override PartName="/xl/ctrlProps/ctrlProp1904.xml" ContentType="application/vnd.ms-excel.controlproperties+xml"/>
  <Override PartName="/xl/ctrlProps/ctrlProp1905.xml" ContentType="application/vnd.ms-excel.controlproperties+xml"/>
  <Override PartName="/xl/ctrlProps/ctrlProp1906.xml" ContentType="application/vnd.ms-excel.controlproperties+xml"/>
  <Override PartName="/xl/ctrlProps/ctrlProp1907.xml" ContentType="application/vnd.ms-excel.controlproperties+xml"/>
  <Override PartName="/xl/ctrlProps/ctrlProp1908.xml" ContentType="application/vnd.ms-excel.controlproperties+xml"/>
  <Override PartName="/xl/ctrlProps/ctrlProp1909.xml" ContentType="application/vnd.ms-excel.controlproperties+xml"/>
  <Override PartName="/xl/ctrlProps/ctrlProp1910.xml" ContentType="application/vnd.ms-excel.controlproperties+xml"/>
  <Override PartName="/xl/ctrlProps/ctrlProp1911.xml" ContentType="application/vnd.ms-excel.controlproperties+xml"/>
  <Override PartName="/xl/ctrlProps/ctrlProp1912.xml" ContentType="application/vnd.ms-excel.controlproperties+xml"/>
  <Override PartName="/xl/ctrlProps/ctrlProp1913.xml" ContentType="application/vnd.ms-excel.controlproperties+xml"/>
  <Override PartName="/xl/ctrlProps/ctrlProp1914.xml" ContentType="application/vnd.ms-excel.controlproperties+xml"/>
  <Override PartName="/xl/ctrlProps/ctrlProp1915.xml" ContentType="application/vnd.ms-excel.controlproperties+xml"/>
  <Override PartName="/xl/ctrlProps/ctrlProp1916.xml" ContentType="application/vnd.ms-excel.controlproperties+xml"/>
  <Override PartName="/xl/ctrlProps/ctrlProp1917.xml" ContentType="application/vnd.ms-excel.controlproperties+xml"/>
  <Override PartName="/xl/ctrlProps/ctrlProp1918.xml" ContentType="application/vnd.ms-excel.controlproperties+xml"/>
  <Override PartName="/xl/ctrlProps/ctrlProp1919.xml" ContentType="application/vnd.ms-excel.controlproperties+xml"/>
  <Override PartName="/xl/ctrlProps/ctrlProp1920.xml" ContentType="application/vnd.ms-excel.controlproperties+xml"/>
  <Override PartName="/xl/ctrlProps/ctrlProp1921.xml" ContentType="application/vnd.ms-excel.controlproperties+xml"/>
  <Override PartName="/xl/ctrlProps/ctrlProp1922.xml" ContentType="application/vnd.ms-excel.controlproperties+xml"/>
  <Override PartName="/xl/ctrlProps/ctrlProp1923.xml" ContentType="application/vnd.ms-excel.controlproperties+xml"/>
  <Override PartName="/xl/ctrlProps/ctrlProp1924.xml" ContentType="application/vnd.ms-excel.controlproperties+xml"/>
  <Override PartName="/xl/ctrlProps/ctrlProp1925.xml" ContentType="application/vnd.ms-excel.controlproperties+xml"/>
  <Override PartName="/xl/ctrlProps/ctrlProp1926.xml" ContentType="application/vnd.ms-excel.controlproperties+xml"/>
  <Override PartName="/xl/ctrlProps/ctrlProp1927.xml" ContentType="application/vnd.ms-excel.controlproperties+xml"/>
  <Override PartName="/xl/ctrlProps/ctrlProp1928.xml" ContentType="application/vnd.ms-excel.controlproperties+xml"/>
  <Override PartName="/xl/ctrlProps/ctrlProp1929.xml" ContentType="application/vnd.ms-excel.controlproperties+xml"/>
  <Override PartName="/xl/ctrlProps/ctrlProp1930.xml" ContentType="application/vnd.ms-excel.controlproperties+xml"/>
  <Override PartName="/xl/ctrlProps/ctrlProp1931.xml" ContentType="application/vnd.ms-excel.controlproperties+xml"/>
  <Override PartName="/xl/ctrlProps/ctrlProp1932.xml" ContentType="application/vnd.ms-excel.controlproperties+xml"/>
  <Override PartName="/xl/ctrlProps/ctrlProp1933.xml" ContentType="application/vnd.ms-excel.controlproperties+xml"/>
  <Override PartName="/xl/ctrlProps/ctrlProp1934.xml" ContentType="application/vnd.ms-excel.controlproperties+xml"/>
  <Override PartName="/xl/ctrlProps/ctrlProp1935.xml" ContentType="application/vnd.ms-excel.controlproperties+xml"/>
  <Override PartName="/xl/ctrlProps/ctrlProp1936.xml" ContentType="application/vnd.ms-excel.controlproperties+xml"/>
  <Override PartName="/xl/ctrlProps/ctrlProp1937.xml" ContentType="application/vnd.ms-excel.controlproperties+xml"/>
  <Override PartName="/xl/ctrlProps/ctrlProp1938.xml" ContentType="application/vnd.ms-excel.controlproperties+xml"/>
  <Override PartName="/xl/ctrlProps/ctrlProp1939.xml" ContentType="application/vnd.ms-excel.controlproperties+xml"/>
  <Override PartName="/xl/ctrlProps/ctrlProp1940.xml" ContentType="application/vnd.ms-excel.controlproperties+xml"/>
  <Override PartName="/xl/ctrlProps/ctrlProp1941.xml" ContentType="application/vnd.ms-excel.controlproperties+xml"/>
  <Override PartName="/xl/ctrlProps/ctrlProp1942.xml" ContentType="application/vnd.ms-excel.controlproperties+xml"/>
  <Override PartName="/xl/ctrlProps/ctrlProp1943.xml" ContentType="application/vnd.ms-excel.controlproperties+xml"/>
  <Override PartName="/xl/ctrlProps/ctrlProp1944.xml" ContentType="application/vnd.ms-excel.controlproperties+xml"/>
  <Override PartName="/xl/ctrlProps/ctrlProp1945.xml" ContentType="application/vnd.ms-excel.controlproperties+xml"/>
  <Override PartName="/xl/ctrlProps/ctrlProp1946.xml" ContentType="application/vnd.ms-excel.controlproperties+xml"/>
  <Override PartName="/xl/ctrlProps/ctrlProp1947.xml" ContentType="application/vnd.ms-excel.controlproperties+xml"/>
  <Override PartName="/xl/ctrlProps/ctrlProp1948.xml" ContentType="application/vnd.ms-excel.controlproperties+xml"/>
  <Override PartName="/xl/ctrlProps/ctrlProp1949.xml" ContentType="application/vnd.ms-excel.controlproperties+xml"/>
  <Override PartName="/xl/ctrlProps/ctrlProp1950.xml" ContentType="application/vnd.ms-excel.controlproperties+xml"/>
  <Override PartName="/xl/ctrlProps/ctrlProp1951.xml" ContentType="application/vnd.ms-excel.controlproperties+xml"/>
  <Override PartName="/xl/ctrlProps/ctrlProp1952.xml" ContentType="application/vnd.ms-excel.controlproperties+xml"/>
  <Override PartName="/xl/ctrlProps/ctrlProp1953.xml" ContentType="application/vnd.ms-excel.controlproperties+xml"/>
  <Override PartName="/xl/ctrlProps/ctrlProp1954.xml" ContentType="application/vnd.ms-excel.controlproperties+xml"/>
  <Override PartName="/xl/ctrlProps/ctrlProp1955.xml" ContentType="application/vnd.ms-excel.controlproperties+xml"/>
  <Override PartName="/xl/ctrlProps/ctrlProp1956.xml" ContentType="application/vnd.ms-excel.controlproperties+xml"/>
  <Override PartName="/xl/ctrlProps/ctrlProp1957.xml" ContentType="application/vnd.ms-excel.controlproperties+xml"/>
  <Override PartName="/xl/ctrlProps/ctrlProp1958.xml" ContentType="application/vnd.ms-excel.controlproperties+xml"/>
  <Override PartName="/xl/ctrlProps/ctrlProp1959.xml" ContentType="application/vnd.ms-excel.controlproperties+xml"/>
  <Override PartName="/xl/ctrlProps/ctrlProp1960.xml" ContentType="application/vnd.ms-excel.controlproperties+xml"/>
  <Override PartName="/xl/ctrlProps/ctrlProp1961.xml" ContentType="application/vnd.ms-excel.controlproperties+xml"/>
  <Override PartName="/xl/ctrlProps/ctrlProp1962.xml" ContentType="application/vnd.ms-excel.controlproperties+xml"/>
  <Override PartName="/xl/ctrlProps/ctrlProp1963.xml" ContentType="application/vnd.ms-excel.controlproperties+xml"/>
  <Override PartName="/xl/ctrlProps/ctrlProp1964.xml" ContentType="application/vnd.ms-excel.controlproperties+xml"/>
  <Override PartName="/xl/ctrlProps/ctrlProp1965.xml" ContentType="application/vnd.ms-excel.controlproperties+xml"/>
  <Override PartName="/xl/ctrlProps/ctrlProp1966.xml" ContentType="application/vnd.ms-excel.controlproperties+xml"/>
  <Override PartName="/xl/ctrlProps/ctrlProp1967.xml" ContentType="application/vnd.ms-excel.controlproperties+xml"/>
  <Override PartName="/xl/ctrlProps/ctrlProp1968.xml" ContentType="application/vnd.ms-excel.controlproperties+xml"/>
  <Override PartName="/xl/ctrlProps/ctrlProp1969.xml" ContentType="application/vnd.ms-excel.controlproperties+xml"/>
  <Override PartName="/xl/ctrlProps/ctrlProp1970.xml" ContentType="application/vnd.ms-excel.controlproperties+xml"/>
  <Override PartName="/xl/ctrlProps/ctrlProp1971.xml" ContentType="application/vnd.ms-excel.controlproperties+xml"/>
  <Override PartName="/xl/ctrlProps/ctrlProp1972.xml" ContentType="application/vnd.ms-excel.controlproperties+xml"/>
  <Override PartName="/xl/ctrlProps/ctrlProp1973.xml" ContentType="application/vnd.ms-excel.controlproperties+xml"/>
  <Override PartName="/xl/ctrlProps/ctrlProp1974.xml" ContentType="application/vnd.ms-excel.controlproperties+xml"/>
  <Override PartName="/xl/ctrlProps/ctrlProp1975.xml" ContentType="application/vnd.ms-excel.controlproperties+xml"/>
  <Override PartName="/xl/ctrlProps/ctrlProp1976.xml" ContentType="application/vnd.ms-excel.controlproperties+xml"/>
  <Override PartName="/xl/ctrlProps/ctrlProp1977.xml" ContentType="application/vnd.ms-excel.controlproperties+xml"/>
  <Override PartName="/xl/ctrlProps/ctrlProp1978.xml" ContentType="application/vnd.ms-excel.controlproperties+xml"/>
  <Override PartName="/xl/ctrlProps/ctrlProp1979.xml" ContentType="application/vnd.ms-excel.controlproperties+xml"/>
  <Override PartName="/xl/ctrlProps/ctrlProp1980.xml" ContentType="application/vnd.ms-excel.controlproperties+xml"/>
  <Override PartName="/xl/ctrlProps/ctrlProp1981.xml" ContentType="application/vnd.ms-excel.controlproperties+xml"/>
  <Override PartName="/xl/ctrlProps/ctrlProp1982.xml" ContentType="application/vnd.ms-excel.controlproperties+xml"/>
  <Override PartName="/xl/ctrlProps/ctrlProp1983.xml" ContentType="application/vnd.ms-excel.controlproperties+xml"/>
  <Override PartName="/xl/ctrlProps/ctrlProp1984.xml" ContentType="application/vnd.ms-excel.controlproperties+xml"/>
  <Override PartName="/xl/ctrlProps/ctrlProp1985.xml" ContentType="application/vnd.ms-excel.controlproperties+xml"/>
  <Override PartName="/xl/ctrlProps/ctrlProp1986.xml" ContentType="application/vnd.ms-excel.controlproperties+xml"/>
  <Override PartName="/xl/ctrlProps/ctrlProp1987.xml" ContentType="application/vnd.ms-excel.controlproperties+xml"/>
  <Override PartName="/xl/ctrlProps/ctrlProp1988.xml" ContentType="application/vnd.ms-excel.controlproperties+xml"/>
  <Override PartName="/xl/ctrlProps/ctrlProp1989.xml" ContentType="application/vnd.ms-excel.controlproperties+xml"/>
  <Override PartName="/xl/ctrlProps/ctrlProp1990.xml" ContentType="application/vnd.ms-excel.controlproperties+xml"/>
  <Override PartName="/xl/ctrlProps/ctrlProp1991.xml" ContentType="application/vnd.ms-excel.controlproperties+xml"/>
  <Override PartName="/xl/ctrlProps/ctrlProp1992.xml" ContentType="application/vnd.ms-excel.controlproperties+xml"/>
  <Override PartName="/xl/ctrlProps/ctrlProp1993.xml" ContentType="application/vnd.ms-excel.controlproperties+xml"/>
  <Override PartName="/xl/ctrlProps/ctrlProp1994.xml" ContentType="application/vnd.ms-excel.controlproperties+xml"/>
  <Override PartName="/xl/ctrlProps/ctrlProp1995.xml" ContentType="application/vnd.ms-excel.controlproperties+xml"/>
  <Override PartName="/xl/ctrlProps/ctrlProp1996.xml" ContentType="application/vnd.ms-excel.controlproperties+xml"/>
  <Override PartName="/xl/ctrlProps/ctrlProp1997.xml" ContentType="application/vnd.ms-excel.controlproperties+xml"/>
  <Override PartName="/xl/ctrlProps/ctrlProp1998.xml" ContentType="application/vnd.ms-excel.controlproperties+xml"/>
  <Override PartName="/xl/ctrlProps/ctrlProp1999.xml" ContentType="application/vnd.ms-excel.controlproperties+xml"/>
  <Override PartName="/xl/ctrlProps/ctrlProp2000.xml" ContentType="application/vnd.ms-excel.controlproperties+xml"/>
  <Override PartName="/xl/ctrlProps/ctrlProp2001.xml" ContentType="application/vnd.ms-excel.controlproperties+xml"/>
  <Override PartName="/xl/ctrlProps/ctrlProp2002.xml" ContentType="application/vnd.ms-excel.controlproperties+xml"/>
  <Override PartName="/xl/ctrlProps/ctrlProp2003.xml" ContentType="application/vnd.ms-excel.controlproperties+xml"/>
  <Override PartName="/xl/ctrlProps/ctrlProp2004.xml" ContentType="application/vnd.ms-excel.controlproperties+xml"/>
  <Override PartName="/xl/ctrlProps/ctrlProp2005.xml" ContentType="application/vnd.ms-excel.controlproperties+xml"/>
  <Override PartName="/xl/ctrlProps/ctrlProp2006.xml" ContentType="application/vnd.ms-excel.controlproperties+xml"/>
  <Override PartName="/xl/ctrlProps/ctrlProp2007.xml" ContentType="application/vnd.ms-excel.controlproperties+xml"/>
  <Override PartName="/xl/ctrlProps/ctrlProp2008.xml" ContentType="application/vnd.ms-excel.controlproperties+xml"/>
  <Override PartName="/xl/ctrlProps/ctrlProp2009.xml" ContentType="application/vnd.ms-excel.controlproperties+xml"/>
  <Override PartName="/xl/ctrlProps/ctrlProp2010.xml" ContentType="application/vnd.ms-excel.controlproperties+xml"/>
  <Override PartName="/xl/ctrlProps/ctrlProp2011.xml" ContentType="application/vnd.ms-excel.controlproperties+xml"/>
  <Override PartName="/xl/ctrlProps/ctrlProp2012.xml" ContentType="application/vnd.ms-excel.controlproperties+xml"/>
  <Override PartName="/xl/ctrlProps/ctrlProp2013.xml" ContentType="application/vnd.ms-excel.controlproperties+xml"/>
  <Override PartName="/xl/ctrlProps/ctrlProp2014.xml" ContentType="application/vnd.ms-excel.controlproperties+xml"/>
  <Override PartName="/xl/ctrlProps/ctrlProp2015.xml" ContentType="application/vnd.ms-excel.controlproperties+xml"/>
  <Override PartName="/xl/ctrlProps/ctrlProp2016.xml" ContentType="application/vnd.ms-excel.controlproperties+xml"/>
  <Override PartName="/xl/ctrlProps/ctrlProp2017.xml" ContentType="application/vnd.ms-excel.controlproperties+xml"/>
  <Override PartName="/xl/ctrlProps/ctrlProp2018.xml" ContentType="application/vnd.ms-excel.controlproperties+xml"/>
  <Override PartName="/xl/ctrlProps/ctrlProp2019.xml" ContentType="application/vnd.ms-excel.controlproperties+xml"/>
  <Override PartName="/xl/ctrlProps/ctrlProp2020.xml" ContentType="application/vnd.ms-excel.controlproperties+xml"/>
  <Override PartName="/xl/ctrlProps/ctrlProp2021.xml" ContentType="application/vnd.ms-excel.controlproperties+xml"/>
  <Override PartName="/xl/ctrlProps/ctrlProp2022.xml" ContentType="application/vnd.ms-excel.controlproperties+xml"/>
  <Override PartName="/xl/ctrlProps/ctrlProp2023.xml" ContentType="application/vnd.ms-excel.controlproperties+xml"/>
  <Override PartName="/xl/ctrlProps/ctrlProp2024.xml" ContentType="application/vnd.ms-excel.controlproperties+xml"/>
  <Override PartName="/xl/ctrlProps/ctrlProp2025.xml" ContentType="application/vnd.ms-excel.controlproperties+xml"/>
  <Override PartName="/xl/ctrlProps/ctrlProp2026.xml" ContentType="application/vnd.ms-excel.controlproperties+xml"/>
  <Override PartName="/xl/ctrlProps/ctrlProp2027.xml" ContentType="application/vnd.ms-excel.controlproperties+xml"/>
  <Override PartName="/xl/ctrlProps/ctrlProp2028.xml" ContentType="application/vnd.ms-excel.controlproperties+xml"/>
  <Override PartName="/xl/ctrlProps/ctrlProp2029.xml" ContentType="application/vnd.ms-excel.controlproperties+xml"/>
  <Override PartName="/xl/ctrlProps/ctrlProp2030.xml" ContentType="application/vnd.ms-excel.controlproperties+xml"/>
  <Override PartName="/xl/ctrlProps/ctrlProp2031.xml" ContentType="application/vnd.ms-excel.controlproperties+xml"/>
  <Override PartName="/xl/ctrlProps/ctrlProp2032.xml" ContentType="application/vnd.ms-excel.controlproperties+xml"/>
  <Override PartName="/xl/ctrlProps/ctrlProp2033.xml" ContentType="application/vnd.ms-excel.controlproperties+xml"/>
  <Override PartName="/xl/ctrlProps/ctrlProp2034.xml" ContentType="application/vnd.ms-excel.controlproperties+xml"/>
  <Override PartName="/xl/ctrlProps/ctrlProp2035.xml" ContentType="application/vnd.ms-excel.controlproperties+xml"/>
  <Override PartName="/xl/ctrlProps/ctrlProp2036.xml" ContentType="application/vnd.ms-excel.controlproperties+xml"/>
  <Override PartName="/xl/ctrlProps/ctrlProp2037.xml" ContentType="application/vnd.ms-excel.controlproperties+xml"/>
  <Override PartName="/xl/ctrlProps/ctrlProp2038.xml" ContentType="application/vnd.ms-excel.controlproperties+xml"/>
  <Override PartName="/xl/ctrlProps/ctrlProp2039.xml" ContentType="application/vnd.ms-excel.controlproperties+xml"/>
  <Override PartName="/xl/ctrlProps/ctrlProp2040.xml" ContentType="application/vnd.ms-excel.controlproperties+xml"/>
  <Override PartName="/xl/ctrlProps/ctrlProp2041.xml" ContentType="application/vnd.ms-excel.controlproperties+xml"/>
  <Override PartName="/xl/ctrlProps/ctrlProp2042.xml" ContentType="application/vnd.ms-excel.controlproperties+xml"/>
  <Override PartName="/xl/ctrlProps/ctrlProp2043.xml" ContentType="application/vnd.ms-excel.controlproperties+xml"/>
  <Override PartName="/xl/ctrlProps/ctrlProp2044.xml" ContentType="application/vnd.ms-excel.controlproperties+xml"/>
  <Override PartName="/xl/ctrlProps/ctrlProp2045.xml" ContentType="application/vnd.ms-excel.controlproperties+xml"/>
  <Override PartName="/xl/ctrlProps/ctrlProp2046.xml" ContentType="application/vnd.ms-excel.controlproperties+xml"/>
  <Override PartName="/xl/ctrlProps/ctrlProp2047.xml" ContentType="application/vnd.ms-excel.controlproperties+xml"/>
  <Override PartName="/xl/ctrlProps/ctrlProp2048.xml" ContentType="application/vnd.ms-excel.controlproperties+xml"/>
  <Override PartName="/xl/ctrlProps/ctrlProp2049.xml" ContentType="application/vnd.ms-excel.controlproperties+xml"/>
  <Override PartName="/xl/ctrlProps/ctrlProp2050.xml" ContentType="application/vnd.ms-excel.controlproperties+xml"/>
  <Override PartName="/xl/ctrlProps/ctrlProp2051.xml" ContentType="application/vnd.ms-excel.controlproperties+xml"/>
  <Override PartName="/xl/ctrlProps/ctrlProp2052.xml" ContentType="application/vnd.ms-excel.controlproperties+xml"/>
  <Override PartName="/xl/ctrlProps/ctrlProp2053.xml" ContentType="application/vnd.ms-excel.controlproperties+xml"/>
  <Override PartName="/xl/ctrlProps/ctrlProp2054.xml" ContentType="application/vnd.ms-excel.controlproperties+xml"/>
  <Override PartName="/xl/ctrlProps/ctrlProp2055.xml" ContentType="application/vnd.ms-excel.controlproperties+xml"/>
  <Override PartName="/xl/ctrlProps/ctrlProp2056.xml" ContentType="application/vnd.ms-excel.controlproperties+xml"/>
  <Override PartName="/xl/ctrlProps/ctrlProp2057.xml" ContentType="application/vnd.ms-excel.controlproperties+xml"/>
  <Override PartName="/xl/ctrlProps/ctrlProp2058.xml" ContentType="application/vnd.ms-excel.controlproperties+xml"/>
  <Override PartName="/xl/ctrlProps/ctrlProp2059.xml" ContentType="application/vnd.ms-excel.controlproperties+xml"/>
  <Override PartName="/xl/ctrlProps/ctrlProp2060.xml" ContentType="application/vnd.ms-excel.controlproperties+xml"/>
  <Override PartName="/xl/ctrlProps/ctrlProp2061.xml" ContentType="application/vnd.ms-excel.controlproperties+xml"/>
  <Override PartName="/xl/ctrlProps/ctrlProp2062.xml" ContentType="application/vnd.ms-excel.controlproperties+xml"/>
  <Override PartName="/xl/ctrlProps/ctrlProp2063.xml" ContentType="application/vnd.ms-excel.controlproperties+xml"/>
  <Override PartName="/xl/ctrlProps/ctrlProp2064.xml" ContentType="application/vnd.ms-excel.controlproperties+xml"/>
  <Override PartName="/xl/ctrlProps/ctrlProp2065.xml" ContentType="application/vnd.ms-excel.controlproperties+xml"/>
  <Override PartName="/xl/ctrlProps/ctrlProp2066.xml" ContentType="application/vnd.ms-excel.controlproperties+xml"/>
  <Override PartName="/xl/ctrlProps/ctrlProp2067.xml" ContentType="application/vnd.ms-excel.controlproperties+xml"/>
  <Override PartName="/xl/ctrlProps/ctrlProp2068.xml" ContentType="application/vnd.ms-excel.controlproperties+xml"/>
  <Override PartName="/xl/ctrlProps/ctrlProp2069.xml" ContentType="application/vnd.ms-excel.controlproperties+xml"/>
  <Override PartName="/xl/ctrlProps/ctrlProp2070.xml" ContentType="application/vnd.ms-excel.controlproperties+xml"/>
  <Override PartName="/xl/ctrlProps/ctrlProp2071.xml" ContentType="application/vnd.ms-excel.controlproperties+xml"/>
  <Override PartName="/xl/ctrlProps/ctrlProp2072.xml" ContentType="application/vnd.ms-excel.controlproperties+xml"/>
  <Override PartName="/xl/ctrlProps/ctrlProp2073.xml" ContentType="application/vnd.ms-excel.controlproperties+xml"/>
  <Override PartName="/xl/ctrlProps/ctrlProp2074.xml" ContentType="application/vnd.ms-excel.controlproperties+xml"/>
  <Override PartName="/xl/ctrlProps/ctrlProp2075.xml" ContentType="application/vnd.ms-excel.controlproperties+xml"/>
  <Override PartName="/xl/ctrlProps/ctrlProp2076.xml" ContentType="application/vnd.ms-excel.controlproperties+xml"/>
  <Override PartName="/xl/ctrlProps/ctrlProp2077.xml" ContentType="application/vnd.ms-excel.controlproperties+xml"/>
  <Override PartName="/xl/ctrlProps/ctrlProp2078.xml" ContentType="application/vnd.ms-excel.controlproperties+xml"/>
  <Override PartName="/xl/ctrlProps/ctrlProp2079.xml" ContentType="application/vnd.ms-excel.controlproperties+xml"/>
  <Override PartName="/xl/ctrlProps/ctrlProp2080.xml" ContentType="application/vnd.ms-excel.controlproperties+xml"/>
  <Override PartName="/xl/ctrlProps/ctrlProp2081.xml" ContentType="application/vnd.ms-excel.controlproperties+xml"/>
  <Override PartName="/xl/ctrlProps/ctrlProp2082.xml" ContentType="application/vnd.ms-excel.controlproperties+xml"/>
  <Override PartName="/xl/ctrlProps/ctrlProp2083.xml" ContentType="application/vnd.ms-excel.controlproperties+xml"/>
  <Override PartName="/xl/ctrlProps/ctrlProp2084.xml" ContentType="application/vnd.ms-excel.controlproperties+xml"/>
  <Override PartName="/xl/ctrlProps/ctrlProp2085.xml" ContentType="application/vnd.ms-excel.controlproperties+xml"/>
  <Override PartName="/xl/ctrlProps/ctrlProp2086.xml" ContentType="application/vnd.ms-excel.controlproperties+xml"/>
  <Override PartName="/xl/ctrlProps/ctrlProp2087.xml" ContentType="application/vnd.ms-excel.controlproperties+xml"/>
  <Override PartName="/xl/ctrlProps/ctrlProp2088.xml" ContentType="application/vnd.ms-excel.controlproperties+xml"/>
  <Override PartName="/xl/ctrlProps/ctrlProp2089.xml" ContentType="application/vnd.ms-excel.controlproperties+xml"/>
  <Override PartName="/xl/ctrlProps/ctrlProp2090.xml" ContentType="application/vnd.ms-excel.controlproperties+xml"/>
  <Override PartName="/xl/ctrlProps/ctrlProp2091.xml" ContentType="application/vnd.ms-excel.controlproperties+xml"/>
  <Override PartName="/xl/ctrlProps/ctrlProp2092.xml" ContentType="application/vnd.ms-excel.controlproperties+xml"/>
  <Override PartName="/xl/ctrlProps/ctrlProp2093.xml" ContentType="application/vnd.ms-excel.controlproperties+xml"/>
  <Override PartName="/xl/ctrlProps/ctrlProp2094.xml" ContentType="application/vnd.ms-excel.controlproperties+xml"/>
  <Override PartName="/xl/ctrlProps/ctrlProp2095.xml" ContentType="application/vnd.ms-excel.controlproperties+xml"/>
  <Override PartName="/xl/ctrlProps/ctrlProp2096.xml" ContentType="application/vnd.ms-excel.controlproperties+xml"/>
  <Override PartName="/xl/ctrlProps/ctrlProp2097.xml" ContentType="application/vnd.ms-excel.controlproperties+xml"/>
  <Override PartName="/xl/ctrlProps/ctrlProp2098.xml" ContentType="application/vnd.ms-excel.controlproperties+xml"/>
  <Override PartName="/xl/ctrlProps/ctrlProp2099.xml" ContentType="application/vnd.ms-excel.controlproperties+xml"/>
  <Override PartName="/xl/ctrlProps/ctrlProp2100.xml" ContentType="application/vnd.ms-excel.controlproperties+xml"/>
  <Override PartName="/xl/ctrlProps/ctrlProp2101.xml" ContentType="application/vnd.ms-excel.controlproperties+xml"/>
  <Override PartName="/xl/ctrlProps/ctrlProp2102.xml" ContentType="application/vnd.ms-excel.controlproperties+xml"/>
  <Override PartName="/xl/ctrlProps/ctrlProp2103.xml" ContentType="application/vnd.ms-excel.controlproperties+xml"/>
  <Override PartName="/xl/ctrlProps/ctrlProp2104.xml" ContentType="application/vnd.ms-excel.controlproperties+xml"/>
  <Override PartName="/xl/ctrlProps/ctrlProp2105.xml" ContentType="application/vnd.ms-excel.controlproperties+xml"/>
  <Override PartName="/xl/ctrlProps/ctrlProp2106.xml" ContentType="application/vnd.ms-excel.controlproperties+xml"/>
  <Override PartName="/xl/ctrlProps/ctrlProp2107.xml" ContentType="application/vnd.ms-excel.controlproperties+xml"/>
  <Override PartName="/xl/ctrlProps/ctrlProp2108.xml" ContentType="application/vnd.ms-excel.controlproperties+xml"/>
  <Override PartName="/xl/ctrlProps/ctrlProp2109.xml" ContentType="application/vnd.ms-excel.controlproperties+xml"/>
  <Override PartName="/xl/ctrlProps/ctrlProp2110.xml" ContentType="application/vnd.ms-excel.controlproperties+xml"/>
  <Override PartName="/xl/ctrlProps/ctrlProp2111.xml" ContentType="application/vnd.ms-excel.controlproperties+xml"/>
  <Override PartName="/xl/ctrlProps/ctrlProp2112.xml" ContentType="application/vnd.ms-excel.controlproperties+xml"/>
  <Override PartName="/xl/ctrlProps/ctrlProp2113.xml" ContentType="application/vnd.ms-excel.controlproperties+xml"/>
  <Override PartName="/xl/ctrlProps/ctrlProp2114.xml" ContentType="application/vnd.ms-excel.controlproperties+xml"/>
  <Override PartName="/xl/ctrlProps/ctrlProp2115.xml" ContentType="application/vnd.ms-excel.controlproperties+xml"/>
  <Override PartName="/xl/ctrlProps/ctrlProp2116.xml" ContentType="application/vnd.ms-excel.controlproperties+xml"/>
  <Override PartName="/xl/ctrlProps/ctrlProp2117.xml" ContentType="application/vnd.ms-excel.controlproperties+xml"/>
  <Override PartName="/xl/ctrlProps/ctrlProp2118.xml" ContentType="application/vnd.ms-excel.controlproperties+xml"/>
  <Override PartName="/xl/ctrlProps/ctrlProp2119.xml" ContentType="application/vnd.ms-excel.controlproperties+xml"/>
  <Override PartName="/xl/ctrlProps/ctrlProp2120.xml" ContentType="application/vnd.ms-excel.controlproperties+xml"/>
  <Override PartName="/xl/ctrlProps/ctrlProp2121.xml" ContentType="application/vnd.ms-excel.controlproperties+xml"/>
  <Override PartName="/xl/ctrlProps/ctrlProp2122.xml" ContentType="application/vnd.ms-excel.controlproperties+xml"/>
  <Override PartName="/xl/ctrlProps/ctrlProp2123.xml" ContentType="application/vnd.ms-excel.controlproperties+xml"/>
  <Override PartName="/xl/ctrlProps/ctrlProp2124.xml" ContentType="application/vnd.ms-excel.controlproperties+xml"/>
  <Override PartName="/xl/ctrlProps/ctrlProp2125.xml" ContentType="application/vnd.ms-excel.controlproperties+xml"/>
  <Override PartName="/xl/ctrlProps/ctrlProp2126.xml" ContentType="application/vnd.ms-excel.controlproperties+xml"/>
  <Override PartName="/xl/ctrlProps/ctrlProp2127.xml" ContentType="application/vnd.ms-excel.controlproperties+xml"/>
  <Override PartName="/xl/ctrlProps/ctrlProp2128.xml" ContentType="application/vnd.ms-excel.controlproperties+xml"/>
  <Override PartName="/xl/ctrlProps/ctrlProp2129.xml" ContentType="application/vnd.ms-excel.controlproperties+xml"/>
  <Override PartName="/xl/ctrlProps/ctrlProp2130.xml" ContentType="application/vnd.ms-excel.controlproperties+xml"/>
  <Override PartName="/xl/ctrlProps/ctrlProp2131.xml" ContentType="application/vnd.ms-excel.controlproperties+xml"/>
  <Override PartName="/xl/ctrlProps/ctrlProp2132.xml" ContentType="application/vnd.ms-excel.controlproperties+xml"/>
  <Override PartName="/xl/ctrlProps/ctrlProp2133.xml" ContentType="application/vnd.ms-excel.controlproperties+xml"/>
  <Override PartName="/xl/ctrlProps/ctrlProp2134.xml" ContentType="application/vnd.ms-excel.controlproperties+xml"/>
  <Override PartName="/xl/ctrlProps/ctrlProp2135.xml" ContentType="application/vnd.ms-excel.controlproperties+xml"/>
  <Override PartName="/xl/ctrlProps/ctrlProp2136.xml" ContentType="application/vnd.ms-excel.controlproperties+xml"/>
  <Override PartName="/xl/ctrlProps/ctrlProp2137.xml" ContentType="application/vnd.ms-excel.controlproperties+xml"/>
  <Override PartName="/xl/ctrlProps/ctrlProp2138.xml" ContentType="application/vnd.ms-excel.controlproperties+xml"/>
  <Override PartName="/xl/ctrlProps/ctrlProp2139.xml" ContentType="application/vnd.ms-excel.controlproperties+xml"/>
  <Override PartName="/xl/ctrlProps/ctrlProp2140.xml" ContentType="application/vnd.ms-excel.controlproperties+xml"/>
  <Override PartName="/xl/ctrlProps/ctrlProp2141.xml" ContentType="application/vnd.ms-excel.controlproperties+xml"/>
  <Override PartName="/xl/ctrlProps/ctrlProp2142.xml" ContentType="application/vnd.ms-excel.controlproperties+xml"/>
  <Override PartName="/xl/ctrlProps/ctrlProp2143.xml" ContentType="application/vnd.ms-excel.controlproperties+xml"/>
  <Override PartName="/xl/ctrlProps/ctrlProp2144.xml" ContentType="application/vnd.ms-excel.controlproperties+xml"/>
  <Override PartName="/xl/ctrlProps/ctrlProp2145.xml" ContentType="application/vnd.ms-excel.controlproperties+xml"/>
  <Override PartName="/xl/ctrlProps/ctrlProp2146.xml" ContentType="application/vnd.ms-excel.controlproperties+xml"/>
  <Override PartName="/xl/ctrlProps/ctrlProp2147.xml" ContentType="application/vnd.ms-excel.controlproperties+xml"/>
  <Override PartName="/xl/ctrlProps/ctrlProp2148.xml" ContentType="application/vnd.ms-excel.controlproperties+xml"/>
  <Override PartName="/xl/ctrlProps/ctrlProp2149.xml" ContentType="application/vnd.ms-excel.controlproperties+xml"/>
  <Override PartName="/xl/ctrlProps/ctrlProp2150.xml" ContentType="application/vnd.ms-excel.controlproperties+xml"/>
  <Override PartName="/xl/ctrlProps/ctrlProp2151.xml" ContentType="application/vnd.ms-excel.controlproperties+xml"/>
  <Override PartName="/xl/ctrlProps/ctrlProp2152.xml" ContentType="application/vnd.ms-excel.controlproperties+xml"/>
  <Override PartName="/xl/ctrlProps/ctrlProp2153.xml" ContentType="application/vnd.ms-excel.controlproperties+xml"/>
  <Override PartName="/xl/ctrlProps/ctrlProp2154.xml" ContentType="application/vnd.ms-excel.controlproperties+xml"/>
  <Override PartName="/xl/ctrlProps/ctrlProp2155.xml" ContentType="application/vnd.ms-excel.controlproperties+xml"/>
  <Override PartName="/xl/ctrlProps/ctrlProp2156.xml" ContentType="application/vnd.ms-excel.controlproperties+xml"/>
  <Override PartName="/xl/ctrlProps/ctrlProp2157.xml" ContentType="application/vnd.ms-excel.controlproperties+xml"/>
  <Override PartName="/xl/ctrlProps/ctrlProp2158.xml" ContentType="application/vnd.ms-excel.controlproperties+xml"/>
  <Override PartName="/xl/ctrlProps/ctrlProp2159.xml" ContentType="application/vnd.ms-excel.controlproperties+xml"/>
  <Override PartName="/xl/ctrlProps/ctrlProp2160.xml" ContentType="application/vnd.ms-excel.controlproperties+xml"/>
  <Override PartName="/xl/ctrlProps/ctrlProp2161.xml" ContentType="application/vnd.ms-excel.controlproperties+xml"/>
  <Override PartName="/xl/ctrlProps/ctrlProp2162.xml" ContentType="application/vnd.ms-excel.controlproperties+xml"/>
  <Override PartName="/xl/drawings/drawing56.xml" ContentType="application/vnd.openxmlformats-officedocument.drawing+xml"/>
  <Override PartName="/xl/charts/chart40.xml" ContentType="application/vnd.openxmlformats-officedocument.drawingml.chart+xml"/>
  <Override PartName="/xl/charts/chart41.xml" ContentType="application/vnd.openxmlformats-officedocument.drawingml.chart+xml"/>
  <Override PartName="/xl/drawings/drawing57.xml" ContentType="application/vnd.openxmlformats-officedocument.drawingml.chartshapes+xml"/>
  <Override PartName="/xl/charts/chart42.xml" ContentType="application/vnd.openxmlformats-officedocument.drawingml.chart+xml"/>
  <Override PartName="/xl/drawings/drawing58.xml" ContentType="application/vnd.openxmlformats-officedocument.drawingml.chartshap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Z:\_PROYECTOS\Prospectos 2016\2016_Jalisco\Jabil\201615852\3-Indicadores\"/>
    </mc:Choice>
  </mc:AlternateContent>
  <bookViews>
    <workbookView showSheetTabs="0" xWindow="0" yWindow="0" windowWidth="20490" windowHeight="7755" tabRatio="952" activeTab="1"/>
  </bookViews>
  <sheets>
    <sheet name="Blanco" sheetId="77" r:id="rId1"/>
    <sheet name="Datos" sheetId="16" r:id="rId2"/>
    <sheet name="Introducción" sheetId="5" r:id="rId3"/>
    <sheet name="1.5 Micro" sheetId="49" r:id="rId4"/>
    <sheet name="R 1.5 Micro" sheetId="21" r:id="rId5"/>
    <sheet name="1.5 Pequeña" sheetId="50" r:id="rId6"/>
    <sheet name="R 1.5 Pequeña" sheetId="64" r:id="rId7"/>
    <sheet name="1.5 Mediana" sheetId="51" r:id="rId8"/>
    <sheet name="R 1.5 Mediana" sheetId="65" r:id="rId9"/>
    <sheet name="1.5 Grande" sheetId="52" r:id="rId10"/>
    <sheet name="R 1.5 Grande" sheetId="66" r:id="rId11"/>
    <sheet name="1.5 a 5 Micro" sheetId="53" r:id="rId12"/>
    <sheet name="R 1.5 a 5 Micro" sheetId="67" r:id="rId13"/>
    <sheet name="1.5 a 5 Pequeña" sheetId="54" r:id="rId14"/>
    <sheet name="R 1.5 a 5 Pequeña" sheetId="68" r:id="rId15"/>
    <sheet name="1.5 a 5 Mediana" sheetId="55" r:id="rId16"/>
    <sheet name="R 1.5 a 5 Mediana" sheetId="69" r:id="rId17"/>
    <sheet name="1.5 a 5 Grande" sheetId="56" r:id="rId18"/>
    <sheet name="R 1.5 a 5 Grande" sheetId="70" r:id="rId19"/>
    <sheet name="5 a 20 Pequeña" sheetId="57" r:id="rId20"/>
    <sheet name="R 5 a 20 Pequeña" sheetId="71" r:id="rId21"/>
    <sheet name="5 a 20 Mediana" sheetId="58" r:id="rId22"/>
    <sheet name="R 5 a 20 Mediana" sheetId="72" r:id="rId23"/>
    <sheet name="5 a 20 Grande" sheetId="59" r:id="rId24"/>
    <sheet name="R 5 a 20 Grande" sheetId="73" r:id="rId25"/>
    <sheet name="20 Pequeña" sheetId="60" r:id="rId26"/>
    <sheet name="R 20 Pequeña" sheetId="74" r:id="rId27"/>
    <sheet name="20 Mediana" sheetId="61" r:id="rId28"/>
    <sheet name="R 20 Mediana" sheetId="75" r:id="rId29"/>
    <sheet name="20 Grande" sheetId="62" r:id="rId30"/>
    <sheet name="R 20 Grande" sheetId="76" r:id="rId31"/>
    <sheet name="Descripcion" sheetId="11" r:id="rId32"/>
    <sheet name="totales" sheetId="63" r:id="rId33"/>
  </sheets>
  <externalReferences>
    <externalReference r:id="rId34"/>
    <externalReference r:id="rId35"/>
  </externalReferences>
  <definedNames>
    <definedName name="_xlnm._FilterDatabase" localSheetId="17" hidden="1">'1.5 a 5 Grande'!$A$10:$F$303</definedName>
    <definedName name="_xlnm._FilterDatabase" localSheetId="15" hidden="1">'1.5 a 5 Mediana'!$A$10:$F$290</definedName>
    <definedName name="_xlnm._FilterDatabase" localSheetId="11" hidden="1">'1.5 a 5 Micro'!$A$10:$F$199</definedName>
    <definedName name="_xlnm._FilterDatabase" localSheetId="13" hidden="1">'1.5 a 5 Pequeña'!$A$10:$F$251</definedName>
    <definedName name="_xlnm._FilterDatabase" localSheetId="9" hidden="1">'1.5 Grande'!$A$10:$F$249</definedName>
    <definedName name="_xlnm._FilterDatabase" localSheetId="7" hidden="1">'1.5 Mediana'!$A$10:$F$237</definedName>
    <definedName name="_xlnm._FilterDatabase" localSheetId="3" hidden="1">'1.5 Micro'!$H$6:$S$170</definedName>
    <definedName name="_xlnm._FilterDatabase" localSheetId="5" hidden="1">'1.5 Pequeña'!$H$6:$S$210</definedName>
    <definedName name="_xlnm._FilterDatabase" localSheetId="29" hidden="1">'20 Grande'!$A$10:$F$603</definedName>
    <definedName name="_xlnm._FilterDatabase" localSheetId="27" hidden="1">'20 Mediana'!$A$10:$F$491</definedName>
    <definedName name="_xlnm._FilterDatabase" localSheetId="25" hidden="1">'20 Pequeña'!$A$10:$F$424</definedName>
    <definedName name="_xlnm._FilterDatabase" localSheetId="23" hidden="1">'5 a 20 Grande'!$A$10:$F$435</definedName>
    <definedName name="_xlnm._FilterDatabase" localSheetId="21" hidden="1">'5 a 20 Mediana'!$A$10:$F$410</definedName>
    <definedName name="_xlnm._FilterDatabase" localSheetId="19" hidden="1">'5 a 20 Pequeña'!$A$10:$F$339</definedName>
    <definedName name="_xlnm._FilterDatabase" localSheetId="30" hidden="1">'R 20 Grande'!$A$114:$D$598</definedName>
    <definedName name="_xlnm._FilterDatabase" localSheetId="28" hidden="1">'R 20 Mediana'!$A$114:$A$485</definedName>
    <definedName name="_xlnm._FilterDatabase" localSheetId="26" hidden="1">'R 20 Pequeña'!$A$114:$D$420</definedName>
    <definedName name="_xlnm._FilterDatabase" localSheetId="24" hidden="1">'R 5 a 20 Grande'!$A$114:$D$429</definedName>
    <definedName name="_xlnm._FilterDatabase" localSheetId="22" hidden="1">'R 5 a 20 Mediana'!$A$114:$D$406</definedName>
    <definedName name="Actividad_TI" localSheetId="17">[1]Registro!$B$34:$G$45,[1]Registro!$B$48,[1]Registro!$B$49,[1]Registro!$B$50,[1]Registro!$B$53,[1]Registro!$B$54,[1]Registro!$B$55</definedName>
    <definedName name="Actividad_TI" localSheetId="15">[1]Registro!$B$34:$G$45,[1]Registro!$B$48,[1]Registro!$B$49,[1]Registro!$B$50,[1]Registro!$B$53,[1]Registro!$B$54,[1]Registro!$B$55</definedName>
    <definedName name="Actividad_TI" localSheetId="11">[1]Registro!$B$34:$G$45,[1]Registro!$B$48,[1]Registro!$B$49,[1]Registro!$B$50,[1]Registro!$B$53,[1]Registro!$B$54,[1]Registro!$B$55</definedName>
    <definedName name="Actividad_TI" localSheetId="13">[1]Registro!$B$34:$G$45,[1]Registro!$B$48,[1]Registro!$B$49,[1]Registro!$B$50,[1]Registro!$B$53,[1]Registro!$B$54,[1]Registro!$B$55</definedName>
    <definedName name="Actividad_TI" localSheetId="9">[1]Registro!$B$34:$G$45,[1]Registro!$B$48,[1]Registro!$B$49,[1]Registro!$B$50,[1]Registro!$B$53,[1]Registro!$B$54,[1]Registro!$B$55</definedName>
    <definedName name="Actividad_TI" localSheetId="7">[1]Registro!$B$34:$G$45,[1]Registro!$B$48,[1]Registro!$B$49,[1]Registro!$B$50,[1]Registro!$B$53,[1]Registro!$B$54,[1]Registro!$B$55</definedName>
    <definedName name="Actividad_TI" localSheetId="3">[1]Registro!$B$34:$G$45,[1]Registro!$B$48,[1]Registro!$B$49,[1]Registro!$B$50,[1]Registro!$B$53,[1]Registro!$B$54,[1]Registro!$B$55</definedName>
    <definedName name="Actividad_TI" localSheetId="5">[1]Registro!$B$34:$G$45,[1]Registro!$B$48,[1]Registro!$B$49,[1]Registro!$B$50,[1]Registro!$B$53,[1]Registro!$B$54,[1]Registro!$B$55</definedName>
    <definedName name="Actividad_TI" localSheetId="29">[1]Registro!$B$34:$G$45,[1]Registro!$B$48,[1]Registro!$B$49,[1]Registro!$B$50,[1]Registro!$B$53,[1]Registro!$B$54,[1]Registro!$B$55</definedName>
    <definedName name="Actividad_TI" localSheetId="27">[1]Registro!$B$34:$G$45,[1]Registro!$B$48,[1]Registro!$B$49,[1]Registro!$B$50,[1]Registro!$B$53,[1]Registro!$B$54,[1]Registro!$B$55</definedName>
    <definedName name="Actividad_TI" localSheetId="25">[1]Registro!$B$34:$G$45,[1]Registro!$B$48,[1]Registro!$B$49,[1]Registro!$B$50,[1]Registro!$B$53,[1]Registro!$B$54,[1]Registro!$B$55</definedName>
    <definedName name="Actividad_TI" localSheetId="23">[1]Registro!$B$34:$G$45,[1]Registro!$B$48,[1]Registro!$B$49,[1]Registro!$B$50,[1]Registro!$B$53,[1]Registro!$B$54,[1]Registro!$B$55</definedName>
    <definedName name="Actividad_TI" localSheetId="21">[1]Registro!$B$34:$G$45,[1]Registro!$B$48,[1]Registro!$B$49,[1]Registro!$B$50,[1]Registro!$B$53,[1]Registro!$B$54,[1]Registro!$B$55</definedName>
    <definedName name="Actividad_TI" localSheetId="19">[1]Registro!$B$34:$G$45,[1]Registro!$B$48,[1]Registro!$B$49,[1]Registro!$B$50,[1]Registro!$B$53,[1]Registro!$B$54,[1]Registro!$B$55</definedName>
    <definedName name="Actividad_TI" localSheetId="32">[1]Registro!$B$34:$G$45,[1]Registro!$B$48,[1]Registro!$B$49,[1]Registro!$B$50,[1]Registro!$B$53,[1]Registro!$B$54,[1]Registro!$B$55</definedName>
    <definedName name="Actividad_TI">[1]Registro!$B$34:$G$45,[1]Registro!$B$48,[1]Registro!$B$49,[1]Registro!$B$50,[1]Registro!$B$53,[1]Registro!$B$54,[1]Registro!$B$55</definedName>
    <definedName name="op">[2]Registro!$B$34:$G$45,[2]Registro!$B$48,[2]Registro!$B$49,[2]Registro!$B$50,[2]Registro!$B$53,[2]Registro!$B$54,[2]Registro!$B$55</definedName>
  </definedNames>
  <calcPr calcId="152511" concurrentCalc="0"/>
</workbook>
</file>

<file path=xl/calcChain.xml><?xml version="1.0" encoding="utf-8"?>
<calcChain xmlns="http://schemas.openxmlformats.org/spreadsheetml/2006/main">
  <c r="A18" i="76" l="1"/>
  <c r="A18" i="75"/>
  <c r="A18" i="74"/>
  <c r="A18" i="73"/>
  <c r="A18" i="72"/>
  <c r="A18" i="71"/>
  <c r="A18" i="70"/>
  <c r="A18" i="69"/>
  <c r="A18" i="68"/>
  <c r="A18" i="67"/>
  <c r="A18" i="66"/>
  <c r="A18" i="65"/>
  <c r="A18" i="64"/>
  <c r="A18" i="21"/>
  <c r="A251" i="73"/>
  <c r="A313" i="71"/>
  <c r="A308" i="71"/>
  <c r="A194" i="64"/>
  <c r="F115" i="69"/>
  <c r="F117" i="69"/>
  <c r="F118" i="69"/>
  <c r="F119" i="69"/>
  <c r="F120" i="69"/>
  <c r="F121" i="69"/>
  <c r="F122" i="69"/>
  <c r="F123" i="69"/>
  <c r="F124" i="69"/>
  <c r="F125" i="69"/>
  <c r="F127" i="69"/>
  <c r="F129" i="69"/>
  <c r="F130" i="69"/>
  <c r="F131" i="69"/>
  <c r="F132" i="69"/>
  <c r="F133" i="69"/>
  <c r="F135" i="69"/>
  <c r="F138" i="69"/>
  <c r="F139" i="69"/>
  <c r="F141" i="69"/>
  <c r="F143" i="69"/>
  <c r="F144" i="69"/>
  <c r="F145" i="69"/>
  <c r="F146" i="69"/>
  <c r="F147" i="69"/>
  <c r="F148" i="69"/>
  <c r="F149" i="69"/>
  <c r="F151" i="69"/>
  <c r="F153" i="69"/>
  <c r="F155" i="69"/>
  <c r="F156" i="69"/>
  <c r="F158" i="69"/>
  <c r="F159" i="69"/>
  <c r="F160" i="69"/>
  <c r="F161" i="69"/>
  <c r="F163" i="69"/>
  <c r="F165" i="69"/>
  <c r="F167" i="69"/>
  <c r="F170" i="69"/>
  <c r="F172" i="69"/>
  <c r="F173" i="69"/>
  <c r="F175" i="69"/>
  <c r="F176" i="69"/>
  <c r="F178" i="69"/>
  <c r="F180" i="69"/>
  <c r="F181" i="69"/>
  <c r="F183" i="69"/>
  <c r="F185" i="69"/>
  <c r="F186" i="69"/>
  <c r="F187" i="69"/>
  <c r="F189" i="69"/>
  <c r="F191" i="69"/>
  <c r="F192" i="69"/>
  <c r="F194" i="69"/>
  <c r="F195" i="69"/>
  <c r="F197" i="69"/>
  <c r="F198" i="69"/>
  <c r="F200" i="69"/>
  <c r="F201" i="69"/>
  <c r="F203" i="69"/>
  <c r="F204" i="69"/>
  <c r="F205" i="69"/>
  <c r="F206" i="69"/>
  <c r="F209" i="69"/>
  <c r="F210" i="69"/>
  <c r="F211" i="69"/>
  <c r="F213" i="69"/>
  <c r="F214" i="69"/>
  <c r="F215" i="69"/>
  <c r="F218" i="69"/>
  <c r="F219" i="69"/>
  <c r="F220" i="69"/>
  <c r="F222" i="69"/>
  <c r="F224" i="69"/>
  <c r="F226" i="69"/>
  <c r="F228" i="69"/>
  <c r="F229" i="69"/>
  <c r="F230" i="69"/>
  <c r="F231" i="69"/>
  <c r="F232" i="69"/>
  <c r="F235" i="69"/>
  <c r="F236" i="69"/>
  <c r="F237" i="69"/>
  <c r="F241" i="69"/>
  <c r="F242" i="69"/>
  <c r="F244" i="69"/>
  <c r="F245" i="69"/>
  <c r="F246" i="69"/>
  <c r="F248" i="69"/>
  <c r="F250" i="69"/>
  <c r="F251" i="69"/>
  <c r="F252" i="69"/>
  <c r="F253" i="69"/>
  <c r="F255" i="69"/>
  <c r="F256" i="69"/>
  <c r="F257" i="69"/>
  <c r="F259" i="69"/>
  <c r="F261" i="69"/>
  <c r="F262" i="69"/>
  <c r="F263" i="69"/>
  <c r="F265" i="69"/>
  <c r="F266" i="69"/>
  <c r="F267" i="69"/>
  <c r="F269" i="69"/>
  <c r="F270" i="69"/>
  <c r="F272" i="69"/>
  <c r="F274" i="69"/>
  <c r="F275" i="69"/>
  <c r="F276" i="69"/>
  <c r="F277" i="69"/>
  <c r="F278" i="69"/>
  <c r="F279" i="69"/>
  <c r="F281" i="69"/>
  <c r="F283" i="69"/>
  <c r="F284" i="69"/>
  <c r="F285" i="69"/>
  <c r="F286" i="69"/>
  <c r="F288" i="69"/>
  <c r="F289" i="69"/>
  <c r="F290" i="69"/>
  <c r="V134" i="49"/>
  <c r="F161" i="21"/>
  <c r="E161" i="21"/>
  <c r="V131" i="49"/>
  <c r="A158" i="21"/>
  <c r="V118" i="49"/>
  <c r="F154" i="21"/>
  <c r="E154" i="21"/>
  <c r="V110" i="49"/>
  <c r="A151" i="21"/>
  <c r="V94" i="49"/>
  <c r="F145" i="21"/>
  <c r="E145" i="21"/>
  <c r="V71" i="49"/>
  <c r="F137" i="21"/>
  <c r="E137" i="21"/>
  <c r="V50" i="49"/>
  <c r="A130" i="21"/>
  <c r="V30" i="49"/>
  <c r="F124" i="21"/>
  <c r="E124" i="21"/>
  <c r="V21" i="49"/>
  <c r="A120" i="21"/>
  <c r="V12" i="49"/>
  <c r="A116" i="21"/>
  <c r="F125" i="64"/>
  <c r="E125" i="64"/>
  <c r="X208" i="50"/>
  <c r="X156" i="50"/>
  <c r="X109" i="50"/>
  <c r="V207" i="50"/>
  <c r="A209" i="64"/>
  <c r="V185" i="50"/>
  <c r="A202" i="64"/>
  <c r="V174" i="50"/>
  <c r="A196" i="64"/>
  <c r="V160" i="50"/>
  <c r="A187" i="64"/>
  <c r="V158" i="50"/>
  <c r="A185" i="64"/>
  <c r="V155" i="50"/>
  <c r="A182" i="64"/>
  <c r="V152" i="50"/>
  <c r="A179" i="64"/>
  <c r="V139" i="50"/>
  <c r="A175" i="64"/>
  <c r="V130" i="50"/>
  <c r="F171" i="64"/>
  <c r="E171" i="64"/>
  <c r="V128" i="50"/>
  <c r="A169" i="64"/>
  <c r="V113" i="50"/>
  <c r="A164" i="64"/>
  <c r="V108" i="50"/>
  <c r="F159" i="64"/>
  <c r="E159" i="64"/>
  <c r="V98" i="50"/>
  <c r="F154" i="64"/>
  <c r="E154" i="64"/>
  <c r="V83" i="50"/>
  <c r="F149" i="64"/>
  <c r="E149" i="64"/>
  <c r="V80" i="50"/>
  <c r="A146" i="64"/>
  <c r="V70" i="50"/>
  <c r="A141" i="64"/>
  <c r="V56" i="50"/>
  <c r="A136" i="64"/>
  <c r="V54" i="50"/>
  <c r="A134" i="64"/>
  <c r="V41" i="50"/>
  <c r="A130" i="64"/>
  <c r="V32" i="50"/>
  <c r="A126" i="64"/>
  <c r="V30" i="50"/>
  <c r="A124" i="64"/>
  <c r="V21" i="50"/>
  <c r="A120" i="64"/>
  <c r="V12" i="50"/>
  <c r="A116" i="64"/>
  <c r="X96" i="51"/>
  <c r="V233" i="51"/>
  <c r="A235" i="65"/>
  <c r="V211" i="51"/>
  <c r="A228" i="65"/>
  <c r="V198" i="51"/>
  <c r="A220" i="65"/>
  <c r="V196" i="51"/>
  <c r="A218" i="65"/>
  <c r="V182" i="51"/>
  <c r="A209" i="65"/>
  <c r="V180" i="51"/>
  <c r="F207" i="65"/>
  <c r="E207" i="65"/>
  <c r="V177" i="51"/>
  <c r="A204" i="65"/>
  <c r="V174" i="51"/>
  <c r="F201" i="65"/>
  <c r="E201" i="65"/>
  <c r="V161" i="51"/>
  <c r="F197" i="65"/>
  <c r="E197" i="65"/>
  <c r="V149" i="51"/>
  <c r="A190" i="65"/>
  <c r="V147" i="51"/>
  <c r="A188" i="65"/>
  <c r="V127" i="51"/>
  <c r="A178" i="65"/>
  <c r="V132" i="51"/>
  <c r="V131" i="51"/>
  <c r="F182" i="65"/>
  <c r="E182" i="65"/>
  <c r="V111" i="51"/>
  <c r="A167" i="65"/>
  <c r="V116" i="51"/>
  <c r="F172" i="65"/>
  <c r="E172" i="65"/>
  <c r="V113" i="51"/>
  <c r="A169" i="65"/>
  <c r="V95" i="51"/>
  <c r="A161" i="65"/>
  <c r="V92" i="51"/>
  <c r="A158" i="65"/>
  <c r="V82" i="51"/>
  <c r="A153" i="65"/>
  <c r="V68" i="51"/>
  <c r="A148" i="65"/>
  <c r="V66" i="51"/>
  <c r="A146" i="65"/>
  <c r="V50" i="51"/>
  <c r="A139" i="65"/>
  <c r="V47" i="51"/>
  <c r="A136" i="65"/>
  <c r="V38" i="51"/>
  <c r="A132" i="65"/>
  <c r="V36" i="51"/>
  <c r="A130" i="65"/>
  <c r="V26" i="51"/>
  <c r="V25" i="51"/>
  <c r="A124" i="65"/>
  <c r="V23" i="51"/>
  <c r="A122" i="65"/>
  <c r="V21" i="51"/>
  <c r="A120" i="65"/>
  <c r="V12" i="51"/>
  <c r="A116" i="65"/>
  <c r="W245" i="52"/>
  <c r="A245" i="66"/>
  <c r="W224" i="52"/>
  <c r="F238" i="66"/>
  <c r="E238" i="66"/>
  <c r="W208" i="52"/>
  <c r="A228" i="66"/>
  <c r="W210" i="52"/>
  <c r="A230" i="66"/>
  <c r="W195" i="52"/>
  <c r="W194" i="52"/>
  <c r="A219" i="66"/>
  <c r="W197" i="52"/>
  <c r="A222" i="66"/>
  <c r="W189" i="52"/>
  <c r="A214" i="66"/>
  <c r="W187" i="52"/>
  <c r="A212" i="66"/>
  <c r="W184" i="52"/>
  <c r="F209" i="66"/>
  <c r="E209" i="66"/>
  <c r="W181" i="52"/>
  <c r="F206" i="66"/>
  <c r="E206" i="66"/>
  <c r="W167" i="52"/>
  <c r="F202" i="66"/>
  <c r="E202" i="66"/>
  <c r="W155" i="52"/>
  <c r="A195" i="66"/>
  <c r="W153" i="52"/>
  <c r="A193" i="66"/>
  <c r="W133" i="52"/>
  <c r="A183" i="66"/>
  <c r="W138" i="52"/>
  <c r="W137" i="52"/>
  <c r="A187" i="66"/>
  <c r="W122" i="52"/>
  <c r="A177" i="66"/>
  <c r="W119" i="52"/>
  <c r="A174" i="66"/>
  <c r="W117" i="52"/>
  <c r="A172" i="66"/>
  <c r="W99" i="52"/>
  <c r="F164" i="66"/>
  <c r="E164" i="66"/>
  <c r="W103" i="52"/>
  <c r="A168" i="66"/>
  <c r="W96" i="52"/>
  <c r="A161" i="66"/>
  <c r="W86" i="52"/>
  <c r="F156" i="66"/>
  <c r="E156" i="66"/>
  <c r="W72" i="52"/>
  <c r="A151" i="66"/>
  <c r="W70" i="52"/>
  <c r="A149" i="66"/>
  <c r="W50" i="52"/>
  <c r="A139" i="66"/>
  <c r="W53" i="52"/>
  <c r="A142" i="66"/>
  <c r="W41" i="52"/>
  <c r="A135" i="66"/>
  <c r="W39" i="52"/>
  <c r="A133" i="66"/>
  <c r="W29" i="52"/>
  <c r="W28" i="52"/>
  <c r="A127" i="66"/>
  <c r="W26" i="52"/>
  <c r="A125" i="66"/>
  <c r="W24" i="52"/>
  <c r="F123" i="66"/>
  <c r="E123" i="66"/>
  <c r="W14" i="52"/>
  <c r="A118" i="66"/>
  <c r="W12" i="52"/>
  <c r="A116" i="66"/>
  <c r="A171" i="67"/>
  <c r="F171" i="67"/>
  <c r="E171" i="67"/>
  <c r="W194" i="53"/>
  <c r="A199" i="67"/>
  <c r="W178" i="53"/>
  <c r="A192" i="67"/>
  <c r="W153" i="53"/>
  <c r="A182" i="67"/>
  <c r="W150" i="53"/>
  <c r="A179" i="67"/>
  <c r="W135" i="53"/>
  <c r="A173" i="67"/>
  <c r="W127" i="53"/>
  <c r="A170" i="67"/>
  <c r="W125" i="53"/>
  <c r="A168" i="67"/>
  <c r="W112" i="53"/>
  <c r="A164" i="67"/>
  <c r="W106" i="53"/>
  <c r="F158" i="67"/>
  <c r="E158" i="67"/>
  <c r="W84" i="53"/>
  <c r="A150" i="67"/>
  <c r="W63" i="53"/>
  <c r="F143" i="67"/>
  <c r="E143" i="67"/>
  <c r="W38" i="53"/>
  <c r="A132" i="67"/>
  <c r="W27" i="53"/>
  <c r="A126" i="67"/>
  <c r="W12" i="53"/>
  <c r="A116" i="67"/>
  <c r="W247" i="54"/>
  <c r="A248" i="68"/>
  <c r="W242" i="54"/>
  <c r="F243" i="68"/>
  <c r="E243" i="68"/>
  <c r="W224" i="54"/>
  <c r="F234" i="68"/>
  <c r="E234" i="68"/>
  <c r="W214" i="54"/>
  <c r="F229" i="68"/>
  <c r="E229" i="68"/>
  <c r="W203" i="54"/>
  <c r="A223" i="68"/>
  <c r="W189" i="54"/>
  <c r="F214" i="68"/>
  <c r="E214" i="68"/>
  <c r="W187" i="54"/>
  <c r="A212" i="68"/>
  <c r="W183" i="54"/>
  <c r="A208" i="68"/>
  <c r="W180" i="54"/>
  <c r="A205" i="68"/>
  <c r="W164" i="54"/>
  <c r="A199" i="68"/>
  <c r="W155" i="54"/>
  <c r="A195" i="68"/>
  <c r="W153" i="54"/>
  <c r="A193" i="68"/>
  <c r="W151" i="54"/>
  <c r="F191" i="68"/>
  <c r="E191" i="68"/>
  <c r="W136" i="54"/>
  <c r="A186" i="68"/>
  <c r="W133" i="54"/>
  <c r="F183" i="68"/>
  <c r="W127" i="54"/>
  <c r="A177" i="68"/>
  <c r="W117" i="54"/>
  <c r="F172" i="68"/>
  <c r="E172" i="68"/>
  <c r="W102" i="54"/>
  <c r="A167" i="68"/>
  <c r="W99" i="54"/>
  <c r="A164" i="68"/>
  <c r="W89" i="54"/>
  <c r="A159" i="68"/>
  <c r="W86" i="54"/>
  <c r="A156" i="68"/>
  <c r="W72" i="54"/>
  <c r="A151" i="68"/>
  <c r="W70" i="54"/>
  <c r="A149" i="68"/>
  <c r="W56" i="54"/>
  <c r="F145" i="68"/>
  <c r="E145" i="68"/>
  <c r="W47" i="54"/>
  <c r="A141" i="68"/>
  <c r="W40" i="54"/>
  <c r="A134" i="68"/>
  <c r="W28" i="54"/>
  <c r="A127" i="68"/>
  <c r="W12" i="54"/>
  <c r="F116" i="68"/>
  <c r="E116" i="68"/>
  <c r="V286" i="55"/>
  <c r="A287" i="69"/>
  <c r="V281" i="55"/>
  <c r="A282" i="69"/>
  <c r="V263" i="55"/>
  <c r="V253" i="55"/>
  <c r="A268" i="69"/>
  <c r="V239" i="55"/>
  <c r="A260" i="69"/>
  <c r="V237" i="55"/>
  <c r="A258" i="69"/>
  <c r="V223" i="55"/>
  <c r="A249" i="69"/>
  <c r="V221" i="55"/>
  <c r="A247" i="69"/>
  <c r="V217" i="55"/>
  <c r="A243" i="69"/>
  <c r="V214" i="55"/>
  <c r="A240" i="69"/>
  <c r="V199" i="55"/>
  <c r="A234" i="69"/>
  <c r="V187" i="55"/>
  <c r="A227" i="69"/>
  <c r="V185" i="55"/>
  <c r="A225" i="69"/>
  <c r="V183" i="55"/>
  <c r="A223" i="69"/>
  <c r="V167" i="55"/>
  <c r="V166" i="55"/>
  <c r="F216" i="69"/>
  <c r="V162" i="55"/>
  <c r="A212" i="69"/>
  <c r="V158" i="55"/>
  <c r="A208" i="69"/>
  <c r="V152" i="55"/>
  <c r="F202" i="69"/>
  <c r="V141" i="55"/>
  <c r="A196" i="69"/>
  <c r="V138" i="55"/>
  <c r="A193" i="69"/>
  <c r="V135" i="55"/>
  <c r="F190" i="69"/>
  <c r="V119" i="55"/>
  <c r="F184" i="69"/>
  <c r="V117" i="55"/>
  <c r="A182" i="69"/>
  <c r="V114" i="55"/>
  <c r="A179" i="69"/>
  <c r="V104" i="55"/>
  <c r="A174" i="69"/>
  <c r="V101" i="55"/>
  <c r="A171" i="69"/>
  <c r="V87" i="55"/>
  <c r="A166" i="69"/>
  <c r="V85" i="55"/>
  <c r="F164" i="69"/>
  <c r="V68" i="55"/>
  <c r="A157" i="69"/>
  <c r="V65" i="55"/>
  <c r="A154" i="69"/>
  <c r="V56" i="55"/>
  <c r="A150" i="69"/>
  <c r="V48" i="55"/>
  <c r="A142" i="69"/>
  <c r="V38" i="55"/>
  <c r="V37" i="55"/>
  <c r="A136" i="69"/>
  <c r="V35" i="55"/>
  <c r="F134" i="69"/>
  <c r="V29" i="55"/>
  <c r="A128" i="69"/>
  <c r="V12" i="55"/>
  <c r="A116" i="69"/>
  <c r="A254" i="70"/>
  <c r="F254" i="70"/>
  <c r="E254" i="70"/>
  <c r="A241" i="70"/>
  <c r="F241" i="70"/>
  <c r="E241" i="70"/>
  <c r="V140" i="56"/>
  <c r="X118" i="56"/>
  <c r="F167" i="68"/>
  <c r="E167" i="68"/>
  <c r="F220" i="66"/>
  <c r="F136" i="65"/>
  <c r="E136" i="65"/>
  <c r="F218" i="65"/>
  <c r="E218" i="65"/>
  <c r="F116" i="21"/>
  <c r="E116" i="21"/>
  <c r="A154" i="21"/>
  <c r="F282" i="69"/>
  <c r="F227" i="69"/>
  <c r="F193" i="69"/>
  <c r="E193" i="69"/>
  <c r="F171" i="69"/>
  <c r="F141" i="68"/>
  <c r="E141" i="68"/>
  <c r="F130" i="65"/>
  <c r="E130" i="65"/>
  <c r="F161" i="65"/>
  <c r="E161" i="65"/>
  <c r="F120" i="64"/>
  <c r="E120" i="64"/>
  <c r="F151" i="21"/>
  <c r="E151" i="21"/>
  <c r="F268" i="69"/>
  <c r="F223" i="69"/>
  <c r="F212" i="69"/>
  <c r="F179" i="69"/>
  <c r="F174" i="69"/>
  <c r="F142" i="69"/>
  <c r="F137" i="69"/>
  <c r="F116" i="69"/>
  <c r="F208" i="68"/>
  <c r="E208" i="68"/>
  <c r="A123" i="66"/>
  <c r="F273" i="69"/>
  <c r="E273" i="69"/>
  <c r="E134" i="69"/>
  <c r="E184" i="69"/>
  <c r="E202" i="69"/>
  <c r="F212" i="68"/>
  <c r="E212" i="68"/>
  <c r="F126" i="67"/>
  <c r="E126" i="67"/>
  <c r="F173" i="67"/>
  <c r="E173" i="67"/>
  <c r="F142" i="66"/>
  <c r="E142" i="66"/>
  <c r="A197" i="65"/>
  <c r="F258" i="69"/>
  <c r="F249" i="69"/>
  <c r="E249" i="69"/>
  <c r="F217" i="69"/>
  <c r="F196" i="69"/>
  <c r="E196" i="69"/>
  <c r="F150" i="69"/>
  <c r="F177" i="68"/>
  <c r="E177" i="68"/>
  <c r="A234" i="68"/>
  <c r="A143" i="67"/>
  <c r="F161" i="66"/>
  <c r="E161" i="66"/>
  <c r="F148" i="65"/>
  <c r="E148" i="65"/>
  <c r="A207" i="65"/>
  <c r="V112" i="50"/>
  <c r="F163" i="64"/>
  <c r="E163" i="64"/>
  <c r="F209" i="64"/>
  <c r="E209" i="64"/>
  <c r="A161" i="21"/>
  <c r="F240" i="69"/>
  <c r="E240" i="69"/>
  <c r="F234" i="69"/>
  <c r="E234" i="69"/>
  <c r="F225" i="69"/>
  <c r="E225" i="69"/>
  <c r="F208" i="69"/>
  <c r="F182" i="69"/>
  <c r="E182" i="69"/>
  <c r="F154" i="69"/>
  <c r="E154" i="69"/>
  <c r="F136" i="69"/>
  <c r="F128" i="69"/>
  <c r="E164" i="69"/>
  <c r="A190" i="69"/>
  <c r="A191" i="68"/>
  <c r="F118" i="66"/>
  <c r="E118" i="66"/>
  <c r="A202" i="66"/>
  <c r="F122" i="65"/>
  <c r="E122" i="65"/>
  <c r="F158" i="65"/>
  <c r="E158" i="65"/>
  <c r="F130" i="21"/>
  <c r="E130" i="21"/>
  <c r="F287" i="69"/>
  <c r="E287" i="69"/>
  <c r="F260" i="69"/>
  <c r="E260" i="69"/>
  <c r="F247" i="69"/>
  <c r="F243" i="69"/>
  <c r="F166" i="69"/>
  <c r="E166" i="69"/>
  <c r="F157" i="69"/>
  <c r="E190" i="69"/>
  <c r="E216" i="69"/>
  <c r="E282" i="69"/>
  <c r="E268" i="69"/>
  <c r="E247" i="69"/>
  <c r="E179" i="69"/>
  <c r="F248" i="68"/>
  <c r="E248" i="68"/>
  <c r="A243" i="68"/>
  <c r="A229" i="68"/>
  <c r="F223" i="68"/>
  <c r="E223" i="68"/>
  <c r="F205" i="68"/>
  <c r="E205" i="68"/>
  <c r="F195" i="68"/>
  <c r="E195" i="68"/>
  <c r="F186" i="68"/>
  <c r="W132" i="54"/>
  <c r="A182" i="68"/>
  <c r="A183" i="68"/>
  <c r="F151" i="68"/>
  <c r="E151" i="68"/>
  <c r="F134" i="68"/>
  <c r="E134" i="68"/>
  <c r="F179" i="67"/>
  <c r="E179" i="67"/>
  <c r="F170" i="67"/>
  <c r="E170" i="67"/>
  <c r="F168" i="67"/>
  <c r="E168" i="67"/>
  <c r="A158" i="67"/>
  <c r="F150" i="67"/>
  <c r="E150" i="67"/>
  <c r="F116" i="67"/>
  <c r="E116" i="67"/>
  <c r="A238" i="66"/>
  <c r="F230" i="66"/>
  <c r="E230" i="66"/>
  <c r="F228" i="66"/>
  <c r="E228" i="66"/>
  <c r="F214" i="66"/>
  <c r="E214" i="66"/>
  <c r="A209" i="66"/>
  <c r="A206" i="66"/>
  <c r="F195" i="66"/>
  <c r="E195" i="66"/>
  <c r="F193" i="66"/>
  <c r="E193" i="66"/>
  <c r="F187" i="66"/>
  <c r="E187" i="66"/>
  <c r="F188" i="66"/>
  <c r="F174" i="66"/>
  <c r="E174" i="66"/>
  <c r="F172" i="66"/>
  <c r="E172" i="66"/>
  <c r="F168" i="66"/>
  <c r="E168" i="66"/>
  <c r="A164" i="66"/>
  <c r="A156" i="66"/>
  <c r="F151" i="66"/>
  <c r="E151" i="66"/>
  <c r="F139" i="66"/>
  <c r="E139" i="66"/>
  <c r="F133" i="66"/>
  <c r="E133" i="66"/>
  <c r="F127" i="66"/>
  <c r="E127" i="66"/>
  <c r="A128" i="66"/>
  <c r="F116" i="66"/>
  <c r="E116" i="66"/>
  <c r="F235" i="65"/>
  <c r="E235" i="65"/>
  <c r="F209" i="65"/>
  <c r="E209" i="65"/>
  <c r="A201" i="65"/>
  <c r="F190" i="65"/>
  <c r="E190" i="65"/>
  <c r="F188" i="65"/>
  <c r="E188" i="65"/>
  <c r="F183" i="65"/>
  <c r="A182" i="65"/>
  <c r="F178" i="65"/>
  <c r="E178" i="65"/>
  <c r="F169" i="65"/>
  <c r="E169" i="65"/>
  <c r="F153" i="65"/>
  <c r="E153" i="65"/>
  <c r="F146" i="65"/>
  <c r="E146" i="65"/>
  <c r="F139" i="65"/>
  <c r="E139" i="65"/>
  <c r="F124" i="65"/>
  <c r="E124" i="65"/>
  <c r="F125" i="65"/>
  <c r="F120" i="65"/>
  <c r="E120" i="65"/>
  <c r="F116" i="65"/>
  <c r="E116" i="65"/>
  <c r="F196" i="64"/>
  <c r="E196" i="64"/>
  <c r="F187" i="64"/>
  <c r="E187" i="64"/>
  <c r="F182" i="64"/>
  <c r="E182" i="64"/>
  <c r="F179" i="64"/>
  <c r="E179" i="64"/>
  <c r="F175" i="64"/>
  <c r="E175" i="64"/>
  <c r="A171" i="64"/>
  <c r="F134" i="64"/>
  <c r="E134" i="64"/>
  <c r="A124" i="21"/>
  <c r="F158" i="21"/>
  <c r="E158" i="21"/>
  <c r="A145" i="21"/>
  <c r="A137" i="21"/>
  <c r="F120" i="21"/>
  <c r="E120" i="21"/>
  <c r="A159" i="64"/>
  <c r="A154" i="64"/>
  <c r="A149" i="64"/>
  <c r="F146" i="64"/>
  <c r="E146" i="64"/>
  <c r="F136" i="64"/>
  <c r="E136" i="64"/>
  <c r="F126" i="64"/>
  <c r="E126" i="64"/>
  <c r="F116" i="64"/>
  <c r="E116" i="64"/>
  <c r="F202" i="64"/>
  <c r="E202" i="64"/>
  <c r="F185" i="64"/>
  <c r="E185" i="64"/>
  <c r="F169" i="64"/>
  <c r="E169" i="64"/>
  <c r="F164" i="64"/>
  <c r="F141" i="64"/>
  <c r="E141" i="64"/>
  <c r="F130" i="64"/>
  <c r="E130" i="64"/>
  <c r="F124" i="64"/>
  <c r="E124" i="64"/>
  <c r="F228" i="65"/>
  <c r="E228" i="65"/>
  <c r="F220" i="65"/>
  <c r="E220" i="65"/>
  <c r="F204" i="65"/>
  <c r="E204" i="65"/>
  <c r="A183" i="65"/>
  <c r="A172" i="65"/>
  <c r="F167" i="65"/>
  <c r="E167" i="65"/>
  <c r="F132" i="65"/>
  <c r="E132" i="65"/>
  <c r="A125" i="65"/>
  <c r="F245" i="66"/>
  <c r="E245" i="66"/>
  <c r="F222" i="66"/>
  <c r="E222" i="66"/>
  <c r="F219" i="66"/>
  <c r="E219" i="66"/>
  <c r="A220" i="66"/>
  <c r="F212" i="66"/>
  <c r="E212" i="66"/>
  <c r="A188" i="66"/>
  <c r="F183" i="66"/>
  <c r="E183" i="66"/>
  <c r="F177" i="66"/>
  <c r="E177" i="66"/>
  <c r="F149" i="66"/>
  <c r="E149" i="66"/>
  <c r="F135" i="66"/>
  <c r="E135" i="66"/>
  <c r="F128" i="66"/>
  <c r="F125" i="66"/>
  <c r="E125" i="66"/>
  <c r="F199" i="67"/>
  <c r="E199" i="67"/>
  <c r="F192" i="67"/>
  <c r="E192" i="67"/>
  <c r="F182" i="67"/>
  <c r="E182" i="67"/>
  <c r="F164" i="67"/>
  <c r="W111" i="53"/>
  <c r="F132" i="67"/>
  <c r="E132" i="67"/>
  <c r="A214" i="68"/>
  <c r="F199" i="68"/>
  <c r="E199" i="68"/>
  <c r="F193" i="68"/>
  <c r="E193" i="68"/>
  <c r="A172" i="68"/>
  <c r="F164" i="68"/>
  <c r="E164" i="68"/>
  <c r="F159" i="68"/>
  <c r="E159" i="68"/>
  <c r="F156" i="68"/>
  <c r="E156" i="68"/>
  <c r="F149" i="68"/>
  <c r="E149" i="68"/>
  <c r="A145" i="68"/>
  <c r="F127" i="68"/>
  <c r="E127" i="68"/>
  <c r="A116" i="68"/>
  <c r="A273" i="69"/>
  <c r="E258" i="69"/>
  <c r="E243" i="69"/>
  <c r="E227" i="69"/>
  <c r="E223" i="69"/>
  <c r="A216" i="69"/>
  <c r="A217" i="69"/>
  <c r="V157" i="55"/>
  <c r="F207" i="69"/>
  <c r="A202" i="69"/>
  <c r="A184" i="69"/>
  <c r="E174" i="69"/>
  <c r="E171" i="69"/>
  <c r="A164" i="69"/>
  <c r="E157" i="69"/>
  <c r="E150" i="69"/>
  <c r="E142" i="69"/>
  <c r="E136" i="69"/>
  <c r="A137" i="69"/>
  <c r="A134" i="69"/>
  <c r="E128" i="69"/>
  <c r="E116" i="69"/>
  <c r="V298" i="56"/>
  <c r="V293" i="56"/>
  <c r="V275" i="56"/>
  <c r="V265" i="56"/>
  <c r="V252" i="56"/>
  <c r="V250" i="56"/>
  <c r="V237" i="56"/>
  <c r="V239" i="56"/>
  <c r="V231" i="56"/>
  <c r="V229" i="56"/>
  <c r="V225" i="56"/>
  <c r="V222" i="56"/>
  <c r="V206" i="56"/>
  <c r="V194" i="56"/>
  <c r="V192" i="56"/>
  <c r="V190" i="56"/>
  <c r="V176" i="56"/>
  <c r="V172" i="56"/>
  <c r="V167" i="56"/>
  <c r="V163" i="56"/>
  <c r="V157" i="56"/>
  <c r="V146" i="56"/>
  <c r="V143" i="56"/>
  <c r="V122" i="56"/>
  <c r="V126" i="56"/>
  <c r="V117" i="56"/>
  <c r="V120" i="56"/>
  <c r="V107" i="56"/>
  <c r="V104" i="56"/>
  <c r="V90" i="56"/>
  <c r="V88" i="56"/>
  <c r="V71" i="56"/>
  <c r="V68" i="56"/>
  <c r="V59" i="56"/>
  <c r="V51" i="56"/>
  <c r="V41" i="56"/>
  <c r="V38" i="56"/>
  <c r="V32" i="56"/>
  <c r="V22" i="56"/>
  <c r="V12" i="56"/>
  <c r="A166" i="71"/>
  <c r="V335" i="57"/>
  <c r="A333" i="71"/>
  <c r="V329" i="57"/>
  <c r="F327" i="71"/>
  <c r="E327" i="71"/>
  <c r="V309" i="57"/>
  <c r="F316" i="71"/>
  <c r="E316" i="71"/>
  <c r="V299" i="57"/>
  <c r="A311" i="71"/>
  <c r="V286" i="57"/>
  <c r="A303" i="71"/>
  <c r="V266" i="57"/>
  <c r="A288" i="71"/>
  <c r="V260" i="57"/>
  <c r="F282" i="71"/>
  <c r="E282" i="71"/>
  <c r="V264" i="57"/>
  <c r="A286" i="71"/>
  <c r="V257" i="57"/>
  <c r="A279" i="71"/>
  <c r="V241" i="57"/>
  <c r="V240" i="57"/>
  <c r="F271" i="71"/>
  <c r="E271" i="71"/>
  <c r="V236" i="57"/>
  <c r="F267" i="71"/>
  <c r="E267" i="71"/>
  <c r="V223" i="57"/>
  <c r="F259" i="71"/>
  <c r="E259" i="71"/>
  <c r="V226" i="57"/>
  <c r="A262" i="71"/>
  <c r="V221" i="57"/>
  <c r="F257" i="71"/>
  <c r="E257" i="71"/>
  <c r="V219" i="57"/>
  <c r="F255" i="71"/>
  <c r="E255" i="71"/>
  <c r="V200" i="57"/>
  <c r="A246" i="71"/>
  <c r="V197" i="57"/>
  <c r="F243" i="71"/>
  <c r="E243" i="71"/>
  <c r="V188" i="57"/>
  <c r="F239" i="71"/>
  <c r="V185" i="57"/>
  <c r="F236" i="71"/>
  <c r="V182" i="57"/>
  <c r="A233" i="71"/>
  <c r="V177" i="57"/>
  <c r="F228" i="71"/>
  <c r="E228" i="71"/>
  <c r="V167" i="57"/>
  <c r="F223" i="71"/>
  <c r="E223" i="71"/>
  <c r="V152" i="57"/>
  <c r="A218" i="71"/>
  <c r="V149" i="57"/>
  <c r="F215" i="71"/>
  <c r="E215" i="71"/>
  <c r="V146" i="57"/>
  <c r="A212" i="71"/>
  <c r="V136" i="57"/>
  <c r="F207" i="71"/>
  <c r="E207" i="71"/>
  <c r="V133" i="57"/>
  <c r="F204" i="71"/>
  <c r="E204" i="71"/>
  <c r="V84" i="57"/>
  <c r="F174" i="71"/>
  <c r="E174" i="71"/>
  <c r="V77" i="57"/>
  <c r="A167" i="71"/>
  <c r="V59" i="57"/>
  <c r="F153" i="71"/>
  <c r="E153" i="71"/>
  <c r="V52" i="57"/>
  <c r="F146" i="71"/>
  <c r="E146" i="71"/>
  <c r="V42" i="57"/>
  <c r="F141" i="71"/>
  <c r="E141" i="71"/>
  <c r="V37" i="57"/>
  <c r="F136" i="71"/>
  <c r="E136" i="71"/>
  <c r="V22" i="57"/>
  <c r="V21" i="57"/>
  <c r="F125" i="71"/>
  <c r="E125" i="71"/>
  <c r="V12" i="57"/>
  <c r="F116" i="71"/>
  <c r="E116" i="71"/>
  <c r="V113" i="57"/>
  <c r="F193" i="71"/>
  <c r="E193" i="71"/>
  <c r="V104" i="57"/>
  <c r="F184" i="71"/>
  <c r="E184" i="71"/>
  <c r="V101" i="57"/>
  <c r="F181" i="71"/>
  <c r="E181" i="71"/>
  <c r="V98" i="57"/>
  <c r="A178" i="71"/>
  <c r="V352" i="58"/>
  <c r="A368" i="72"/>
  <c r="V326" i="58"/>
  <c r="A347" i="72"/>
  <c r="A397" i="72"/>
  <c r="F397" i="72"/>
  <c r="E397" i="72"/>
  <c r="V405" i="58"/>
  <c r="A402" i="72"/>
  <c r="V399" i="58"/>
  <c r="F396" i="72"/>
  <c r="E396" i="72"/>
  <c r="V379" i="58"/>
  <c r="F385" i="72"/>
  <c r="E385" i="72"/>
  <c r="V369" i="58"/>
  <c r="A380" i="72"/>
  <c r="V355" i="58"/>
  <c r="F371" i="72"/>
  <c r="E371" i="72"/>
  <c r="V332" i="58"/>
  <c r="F353" i="72"/>
  <c r="E353" i="72"/>
  <c r="V330" i="58"/>
  <c r="A351" i="72"/>
  <c r="V323" i="58"/>
  <c r="A344" i="72"/>
  <c r="V306" i="58"/>
  <c r="V305" i="58"/>
  <c r="A335" i="72"/>
  <c r="V301" i="58"/>
  <c r="A331" i="72"/>
  <c r="V291" i="58"/>
  <c r="F326" i="72"/>
  <c r="E326" i="72"/>
  <c r="V284" i="58"/>
  <c r="A319" i="72"/>
  <c r="V282" i="58"/>
  <c r="A317" i="72"/>
  <c r="V280" i="58"/>
  <c r="A315" i="72"/>
  <c r="V260" i="58"/>
  <c r="A305" i="72"/>
  <c r="V257" i="58"/>
  <c r="A302" i="72"/>
  <c r="V246" i="58"/>
  <c r="A296" i="72"/>
  <c r="V241" i="58"/>
  <c r="A291" i="72"/>
  <c r="V237" i="58"/>
  <c r="A287" i="72"/>
  <c r="V231" i="58"/>
  <c r="F281" i="72"/>
  <c r="V225" i="58"/>
  <c r="V224" i="58"/>
  <c r="F274" i="72"/>
  <c r="E274" i="72"/>
  <c r="V222" i="58"/>
  <c r="A272" i="72"/>
  <c r="V217" i="58"/>
  <c r="F267" i="72"/>
  <c r="E267" i="72"/>
  <c r="V206" i="58"/>
  <c r="A261" i="72"/>
  <c r="V199" i="58"/>
  <c r="A254" i="72"/>
  <c r="V196" i="58"/>
  <c r="A251" i="72"/>
  <c r="V181" i="58"/>
  <c r="F246" i="72"/>
  <c r="E246" i="72"/>
  <c r="V176" i="58"/>
  <c r="A241" i="72"/>
  <c r="V174" i="58"/>
  <c r="A239" i="72"/>
  <c r="V171" i="58"/>
  <c r="A236" i="72"/>
  <c r="V161" i="58"/>
  <c r="A231" i="72"/>
  <c r="V158" i="58"/>
  <c r="A228" i="72"/>
  <c r="V155" i="58"/>
  <c r="A225" i="72"/>
  <c r="V134" i="58"/>
  <c r="A213" i="72"/>
  <c r="V125" i="58"/>
  <c r="F204" i="72"/>
  <c r="E204" i="72"/>
  <c r="V122" i="58"/>
  <c r="A201" i="72"/>
  <c r="V119" i="58"/>
  <c r="A198" i="72"/>
  <c r="V102" i="58"/>
  <c r="A191" i="72"/>
  <c r="V95" i="58"/>
  <c r="A184" i="72"/>
  <c r="V92" i="58"/>
  <c r="A181" i="72"/>
  <c r="V73" i="58"/>
  <c r="A167" i="72"/>
  <c r="V71" i="58"/>
  <c r="A165" i="72"/>
  <c r="V63" i="58"/>
  <c r="A157" i="72"/>
  <c r="V50" i="58"/>
  <c r="A149" i="72"/>
  <c r="V53" i="58"/>
  <c r="V47" i="58"/>
  <c r="A146" i="72"/>
  <c r="V41" i="58"/>
  <c r="A140" i="72"/>
  <c r="V31" i="58"/>
  <c r="A135" i="72"/>
  <c r="V23" i="58"/>
  <c r="V12" i="58"/>
  <c r="A116" i="72"/>
  <c r="V344" i="59"/>
  <c r="A363" i="73"/>
  <c r="A405" i="73"/>
  <c r="F405" i="73"/>
  <c r="E405" i="73"/>
  <c r="X272" i="59"/>
  <c r="X188" i="59"/>
  <c r="X178" i="59"/>
  <c r="V430" i="59"/>
  <c r="A425" i="73"/>
  <c r="V426" i="59"/>
  <c r="F421" i="73"/>
  <c r="E421" i="73"/>
  <c r="V420" i="59"/>
  <c r="A415" i="73"/>
  <c r="V400" i="59"/>
  <c r="A404" i="73"/>
  <c r="V390" i="59"/>
  <c r="A399" i="73"/>
  <c r="V376" i="59"/>
  <c r="A390" i="73"/>
  <c r="V372" i="59"/>
  <c r="F386" i="73"/>
  <c r="E386" i="73"/>
  <c r="V361" i="59"/>
  <c r="F380" i="73"/>
  <c r="V359" i="59"/>
  <c r="V358" i="59"/>
  <c r="V346" i="59"/>
  <c r="F365" i="73"/>
  <c r="E365" i="73"/>
  <c r="V340" i="59"/>
  <c r="A359" i="73"/>
  <c r="V337" i="59"/>
  <c r="A356" i="73"/>
  <c r="V320" i="59"/>
  <c r="F348" i="73"/>
  <c r="V315" i="59"/>
  <c r="F343" i="73"/>
  <c r="E343" i="73"/>
  <c r="V305" i="59"/>
  <c r="A338" i="73"/>
  <c r="V298" i="59"/>
  <c r="A331" i="73"/>
  <c r="V296" i="59"/>
  <c r="A329" i="73"/>
  <c r="V294" i="59"/>
  <c r="A327" i="73"/>
  <c r="V280" i="59"/>
  <c r="F323" i="73"/>
  <c r="V271" i="59"/>
  <c r="A314" i="73"/>
  <c r="V268" i="59"/>
  <c r="A311" i="73"/>
  <c r="V256" i="59"/>
  <c r="A304" i="73"/>
  <c r="V254" i="59"/>
  <c r="F302" i="73"/>
  <c r="V249" i="59"/>
  <c r="A297" i="73"/>
  <c r="V244" i="59"/>
  <c r="A292" i="73"/>
  <c r="V238" i="59"/>
  <c r="A286" i="73"/>
  <c r="V232" i="59"/>
  <c r="V229" i="59"/>
  <c r="F277" i="73"/>
  <c r="E277" i="73"/>
  <c r="V224" i="59"/>
  <c r="A272" i="73"/>
  <c r="V213" i="59"/>
  <c r="A266" i="73"/>
  <c r="V206" i="59"/>
  <c r="A259" i="73"/>
  <c r="V203" i="59"/>
  <c r="A256" i="73"/>
  <c r="V187" i="59"/>
  <c r="V182" i="59"/>
  <c r="F246" i="73"/>
  <c r="E246" i="73"/>
  <c r="V180" i="59"/>
  <c r="A244" i="73"/>
  <c r="V177" i="59"/>
  <c r="A241" i="73"/>
  <c r="V167" i="59"/>
  <c r="A236" i="73"/>
  <c r="V164" i="59"/>
  <c r="A233" i="73"/>
  <c r="V161" i="59"/>
  <c r="A230" i="73"/>
  <c r="V140" i="59"/>
  <c r="F218" i="73"/>
  <c r="E218" i="73"/>
  <c r="V131" i="59"/>
  <c r="A210" i="73"/>
  <c r="V128" i="59"/>
  <c r="A207" i="73"/>
  <c r="V125" i="59"/>
  <c r="A204" i="73"/>
  <c r="V108" i="59"/>
  <c r="A197" i="73"/>
  <c r="V101" i="59"/>
  <c r="A190" i="73"/>
  <c r="V98" i="59"/>
  <c r="A187" i="73"/>
  <c r="V79" i="59"/>
  <c r="A173" i="73"/>
  <c r="V76" i="59"/>
  <c r="A170" i="73"/>
  <c r="V68" i="59"/>
  <c r="A162" i="73"/>
  <c r="V58" i="59"/>
  <c r="F157" i="73"/>
  <c r="V55" i="59"/>
  <c r="A154" i="73"/>
  <c r="V51" i="59"/>
  <c r="A150" i="73"/>
  <c r="V45" i="59"/>
  <c r="A144" i="73"/>
  <c r="V35" i="59"/>
  <c r="F139" i="73"/>
  <c r="E139" i="73"/>
  <c r="V31" i="59"/>
  <c r="A135" i="73"/>
  <c r="V23" i="59"/>
  <c r="A127" i="73"/>
  <c r="V12" i="59"/>
  <c r="A116" i="73"/>
  <c r="F226" i="74"/>
  <c r="E226" i="74"/>
  <c r="E126" i="74"/>
  <c r="X275" i="60"/>
  <c r="A414" i="74"/>
  <c r="V414" i="60"/>
  <c r="A410" i="74"/>
  <c r="V408" i="60"/>
  <c r="A404" i="74"/>
  <c r="V388" i="60"/>
  <c r="A394" i="74"/>
  <c r="V379" i="60"/>
  <c r="F385" i="74"/>
  <c r="E385" i="74"/>
  <c r="V367" i="60"/>
  <c r="A378" i="74"/>
  <c r="V360" i="60"/>
  <c r="A371" i="74"/>
  <c r="V337" i="60"/>
  <c r="A353" i="74"/>
  <c r="V334" i="60"/>
  <c r="A350" i="74"/>
  <c r="V314" i="60"/>
  <c r="A335" i="74"/>
  <c r="V312" i="60"/>
  <c r="F333" i="74"/>
  <c r="E333" i="74"/>
  <c r="V308" i="60"/>
  <c r="A329" i="74"/>
  <c r="V305" i="60"/>
  <c r="F326" i="74"/>
  <c r="E326" i="74"/>
  <c r="V289" i="60"/>
  <c r="F319" i="74"/>
  <c r="E319" i="74"/>
  <c r="V284" i="60"/>
  <c r="A314" i="74"/>
  <c r="V279" i="60"/>
  <c r="V278" i="60"/>
  <c r="F308" i="74"/>
  <c r="E308" i="74"/>
  <c r="V274" i="60"/>
  <c r="A304" i="74"/>
  <c r="V262" i="60"/>
  <c r="A297" i="74"/>
  <c r="V254" i="60"/>
  <c r="A289" i="74"/>
  <c r="V251" i="60"/>
  <c r="A286" i="74"/>
  <c r="V249" i="60"/>
  <c r="A284" i="74"/>
  <c r="V247" i="60"/>
  <c r="A282" i="74"/>
  <c r="V227" i="60"/>
  <c r="A272" i="74"/>
  <c r="V224" i="60"/>
  <c r="A269" i="74"/>
  <c r="V350" i="62"/>
  <c r="F395" i="76"/>
  <c r="E395" i="76"/>
  <c r="V280" i="61"/>
  <c r="A325" i="75"/>
  <c r="V212" i="60"/>
  <c r="F262" i="74"/>
  <c r="V215" i="60"/>
  <c r="A265" i="74"/>
  <c r="V209" i="60"/>
  <c r="A259" i="74"/>
  <c r="V204" i="60"/>
  <c r="A254" i="74"/>
  <c r="V191" i="60"/>
  <c r="A246" i="74"/>
  <c r="V189" i="60"/>
  <c r="A244" i="74"/>
  <c r="V173" i="60"/>
  <c r="A238" i="74"/>
  <c r="V170" i="60"/>
  <c r="F235" i="74"/>
  <c r="E235" i="74"/>
  <c r="V167" i="60"/>
  <c r="A232" i="74"/>
  <c r="V158" i="60"/>
  <c r="A228" i="74"/>
  <c r="V155" i="60"/>
  <c r="A225" i="74"/>
  <c r="V152" i="60"/>
  <c r="A222" i="74"/>
  <c r="V132" i="60"/>
  <c r="A211" i="74"/>
  <c r="V123" i="60"/>
  <c r="A202" i="74"/>
  <c r="V120" i="60"/>
  <c r="A199" i="74"/>
  <c r="V117" i="60"/>
  <c r="A196" i="74"/>
  <c r="V98" i="60"/>
  <c r="A187" i="74"/>
  <c r="V91" i="60"/>
  <c r="A180" i="74"/>
  <c r="V73" i="60"/>
  <c r="A167" i="74"/>
  <c r="V68" i="60"/>
  <c r="A162" i="74"/>
  <c r="V61" i="60"/>
  <c r="F155" i="74"/>
  <c r="E155" i="74"/>
  <c r="V50" i="60"/>
  <c r="V49" i="60"/>
  <c r="A148" i="74"/>
  <c r="V45" i="60"/>
  <c r="A144" i="74"/>
  <c r="V42" i="60"/>
  <c r="A141" i="74"/>
  <c r="V37" i="60"/>
  <c r="A136" i="74"/>
  <c r="V22" i="60"/>
  <c r="V21" i="60"/>
  <c r="F125" i="74"/>
  <c r="E125" i="74"/>
  <c r="V12" i="60"/>
  <c r="A116" i="74"/>
  <c r="V482" i="61"/>
  <c r="A479" i="75"/>
  <c r="V478" i="61"/>
  <c r="A475" i="75"/>
  <c r="V472" i="61"/>
  <c r="A469" i="75"/>
  <c r="V453" i="61"/>
  <c r="A459" i="75"/>
  <c r="V444" i="61"/>
  <c r="A450" i="75"/>
  <c r="V432" i="61"/>
  <c r="F443" i="75"/>
  <c r="E443" i="75"/>
  <c r="V425" i="61"/>
  <c r="A436" i="75"/>
  <c r="V410" i="61"/>
  <c r="A426" i="75"/>
  <c r="V398" i="61"/>
  <c r="V395" i="61"/>
  <c r="A411" i="75"/>
  <c r="V375" i="61"/>
  <c r="A396" i="75"/>
  <c r="V373" i="61"/>
  <c r="A394" i="75"/>
  <c r="V369" i="61"/>
  <c r="A390" i="75"/>
  <c r="V366" i="61"/>
  <c r="A387" i="75"/>
  <c r="V350" i="61"/>
  <c r="A380" i="75"/>
  <c r="V345" i="61"/>
  <c r="A375" i="75"/>
  <c r="V339" i="61"/>
  <c r="V338" i="61"/>
  <c r="A368" i="75"/>
  <c r="V334" i="61"/>
  <c r="F364" i="75"/>
  <c r="E364" i="75"/>
  <c r="V322" i="61"/>
  <c r="A357" i="75"/>
  <c r="V314" i="61"/>
  <c r="F349" i="75"/>
  <c r="E349" i="75"/>
  <c r="V307" i="61"/>
  <c r="A342" i="75"/>
  <c r="V305" i="61"/>
  <c r="F340" i="75"/>
  <c r="E340" i="75"/>
  <c r="V303" i="61"/>
  <c r="A338" i="75"/>
  <c r="V283" i="61"/>
  <c r="A328" i="75"/>
  <c r="V269" i="61"/>
  <c r="F319" i="75"/>
  <c r="E319" i="75"/>
  <c r="V264" i="61"/>
  <c r="V260" i="61"/>
  <c r="F310" i="75"/>
  <c r="V254" i="61"/>
  <c r="F304" i="75"/>
  <c r="V248" i="61"/>
  <c r="A298" i="75"/>
  <c r="V245" i="61"/>
  <c r="F295" i="75"/>
  <c r="E295" i="75"/>
  <c r="V240" i="61"/>
  <c r="A290" i="75"/>
  <c r="V227" i="61"/>
  <c r="A282" i="75"/>
  <c r="V224" i="61"/>
  <c r="F279" i="75"/>
  <c r="E279" i="75"/>
  <c r="V217" i="61"/>
  <c r="A272" i="75"/>
  <c r="V214" i="61"/>
  <c r="F269" i="75"/>
  <c r="E269" i="75"/>
  <c r="V198" i="61"/>
  <c r="F263" i="75"/>
  <c r="E263" i="75"/>
  <c r="V193" i="61"/>
  <c r="A258" i="75"/>
  <c r="V191" i="61"/>
  <c r="A256" i="75"/>
  <c r="V188" i="61"/>
  <c r="F253" i="75"/>
  <c r="E253" i="75"/>
  <c r="V177" i="61"/>
  <c r="A247" i="75"/>
  <c r="V174" i="61"/>
  <c r="F244" i="75"/>
  <c r="E244" i="75"/>
  <c r="V171" i="61"/>
  <c r="A241" i="75"/>
  <c r="V150" i="61"/>
  <c r="A229" i="75"/>
  <c r="V141" i="61"/>
  <c r="A220" i="75"/>
  <c r="V179" i="62"/>
  <c r="V138" i="61"/>
  <c r="A217" i="75"/>
  <c r="V135" i="61"/>
  <c r="A214" i="75"/>
  <c r="V113" i="61"/>
  <c r="A202" i="75"/>
  <c r="V106" i="61"/>
  <c r="A195" i="75"/>
  <c r="V103" i="61"/>
  <c r="F192" i="75"/>
  <c r="E192" i="75"/>
  <c r="V84" i="61"/>
  <c r="F178" i="75"/>
  <c r="E178" i="75"/>
  <c r="V79" i="61"/>
  <c r="A173" i="75"/>
  <c r="V77" i="61"/>
  <c r="A171" i="75"/>
  <c r="V69" i="61"/>
  <c r="F163" i="75"/>
  <c r="E163" i="75"/>
  <c r="V56" i="61"/>
  <c r="F155" i="75"/>
  <c r="V50" i="61"/>
  <c r="A149" i="75"/>
  <c r="V47" i="61"/>
  <c r="A146" i="75"/>
  <c r="V41" i="61"/>
  <c r="F140" i="75"/>
  <c r="E140" i="75"/>
  <c r="V31" i="62"/>
  <c r="A135" i="76"/>
  <c r="V31" i="61"/>
  <c r="F135" i="75"/>
  <c r="V23" i="61"/>
  <c r="A127" i="75"/>
  <c r="V12" i="61"/>
  <c r="F116" i="75"/>
  <c r="E116" i="75"/>
  <c r="A597" i="76"/>
  <c r="A596" i="76"/>
  <c r="A595" i="76"/>
  <c r="A594" i="76"/>
  <c r="A593" i="76"/>
  <c r="A591" i="76"/>
  <c r="A590" i="76"/>
  <c r="A589" i="76"/>
  <c r="A588" i="76"/>
  <c r="A587" i="76"/>
  <c r="A586" i="76"/>
  <c r="A585" i="76"/>
  <c r="A584" i="76"/>
  <c r="A583" i="76"/>
  <c r="A582" i="76"/>
  <c r="A580" i="76"/>
  <c r="A579" i="76"/>
  <c r="A578" i="76"/>
  <c r="A576" i="76"/>
  <c r="A575" i="76"/>
  <c r="A574" i="76"/>
  <c r="A573" i="76"/>
  <c r="A572" i="76"/>
  <c r="A570" i="76"/>
  <c r="A569" i="76"/>
  <c r="A568" i="76"/>
  <c r="A567" i="76"/>
  <c r="A566" i="76"/>
  <c r="A565" i="76"/>
  <c r="A564" i="76"/>
  <c r="A563" i="76"/>
  <c r="A562" i="76"/>
  <c r="A560" i="76"/>
  <c r="A559" i="76"/>
  <c r="A558" i="76"/>
  <c r="A557" i="76"/>
  <c r="A556" i="76"/>
  <c r="A555" i="76"/>
  <c r="A554" i="76"/>
  <c r="A553" i="76"/>
  <c r="A551" i="76"/>
  <c r="A550" i="76"/>
  <c r="A549" i="76"/>
  <c r="A548" i="76"/>
  <c r="A547" i="76"/>
  <c r="A546" i="76"/>
  <c r="A544" i="76"/>
  <c r="A543" i="76"/>
  <c r="A542" i="76"/>
  <c r="A541" i="76"/>
  <c r="A540" i="76"/>
  <c r="A539" i="76"/>
  <c r="A537" i="76"/>
  <c r="A536" i="76"/>
  <c r="A535" i="76"/>
  <c r="A534" i="76"/>
  <c r="A533" i="76"/>
  <c r="A532" i="76"/>
  <c r="A531" i="76"/>
  <c r="A530" i="76"/>
  <c r="A529" i="76"/>
  <c r="A527" i="76"/>
  <c r="A526" i="76"/>
  <c r="A525" i="76"/>
  <c r="A524" i="76"/>
  <c r="A523" i="76"/>
  <c r="A522" i="76"/>
  <c r="A521" i="76"/>
  <c r="A520" i="76"/>
  <c r="A519" i="76"/>
  <c r="A518" i="76"/>
  <c r="A517" i="76"/>
  <c r="A515" i="76"/>
  <c r="A514" i="76"/>
  <c r="A513" i="76"/>
  <c r="A511" i="76"/>
  <c r="A510" i="76"/>
  <c r="A509" i="76"/>
  <c r="A508" i="76"/>
  <c r="A507" i="76"/>
  <c r="A506" i="76"/>
  <c r="A505" i="76"/>
  <c r="A504" i="76"/>
  <c r="A503" i="76"/>
  <c r="A501" i="76"/>
  <c r="A499" i="76"/>
  <c r="A498" i="76"/>
  <c r="A496" i="76"/>
  <c r="A495" i="76"/>
  <c r="A492" i="76"/>
  <c r="A491" i="76"/>
  <c r="A490" i="76"/>
  <c r="A489" i="76"/>
  <c r="A488" i="76"/>
  <c r="A487" i="76"/>
  <c r="A486" i="76"/>
  <c r="A485" i="76"/>
  <c r="A484" i="76"/>
  <c r="A483" i="76"/>
  <c r="A482" i="76"/>
  <c r="A480" i="76"/>
  <c r="A478" i="76"/>
  <c r="A477" i="76"/>
  <c r="A476" i="76"/>
  <c r="A474" i="76"/>
  <c r="A473" i="76"/>
  <c r="A471" i="76"/>
  <c r="A469" i="76"/>
  <c r="A468" i="76"/>
  <c r="A467" i="76"/>
  <c r="A466" i="76"/>
  <c r="A465" i="76"/>
  <c r="A463" i="76"/>
  <c r="A462" i="76"/>
  <c r="A461" i="76"/>
  <c r="A460" i="76"/>
  <c r="A458" i="76"/>
  <c r="A457" i="76"/>
  <c r="A456" i="76"/>
  <c r="A455" i="76"/>
  <c r="A454" i="76"/>
  <c r="A451" i="76"/>
  <c r="A450" i="76"/>
  <c r="A449" i="76"/>
  <c r="A447" i="76"/>
  <c r="A446" i="76"/>
  <c r="A445" i="76"/>
  <c r="A444" i="76"/>
  <c r="A443" i="76"/>
  <c r="A442" i="76"/>
  <c r="A440" i="76"/>
  <c r="A439" i="76"/>
  <c r="A438" i="76"/>
  <c r="A437" i="76"/>
  <c r="A436" i="76"/>
  <c r="A435" i="76"/>
  <c r="A434" i="76"/>
  <c r="A432" i="76"/>
  <c r="A431" i="76"/>
  <c r="A430" i="76"/>
  <c r="A429" i="76"/>
  <c r="A428" i="76"/>
  <c r="A427" i="76"/>
  <c r="A425" i="76"/>
  <c r="A423" i="76"/>
  <c r="A421" i="76"/>
  <c r="A420" i="76"/>
  <c r="A419" i="76"/>
  <c r="A418" i="76"/>
  <c r="A417" i="76"/>
  <c r="A416" i="76"/>
  <c r="A415" i="76"/>
  <c r="A413" i="76"/>
  <c r="A412" i="76"/>
  <c r="A411" i="76"/>
  <c r="A410" i="76"/>
  <c r="A409" i="76"/>
  <c r="A408" i="76"/>
  <c r="A405" i="76"/>
  <c r="A404" i="76"/>
  <c r="A403" i="76"/>
  <c r="A402" i="76"/>
  <c r="A401" i="76"/>
  <c r="A400" i="76"/>
  <c r="A399" i="76"/>
  <c r="A397" i="76"/>
  <c r="A396" i="76"/>
  <c r="A393" i="76"/>
  <c r="A392" i="76"/>
  <c r="A391" i="76"/>
  <c r="A390" i="76"/>
  <c r="A389" i="76"/>
  <c r="A387" i="76"/>
  <c r="A385" i="76"/>
  <c r="A384" i="76"/>
  <c r="A383" i="76"/>
  <c r="A382" i="76"/>
  <c r="A380" i="76"/>
  <c r="A379" i="76"/>
  <c r="A378" i="76"/>
  <c r="A377" i="76"/>
  <c r="A374" i="76"/>
  <c r="A373" i="76"/>
  <c r="A372" i="76"/>
  <c r="A371" i="76"/>
  <c r="A369" i="76"/>
  <c r="A368" i="76"/>
  <c r="A367" i="76"/>
  <c r="A366" i="76"/>
  <c r="A365" i="76"/>
  <c r="A362" i="76"/>
  <c r="A360" i="76"/>
  <c r="A359" i="76"/>
  <c r="A358" i="76"/>
  <c r="A357" i="76"/>
  <c r="A355" i="76"/>
  <c r="A354" i="76"/>
  <c r="A353" i="76"/>
  <c r="A352" i="76"/>
  <c r="A351" i="76"/>
  <c r="A350" i="76"/>
  <c r="A349" i="76"/>
  <c r="A348" i="76"/>
  <c r="A346" i="76"/>
  <c r="A345" i="76"/>
  <c r="A344" i="76"/>
  <c r="A343" i="76"/>
  <c r="A342" i="76"/>
  <c r="A341" i="76"/>
  <c r="A340" i="76"/>
  <c r="A338" i="76"/>
  <c r="A337" i="76"/>
  <c r="A336" i="76"/>
  <c r="A335" i="76"/>
  <c r="A334" i="76"/>
  <c r="A333" i="76"/>
  <c r="A331" i="76"/>
  <c r="A330" i="76"/>
  <c r="A328" i="76"/>
  <c r="A327" i="76"/>
  <c r="A326" i="76"/>
  <c r="A325" i="76"/>
  <c r="A324" i="76"/>
  <c r="A323" i="76"/>
  <c r="A321" i="76"/>
  <c r="A320" i="76"/>
  <c r="A319" i="76"/>
  <c r="A318" i="76"/>
  <c r="A317" i="76"/>
  <c r="A316" i="76"/>
  <c r="A314" i="76"/>
  <c r="A313" i="76"/>
  <c r="A312" i="76"/>
  <c r="A311" i="76"/>
  <c r="A309" i="76"/>
  <c r="A307" i="76"/>
  <c r="A306" i="76"/>
  <c r="A304" i="76"/>
  <c r="A303" i="76"/>
  <c r="A302" i="76"/>
  <c r="A301" i="76"/>
  <c r="A300" i="76"/>
  <c r="A299" i="76"/>
  <c r="A297" i="76"/>
  <c r="A296" i="76"/>
  <c r="A295" i="76"/>
  <c r="A294" i="76"/>
  <c r="A293" i="76"/>
  <c r="A291" i="76"/>
  <c r="A290" i="76"/>
  <c r="A289" i="76"/>
  <c r="A287" i="76"/>
  <c r="A286" i="76"/>
  <c r="A284" i="76"/>
  <c r="A283" i="76"/>
  <c r="A281" i="76"/>
  <c r="A280" i="76"/>
  <c r="A278" i="76"/>
  <c r="A277" i="76"/>
  <c r="A276" i="76"/>
  <c r="A275" i="76"/>
  <c r="A274" i="76"/>
  <c r="A273" i="76"/>
  <c r="A272" i="76"/>
  <c r="A271" i="76"/>
  <c r="A269" i="76"/>
  <c r="A268" i="76"/>
  <c r="A267" i="76"/>
  <c r="A266" i="76"/>
  <c r="A265" i="76"/>
  <c r="A264" i="76"/>
  <c r="A263" i="76"/>
  <c r="A262" i="76"/>
  <c r="A260" i="76"/>
  <c r="A259" i="76"/>
  <c r="A257" i="76"/>
  <c r="A256" i="76"/>
  <c r="A254" i="76"/>
  <c r="A253" i="76"/>
  <c r="A252" i="76"/>
  <c r="A251" i="76"/>
  <c r="A250" i="76"/>
  <c r="A249" i="76"/>
  <c r="A248" i="76"/>
  <c r="A247" i="76"/>
  <c r="A246" i="76"/>
  <c r="A245" i="76"/>
  <c r="A244" i="76"/>
  <c r="A243" i="76"/>
  <c r="A242" i="76"/>
  <c r="A240" i="76"/>
  <c r="A239" i="76"/>
  <c r="A238" i="76"/>
  <c r="A237" i="76"/>
  <c r="A236" i="76"/>
  <c r="A235" i="76"/>
  <c r="A233" i="76"/>
  <c r="A232" i="76"/>
  <c r="A231" i="76"/>
  <c r="A230" i="76"/>
  <c r="A229" i="76"/>
  <c r="A228" i="76"/>
  <c r="A226" i="76"/>
  <c r="A225" i="76"/>
  <c r="A223" i="76"/>
  <c r="A222" i="76"/>
  <c r="A221" i="76"/>
  <c r="A220" i="76"/>
  <c r="A219" i="76"/>
  <c r="A218" i="76"/>
  <c r="A217" i="76"/>
  <c r="A216" i="76"/>
  <c r="A215" i="76"/>
  <c r="A214" i="76"/>
  <c r="A213" i="76"/>
  <c r="A212" i="76"/>
  <c r="A211" i="76"/>
  <c r="A209" i="76"/>
  <c r="A208" i="76"/>
  <c r="A207" i="76"/>
  <c r="A206" i="76"/>
  <c r="A204" i="76"/>
  <c r="A203" i="76"/>
  <c r="A201" i="76"/>
  <c r="A200" i="76"/>
  <c r="A199" i="76"/>
  <c r="A198" i="76"/>
  <c r="A197" i="76"/>
  <c r="A196" i="76"/>
  <c r="A195" i="76"/>
  <c r="A193" i="76"/>
  <c r="A192" i="76"/>
  <c r="A191" i="76"/>
  <c r="A190" i="76"/>
  <c r="A189" i="76"/>
  <c r="A188" i="76"/>
  <c r="A187" i="76"/>
  <c r="A185" i="76"/>
  <c r="A184" i="76"/>
  <c r="A183" i="76"/>
  <c r="A182" i="76"/>
  <c r="A181" i="76"/>
  <c r="A178" i="76"/>
  <c r="A177" i="76"/>
  <c r="A176" i="76"/>
  <c r="A175" i="76"/>
  <c r="A173" i="76"/>
  <c r="A172" i="76"/>
  <c r="A171" i="76"/>
  <c r="A169" i="76"/>
  <c r="A168" i="76"/>
  <c r="A167" i="76"/>
  <c r="A166" i="76"/>
  <c r="A165" i="76"/>
  <c r="A163" i="76"/>
  <c r="A162" i="76"/>
  <c r="A161" i="76"/>
  <c r="A160" i="76"/>
  <c r="A159" i="76"/>
  <c r="A158" i="76"/>
  <c r="A156" i="76"/>
  <c r="A155" i="76"/>
  <c r="A154" i="76"/>
  <c r="A153" i="76"/>
  <c r="A152" i="76"/>
  <c r="A151" i="76"/>
  <c r="A150" i="76"/>
  <c r="A149" i="76"/>
  <c r="A148" i="76"/>
  <c r="A147" i="76"/>
  <c r="A146" i="76"/>
  <c r="A145" i="76"/>
  <c r="A144" i="76"/>
  <c r="A143" i="76"/>
  <c r="A142" i="76"/>
  <c r="A141" i="76"/>
  <c r="A140" i="76"/>
  <c r="A138" i="76"/>
  <c r="A137" i="76"/>
  <c r="A136" i="76"/>
  <c r="A134" i="76"/>
  <c r="A133" i="76"/>
  <c r="A132" i="76"/>
  <c r="A131" i="76"/>
  <c r="A130" i="76"/>
  <c r="A129" i="76"/>
  <c r="A128" i="76"/>
  <c r="A125" i="76"/>
  <c r="A124" i="76"/>
  <c r="A123" i="76"/>
  <c r="A122" i="76"/>
  <c r="A121" i="76"/>
  <c r="A120" i="76"/>
  <c r="A119" i="76"/>
  <c r="A118" i="76"/>
  <c r="A117" i="76"/>
  <c r="E533" i="76"/>
  <c r="F597" i="76"/>
  <c r="E597" i="76"/>
  <c r="F596" i="76"/>
  <c r="E596" i="76"/>
  <c r="F595" i="76"/>
  <c r="E595" i="76"/>
  <c r="F594" i="76"/>
  <c r="E594" i="76"/>
  <c r="F593" i="76"/>
  <c r="E593" i="76"/>
  <c r="F591" i="76"/>
  <c r="E591" i="76"/>
  <c r="F590" i="76"/>
  <c r="E590" i="76"/>
  <c r="F589" i="76"/>
  <c r="E589" i="76"/>
  <c r="F588" i="76"/>
  <c r="E588" i="76"/>
  <c r="F587" i="76"/>
  <c r="E587" i="76"/>
  <c r="F586" i="76"/>
  <c r="E586" i="76"/>
  <c r="F585" i="76"/>
  <c r="E585" i="76"/>
  <c r="F584" i="76"/>
  <c r="E584" i="76"/>
  <c r="F583" i="76"/>
  <c r="E583" i="76"/>
  <c r="F582" i="76"/>
  <c r="E582" i="76"/>
  <c r="F580" i="76"/>
  <c r="E580" i="76"/>
  <c r="F579" i="76"/>
  <c r="E579" i="76"/>
  <c r="F578" i="76"/>
  <c r="E578" i="76"/>
  <c r="F576" i="76"/>
  <c r="E576" i="76"/>
  <c r="F575" i="76"/>
  <c r="E575" i="76"/>
  <c r="F574" i="76"/>
  <c r="E574" i="76"/>
  <c r="F573" i="76"/>
  <c r="E573" i="76"/>
  <c r="F572" i="76"/>
  <c r="E572" i="76"/>
  <c r="F570" i="76"/>
  <c r="E570" i="76"/>
  <c r="E569" i="76"/>
  <c r="F568" i="76"/>
  <c r="E568" i="76"/>
  <c r="F567" i="76"/>
  <c r="E567" i="76"/>
  <c r="F566" i="76"/>
  <c r="E566" i="76"/>
  <c r="F565" i="76"/>
  <c r="E565" i="76"/>
  <c r="F564" i="76"/>
  <c r="E564" i="76"/>
  <c r="F563" i="76"/>
  <c r="E563" i="76"/>
  <c r="F562" i="76"/>
  <c r="E562" i="76"/>
  <c r="F560" i="76"/>
  <c r="E560" i="76"/>
  <c r="F559" i="76"/>
  <c r="E559" i="76"/>
  <c r="F558" i="76"/>
  <c r="E558" i="76"/>
  <c r="F557" i="76"/>
  <c r="E557" i="76"/>
  <c r="F556" i="76"/>
  <c r="E556" i="76"/>
  <c r="F555" i="76"/>
  <c r="E555" i="76"/>
  <c r="F554" i="76"/>
  <c r="E554" i="76"/>
  <c r="F553" i="76"/>
  <c r="E553" i="76"/>
  <c r="F551" i="76"/>
  <c r="E551" i="76"/>
  <c r="E550" i="76"/>
  <c r="F549" i="76"/>
  <c r="E549" i="76"/>
  <c r="F548" i="76"/>
  <c r="E548" i="76"/>
  <c r="F547" i="76"/>
  <c r="E547" i="76"/>
  <c r="F546" i="76"/>
  <c r="E546" i="76"/>
  <c r="F544" i="76"/>
  <c r="E544" i="76"/>
  <c r="F543" i="76"/>
  <c r="E543" i="76"/>
  <c r="F542" i="76"/>
  <c r="E542" i="76"/>
  <c r="F541" i="76"/>
  <c r="E541" i="76"/>
  <c r="F540" i="76"/>
  <c r="E540" i="76"/>
  <c r="F539" i="76"/>
  <c r="E539" i="76"/>
  <c r="F537" i="76"/>
  <c r="E537" i="76"/>
  <c r="F536" i="76"/>
  <c r="E536" i="76"/>
  <c r="F535" i="76"/>
  <c r="E535" i="76"/>
  <c r="F534" i="76"/>
  <c r="E534" i="76"/>
  <c r="F532" i="76"/>
  <c r="E532" i="76"/>
  <c r="F531" i="76"/>
  <c r="E531" i="76"/>
  <c r="F530" i="76"/>
  <c r="E530" i="76"/>
  <c r="F529" i="76"/>
  <c r="E529" i="76"/>
  <c r="F527" i="76"/>
  <c r="E527" i="76"/>
  <c r="F526" i="76"/>
  <c r="E526" i="76"/>
  <c r="F525" i="76"/>
  <c r="E525" i="76"/>
  <c r="F524" i="76"/>
  <c r="E524" i="76"/>
  <c r="F523" i="76"/>
  <c r="E523" i="76"/>
  <c r="F522" i="76"/>
  <c r="E522" i="76"/>
  <c r="F521" i="76"/>
  <c r="E521" i="76"/>
  <c r="F520" i="76"/>
  <c r="E520" i="76"/>
  <c r="F519" i="76"/>
  <c r="E519" i="76"/>
  <c r="F518" i="76"/>
  <c r="E518" i="76"/>
  <c r="F517" i="76"/>
  <c r="E517" i="76"/>
  <c r="F515" i="76"/>
  <c r="E515" i="76"/>
  <c r="F514" i="76"/>
  <c r="E514" i="76"/>
  <c r="F513" i="76"/>
  <c r="E513" i="76"/>
  <c r="F511" i="76"/>
  <c r="E511" i="76"/>
  <c r="F510" i="76"/>
  <c r="E510" i="76"/>
  <c r="F509" i="76"/>
  <c r="E509" i="76"/>
  <c r="E508" i="76"/>
  <c r="F507" i="76"/>
  <c r="E507" i="76"/>
  <c r="F506" i="76"/>
  <c r="E506" i="76"/>
  <c r="F505" i="76"/>
  <c r="E505" i="76"/>
  <c r="F504" i="76"/>
  <c r="E504" i="76"/>
  <c r="F503" i="76"/>
  <c r="E503" i="76"/>
  <c r="F501" i="76"/>
  <c r="E501" i="76"/>
  <c r="F499" i="76"/>
  <c r="E499" i="76"/>
  <c r="F498" i="76"/>
  <c r="E498" i="76"/>
  <c r="F496" i="76"/>
  <c r="E496" i="76"/>
  <c r="F495" i="76"/>
  <c r="E495" i="76"/>
  <c r="F492" i="76"/>
  <c r="E492" i="76"/>
  <c r="F491" i="76"/>
  <c r="E491" i="76"/>
  <c r="F490" i="76"/>
  <c r="E490" i="76"/>
  <c r="F489" i="76"/>
  <c r="E489" i="76"/>
  <c r="F488" i="76"/>
  <c r="E488" i="76"/>
  <c r="F487" i="76"/>
  <c r="E487" i="76"/>
  <c r="F486" i="76"/>
  <c r="E486" i="76"/>
  <c r="F485" i="76"/>
  <c r="E485" i="76"/>
  <c r="F484" i="76"/>
  <c r="E484" i="76"/>
  <c r="F483" i="76"/>
  <c r="E483" i="76"/>
  <c r="F482" i="76"/>
  <c r="E482" i="76"/>
  <c r="F480" i="76"/>
  <c r="E480" i="76"/>
  <c r="F478" i="76"/>
  <c r="E478" i="76"/>
  <c r="F477" i="76"/>
  <c r="E477" i="76"/>
  <c r="F476" i="76"/>
  <c r="E476" i="76"/>
  <c r="F474" i="76"/>
  <c r="E474" i="76"/>
  <c r="F473" i="76"/>
  <c r="E473" i="76"/>
  <c r="E471" i="76"/>
  <c r="F469" i="76"/>
  <c r="E469" i="76"/>
  <c r="F468" i="76"/>
  <c r="E468" i="76"/>
  <c r="F467" i="76"/>
  <c r="E467" i="76"/>
  <c r="F466" i="76"/>
  <c r="E466" i="76"/>
  <c r="F465" i="76"/>
  <c r="E465" i="76"/>
  <c r="F463" i="76"/>
  <c r="E463" i="76"/>
  <c r="F462" i="76"/>
  <c r="E462" i="76"/>
  <c r="F461" i="76"/>
  <c r="E461" i="76"/>
  <c r="F460" i="76"/>
  <c r="E460" i="76"/>
  <c r="F458" i="76"/>
  <c r="E458" i="76"/>
  <c r="F457" i="76"/>
  <c r="E457" i="76"/>
  <c r="F456" i="76"/>
  <c r="E456" i="76"/>
  <c r="F455" i="76"/>
  <c r="E455" i="76"/>
  <c r="F454" i="76"/>
  <c r="E454" i="76"/>
  <c r="F451" i="76"/>
  <c r="E451" i="76"/>
  <c r="F450" i="76"/>
  <c r="E450" i="76"/>
  <c r="F449" i="76"/>
  <c r="E449" i="76"/>
  <c r="F447" i="76"/>
  <c r="E447" i="76"/>
  <c r="F446" i="76"/>
  <c r="E446" i="76"/>
  <c r="E445" i="76"/>
  <c r="F444" i="76"/>
  <c r="E444" i="76"/>
  <c r="F443" i="76"/>
  <c r="E443" i="76"/>
  <c r="F442" i="76"/>
  <c r="E442" i="76"/>
  <c r="F440" i="76"/>
  <c r="E440" i="76"/>
  <c r="F439" i="76"/>
  <c r="E439" i="76"/>
  <c r="F438" i="76"/>
  <c r="E438" i="76"/>
  <c r="F437" i="76"/>
  <c r="E437" i="76"/>
  <c r="F436" i="76"/>
  <c r="E436" i="76"/>
  <c r="F435" i="76"/>
  <c r="E435" i="76"/>
  <c r="F434" i="76"/>
  <c r="E434" i="76"/>
  <c r="F432" i="76"/>
  <c r="E432" i="76"/>
  <c r="F431" i="76"/>
  <c r="E431" i="76"/>
  <c r="F430" i="76"/>
  <c r="E430" i="76"/>
  <c r="F429" i="76"/>
  <c r="E429" i="76"/>
  <c r="F428" i="76"/>
  <c r="E428" i="76"/>
  <c r="F427" i="76"/>
  <c r="E427" i="76"/>
  <c r="F425" i="76"/>
  <c r="E425" i="76"/>
  <c r="F423" i="76"/>
  <c r="E423" i="76"/>
  <c r="F421" i="76"/>
  <c r="E421" i="76"/>
  <c r="E420" i="76"/>
  <c r="F419" i="76"/>
  <c r="E419" i="76"/>
  <c r="F418" i="76"/>
  <c r="E418" i="76"/>
  <c r="F417" i="76"/>
  <c r="E417" i="76"/>
  <c r="F416" i="76"/>
  <c r="E416" i="76"/>
  <c r="F415" i="76"/>
  <c r="E415" i="76"/>
  <c r="F413" i="76"/>
  <c r="E413" i="76"/>
  <c r="F412" i="76"/>
  <c r="E412" i="76"/>
  <c r="F411" i="76"/>
  <c r="E411" i="76"/>
  <c r="F410" i="76"/>
  <c r="E410" i="76"/>
  <c r="F409" i="76"/>
  <c r="E409" i="76"/>
  <c r="F408" i="76"/>
  <c r="E408" i="76"/>
  <c r="F405" i="76"/>
  <c r="E405" i="76"/>
  <c r="F404" i="76"/>
  <c r="E404" i="76"/>
  <c r="F403" i="76"/>
  <c r="E403" i="76"/>
  <c r="F402" i="76"/>
  <c r="E402" i="76"/>
  <c r="F401" i="76"/>
  <c r="E401" i="76"/>
  <c r="F400" i="76"/>
  <c r="E400" i="76"/>
  <c r="F399" i="76"/>
  <c r="E399" i="76"/>
  <c r="F397" i="76"/>
  <c r="E397" i="76"/>
  <c r="F396" i="76"/>
  <c r="E396" i="76"/>
  <c r="E394" i="76"/>
  <c r="F393" i="76"/>
  <c r="E393" i="76"/>
  <c r="F392" i="76"/>
  <c r="E392" i="76"/>
  <c r="F391" i="76"/>
  <c r="E391" i="76"/>
  <c r="F390" i="76"/>
  <c r="E390" i="76"/>
  <c r="F389" i="76"/>
  <c r="E389" i="76"/>
  <c r="F387" i="76"/>
  <c r="E387" i="76"/>
  <c r="F385" i="76"/>
  <c r="E385" i="76"/>
  <c r="F384" i="76"/>
  <c r="E384" i="76"/>
  <c r="F383" i="76"/>
  <c r="E383" i="76"/>
  <c r="F382" i="76"/>
  <c r="E382" i="76"/>
  <c r="F380" i="76"/>
  <c r="E380" i="76"/>
  <c r="F379" i="76"/>
  <c r="E379" i="76"/>
  <c r="F378" i="76"/>
  <c r="E378" i="76"/>
  <c r="F377" i="76"/>
  <c r="E377" i="76"/>
  <c r="F374" i="76"/>
  <c r="E374" i="76"/>
  <c r="F373" i="76"/>
  <c r="E373" i="76"/>
  <c r="F372" i="76"/>
  <c r="E372" i="76"/>
  <c r="F371" i="76"/>
  <c r="E371" i="76"/>
  <c r="F369" i="76"/>
  <c r="E369" i="76"/>
  <c r="F368" i="76"/>
  <c r="E368" i="76"/>
  <c r="F367" i="76"/>
  <c r="E367" i="76"/>
  <c r="F366" i="76"/>
  <c r="E366" i="76"/>
  <c r="F365" i="76"/>
  <c r="E365" i="76"/>
  <c r="F362" i="76"/>
  <c r="E362" i="76"/>
  <c r="F360" i="76"/>
  <c r="E360" i="76"/>
  <c r="F359" i="76"/>
  <c r="E359" i="76"/>
  <c r="F358" i="76"/>
  <c r="E358" i="76"/>
  <c r="F357" i="76"/>
  <c r="E357" i="76"/>
  <c r="F355" i="76"/>
  <c r="E355" i="76"/>
  <c r="F354" i="76"/>
  <c r="E354" i="76"/>
  <c r="E353" i="76"/>
  <c r="F352" i="76"/>
  <c r="E352" i="76"/>
  <c r="F351" i="76"/>
  <c r="E351" i="76"/>
  <c r="F350" i="76"/>
  <c r="E350" i="76"/>
  <c r="F349" i="76"/>
  <c r="E349" i="76"/>
  <c r="F348" i="76"/>
  <c r="E348" i="76"/>
  <c r="F346" i="76"/>
  <c r="E346" i="76"/>
  <c r="F345" i="76"/>
  <c r="E345" i="76"/>
  <c r="F344" i="76"/>
  <c r="E344" i="76"/>
  <c r="F343" i="76"/>
  <c r="E343" i="76"/>
  <c r="F342" i="76"/>
  <c r="E342" i="76"/>
  <c r="F341" i="76"/>
  <c r="E341" i="76"/>
  <c r="F340" i="76"/>
  <c r="E340" i="76"/>
  <c r="F338" i="76"/>
  <c r="E338" i="76"/>
  <c r="F337" i="76"/>
  <c r="E337" i="76"/>
  <c r="F336" i="76"/>
  <c r="E336" i="76"/>
  <c r="F335" i="76"/>
  <c r="E335" i="76"/>
  <c r="F334" i="76"/>
  <c r="E334" i="76"/>
  <c r="F333" i="76"/>
  <c r="E333" i="76"/>
  <c r="F331" i="76"/>
  <c r="E331" i="76"/>
  <c r="F330" i="76"/>
  <c r="E330" i="76"/>
  <c r="F328" i="76"/>
  <c r="E328" i="76"/>
  <c r="E327" i="76"/>
  <c r="F326" i="76"/>
  <c r="E326" i="76"/>
  <c r="F325" i="76"/>
  <c r="E325" i="76"/>
  <c r="F324" i="76"/>
  <c r="E324" i="76"/>
  <c r="F323" i="76"/>
  <c r="E323" i="76"/>
  <c r="F321" i="76"/>
  <c r="E321" i="76"/>
  <c r="F320" i="76"/>
  <c r="E320" i="76"/>
  <c r="F319" i="76"/>
  <c r="E319" i="76"/>
  <c r="F318" i="76"/>
  <c r="E318" i="76"/>
  <c r="F317" i="76"/>
  <c r="E317" i="76"/>
  <c r="F316" i="76"/>
  <c r="E316" i="76"/>
  <c r="F314" i="76"/>
  <c r="E314" i="76"/>
  <c r="F313" i="76"/>
  <c r="E313" i="76"/>
  <c r="F312" i="76"/>
  <c r="E312" i="76"/>
  <c r="F311" i="76"/>
  <c r="E311" i="76"/>
  <c r="F309" i="76"/>
  <c r="E309" i="76"/>
  <c r="F307" i="76"/>
  <c r="E307" i="76"/>
  <c r="F306" i="76"/>
  <c r="E306" i="76"/>
  <c r="F304" i="76"/>
  <c r="E304" i="76"/>
  <c r="E303" i="76"/>
  <c r="F302" i="76"/>
  <c r="E302" i="76"/>
  <c r="F301" i="76"/>
  <c r="E301" i="76"/>
  <c r="F300" i="76"/>
  <c r="E300" i="76"/>
  <c r="F299" i="76"/>
  <c r="E299" i="76"/>
  <c r="F297" i="76"/>
  <c r="E297" i="76"/>
  <c r="F296" i="76"/>
  <c r="E296" i="76"/>
  <c r="F295" i="76"/>
  <c r="E295" i="76"/>
  <c r="F294" i="76"/>
  <c r="E294" i="76"/>
  <c r="F293" i="76"/>
  <c r="E293" i="76"/>
  <c r="F291" i="76"/>
  <c r="E291" i="76"/>
  <c r="F290" i="76"/>
  <c r="E290" i="76"/>
  <c r="F289" i="76"/>
  <c r="E289" i="76"/>
  <c r="F287" i="76"/>
  <c r="E287" i="76"/>
  <c r="F286" i="76"/>
  <c r="E286" i="76"/>
  <c r="F284" i="76"/>
  <c r="E284" i="76"/>
  <c r="F283" i="76"/>
  <c r="E283" i="76"/>
  <c r="F281" i="76"/>
  <c r="E281" i="76"/>
  <c r="E280" i="76"/>
  <c r="F278" i="76"/>
  <c r="E278" i="76"/>
  <c r="F277" i="76"/>
  <c r="E277" i="76"/>
  <c r="F276" i="76"/>
  <c r="E276" i="76"/>
  <c r="F275" i="76"/>
  <c r="E275" i="76"/>
  <c r="F274" i="76"/>
  <c r="E274" i="76"/>
  <c r="F273" i="76"/>
  <c r="E273" i="76"/>
  <c r="F272" i="76"/>
  <c r="E272" i="76"/>
  <c r="F271" i="76"/>
  <c r="E271" i="76"/>
  <c r="F269" i="76"/>
  <c r="E269" i="76"/>
  <c r="F268" i="76"/>
  <c r="E268" i="76"/>
  <c r="F267" i="76"/>
  <c r="E267" i="76"/>
  <c r="F266" i="76"/>
  <c r="E266" i="76"/>
  <c r="F265" i="76"/>
  <c r="E265" i="76"/>
  <c r="F264" i="76"/>
  <c r="E264" i="76"/>
  <c r="F263" i="76"/>
  <c r="E263" i="76"/>
  <c r="F262" i="76"/>
  <c r="E262" i="76"/>
  <c r="F260" i="76"/>
  <c r="E260" i="76"/>
  <c r="F259" i="76"/>
  <c r="E259" i="76"/>
  <c r="F257" i="76"/>
  <c r="E257" i="76"/>
  <c r="F256" i="76"/>
  <c r="E256" i="76"/>
  <c r="F254" i="76"/>
  <c r="E254" i="76"/>
  <c r="E253" i="76"/>
  <c r="F252" i="76"/>
  <c r="E252" i="76"/>
  <c r="F251" i="76"/>
  <c r="E251" i="76"/>
  <c r="F250" i="76"/>
  <c r="E250" i="76"/>
  <c r="F249" i="76"/>
  <c r="E249" i="76"/>
  <c r="F248" i="76"/>
  <c r="E248" i="76"/>
  <c r="F247" i="76"/>
  <c r="E247" i="76"/>
  <c r="F246" i="76"/>
  <c r="E246" i="76"/>
  <c r="F245" i="76"/>
  <c r="E245" i="76"/>
  <c r="F244" i="76"/>
  <c r="E244" i="76"/>
  <c r="F243" i="76"/>
  <c r="E243" i="76"/>
  <c r="F242" i="76"/>
  <c r="E242" i="76"/>
  <c r="F240" i="76"/>
  <c r="E240" i="76"/>
  <c r="F239" i="76"/>
  <c r="E239" i="76"/>
  <c r="F238" i="76"/>
  <c r="E238" i="76"/>
  <c r="F237" i="76"/>
  <c r="E237" i="76"/>
  <c r="F236" i="76"/>
  <c r="E236" i="76"/>
  <c r="F235" i="76"/>
  <c r="E235" i="76"/>
  <c r="F233" i="76"/>
  <c r="E233" i="76"/>
  <c r="F232" i="76"/>
  <c r="E232" i="76"/>
  <c r="F231" i="76"/>
  <c r="E231" i="76"/>
  <c r="F230" i="76"/>
  <c r="E230" i="76"/>
  <c r="F229" i="76"/>
  <c r="E229" i="76"/>
  <c r="F228" i="76"/>
  <c r="E228" i="76"/>
  <c r="F226" i="76"/>
  <c r="E226" i="76"/>
  <c r="F225" i="76"/>
  <c r="E225" i="76"/>
  <c r="F223" i="76"/>
  <c r="E223" i="76"/>
  <c r="E222" i="76"/>
  <c r="F221" i="76"/>
  <c r="E221" i="76"/>
  <c r="F220" i="76"/>
  <c r="E220" i="76"/>
  <c r="F219" i="76"/>
  <c r="E219" i="76"/>
  <c r="F218" i="76"/>
  <c r="E218" i="76"/>
  <c r="F217" i="76"/>
  <c r="E217" i="76"/>
  <c r="F216" i="76"/>
  <c r="E216" i="76"/>
  <c r="F215" i="76"/>
  <c r="E215" i="76"/>
  <c r="F214" i="76"/>
  <c r="E214" i="76"/>
  <c r="F213" i="76"/>
  <c r="E213" i="76"/>
  <c r="F212" i="76"/>
  <c r="E212" i="76"/>
  <c r="F211" i="76"/>
  <c r="E211" i="76"/>
  <c r="F209" i="76"/>
  <c r="E209" i="76"/>
  <c r="F208" i="76"/>
  <c r="E208" i="76"/>
  <c r="F207" i="76"/>
  <c r="E207" i="76"/>
  <c r="F206" i="76"/>
  <c r="E206" i="76"/>
  <c r="F204" i="76"/>
  <c r="E204" i="76"/>
  <c r="F203" i="76"/>
  <c r="E203" i="76"/>
  <c r="F201" i="76"/>
  <c r="E201" i="76"/>
  <c r="F200" i="76"/>
  <c r="E200" i="76"/>
  <c r="F199" i="76"/>
  <c r="E199" i="76"/>
  <c r="F198" i="76"/>
  <c r="E198" i="76"/>
  <c r="F197" i="76"/>
  <c r="E197" i="76"/>
  <c r="F196" i="76"/>
  <c r="E196" i="76"/>
  <c r="F195" i="76"/>
  <c r="E195" i="76"/>
  <c r="F193" i="76"/>
  <c r="E193" i="76"/>
  <c r="E192" i="76"/>
  <c r="F191" i="76"/>
  <c r="E191" i="76"/>
  <c r="F190" i="76"/>
  <c r="E190" i="76"/>
  <c r="F189" i="76"/>
  <c r="E189" i="76"/>
  <c r="F188" i="76"/>
  <c r="E188" i="76"/>
  <c r="F187" i="76"/>
  <c r="E187" i="76"/>
  <c r="F185" i="76"/>
  <c r="E185" i="76"/>
  <c r="F184" i="76"/>
  <c r="E184" i="76"/>
  <c r="F183" i="76"/>
  <c r="E183" i="76"/>
  <c r="F182" i="76"/>
  <c r="E182" i="76"/>
  <c r="F181" i="76"/>
  <c r="E181" i="76"/>
  <c r="F178" i="76"/>
  <c r="E178" i="76"/>
  <c r="F177" i="76"/>
  <c r="E177" i="76"/>
  <c r="F176" i="76"/>
  <c r="E176" i="76"/>
  <c r="F175" i="76"/>
  <c r="E175" i="76"/>
  <c r="F173" i="76"/>
  <c r="E173" i="76"/>
  <c r="F172" i="76"/>
  <c r="E172" i="76"/>
  <c r="F171" i="76"/>
  <c r="E171" i="76"/>
  <c r="F169" i="76"/>
  <c r="E169" i="76"/>
  <c r="F168" i="76"/>
  <c r="E168" i="76"/>
  <c r="F167" i="76"/>
  <c r="E167" i="76"/>
  <c r="F166" i="76"/>
  <c r="E166" i="76"/>
  <c r="F165" i="76"/>
  <c r="E165" i="76"/>
  <c r="F163" i="76"/>
  <c r="E163" i="76"/>
  <c r="E162" i="76"/>
  <c r="F161" i="76"/>
  <c r="E161" i="76"/>
  <c r="F160" i="76"/>
  <c r="E160" i="76"/>
  <c r="F159" i="76"/>
  <c r="E159" i="76"/>
  <c r="F158" i="76"/>
  <c r="E158" i="76"/>
  <c r="F156" i="76"/>
  <c r="E156" i="76"/>
  <c r="F155" i="76"/>
  <c r="E155" i="76"/>
  <c r="F154" i="76"/>
  <c r="E154" i="76"/>
  <c r="F153" i="76"/>
  <c r="E153" i="76"/>
  <c r="F152" i="76"/>
  <c r="E152" i="76"/>
  <c r="F151" i="76"/>
  <c r="E151" i="76"/>
  <c r="F150" i="76"/>
  <c r="E150" i="76"/>
  <c r="F149" i="76"/>
  <c r="E149" i="76"/>
  <c r="F148" i="76"/>
  <c r="E148" i="76"/>
  <c r="F147" i="76"/>
  <c r="E147" i="76"/>
  <c r="F146" i="76"/>
  <c r="E146" i="76"/>
  <c r="F145" i="76"/>
  <c r="E145" i="76"/>
  <c r="F144" i="76"/>
  <c r="E144" i="76"/>
  <c r="F143" i="76"/>
  <c r="E143" i="76"/>
  <c r="F142" i="76"/>
  <c r="E142" i="76"/>
  <c r="F141" i="76"/>
  <c r="E141" i="76"/>
  <c r="F140" i="76"/>
  <c r="E140" i="76"/>
  <c r="F138" i="76"/>
  <c r="E138" i="76"/>
  <c r="F137" i="76"/>
  <c r="E137" i="76"/>
  <c r="F136" i="76"/>
  <c r="E136" i="76"/>
  <c r="F134" i="76"/>
  <c r="E134" i="76"/>
  <c r="F133" i="76"/>
  <c r="E133" i="76"/>
  <c r="F132" i="76"/>
  <c r="E132" i="76"/>
  <c r="F131" i="76"/>
  <c r="E131" i="76"/>
  <c r="F130" i="76"/>
  <c r="E130" i="76"/>
  <c r="F129" i="76"/>
  <c r="E129" i="76"/>
  <c r="F128" i="76"/>
  <c r="E128" i="76"/>
  <c r="F125" i="76"/>
  <c r="E125" i="76"/>
  <c r="F124" i="76"/>
  <c r="E124" i="76"/>
  <c r="F123" i="76"/>
  <c r="E123" i="76"/>
  <c r="F122" i="76"/>
  <c r="E122" i="76"/>
  <c r="F121" i="76"/>
  <c r="E121" i="76"/>
  <c r="F120" i="76"/>
  <c r="E120" i="76"/>
  <c r="F119" i="76"/>
  <c r="E119" i="76"/>
  <c r="F118" i="76"/>
  <c r="E118" i="76"/>
  <c r="F117" i="76"/>
  <c r="E117" i="76"/>
  <c r="V585" i="62"/>
  <c r="A581" i="76"/>
  <c r="V581" i="62"/>
  <c r="F577" i="76"/>
  <c r="E577" i="76"/>
  <c r="V575" i="62"/>
  <c r="A571" i="76"/>
  <c r="V555" i="62"/>
  <c r="F561" i="76"/>
  <c r="E561" i="76"/>
  <c r="V546" i="62"/>
  <c r="F552" i="76"/>
  <c r="E552" i="76"/>
  <c r="V534" i="62"/>
  <c r="F545" i="76"/>
  <c r="E545" i="76"/>
  <c r="V527" i="62"/>
  <c r="A538" i="76"/>
  <c r="V512" i="62"/>
  <c r="F528" i="76"/>
  <c r="E528" i="76"/>
  <c r="V500" i="62"/>
  <c r="A516" i="76"/>
  <c r="V496" i="62"/>
  <c r="F512" i="76"/>
  <c r="E512" i="76"/>
  <c r="V481" i="62"/>
  <c r="A502" i="76"/>
  <c r="V476" i="62"/>
  <c r="F497" i="76"/>
  <c r="V473" i="62"/>
  <c r="A494" i="76"/>
  <c r="V460" i="62"/>
  <c r="A481" i="76"/>
  <c r="V454" i="62"/>
  <c r="F475" i="76"/>
  <c r="E475" i="76"/>
  <c r="V451" i="62"/>
  <c r="A472" i="76"/>
  <c r="V434" i="62"/>
  <c r="F464" i="76"/>
  <c r="E464" i="76"/>
  <c r="V429" i="62"/>
  <c r="F459" i="76"/>
  <c r="E459" i="76"/>
  <c r="V423" i="62"/>
  <c r="V422" i="62"/>
  <c r="F452" i="76"/>
  <c r="E452" i="76"/>
  <c r="V418" i="62"/>
  <c r="F448" i="76"/>
  <c r="E448" i="76"/>
  <c r="V406" i="62"/>
  <c r="A441" i="76"/>
  <c r="V398" i="62"/>
  <c r="A433" i="76"/>
  <c r="V391" i="62"/>
  <c r="A426" i="76"/>
  <c r="V369" i="62"/>
  <c r="A414" i="76"/>
  <c r="V362" i="62"/>
  <c r="F407" i="76"/>
  <c r="V353" i="62"/>
  <c r="A398" i="76"/>
  <c r="V338" i="62"/>
  <c r="A388" i="76"/>
  <c r="V331" i="62"/>
  <c r="A381" i="76"/>
  <c r="V326" i="62"/>
  <c r="A376" i="76"/>
  <c r="V320" i="62"/>
  <c r="F370" i="76"/>
  <c r="V314" i="62"/>
  <c r="F364" i="76"/>
  <c r="V306" i="62"/>
  <c r="F356" i="76"/>
  <c r="E356" i="76"/>
  <c r="V292" i="62"/>
  <c r="F347" i="76"/>
  <c r="E347" i="76"/>
  <c r="V284" i="62"/>
  <c r="F339" i="76"/>
  <c r="E339" i="76"/>
  <c r="V277" i="62"/>
  <c r="F332" i="76"/>
  <c r="E332" i="76"/>
  <c r="V274" i="62"/>
  <c r="A329" i="76"/>
  <c r="V257" i="62"/>
  <c r="F322" i="76"/>
  <c r="E322" i="76"/>
  <c r="V250" i="62"/>
  <c r="A315" i="76"/>
  <c r="V245" i="62"/>
  <c r="F310" i="76"/>
  <c r="E310" i="76"/>
  <c r="V240" i="62"/>
  <c r="A305" i="76"/>
  <c r="V228" i="62"/>
  <c r="F298" i="76"/>
  <c r="E298" i="76"/>
  <c r="V222" i="62"/>
  <c r="F292" i="76"/>
  <c r="E292" i="76"/>
  <c r="V218" i="62"/>
  <c r="A288" i="76"/>
  <c r="V215" i="62"/>
  <c r="A285" i="76"/>
  <c r="V212" i="62"/>
  <c r="A282" i="76"/>
  <c r="V191" i="62"/>
  <c r="F270" i="76"/>
  <c r="E270" i="76"/>
  <c r="V182" i="62"/>
  <c r="F261" i="76"/>
  <c r="E261" i="76"/>
  <c r="V176" i="62"/>
  <c r="F255" i="76"/>
  <c r="E255" i="76"/>
  <c r="V152" i="62"/>
  <c r="A241" i="76"/>
  <c r="V145" i="62"/>
  <c r="A234" i="76"/>
  <c r="V138" i="62"/>
  <c r="F227" i="76"/>
  <c r="E227" i="76"/>
  <c r="V135" i="62"/>
  <c r="A224" i="76"/>
  <c r="V116" i="62"/>
  <c r="F210" i="76"/>
  <c r="E210" i="76"/>
  <c r="V111" i="62"/>
  <c r="F205" i="76"/>
  <c r="E205" i="76"/>
  <c r="V100" i="62"/>
  <c r="A194" i="76"/>
  <c r="V87" i="62"/>
  <c r="F186" i="76"/>
  <c r="V81" i="62"/>
  <c r="A180" i="76"/>
  <c r="V75" i="62"/>
  <c r="F174" i="76"/>
  <c r="E174" i="76"/>
  <c r="V71" i="62"/>
  <c r="F170" i="76"/>
  <c r="E170" i="76"/>
  <c r="V65" i="62"/>
  <c r="A164" i="76"/>
  <c r="V53" i="62"/>
  <c r="A157" i="76"/>
  <c r="V35" i="62"/>
  <c r="A139" i="76"/>
  <c r="F135" i="76"/>
  <c r="V23" i="62"/>
  <c r="A127" i="76"/>
  <c r="V12" i="62"/>
  <c r="A116" i="76"/>
  <c r="V596" i="62"/>
  <c r="F592" i="76"/>
  <c r="E592" i="76"/>
  <c r="A115" i="76"/>
  <c r="F115" i="76"/>
  <c r="E115" i="76"/>
  <c r="W553" i="62"/>
  <c r="V479" i="62"/>
  <c r="F500" i="76"/>
  <c r="V458" i="62"/>
  <c r="F479" i="76"/>
  <c r="E479" i="76"/>
  <c r="V389" i="62"/>
  <c r="A424" i="76"/>
  <c r="V387" i="62"/>
  <c r="F422" i="76"/>
  <c r="E422" i="76"/>
  <c r="V336" i="62"/>
  <c r="F386" i="76"/>
  <c r="V311" i="62"/>
  <c r="A361" i="76"/>
  <c r="V243" i="62"/>
  <c r="F308" i="76"/>
  <c r="E308" i="76"/>
  <c r="F258" i="76"/>
  <c r="E258" i="76"/>
  <c r="V108" i="62"/>
  <c r="F202" i="76"/>
  <c r="E202" i="76"/>
  <c r="A484" i="75"/>
  <c r="A483" i="75"/>
  <c r="A482" i="75"/>
  <c r="A481" i="75"/>
  <c r="A480" i="75"/>
  <c r="A478" i="75"/>
  <c r="A477" i="75"/>
  <c r="A476" i="75"/>
  <c r="A474" i="75"/>
  <c r="A473" i="75"/>
  <c r="A472" i="75"/>
  <c r="A471" i="75"/>
  <c r="A470" i="75"/>
  <c r="A468" i="75"/>
  <c r="A467" i="75"/>
  <c r="A466" i="75"/>
  <c r="A465" i="75"/>
  <c r="A464" i="75"/>
  <c r="A463" i="75"/>
  <c r="A462" i="75"/>
  <c r="A461" i="75"/>
  <c r="A460" i="75"/>
  <c r="A458" i="75"/>
  <c r="A457" i="75"/>
  <c r="A456" i="75"/>
  <c r="A455" i="75"/>
  <c r="A454" i="75"/>
  <c r="A453" i="75"/>
  <c r="A452" i="75"/>
  <c r="A451" i="75"/>
  <c r="A449" i="75"/>
  <c r="A448" i="75"/>
  <c r="A447" i="75"/>
  <c r="A446" i="75"/>
  <c r="A445" i="75"/>
  <c r="A444" i="75"/>
  <c r="A442" i="75"/>
  <c r="A441" i="75"/>
  <c r="A440" i="75"/>
  <c r="A439" i="75"/>
  <c r="A438" i="75"/>
  <c r="A437" i="75"/>
  <c r="A435" i="75"/>
  <c r="A434" i="75"/>
  <c r="A433" i="75"/>
  <c r="A432" i="75"/>
  <c r="A431" i="75"/>
  <c r="A430" i="75"/>
  <c r="A429" i="75"/>
  <c r="A428" i="75"/>
  <c r="A427" i="75"/>
  <c r="A425" i="75"/>
  <c r="A424" i="75"/>
  <c r="A423" i="75"/>
  <c r="A422" i="75"/>
  <c r="A421" i="75"/>
  <c r="A420" i="75"/>
  <c r="A419" i="75"/>
  <c r="A418" i="75"/>
  <c r="A417" i="75"/>
  <c r="A416" i="75"/>
  <c r="A415" i="75"/>
  <c r="A413" i="75"/>
  <c r="A412" i="75"/>
  <c r="A410" i="75"/>
  <c r="A409" i="75"/>
  <c r="A408" i="75"/>
  <c r="A407" i="75"/>
  <c r="A406" i="75"/>
  <c r="A405" i="75"/>
  <c r="A404" i="75"/>
  <c r="A403" i="75"/>
  <c r="A402" i="75"/>
  <c r="A401" i="75"/>
  <c r="A400" i="75"/>
  <c r="A399" i="75"/>
  <c r="A398" i="75"/>
  <c r="A397" i="75"/>
  <c r="A395" i="75"/>
  <c r="A393" i="75"/>
  <c r="A392" i="75"/>
  <c r="A391" i="75"/>
  <c r="A389" i="75"/>
  <c r="A388" i="75"/>
  <c r="A386" i="75"/>
  <c r="A384" i="75"/>
  <c r="A383" i="75"/>
  <c r="A382" i="75"/>
  <c r="A381" i="75"/>
  <c r="A379" i="75"/>
  <c r="A378" i="75"/>
  <c r="A377" i="75"/>
  <c r="A376" i="75"/>
  <c r="A374" i="75"/>
  <c r="A373" i="75"/>
  <c r="A372" i="75"/>
  <c r="A371" i="75"/>
  <c r="A370" i="75"/>
  <c r="A369" i="75"/>
  <c r="A367" i="75"/>
  <c r="A366" i="75"/>
  <c r="A365" i="75"/>
  <c r="A363" i="75"/>
  <c r="A362" i="75"/>
  <c r="A361" i="75"/>
  <c r="A360" i="75"/>
  <c r="A359" i="75"/>
  <c r="A358" i="75"/>
  <c r="A356" i="75"/>
  <c r="A355" i="75"/>
  <c r="A354" i="75"/>
  <c r="A353" i="75"/>
  <c r="A352" i="75"/>
  <c r="A351" i="75"/>
  <c r="A350" i="75"/>
  <c r="A348" i="75"/>
  <c r="A347" i="75"/>
  <c r="A346" i="75"/>
  <c r="A345" i="75"/>
  <c r="A344" i="75"/>
  <c r="A343" i="75"/>
  <c r="A341" i="75"/>
  <c r="A339" i="75"/>
  <c r="A337" i="75"/>
  <c r="A336" i="75"/>
  <c r="A335" i="75"/>
  <c r="A334" i="75"/>
  <c r="A333" i="75"/>
  <c r="A332" i="75"/>
  <c r="A331" i="75"/>
  <c r="A330" i="75"/>
  <c r="A329" i="75"/>
  <c r="A327" i="75"/>
  <c r="A326" i="75"/>
  <c r="A324" i="75"/>
  <c r="A323" i="75"/>
  <c r="A322" i="75"/>
  <c r="A321" i="75"/>
  <c r="A320" i="75"/>
  <c r="A318" i="75"/>
  <c r="A317" i="75"/>
  <c r="A316" i="75"/>
  <c r="A314" i="75"/>
  <c r="A313" i="75"/>
  <c r="A312" i="75"/>
  <c r="A311" i="75"/>
  <c r="A308" i="75"/>
  <c r="A307" i="75"/>
  <c r="A306" i="75"/>
  <c r="A305" i="75"/>
  <c r="A303" i="75"/>
  <c r="A302" i="75"/>
  <c r="A301" i="75"/>
  <c r="A300" i="75"/>
  <c r="A299" i="75"/>
  <c r="A296" i="75"/>
  <c r="A294" i="75"/>
  <c r="A293" i="75"/>
  <c r="A292" i="75"/>
  <c r="A291" i="75"/>
  <c r="A289" i="75"/>
  <c r="A288" i="75"/>
  <c r="A287" i="75"/>
  <c r="A286" i="75"/>
  <c r="A285" i="75"/>
  <c r="A284" i="75"/>
  <c r="A283" i="75"/>
  <c r="A281" i="75"/>
  <c r="A280" i="75"/>
  <c r="A279" i="75"/>
  <c r="A278" i="75"/>
  <c r="A277" i="75"/>
  <c r="A276" i="75"/>
  <c r="A275" i="75"/>
  <c r="A274" i="75"/>
  <c r="A273" i="75"/>
  <c r="A271" i="75"/>
  <c r="A270" i="75"/>
  <c r="A268" i="75"/>
  <c r="A267" i="75"/>
  <c r="A266" i="75"/>
  <c r="A265" i="75"/>
  <c r="A264" i="75"/>
  <c r="A262" i="75"/>
  <c r="A261" i="75"/>
  <c r="A260" i="75"/>
  <c r="A259" i="75"/>
  <c r="A257" i="75"/>
  <c r="A255" i="75"/>
  <c r="A254" i="75"/>
  <c r="A253" i="75"/>
  <c r="A252" i="75"/>
  <c r="A251" i="75"/>
  <c r="A250" i="75"/>
  <c r="A249" i="75"/>
  <c r="A248" i="75"/>
  <c r="A246" i="75"/>
  <c r="A245" i="75"/>
  <c r="A243" i="75"/>
  <c r="A242" i="75"/>
  <c r="A240" i="75"/>
  <c r="A239" i="75"/>
  <c r="A237" i="75"/>
  <c r="A236" i="75"/>
  <c r="A235" i="75"/>
  <c r="A234" i="75"/>
  <c r="A233" i="75"/>
  <c r="A232" i="75"/>
  <c r="A231" i="75"/>
  <c r="A230" i="75"/>
  <c r="A228" i="75"/>
  <c r="A227" i="75"/>
  <c r="A226" i="75"/>
  <c r="A225" i="75"/>
  <c r="A224" i="75"/>
  <c r="A223" i="75"/>
  <c r="A222" i="75"/>
  <c r="A221" i="75"/>
  <c r="A219" i="75"/>
  <c r="A218" i="75"/>
  <c r="A216" i="75"/>
  <c r="A215" i="75"/>
  <c r="A213" i="75"/>
  <c r="A212" i="75"/>
  <c r="A211" i="75"/>
  <c r="A210" i="75"/>
  <c r="A209" i="75"/>
  <c r="A208" i="75"/>
  <c r="A207" i="75"/>
  <c r="A206" i="75"/>
  <c r="A205" i="75"/>
  <c r="A204" i="75"/>
  <c r="A203" i="75"/>
  <c r="A201" i="75"/>
  <c r="A200" i="75"/>
  <c r="A199" i="75"/>
  <c r="A198" i="75"/>
  <c r="A197" i="75"/>
  <c r="A196" i="75"/>
  <c r="A194" i="75"/>
  <c r="A193" i="75"/>
  <c r="A192" i="75"/>
  <c r="A191" i="75"/>
  <c r="A190" i="75"/>
  <c r="A189" i="75"/>
  <c r="A188" i="75"/>
  <c r="A187" i="75"/>
  <c r="A186" i="75"/>
  <c r="A185" i="75"/>
  <c r="A184" i="75"/>
  <c r="A183" i="75"/>
  <c r="A182" i="75"/>
  <c r="A181" i="75"/>
  <c r="A180" i="75"/>
  <c r="A179" i="75"/>
  <c r="A177" i="75"/>
  <c r="A176" i="75"/>
  <c r="A175" i="75"/>
  <c r="A174" i="75"/>
  <c r="A172" i="75"/>
  <c r="A170" i="75"/>
  <c r="A169" i="75"/>
  <c r="A168" i="75"/>
  <c r="A167" i="75"/>
  <c r="A166" i="75"/>
  <c r="A165" i="75"/>
  <c r="A164" i="75"/>
  <c r="A162" i="75"/>
  <c r="A161" i="75"/>
  <c r="A160" i="75"/>
  <c r="A159" i="75"/>
  <c r="A158" i="75"/>
  <c r="A157" i="75"/>
  <c r="A156" i="75"/>
  <c r="A153" i="75"/>
  <c r="A152" i="75"/>
  <c r="A151" i="75"/>
  <c r="A150" i="75"/>
  <c r="A148" i="75"/>
  <c r="A147" i="75"/>
  <c r="A145" i="75"/>
  <c r="A144" i="75"/>
  <c r="A143" i="75"/>
  <c r="A142" i="75"/>
  <c r="A141" i="75"/>
  <c r="A139" i="75"/>
  <c r="A138" i="75"/>
  <c r="A137" i="75"/>
  <c r="A136" i="75"/>
  <c r="A134" i="75"/>
  <c r="A133" i="75"/>
  <c r="A132" i="75"/>
  <c r="A131" i="75"/>
  <c r="A130" i="75"/>
  <c r="A129" i="75"/>
  <c r="A128" i="75"/>
  <c r="A125" i="75"/>
  <c r="A124" i="75"/>
  <c r="A123" i="75"/>
  <c r="A122" i="75"/>
  <c r="A121" i="75"/>
  <c r="A120" i="75"/>
  <c r="A119" i="75"/>
  <c r="A118" i="75"/>
  <c r="A117" i="75"/>
  <c r="F484" i="75"/>
  <c r="E484" i="75"/>
  <c r="F483" i="75"/>
  <c r="E483" i="75"/>
  <c r="F482" i="75"/>
  <c r="E482" i="75"/>
  <c r="F481" i="75"/>
  <c r="E481" i="75"/>
  <c r="F480" i="75"/>
  <c r="E480" i="75"/>
  <c r="F478" i="75"/>
  <c r="E478" i="75"/>
  <c r="F477" i="75"/>
  <c r="E477" i="75"/>
  <c r="F476" i="75"/>
  <c r="E476" i="75"/>
  <c r="F474" i="75"/>
  <c r="E474" i="75"/>
  <c r="F473" i="75"/>
  <c r="E473" i="75"/>
  <c r="F472" i="75"/>
  <c r="E472" i="75"/>
  <c r="F471" i="75"/>
  <c r="E471" i="75"/>
  <c r="F470" i="75"/>
  <c r="E470" i="75"/>
  <c r="F468" i="75"/>
  <c r="E468" i="75"/>
  <c r="F467" i="75"/>
  <c r="F466" i="75"/>
  <c r="E466" i="75"/>
  <c r="F465" i="75"/>
  <c r="E465" i="75"/>
  <c r="F464" i="75"/>
  <c r="E464" i="75"/>
  <c r="F463" i="75"/>
  <c r="E463" i="75"/>
  <c r="F462" i="75"/>
  <c r="E462" i="75"/>
  <c r="F461" i="75"/>
  <c r="E461" i="75"/>
  <c r="F460" i="75"/>
  <c r="E460" i="75"/>
  <c r="F458" i="75"/>
  <c r="E458" i="75"/>
  <c r="F457" i="75"/>
  <c r="E457" i="75"/>
  <c r="F456" i="75"/>
  <c r="E456" i="75"/>
  <c r="F455" i="75"/>
  <c r="E455" i="75"/>
  <c r="F454" i="75"/>
  <c r="E454" i="75"/>
  <c r="F453" i="75"/>
  <c r="E453" i="75"/>
  <c r="F452" i="75"/>
  <c r="E452" i="75"/>
  <c r="F451" i="75"/>
  <c r="E451" i="75"/>
  <c r="F449" i="75"/>
  <c r="E449" i="75"/>
  <c r="F448" i="75"/>
  <c r="F447" i="75"/>
  <c r="E447" i="75"/>
  <c r="F446" i="75"/>
  <c r="E446" i="75"/>
  <c r="F445" i="75"/>
  <c r="E445" i="75"/>
  <c r="F444" i="75"/>
  <c r="E444" i="75"/>
  <c r="F442" i="75"/>
  <c r="E442" i="75"/>
  <c r="F441" i="75"/>
  <c r="E441" i="75"/>
  <c r="F440" i="75"/>
  <c r="E440" i="75"/>
  <c r="F439" i="75"/>
  <c r="E439" i="75"/>
  <c r="F438" i="75"/>
  <c r="E438" i="75"/>
  <c r="F437" i="75"/>
  <c r="E437" i="75"/>
  <c r="F435" i="75"/>
  <c r="E435" i="75"/>
  <c r="F434" i="75"/>
  <c r="E434" i="75"/>
  <c r="F433" i="75"/>
  <c r="E433" i="75"/>
  <c r="F432" i="75"/>
  <c r="E432" i="75"/>
  <c r="F431" i="75"/>
  <c r="F430" i="75"/>
  <c r="E430" i="75"/>
  <c r="F429" i="75"/>
  <c r="E429" i="75"/>
  <c r="F428" i="75"/>
  <c r="E428" i="75"/>
  <c r="F427" i="75"/>
  <c r="E427" i="75"/>
  <c r="F425" i="75"/>
  <c r="E425" i="75"/>
  <c r="F424" i="75"/>
  <c r="E424" i="75"/>
  <c r="F423" i="75"/>
  <c r="E423" i="75"/>
  <c r="F422" i="75"/>
  <c r="E422" i="75"/>
  <c r="F421" i="75"/>
  <c r="E421" i="75"/>
  <c r="F420" i="75"/>
  <c r="E420" i="75"/>
  <c r="F419" i="75"/>
  <c r="E419" i="75"/>
  <c r="F418" i="75"/>
  <c r="E418" i="75"/>
  <c r="F417" i="75"/>
  <c r="E417" i="75"/>
  <c r="F416" i="75"/>
  <c r="E416" i="75"/>
  <c r="F415" i="75"/>
  <c r="E415" i="75"/>
  <c r="F413" i="75"/>
  <c r="E413" i="75"/>
  <c r="F412" i="75"/>
  <c r="E412" i="75"/>
  <c r="F410" i="75"/>
  <c r="E410" i="75"/>
  <c r="F409" i="75"/>
  <c r="E409" i="75"/>
  <c r="F408" i="75"/>
  <c r="E408" i="75"/>
  <c r="F407" i="75"/>
  <c r="F406" i="75"/>
  <c r="E406" i="75"/>
  <c r="F405" i="75"/>
  <c r="E405" i="75"/>
  <c r="F404" i="75"/>
  <c r="E404" i="75"/>
  <c r="F403" i="75"/>
  <c r="E403" i="75"/>
  <c r="F402" i="75"/>
  <c r="E402" i="75"/>
  <c r="F401" i="75"/>
  <c r="E401" i="75"/>
  <c r="F400" i="75"/>
  <c r="E400" i="75"/>
  <c r="F399" i="75"/>
  <c r="E399" i="75"/>
  <c r="F398" i="75"/>
  <c r="E398" i="75"/>
  <c r="F397" i="75"/>
  <c r="E397" i="75"/>
  <c r="F395" i="75"/>
  <c r="E395" i="75"/>
  <c r="F393" i="75"/>
  <c r="E393" i="75"/>
  <c r="F392" i="75"/>
  <c r="E392" i="75"/>
  <c r="F391" i="75"/>
  <c r="E391" i="75"/>
  <c r="F389" i="75"/>
  <c r="E389" i="75"/>
  <c r="F388" i="75"/>
  <c r="E388" i="75"/>
  <c r="F386" i="75"/>
  <c r="F384" i="75"/>
  <c r="E384" i="75"/>
  <c r="F383" i="75"/>
  <c r="E383" i="75"/>
  <c r="F382" i="75"/>
  <c r="E382" i="75"/>
  <c r="F381" i="75"/>
  <c r="E381" i="75"/>
  <c r="F379" i="75"/>
  <c r="E379" i="75"/>
  <c r="F378" i="75"/>
  <c r="E378" i="75"/>
  <c r="F377" i="75"/>
  <c r="E377" i="75"/>
  <c r="F376" i="75"/>
  <c r="E376" i="75"/>
  <c r="F374" i="75"/>
  <c r="E374" i="75"/>
  <c r="F373" i="75"/>
  <c r="E373" i="75"/>
  <c r="F372" i="75"/>
  <c r="E372" i="75"/>
  <c r="F371" i="75"/>
  <c r="E371" i="75"/>
  <c r="F370" i="75"/>
  <c r="E370" i="75"/>
  <c r="F367" i="75"/>
  <c r="E367" i="75"/>
  <c r="F366" i="75"/>
  <c r="E366" i="75"/>
  <c r="F365" i="75"/>
  <c r="E365" i="75"/>
  <c r="F363" i="75"/>
  <c r="E363" i="75"/>
  <c r="F362" i="75"/>
  <c r="E362" i="75"/>
  <c r="F361" i="75"/>
  <c r="F360" i="75"/>
  <c r="E360" i="75"/>
  <c r="F359" i="75"/>
  <c r="E359" i="75"/>
  <c r="F358" i="75"/>
  <c r="E358" i="75"/>
  <c r="F356" i="75"/>
  <c r="E356" i="75"/>
  <c r="F355" i="75"/>
  <c r="E355" i="75"/>
  <c r="F354" i="75"/>
  <c r="E354" i="75"/>
  <c r="F353" i="75"/>
  <c r="E353" i="75"/>
  <c r="F352" i="75"/>
  <c r="E352" i="75"/>
  <c r="F351" i="75"/>
  <c r="E351" i="75"/>
  <c r="F350" i="75"/>
  <c r="E350" i="75"/>
  <c r="F348" i="75"/>
  <c r="E348" i="75"/>
  <c r="F347" i="75"/>
  <c r="E347" i="75"/>
  <c r="F346" i="75"/>
  <c r="E346" i="75"/>
  <c r="F345" i="75"/>
  <c r="E345" i="75"/>
  <c r="F344" i="75"/>
  <c r="E344" i="75"/>
  <c r="F343" i="75"/>
  <c r="E343" i="75"/>
  <c r="F341" i="75"/>
  <c r="E341" i="75"/>
  <c r="F339" i="75"/>
  <c r="E339" i="75"/>
  <c r="F337" i="75"/>
  <c r="E337" i="75"/>
  <c r="F336" i="75"/>
  <c r="F335" i="75"/>
  <c r="E335" i="75"/>
  <c r="F334" i="75"/>
  <c r="E334" i="75"/>
  <c r="F333" i="75"/>
  <c r="E333" i="75"/>
  <c r="F332" i="75"/>
  <c r="E332" i="75"/>
  <c r="F331" i="75"/>
  <c r="E331" i="75"/>
  <c r="F330" i="75"/>
  <c r="E330" i="75"/>
  <c r="F329" i="75"/>
  <c r="E329" i="75"/>
  <c r="F327" i="75"/>
  <c r="E327" i="75"/>
  <c r="F326" i="75"/>
  <c r="E326" i="75"/>
  <c r="F324" i="75"/>
  <c r="F323" i="75"/>
  <c r="E323" i="75"/>
  <c r="F322" i="75"/>
  <c r="E322" i="75"/>
  <c r="F321" i="75"/>
  <c r="E321" i="75"/>
  <c r="F320" i="75"/>
  <c r="E320" i="75"/>
  <c r="F318" i="75"/>
  <c r="E318" i="75"/>
  <c r="F317" i="75"/>
  <c r="E317" i="75"/>
  <c r="F316" i="75"/>
  <c r="E316" i="75"/>
  <c r="F315" i="75"/>
  <c r="E315" i="75"/>
  <c r="F313" i="75"/>
  <c r="E313" i="75"/>
  <c r="F312" i="75"/>
  <c r="E312" i="75"/>
  <c r="F311" i="75"/>
  <c r="E311" i="75"/>
  <c r="F308" i="75"/>
  <c r="E308" i="75"/>
  <c r="F307" i="75"/>
  <c r="E307" i="75"/>
  <c r="F306" i="75"/>
  <c r="E306" i="75"/>
  <c r="F305" i="75"/>
  <c r="E305" i="75"/>
  <c r="F303" i="75"/>
  <c r="E303" i="75"/>
  <c r="F302" i="75"/>
  <c r="E302" i="75"/>
  <c r="F301" i="75"/>
  <c r="E301" i="75"/>
  <c r="F300" i="75"/>
  <c r="E300" i="75"/>
  <c r="F299" i="75"/>
  <c r="E299" i="75"/>
  <c r="F296" i="75"/>
  <c r="E296" i="75"/>
  <c r="F294" i="75"/>
  <c r="E294" i="75"/>
  <c r="F293" i="75"/>
  <c r="E293" i="75"/>
  <c r="F292" i="75"/>
  <c r="E292" i="75"/>
  <c r="F291" i="75"/>
  <c r="E291" i="75"/>
  <c r="F289" i="75"/>
  <c r="E289" i="75"/>
  <c r="F288" i="75"/>
  <c r="E288" i="75"/>
  <c r="F287" i="75"/>
  <c r="F286" i="75"/>
  <c r="E286" i="75"/>
  <c r="F285" i="75"/>
  <c r="E285" i="75"/>
  <c r="F284" i="75"/>
  <c r="E284" i="75"/>
  <c r="F283" i="75"/>
  <c r="E283" i="75"/>
  <c r="F281" i="75"/>
  <c r="E281" i="75"/>
  <c r="F280" i="75"/>
  <c r="E280" i="75"/>
  <c r="F278" i="75"/>
  <c r="E278" i="75"/>
  <c r="F277" i="75"/>
  <c r="E277" i="75"/>
  <c r="F276" i="75"/>
  <c r="E276" i="75"/>
  <c r="F275" i="75"/>
  <c r="E275" i="75"/>
  <c r="F274" i="75"/>
  <c r="E274" i="75"/>
  <c r="F273" i="75"/>
  <c r="E273" i="75"/>
  <c r="F271" i="75"/>
  <c r="E271" i="75"/>
  <c r="F270" i="75"/>
  <c r="E270" i="75"/>
  <c r="F268" i="75"/>
  <c r="E268" i="75"/>
  <c r="F267" i="75"/>
  <c r="F266" i="75"/>
  <c r="E266" i="75"/>
  <c r="F265" i="75"/>
  <c r="E265" i="75"/>
  <c r="F264" i="75"/>
  <c r="E264" i="75"/>
  <c r="F262" i="75"/>
  <c r="E262" i="75"/>
  <c r="F261" i="75"/>
  <c r="E261" i="75"/>
  <c r="F260" i="75"/>
  <c r="E260" i="75"/>
  <c r="F259" i="75"/>
  <c r="E259" i="75"/>
  <c r="F257" i="75"/>
  <c r="E257" i="75"/>
  <c r="F255" i="75"/>
  <c r="E255" i="75"/>
  <c r="F254" i="75"/>
  <c r="E254" i="75"/>
  <c r="F252" i="75"/>
  <c r="E252" i="75"/>
  <c r="F251" i="75"/>
  <c r="F250" i="75"/>
  <c r="E250" i="75"/>
  <c r="F249" i="75"/>
  <c r="E249" i="75"/>
  <c r="F248" i="75"/>
  <c r="E248" i="75"/>
  <c r="F246" i="75"/>
  <c r="E246" i="75"/>
  <c r="F245" i="75"/>
  <c r="E245" i="75"/>
  <c r="F243" i="75"/>
  <c r="E243" i="75"/>
  <c r="F242" i="75"/>
  <c r="E242" i="75"/>
  <c r="F240" i="75"/>
  <c r="E240" i="75"/>
  <c r="F239" i="75"/>
  <c r="F237" i="75"/>
  <c r="E237" i="75"/>
  <c r="F236" i="75"/>
  <c r="E236" i="75"/>
  <c r="F235" i="75"/>
  <c r="E235" i="75"/>
  <c r="F234" i="75"/>
  <c r="E234" i="75"/>
  <c r="F233" i="75"/>
  <c r="E233" i="75"/>
  <c r="F232" i="75"/>
  <c r="E232" i="75"/>
  <c r="F231" i="75"/>
  <c r="E231" i="75"/>
  <c r="F230" i="75"/>
  <c r="E230" i="75"/>
  <c r="F228" i="75"/>
  <c r="E228" i="75"/>
  <c r="F227" i="75"/>
  <c r="E227" i="75"/>
  <c r="F226" i="75"/>
  <c r="E226" i="75"/>
  <c r="F225" i="75"/>
  <c r="E225" i="75"/>
  <c r="F224" i="75"/>
  <c r="E224" i="75"/>
  <c r="F223" i="75"/>
  <c r="E223" i="75"/>
  <c r="F222" i="75"/>
  <c r="E222" i="75"/>
  <c r="F221" i="75"/>
  <c r="E221" i="75"/>
  <c r="F219" i="75"/>
  <c r="E219" i="75"/>
  <c r="F218" i="75"/>
  <c r="E218" i="75"/>
  <c r="F216" i="75"/>
  <c r="E216" i="75"/>
  <c r="F215" i="75"/>
  <c r="E215" i="75"/>
  <c r="F213" i="75"/>
  <c r="E213" i="75"/>
  <c r="F212" i="75"/>
  <c r="F211" i="75"/>
  <c r="E211" i="75"/>
  <c r="F210" i="75"/>
  <c r="E210" i="75"/>
  <c r="F209" i="75"/>
  <c r="E209" i="75"/>
  <c r="F208" i="75"/>
  <c r="E208" i="75"/>
  <c r="F207" i="75"/>
  <c r="E207" i="75"/>
  <c r="F206" i="75"/>
  <c r="E206" i="75"/>
  <c r="F205" i="75"/>
  <c r="E205" i="75"/>
  <c r="F204" i="75"/>
  <c r="E204" i="75"/>
  <c r="F203" i="75"/>
  <c r="E203" i="75"/>
  <c r="F201" i="75"/>
  <c r="E201" i="75"/>
  <c r="F200" i="75"/>
  <c r="E200" i="75"/>
  <c r="F199" i="75"/>
  <c r="E199" i="75"/>
  <c r="F198" i="75"/>
  <c r="E198" i="75"/>
  <c r="F197" i="75"/>
  <c r="E197" i="75"/>
  <c r="F196" i="75"/>
  <c r="E196" i="75"/>
  <c r="F194" i="75"/>
  <c r="E194" i="75"/>
  <c r="F193" i="75"/>
  <c r="E193" i="75"/>
  <c r="F191" i="75"/>
  <c r="E191" i="75"/>
  <c r="F190" i="75"/>
  <c r="F189" i="75"/>
  <c r="E189" i="75"/>
  <c r="F188" i="75"/>
  <c r="E188" i="75"/>
  <c r="F187" i="75"/>
  <c r="E187" i="75"/>
  <c r="F186" i="75"/>
  <c r="E186" i="75"/>
  <c r="F185" i="75"/>
  <c r="E185" i="75"/>
  <c r="F184" i="75"/>
  <c r="E184" i="75"/>
  <c r="F183" i="75"/>
  <c r="E183" i="75"/>
  <c r="F182" i="75"/>
  <c r="E182" i="75"/>
  <c r="F181" i="75"/>
  <c r="E181" i="75"/>
  <c r="F180" i="75"/>
  <c r="E180" i="75"/>
  <c r="F179" i="75"/>
  <c r="E179" i="75"/>
  <c r="F177" i="75"/>
  <c r="E177" i="75"/>
  <c r="F176" i="75"/>
  <c r="E176" i="75"/>
  <c r="F175" i="75"/>
  <c r="E175" i="75"/>
  <c r="F174" i="75"/>
  <c r="E174" i="75"/>
  <c r="F172" i="75"/>
  <c r="E172" i="75"/>
  <c r="F170" i="75"/>
  <c r="E170" i="75"/>
  <c r="F169" i="75"/>
  <c r="E169" i="75"/>
  <c r="F168" i="75"/>
  <c r="E168" i="75"/>
  <c r="F167" i="75"/>
  <c r="E167" i="75"/>
  <c r="F166" i="75"/>
  <c r="E166" i="75"/>
  <c r="F165" i="75"/>
  <c r="E165" i="75"/>
  <c r="F164" i="75"/>
  <c r="E164" i="75"/>
  <c r="F162" i="75"/>
  <c r="E162" i="75"/>
  <c r="F161" i="75"/>
  <c r="F160" i="75"/>
  <c r="E160" i="75"/>
  <c r="F159" i="75"/>
  <c r="E159" i="75"/>
  <c r="F158" i="75"/>
  <c r="E158" i="75"/>
  <c r="F157" i="75"/>
  <c r="E157" i="75"/>
  <c r="F156" i="75"/>
  <c r="E156" i="75"/>
  <c r="F153" i="75"/>
  <c r="E153" i="75"/>
  <c r="F152" i="75"/>
  <c r="E152" i="75"/>
  <c r="F151" i="75"/>
  <c r="E151" i="75"/>
  <c r="F150" i="75"/>
  <c r="E150" i="75"/>
  <c r="F149" i="75"/>
  <c r="E149" i="75"/>
  <c r="F148" i="75"/>
  <c r="E148" i="75"/>
  <c r="F147" i="75"/>
  <c r="E147" i="75"/>
  <c r="F145" i="75"/>
  <c r="E145" i="75"/>
  <c r="F144" i="75"/>
  <c r="E144" i="75"/>
  <c r="F143" i="75"/>
  <c r="E143" i="75"/>
  <c r="F142" i="75"/>
  <c r="E142" i="75"/>
  <c r="F141" i="75"/>
  <c r="E141" i="75"/>
  <c r="F139" i="75"/>
  <c r="E139" i="75"/>
  <c r="F138" i="75"/>
  <c r="F137" i="75"/>
  <c r="E137" i="75"/>
  <c r="F136" i="75"/>
  <c r="E136" i="75"/>
  <c r="F134" i="75"/>
  <c r="E134" i="75"/>
  <c r="F133" i="75"/>
  <c r="E133" i="75"/>
  <c r="F132" i="75"/>
  <c r="E132" i="75"/>
  <c r="F131" i="75"/>
  <c r="E131" i="75"/>
  <c r="F130" i="75"/>
  <c r="E130" i="75"/>
  <c r="F129" i="75"/>
  <c r="E129" i="75"/>
  <c r="F128" i="75"/>
  <c r="E128" i="75"/>
  <c r="F125" i="75"/>
  <c r="E125" i="75"/>
  <c r="F124" i="75"/>
  <c r="E124" i="75"/>
  <c r="F123" i="75"/>
  <c r="E123" i="75"/>
  <c r="F122" i="75"/>
  <c r="E122" i="75"/>
  <c r="F121" i="75"/>
  <c r="E121" i="75"/>
  <c r="F120" i="75"/>
  <c r="E120" i="75"/>
  <c r="F119" i="75"/>
  <c r="E119" i="75"/>
  <c r="F118" i="75"/>
  <c r="E118" i="75"/>
  <c r="F117" i="75"/>
  <c r="E117" i="75"/>
  <c r="A115" i="75"/>
  <c r="F115" i="75"/>
  <c r="E115" i="75"/>
  <c r="A419" i="74"/>
  <c r="A418" i="74"/>
  <c r="A417" i="74"/>
  <c r="A416" i="74"/>
  <c r="A415" i="74"/>
  <c r="A413" i="74"/>
  <c r="A412" i="74"/>
  <c r="A411" i="74"/>
  <c r="A409" i="74"/>
  <c r="A408" i="74"/>
  <c r="A407" i="74"/>
  <c r="A406" i="74"/>
  <c r="A405" i="74"/>
  <c r="A403" i="74"/>
  <c r="A402" i="74"/>
  <c r="A401" i="74"/>
  <c r="A400" i="74"/>
  <c r="A399" i="74"/>
  <c r="A398" i="74"/>
  <c r="A397" i="74"/>
  <c r="A396" i="74"/>
  <c r="A395" i="74"/>
  <c r="A393" i="74"/>
  <c r="A392" i="74"/>
  <c r="A391" i="74"/>
  <c r="A390" i="74"/>
  <c r="A389" i="74"/>
  <c r="A388" i="74"/>
  <c r="A387" i="74"/>
  <c r="A386" i="74"/>
  <c r="A384" i="74"/>
  <c r="A383" i="74"/>
  <c r="A382" i="74"/>
  <c r="A381" i="74"/>
  <c r="A380" i="74"/>
  <c r="A379" i="74"/>
  <c r="A377" i="74"/>
  <c r="A376" i="74"/>
  <c r="A375" i="74"/>
  <c r="A374" i="74"/>
  <c r="A373" i="74"/>
  <c r="A372" i="74"/>
  <c r="A370" i="74"/>
  <c r="A369" i="74"/>
  <c r="A368" i="74"/>
  <c r="A367" i="74"/>
  <c r="A366" i="74"/>
  <c r="A365" i="74"/>
  <c r="A364" i="74"/>
  <c r="A363" i="74"/>
  <c r="A362" i="74"/>
  <c r="A361" i="74"/>
  <c r="A360" i="74"/>
  <c r="A359" i="74"/>
  <c r="A358" i="74"/>
  <c r="A357" i="74"/>
  <c r="A356" i="74"/>
  <c r="A355" i="74"/>
  <c r="A354" i="74"/>
  <c r="A352" i="74"/>
  <c r="A351" i="74"/>
  <c r="A349" i="74"/>
  <c r="A348" i="74"/>
  <c r="A347" i="74"/>
  <c r="A346" i="74"/>
  <c r="A345" i="74"/>
  <c r="A344" i="74"/>
  <c r="A343" i="74"/>
  <c r="A342" i="74"/>
  <c r="A341" i="74"/>
  <c r="A340" i="74"/>
  <c r="A339" i="74"/>
  <c r="A338" i="74"/>
  <c r="A337" i="74"/>
  <c r="A336" i="74"/>
  <c r="A334" i="74"/>
  <c r="A332" i="74"/>
  <c r="A331" i="74"/>
  <c r="A330" i="74"/>
  <c r="A328" i="74"/>
  <c r="A327" i="74"/>
  <c r="A325" i="74"/>
  <c r="A323" i="74"/>
  <c r="A322" i="74"/>
  <c r="A321" i="74"/>
  <c r="A320" i="74"/>
  <c r="A318" i="74"/>
  <c r="A317" i="74"/>
  <c r="A316" i="74"/>
  <c r="A315" i="74"/>
  <c r="A313" i="74"/>
  <c r="A312" i="74"/>
  <c r="A311" i="74"/>
  <c r="A310" i="74"/>
  <c r="A307" i="74"/>
  <c r="A306" i="74"/>
  <c r="A305" i="74"/>
  <c r="A303" i="74"/>
  <c r="A302" i="74"/>
  <c r="A301" i="74"/>
  <c r="A300" i="74"/>
  <c r="A299" i="74"/>
  <c r="A298" i="74"/>
  <c r="A296" i="74"/>
  <c r="A295" i="74"/>
  <c r="A294" i="74"/>
  <c r="A293" i="74"/>
  <c r="A292" i="74"/>
  <c r="A291" i="74"/>
  <c r="A290" i="74"/>
  <c r="A288" i="74"/>
  <c r="A287" i="74"/>
  <c r="A285" i="74"/>
  <c r="A283" i="74"/>
  <c r="A281" i="74"/>
  <c r="A280" i="74"/>
  <c r="A279" i="74"/>
  <c r="A278" i="74"/>
  <c r="A277" i="74"/>
  <c r="A276" i="74"/>
  <c r="A275" i="74"/>
  <c r="A274" i="74"/>
  <c r="A273" i="74"/>
  <c r="A271" i="74"/>
  <c r="A270" i="74"/>
  <c r="A268" i="74"/>
  <c r="A267" i="74"/>
  <c r="A266" i="74"/>
  <c r="A264" i="74"/>
  <c r="A263" i="74"/>
  <c r="A260" i="74"/>
  <c r="A258" i="74"/>
  <c r="A257" i="74"/>
  <c r="A256" i="74"/>
  <c r="A255" i="74"/>
  <c r="A253" i="74"/>
  <c r="A252" i="74"/>
  <c r="A251" i="74"/>
  <c r="A250" i="74"/>
  <c r="A249" i="74"/>
  <c r="A248" i="74"/>
  <c r="A247" i="74"/>
  <c r="A245" i="74"/>
  <c r="A243" i="74"/>
  <c r="A242" i="74"/>
  <c r="A241" i="74"/>
  <c r="A240" i="74"/>
  <c r="A239" i="74"/>
  <c r="A237" i="74"/>
  <c r="A236" i="74"/>
  <c r="A234" i="74"/>
  <c r="A233" i="74"/>
  <c r="A231" i="74"/>
  <c r="A230" i="74"/>
  <c r="A229" i="74"/>
  <c r="A227" i="74"/>
  <c r="A226" i="74"/>
  <c r="A224" i="74"/>
  <c r="A223" i="74"/>
  <c r="A221" i="74"/>
  <c r="A220" i="74"/>
  <c r="A218" i="74"/>
  <c r="A217" i="74"/>
  <c r="A216" i="74"/>
  <c r="A215" i="74"/>
  <c r="A214" i="74"/>
  <c r="A213" i="74"/>
  <c r="A212" i="74"/>
  <c r="A210" i="74"/>
  <c r="A209" i="74"/>
  <c r="A208" i="74"/>
  <c r="A207" i="74"/>
  <c r="A206" i="74"/>
  <c r="A205" i="74"/>
  <c r="A204" i="74"/>
  <c r="A203" i="74"/>
  <c r="A201" i="74"/>
  <c r="A200" i="74"/>
  <c r="A198" i="74"/>
  <c r="A197" i="74"/>
  <c r="A195" i="74"/>
  <c r="A194" i="74"/>
  <c r="A193" i="74"/>
  <c r="A192" i="74"/>
  <c r="A191" i="74"/>
  <c r="A190" i="74"/>
  <c r="A189" i="74"/>
  <c r="A188" i="74"/>
  <c r="A186" i="74"/>
  <c r="A185" i="74"/>
  <c r="A184" i="74"/>
  <c r="A183" i="74"/>
  <c r="A182" i="74"/>
  <c r="A181" i="74"/>
  <c r="A179" i="74"/>
  <c r="A178" i="74"/>
  <c r="A177" i="74"/>
  <c r="A176" i="74"/>
  <c r="A175" i="74"/>
  <c r="A174" i="74"/>
  <c r="A173" i="74"/>
  <c r="A172" i="74"/>
  <c r="A171" i="74"/>
  <c r="A170" i="74"/>
  <c r="A169" i="74"/>
  <c r="A168" i="74"/>
  <c r="A166" i="74"/>
  <c r="A165" i="74"/>
  <c r="A164" i="74"/>
  <c r="A163" i="74"/>
  <c r="A161" i="74"/>
  <c r="A160" i="74"/>
  <c r="A159" i="74"/>
  <c r="A158" i="74"/>
  <c r="A157" i="74"/>
  <c r="A156" i="74"/>
  <c r="A154" i="74"/>
  <c r="A153" i="74"/>
  <c r="A152" i="74"/>
  <c r="A151" i="74"/>
  <c r="A150" i="74"/>
  <c r="A147" i="74"/>
  <c r="A146" i="74"/>
  <c r="A145" i="74"/>
  <c r="A143" i="74"/>
  <c r="A142" i="74"/>
  <c r="A140" i="74"/>
  <c r="A139" i="74"/>
  <c r="A138" i="74"/>
  <c r="A137" i="74"/>
  <c r="A135" i="74"/>
  <c r="A134" i="74"/>
  <c r="A133" i="74"/>
  <c r="A132" i="74"/>
  <c r="A131" i="74"/>
  <c r="A130" i="74"/>
  <c r="A129" i="74"/>
  <c r="A128" i="74"/>
  <c r="A127" i="74"/>
  <c r="A124" i="74"/>
  <c r="A123" i="74"/>
  <c r="A122" i="74"/>
  <c r="A121" i="74"/>
  <c r="A120" i="74"/>
  <c r="A119" i="74"/>
  <c r="A118" i="74"/>
  <c r="A117" i="74"/>
  <c r="F419" i="74"/>
  <c r="E419" i="74"/>
  <c r="F418" i="74"/>
  <c r="E418" i="74"/>
  <c r="F417" i="74"/>
  <c r="E417" i="74"/>
  <c r="F416" i="74"/>
  <c r="E416" i="74"/>
  <c r="F415" i="74"/>
  <c r="E415" i="74"/>
  <c r="F413" i="74"/>
  <c r="E413" i="74"/>
  <c r="F412" i="74"/>
  <c r="E412" i="74"/>
  <c r="F411" i="74"/>
  <c r="E411" i="74"/>
  <c r="F409" i="74"/>
  <c r="E409" i="74"/>
  <c r="F408" i="74"/>
  <c r="E408" i="74"/>
  <c r="F407" i="74"/>
  <c r="E407" i="74"/>
  <c r="F406" i="74"/>
  <c r="E406" i="74"/>
  <c r="F405" i="74"/>
  <c r="E405" i="74"/>
  <c r="F403" i="74"/>
  <c r="E403" i="74"/>
  <c r="E402" i="74"/>
  <c r="F401" i="74"/>
  <c r="E401" i="74"/>
  <c r="F400" i="74"/>
  <c r="E400" i="74"/>
  <c r="F399" i="74"/>
  <c r="E399" i="74"/>
  <c r="F398" i="74"/>
  <c r="E398" i="74"/>
  <c r="F397" i="74"/>
  <c r="E397" i="74"/>
  <c r="F396" i="74"/>
  <c r="E396" i="74"/>
  <c r="F395" i="74"/>
  <c r="E395" i="74"/>
  <c r="F393" i="74"/>
  <c r="E393" i="74"/>
  <c r="F392" i="74"/>
  <c r="E392" i="74"/>
  <c r="F391" i="74"/>
  <c r="E391" i="74"/>
  <c r="F390" i="74"/>
  <c r="E390" i="74"/>
  <c r="F389" i="74"/>
  <c r="E389" i="74"/>
  <c r="F388" i="74"/>
  <c r="E388" i="74"/>
  <c r="F387" i="74"/>
  <c r="E387" i="74"/>
  <c r="F386" i="74"/>
  <c r="E386" i="74"/>
  <c r="F384" i="74"/>
  <c r="E384" i="74"/>
  <c r="E383" i="74"/>
  <c r="F382" i="74"/>
  <c r="E382" i="74"/>
  <c r="F381" i="74"/>
  <c r="E381" i="74"/>
  <c r="F380" i="74"/>
  <c r="E380" i="74"/>
  <c r="F379" i="74"/>
  <c r="E379" i="74"/>
  <c r="F377" i="74"/>
  <c r="E377" i="74"/>
  <c r="F376" i="74"/>
  <c r="E376" i="74"/>
  <c r="F375" i="74"/>
  <c r="E375" i="74"/>
  <c r="F374" i="74"/>
  <c r="E374" i="74"/>
  <c r="F373" i="74"/>
  <c r="E373" i="74"/>
  <c r="F372" i="74"/>
  <c r="E372" i="74"/>
  <c r="F370" i="74"/>
  <c r="E370" i="74"/>
  <c r="F369" i="74"/>
  <c r="E369" i="74"/>
  <c r="F368" i="74"/>
  <c r="E368" i="74"/>
  <c r="F367" i="74"/>
  <c r="E367" i="74"/>
  <c r="E366" i="74"/>
  <c r="F365" i="74"/>
  <c r="E365" i="74"/>
  <c r="F364" i="74"/>
  <c r="E364" i="74"/>
  <c r="F363" i="74"/>
  <c r="E363" i="74"/>
  <c r="F362" i="74"/>
  <c r="E362" i="74"/>
  <c r="F361" i="74"/>
  <c r="E361" i="74"/>
  <c r="F360" i="74"/>
  <c r="E360" i="74"/>
  <c r="F359" i="74"/>
  <c r="E359" i="74"/>
  <c r="F358" i="74"/>
  <c r="E358" i="74"/>
  <c r="F357" i="74"/>
  <c r="E357" i="74"/>
  <c r="F356" i="74"/>
  <c r="E356" i="74"/>
  <c r="F355" i="74"/>
  <c r="E355" i="74"/>
  <c r="F354" i="74"/>
  <c r="E354" i="74"/>
  <c r="F352" i="74"/>
  <c r="E352" i="74"/>
  <c r="F351" i="74"/>
  <c r="E351" i="74"/>
  <c r="F349" i="74"/>
  <c r="E349" i="74"/>
  <c r="F348" i="74"/>
  <c r="E348" i="74"/>
  <c r="F347" i="74"/>
  <c r="E347" i="74"/>
  <c r="E346" i="74"/>
  <c r="F345" i="74"/>
  <c r="E345" i="74"/>
  <c r="F344" i="74"/>
  <c r="E344" i="74"/>
  <c r="F343" i="74"/>
  <c r="E343" i="74"/>
  <c r="F342" i="74"/>
  <c r="E342" i="74"/>
  <c r="F341" i="74"/>
  <c r="E341" i="74"/>
  <c r="F340" i="74"/>
  <c r="E340" i="74"/>
  <c r="F339" i="74"/>
  <c r="E339" i="74"/>
  <c r="F338" i="74"/>
  <c r="E338" i="74"/>
  <c r="F337" i="74"/>
  <c r="E337" i="74"/>
  <c r="F336" i="74"/>
  <c r="E336" i="74"/>
  <c r="F334" i="74"/>
  <c r="E334" i="74"/>
  <c r="F332" i="74"/>
  <c r="E332" i="74"/>
  <c r="F331" i="74"/>
  <c r="E331" i="74"/>
  <c r="F330" i="74"/>
  <c r="E330" i="74"/>
  <c r="F328" i="74"/>
  <c r="E328" i="74"/>
  <c r="F327" i="74"/>
  <c r="E327" i="74"/>
  <c r="E325" i="74"/>
  <c r="F323" i="74"/>
  <c r="E323" i="74"/>
  <c r="F322" i="74"/>
  <c r="E322" i="74"/>
  <c r="F321" i="74"/>
  <c r="E321" i="74"/>
  <c r="F320" i="74"/>
  <c r="E320" i="74"/>
  <c r="F318" i="74"/>
  <c r="E318" i="74"/>
  <c r="F317" i="74"/>
  <c r="E317" i="74"/>
  <c r="F316" i="74"/>
  <c r="E316" i="74"/>
  <c r="F315" i="74"/>
  <c r="E315" i="74"/>
  <c r="F313" i="74"/>
  <c r="E313" i="74"/>
  <c r="F312" i="74"/>
  <c r="E312" i="74"/>
  <c r="F311" i="74"/>
  <c r="E311" i="74"/>
  <c r="F310" i="74"/>
  <c r="E310" i="74"/>
  <c r="F307" i="74"/>
  <c r="E307" i="74"/>
  <c r="F306" i="74"/>
  <c r="E306" i="74"/>
  <c r="F305" i="74"/>
  <c r="E305" i="74"/>
  <c r="F303" i="74"/>
  <c r="E303" i="74"/>
  <c r="F302" i="74"/>
  <c r="E302" i="74"/>
  <c r="E301" i="74"/>
  <c r="F300" i="74"/>
  <c r="E300" i="74"/>
  <c r="F299" i="74"/>
  <c r="E299" i="74"/>
  <c r="F298" i="74"/>
  <c r="E298" i="74"/>
  <c r="F296" i="74"/>
  <c r="E296" i="74"/>
  <c r="F295" i="74"/>
  <c r="E295" i="74"/>
  <c r="F294" i="74"/>
  <c r="E294" i="74"/>
  <c r="F293" i="74"/>
  <c r="E293" i="74"/>
  <c r="F292" i="74"/>
  <c r="E292" i="74"/>
  <c r="F291" i="74"/>
  <c r="E291" i="74"/>
  <c r="F290" i="74"/>
  <c r="E290" i="74"/>
  <c r="F288" i="74"/>
  <c r="E288" i="74"/>
  <c r="F287" i="74"/>
  <c r="E287" i="74"/>
  <c r="F285" i="74"/>
  <c r="E285" i="74"/>
  <c r="F283" i="74"/>
  <c r="E283" i="74"/>
  <c r="F281" i="74"/>
  <c r="E281" i="74"/>
  <c r="E280" i="74"/>
  <c r="F279" i="74"/>
  <c r="E279" i="74"/>
  <c r="F278" i="74"/>
  <c r="E278" i="74"/>
  <c r="F277" i="74"/>
  <c r="E277" i="74"/>
  <c r="F276" i="74"/>
  <c r="E276" i="74"/>
  <c r="F275" i="74"/>
  <c r="E275" i="74"/>
  <c r="F274" i="74"/>
  <c r="E274" i="74"/>
  <c r="F273" i="74"/>
  <c r="E273" i="74"/>
  <c r="F271" i="74"/>
  <c r="E271" i="74"/>
  <c r="F270" i="74"/>
  <c r="E270" i="74"/>
  <c r="E268" i="74"/>
  <c r="F267" i="74"/>
  <c r="E267" i="74"/>
  <c r="F266" i="74"/>
  <c r="E266" i="74"/>
  <c r="F264" i="74"/>
  <c r="E264" i="74"/>
  <c r="F263" i="74"/>
  <c r="E263" i="74"/>
  <c r="F260" i="74"/>
  <c r="E260" i="74"/>
  <c r="F258" i="74"/>
  <c r="E258" i="74"/>
  <c r="F257" i="74"/>
  <c r="E257" i="74"/>
  <c r="F256" i="74"/>
  <c r="E256" i="74"/>
  <c r="F255" i="74"/>
  <c r="E255" i="74"/>
  <c r="F253" i="74"/>
  <c r="E253" i="74"/>
  <c r="F252" i="74"/>
  <c r="E252" i="74"/>
  <c r="E251" i="74"/>
  <c r="F250" i="74"/>
  <c r="E250" i="74"/>
  <c r="F249" i="74"/>
  <c r="E249" i="74"/>
  <c r="F248" i="74"/>
  <c r="E248" i="74"/>
  <c r="F247" i="74"/>
  <c r="E247" i="74"/>
  <c r="F245" i="74"/>
  <c r="E245" i="74"/>
  <c r="F243" i="74"/>
  <c r="E243" i="74"/>
  <c r="E242" i="74"/>
  <c r="F241" i="74"/>
  <c r="E241" i="74"/>
  <c r="F240" i="74"/>
  <c r="E240" i="74"/>
  <c r="F239" i="74"/>
  <c r="E239" i="74"/>
  <c r="F237" i="74"/>
  <c r="E237" i="74"/>
  <c r="F236" i="74"/>
  <c r="E236" i="74"/>
  <c r="F234" i="74"/>
  <c r="E234" i="74"/>
  <c r="F233" i="74"/>
  <c r="E233" i="74"/>
  <c r="F231" i="74"/>
  <c r="E231" i="74"/>
  <c r="E230" i="74"/>
  <c r="F229" i="74"/>
  <c r="E229" i="74"/>
  <c r="F227" i="74"/>
  <c r="E227" i="74"/>
  <c r="F224" i="74"/>
  <c r="E224" i="74"/>
  <c r="F223" i="74"/>
  <c r="E223" i="74"/>
  <c r="F221" i="74"/>
  <c r="E221" i="74"/>
  <c r="E220" i="74"/>
  <c r="F218" i="74"/>
  <c r="E218" i="74"/>
  <c r="F217" i="74"/>
  <c r="E217" i="74"/>
  <c r="F216" i="74"/>
  <c r="E216" i="74"/>
  <c r="F215" i="74"/>
  <c r="E215" i="74"/>
  <c r="F214" i="74"/>
  <c r="E214" i="74"/>
  <c r="F213" i="74"/>
  <c r="E213" i="74"/>
  <c r="F212" i="74"/>
  <c r="E212" i="74"/>
  <c r="F210" i="74"/>
  <c r="E210" i="74"/>
  <c r="F209" i="74"/>
  <c r="E209" i="74"/>
  <c r="F208" i="74"/>
  <c r="E208" i="74"/>
  <c r="F207" i="74"/>
  <c r="E207" i="74"/>
  <c r="F206" i="74"/>
  <c r="E206" i="74"/>
  <c r="F205" i="74"/>
  <c r="E205" i="74"/>
  <c r="F204" i="74"/>
  <c r="E204" i="74"/>
  <c r="F203" i="74"/>
  <c r="E203" i="74"/>
  <c r="F201" i="74"/>
  <c r="E201" i="74"/>
  <c r="F200" i="74"/>
  <c r="E200" i="74"/>
  <c r="F198" i="74"/>
  <c r="E198" i="74"/>
  <c r="F197" i="74"/>
  <c r="E197" i="74"/>
  <c r="F195" i="74"/>
  <c r="E195" i="74"/>
  <c r="E194" i="74"/>
  <c r="F193" i="74"/>
  <c r="E193" i="74"/>
  <c r="F192" i="74"/>
  <c r="E192" i="74"/>
  <c r="F191" i="74"/>
  <c r="E191" i="74"/>
  <c r="F190" i="74"/>
  <c r="E190" i="74"/>
  <c r="F189" i="74"/>
  <c r="E189" i="74"/>
  <c r="F188" i="74"/>
  <c r="E188" i="74"/>
  <c r="F186" i="74"/>
  <c r="E186" i="74"/>
  <c r="F185" i="74"/>
  <c r="E185" i="74"/>
  <c r="F184" i="74"/>
  <c r="E184" i="74"/>
  <c r="F183" i="74"/>
  <c r="E183" i="74"/>
  <c r="F182" i="74"/>
  <c r="E182" i="74"/>
  <c r="F181" i="74"/>
  <c r="E181" i="74"/>
  <c r="F179" i="74"/>
  <c r="E179" i="74"/>
  <c r="E178" i="74"/>
  <c r="F177" i="74"/>
  <c r="E177" i="74"/>
  <c r="F176" i="74"/>
  <c r="E176" i="74"/>
  <c r="F175" i="74"/>
  <c r="E175" i="74"/>
  <c r="F174" i="74"/>
  <c r="E174" i="74"/>
  <c r="F173" i="74"/>
  <c r="E173" i="74"/>
  <c r="F172" i="74"/>
  <c r="E172" i="74"/>
  <c r="F171" i="74"/>
  <c r="E171" i="74"/>
  <c r="F170" i="74"/>
  <c r="E170" i="74"/>
  <c r="F169" i="74"/>
  <c r="E169" i="74"/>
  <c r="F168" i="74"/>
  <c r="E168" i="74"/>
  <c r="F166" i="74"/>
  <c r="E166" i="74"/>
  <c r="F165" i="74"/>
  <c r="E165" i="74"/>
  <c r="F164" i="74"/>
  <c r="E164" i="74"/>
  <c r="F163" i="74"/>
  <c r="E163" i="74"/>
  <c r="F161" i="74"/>
  <c r="E161" i="74"/>
  <c r="F160" i="74"/>
  <c r="E160" i="74"/>
  <c r="F159" i="74"/>
  <c r="E159" i="74"/>
  <c r="F158" i="74"/>
  <c r="E158" i="74"/>
  <c r="F157" i="74"/>
  <c r="E157" i="74"/>
  <c r="F156" i="74"/>
  <c r="E156" i="74"/>
  <c r="F154" i="74"/>
  <c r="E154" i="74"/>
  <c r="E153" i="74"/>
  <c r="F152" i="74"/>
  <c r="E152" i="74"/>
  <c r="F151" i="74"/>
  <c r="E151" i="74"/>
  <c r="F150" i="74"/>
  <c r="E150" i="74"/>
  <c r="F147" i="74"/>
  <c r="E147" i="74"/>
  <c r="F146" i="74"/>
  <c r="E146" i="74"/>
  <c r="F145" i="74"/>
  <c r="E145" i="74"/>
  <c r="F143" i="74"/>
  <c r="E143" i="74"/>
  <c r="F142" i="74"/>
  <c r="E142" i="74"/>
  <c r="F140" i="74"/>
  <c r="E140" i="74"/>
  <c r="F139" i="74"/>
  <c r="E139" i="74"/>
  <c r="F138" i="74"/>
  <c r="E138" i="74"/>
  <c r="F137" i="74"/>
  <c r="E137" i="74"/>
  <c r="F135" i="74"/>
  <c r="E135" i="74"/>
  <c r="E134" i="74"/>
  <c r="F133" i="74"/>
  <c r="E133" i="74"/>
  <c r="F132" i="74"/>
  <c r="E132" i="74"/>
  <c r="F131" i="74"/>
  <c r="E131" i="74"/>
  <c r="F130" i="74"/>
  <c r="E130" i="74"/>
  <c r="F129" i="74"/>
  <c r="E129" i="74"/>
  <c r="F128" i="74"/>
  <c r="E128" i="74"/>
  <c r="F127" i="74"/>
  <c r="E127" i="74"/>
  <c r="F124" i="74"/>
  <c r="E124" i="74"/>
  <c r="F123" i="74"/>
  <c r="E123" i="74"/>
  <c r="F122" i="74"/>
  <c r="E122" i="74"/>
  <c r="F121" i="74"/>
  <c r="E121" i="74"/>
  <c r="F120" i="74"/>
  <c r="E120" i="74"/>
  <c r="F119" i="74"/>
  <c r="E119" i="74"/>
  <c r="F118" i="74"/>
  <c r="E118" i="74"/>
  <c r="F117" i="74"/>
  <c r="E117" i="74"/>
  <c r="A115" i="74"/>
  <c r="F115" i="74"/>
  <c r="A428" i="73"/>
  <c r="A427" i="73"/>
  <c r="A426" i="73"/>
  <c r="A424" i="73"/>
  <c r="A423" i="73"/>
  <c r="A422" i="73"/>
  <c r="A420" i="73"/>
  <c r="A419" i="73"/>
  <c r="A418" i="73"/>
  <c r="A417" i="73"/>
  <c r="A416" i="73"/>
  <c r="A414" i="73"/>
  <c r="A413" i="73"/>
  <c r="A412" i="73"/>
  <c r="A411" i="73"/>
  <c r="A410" i="73"/>
  <c r="A409" i="73"/>
  <c r="A408" i="73"/>
  <c r="A407" i="73"/>
  <c r="A406" i="73"/>
  <c r="A403" i="73"/>
  <c r="A402" i="73"/>
  <c r="A401" i="73"/>
  <c r="A400" i="73"/>
  <c r="A398" i="73"/>
  <c r="A397" i="73"/>
  <c r="A396" i="73"/>
  <c r="A395" i="73"/>
  <c r="A394" i="73"/>
  <c r="A393" i="73"/>
  <c r="A392" i="73"/>
  <c r="A391" i="73"/>
  <c r="A389" i="73"/>
  <c r="A388" i="73"/>
  <c r="A387" i="73"/>
  <c r="A385" i="73"/>
  <c r="A384" i="73"/>
  <c r="A383" i="73"/>
  <c r="A382" i="73"/>
  <c r="A381" i="73"/>
  <c r="A379" i="73"/>
  <c r="A376" i="73"/>
  <c r="A375" i="73"/>
  <c r="A374" i="73"/>
  <c r="A373" i="73"/>
  <c r="A372" i="73"/>
  <c r="A371" i="73"/>
  <c r="A370" i="73"/>
  <c r="A369" i="73"/>
  <c r="A368" i="73"/>
  <c r="A367" i="73"/>
  <c r="A366" i="73"/>
  <c r="A364" i="73"/>
  <c r="A362" i="73"/>
  <c r="A361" i="73"/>
  <c r="A360" i="73"/>
  <c r="A358" i="73"/>
  <c r="A357" i="73"/>
  <c r="A355" i="73"/>
  <c r="A353" i="73"/>
  <c r="A352" i="73"/>
  <c r="A351" i="73"/>
  <c r="A350" i="73"/>
  <c r="A349" i="73"/>
  <c r="A346" i="73"/>
  <c r="A345" i="73"/>
  <c r="A344" i="73"/>
  <c r="A342" i="73"/>
  <c r="A341" i="73"/>
  <c r="A340" i="73"/>
  <c r="A339" i="73"/>
  <c r="A337" i="73"/>
  <c r="A336" i="73"/>
  <c r="A335" i="73"/>
  <c r="A334" i="73"/>
  <c r="A333" i="73"/>
  <c r="A332" i="73"/>
  <c r="A330" i="73"/>
  <c r="A328" i="73"/>
  <c r="A326" i="73"/>
  <c r="A325" i="73"/>
  <c r="A324" i="73"/>
  <c r="A321" i="73"/>
  <c r="A320" i="73"/>
  <c r="A319" i="73"/>
  <c r="A318" i="73"/>
  <c r="A317" i="73"/>
  <c r="A316" i="73"/>
  <c r="A315" i="73"/>
  <c r="A313" i="73"/>
  <c r="A312" i="73"/>
  <c r="A310" i="73"/>
  <c r="A309" i="73"/>
  <c r="A308" i="73"/>
  <c r="A307" i="73"/>
  <c r="A306" i="73"/>
  <c r="A305" i="73"/>
  <c r="A303" i="73"/>
  <c r="A301" i="73"/>
  <c r="A300" i="73"/>
  <c r="A299" i="73"/>
  <c r="A298" i="73"/>
  <c r="A296" i="73"/>
  <c r="A295" i="73"/>
  <c r="A294" i="73"/>
  <c r="A293" i="73"/>
  <c r="A290" i="73"/>
  <c r="A289" i="73"/>
  <c r="A288" i="73"/>
  <c r="A287" i="73"/>
  <c r="A285" i="73"/>
  <c r="A284" i="73"/>
  <c r="A283" i="73"/>
  <c r="A282" i="73"/>
  <c r="A281" i="73"/>
  <c r="A278" i="73"/>
  <c r="A276" i="73"/>
  <c r="A275" i="73"/>
  <c r="A274" i="73"/>
  <c r="A273" i="73"/>
  <c r="A271" i="73"/>
  <c r="A270" i="73"/>
  <c r="A269" i="73"/>
  <c r="A268" i="73"/>
  <c r="A267" i="73"/>
  <c r="A265" i="73"/>
  <c r="A264" i="73"/>
  <c r="A263" i="73"/>
  <c r="A262" i="73"/>
  <c r="A261" i="73"/>
  <c r="A260" i="73"/>
  <c r="A258" i="73"/>
  <c r="A257" i="73"/>
  <c r="A255" i="73"/>
  <c r="A254" i="73"/>
  <c r="A253" i="73"/>
  <c r="A252" i="73"/>
  <c r="A250" i="73"/>
  <c r="A249" i="73"/>
  <c r="A248" i="73"/>
  <c r="A247" i="73"/>
  <c r="A245" i="73"/>
  <c r="A243" i="73"/>
  <c r="A242" i="73"/>
  <c r="A240" i="73"/>
  <c r="A239" i="73"/>
  <c r="A238" i="73"/>
  <c r="A237" i="73"/>
  <c r="A235" i="73"/>
  <c r="A234" i="73"/>
  <c r="A232" i="73"/>
  <c r="A231" i="73"/>
  <c r="A229" i="73"/>
  <c r="A228" i="73"/>
  <c r="A226" i="73"/>
  <c r="A225" i="73"/>
  <c r="A224" i="73"/>
  <c r="A223" i="73"/>
  <c r="A222" i="73"/>
  <c r="A221" i="73"/>
  <c r="A220" i="73"/>
  <c r="A219" i="73"/>
  <c r="A217" i="73"/>
  <c r="A216" i="73"/>
  <c r="A215" i="73"/>
  <c r="A214" i="73"/>
  <c r="A213" i="73"/>
  <c r="A212" i="73"/>
  <c r="A211" i="73"/>
  <c r="A209" i="73"/>
  <c r="A208" i="73"/>
  <c r="A206" i="73"/>
  <c r="A205" i="73"/>
  <c r="A203" i="73"/>
  <c r="A202" i="73"/>
  <c r="A201" i="73"/>
  <c r="A200" i="73"/>
  <c r="A199" i="73"/>
  <c r="A198" i="73"/>
  <c r="A196" i="73"/>
  <c r="A195" i="73"/>
  <c r="A194" i="73"/>
  <c r="A193" i="73"/>
  <c r="A192" i="73"/>
  <c r="A191" i="73"/>
  <c r="A189" i="73"/>
  <c r="A188" i="73"/>
  <c r="A186" i="73"/>
  <c r="A185" i="73"/>
  <c r="A184" i="73"/>
  <c r="A183" i="73"/>
  <c r="A182" i="73"/>
  <c r="A181" i="73"/>
  <c r="A180" i="73"/>
  <c r="A179" i="73"/>
  <c r="A178" i="73"/>
  <c r="A177" i="73"/>
  <c r="A176" i="73"/>
  <c r="A175" i="73"/>
  <c r="A174" i="73"/>
  <c r="A172" i="73"/>
  <c r="A171" i="73"/>
  <c r="A169" i="73"/>
  <c r="A168" i="73"/>
  <c r="A167" i="73"/>
  <c r="A166" i="73"/>
  <c r="A165" i="73"/>
  <c r="A164" i="73"/>
  <c r="A163" i="73"/>
  <c r="A161" i="73"/>
  <c r="A160" i="73"/>
  <c r="A159" i="73"/>
  <c r="A158" i="73"/>
  <c r="A155" i="73"/>
  <c r="A153" i="73"/>
  <c r="A152" i="73"/>
  <c r="A151" i="73"/>
  <c r="A149" i="73"/>
  <c r="A148" i="73"/>
  <c r="A147" i="73"/>
  <c r="A146" i="73"/>
  <c r="A145" i="73"/>
  <c r="A143" i="73"/>
  <c r="A142" i="73"/>
  <c r="A141" i="73"/>
  <c r="A140" i="73"/>
  <c r="A138" i="73"/>
  <c r="A137" i="73"/>
  <c r="A136" i="73"/>
  <c r="A134" i="73"/>
  <c r="A133" i="73"/>
  <c r="A132" i="73"/>
  <c r="A131" i="73"/>
  <c r="A130" i="73"/>
  <c r="A129" i="73"/>
  <c r="A128" i="73"/>
  <c r="A125" i="73"/>
  <c r="A124" i="73"/>
  <c r="A123" i="73"/>
  <c r="A122" i="73"/>
  <c r="A121" i="73"/>
  <c r="A120" i="73"/>
  <c r="A119" i="73"/>
  <c r="A118" i="73"/>
  <c r="A117" i="73"/>
  <c r="E429" i="73"/>
  <c r="F428" i="73"/>
  <c r="E428" i="73"/>
  <c r="F427" i="73"/>
  <c r="E427" i="73"/>
  <c r="F426" i="73"/>
  <c r="E426" i="73"/>
  <c r="F424" i="73"/>
  <c r="E424" i="73"/>
  <c r="F423" i="73"/>
  <c r="E423" i="73"/>
  <c r="F422" i="73"/>
  <c r="E422" i="73"/>
  <c r="F420" i="73"/>
  <c r="E420" i="73"/>
  <c r="F419" i="73"/>
  <c r="E419" i="73"/>
  <c r="F418" i="73"/>
  <c r="E418" i="73"/>
  <c r="F417" i="73"/>
  <c r="E417" i="73"/>
  <c r="F416" i="73"/>
  <c r="E416" i="73"/>
  <c r="F414" i="73"/>
  <c r="E414" i="73"/>
  <c r="E413" i="73"/>
  <c r="F412" i="73"/>
  <c r="E412" i="73"/>
  <c r="F411" i="73"/>
  <c r="E411" i="73"/>
  <c r="F410" i="73"/>
  <c r="E410" i="73"/>
  <c r="F409" i="73"/>
  <c r="E409" i="73"/>
  <c r="F408" i="73"/>
  <c r="E408" i="73"/>
  <c r="F407" i="73"/>
  <c r="E407" i="73"/>
  <c r="F406" i="73"/>
  <c r="E406" i="73"/>
  <c r="F403" i="73"/>
  <c r="E403" i="73"/>
  <c r="E402" i="73"/>
  <c r="F401" i="73"/>
  <c r="E401" i="73"/>
  <c r="F400" i="73"/>
  <c r="E400" i="73"/>
  <c r="F398" i="73"/>
  <c r="E398" i="73"/>
  <c r="F397" i="73"/>
  <c r="E397" i="73"/>
  <c r="F396" i="73"/>
  <c r="E396" i="73"/>
  <c r="F395" i="73"/>
  <c r="E395" i="73"/>
  <c r="E394" i="73"/>
  <c r="F393" i="73"/>
  <c r="E393" i="73"/>
  <c r="F392" i="73"/>
  <c r="E392" i="73"/>
  <c r="F391" i="73"/>
  <c r="E391" i="73"/>
  <c r="F389" i="73"/>
  <c r="E389" i="73"/>
  <c r="F388" i="73"/>
  <c r="E388" i="73"/>
  <c r="F387" i="73"/>
  <c r="E387" i="73"/>
  <c r="F385" i="73"/>
  <c r="E385" i="73"/>
  <c r="F384" i="73"/>
  <c r="E384" i="73"/>
  <c r="F383" i="73"/>
  <c r="E383" i="73"/>
  <c r="E382" i="73"/>
  <c r="F381" i="73"/>
  <c r="E381" i="73"/>
  <c r="F379" i="73"/>
  <c r="E379" i="73"/>
  <c r="F376" i="73"/>
  <c r="E376" i="73"/>
  <c r="F375" i="73"/>
  <c r="E375" i="73"/>
  <c r="F374" i="73"/>
  <c r="E374" i="73"/>
  <c r="F373" i="73"/>
  <c r="E373" i="73"/>
  <c r="F372" i="73"/>
  <c r="E372" i="73"/>
  <c r="F371" i="73"/>
  <c r="E371" i="73"/>
  <c r="F370" i="73"/>
  <c r="E370" i="73"/>
  <c r="F369" i="73"/>
  <c r="E369" i="73"/>
  <c r="F368" i="73"/>
  <c r="E368" i="73"/>
  <c r="F367" i="73"/>
  <c r="E367" i="73"/>
  <c r="F366" i="73"/>
  <c r="E366" i="73"/>
  <c r="F364" i="73"/>
  <c r="E364" i="73"/>
  <c r="F362" i="73"/>
  <c r="E362" i="73"/>
  <c r="F361" i="73"/>
  <c r="E361" i="73"/>
  <c r="F360" i="73"/>
  <c r="E360" i="73"/>
  <c r="F358" i="73"/>
  <c r="E358" i="73"/>
  <c r="F357" i="73"/>
  <c r="E357" i="73"/>
  <c r="E355" i="73"/>
  <c r="F353" i="73"/>
  <c r="E353" i="73"/>
  <c r="F352" i="73"/>
  <c r="E352" i="73"/>
  <c r="F351" i="73"/>
  <c r="E351" i="73"/>
  <c r="F350" i="73"/>
  <c r="E350" i="73"/>
  <c r="F349" i="73"/>
  <c r="E349" i="73"/>
  <c r="F346" i="73"/>
  <c r="E346" i="73"/>
  <c r="F345" i="73"/>
  <c r="E345" i="73"/>
  <c r="F344" i="73"/>
  <c r="E344" i="73"/>
  <c r="F342" i="73"/>
  <c r="E342" i="73"/>
  <c r="F341" i="73"/>
  <c r="E341" i="73"/>
  <c r="E340" i="73"/>
  <c r="F339" i="73"/>
  <c r="E339" i="73"/>
  <c r="F337" i="73"/>
  <c r="E337" i="73"/>
  <c r="F336" i="73"/>
  <c r="E336" i="73"/>
  <c r="F335" i="73"/>
  <c r="E335" i="73"/>
  <c r="F334" i="73"/>
  <c r="E334" i="73"/>
  <c r="F333" i="73"/>
  <c r="E333" i="73"/>
  <c r="F332" i="73"/>
  <c r="E332" i="73"/>
  <c r="F330" i="73"/>
  <c r="E330" i="73"/>
  <c r="F328" i="73"/>
  <c r="E328" i="73"/>
  <c r="F326" i="73"/>
  <c r="E326" i="73"/>
  <c r="E325" i="73"/>
  <c r="F324" i="73"/>
  <c r="E324" i="73"/>
  <c r="F321" i="73"/>
  <c r="E321" i="73"/>
  <c r="F320" i="73"/>
  <c r="E320" i="73"/>
  <c r="F319" i="73"/>
  <c r="E319" i="73"/>
  <c r="F318" i="73"/>
  <c r="E318" i="73"/>
  <c r="F317" i="73"/>
  <c r="E317" i="73"/>
  <c r="F316" i="73"/>
  <c r="E316" i="73"/>
  <c r="F315" i="73"/>
  <c r="E315" i="73"/>
  <c r="F313" i="73"/>
  <c r="E313" i="73"/>
  <c r="F312" i="73"/>
  <c r="E312" i="73"/>
  <c r="E310" i="73"/>
  <c r="F309" i="73"/>
  <c r="E309" i="73"/>
  <c r="F308" i="73"/>
  <c r="E308" i="73"/>
  <c r="F307" i="73"/>
  <c r="E307" i="73"/>
  <c r="F306" i="73"/>
  <c r="E306" i="73"/>
  <c r="F305" i="73"/>
  <c r="E305" i="73"/>
  <c r="F303" i="73"/>
  <c r="E303" i="73"/>
  <c r="F301" i="73"/>
  <c r="E301" i="73"/>
  <c r="F300" i="73"/>
  <c r="E300" i="73"/>
  <c r="F299" i="73"/>
  <c r="E299" i="73"/>
  <c r="F298" i="73"/>
  <c r="E298" i="73"/>
  <c r="F296" i="73"/>
  <c r="E296" i="73"/>
  <c r="F295" i="73"/>
  <c r="E295" i="73"/>
  <c r="F294" i="73"/>
  <c r="E294" i="73"/>
  <c r="F293" i="73"/>
  <c r="E293" i="73"/>
  <c r="F290" i="73"/>
  <c r="E290" i="73"/>
  <c r="F289" i="73"/>
  <c r="E289" i="73"/>
  <c r="F288" i="73"/>
  <c r="E288" i="73"/>
  <c r="F287" i="73"/>
  <c r="E287" i="73"/>
  <c r="F285" i="73"/>
  <c r="E285" i="73"/>
  <c r="F284" i="73"/>
  <c r="E284" i="73"/>
  <c r="F283" i="73"/>
  <c r="E283" i="73"/>
  <c r="F282" i="73"/>
  <c r="E282" i="73"/>
  <c r="F281" i="73"/>
  <c r="E281" i="73"/>
  <c r="F278" i="73"/>
  <c r="E278" i="73"/>
  <c r="F276" i="73"/>
  <c r="E276" i="73"/>
  <c r="F275" i="73"/>
  <c r="E275" i="73"/>
  <c r="F274" i="73"/>
  <c r="E274" i="73"/>
  <c r="F273" i="73"/>
  <c r="E273" i="73"/>
  <c r="F271" i="73"/>
  <c r="E271" i="73"/>
  <c r="F270" i="73"/>
  <c r="E270" i="73"/>
  <c r="E269" i="73"/>
  <c r="F268" i="73"/>
  <c r="E268" i="73"/>
  <c r="F267" i="73"/>
  <c r="E267" i="73"/>
  <c r="F265" i="73"/>
  <c r="E265" i="73"/>
  <c r="F264" i="73"/>
  <c r="E264" i="73"/>
  <c r="F263" i="73"/>
  <c r="E263" i="73"/>
  <c r="F262" i="73"/>
  <c r="E262" i="73"/>
  <c r="F261" i="73"/>
  <c r="E261" i="73"/>
  <c r="F260" i="73"/>
  <c r="E260" i="73"/>
  <c r="F258" i="73"/>
  <c r="E258" i="73"/>
  <c r="F257" i="73"/>
  <c r="E257" i="73"/>
  <c r="F255" i="73"/>
  <c r="E255" i="73"/>
  <c r="E254" i="73"/>
  <c r="F253" i="73"/>
  <c r="E253" i="73"/>
  <c r="F252" i="73"/>
  <c r="E252" i="73"/>
  <c r="F251" i="73"/>
  <c r="E251" i="73"/>
  <c r="F250" i="73"/>
  <c r="E250" i="73"/>
  <c r="F249" i="73"/>
  <c r="E249" i="73"/>
  <c r="F248" i="73"/>
  <c r="E248" i="73"/>
  <c r="F247" i="73"/>
  <c r="E247" i="73"/>
  <c r="F245" i="73"/>
  <c r="E245" i="73"/>
  <c r="F243" i="73"/>
  <c r="E243" i="73"/>
  <c r="F242" i="73"/>
  <c r="E242" i="73"/>
  <c r="F240" i="73"/>
  <c r="E240" i="73"/>
  <c r="E239" i="73"/>
  <c r="F238" i="73"/>
  <c r="E238" i="73"/>
  <c r="F237" i="73"/>
  <c r="E237" i="73"/>
  <c r="F235" i="73"/>
  <c r="E235" i="73"/>
  <c r="F234" i="73"/>
  <c r="E234" i="73"/>
  <c r="F232" i="73"/>
  <c r="E232" i="73"/>
  <c r="F231" i="73"/>
  <c r="E231" i="73"/>
  <c r="F229" i="73"/>
  <c r="E229" i="73"/>
  <c r="E228" i="73"/>
  <c r="F226" i="73"/>
  <c r="E226" i="73"/>
  <c r="F225" i="73"/>
  <c r="E225" i="73"/>
  <c r="F224" i="73"/>
  <c r="E224" i="73"/>
  <c r="F223" i="73"/>
  <c r="E223" i="73"/>
  <c r="F222" i="73"/>
  <c r="E222" i="73"/>
  <c r="F221" i="73"/>
  <c r="E221" i="73"/>
  <c r="F220" i="73"/>
  <c r="E220" i="73"/>
  <c r="F219" i="73"/>
  <c r="E219" i="73"/>
  <c r="F217" i="73"/>
  <c r="E217" i="73"/>
  <c r="F216" i="73"/>
  <c r="E216" i="73"/>
  <c r="F215" i="73"/>
  <c r="E215" i="73"/>
  <c r="F214" i="73"/>
  <c r="E214" i="73"/>
  <c r="F213" i="73"/>
  <c r="E213" i="73"/>
  <c r="F212" i="73"/>
  <c r="E212" i="73"/>
  <c r="F211" i="73"/>
  <c r="E211" i="73"/>
  <c r="F209" i="73"/>
  <c r="E209" i="73"/>
  <c r="F208" i="73"/>
  <c r="E208" i="73"/>
  <c r="F206" i="73"/>
  <c r="E206" i="73"/>
  <c r="F205" i="73"/>
  <c r="E205" i="73"/>
  <c r="F203" i="73"/>
  <c r="E203" i="73"/>
  <c r="E202" i="73"/>
  <c r="F201" i="73"/>
  <c r="E201" i="73"/>
  <c r="F200" i="73"/>
  <c r="E200" i="73"/>
  <c r="F199" i="73"/>
  <c r="E199" i="73"/>
  <c r="F198" i="73"/>
  <c r="E198" i="73"/>
  <c r="F196" i="73"/>
  <c r="E196" i="73"/>
  <c r="F195" i="73"/>
  <c r="E195" i="73"/>
  <c r="F194" i="73"/>
  <c r="E194" i="73"/>
  <c r="F193" i="73"/>
  <c r="E193" i="73"/>
  <c r="F192" i="73"/>
  <c r="E192" i="73"/>
  <c r="F191" i="73"/>
  <c r="E191" i="73"/>
  <c r="F189" i="73"/>
  <c r="E189" i="73"/>
  <c r="F188" i="73"/>
  <c r="E188" i="73"/>
  <c r="F186" i="73"/>
  <c r="E186" i="73"/>
  <c r="E185" i="73"/>
  <c r="F184" i="73"/>
  <c r="E184" i="73"/>
  <c r="F183" i="73"/>
  <c r="E183" i="73"/>
  <c r="F182" i="73"/>
  <c r="E182" i="73"/>
  <c r="F181" i="73"/>
  <c r="E181" i="73"/>
  <c r="F180" i="73"/>
  <c r="E180" i="73"/>
  <c r="F179" i="73"/>
  <c r="E179" i="73"/>
  <c r="F178" i="73"/>
  <c r="E178" i="73"/>
  <c r="F177" i="73"/>
  <c r="E177" i="73"/>
  <c r="F176" i="73"/>
  <c r="E176" i="73"/>
  <c r="F175" i="73"/>
  <c r="E175" i="73"/>
  <c r="F174" i="73"/>
  <c r="E174" i="73"/>
  <c r="F172" i="73"/>
  <c r="E172" i="73"/>
  <c r="F171" i="73"/>
  <c r="E171" i="73"/>
  <c r="F169" i="73"/>
  <c r="E169" i="73"/>
  <c r="F168" i="73"/>
  <c r="E168" i="73"/>
  <c r="F167" i="73"/>
  <c r="E167" i="73"/>
  <c r="F166" i="73"/>
  <c r="E166" i="73"/>
  <c r="F165" i="73"/>
  <c r="E165" i="73"/>
  <c r="F164" i="73"/>
  <c r="E164" i="73"/>
  <c r="F163" i="73"/>
  <c r="E163" i="73"/>
  <c r="F161" i="73"/>
  <c r="E161" i="73"/>
  <c r="E160" i="73"/>
  <c r="F159" i="73"/>
  <c r="E159" i="73"/>
  <c r="F158" i="73"/>
  <c r="E158" i="73"/>
  <c r="F155" i="73"/>
  <c r="E155" i="73"/>
  <c r="F153" i="73"/>
  <c r="E153" i="73"/>
  <c r="F152" i="73"/>
  <c r="E152" i="73"/>
  <c r="F151" i="73"/>
  <c r="E151" i="73"/>
  <c r="F149" i="73"/>
  <c r="E149" i="73"/>
  <c r="F148" i="73"/>
  <c r="E148" i="73"/>
  <c r="F147" i="73"/>
  <c r="E147" i="73"/>
  <c r="F146" i="73"/>
  <c r="E146" i="73"/>
  <c r="F145" i="73"/>
  <c r="E145" i="73"/>
  <c r="F143" i="73"/>
  <c r="E143" i="73"/>
  <c r="E142" i="73"/>
  <c r="F141" i="73"/>
  <c r="E141" i="73"/>
  <c r="F140" i="73"/>
  <c r="E140" i="73"/>
  <c r="F138" i="73"/>
  <c r="E138" i="73"/>
  <c r="F137" i="73"/>
  <c r="E137" i="73"/>
  <c r="F136" i="73"/>
  <c r="E136" i="73"/>
  <c r="F134" i="73"/>
  <c r="E134" i="73"/>
  <c r="F133" i="73"/>
  <c r="E133" i="73"/>
  <c r="F132" i="73"/>
  <c r="E132" i="73"/>
  <c r="F131" i="73"/>
  <c r="E131" i="73"/>
  <c r="F130" i="73"/>
  <c r="E130" i="73"/>
  <c r="F129" i="73"/>
  <c r="E129" i="73"/>
  <c r="F128" i="73"/>
  <c r="E128" i="73"/>
  <c r="F125" i="73"/>
  <c r="E125" i="73"/>
  <c r="F124" i="73"/>
  <c r="E124" i="73"/>
  <c r="F123" i="73"/>
  <c r="E123" i="73"/>
  <c r="F122" i="73"/>
  <c r="E122" i="73"/>
  <c r="F121" i="73"/>
  <c r="E121" i="73"/>
  <c r="F120" i="73"/>
  <c r="E120" i="73"/>
  <c r="F119" i="73"/>
  <c r="E119" i="73"/>
  <c r="F118" i="73"/>
  <c r="E118" i="73"/>
  <c r="F117" i="73"/>
  <c r="E117" i="73"/>
  <c r="A115" i="73"/>
  <c r="F115" i="73"/>
  <c r="E115" i="73"/>
  <c r="A405" i="72"/>
  <c r="A404" i="72"/>
  <c r="A403" i="72"/>
  <c r="A401" i="72"/>
  <c r="A400" i="72"/>
  <c r="A399" i="72"/>
  <c r="A398" i="72"/>
  <c r="A395" i="72"/>
  <c r="A394" i="72"/>
  <c r="A393" i="72"/>
  <c r="A392" i="72"/>
  <c r="A391" i="72"/>
  <c r="A390" i="72"/>
  <c r="A389" i="72"/>
  <c r="A388" i="72"/>
  <c r="A387" i="72"/>
  <c r="A386" i="72"/>
  <c r="A384" i="72"/>
  <c r="A383" i="72"/>
  <c r="A382" i="72"/>
  <c r="A381" i="72"/>
  <c r="A379" i="72"/>
  <c r="A378" i="72"/>
  <c r="A377" i="72"/>
  <c r="A376" i="72"/>
  <c r="A375" i="72"/>
  <c r="A374" i="72"/>
  <c r="A373" i="72"/>
  <c r="A372" i="72"/>
  <c r="A370" i="72"/>
  <c r="A369" i="72"/>
  <c r="A367" i="72"/>
  <c r="A366" i="72"/>
  <c r="A365" i="72"/>
  <c r="A364" i="72"/>
  <c r="A363" i="72"/>
  <c r="A362" i="72"/>
  <c r="A361" i="72"/>
  <c r="A360" i="72"/>
  <c r="A359" i="72"/>
  <c r="A358" i="72"/>
  <c r="A357" i="72"/>
  <c r="A356" i="72"/>
  <c r="A355" i="72"/>
  <c r="A354" i="72"/>
  <c r="A352" i="72"/>
  <c r="A350" i="72"/>
  <c r="A349" i="72"/>
  <c r="A348" i="72"/>
  <c r="A346" i="72"/>
  <c r="A345" i="72"/>
  <c r="A343" i="72"/>
  <c r="A341" i="72"/>
  <c r="A340" i="72"/>
  <c r="A339" i="72"/>
  <c r="A338" i="72"/>
  <c r="A337" i="72"/>
  <c r="A334" i="72"/>
  <c r="A333" i="72"/>
  <c r="A332" i="72"/>
  <c r="A330" i="72"/>
  <c r="A329" i="72"/>
  <c r="A328" i="72"/>
  <c r="A327" i="72"/>
  <c r="A325" i="72"/>
  <c r="A324" i="72"/>
  <c r="A323" i="72"/>
  <c r="A322" i="72"/>
  <c r="A321" i="72"/>
  <c r="A320" i="72"/>
  <c r="A318" i="72"/>
  <c r="A316" i="72"/>
  <c r="A314" i="72"/>
  <c r="A313" i="72"/>
  <c r="A312" i="72"/>
  <c r="A311" i="72"/>
  <c r="A310" i="72"/>
  <c r="A309" i="72"/>
  <c r="A308" i="72"/>
  <c r="A307" i="72"/>
  <c r="A306" i="72"/>
  <c r="A304" i="72"/>
  <c r="A303" i="72"/>
  <c r="A301" i="72"/>
  <c r="A300" i="72"/>
  <c r="A299" i="72"/>
  <c r="A298" i="72"/>
  <c r="A297" i="72"/>
  <c r="A295" i="72"/>
  <c r="A294" i="72"/>
  <c r="A293" i="72"/>
  <c r="A292" i="72"/>
  <c r="A290" i="72"/>
  <c r="A289" i="72"/>
  <c r="A288" i="72"/>
  <c r="A285" i="72"/>
  <c r="A284" i="72"/>
  <c r="A283" i="72"/>
  <c r="A282" i="72"/>
  <c r="A280" i="72"/>
  <c r="A279" i="72"/>
  <c r="A278" i="72"/>
  <c r="A277" i="72"/>
  <c r="A276" i="72"/>
  <c r="A273" i="72"/>
  <c r="A271" i="72"/>
  <c r="A270" i="72"/>
  <c r="A269" i="72"/>
  <c r="A268" i="72"/>
  <c r="A266" i="72"/>
  <c r="A265" i="72"/>
  <c r="A264" i="72"/>
  <c r="A263" i="72"/>
  <c r="A262" i="72"/>
  <c r="A260" i="72"/>
  <c r="A259" i="72"/>
  <c r="A258" i="72"/>
  <c r="A257" i="72"/>
  <c r="A256" i="72"/>
  <c r="A255" i="72"/>
  <c r="A253" i="72"/>
  <c r="A252" i="72"/>
  <c r="A250" i="72"/>
  <c r="A249" i="72"/>
  <c r="A248" i="72"/>
  <c r="A247" i="72"/>
  <c r="A245" i="72"/>
  <c r="A244" i="72"/>
  <c r="A243" i="72"/>
  <c r="A242" i="72"/>
  <c r="A240" i="72"/>
  <c r="A238" i="72"/>
  <c r="A237" i="72"/>
  <c r="A235" i="72"/>
  <c r="A234" i="72"/>
  <c r="A233" i="72"/>
  <c r="A232" i="72"/>
  <c r="A230" i="72"/>
  <c r="A229" i="72"/>
  <c r="A227" i="72"/>
  <c r="A226" i="72"/>
  <c r="A224" i="72"/>
  <c r="A223" i="72"/>
  <c r="A221" i="72"/>
  <c r="A220" i="72"/>
  <c r="A219" i="72"/>
  <c r="A218" i="72"/>
  <c r="A217" i="72"/>
  <c r="A216" i="72"/>
  <c r="A215" i="72"/>
  <c r="A214" i="72"/>
  <c r="A212" i="72"/>
  <c r="A211" i="72"/>
  <c r="A210" i="72"/>
  <c r="A209" i="72"/>
  <c r="A208" i="72"/>
  <c r="A207" i="72"/>
  <c r="A206" i="72"/>
  <c r="A205" i="72"/>
  <c r="A203" i="72"/>
  <c r="A202" i="72"/>
  <c r="A200" i="72"/>
  <c r="A199" i="72"/>
  <c r="A197" i="72"/>
  <c r="A196" i="72"/>
  <c r="A195" i="72"/>
  <c r="A194" i="72"/>
  <c r="A193" i="72"/>
  <c r="A192" i="72"/>
  <c r="A190" i="72"/>
  <c r="A189" i="72"/>
  <c r="A188" i="72"/>
  <c r="A187" i="72"/>
  <c r="A186" i="72"/>
  <c r="A185" i="72"/>
  <c r="A183" i="72"/>
  <c r="A182" i="72"/>
  <c r="A180" i="72"/>
  <c r="A179" i="72"/>
  <c r="A178" i="72"/>
  <c r="A177" i="72"/>
  <c r="A176" i="72"/>
  <c r="A175" i="72"/>
  <c r="A174" i="72"/>
  <c r="A173" i="72"/>
  <c r="A172" i="72"/>
  <c r="A171" i="72"/>
  <c r="A170" i="72"/>
  <c r="A169" i="72"/>
  <c r="A168" i="72"/>
  <c r="A166" i="72"/>
  <c r="A164" i="72"/>
  <c r="A163" i="72"/>
  <c r="A162" i="72"/>
  <c r="A161" i="72"/>
  <c r="A160" i="72"/>
  <c r="A159" i="72"/>
  <c r="A158" i="72"/>
  <c r="A156" i="72"/>
  <c r="A155" i="72"/>
  <c r="A154" i="72"/>
  <c r="A153" i="72"/>
  <c r="A150" i="72"/>
  <c r="A148" i="72"/>
  <c r="A147" i="72"/>
  <c r="A145" i="72"/>
  <c r="A144" i="72"/>
  <c r="A143" i="72"/>
  <c r="A142" i="72"/>
  <c r="A141" i="72"/>
  <c r="A139" i="72"/>
  <c r="A138" i="72"/>
  <c r="A137" i="72"/>
  <c r="A136" i="72"/>
  <c r="A134" i="72"/>
  <c r="A133" i="72"/>
  <c r="A132" i="72"/>
  <c r="A131" i="72"/>
  <c r="A130" i="72"/>
  <c r="A129" i="72"/>
  <c r="A128" i="72"/>
  <c r="A125" i="72"/>
  <c r="A124" i="72"/>
  <c r="A123" i="72"/>
  <c r="A122" i="72"/>
  <c r="A121" i="72"/>
  <c r="A120" i="72"/>
  <c r="A119" i="72"/>
  <c r="A118" i="72"/>
  <c r="A117" i="72"/>
  <c r="F405" i="72"/>
  <c r="E405" i="72"/>
  <c r="F404" i="72"/>
  <c r="E404" i="72"/>
  <c r="F403" i="72"/>
  <c r="E403" i="72"/>
  <c r="F401" i="72"/>
  <c r="E401" i="72"/>
  <c r="F400" i="72"/>
  <c r="E400" i="72"/>
  <c r="F399" i="72"/>
  <c r="E399" i="72"/>
  <c r="F398" i="72"/>
  <c r="E398" i="72"/>
  <c r="F395" i="72"/>
  <c r="E395" i="72"/>
  <c r="E394" i="72"/>
  <c r="F393" i="72"/>
  <c r="E393" i="72"/>
  <c r="F392" i="72"/>
  <c r="E392" i="72"/>
  <c r="F391" i="72"/>
  <c r="E391" i="72"/>
  <c r="F390" i="72"/>
  <c r="E390" i="72"/>
  <c r="F389" i="72"/>
  <c r="E389" i="72"/>
  <c r="F388" i="72"/>
  <c r="E388" i="72"/>
  <c r="F387" i="72"/>
  <c r="E387" i="72"/>
  <c r="F386" i="72"/>
  <c r="E386" i="72"/>
  <c r="F384" i="72"/>
  <c r="E384" i="72"/>
  <c r="E383" i="72"/>
  <c r="F382" i="72"/>
  <c r="E382" i="72"/>
  <c r="F381" i="72"/>
  <c r="E381" i="72"/>
  <c r="F379" i="72"/>
  <c r="E379" i="72"/>
  <c r="F378" i="72"/>
  <c r="E378" i="72"/>
  <c r="F377" i="72"/>
  <c r="E377" i="72"/>
  <c r="F376" i="72"/>
  <c r="E376" i="72"/>
  <c r="E375" i="72"/>
  <c r="F374" i="72"/>
  <c r="E374" i="72"/>
  <c r="F373" i="72"/>
  <c r="E373" i="72"/>
  <c r="F372" i="72"/>
  <c r="E372" i="72"/>
  <c r="F370" i="72"/>
  <c r="E370" i="72"/>
  <c r="F369" i="72"/>
  <c r="E369" i="72"/>
  <c r="F367" i="72"/>
  <c r="E367" i="72"/>
  <c r="F366" i="72"/>
  <c r="E366" i="72"/>
  <c r="F365" i="72"/>
  <c r="E365" i="72"/>
  <c r="E364" i="72"/>
  <c r="F363" i="72"/>
  <c r="E363" i="72"/>
  <c r="F362" i="72"/>
  <c r="E362" i="72"/>
  <c r="F361" i="72"/>
  <c r="E361" i="72"/>
  <c r="F360" i="72"/>
  <c r="E360" i="72"/>
  <c r="F359" i="72"/>
  <c r="E359" i="72"/>
  <c r="F358" i="72"/>
  <c r="E358" i="72"/>
  <c r="F357" i="72"/>
  <c r="E357" i="72"/>
  <c r="F356" i="72"/>
  <c r="E356" i="72"/>
  <c r="F355" i="72"/>
  <c r="E355" i="72"/>
  <c r="F354" i="72"/>
  <c r="E354" i="72"/>
  <c r="F352" i="72"/>
  <c r="E352" i="72"/>
  <c r="F350" i="72"/>
  <c r="E350" i="72"/>
  <c r="F349" i="72"/>
  <c r="E349" i="72"/>
  <c r="F348" i="72"/>
  <c r="E348" i="72"/>
  <c r="F346" i="72"/>
  <c r="E346" i="72"/>
  <c r="F345" i="72"/>
  <c r="E345" i="72"/>
  <c r="E343" i="72"/>
  <c r="F341" i="72"/>
  <c r="E341" i="72"/>
  <c r="F340" i="72"/>
  <c r="E340" i="72"/>
  <c r="F339" i="72"/>
  <c r="E339" i="72"/>
  <c r="F338" i="72"/>
  <c r="E338" i="72"/>
  <c r="F337" i="72"/>
  <c r="E337" i="72"/>
  <c r="F334" i="72"/>
  <c r="E334" i="72"/>
  <c r="F333" i="72"/>
  <c r="E333" i="72"/>
  <c r="F332" i="72"/>
  <c r="E332" i="72"/>
  <c r="F330" i="72"/>
  <c r="E330" i="72"/>
  <c r="F329" i="72"/>
  <c r="E329" i="72"/>
  <c r="E328" i="72"/>
  <c r="F327" i="72"/>
  <c r="E327" i="72"/>
  <c r="F325" i="72"/>
  <c r="E325" i="72"/>
  <c r="F324" i="72"/>
  <c r="E324" i="72"/>
  <c r="F323" i="72"/>
  <c r="E323" i="72"/>
  <c r="F322" i="72"/>
  <c r="E322" i="72"/>
  <c r="F321" i="72"/>
  <c r="E321" i="72"/>
  <c r="F320" i="72"/>
  <c r="E320" i="72"/>
  <c r="F318" i="72"/>
  <c r="E318" i="72"/>
  <c r="F316" i="72"/>
  <c r="E316" i="72"/>
  <c r="F314" i="72"/>
  <c r="E314" i="72"/>
  <c r="E313" i="72"/>
  <c r="F312" i="72"/>
  <c r="E312" i="72"/>
  <c r="F311" i="72"/>
  <c r="E311" i="72"/>
  <c r="F310" i="72"/>
  <c r="E310" i="72"/>
  <c r="F309" i="72"/>
  <c r="E309" i="72"/>
  <c r="F308" i="72"/>
  <c r="E308" i="72"/>
  <c r="F307" i="72"/>
  <c r="E307" i="72"/>
  <c r="F306" i="72"/>
  <c r="E306" i="72"/>
  <c r="F304" i="72"/>
  <c r="E304" i="72"/>
  <c r="F303" i="72"/>
  <c r="E303" i="72"/>
  <c r="E301" i="72"/>
  <c r="F300" i="72"/>
  <c r="E300" i="72"/>
  <c r="F299" i="72"/>
  <c r="E299" i="72"/>
  <c r="F298" i="72"/>
  <c r="E298" i="72"/>
  <c r="F297" i="72"/>
  <c r="E297" i="72"/>
  <c r="F295" i="72"/>
  <c r="E295" i="72"/>
  <c r="F294" i="72"/>
  <c r="E294" i="72"/>
  <c r="F293" i="72"/>
  <c r="E293" i="72"/>
  <c r="F292" i="72"/>
  <c r="E292" i="72"/>
  <c r="F290" i="72"/>
  <c r="E290" i="72"/>
  <c r="F289" i="72"/>
  <c r="E289" i="72"/>
  <c r="F288" i="72"/>
  <c r="E288" i="72"/>
  <c r="F285" i="72"/>
  <c r="E285" i="72"/>
  <c r="F284" i="72"/>
  <c r="E284" i="72"/>
  <c r="F283" i="72"/>
  <c r="E283" i="72"/>
  <c r="F282" i="72"/>
  <c r="E282" i="72"/>
  <c r="F280" i="72"/>
  <c r="E280" i="72"/>
  <c r="F279" i="72"/>
  <c r="E279" i="72"/>
  <c r="F278" i="72"/>
  <c r="E278" i="72"/>
  <c r="F277" i="72"/>
  <c r="E277" i="72"/>
  <c r="F276" i="72"/>
  <c r="E276" i="72"/>
  <c r="F273" i="72"/>
  <c r="E273" i="72"/>
  <c r="F271" i="72"/>
  <c r="E271" i="72"/>
  <c r="F270" i="72"/>
  <c r="E270" i="72"/>
  <c r="F269" i="72"/>
  <c r="E269" i="72"/>
  <c r="F268" i="72"/>
  <c r="E268" i="72"/>
  <c r="F266" i="72"/>
  <c r="E266" i="72"/>
  <c r="F265" i="72"/>
  <c r="E265" i="72"/>
  <c r="E264" i="72"/>
  <c r="F263" i="72"/>
  <c r="E263" i="72"/>
  <c r="F262" i="72"/>
  <c r="E262" i="72"/>
  <c r="F260" i="72"/>
  <c r="E260" i="72"/>
  <c r="F259" i="72"/>
  <c r="E259" i="72"/>
  <c r="F258" i="72"/>
  <c r="E258" i="72"/>
  <c r="F257" i="72"/>
  <c r="E257" i="72"/>
  <c r="F256" i="72"/>
  <c r="E256" i="72"/>
  <c r="F255" i="72"/>
  <c r="E255" i="72"/>
  <c r="F253" i="72"/>
  <c r="E253" i="72"/>
  <c r="F252" i="72"/>
  <c r="E252" i="72"/>
  <c r="F250" i="72"/>
  <c r="E250" i="72"/>
  <c r="E249" i="72"/>
  <c r="F248" i="72"/>
  <c r="E248" i="72"/>
  <c r="F247" i="72"/>
  <c r="E247" i="72"/>
  <c r="F245" i="72"/>
  <c r="E245" i="72"/>
  <c r="F244" i="72"/>
  <c r="E244" i="72"/>
  <c r="F243" i="72"/>
  <c r="E243" i="72"/>
  <c r="F242" i="72"/>
  <c r="E242" i="72"/>
  <c r="F240" i="72"/>
  <c r="E240" i="72"/>
  <c r="F238" i="72"/>
  <c r="E238" i="72"/>
  <c r="F237" i="72"/>
  <c r="E237" i="72"/>
  <c r="F235" i="72"/>
  <c r="E235" i="72"/>
  <c r="E234" i="72"/>
  <c r="F233" i="72"/>
  <c r="E233" i="72"/>
  <c r="F232" i="72"/>
  <c r="E232" i="72"/>
  <c r="F230" i="72"/>
  <c r="E230" i="72"/>
  <c r="F229" i="72"/>
  <c r="E229" i="72"/>
  <c r="F227" i="72"/>
  <c r="E227" i="72"/>
  <c r="F226" i="72"/>
  <c r="E226" i="72"/>
  <c r="F224" i="72"/>
  <c r="E224" i="72"/>
  <c r="E223" i="72"/>
  <c r="F221" i="72"/>
  <c r="E221" i="72"/>
  <c r="F220" i="72"/>
  <c r="E220" i="72"/>
  <c r="F219" i="72"/>
  <c r="E219" i="72"/>
  <c r="F218" i="72"/>
  <c r="E218" i="72"/>
  <c r="F217" i="72"/>
  <c r="E217" i="72"/>
  <c r="F216" i="72"/>
  <c r="E216" i="72"/>
  <c r="F215" i="72"/>
  <c r="E215" i="72"/>
  <c r="F214" i="72"/>
  <c r="E214" i="72"/>
  <c r="F212" i="72"/>
  <c r="E212" i="72"/>
  <c r="F211" i="72"/>
  <c r="E211" i="72"/>
  <c r="F210" i="72"/>
  <c r="E210" i="72"/>
  <c r="F209" i="72"/>
  <c r="E209" i="72"/>
  <c r="F208" i="72"/>
  <c r="E208" i="72"/>
  <c r="F207" i="72"/>
  <c r="E207" i="72"/>
  <c r="F206" i="72"/>
  <c r="E206" i="72"/>
  <c r="F205" i="72"/>
  <c r="E205" i="72"/>
  <c r="F203" i="72"/>
  <c r="E203" i="72"/>
  <c r="F202" i="72"/>
  <c r="E202" i="72"/>
  <c r="F200" i="72"/>
  <c r="E200" i="72"/>
  <c r="F199" i="72"/>
  <c r="E199" i="72"/>
  <c r="F197" i="72"/>
  <c r="E197" i="72"/>
  <c r="E196" i="72"/>
  <c r="F195" i="72"/>
  <c r="E195" i="72"/>
  <c r="F194" i="72"/>
  <c r="E194" i="72"/>
  <c r="F193" i="72"/>
  <c r="E193" i="72"/>
  <c r="F192" i="72"/>
  <c r="E192" i="72"/>
  <c r="F190" i="72"/>
  <c r="E190" i="72"/>
  <c r="F189" i="72"/>
  <c r="E189" i="72"/>
  <c r="F188" i="72"/>
  <c r="E188" i="72"/>
  <c r="F187" i="72"/>
  <c r="E187" i="72"/>
  <c r="F186" i="72"/>
  <c r="E186" i="72"/>
  <c r="F185" i="72"/>
  <c r="E185" i="72"/>
  <c r="F183" i="72"/>
  <c r="E183" i="72"/>
  <c r="F182" i="72"/>
  <c r="E182" i="72"/>
  <c r="F180" i="72"/>
  <c r="E180" i="72"/>
  <c r="E179" i="72"/>
  <c r="F178" i="72"/>
  <c r="E178" i="72"/>
  <c r="F177" i="72"/>
  <c r="E177" i="72"/>
  <c r="F176" i="72"/>
  <c r="E176" i="72"/>
  <c r="F175" i="72"/>
  <c r="E175" i="72"/>
  <c r="F174" i="72"/>
  <c r="E174" i="72"/>
  <c r="F173" i="72"/>
  <c r="E173" i="72"/>
  <c r="F172" i="72"/>
  <c r="E172" i="72"/>
  <c r="F171" i="72"/>
  <c r="E171" i="72"/>
  <c r="F170" i="72"/>
  <c r="E170" i="72"/>
  <c r="F169" i="72"/>
  <c r="E169" i="72"/>
  <c r="F168" i="72"/>
  <c r="E168" i="72"/>
  <c r="F166" i="72"/>
  <c r="E166" i="72"/>
  <c r="F164" i="72"/>
  <c r="E164" i="72"/>
  <c r="F163" i="72"/>
  <c r="E163" i="72"/>
  <c r="F162" i="72"/>
  <c r="E162" i="72"/>
  <c r="F161" i="72"/>
  <c r="E161" i="72"/>
  <c r="F160" i="72"/>
  <c r="E160" i="72"/>
  <c r="F159" i="72"/>
  <c r="E159" i="72"/>
  <c r="F158" i="72"/>
  <c r="E158" i="72"/>
  <c r="F156" i="72"/>
  <c r="E156" i="72"/>
  <c r="E155" i="72"/>
  <c r="F154" i="72"/>
  <c r="E154" i="72"/>
  <c r="F153" i="72"/>
  <c r="E153" i="72"/>
  <c r="F150" i="72"/>
  <c r="E150" i="72"/>
  <c r="F148" i="72"/>
  <c r="E148" i="72"/>
  <c r="F147" i="72"/>
  <c r="E147" i="72"/>
  <c r="F145" i="72"/>
  <c r="E145" i="72"/>
  <c r="F144" i="72"/>
  <c r="E144" i="72"/>
  <c r="F143" i="72"/>
  <c r="E143" i="72"/>
  <c r="F142" i="72"/>
  <c r="E142" i="72"/>
  <c r="F141" i="72"/>
  <c r="E141" i="72"/>
  <c r="F139" i="72"/>
  <c r="E139" i="72"/>
  <c r="E138" i="72"/>
  <c r="F137" i="72"/>
  <c r="E137" i="72"/>
  <c r="F136" i="72"/>
  <c r="E136" i="72"/>
  <c r="F134" i="72"/>
  <c r="E134" i="72"/>
  <c r="F133" i="72"/>
  <c r="E133" i="72"/>
  <c r="F132" i="72"/>
  <c r="E132" i="72"/>
  <c r="F131" i="72"/>
  <c r="E131" i="72"/>
  <c r="F130" i="72"/>
  <c r="E130" i="72"/>
  <c r="F129" i="72"/>
  <c r="E129" i="72"/>
  <c r="F128" i="72"/>
  <c r="E128" i="72"/>
  <c r="F125" i="72"/>
  <c r="E125" i="72"/>
  <c r="F124" i="72"/>
  <c r="E124" i="72"/>
  <c r="F123" i="72"/>
  <c r="E123" i="72"/>
  <c r="F122" i="72"/>
  <c r="E122" i="72"/>
  <c r="F121" i="72"/>
  <c r="E121" i="72"/>
  <c r="F120" i="72"/>
  <c r="E120" i="72"/>
  <c r="F119" i="72"/>
  <c r="E119" i="72"/>
  <c r="F118" i="72"/>
  <c r="E118" i="72"/>
  <c r="F117" i="72"/>
  <c r="E117" i="72"/>
  <c r="A115" i="72"/>
  <c r="F115" i="72"/>
  <c r="E115" i="72"/>
  <c r="A336" i="71"/>
  <c r="A335" i="71"/>
  <c r="A334" i="71"/>
  <c r="A332" i="71"/>
  <c r="A331" i="71"/>
  <c r="A330" i="71"/>
  <c r="A329" i="71"/>
  <c r="A328" i="71"/>
  <c r="A326" i="71"/>
  <c r="A325" i="71"/>
  <c r="A324" i="71"/>
  <c r="A323" i="71"/>
  <c r="A322" i="71"/>
  <c r="A321" i="71"/>
  <c r="A320" i="71"/>
  <c r="A319" i="71"/>
  <c r="A318" i="71"/>
  <c r="A317" i="71"/>
  <c r="A315" i="71"/>
  <c r="A314" i="71"/>
  <c r="A312" i="71"/>
  <c r="A310" i="71"/>
  <c r="A309" i="71"/>
  <c r="A307" i="71"/>
  <c r="A306" i="71"/>
  <c r="A305" i="71"/>
  <c r="A304" i="71"/>
  <c r="A302" i="71"/>
  <c r="A301" i="71"/>
  <c r="A300" i="71"/>
  <c r="A299" i="71"/>
  <c r="A298" i="71"/>
  <c r="A297" i="71"/>
  <c r="A296" i="71"/>
  <c r="A295" i="71"/>
  <c r="A294" i="71"/>
  <c r="A293" i="71"/>
  <c r="A292" i="71"/>
  <c r="A291" i="71"/>
  <c r="A290" i="71"/>
  <c r="A289" i="71"/>
  <c r="A287" i="71"/>
  <c r="A285" i="71"/>
  <c r="A284" i="71"/>
  <c r="A283" i="71"/>
  <c r="A281" i="71"/>
  <c r="A280" i="71"/>
  <c r="A278" i="71"/>
  <c r="A276" i="71"/>
  <c r="A275" i="71"/>
  <c r="A274" i="71"/>
  <c r="A273" i="71"/>
  <c r="A270" i="71"/>
  <c r="A269" i="71"/>
  <c r="A268" i="71"/>
  <c r="A266" i="71"/>
  <c r="A265" i="71"/>
  <c r="A264" i="71"/>
  <c r="A263" i="71"/>
  <c r="A261" i="71"/>
  <c r="A260" i="71"/>
  <c r="A258" i="71"/>
  <c r="A256" i="71"/>
  <c r="A254" i="71"/>
  <c r="A253" i="71"/>
  <c r="A252" i="71"/>
  <c r="A251" i="71"/>
  <c r="A250" i="71"/>
  <c r="A249" i="71"/>
  <c r="A248" i="71"/>
  <c r="A247" i="71"/>
  <c r="A245" i="71"/>
  <c r="A244" i="71"/>
  <c r="A242" i="71"/>
  <c r="A241" i="71"/>
  <c r="A240" i="71"/>
  <c r="A238" i="71"/>
  <c r="A237" i="71"/>
  <c r="A234" i="71"/>
  <c r="A232" i="71"/>
  <c r="A231" i="71"/>
  <c r="A230" i="71"/>
  <c r="A229" i="71"/>
  <c r="A227" i="71"/>
  <c r="A226" i="71"/>
  <c r="A225" i="71"/>
  <c r="A224" i="71"/>
  <c r="A222" i="71"/>
  <c r="A221" i="71"/>
  <c r="A220" i="71"/>
  <c r="A219" i="71"/>
  <c r="A217" i="71"/>
  <c r="A216" i="71"/>
  <c r="A214" i="71"/>
  <c r="A213" i="71"/>
  <c r="A211" i="71"/>
  <c r="A210" i="71"/>
  <c r="A209" i="71"/>
  <c r="A208" i="71"/>
  <c r="A206" i="71"/>
  <c r="A205" i="71"/>
  <c r="A203" i="71"/>
  <c r="A202" i="71"/>
  <c r="A200" i="71"/>
  <c r="A199" i="71"/>
  <c r="A198" i="71"/>
  <c r="A197" i="71"/>
  <c r="A196" i="71"/>
  <c r="A195" i="71"/>
  <c r="A194" i="71"/>
  <c r="A192" i="71"/>
  <c r="A191" i="71"/>
  <c r="A190" i="71"/>
  <c r="A189" i="71"/>
  <c r="A188" i="71"/>
  <c r="A187" i="71"/>
  <c r="A186" i="71"/>
  <c r="A185" i="71"/>
  <c r="A183" i="71"/>
  <c r="A182" i="71"/>
  <c r="A180" i="71"/>
  <c r="A179" i="71"/>
  <c r="A177" i="71"/>
  <c r="A176" i="71"/>
  <c r="A175" i="71"/>
  <c r="A173" i="71"/>
  <c r="A172" i="71"/>
  <c r="A171" i="71"/>
  <c r="A170" i="71"/>
  <c r="A169" i="71"/>
  <c r="A168" i="71"/>
  <c r="A165" i="71"/>
  <c r="A164" i="71"/>
  <c r="A163" i="71"/>
  <c r="A162" i="71"/>
  <c r="A161" i="71"/>
  <c r="A160" i="71"/>
  <c r="A159" i="71"/>
  <c r="A158" i="71"/>
  <c r="A157" i="71"/>
  <c r="A156" i="71"/>
  <c r="A155" i="71"/>
  <c r="A154" i="71"/>
  <c r="A152" i="71"/>
  <c r="A151" i="71"/>
  <c r="A150" i="71"/>
  <c r="A149" i="71"/>
  <c r="A148" i="71"/>
  <c r="A147" i="71"/>
  <c r="A145" i="71"/>
  <c r="A144" i="71"/>
  <c r="A143" i="71"/>
  <c r="A142" i="71"/>
  <c r="A140" i="71"/>
  <c r="A139" i="71"/>
  <c r="A138" i="71"/>
  <c r="A137" i="71"/>
  <c r="A135" i="71"/>
  <c r="A134" i="71"/>
  <c r="A133" i="71"/>
  <c r="A132" i="71"/>
  <c r="A131" i="71"/>
  <c r="A130" i="71"/>
  <c r="A129" i="71"/>
  <c r="A128" i="71"/>
  <c r="A127" i="71"/>
  <c r="A124" i="71"/>
  <c r="A123" i="71"/>
  <c r="A122" i="71"/>
  <c r="A121" i="71"/>
  <c r="A120" i="71"/>
  <c r="A119" i="71"/>
  <c r="A118" i="71"/>
  <c r="A117" i="71"/>
  <c r="F336" i="71"/>
  <c r="E336" i="71"/>
  <c r="F335" i="71"/>
  <c r="E335" i="71"/>
  <c r="F334" i="71"/>
  <c r="E334" i="71"/>
  <c r="F332" i="71"/>
  <c r="E332" i="71"/>
  <c r="F331" i="71"/>
  <c r="E331" i="71"/>
  <c r="F330" i="71"/>
  <c r="E330" i="71"/>
  <c r="F329" i="71"/>
  <c r="E329" i="71"/>
  <c r="F328" i="71"/>
  <c r="E328" i="71"/>
  <c r="F326" i="71"/>
  <c r="E326" i="71"/>
  <c r="E325" i="71"/>
  <c r="F324" i="71"/>
  <c r="E324" i="71"/>
  <c r="F323" i="71"/>
  <c r="E323" i="71"/>
  <c r="F322" i="71"/>
  <c r="E322" i="71"/>
  <c r="F321" i="71"/>
  <c r="E321" i="71"/>
  <c r="F320" i="71"/>
  <c r="E320" i="71"/>
  <c r="F319" i="71"/>
  <c r="E319" i="71"/>
  <c r="F318" i="71"/>
  <c r="E318" i="71"/>
  <c r="F317" i="71"/>
  <c r="E317" i="71"/>
  <c r="F315" i="71"/>
  <c r="E315" i="71"/>
  <c r="E314" i="71"/>
  <c r="F313" i="71"/>
  <c r="E313" i="71"/>
  <c r="F312" i="71"/>
  <c r="E312" i="71"/>
  <c r="F310" i="71"/>
  <c r="E310" i="71"/>
  <c r="F309" i="71"/>
  <c r="E309" i="71"/>
  <c r="F308" i="71"/>
  <c r="E308" i="71"/>
  <c r="F307" i="71"/>
  <c r="E307" i="71"/>
  <c r="E306" i="71"/>
  <c r="F305" i="71"/>
  <c r="E305" i="71"/>
  <c r="F304" i="71"/>
  <c r="E304" i="71"/>
  <c r="F302" i="71"/>
  <c r="E302" i="71"/>
  <c r="F301" i="71"/>
  <c r="E301" i="71"/>
  <c r="F300" i="71"/>
  <c r="E300" i="71"/>
  <c r="E299" i="71"/>
  <c r="F298" i="71"/>
  <c r="E298" i="71"/>
  <c r="F297" i="71"/>
  <c r="E297" i="71"/>
  <c r="F296" i="71"/>
  <c r="E296" i="71"/>
  <c r="F295" i="71"/>
  <c r="E295" i="71"/>
  <c r="F294" i="71"/>
  <c r="E294" i="71"/>
  <c r="F293" i="71"/>
  <c r="E293" i="71"/>
  <c r="F292" i="71"/>
  <c r="E292" i="71"/>
  <c r="F291" i="71"/>
  <c r="E291" i="71"/>
  <c r="F290" i="71"/>
  <c r="E290" i="71"/>
  <c r="F289" i="71"/>
  <c r="E289" i="71"/>
  <c r="F287" i="71"/>
  <c r="E287" i="71"/>
  <c r="F285" i="71"/>
  <c r="E285" i="71"/>
  <c r="F284" i="71"/>
  <c r="E284" i="71"/>
  <c r="F283" i="71"/>
  <c r="E283" i="71"/>
  <c r="F281" i="71"/>
  <c r="E281" i="71"/>
  <c r="F280" i="71"/>
  <c r="E280" i="71"/>
  <c r="E278" i="71"/>
  <c r="F276" i="71"/>
  <c r="E276" i="71"/>
  <c r="F275" i="71"/>
  <c r="E275" i="71"/>
  <c r="F274" i="71"/>
  <c r="E274" i="71"/>
  <c r="F273" i="71"/>
  <c r="E273" i="71"/>
  <c r="F270" i="71"/>
  <c r="E270" i="71"/>
  <c r="F269" i="71"/>
  <c r="E269" i="71"/>
  <c r="F268" i="71"/>
  <c r="E268" i="71"/>
  <c r="F266" i="71"/>
  <c r="E266" i="71"/>
  <c r="F265" i="71"/>
  <c r="E265" i="71"/>
  <c r="E264" i="71"/>
  <c r="F263" i="71"/>
  <c r="E263" i="71"/>
  <c r="F261" i="71"/>
  <c r="E261" i="71"/>
  <c r="F260" i="71"/>
  <c r="E260" i="71"/>
  <c r="F258" i="71"/>
  <c r="E258" i="71"/>
  <c r="F256" i="71"/>
  <c r="E256" i="71"/>
  <c r="F254" i="71"/>
  <c r="E254" i="71"/>
  <c r="E253" i="71"/>
  <c r="F252" i="71"/>
  <c r="E252" i="71"/>
  <c r="F251" i="71"/>
  <c r="E251" i="71"/>
  <c r="F250" i="71"/>
  <c r="E250" i="71"/>
  <c r="F249" i="71"/>
  <c r="E249" i="71"/>
  <c r="F248" i="71"/>
  <c r="E248" i="71"/>
  <c r="F247" i="71"/>
  <c r="E247" i="71"/>
  <c r="F245" i="71"/>
  <c r="E245" i="71"/>
  <c r="F244" i="71"/>
  <c r="E244" i="71"/>
  <c r="E242" i="71"/>
  <c r="F241" i="71"/>
  <c r="E241" i="71"/>
  <c r="F240" i="71"/>
  <c r="E240" i="71"/>
  <c r="F238" i="71"/>
  <c r="E238" i="71"/>
  <c r="F237" i="71"/>
  <c r="E237" i="71"/>
  <c r="F234" i="71"/>
  <c r="E234" i="71"/>
  <c r="F232" i="71"/>
  <c r="E232" i="71"/>
  <c r="F231" i="71"/>
  <c r="E231" i="71"/>
  <c r="F230" i="71"/>
  <c r="E230" i="71"/>
  <c r="F229" i="71"/>
  <c r="E229" i="71"/>
  <c r="F227" i="71"/>
  <c r="E227" i="71"/>
  <c r="F226" i="71"/>
  <c r="E226" i="71"/>
  <c r="E225" i="71"/>
  <c r="F224" i="71"/>
  <c r="E224" i="71"/>
  <c r="F222" i="71"/>
  <c r="E222" i="71"/>
  <c r="E221" i="71"/>
  <c r="F220" i="71"/>
  <c r="E220" i="71"/>
  <c r="F219" i="71"/>
  <c r="E219" i="71"/>
  <c r="F217" i="71"/>
  <c r="E217" i="71"/>
  <c r="F216" i="71"/>
  <c r="E216" i="71"/>
  <c r="F214" i="71"/>
  <c r="E214" i="71"/>
  <c r="F213" i="71"/>
  <c r="E213" i="71"/>
  <c r="F211" i="71"/>
  <c r="E211" i="71"/>
  <c r="E210" i="71"/>
  <c r="F209" i="71"/>
  <c r="E209" i="71"/>
  <c r="F208" i="71"/>
  <c r="E208" i="71"/>
  <c r="F206" i="71"/>
  <c r="E206" i="71"/>
  <c r="F205" i="71"/>
  <c r="E205" i="71"/>
  <c r="F203" i="71"/>
  <c r="E203" i="71"/>
  <c r="E202" i="71"/>
  <c r="F200" i="71"/>
  <c r="E200" i="71"/>
  <c r="F199" i="71"/>
  <c r="E199" i="71"/>
  <c r="F198" i="71"/>
  <c r="E198" i="71"/>
  <c r="F197" i="71"/>
  <c r="E197" i="71"/>
  <c r="F196" i="71"/>
  <c r="E196" i="71"/>
  <c r="F195" i="71"/>
  <c r="E195" i="71"/>
  <c r="F194" i="71"/>
  <c r="E194" i="71"/>
  <c r="F192" i="71"/>
  <c r="E192" i="71"/>
  <c r="F191" i="71"/>
  <c r="E191" i="71"/>
  <c r="F190" i="71"/>
  <c r="E190" i="71"/>
  <c r="F189" i="71"/>
  <c r="E189" i="71"/>
  <c r="F188" i="71"/>
  <c r="E188" i="71"/>
  <c r="F187" i="71"/>
  <c r="E187" i="71"/>
  <c r="F186" i="71"/>
  <c r="E186" i="71"/>
  <c r="F185" i="71"/>
  <c r="E185" i="71"/>
  <c r="F183" i="71"/>
  <c r="E183" i="71"/>
  <c r="F182" i="71"/>
  <c r="E182" i="71"/>
  <c r="F180" i="71"/>
  <c r="E180" i="71"/>
  <c r="F179" i="71"/>
  <c r="E179" i="71"/>
  <c r="F177" i="71"/>
  <c r="E177" i="71"/>
  <c r="E176" i="71"/>
  <c r="F175" i="71"/>
  <c r="E175" i="71"/>
  <c r="F173" i="71"/>
  <c r="E173" i="71"/>
  <c r="F172" i="71"/>
  <c r="E172" i="71"/>
  <c r="F171" i="71"/>
  <c r="E171" i="71"/>
  <c r="F170" i="71"/>
  <c r="E170" i="71"/>
  <c r="F169" i="71"/>
  <c r="E169" i="71"/>
  <c r="F168" i="71"/>
  <c r="E168" i="71"/>
  <c r="F165" i="71"/>
  <c r="E165" i="71"/>
  <c r="E164" i="71"/>
  <c r="F163" i="71"/>
  <c r="E163" i="71"/>
  <c r="F162" i="71"/>
  <c r="E162" i="71"/>
  <c r="F161" i="71"/>
  <c r="E161" i="71"/>
  <c r="F160" i="71"/>
  <c r="E160" i="71"/>
  <c r="F159" i="71"/>
  <c r="E159" i="71"/>
  <c r="F158" i="71"/>
  <c r="E158" i="71"/>
  <c r="F157" i="71"/>
  <c r="E157" i="71"/>
  <c r="F156" i="71"/>
  <c r="E156" i="71"/>
  <c r="F155" i="71"/>
  <c r="E155" i="71"/>
  <c r="F154" i="71"/>
  <c r="E154" i="71"/>
  <c r="F152" i="71"/>
  <c r="E152" i="71"/>
  <c r="F151" i="71"/>
  <c r="E151" i="71"/>
  <c r="F150" i="71"/>
  <c r="E150" i="71"/>
  <c r="F149" i="71"/>
  <c r="E149" i="71"/>
  <c r="F148" i="71"/>
  <c r="E148" i="71"/>
  <c r="F147" i="71"/>
  <c r="E147" i="71"/>
  <c r="F145" i="71"/>
  <c r="E145" i="71"/>
  <c r="E144" i="71"/>
  <c r="F143" i="71"/>
  <c r="E143" i="71"/>
  <c r="F142" i="71"/>
  <c r="E142" i="71"/>
  <c r="F140" i="71"/>
  <c r="E140" i="71"/>
  <c r="F139" i="71"/>
  <c r="E139" i="71"/>
  <c r="F138" i="71"/>
  <c r="E138" i="71"/>
  <c r="F137" i="71"/>
  <c r="E137" i="71"/>
  <c r="F135" i="71"/>
  <c r="E135" i="71"/>
  <c r="E134" i="71"/>
  <c r="F133" i="71"/>
  <c r="E133" i="71"/>
  <c r="F132" i="71"/>
  <c r="E132" i="71"/>
  <c r="F131" i="71"/>
  <c r="E131" i="71"/>
  <c r="F130" i="71"/>
  <c r="E130" i="71"/>
  <c r="F129" i="71"/>
  <c r="E129" i="71"/>
  <c r="F128" i="71"/>
  <c r="E128" i="71"/>
  <c r="F127" i="71"/>
  <c r="E127" i="71"/>
  <c r="F124" i="71"/>
  <c r="E124" i="71"/>
  <c r="F123" i="71"/>
  <c r="E123" i="71"/>
  <c r="F122" i="71"/>
  <c r="E122" i="71"/>
  <c r="F121" i="71"/>
  <c r="E121" i="71"/>
  <c r="F120" i="71"/>
  <c r="E120" i="71"/>
  <c r="F119" i="71"/>
  <c r="E119" i="71"/>
  <c r="F118" i="71"/>
  <c r="E118" i="71"/>
  <c r="F117" i="71"/>
  <c r="E117" i="71"/>
  <c r="A115" i="71"/>
  <c r="F115" i="71"/>
  <c r="E115" i="71"/>
  <c r="A301" i="70"/>
  <c r="A300" i="70"/>
  <c r="A299" i="70"/>
  <c r="A297" i="70"/>
  <c r="A296" i="70"/>
  <c r="A295" i="70"/>
  <c r="A294" i="70"/>
  <c r="A292" i="70"/>
  <c r="A291" i="70"/>
  <c r="A290" i="70"/>
  <c r="A289" i="70"/>
  <c r="A288" i="70"/>
  <c r="A287" i="70"/>
  <c r="A286" i="70"/>
  <c r="A285" i="70"/>
  <c r="A283" i="70"/>
  <c r="A282" i="70"/>
  <c r="A281" i="70"/>
  <c r="A280" i="70"/>
  <c r="A278" i="70"/>
  <c r="A277" i="70"/>
  <c r="A276" i="70"/>
  <c r="A275" i="70"/>
  <c r="A274" i="70"/>
  <c r="A273" i="70"/>
  <c r="A272" i="70"/>
  <c r="A270" i="70"/>
  <c r="A268" i="70"/>
  <c r="A267" i="70"/>
  <c r="A266" i="70"/>
  <c r="A265" i="70"/>
  <c r="A264" i="70"/>
  <c r="A262" i="70"/>
  <c r="A259" i="70"/>
  <c r="A258" i="70"/>
  <c r="A257" i="70"/>
  <c r="A256" i="70"/>
  <c r="A252" i="70"/>
  <c r="A251" i="70"/>
  <c r="A250" i="70"/>
  <c r="A248" i="70"/>
  <c r="A247" i="70"/>
  <c r="A245" i="70"/>
  <c r="A243" i="70"/>
  <c r="A242" i="70"/>
  <c r="A239" i="70"/>
  <c r="A238" i="70"/>
  <c r="A237" i="70"/>
  <c r="A236" i="70"/>
  <c r="A235" i="70"/>
  <c r="A234" i="70"/>
  <c r="A232" i="70"/>
  <c r="A230" i="70"/>
  <c r="A228" i="70"/>
  <c r="A227" i="70"/>
  <c r="A226" i="70"/>
  <c r="A224" i="70"/>
  <c r="A223" i="70"/>
  <c r="A222" i="70"/>
  <c r="A219" i="70"/>
  <c r="A218" i="70"/>
  <c r="A217" i="70"/>
  <c r="A215" i="70"/>
  <c r="A214" i="70"/>
  <c r="A213" i="70"/>
  <c r="A210" i="70"/>
  <c r="A209" i="70"/>
  <c r="A208" i="70"/>
  <c r="A207" i="70"/>
  <c r="A205" i="70"/>
  <c r="A204" i="70"/>
  <c r="A203" i="70"/>
  <c r="A202" i="70"/>
  <c r="A201" i="70"/>
  <c r="A199" i="70"/>
  <c r="A198" i="70"/>
  <c r="A196" i="70"/>
  <c r="A195" i="70"/>
  <c r="A193" i="70"/>
  <c r="A192" i="70"/>
  <c r="A191" i="70"/>
  <c r="A189" i="70"/>
  <c r="A188" i="70"/>
  <c r="A187" i="70"/>
  <c r="A185" i="70"/>
  <c r="A183" i="70"/>
  <c r="A182" i="70"/>
  <c r="A180" i="70"/>
  <c r="A179" i="70"/>
  <c r="A178" i="70"/>
  <c r="A177" i="70"/>
  <c r="A175" i="70"/>
  <c r="A174" i="70"/>
  <c r="A172" i="70"/>
  <c r="A171" i="70"/>
  <c r="A169" i="70"/>
  <c r="A167" i="70"/>
  <c r="A165" i="70"/>
  <c r="A164" i="70"/>
  <c r="A163" i="70"/>
  <c r="A162" i="70"/>
  <c r="A161" i="70"/>
  <c r="A160" i="70"/>
  <c r="A158" i="70"/>
  <c r="A157" i="70"/>
  <c r="A155" i="70"/>
  <c r="A154" i="70"/>
  <c r="A153" i="70"/>
  <c r="A151" i="70"/>
  <c r="A150" i="70"/>
  <c r="A149" i="70"/>
  <c r="A148" i="70"/>
  <c r="A147" i="70"/>
  <c r="A146" i="70"/>
  <c r="A145" i="70"/>
  <c r="A143" i="70"/>
  <c r="A142" i="70"/>
  <c r="A141" i="70"/>
  <c r="A140" i="70"/>
  <c r="A138" i="70"/>
  <c r="A136" i="70"/>
  <c r="A135" i="70"/>
  <c r="A134" i="70"/>
  <c r="A133" i="70"/>
  <c r="A132" i="70"/>
  <c r="A130" i="70"/>
  <c r="A129" i="70"/>
  <c r="A128" i="70"/>
  <c r="A127" i="70"/>
  <c r="A125" i="70"/>
  <c r="A124" i="70"/>
  <c r="A123" i="70"/>
  <c r="A122" i="70"/>
  <c r="A121" i="70"/>
  <c r="A120" i="70"/>
  <c r="A119" i="70"/>
  <c r="A118" i="70"/>
  <c r="A117" i="70"/>
  <c r="F301" i="70"/>
  <c r="E301" i="70"/>
  <c r="F300" i="70"/>
  <c r="E300" i="70"/>
  <c r="F299" i="70"/>
  <c r="E299" i="70"/>
  <c r="F297" i="70"/>
  <c r="E297" i="70"/>
  <c r="F296" i="70"/>
  <c r="E296" i="70"/>
  <c r="F295" i="70"/>
  <c r="E295" i="70"/>
  <c r="F294" i="70"/>
  <c r="E294" i="70"/>
  <c r="F292" i="70"/>
  <c r="E292" i="70"/>
  <c r="E291" i="70"/>
  <c r="F290" i="70"/>
  <c r="E290" i="70"/>
  <c r="F289" i="70"/>
  <c r="E289" i="70"/>
  <c r="F288" i="70"/>
  <c r="E288" i="70"/>
  <c r="F287" i="70"/>
  <c r="E287" i="70"/>
  <c r="F286" i="70"/>
  <c r="E286" i="70"/>
  <c r="F285" i="70"/>
  <c r="E285" i="70"/>
  <c r="F283" i="70"/>
  <c r="E283" i="70"/>
  <c r="E282" i="70"/>
  <c r="F281" i="70"/>
  <c r="E281" i="70"/>
  <c r="F280" i="70"/>
  <c r="E280" i="70"/>
  <c r="F278" i="70"/>
  <c r="E278" i="70"/>
  <c r="F277" i="70"/>
  <c r="E277" i="70"/>
  <c r="F276" i="70"/>
  <c r="E276" i="70"/>
  <c r="E275" i="70"/>
  <c r="F274" i="70"/>
  <c r="E274" i="70"/>
  <c r="F273" i="70"/>
  <c r="E273" i="70"/>
  <c r="F272" i="70"/>
  <c r="E272" i="70"/>
  <c r="F270" i="70"/>
  <c r="E270" i="70"/>
  <c r="F268" i="70"/>
  <c r="E268" i="70"/>
  <c r="F267" i="70"/>
  <c r="E267" i="70"/>
  <c r="F266" i="70"/>
  <c r="E266" i="70"/>
  <c r="E265" i="70"/>
  <c r="F264" i="70"/>
  <c r="E264" i="70"/>
  <c r="F262" i="70"/>
  <c r="E262" i="70"/>
  <c r="F259" i="70"/>
  <c r="E259" i="70"/>
  <c r="F258" i="70"/>
  <c r="E258" i="70"/>
  <c r="F257" i="70"/>
  <c r="E257" i="70"/>
  <c r="F256" i="70"/>
  <c r="E256" i="70"/>
  <c r="F252" i="70"/>
  <c r="E252" i="70"/>
  <c r="F251" i="70"/>
  <c r="E251" i="70"/>
  <c r="F250" i="70"/>
  <c r="E250" i="70"/>
  <c r="F248" i="70"/>
  <c r="E248" i="70"/>
  <c r="F247" i="70"/>
  <c r="E247" i="70"/>
  <c r="E245" i="70"/>
  <c r="F243" i="70"/>
  <c r="E243" i="70"/>
  <c r="F242" i="70"/>
  <c r="E242" i="70"/>
  <c r="E239" i="70"/>
  <c r="F238" i="70"/>
  <c r="E238" i="70"/>
  <c r="F237" i="70"/>
  <c r="E237" i="70"/>
  <c r="F236" i="70"/>
  <c r="E236" i="70"/>
  <c r="F235" i="70"/>
  <c r="E235" i="70"/>
  <c r="F234" i="70"/>
  <c r="E234" i="70"/>
  <c r="F232" i="70"/>
  <c r="E232" i="70"/>
  <c r="F230" i="70"/>
  <c r="E230" i="70"/>
  <c r="F228" i="70"/>
  <c r="E228" i="70"/>
  <c r="E227" i="70"/>
  <c r="F226" i="70"/>
  <c r="E226" i="70"/>
  <c r="F224" i="70"/>
  <c r="E224" i="70"/>
  <c r="F223" i="70"/>
  <c r="E223" i="70"/>
  <c r="F222" i="70"/>
  <c r="E222" i="70"/>
  <c r="F219" i="70"/>
  <c r="E219" i="70"/>
  <c r="F218" i="70"/>
  <c r="E218" i="70"/>
  <c r="F217" i="70"/>
  <c r="E217" i="70"/>
  <c r="F215" i="70"/>
  <c r="E215" i="70"/>
  <c r="F214" i="70"/>
  <c r="E214" i="70"/>
  <c r="F213" i="70"/>
  <c r="E213" i="70"/>
  <c r="F210" i="70"/>
  <c r="E210" i="70"/>
  <c r="F209" i="70"/>
  <c r="E209" i="70"/>
  <c r="F208" i="70"/>
  <c r="E208" i="70"/>
  <c r="F207" i="70"/>
  <c r="E207" i="70"/>
  <c r="F205" i="70"/>
  <c r="E205" i="70"/>
  <c r="F204" i="70"/>
  <c r="E204" i="70"/>
  <c r="E203" i="70"/>
  <c r="F202" i="70"/>
  <c r="E202" i="70"/>
  <c r="F201" i="70"/>
  <c r="E201" i="70"/>
  <c r="F199" i="70"/>
  <c r="E199" i="70"/>
  <c r="F198" i="70"/>
  <c r="E198" i="70"/>
  <c r="F196" i="70"/>
  <c r="E196" i="70"/>
  <c r="F195" i="70"/>
  <c r="E195" i="70"/>
  <c r="F193" i="70"/>
  <c r="E193" i="70"/>
  <c r="E192" i="70"/>
  <c r="F191" i="70"/>
  <c r="E191" i="70"/>
  <c r="F189" i="70"/>
  <c r="E189" i="70"/>
  <c r="F188" i="70"/>
  <c r="E188" i="70"/>
  <c r="F187" i="70"/>
  <c r="E187" i="70"/>
  <c r="F185" i="70"/>
  <c r="E185" i="70"/>
  <c r="F183" i="70"/>
  <c r="E183" i="70"/>
  <c r="F182" i="70"/>
  <c r="E182" i="70"/>
  <c r="F180" i="70"/>
  <c r="E180" i="70"/>
  <c r="E179" i="70"/>
  <c r="F178" i="70"/>
  <c r="E178" i="70"/>
  <c r="F177" i="70"/>
  <c r="E177" i="70"/>
  <c r="F175" i="70"/>
  <c r="E175" i="70"/>
  <c r="F174" i="70"/>
  <c r="E174" i="70"/>
  <c r="F172" i="70"/>
  <c r="E172" i="70"/>
  <c r="E171" i="70"/>
  <c r="F169" i="70"/>
  <c r="E169" i="70"/>
  <c r="F167" i="70"/>
  <c r="E167" i="70"/>
  <c r="F165" i="70"/>
  <c r="E165" i="70"/>
  <c r="E164" i="70"/>
  <c r="F163" i="70"/>
  <c r="E163" i="70"/>
  <c r="F162" i="70"/>
  <c r="E162" i="70"/>
  <c r="F161" i="70"/>
  <c r="E161" i="70"/>
  <c r="F160" i="70"/>
  <c r="E160" i="70"/>
  <c r="F158" i="70"/>
  <c r="E158" i="70"/>
  <c r="F157" i="70"/>
  <c r="E157" i="70"/>
  <c r="F155" i="70"/>
  <c r="E155" i="70"/>
  <c r="E154" i="70"/>
  <c r="F153" i="70"/>
  <c r="E153" i="70"/>
  <c r="F151" i="70"/>
  <c r="E151" i="70"/>
  <c r="F150" i="70"/>
  <c r="E150" i="70"/>
  <c r="F149" i="70"/>
  <c r="E149" i="70"/>
  <c r="F148" i="70"/>
  <c r="E148" i="70"/>
  <c r="F147" i="70"/>
  <c r="E147" i="70"/>
  <c r="F146" i="70"/>
  <c r="E146" i="70"/>
  <c r="F145" i="70"/>
  <c r="E145" i="70"/>
  <c r="F143" i="70"/>
  <c r="E143" i="70"/>
  <c r="E142" i="70"/>
  <c r="F141" i="70"/>
  <c r="E141" i="70"/>
  <c r="F140" i="70"/>
  <c r="E140" i="70"/>
  <c r="F138" i="70"/>
  <c r="E138" i="70"/>
  <c r="F136" i="70"/>
  <c r="E136" i="70"/>
  <c r="F135" i="70"/>
  <c r="E135" i="70"/>
  <c r="F134" i="70"/>
  <c r="E134" i="70"/>
  <c r="F133" i="70"/>
  <c r="E133" i="70"/>
  <c r="F132" i="70"/>
  <c r="E132" i="70"/>
  <c r="F130" i="70"/>
  <c r="E130" i="70"/>
  <c r="E129" i="70"/>
  <c r="F128" i="70"/>
  <c r="E128" i="70"/>
  <c r="F127" i="70"/>
  <c r="E127" i="70"/>
  <c r="F125" i="70"/>
  <c r="E125" i="70"/>
  <c r="F124" i="70"/>
  <c r="E124" i="70"/>
  <c r="F123" i="70"/>
  <c r="E123" i="70"/>
  <c r="F122" i="70"/>
  <c r="E122" i="70"/>
  <c r="F121" i="70"/>
  <c r="E121" i="70"/>
  <c r="F120" i="70"/>
  <c r="E120" i="70"/>
  <c r="F119" i="70"/>
  <c r="E119" i="70"/>
  <c r="F118" i="70"/>
  <c r="E118" i="70"/>
  <c r="F117" i="70"/>
  <c r="E117" i="70"/>
  <c r="A115" i="70"/>
  <c r="F115" i="70"/>
  <c r="E115" i="70"/>
  <c r="A290" i="69"/>
  <c r="A289" i="69"/>
  <c r="A288" i="69"/>
  <c r="A286" i="69"/>
  <c r="A285" i="69"/>
  <c r="A284" i="69"/>
  <c r="A283" i="69"/>
  <c r="A281" i="69"/>
  <c r="A280" i="69"/>
  <c r="A279" i="69"/>
  <c r="A278" i="69"/>
  <c r="A277" i="69"/>
  <c r="A276" i="69"/>
  <c r="A275" i="69"/>
  <c r="A274" i="69"/>
  <c r="A272" i="69"/>
  <c r="A271" i="69"/>
  <c r="A270" i="69"/>
  <c r="A269" i="69"/>
  <c r="A267" i="69"/>
  <c r="A266" i="69"/>
  <c r="A265" i="69"/>
  <c r="A264" i="69"/>
  <c r="A263" i="69"/>
  <c r="A262" i="69"/>
  <c r="A261" i="69"/>
  <c r="A259" i="69"/>
  <c r="A257" i="69"/>
  <c r="A256" i="69"/>
  <c r="A255" i="69"/>
  <c r="A254" i="69"/>
  <c r="A253" i="69"/>
  <c r="A252" i="69"/>
  <c r="A251" i="69"/>
  <c r="A250" i="69"/>
  <c r="A248" i="69"/>
  <c r="A246" i="69"/>
  <c r="A245" i="69"/>
  <c r="A244" i="69"/>
  <c r="A242" i="69"/>
  <c r="A241" i="69"/>
  <c r="A239" i="69"/>
  <c r="A237" i="69"/>
  <c r="A236" i="69"/>
  <c r="A235" i="69"/>
  <c r="A233" i="69"/>
  <c r="A232" i="69"/>
  <c r="A231" i="69"/>
  <c r="A230" i="69"/>
  <c r="A229" i="69"/>
  <c r="A228" i="69"/>
  <c r="A226" i="69"/>
  <c r="A224" i="69"/>
  <c r="A222" i="69"/>
  <c r="A221" i="69"/>
  <c r="A220" i="69"/>
  <c r="A219" i="69"/>
  <c r="A218" i="69"/>
  <c r="A215" i="69"/>
  <c r="A214" i="69"/>
  <c r="A213" i="69"/>
  <c r="A211" i="69"/>
  <c r="A210" i="69"/>
  <c r="A209" i="69"/>
  <c r="A206" i="69"/>
  <c r="A205" i="69"/>
  <c r="A204" i="69"/>
  <c r="A203" i="69"/>
  <c r="A201" i="69"/>
  <c r="A200" i="69"/>
  <c r="A199" i="69"/>
  <c r="A198" i="69"/>
  <c r="A197" i="69"/>
  <c r="A195" i="69"/>
  <c r="A194" i="69"/>
  <c r="A192" i="69"/>
  <c r="A191" i="69"/>
  <c r="A189" i="69"/>
  <c r="A188" i="69"/>
  <c r="A187" i="69"/>
  <c r="A186" i="69"/>
  <c r="A185" i="69"/>
  <c r="A183" i="69"/>
  <c r="A181" i="69"/>
  <c r="A180" i="69"/>
  <c r="A178" i="69"/>
  <c r="A177" i="69"/>
  <c r="A176" i="69"/>
  <c r="A175" i="69"/>
  <c r="A173" i="69"/>
  <c r="A172" i="69"/>
  <c r="A170" i="69"/>
  <c r="A169" i="69"/>
  <c r="A167" i="69"/>
  <c r="A165" i="69"/>
  <c r="A163" i="69"/>
  <c r="A162" i="69"/>
  <c r="A161" i="69"/>
  <c r="A160" i="69"/>
  <c r="A159" i="69"/>
  <c r="A158" i="69"/>
  <c r="A156" i="69"/>
  <c r="A155" i="69"/>
  <c r="A153" i="69"/>
  <c r="A152" i="69"/>
  <c r="A151" i="69"/>
  <c r="A149" i="69"/>
  <c r="A148" i="69"/>
  <c r="A147" i="69"/>
  <c r="A146" i="69"/>
  <c r="A145" i="69"/>
  <c r="A144" i="69"/>
  <c r="A143" i="69"/>
  <c r="A141" i="69"/>
  <c r="A140" i="69"/>
  <c r="A139" i="69"/>
  <c r="A138" i="69"/>
  <c r="A135" i="69"/>
  <c r="A133" i="69"/>
  <c r="A132" i="69"/>
  <c r="A131" i="69"/>
  <c r="A130" i="69"/>
  <c r="A129" i="69"/>
  <c r="A127" i="69"/>
  <c r="A126" i="69"/>
  <c r="A125" i="69"/>
  <c r="A124" i="69"/>
  <c r="A123" i="69"/>
  <c r="A122" i="69"/>
  <c r="A121" i="69"/>
  <c r="A120" i="69"/>
  <c r="A119" i="69"/>
  <c r="A118" i="69"/>
  <c r="A117" i="69"/>
  <c r="E290" i="69"/>
  <c r="E289" i="69"/>
  <c r="E288" i="69"/>
  <c r="E286" i="69"/>
  <c r="E285" i="69"/>
  <c r="E284" i="69"/>
  <c r="E283" i="69"/>
  <c r="E281" i="69"/>
  <c r="E280" i="69"/>
  <c r="E279" i="69"/>
  <c r="E278" i="69"/>
  <c r="E277" i="69"/>
  <c r="E276" i="69"/>
  <c r="E275" i="69"/>
  <c r="E274" i="69"/>
  <c r="E272" i="69"/>
  <c r="E271" i="69"/>
  <c r="E270" i="69"/>
  <c r="E269" i="69"/>
  <c r="E267" i="69"/>
  <c r="E266" i="69"/>
  <c r="E265" i="69"/>
  <c r="E264" i="69"/>
  <c r="E263" i="69"/>
  <c r="E262" i="69"/>
  <c r="E261" i="69"/>
  <c r="E259" i="69"/>
  <c r="E257" i="69"/>
  <c r="E256" i="69"/>
  <c r="E255" i="69"/>
  <c r="E254" i="69"/>
  <c r="E253" i="69"/>
  <c r="E252" i="69"/>
  <c r="E251" i="69"/>
  <c r="E250" i="69"/>
  <c r="E248" i="69"/>
  <c r="E246" i="69"/>
  <c r="E245" i="69"/>
  <c r="E244" i="69"/>
  <c r="E242" i="69"/>
  <c r="E241" i="69"/>
  <c r="E239" i="69"/>
  <c r="E237" i="69"/>
  <c r="E236" i="69"/>
  <c r="E235" i="69"/>
  <c r="E233" i="69"/>
  <c r="E232" i="69"/>
  <c r="E231" i="69"/>
  <c r="E230" i="69"/>
  <c r="E229" i="69"/>
  <c r="E228" i="69"/>
  <c r="E226" i="69"/>
  <c r="E224" i="69"/>
  <c r="E222" i="69"/>
  <c r="E221" i="69"/>
  <c r="E220" i="69"/>
  <c r="E219" i="69"/>
  <c r="E218" i="69"/>
  <c r="E215" i="69"/>
  <c r="E214" i="69"/>
  <c r="E213" i="69"/>
  <c r="E211" i="69"/>
  <c r="E210" i="69"/>
  <c r="E209" i="69"/>
  <c r="E206" i="69"/>
  <c r="E205" i="69"/>
  <c r="E204" i="69"/>
  <c r="E203" i="69"/>
  <c r="E201" i="69"/>
  <c r="E200" i="69"/>
  <c r="E199" i="69"/>
  <c r="E198" i="69"/>
  <c r="E197" i="69"/>
  <c r="E195" i="69"/>
  <c r="E194" i="69"/>
  <c r="E192" i="69"/>
  <c r="E191" i="69"/>
  <c r="E189" i="69"/>
  <c r="E188" i="69"/>
  <c r="E187" i="69"/>
  <c r="E186" i="69"/>
  <c r="E185" i="69"/>
  <c r="E183" i="69"/>
  <c r="E181" i="69"/>
  <c r="E180" i="69"/>
  <c r="E178" i="69"/>
  <c r="E177" i="69"/>
  <c r="E176" i="69"/>
  <c r="E175" i="69"/>
  <c r="E173" i="69"/>
  <c r="E172" i="69"/>
  <c r="E170" i="69"/>
  <c r="E169" i="69"/>
  <c r="E167" i="69"/>
  <c r="E165" i="69"/>
  <c r="E163" i="69"/>
  <c r="E162" i="69"/>
  <c r="E161" i="69"/>
  <c r="E160" i="69"/>
  <c r="E159" i="69"/>
  <c r="E158" i="69"/>
  <c r="E156" i="69"/>
  <c r="E155" i="69"/>
  <c r="E153" i="69"/>
  <c r="E152" i="69"/>
  <c r="E151" i="69"/>
  <c r="E149" i="69"/>
  <c r="E148" i="69"/>
  <c r="E147" i="69"/>
  <c r="E146" i="69"/>
  <c r="E145" i="69"/>
  <c r="E144" i="69"/>
  <c r="E143" i="69"/>
  <c r="E141" i="69"/>
  <c r="E140" i="69"/>
  <c r="E139" i="69"/>
  <c r="E138" i="69"/>
  <c r="E135" i="69"/>
  <c r="E133" i="69"/>
  <c r="E132" i="69"/>
  <c r="E131" i="69"/>
  <c r="E130" i="69"/>
  <c r="E129" i="69"/>
  <c r="E127" i="69"/>
  <c r="E126" i="69"/>
  <c r="E125" i="69"/>
  <c r="E124" i="69"/>
  <c r="E123" i="69"/>
  <c r="E122" i="69"/>
  <c r="E121" i="69"/>
  <c r="E120" i="69"/>
  <c r="E119" i="69"/>
  <c r="E118" i="69"/>
  <c r="E117" i="69"/>
  <c r="E115" i="69"/>
  <c r="A115" i="69"/>
  <c r="A251" i="68"/>
  <c r="A250" i="68"/>
  <c r="A249" i="68"/>
  <c r="A247" i="68"/>
  <c r="A246" i="68"/>
  <c r="A245" i="68"/>
  <c r="A244" i="68"/>
  <c r="A242" i="68"/>
  <c r="A241" i="68"/>
  <c r="A240" i="68"/>
  <c r="A239" i="68"/>
  <c r="A238" i="68"/>
  <c r="A237" i="68"/>
  <c r="A236" i="68"/>
  <c r="A235" i="68"/>
  <c r="A233" i="68"/>
  <c r="A232" i="68"/>
  <c r="A231" i="68"/>
  <c r="A230" i="68"/>
  <c r="A228" i="68"/>
  <c r="A227" i="68"/>
  <c r="A226" i="68"/>
  <c r="A225" i="68"/>
  <c r="A224" i="68"/>
  <c r="A222" i="68"/>
  <c r="A221" i="68"/>
  <c r="A220" i="68"/>
  <c r="A219" i="68"/>
  <c r="A218" i="68"/>
  <c r="A217" i="68"/>
  <c r="A216" i="68"/>
  <c r="A215" i="68"/>
  <c r="A213" i="68"/>
  <c r="A211" i="68"/>
  <c r="A210" i="68"/>
  <c r="A209" i="68"/>
  <c r="A207" i="68"/>
  <c r="A206" i="68"/>
  <c r="A204" i="68"/>
  <c r="A202" i="68"/>
  <c r="A201" i="68"/>
  <c r="A200" i="68"/>
  <c r="A198" i="68"/>
  <c r="A197" i="68"/>
  <c r="A196" i="68"/>
  <c r="A194" i="68"/>
  <c r="A192" i="68"/>
  <c r="A190" i="68"/>
  <c r="A189" i="68"/>
  <c r="A188" i="68"/>
  <c r="A187" i="68"/>
  <c r="A185" i="68"/>
  <c r="A184" i="68"/>
  <c r="A181" i="68"/>
  <c r="A180" i="68"/>
  <c r="A179" i="68"/>
  <c r="A178" i="68"/>
  <c r="A176" i="68"/>
  <c r="A175" i="68"/>
  <c r="A174" i="68"/>
  <c r="A173" i="68"/>
  <c r="A171" i="68"/>
  <c r="A170" i="68"/>
  <c r="A169" i="68"/>
  <c r="A168" i="68"/>
  <c r="A166" i="68"/>
  <c r="A165" i="68"/>
  <c r="A163" i="68"/>
  <c r="A162" i="68"/>
  <c r="A161" i="68"/>
  <c r="A160" i="68"/>
  <c r="A158" i="68"/>
  <c r="A157" i="68"/>
  <c r="A155" i="68"/>
  <c r="A154" i="68"/>
  <c r="A152" i="68"/>
  <c r="A150" i="68"/>
  <c r="A148" i="68"/>
  <c r="A147" i="68"/>
  <c r="A146" i="68"/>
  <c r="A144" i="68"/>
  <c r="A143" i="68"/>
  <c r="A142" i="68"/>
  <c r="A140" i="68"/>
  <c r="A139" i="68"/>
  <c r="A138" i="68"/>
  <c r="A137" i="68"/>
  <c r="A136" i="68"/>
  <c r="A135" i="68"/>
  <c r="A133" i="68"/>
  <c r="A132" i="68"/>
  <c r="A131" i="68"/>
  <c r="A130" i="68"/>
  <c r="A129" i="68"/>
  <c r="A128" i="68"/>
  <c r="A126" i="68"/>
  <c r="A125" i="68"/>
  <c r="A124" i="68"/>
  <c r="A123" i="68"/>
  <c r="A122" i="68"/>
  <c r="A121" i="68"/>
  <c r="A120" i="68"/>
  <c r="A119" i="68"/>
  <c r="A118" i="68"/>
  <c r="A117" i="68"/>
  <c r="F251" i="68"/>
  <c r="E251" i="68"/>
  <c r="F250" i="68"/>
  <c r="E250" i="68"/>
  <c r="F249" i="68"/>
  <c r="E249" i="68"/>
  <c r="F247" i="68"/>
  <c r="E247" i="68"/>
  <c r="F246" i="68"/>
  <c r="E246" i="68"/>
  <c r="F245" i="68"/>
  <c r="E245" i="68"/>
  <c r="F244" i="68"/>
  <c r="E244" i="68"/>
  <c r="F242" i="68"/>
  <c r="E242" i="68"/>
  <c r="E241" i="68"/>
  <c r="F240" i="68"/>
  <c r="E240" i="68"/>
  <c r="F239" i="68"/>
  <c r="E239" i="68"/>
  <c r="F238" i="68"/>
  <c r="E238" i="68"/>
  <c r="F237" i="68"/>
  <c r="E237" i="68"/>
  <c r="F236" i="68"/>
  <c r="E236" i="68"/>
  <c r="F235" i="68"/>
  <c r="E235" i="68"/>
  <c r="F233" i="68"/>
  <c r="E233" i="68"/>
  <c r="E232" i="68"/>
  <c r="F231" i="68"/>
  <c r="E231" i="68"/>
  <c r="F230" i="68"/>
  <c r="E230" i="68"/>
  <c r="F228" i="68"/>
  <c r="E228" i="68"/>
  <c r="F227" i="68"/>
  <c r="E227" i="68"/>
  <c r="F226" i="68"/>
  <c r="E226" i="68"/>
  <c r="E225" i="68"/>
  <c r="F224" i="68"/>
  <c r="E224" i="68"/>
  <c r="F222" i="68"/>
  <c r="E222" i="68"/>
  <c r="F221" i="68"/>
  <c r="E221" i="68"/>
  <c r="F220" i="68"/>
  <c r="E220" i="68"/>
  <c r="E219" i="68"/>
  <c r="F218" i="68"/>
  <c r="E218" i="68"/>
  <c r="F217" i="68"/>
  <c r="E217" i="68"/>
  <c r="F216" i="68"/>
  <c r="E216" i="68"/>
  <c r="F215" i="68"/>
  <c r="E215" i="68"/>
  <c r="F213" i="68"/>
  <c r="E213" i="68"/>
  <c r="F211" i="68"/>
  <c r="E211" i="68"/>
  <c r="F210" i="68"/>
  <c r="E210" i="68"/>
  <c r="F209" i="68"/>
  <c r="E209" i="68"/>
  <c r="F207" i="68"/>
  <c r="E207" i="68"/>
  <c r="F206" i="68"/>
  <c r="E206" i="68"/>
  <c r="E204" i="68"/>
  <c r="F202" i="68"/>
  <c r="E202" i="68"/>
  <c r="F201" i="68"/>
  <c r="E201" i="68"/>
  <c r="F200" i="68"/>
  <c r="E200" i="68"/>
  <c r="E198" i="68"/>
  <c r="F197" i="68"/>
  <c r="E197" i="68"/>
  <c r="F196" i="68"/>
  <c r="E196" i="68"/>
  <c r="F194" i="68"/>
  <c r="E194" i="68"/>
  <c r="F192" i="68"/>
  <c r="E192" i="68"/>
  <c r="F190" i="68"/>
  <c r="E190" i="68"/>
  <c r="E189" i="68"/>
  <c r="F188" i="68"/>
  <c r="E188" i="68"/>
  <c r="F187" i="68"/>
  <c r="E187" i="68"/>
  <c r="F185" i="68"/>
  <c r="E185" i="68"/>
  <c r="F184" i="68"/>
  <c r="E184" i="68"/>
  <c r="F181" i="68"/>
  <c r="E181" i="68"/>
  <c r="F180" i="68"/>
  <c r="E180" i="68"/>
  <c r="F179" i="68"/>
  <c r="E179" i="68"/>
  <c r="F178" i="68"/>
  <c r="E178" i="68"/>
  <c r="F176" i="68"/>
  <c r="E176" i="68"/>
  <c r="F175" i="68"/>
  <c r="E175" i="68"/>
  <c r="E174" i="68"/>
  <c r="F173" i="68"/>
  <c r="E173" i="68"/>
  <c r="F171" i="68"/>
  <c r="E171" i="68"/>
  <c r="E170" i="68"/>
  <c r="F169" i="68"/>
  <c r="E169" i="68"/>
  <c r="F168" i="68"/>
  <c r="E168" i="68"/>
  <c r="F166" i="68"/>
  <c r="E166" i="68"/>
  <c r="F165" i="68"/>
  <c r="E165" i="68"/>
  <c r="F163" i="68"/>
  <c r="E163" i="68"/>
  <c r="E162" i="68"/>
  <c r="F161" i="68"/>
  <c r="E161" i="68"/>
  <c r="F160" i="68"/>
  <c r="E160" i="68"/>
  <c r="F158" i="68"/>
  <c r="E158" i="68"/>
  <c r="F157" i="68"/>
  <c r="E157" i="68"/>
  <c r="F155" i="68"/>
  <c r="E155" i="68"/>
  <c r="E154" i="68"/>
  <c r="F152" i="68"/>
  <c r="E152" i="68"/>
  <c r="F150" i="68"/>
  <c r="E150" i="68"/>
  <c r="F148" i="68"/>
  <c r="E148" i="68"/>
  <c r="E147" i="68"/>
  <c r="F146" i="68"/>
  <c r="E146" i="68"/>
  <c r="F144" i="68"/>
  <c r="E144" i="68"/>
  <c r="E143" i="68"/>
  <c r="F142" i="68"/>
  <c r="E142" i="68"/>
  <c r="F140" i="68"/>
  <c r="E140" i="68"/>
  <c r="F139" i="68"/>
  <c r="E139" i="68"/>
  <c r="F138" i="68"/>
  <c r="E138" i="68"/>
  <c r="F137" i="68"/>
  <c r="E137" i="68"/>
  <c r="F136" i="68"/>
  <c r="E136" i="68"/>
  <c r="F135" i="68"/>
  <c r="E135" i="68"/>
  <c r="F133" i="68"/>
  <c r="E133" i="68"/>
  <c r="E132" i="68"/>
  <c r="F131" i="68"/>
  <c r="E131" i="68"/>
  <c r="F130" i="68"/>
  <c r="E130" i="68"/>
  <c r="F129" i="68"/>
  <c r="E129" i="68"/>
  <c r="F128" i="68"/>
  <c r="E128" i="68"/>
  <c r="F126" i="68"/>
  <c r="E126" i="68"/>
  <c r="E125" i="68"/>
  <c r="F124" i="68"/>
  <c r="E124" i="68"/>
  <c r="F123" i="68"/>
  <c r="E123" i="68"/>
  <c r="F122" i="68"/>
  <c r="E122" i="68"/>
  <c r="F121" i="68"/>
  <c r="E121" i="68"/>
  <c r="F120" i="68"/>
  <c r="E120" i="68"/>
  <c r="F119" i="68"/>
  <c r="E119" i="68"/>
  <c r="F118" i="68"/>
  <c r="E118" i="68"/>
  <c r="F117" i="68"/>
  <c r="E117" i="68"/>
  <c r="F115" i="68"/>
  <c r="E115" i="68"/>
  <c r="A115" i="68"/>
  <c r="A203" i="67"/>
  <c r="A202" i="67"/>
  <c r="A201" i="67"/>
  <c r="A200" i="67"/>
  <c r="A198" i="67"/>
  <c r="A197" i="67"/>
  <c r="A196" i="67"/>
  <c r="A195" i="67"/>
  <c r="A194" i="67"/>
  <c r="A193" i="67"/>
  <c r="A191" i="67"/>
  <c r="A190" i="67"/>
  <c r="A189" i="67"/>
  <c r="A188" i="67"/>
  <c r="A187" i="67"/>
  <c r="A186" i="67"/>
  <c r="A185" i="67"/>
  <c r="A184" i="67"/>
  <c r="A183" i="67"/>
  <c r="A181" i="67"/>
  <c r="A180" i="67"/>
  <c r="A178" i="67"/>
  <c r="A176" i="67"/>
  <c r="A175" i="67"/>
  <c r="A174" i="67"/>
  <c r="A172" i="67"/>
  <c r="A169" i="67"/>
  <c r="A167" i="67"/>
  <c r="A166" i="67"/>
  <c r="A165" i="67"/>
  <c r="A162" i="67"/>
  <c r="A161" i="67"/>
  <c r="A160" i="67"/>
  <c r="A159" i="67"/>
  <c r="A157" i="67"/>
  <c r="A156" i="67"/>
  <c r="A155" i="67"/>
  <c r="A154" i="67"/>
  <c r="A153" i="67"/>
  <c r="A152" i="67"/>
  <c r="A151" i="67"/>
  <c r="A149" i="67"/>
  <c r="A148" i="67"/>
  <c r="A147" i="67"/>
  <c r="A146" i="67"/>
  <c r="A144" i="67"/>
  <c r="A142" i="67"/>
  <c r="A141" i="67"/>
  <c r="A140" i="67"/>
  <c r="A139" i="67"/>
  <c r="A138" i="67"/>
  <c r="A137" i="67"/>
  <c r="A136" i="67"/>
  <c r="A135" i="67"/>
  <c r="A134" i="67"/>
  <c r="A133" i="67"/>
  <c r="A131" i="67"/>
  <c r="A130" i="67"/>
  <c r="A129" i="67"/>
  <c r="A128" i="67"/>
  <c r="A127" i="67"/>
  <c r="A125" i="67"/>
  <c r="A124" i="67"/>
  <c r="A123" i="67"/>
  <c r="A122" i="67"/>
  <c r="A121" i="67"/>
  <c r="A120" i="67"/>
  <c r="A119" i="67"/>
  <c r="A118" i="67"/>
  <c r="A117" i="67"/>
  <c r="F203" i="67"/>
  <c r="E203" i="67"/>
  <c r="F202" i="67"/>
  <c r="E202" i="67"/>
  <c r="F201" i="67"/>
  <c r="E201" i="67"/>
  <c r="F200" i="67"/>
  <c r="E200" i="67"/>
  <c r="F198" i="67"/>
  <c r="E198" i="67"/>
  <c r="E197" i="67"/>
  <c r="F196" i="67"/>
  <c r="E196" i="67"/>
  <c r="F195" i="67"/>
  <c r="E195" i="67"/>
  <c r="F194" i="67"/>
  <c r="E194" i="67"/>
  <c r="F193" i="67"/>
  <c r="E193" i="67"/>
  <c r="F191" i="67"/>
  <c r="E191" i="67"/>
  <c r="E190" i="67"/>
  <c r="F189" i="67"/>
  <c r="E189" i="67"/>
  <c r="F188" i="67"/>
  <c r="E188" i="67"/>
  <c r="E187" i="67"/>
  <c r="F186" i="67"/>
  <c r="E186" i="67"/>
  <c r="E185" i="67"/>
  <c r="F184" i="67"/>
  <c r="E184" i="67"/>
  <c r="F183" i="67"/>
  <c r="E183" i="67"/>
  <c r="F181" i="67"/>
  <c r="E181" i="67"/>
  <c r="F180" i="67"/>
  <c r="E180" i="67"/>
  <c r="E178" i="67"/>
  <c r="F176" i="67"/>
  <c r="E176" i="67"/>
  <c r="F175" i="67"/>
  <c r="E175" i="67"/>
  <c r="F174" i="67"/>
  <c r="E174" i="67"/>
  <c r="E172" i="67"/>
  <c r="F169" i="67"/>
  <c r="E169" i="67"/>
  <c r="F167" i="67"/>
  <c r="E167" i="67"/>
  <c r="E166" i="67"/>
  <c r="F165" i="67"/>
  <c r="E165" i="67"/>
  <c r="F162" i="67"/>
  <c r="E162" i="67"/>
  <c r="F161" i="67"/>
  <c r="E161" i="67"/>
  <c r="F160" i="67"/>
  <c r="E160" i="67"/>
  <c r="F159" i="67"/>
  <c r="E159" i="67"/>
  <c r="F157" i="67"/>
  <c r="E157" i="67"/>
  <c r="F156" i="67"/>
  <c r="E156" i="67"/>
  <c r="E155" i="67"/>
  <c r="F154" i="67"/>
  <c r="E154" i="67"/>
  <c r="E153" i="67"/>
  <c r="F152" i="67"/>
  <c r="E152" i="67"/>
  <c r="F151" i="67"/>
  <c r="E151" i="67"/>
  <c r="F149" i="67"/>
  <c r="E149" i="67"/>
  <c r="E148" i="67"/>
  <c r="F147" i="67"/>
  <c r="E147" i="67"/>
  <c r="E146" i="67"/>
  <c r="F144" i="67"/>
  <c r="E144" i="67"/>
  <c r="F142" i="67"/>
  <c r="E142" i="67"/>
  <c r="E141" i="67"/>
  <c r="F140" i="67"/>
  <c r="E140" i="67"/>
  <c r="E139" i="67"/>
  <c r="F138" i="67"/>
  <c r="E138" i="67"/>
  <c r="F137" i="67"/>
  <c r="E137" i="67"/>
  <c r="F136" i="67"/>
  <c r="E136" i="67"/>
  <c r="F135" i="67"/>
  <c r="E135" i="67"/>
  <c r="F134" i="67"/>
  <c r="E134" i="67"/>
  <c r="F133" i="67"/>
  <c r="E133" i="67"/>
  <c r="F131" i="67"/>
  <c r="E131" i="67"/>
  <c r="E130" i="67"/>
  <c r="F129" i="67"/>
  <c r="E129" i="67"/>
  <c r="F128" i="67"/>
  <c r="E128" i="67"/>
  <c r="F127" i="67"/>
  <c r="E127" i="67"/>
  <c r="F125" i="67"/>
  <c r="E125" i="67"/>
  <c r="E124" i="67"/>
  <c r="F123" i="67"/>
  <c r="E123" i="67"/>
  <c r="F122" i="67"/>
  <c r="E122" i="67"/>
  <c r="F121" i="67"/>
  <c r="E121" i="67"/>
  <c r="F120" i="67"/>
  <c r="E120" i="67"/>
  <c r="F119" i="67"/>
  <c r="E119" i="67"/>
  <c r="F118" i="67"/>
  <c r="E118" i="67"/>
  <c r="F117" i="67"/>
  <c r="E117" i="67"/>
  <c r="F115" i="67"/>
  <c r="E115" i="67"/>
  <c r="A115" i="67"/>
  <c r="A248" i="66"/>
  <c r="A247" i="66"/>
  <c r="A246" i="66"/>
  <c r="A244" i="66"/>
  <c r="A243" i="66"/>
  <c r="A242" i="66"/>
  <c r="A241" i="66"/>
  <c r="A240" i="66"/>
  <c r="A239" i="66"/>
  <c r="A237" i="66"/>
  <c r="A236" i="66"/>
  <c r="A235" i="66"/>
  <c r="A234" i="66"/>
  <c r="A233" i="66"/>
  <c r="A232" i="66"/>
  <c r="A231" i="66"/>
  <c r="A229" i="66"/>
  <c r="A227" i="66"/>
  <c r="A226" i="66"/>
  <c r="A225" i="66"/>
  <c r="A224" i="66"/>
  <c r="A223" i="66"/>
  <c r="A221" i="66"/>
  <c r="A218" i="66"/>
  <c r="A217" i="66"/>
  <c r="A216" i="66"/>
  <c r="A215" i="66"/>
  <c r="A213" i="66"/>
  <c r="A211" i="66"/>
  <c r="A210" i="66"/>
  <c r="A208" i="66"/>
  <c r="A207" i="66"/>
  <c r="A205" i="66"/>
  <c r="A203" i="66"/>
  <c r="A201" i="66"/>
  <c r="A200" i="66"/>
  <c r="A199" i="66"/>
  <c r="A198" i="66"/>
  <c r="A197" i="66"/>
  <c r="A196" i="66"/>
  <c r="A194" i="66"/>
  <c r="A192" i="66"/>
  <c r="A191" i="66"/>
  <c r="A190" i="66"/>
  <c r="A189" i="66"/>
  <c r="A186" i="66"/>
  <c r="A185" i="66"/>
  <c r="A184" i="66"/>
  <c r="A182" i="66"/>
  <c r="A181" i="66"/>
  <c r="A180" i="66"/>
  <c r="A179" i="66"/>
  <c r="A178" i="66"/>
  <c r="A176" i="66"/>
  <c r="A175" i="66"/>
  <c r="A173" i="66"/>
  <c r="A171" i="66"/>
  <c r="A170" i="66"/>
  <c r="A169" i="66"/>
  <c r="A167" i="66"/>
  <c r="A166" i="66"/>
  <c r="A165" i="66"/>
  <c r="A163" i="66"/>
  <c r="A162" i="66"/>
  <c r="A160" i="66"/>
  <c r="A159" i="66"/>
  <c r="A158" i="66"/>
  <c r="A157" i="66"/>
  <c r="A155" i="66"/>
  <c r="A154" i="66"/>
  <c r="A152" i="66"/>
  <c r="A150" i="66"/>
  <c r="A148" i="66"/>
  <c r="A147" i="66"/>
  <c r="A146" i="66"/>
  <c r="A145" i="66"/>
  <c r="A144" i="66"/>
  <c r="A143" i="66"/>
  <c r="A141" i="66"/>
  <c r="A140" i="66"/>
  <c r="A138" i="66"/>
  <c r="A137" i="66"/>
  <c r="A136" i="66"/>
  <c r="A134" i="66"/>
  <c r="A132" i="66"/>
  <c r="A131" i="66"/>
  <c r="A130" i="66"/>
  <c r="A129" i="66"/>
  <c r="A126" i="66"/>
  <c r="A124" i="66"/>
  <c r="A122" i="66"/>
  <c r="A121" i="66"/>
  <c r="A120" i="66"/>
  <c r="A119" i="66"/>
  <c r="A117" i="66"/>
  <c r="A115" i="66"/>
  <c r="F248" i="66"/>
  <c r="E248" i="66"/>
  <c r="F247" i="66"/>
  <c r="E247" i="66"/>
  <c r="F246" i="66"/>
  <c r="E246" i="66"/>
  <c r="F244" i="66"/>
  <c r="E244" i="66"/>
  <c r="E243" i="66"/>
  <c r="F242" i="66"/>
  <c r="E242" i="66"/>
  <c r="E241" i="66"/>
  <c r="F240" i="66"/>
  <c r="E240" i="66"/>
  <c r="F239" i="66"/>
  <c r="E239" i="66"/>
  <c r="F237" i="66"/>
  <c r="E237" i="66"/>
  <c r="F236" i="66"/>
  <c r="E236" i="66"/>
  <c r="F235" i="66"/>
  <c r="E235" i="66"/>
  <c r="E234" i="66"/>
  <c r="F233" i="66"/>
  <c r="E233" i="66"/>
  <c r="F232" i="66"/>
  <c r="E232" i="66"/>
  <c r="F231" i="66"/>
  <c r="E231" i="66"/>
  <c r="F229" i="66"/>
  <c r="E229" i="66"/>
  <c r="F227" i="66"/>
  <c r="E227" i="66"/>
  <c r="F226" i="66"/>
  <c r="E226" i="66"/>
  <c r="F225" i="66"/>
  <c r="E225" i="66"/>
  <c r="E224" i="66"/>
  <c r="F223" i="66"/>
  <c r="E223" i="66"/>
  <c r="F221" i="66"/>
  <c r="E221" i="66"/>
  <c r="F218" i="66"/>
  <c r="E218" i="66"/>
  <c r="F217" i="66"/>
  <c r="E217" i="66"/>
  <c r="F216" i="66"/>
  <c r="E216" i="66"/>
  <c r="F215" i="66"/>
  <c r="E215" i="66"/>
  <c r="F213" i="66"/>
  <c r="E213" i="66"/>
  <c r="F211" i="66"/>
  <c r="E211" i="66"/>
  <c r="F210" i="66"/>
  <c r="E210" i="66"/>
  <c r="F208" i="66"/>
  <c r="E208" i="66"/>
  <c r="F207" i="66"/>
  <c r="E207" i="66"/>
  <c r="F203" i="66"/>
  <c r="E203" i="66"/>
  <c r="E201" i="66"/>
  <c r="F200" i="66"/>
  <c r="E200" i="66"/>
  <c r="F199" i="66"/>
  <c r="E199" i="66"/>
  <c r="F198" i="66"/>
  <c r="E198" i="66"/>
  <c r="F197" i="66"/>
  <c r="E197" i="66"/>
  <c r="F196" i="66"/>
  <c r="E196" i="66"/>
  <c r="F194" i="66"/>
  <c r="E194" i="66"/>
  <c r="F192" i="66"/>
  <c r="E192" i="66"/>
  <c r="E191" i="66"/>
  <c r="F190" i="66"/>
  <c r="E190" i="66"/>
  <c r="F189" i="66"/>
  <c r="E189" i="66"/>
  <c r="F186" i="66"/>
  <c r="E186" i="66"/>
  <c r="F185" i="66"/>
  <c r="E185" i="66"/>
  <c r="F184" i="66"/>
  <c r="E184" i="66"/>
  <c r="F182" i="66"/>
  <c r="E182" i="66"/>
  <c r="F181" i="66"/>
  <c r="E181" i="66"/>
  <c r="E180" i="66"/>
  <c r="F179" i="66"/>
  <c r="E179" i="66"/>
  <c r="F178" i="66"/>
  <c r="E178" i="66"/>
  <c r="F176" i="66"/>
  <c r="E176" i="66"/>
  <c r="F175" i="66"/>
  <c r="E175" i="66"/>
  <c r="F173" i="66"/>
  <c r="E173" i="66"/>
  <c r="F171" i="66"/>
  <c r="E171" i="66"/>
  <c r="E170" i="66"/>
  <c r="F169" i="66"/>
  <c r="E169" i="66"/>
  <c r="F167" i="66"/>
  <c r="E167" i="66"/>
  <c r="F166" i="66"/>
  <c r="E166" i="66"/>
  <c r="F165" i="66"/>
  <c r="E165" i="66"/>
  <c r="F163" i="66"/>
  <c r="E163" i="66"/>
  <c r="F162" i="66"/>
  <c r="E162" i="66"/>
  <c r="F160" i="66"/>
  <c r="E160" i="66"/>
  <c r="E159" i="66"/>
  <c r="F158" i="66"/>
  <c r="E158" i="66"/>
  <c r="F157" i="66"/>
  <c r="E157" i="66"/>
  <c r="F155" i="66"/>
  <c r="E155" i="66"/>
  <c r="E154" i="66"/>
  <c r="F152" i="66"/>
  <c r="E152" i="66"/>
  <c r="F150" i="66"/>
  <c r="E150" i="66"/>
  <c r="F148" i="66"/>
  <c r="E148" i="66"/>
  <c r="E147" i="66"/>
  <c r="F146" i="66"/>
  <c r="E146" i="66"/>
  <c r="F145" i="66"/>
  <c r="E145" i="66"/>
  <c r="F144" i="66"/>
  <c r="E144" i="66"/>
  <c r="F143" i="66"/>
  <c r="E143" i="66"/>
  <c r="F141" i="66"/>
  <c r="E141" i="66"/>
  <c r="F140" i="66"/>
  <c r="E140" i="66"/>
  <c r="F138" i="66"/>
  <c r="E138" i="66"/>
  <c r="E137" i="66"/>
  <c r="F136" i="66"/>
  <c r="E136" i="66"/>
  <c r="F134" i="66"/>
  <c r="E134" i="66"/>
  <c r="F132" i="66"/>
  <c r="E132" i="66"/>
  <c r="E131" i="66"/>
  <c r="F130" i="66"/>
  <c r="E130" i="66"/>
  <c r="F129" i="66"/>
  <c r="E129" i="66"/>
  <c r="F126" i="66"/>
  <c r="E126" i="66"/>
  <c r="F124" i="66"/>
  <c r="E124" i="66"/>
  <c r="F122" i="66"/>
  <c r="E122" i="66"/>
  <c r="E121" i="66"/>
  <c r="F120" i="66"/>
  <c r="E120" i="66"/>
  <c r="F119" i="66"/>
  <c r="E119" i="66"/>
  <c r="F117" i="66"/>
  <c r="E117" i="66"/>
  <c r="F115" i="66"/>
  <c r="E115" i="66"/>
  <c r="F238" i="65"/>
  <c r="E238" i="65"/>
  <c r="F237" i="65"/>
  <c r="E237" i="65"/>
  <c r="F236" i="65"/>
  <c r="E236" i="65"/>
  <c r="F234" i="65"/>
  <c r="E234" i="65"/>
  <c r="F232" i="65"/>
  <c r="E232" i="65"/>
  <c r="F230" i="65"/>
  <c r="E230" i="65"/>
  <c r="F229" i="65"/>
  <c r="E229" i="65"/>
  <c r="F227" i="65"/>
  <c r="E227" i="65"/>
  <c r="F226" i="65"/>
  <c r="E226" i="65"/>
  <c r="F225" i="65"/>
  <c r="E225" i="65"/>
  <c r="F223" i="65"/>
  <c r="E223" i="65"/>
  <c r="F222" i="65"/>
  <c r="E222" i="65"/>
  <c r="F221" i="65"/>
  <c r="E221" i="65"/>
  <c r="F219" i="65"/>
  <c r="E219" i="65"/>
  <c r="F217" i="65"/>
  <c r="E217" i="65"/>
  <c r="F216" i="65"/>
  <c r="E216" i="65"/>
  <c r="F215" i="65"/>
  <c r="E215" i="65"/>
  <c r="F213" i="65"/>
  <c r="E213" i="65"/>
  <c r="F212" i="65"/>
  <c r="E212" i="65"/>
  <c r="F211" i="65"/>
  <c r="E211" i="65"/>
  <c r="F210" i="65"/>
  <c r="E210" i="65"/>
  <c r="F208" i="65"/>
  <c r="E208" i="65"/>
  <c r="F206" i="65"/>
  <c r="E206" i="65"/>
  <c r="F205" i="65"/>
  <c r="E205" i="65"/>
  <c r="F203" i="65"/>
  <c r="E203" i="65"/>
  <c r="F202" i="65"/>
  <c r="E202" i="65"/>
  <c r="F198" i="65"/>
  <c r="E198" i="65"/>
  <c r="F195" i="65"/>
  <c r="E195" i="65"/>
  <c r="F194" i="65"/>
  <c r="E194" i="65"/>
  <c r="F193" i="65"/>
  <c r="E193" i="65"/>
  <c r="F192" i="65"/>
  <c r="E192" i="65"/>
  <c r="F191" i="65"/>
  <c r="E191" i="65"/>
  <c r="F189" i="65"/>
  <c r="E189" i="65"/>
  <c r="F187" i="65"/>
  <c r="E187" i="65"/>
  <c r="F185" i="65"/>
  <c r="E185" i="65"/>
  <c r="F184" i="65"/>
  <c r="E184" i="65"/>
  <c r="F181" i="65"/>
  <c r="E181" i="65"/>
  <c r="F180" i="65"/>
  <c r="E180" i="65"/>
  <c r="F179" i="65"/>
  <c r="E179" i="65"/>
  <c r="F177" i="65"/>
  <c r="E177" i="65"/>
  <c r="F176" i="65"/>
  <c r="E176" i="65"/>
  <c r="F174" i="65"/>
  <c r="E174" i="65"/>
  <c r="F173" i="65"/>
  <c r="E173" i="65"/>
  <c r="F171" i="65"/>
  <c r="E171" i="65"/>
  <c r="F170" i="65"/>
  <c r="E170" i="65"/>
  <c r="F168" i="65"/>
  <c r="E168" i="65"/>
  <c r="F166" i="65"/>
  <c r="E166" i="65"/>
  <c r="F164" i="65"/>
  <c r="E164" i="65"/>
  <c r="F163" i="65"/>
  <c r="E163" i="65"/>
  <c r="F162" i="65"/>
  <c r="E162" i="65"/>
  <c r="F160" i="65"/>
  <c r="E160" i="65"/>
  <c r="F159" i="65"/>
  <c r="E159" i="65"/>
  <c r="F157" i="65"/>
  <c r="E157" i="65"/>
  <c r="F155" i="65"/>
  <c r="E155" i="65"/>
  <c r="F154" i="65"/>
  <c r="E154" i="65"/>
  <c r="F152" i="65"/>
  <c r="E152" i="65"/>
  <c r="F149" i="65"/>
  <c r="E149" i="65"/>
  <c r="F147" i="65"/>
  <c r="E147" i="65"/>
  <c r="F145" i="65"/>
  <c r="E145" i="65"/>
  <c r="E144" i="65"/>
  <c r="F143" i="65"/>
  <c r="E143" i="65"/>
  <c r="F142" i="65"/>
  <c r="E142" i="65"/>
  <c r="F141" i="65"/>
  <c r="E141" i="65"/>
  <c r="F140" i="65"/>
  <c r="E140" i="65"/>
  <c r="F138" i="65"/>
  <c r="E138" i="65"/>
  <c r="F137" i="65"/>
  <c r="E137" i="65"/>
  <c r="F135" i="65"/>
  <c r="E135" i="65"/>
  <c r="E134" i="65"/>
  <c r="F133" i="65"/>
  <c r="E133" i="65"/>
  <c r="F131" i="65"/>
  <c r="E131" i="65"/>
  <c r="F129" i="65"/>
  <c r="E129" i="65"/>
  <c r="E128" i="65"/>
  <c r="F127" i="65"/>
  <c r="E127" i="65"/>
  <c r="F126" i="65"/>
  <c r="E126" i="65"/>
  <c r="F123" i="65"/>
  <c r="E123" i="65"/>
  <c r="F121" i="65"/>
  <c r="E121" i="65"/>
  <c r="F119" i="65"/>
  <c r="E119" i="65"/>
  <c r="E118" i="65"/>
  <c r="F117" i="65"/>
  <c r="E117" i="65"/>
  <c r="F115" i="65"/>
  <c r="E115" i="65"/>
  <c r="A238" i="65"/>
  <c r="A237" i="65"/>
  <c r="A236" i="65"/>
  <c r="A234" i="65"/>
  <c r="A233" i="65"/>
  <c r="A232" i="65"/>
  <c r="A231" i="65"/>
  <c r="A230" i="65"/>
  <c r="A229" i="65"/>
  <c r="A227" i="65"/>
  <c r="A226" i="65"/>
  <c r="A225" i="65"/>
  <c r="A224" i="65"/>
  <c r="A223" i="65"/>
  <c r="A222" i="65"/>
  <c r="A221" i="65"/>
  <c r="A219" i="65"/>
  <c r="A217" i="65"/>
  <c r="A216" i="65"/>
  <c r="A215" i="65"/>
  <c r="A214" i="65"/>
  <c r="A213" i="65"/>
  <c r="A212" i="65"/>
  <c r="A211" i="65"/>
  <c r="A210" i="65"/>
  <c r="A208" i="65"/>
  <c r="A206" i="65"/>
  <c r="A205" i="65"/>
  <c r="A203" i="65"/>
  <c r="A202" i="65"/>
  <c r="A200" i="65"/>
  <c r="A198" i="65"/>
  <c r="A196" i="65"/>
  <c r="A195" i="65"/>
  <c r="A194" i="65"/>
  <c r="A193" i="65"/>
  <c r="A192" i="65"/>
  <c r="A191" i="65"/>
  <c r="A189" i="65"/>
  <c r="A187" i="65"/>
  <c r="A186" i="65"/>
  <c r="A185" i="65"/>
  <c r="A184" i="65"/>
  <c r="A181" i="65"/>
  <c r="A180" i="65"/>
  <c r="A179" i="65"/>
  <c r="A177" i="65"/>
  <c r="A176" i="65"/>
  <c r="A175" i="65"/>
  <c r="A174" i="65"/>
  <c r="A173" i="65"/>
  <c r="A171" i="65"/>
  <c r="A170" i="65"/>
  <c r="A168" i="65"/>
  <c r="A166" i="65"/>
  <c r="A165" i="65"/>
  <c r="A164" i="65"/>
  <c r="A163" i="65"/>
  <c r="A162" i="65"/>
  <c r="A160" i="65"/>
  <c r="A159" i="65"/>
  <c r="A157" i="65"/>
  <c r="A156" i="65"/>
  <c r="A155" i="65"/>
  <c r="A154" i="65"/>
  <c r="A152" i="65"/>
  <c r="A151" i="65"/>
  <c r="A149" i="65"/>
  <c r="A147" i="65"/>
  <c r="A145" i="65"/>
  <c r="A144" i="65"/>
  <c r="A143" i="65"/>
  <c r="A142" i="65"/>
  <c r="A141" i="65"/>
  <c r="A140" i="65"/>
  <c r="A138" i="65"/>
  <c r="A137" i="65"/>
  <c r="A135" i="65"/>
  <c r="A134" i="65"/>
  <c r="A133" i="65"/>
  <c r="A131" i="65"/>
  <c r="A129" i="65"/>
  <c r="A128" i="65"/>
  <c r="A127" i="65"/>
  <c r="A126" i="65"/>
  <c r="A123" i="65"/>
  <c r="A121" i="65"/>
  <c r="A119" i="65"/>
  <c r="A118" i="65"/>
  <c r="A117" i="65"/>
  <c r="A115" i="65"/>
  <c r="E213" i="64"/>
  <c r="A212" i="64"/>
  <c r="A211" i="64"/>
  <c r="A210" i="64"/>
  <c r="A208" i="64"/>
  <c r="A207" i="64"/>
  <c r="A206" i="64"/>
  <c r="A205" i="64"/>
  <c r="A204" i="64"/>
  <c r="A203" i="64"/>
  <c r="A201" i="64"/>
  <c r="A200" i="64"/>
  <c r="A199" i="64"/>
  <c r="A198" i="64"/>
  <c r="A197" i="64"/>
  <c r="A195" i="64"/>
  <c r="A193" i="64"/>
  <c r="A192" i="64"/>
  <c r="A191" i="64"/>
  <c r="A190" i="64"/>
  <c r="A189" i="64"/>
  <c r="A188" i="64"/>
  <c r="A186" i="64"/>
  <c r="A184" i="64"/>
  <c r="A183" i="64"/>
  <c r="A181" i="64"/>
  <c r="A180" i="64"/>
  <c r="A178" i="64"/>
  <c r="A176" i="64"/>
  <c r="A174" i="64"/>
  <c r="A173" i="64"/>
  <c r="A172" i="64"/>
  <c r="A170" i="64"/>
  <c r="A168" i="64"/>
  <c r="A167" i="64"/>
  <c r="A166" i="64"/>
  <c r="A165" i="64"/>
  <c r="A162" i="64"/>
  <c r="A161" i="64"/>
  <c r="A160" i="64"/>
  <c r="A158" i="64"/>
  <c r="A157" i="64"/>
  <c r="A156" i="64"/>
  <c r="A155" i="64"/>
  <c r="A153" i="64"/>
  <c r="A152" i="64"/>
  <c r="A151" i="64"/>
  <c r="A150" i="64"/>
  <c r="A148" i="64"/>
  <c r="A147" i="64"/>
  <c r="A145" i="64"/>
  <c r="A144" i="64"/>
  <c r="A143" i="64"/>
  <c r="A142" i="64"/>
  <c r="A140" i="64"/>
  <c r="A139" i="64"/>
  <c r="F212" i="64"/>
  <c r="E212" i="64"/>
  <c r="F211" i="64"/>
  <c r="E211" i="64"/>
  <c r="F210" i="64"/>
  <c r="E210" i="64"/>
  <c r="F208" i="64"/>
  <c r="E208" i="64"/>
  <c r="F206" i="64"/>
  <c r="E206" i="64"/>
  <c r="F204" i="64"/>
  <c r="E204" i="64"/>
  <c r="F203" i="64"/>
  <c r="E203" i="64"/>
  <c r="F201" i="64"/>
  <c r="E201" i="64"/>
  <c r="F200" i="64"/>
  <c r="E200" i="64"/>
  <c r="F199" i="64"/>
  <c r="E199" i="64"/>
  <c r="F197" i="64"/>
  <c r="E197" i="64"/>
  <c r="F195" i="64"/>
  <c r="E195" i="64"/>
  <c r="F194" i="64"/>
  <c r="E194" i="64"/>
  <c r="F193" i="64"/>
  <c r="E193" i="64"/>
  <c r="F191" i="64"/>
  <c r="E191" i="64"/>
  <c r="F190" i="64"/>
  <c r="E190" i="64"/>
  <c r="F189" i="64"/>
  <c r="E189" i="64"/>
  <c r="F188" i="64"/>
  <c r="E188" i="64"/>
  <c r="F186" i="64"/>
  <c r="E186" i="64"/>
  <c r="F184" i="64"/>
  <c r="E184" i="64"/>
  <c r="F183" i="64"/>
  <c r="E183" i="64"/>
  <c r="F181" i="64"/>
  <c r="E181" i="64"/>
  <c r="F180" i="64"/>
  <c r="E180" i="64"/>
  <c r="F176" i="64"/>
  <c r="E176" i="64"/>
  <c r="F173" i="64"/>
  <c r="E173" i="64"/>
  <c r="F172" i="64"/>
  <c r="E172" i="64"/>
  <c r="F170" i="64"/>
  <c r="E170" i="64"/>
  <c r="F168" i="64"/>
  <c r="E168" i="64"/>
  <c r="F166" i="64"/>
  <c r="E166" i="64"/>
  <c r="F165" i="64"/>
  <c r="E165" i="64"/>
  <c r="F162" i="64"/>
  <c r="E162" i="64"/>
  <c r="F161" i="64"/>
  <c r="E161" i="64"/>
  <c r="F160" i="64"/>
  <c r="E160" i="64"/>
  <c r="F158" i="64"/>
  <c r="E158" i="64"/>
  <c r="F157" i="64"/>
  <c r="E157" i="64"/>
  <c r="F155" i="64"/>
  <c r="E155" i="64"/>
  <c r="F153" i="64"/>
  <c r="E153" i="64"/>
  <c r="F151" i="64"/>
  <c r="E151" i="64"/>
  <c r="F150" i="64"/>
  <c r="E150" i="64"/>
  <c r="F148" i="64"/>
  <c r="E148" i="64"/>
  <c r="F147" i="64"/>
  <c r="E147" i="64"/>
  <c r="F145" i="64"/>
  <c r="E145" i="64"/>
  <c r="F143" i="64"/>
  <c r="E143" i="64"/>
  <c r="F142" i="64"/>
  <c r="E142" i="64"/>
  <c r="F140" i="64"/>
  <c r="E140" i="64"/>
  <c r="F137" i="64"/>
  <c r="E137" i="64"/>
  <c r="F135" i="64"/>
  <c r="E135" i="64"/>
  <c r="F133" i="64"/>
  <c r="E133" i="64"/>
  <c r="F131" i="64"/>
  <c r="E131" i="64"/>
  <c r="F129" i="64"/>
  <c r="E129" i="64"/>
  <c r="F127" i="64"/>
  <c r="E127" i="64"/>
  <c r="F123" i="64"/>
  <c r="E123" i="64"/>
  <c r="F121" i="64"/>
  <c r="E121" i="64"/>
  <c r="F119" i="64"/>
  <c r="E119" i="64"/>
  <c r="F117" i="64"/>
  <c r="E117" i="64"/>
  <c r="F115" i="64"/>
  <c r="E115" i="64"/>
  <c r="A137" i="64"/>
  <c r="A135" i="64"/>
  <c r="A133" i="64"/>
  <c r="A132" i="64"/>
  <c r="A131" i="64"/>
  <c r="A129" i="64"/>
  <c r="A128" i="64"/>
  <c r="A127" i="64"/>
  <c r="A125" i="64"/>
  <c r="A123" i="64"/>
  <c r="A122" i="64"/>
  <c r="A121" i="64"/>
  <c r="A119" i="64"/>
  <c r="A118" i="64"/>
  <c r="A117" i="64"/>
  <c r="A115" i="64"/>
  <c r="W486" i="62"/>
  <c r="W409" i="62"/>
  <c r="W92" i="62"/>
  <c r="W70" i="58"/>
  <c r="W21" i="58"/>
  <c r="W60" i="56"/>
  <c r="Y60" i="56"/>
  <c r="Z60" i="56"/>
  <c r="E63" i="70"/>
  <c r="W115" i="55"/>
  <c r="F304" i="74"/>
  <c r="E304" i="74"/>
  <c r="A223" i="71"/>
  <c r="A257" i="71"/>
  <c r="F297" i="73"/>
  <c r="F317" i="72"/>
  <c r="E317" i="72"/>
  <c r="A239" i="71"/>
  <c r="F231" i="72"/>
  <c r="E231" i="72"/>
  <c r="F212" i="71"/>
  <c r="E212" i="71"/>
  <c r="A302" i="73"/>
  <c r="A141" i="71"/>
  <c r="A163" i="64"/>
  <c r="F256" i="75"/>
  <c r="E256" i="75"/>
  <c r="F244" i="73"/>
  <c r="E244" i="73"/>
  <c r="V52" i="58"/>
  <c r="A151" i="72"/>
  <c r="A152" i="72"/>
  <c r="A263" i="75"/>
  <c r="A448" i="76"/>
  <c r="A235" i="74"/>
  <c r="A277" i="73"/>
  <c r="A174" i="71"/>
  <c r="A243" i="71"/>
  <c r="A512" i="76"/>
  <c r="A292" i="76"/>
  <c r="F288" i="76"/>
  <c r="E288" i="76"/>
  <c r="A174" i="76"/>
  <c r="F450" i="75"/>
  <c r="E450" i="75"/>
  <c r="F387" i="75"/>
  <c r="E387" i="75"/>
  <c r="F357" i="75"/>
  <c r="E357" i="75"/>
  <c r="F247" i="75"/>
  <c r="E247" i="75"/>
  <c r="F229" i="75"/>
  <c r="E229" i="75"/>
  <c r="A178" i="75"/>
  <c r="A140" i="75"/>
  <c r="F410" i="74"/>
  <c r="E410" i="74"/>
  <c r="F394" i="74"/>
  <c r="E394" i="74"/>
  <c r="A385" i="74"/>
  <c r="F378" i="74"/>
  <c r="E378" i="74"/>
  <c r="F371" i="74"/>
  <c r="E371" i="74"/>
  <c r="F335" i="74"/>
  <c r="E335" i="74"/>
  <c r="A333" i="74"/>
  <c r="F329" i="74"/>
  <c r="E329" i="74"/>
  <c r="A326" i="74"/>
  <c r="A319" i="74"/>
  <c r="F314" i="74"/>
  <c r="E314" i="74"/>
  <c r="A309" i="74"/>
  <c r="A308" i="74"/>
  <c r="F286" i="74"/>
  <c r="E286" i="74"/>
  <c r="F284" i="74"/>
  <c r="E284" i="74"/>
  <c r="F282" i="74"/>
  <c r="E282" i="74"/>
  <c r="F269" i="74"/>
  <c r="E269" i="74"/>
  <c r="A262" i="74"/>
  <c r="V211" i="60"/>
  <c r="A261" i="74"/>
  <c r="F238" i="74"/>
  <c r="E238" i="74"/>
  <c r="F232" i="74"/>
  <c r="E232" i="74"/>
  <c r="F162" i="74"/>
  <c r="E162" i="74"/>
  <c r="A155" i="74"/>
  <c r="F148" i="74"/>
  <c r="E148" i="74"/>
  <c r="A126" i="74"/>
  <c r="A421" i="73"/>
  <c r="F399" i="73"/>
  <c r="E399" i="73"/>
  <c r="A380" i="73"/>
  <c r="A365" i="73"/>
  <c r="V319" i="59"/>
  <c r="A347" i="73"/>
  <c r="A348" i="73"/>
  <c r="A343" i="73"/>
  <c r="V279" i="59"/>
  <c r="F322" i="73"/>
  <c r="E322" i="73"/>
  <c r="F304" i="73"/>
  <c r="E304" i="73"/>
  <c r="V231" i="59"/>
  <c r="F279" i="73"/>
  <c r="E279" i="73"/>
  <c r="F286" i="73"/>
  <c r="A280" i="73"/>
  <c r="F256" i="73"/>
  <c r="E256" i="73"/>
  <c r="A246" i="73"/>
  <c r="F233" i="73"/>
  <c r="E233" i="73"/>
  <c r="F230" i="73"/>
  <c r="E230" i="73"/>
  <c r="A218" i="73"/>
  <c r="F210" i="73"/>
  <c r="E210" i="73"/>
  <c r="V57" i="59"/>
  <c r="A156" i="73"/>
  <c r="F402" i="72"/>
  <c r="E402" i="72"/>
  <c r="A396" i="72"/>
  <c r="A385" i="72"/>
  <c r="F380" i="72"/>
  <c r="E380" i="72"/>
  <c r="A371" i="72"/>
  <c r="A353" i="72"/>
  <c r="F336" i="72"/>
  <c r="A326" i="72"/>
  <c r="F296" i="72"/>
  <c r="E296" i="72"/>
  <c r="A275" i="72"/>
  <c r="A274" i="72"/>
  <c r="A267" i="72"/>
  <c r="F254" i="72"/>
  <c r="E254" i="72"/>
  <c r="A246" i="72"/>
  <c r="F241" i="72"/>
  <c r="E241" i="72"/>
  <c r="F239" i="72"/>
  <c r="E239" i="72"/>
  <c r="F213" i="72"/>
  <c r="E213" i="72"/>
  <c r="A204" i="72"/>
  <c r="F184" i="72"/>
  <c r="E184" i="72"/>
  <c r="F181" i="72"/>
  <c r="E181" i="72"/>
  <c r="F167" i="72"/>
  <c r="E167" i="72"/>
  <c r="F165" i="72"/>
  <c r="E165" i="72"/>
  <c r="F140" i="72"/>
  <c r="E140" i="72"/>
  <c r="F116" i="72"/>
  <c r="E116" i="72"/>
  <c r="F333" i="71"/>
  <c r="E333" i="71"/>
  <c r="A327" i="71"/>
  <c r="F288" i="71"/>
  <c r="E288" i="71"/>
  <c r="A282" i="71"/>
  <c r="F272" i="71"/>
  <c r="A259" i="71"/>
  <c r="A255" i="71"/>
  <c r="F233" i="71"/>
  <c r="E233" i="71"/>
  <c r="A228" i="71"/>
  <c r="F218" i="71"/>
  <c r="E218" i="71"/>
  <c r="A215" i="71"/>
  <c r="A207" i="71"/>
  <c r="A204" i="71"/>
  <c r="A193" i="71"/>
  <c r="A181" i="71"/>
  <c r="A146" i="71"/>
  <c r="F126" i="71"/>
  <c r="A126" i="71"/>
  <c r="A116" i="71"/>
  <c r="F182" i="68"/>
  <c r="E182" i="68"/>
  <c r="F163" i="67"/>
  <c r="E163" i="67"/>
  <c r="A163" i="67"/>
  <c r="A207" i="69"/>
  <c r="E207" i="69"/>
  <c r="A293" i="70"/>
  <c r="F293" i="70"/>
  <c r="E293" i="70"/>
  <c r="A298" i="70"/>
  <c r="F298" i="70"/>
  <c r="E298" i="70"/>
  <c r="F284" i="70"/>
  <c r="E284" i="70"/>
  <c r="A284" i="70"/>
  <c r="A279" i="70"/>
  <c r="F279" i="70"/>
  <c r="E279" i="70"/>
  <c r="A271" i="70"/>
  <c r="F271" i="70"/>
  <c r="E271" i="70"/>
  <c r="A269" i="70"/>
  <c r="F269" i="70"/>
  <c r="E269" i="70"/>
  <c r="F263" i="70"/>
  <c r="A263" i="70"/>
  <c r="V236" i="56"/>
  <c r="F261" i="70"/>
  <c r="A261" i="70"/>
  <c r="A255" i="70"/>
  <c r="F255" i="70"/>
  <c r="E255" i="70"/>
  <c r="A253" i="70"/>
  <c r="F253" i="70"/>
  <c r="E253" i="70"/>
  <c r="A249" i="70"/>
  <c r="F249" i="70"/>
  <c r="E249" i="70"/>
  <c r="A246" i="70"/>
  <c r="F246" i="70"/>
  <c r="E246" i="70"/>
  <c r="A240" i="70"/>
  <c r="F240" i="70"/>
  <c r="E240" i="70"/>
  <c r="F233" i="70"/>
  <c r="E233" i="70"/>
  <c r="A233" i="70"/>
  <c r="A231" i="70"/>
  <c r="F231" i="70"/>
  <c r="E231" i="70"/>
  <c r="A229" i="70"/>
  <c r="F229" i="70"/>
  <c r="E229" i="70"/>
  <c r="V171" i="56"/>
  <c r="F220" i="70"/>
  <c r="E220" i="70"/>
  <c r="A225" i="70"/>
  <c r="F225" i="70"/>
  <c r="F221" i="70"/>
  <c r="A221" i="70"/>
  <c r="F216" i="70"/>
  <c r="A216" i="70"/>
  <c r="A212" i="70"/>
  <c r="F212" i="70"/>
  <c r="A206" i="70"/>
  <c r="F206" i="70"/>
  <c r="E206" i="70"/>
  <c r="F200" i="70"/>
  <c r="E200" i="70"/>
  <c r="A200" i="70"/>
  <c r="F197" i="70"/>
  <c r="E197" i="70"/>
  <c r="A197" i="70"/>
  <c r="A194" i="70"/>
  <c r="F194" i="70"/>
  <c r="E194" i="70"/>
  <c r="F190" i="70"/>
  <c r="E190" i="70"/>
  <c r="A190" i="70"/>
  <c r="A186" i="70"/>
  <c r="F186" i="70"/>
  <c r="E186" i="70"/>
  <c r="A184" i="70"/>
  <c r="F184" i="70"/>
  <c r="E184" i="70"/>
  <c r="A181" i="70"/>
  <c r="F181" i="70"/>
  <c r="E181" i="70"/>
  <c r="F176" i="70"/>
  <c r="E176" i="70"/>
  <c r="A176" i="70"/>
  <c r="F173" i="70"/>
  <c r="E173" i="70"/>
  <c r="A173" i="70"/>
  <c r="A168" i="70"/>
  <c r="F168" i="70"/>
  <c r="E168" i="70"/>
  <c r="A166" i="70"/>
  <c r="F166" i="70"/>
  <c r="E166" i="70"/>
  <c r="A159" i="70"/>
  <c r="F159" i="70"/>
  <c r="E159" i="70"/>
  <c r="A156" i="70"/>
  <c r="F156" i="70"/>
  <c r="E156" i="70"/>
  <c r="F152" i="70"/>
  <c r="E152" i="70"/>
  <c r="A152" i="70"/>
  <c r="A144" i="70"/>
  <c r="F144" i="70"/>
  <c r="E144" i="70"/>
  <c r="V40" i="56"/>
  <c r="A139" i="70"/>
  <c r="F139" i="70"/>
  <c r="F137" i="70"/>
  <c r="E137" i="70"/>
  <c r="A137" i="70"/>
  <c r="F131" i="70"/>
  <c r="E131" i="70"/>
  <c r="A131" i="70"/>
  <c r="F126" i="70"/>
  <c r="E126" i="70"/>
  <c r="A126" i="70"/>
  <c r="A116" i="70"/>
  <c r="F116" i="70"/>
  <c r="E116" i="70"/>
  <c r="V162" i="56"/>
  <c r="F311" i="71"/>
  <c r="E311" i="71"/>
  <c r="A316" i="71"/>
  <c r="F303" i="71"/>
  <c r="E303" i="71"/>
  <c r="F286" i="71"/>
  <c r="E286" i="71"/>
  <c r="F279" i="71"/>
  <c r="E279" i="71"/>
  <c r="A272" i="71"/>
  <c r="A271" i="71"/>
  <c r="A267" i="71"/>
  <c r="F262" i="71"/>
  <c r="E262" i="71"/>
  <c r="F246" i="71"/>
  <c r="E246" i="71"/>
  <c r="A236" i="71"/>
  <c r="A184" i="71"/>
  <c r="F178" i="71"/>
  <c r="E178" i="71"/>
  <c r="A153" i="71"/>
  <c r="A136" i="71"/>
  <c r="A125" i="71"/>
  <c r="V184" i="57"/>
  <c r="F201" i="72"/>
  <c r="E201" i="72"/>
  <c r="F368" i="72"/>
  <c r="E368" i="72"/>
  <c r="F351" i="72"/>
  <c r="E351" i="72"/>
  <c r="F347" i="72"/>
  <c r="E347" i="72"/>
  <c r="F344" i="72"/>
  <c r="E344" i="72"/>
  <c r="A336" i="72"/>
  <c r="F335" i="72"/>
  <c r="E335" i="72"/>
  <c r="F331" i="72"/>
  <c r="E331" i="72"/>
  <c r="F319" i="72"/>
  <c r="E319" i="72"/>
  <c r="F315" i="72"/>
  <c r="E315" i="72"/>
  <c r="F305" i="72"/>
  <c r="E305" i="72"/>
  <c r="F302" i="72"/>
  <c r="E302" i="72"/>
  <c r="F291" i="72"/>
  <c r="F287" i="72"/>
  <c r="A281" i="72"/>
  <c r="F275" i="72"/>
  <c r="F272" i="72"/>
  <c r="E272" i="72"/>
  <c r="F261" i="72"/>
  <c r="E261" i="72"/>
  <c r="F251" i="72"/>
  <c r="E251" i="72"/>
  <c r="F236" i="72"/>
  <c r="E236" i="72"/>
  <c r="F228" i="72"/>
  <c r="E228" i="72"/>
  <c r="F225" i="72"/>
  <c r="E225" i="72"/>
  <c r="F198" i="72"/>
  <c r="E198" i="72"/>
  <c r="F191" i="72"/>
  <c r="E191" i="72"/>
  <c r="F157" i="72"/>
  <c r="E157" i="72"/>
  <c r="F152" i="72"/>
  <c r="F151" i="72"/>
  <c r="E151" i="72"/>
  <c r="F149" i="72"/>
  <c r="E149" i="72"/>
  <c r="F146" i="72"/>
  <c r="E146" i="72"/>
  <c r="F135" i="72"/>
  <c r="V22" i="58"/>
  <c r="A126" i="72"/>
  <c r="F127" i="72"/>
  <c r="A127" i="72"/>
  <c r="V236" i="58"/>
  <c r="F126" i="72"/>
  <c r="E126" i="72"/>
  <c r="F363" i="73"/>
  <c r="E363" i="73"/>
  <c r="F116" i="73"/>
  <c r="E116" i="73"/>
  <c r="V22" i="59"/>
  <c r="F135" i="73"/>
  <c r="A139" i="73"/>
  <c r="F144" i="73"/>
  <c r="E144" i="73"/>
  <c r="F150" i="73"/>
  <c r="E150" i="73"/>
  <c r="F154" i="73"/>
  <c r="E154" i="73"/>
  <c r="A157" i="73"/>
  <c r="F156" i="73"/>
  <c r="E156" i="73"/>
  <c r="F162" i="73"/>
  <c r="E162" i="73"/>
  <c r="F170" i="73"/>
  <c r="E170" i="73"/>
  <c r="F173" i="73"/>
  <c r="E173" i="73"/>
  <c r="F187" i="73"/>
  <c r="E187" i="73"/>
  <c r="F190" i="73"/>
  <c r="E190" i="73"/>
  <c r="F197" i="73"/>
  <c r="E197" i="73"/>
  <c r="F204" i="73"/>
  <c r="E204" i="73"/>
  <c r="F207" i="73"/>
  <c r="E207" i="73"/>
  <c r="F236" i="73"/>
  <c r="E236" i="73"/>
  <c r="F241" i="73"/>
  <c r="E241" i="73"/>
  <c r="F259" i="73"/>
  <c r="E259" i="73"/>
  <c r="F266" i="73"/>
  <c r="E266" i="73"/>
  <c r="F272" i="73"/>
  <c r="E272" i="73"/>
  <c r="V243" i="59"/>
  <c r="F291" i="73"/>
  <c r="E291" i="73"/>
  <c r="F292" i="73"/>
  <c r="F311" i="73"/>
  <c r="E311" i="73"/>
  <c r="F314" i="73"/>
  <c r="E314" i="73"/>
  <c r="A323" i="73"/>
  <c r="F327" i="73"/>
  <c r="E327" i="73"/>
  <c r="F329" i="73"/>
  <c r="E329" i="73"/>
  <c r="F331" i="73"/>
  <c r="E331" i="73"/>
  <c r="F338" i="73"/>
  <c r="E338" i="73"/>
  <c r="F356" i="73"/>
  <c r="E356" i="73"/>
  <c r="F359" i="73"/>
  <c r="E359" i="73"/>
  <c r="F377" i="73"/>
  <c r="E377" i="73"/>
  <c r="A377" i="73"/>
  <c r="A378" i="73"/>
  <c r="F378" i="73"/>
  <c r="A386" i="73"/>
  <c r="F390" i="73"/>
  <c r="E390" i="73"/>
  <c r="F404" i="73"/>
  <c r="E404" i="73"/>
  <c r="F415" i="73"/>
  <c r="E415" i="73"/>
  <c r="F425" i="73"/>
  <c r="E425" i="73"/>
  <c r="F116" i="74"/>
  <c r="E116" i="74"/>
  <c r="A125" i="74"/>
  <c r="F136" i="74"/>
  <c r="E136" i="74"/>
  <c r="F141" i="74"/>
  <c r="E141" i="74"/>
  <c r="F144" i="74"/>
  <c r="E144" i="74"/>
  <c r="F149" i="74"/>
  <c r="A149" i="74"/>
  <c r="F167" i="74"/>
  <c r="E167" i="74"/>
  <c r="F180" i="74"/>
  <c r="E180" i="74"/>
  <c r="F187" i="74"/>
  <c r="E187" i="74"/>
  <c r="F196" i="74"/>
  <c r="E196" i="74"/>
  <c r="F199" i="74"/>
  <c r="E199" i="74"/>
  <c r="F202" i="74"/>
  <c r="E202" i="74"/>
  <c r="F211" i="74"/>
  <c r="E211" i="74"/>
  <c r="F222" i="74"/>
  <c r="E222" i="74"/>
  <c r="F225" i="74"/>
  <c r="E225" i="74"/>
  <c r="F228" i="74"/>
  <c r="E228" i="74"/>
  <c r="F244" i="74"/>
  <c r="E244" i="74"/>
  <c r="F246" i="74"/>
  <c r="E246" i="74"/>
  <c r="F254" i="74"/>
  <c r="E254" i="74"/>
  <c r="F259" i="74"/>
  <c r="E259" i="74"/>
  <c r="F265" i="74"/>
  <c r="F272" i="74"/>
  <c r="E272" i="74"/>
  <c r="F289" i="74"/>
  <c r="E289" i="74"/>
  <c r="F297" i="74"/>
  <c r="E297" i="74"/>
  <c r="F309" i="74"/>
  <c r="F350" i="74"/>
  <c r="E350" i="74"/>
  <c r="F353" i="74"/>
  <c r="E353" i="74"/>
  <c r="F404" i="74"/>
  <c r="E404" i="74"/>
  <c r="F414" i="74"/>
  <c r="E414" i="74"/>
  <c r="F146" i="75"/>
  <c r="E146" i="75"/>
  <c r="V55" i="61"/>
  <c r="F171" i="75"/>
  <c r="E171" i="75"/>
  <c r="A269" i="75"/>
  <c r="V259" i="61"/>
  <c r="F309" i="75"/>
  <c r="E309" i="75"/>
  <c r="F314" i="75"/>
  <c r="F369" i="75"/>
  <c r="F469" i="75"/>
  <c r="E469" i="75"/>
  <c r="F459" i="75"/>
  <c r="E459" i="75"/>
  <c r="A414" i="75"/>
  <c r="F411" i="75"/>
  <c r="E411" i="75"/>
  <c r="F396" i="75"/>
  <c r="E396" i="75"/>
  <c r="F394" i="75"/>
  <c r="E394" i="75"/>
  <c r="F328" i="75"/>
  <c r="E328" i="75"/>
  <c r="A319" i="75"/>
  <c r="A295" i="75"/>
  <c r="F282" i="75"/>
  <c r="E282" i="75"/>
  <c r="F202" i="75"/>
  <c r="E202" i="75"/>
  <c r="A163" i="75"/>
  <c r="A116" i="75"/>
  <c r="F479" i="75"/>
  <c r="E479" i="75"/>
  <c r="F475" i="75"/>
  <c r="E475" i="75"/>
  <c r="A443" i="75"/>
  <c r="F436" i="75"/>
  <c r="E436" i="75"/>
  <c r="F426" i="75"/>
  <c r="E426" i="75"/>
  <c r="F414" i="75"/>
  <c r="E414" i="75"/>
  <c r="F390" i="75"/>
  <c r="E390" i="75"/>
  <c r="F380" i="75"/>
  <c r="E380" i="75"/>
  <c r="F375" i="75"/>
  <c r="E375" i="75"/>
  <c r="F368" i="75"/>
  <c r="E368" i="75"/>
  <c r="A364" i="75"/>
  <c r="A349" i="75"/>
  <c r="F342" i="75"/>
  <c r="E342" i="75"/>
  <c r="A340" i="75"/>
  <c r="F338" i="75"/>
  <c r="E338" i="75"/>
  <c r="F325" i="75"/>
  <c r="E325" i="75"/>
  <c r="A310" i="75"/>
  <c r="A304" i="75"/>
  <c r="V247" i="61"/>
  <c r="F298" i="75"/>
  <c r="F290" i="75"/>
  <c r="E290" i="75"/>
  <c r="F272" i="75"/>
  <c r="E272" i="75"/>
  <c r="F258" i="75"/>
  <c r="E258" i="75"/>
  <c r="A244" i="75"/>
  <c r="F241" i="75"/>
  <c r="E241" i="75"/>
  <c r="F220" i="75"/>
  <c r="E220" i="75"/>
  <c r="F217" i="75"/>
  <c r="E217" i="75"/>
  <c r="F214" i="75"/>
  <c r="E214" i="75"/>
  <c r="F195" i="75"/>
  <c r="E195" i="75"/>
  <c r="F173" i="75"/>
  <c r="E173" i="75"/>
  <c r="A155" i="75"/>
  <c r="V22" i="61"/>
  <c r="A126" i="75"/>
  <c r="A135" i="75"/>
  <c r="F127" i="75"/>
  <c r="A592" i="76"/>
  <c r="F581" i="76"/>
  <c r="E581" i="76"/>
  <c r="A577" i="76"/>
  <c r="F571" i="76"/>
  <c r="E571" i="76"/>
  <c r="A561" i="76"/>
  <c r="A552" i="76"/>
  <c r="A545" i="76"/>
  <c r="F538" i="76"/>
  <c r="E538" i="76"/>
  <c r="A528" i="76"/>
  <c r="F516" i="76"/>
  <c r="E516" i="76"/>
  <c r="F502" i="76"/>
  <c r="E502" i="76"/>
  <c r="A500" i="76"/>
  <c r="A497" i="76"/>
  <c r="F494" i="76"/>
  <c r="F481" i="76"/>
  <c r="E481" i="76"/>
  <c r="A479" i="76"/>
  <c r="A475" i="76"/>
  <c r="F472" i="76"/>
  <c r="E472" i="76"/>
  <c r="A464" i="76"/>
  <c r="A459" i="76"/>
  <c r="F453" i="76"/>
  <c r="A452" i="76"/>
  <c r="A453" i="76"/>
  <c r="F441" i="76"/>
  <c r="E441" i="76"/>
  <c r="F433" i="76"/>
  <c r="E433" i="76"/>
  <c r="F426" i="76"/>
  <c r="E426" i="76"/>
  <c r="F424" i="76"/>
  <c r="E424" i="76"/>
  <c r="A422" i="76"/>
  <c r="F414" i="76"/>
  <c r="E414" i="76"/>
  <c r="A407" i="76"/>
  <c r="F398" i="76"/>
  <c r="E398" i="76"/>
  <c r="A395" i="76"/>
  <c r="F388" i="76"/>
  <c r="E388" i="76"/>
  <c r="A386" i="76"/>
  <c r="F381" i="76"/>
  <c r="F376" i="76"/>
  <c r="A370" i="76"/>
  <c r="A364" i="76"/>
  <c r="F361" i="76"/>
  <c r="E361" i="76"/>
  <c r="A356" i="76"/>
  <c r="A347" i="76"/>
  <c r="A339" i="76"/>
  <c r="A332" i="76"/>
  <c r="F329" i="76"/>
  <c r="E329" i="76"/>
  <c r="A322" i="76"/>
  <c r="F315" i="76"/>
  <c r="E315" i="76"/>
  <c r="A310" i="76"/>
  <c r="A308" i="76"/>
  <c r="F305" i="76"/>
  <c r="E305" i="76"/>
  <c r="A298" i="76"/>
  <c r="F285" i="76"/>
  <c r="E285" i="76"/>
  <c r="F282" i="76"/>
  <c r="E282" i="76"/>
  <c r="A270" i="76"/>
  <c r="A261" i="76"/>
  <c r="A258" i="76"/>
  <c r="A255" i="76"/>
  <c r="F241" i="76"/>
  <c r="E241" i="76"/>
  <c r="F234" i="76"/>
  <c r="E234" i="76"/>
  <c r="A227" i="76"/>
  <c r="F224" i="76"/>
  <c r="E224" i="76"/>
  <c r="A210" i="76"/>
  <c r="A205" i="76"/>
  <c r="A202" i="76"/>
  <c r="F194" i="76"/>
  <c r="E194" i="76"/>
  <c r="A186" i="76"/>
  <c r="F180" i="76"/>
  <c r="A170" i="76"/>
  <c r="F164" i="76"/>
  <c r="E164" i="76"/>
  <c r="F157" i="76"/>
  <c r="E157" i="76"/>
  <c r="F139" i="76"/>
  <c r="E139" i="76"/>
  <c r="F127" i="76"/>
  <c r="F116" i="76"/>
  <c r="E116" i="76"/>
  <c r="V472" i="62"/>
  <c r="V361" i="62"/>
  <c r="V325" i="62"/>
  <c r="V313" i="62"/>
  <c r="V80" i="62"/>
  <c r="V22" i="62"/>
  <c r="F117" i="21"/>
  <c r="E117" i="21"/>
  <c r="F119" i="21"/>
  <c r="E119" i="21"/>
  <c r="F121" i="21"/>
  <c r="E121" i="21"/>
  <c r="F123" i="21"/>
  <c r="E123" i="21"/>
  <c r="F125" i="21"/>
  <c r="E125" i="21"/>
  <c r="F127" i="21"/>
  <c r="E127" i="21"/>
  <c r="F129" i="21"/>
  <c r="E129" i="21"/>
  <c r="F131" i="21"/>
  <c r="E131" i="21"/>
  <c r="F134" i="21"/>
  <c r="E134" i="21"/>
  <c r="F136" i="21"/>
  <c r="E136" i="21"/>
  <c r="F138" i="21"/>
  <c r="E138" i="21"/>
  <c r="F139" i="21"/>
  <c r="E139" i="21"/>
  <c r="F141" i="21"/>
  <c r="E141" i="21"/>
  <c r="F143" i="21"/>
  <c r="E143" i="21"/>
  <c r="F144" i="21"/>
  <c r="E144" i="21"/>
  <c r="F146" i="21"/>
  <c r="E146" i="21"/>
  <c r="F147" i="21"/>
  <c r="E147" i="21"/>
  <c r="F148" i="21"/>
  <c r="E148" i="21"/>
  <c r="F150" i="21"/>
  <c r="E150" i="21"/>
  <c r="F152" i="21"/>
  <c r="E152" i="21"/>
  <c r="F155" i="21"/>
  <c r="E155" i="21"/>
  <c r="F159" i="21"/>
  <c r="E159" i="21"/>
  <c r="F160" i="21"/>
  <c r="E160" i="21"/>
  <c r="F162" i="21"/>
  <c r="E162" i="21"/>
  <c r="F163" i="21"/>
  <c r="E163" i="21"/>
  <c r="F165" i="21"/>
  <c r="E165" i="21"/>
  <c r="F167" i="21"/>
  <c r="E167" i="21"/>
  <c r="F168" i="21"/>
  <c r="E168" i="21"/>
  <c r="F170" i="21"/>
  <c r="E170" i="21"/>
  <c r="F172" i="21"/>
  <c r="E172" i="21"/>
  <c r="A165" i="21"/>
  <c r="A166" i="21"/>
  <c r="A167" i="21"/>
  <c r="A168" i="21"/>
  <c r="A169" i="21"/>
  <c r="A170" i="21"/>
  <c r="A171" i="21"/>
  <c r="A172" i="21"/>
  <c r="A164" i="21"/>
  <c r="A163" i="21"/>
  <c r="A162" i="21"/>
  <c r="A160" i="21"/>
  <c r="A159" i="21"/>
  <c r="A157" i="21"/>
  <c r="A155" i="21"/>
  <c r="A153" i="21"/>
  <c r="A152" i="21"/>
  <c r="A150" i="21"/>
  <c r="A149" i="21"/>
  <c r="A148" i="21"/>
  <c r="A147" i="21"/>
  <c r="A146" i="21"/>
  <c r="A144" i="21"/>
  <c r="A143" i="21"/>
  <c r="A142" i="21"/>
  <c r="A141" i="21"/>
  <c r="A140" i="21"/>
  <c r="A139" i="21"/>
  <c r="A138" i="21"/>
  <c r="A136" i="21"/>
  <c r="A135" i="21"/>
  <c r="A134" i="21"/>
  <c r="A133" i="21"/>
  <c r="A131" i="21"/>
  <c r="A129" i="21"/>
  <c r="A128" i="21"/>
  <c r="A127" i="21"/>
  <c r="A126" i="21"/>
  <c r="A125" i="21"/>
  <c r="A123" i="21"/>
  <c r="A122" i="21"/>
  <c r="A121" i="21"/>
  <c r="A119" i="21"/>
  <c r="A118" i="21"/>
  <c r="A117" i="21"/>
  <c r="F115" i="21"/>
  <c r="E115" i="21"/>
  <c r="A115" i="21"/>
  <c r="F261" i="74"/>
  <c r="E261" i="74"/>
  <c r="F347" i="73"/>
  <c r="E347" i="73"/>
  <c r="A322" i="73"/>
  <c r="A279" i="73"/>
  <c r="A220" i="70"/>
  <c r="F260" i="70"/>
  <c r="E260" i="70"/>
  <c r="A260" i="70"/>
  <c r="A211" i="70"/>
  <c r="F211" i="70"/>
  <c r="E211" i="70"/>
  <c r="F235" i="71"/>
  <c r="E235" i="71"/>
  <c r="A235" i="71"/>
  <c r="F286" i="72"/>
  <c r="E286" i="72"/>
  <c r="A286" i="72"/>
  <c r="A126" i="73"/>
  <c r="F126" i="73"/>
  <c r="E126" i="73"/>
  <c r="A291" i="73"/>
  <c r="F126" i="75"/>
  <c r="E126" i="75"/>
  <c r="A309" i="75"/>
  <c r="A297" i="75"/>
  <c r="F297" i="75"/>
  <c r="E297" i="75"/>
  <c r="F154" i="75"/>
  <c r="E154" i="75"/>
  <c r="A154" i="75"/>
  <c r="F493" i="76"/>
  <c r="E493" i="76"/>
  <c r="A493" i="76"/>
  <c r="F406" i="76"/>
  <c r="E406" i="76"/>
  <c r="A406" i="76"/>
  <c r="F375" i="76"/>
  <c r="E375" i="76"/>
  <c r="A375" i="76"/>
  <c r="F363" i="76"/>
  <c r="E363" i="76"/>
  <c r="A363" i="76"/>
  <c r="F179" i="76"/>
  <c r="E179" i="76"/>
  <c r="A179" i="76"/>
  <c r="F126" i="76"/>
  <c r="E126" i="76"/>
  <c r="A126" i="76"/>
  <c r="W601" i="62"/>
  <c r="T601" i="62"/>
  <c r="W600" i="62"/>
  <c r="T600" i="62"/>
  <c r="W599" i="62"/>
  <c r="T599" i="62"/>
  <c r="W598" i="62"/>
  <c r="T598" i="62"/>
  <c r="W597" i="62"/>
  <c r="T597" i="62"/>
  <c r="W595" i="62"/>
  <c r="T595" i="62"/>
  <c r="W594" i="62"/>
  <c r="T594" i="62"/>
  <c r="W593" i="62"/>
  <c r="T593" i="62"/>
  <c r="W592" i="62"/>
  <c r="T592" i="62"/>
  <c r="W591" i="62"/>
  <c r="T591" i="62"/>
  <c r="W590" i="62"/>
  <c r="T590" i="62"/>
  <c r="W589" i="62"/>
  <c r="T589" i="62"/>
  <c r="W588" i="62"/>
  <c r="T588" i="62"/>
  <c r="W587" i="62"/>
  <c r="T587" i="62"/>
  <c r="W586" i="62"/>
  <c r="T586" i="62"/>
  <c r="W584" i="62"/>
  <c r="T584" i="62"/>
  <c r="W583" i="62"/>
  <c r="T583" i="62"/>
  <c r="W582" i="62"/>
  <c r="T582" i="62"/>
  <c r="W580" i="62"/>
  <c r="T580" i="62"/>
  <c r="U580" i="62"/>
  <c r="W579" i="62"/>
  <c r="T579" i="62"/>
  <c r="W578" i="62"/>
  <c r="T578" i="62"/>
  <c r="W577" i="62"/>
  <c r="T577" i="62"/>
  <c r="W576" i="62"/>
  <c r="T576" i="62"/>
  <c r="U576" i="62"/>
  <c r="W574" i="62"/>
  <c r="Y574" i="62"/>
  <c r="Z574" i="62"/>
  <c r="B104" i="76"/>
  <c r="U574" i="62"/>
  <c r="W562" i="62"/>
  <c r="T562" i="62"/>
  <c r="W561" i="62"/>
  <c r="T561" i="62"/>
  <c r="W560" i="62"/>
  <c r="T560" i="62"/>
  <c r="W559" i="62"/>
  <c r="T559" i="62"/>
  <c r="W558" i="62"/>
  <c r="T558" i="62"/>
  <c r="W557" i="62"/>
  <c r="T557" i="62"/>
  <c r="W556" i="62"/>
  <c r="T556" i="62"/>
  <c r="U556" i="62"/>
  <c r="W554" i="62"/>
  <c r="Y553" i="62"/>
  <c r="Z553" i="62"/>
  <c r="D101" i="76"/>
  <c r="U554" i="62"/>
  <c r="W552" i="62"/>
  <c r="T552" i="62"/>
  <c r="W551" i="62"/>
  <c r="T551" i="62"/>
  <c r="W550" i="62"/>
  <c r="T550" i="62"/>
  <c r="W549" i="62"/>
  <c r="T549" i="62"/>
  <c r="W548" i="62"/>
  <c r="T548" i="62"/>
  <c r="W547" i="62"/>
  <c r="T547" i="62"/>
  <c r="W545" i="62"/>
  <c r="Y545" i="62"/>
  <c r="Z545" i="62"/>
  <c r="B101" i="76"/>
  <c r="U545" i="62"/>
  <c r="W538" i="62"/>
  <c r="T538" i="62"/>
  <c r="W537" i="62"/>
  <c r="T537" i="62"/>
  <c r="W536" i="62"/>
  <c r="T536" i="62"/>
  <c r="W535" i="62"/>
  <c r="T535" i="62"/>
  <c r="W533" i="62"/>
  <c r="T533" i="62"/>
  <c r="W532" i="62"/>
  <c r="T532" i="62"/>
  <c r="W531" i="62"/>
  <c r="T531" i="62"/>
  <c r="W530" i="62"/>
  <c r="T530" i="62"/>
  <c r="W529" i="62"/>
  <c r="T529" i="62"/>
  <c r="W528" i="62"/>
  <c r="T528" i="62"/>
  <c r="U528" i="62"/>
  <c r="W526" i="62"/>
  <c r="W525" i="62"/>
  <c r="U525" i="62"/>
  <c r="W524" i="62"/>
  <c r="Y524" i="62"/>
  <c r="Z524" i="62"/>
  <c r="C99" i="76"/>
  <c r="U524" i="62"/>
  <c r="W523" i="62"/>
  <c r="Y523" i="62"/>
  <c r="Z523" i="62"/>
  <c r="B99" i="76"/>
  <c r="U523" i="62"/>
  <c r="W516" i="62"/>
  <c r="T516" i="62"/>
  <c r="W515" i="62"/>
  <c r="T515" i="62"/>
  <c r="W514" i="62"/>
  <c r="T514" i="62"/>
  <c r="W513" i="62"/>
  <c r="T513" i="62"/>
  <c r="W511" i="62"/>
  <c r="T511" i="62"/>
  <c r="W510" i="62"/>
  <c r="T510" i="62"/>
  <c r="W509" i="62"/>
  <c r="T509" i="62"/>
  <c r="W508" i="62"/>
  <c r="T508" i="62"/>
  <c r="W507" i="62"/>
  <c r="T507" i="62"/>
  <c r="W506" i="62"/>
  <c r="T506" i="62"/>
  <c r="W505" i="62"/>
  <c r="T505" i="62"/>
  <c r="W504" i="62"/>
  <c r="T504" i="62"/>
  <c r="W503" i="62"/>
  <c r="T503" i="62"/>
  <c r="W502" i="62"/>
  <c r="T502" i="62"/>
  <c r="W501" i="62"/>
  <c r="T501" i="62"/>
  <c r="W499" i="62"/>
  <c r="T499" i="62"/>
  <c r="W498" i="62"/>
  <c r="T498" i="62"/>
  <c r="W497" i="62"/>
  <c r="T497" i="62"/>
  <c r="W495" i="62"/>
  <c r="W494" i="62"/>
  <c r="U494" i="62"/>
  <c r="W493" i="62"/>
  <c r="Y493" i="62"/>
  <c r="Z493" i="62"/>
  <c r="B97" i="76"/>
  <c r="U493" i="62"/>
  <c r="T486" i="62"/>
  <c r="W485" i="62"/>
  <c r="T485" i="62"/>
  <c r="W484" i="62"/>
  <c r="T484" i="62"/>
  <c r="W483" i="62"/>
  <c r="T483" i="62"/>
  <c r="W482" i="62"/>
  <c r="T482" i="62"/>
  <c r="W480" i="62"/>
  <c r="T480" i="62"/>
  <c r="W478" i="62"/>
  <c r="T478" i="62"/>
  <c r="W477" i="62"/>
  <c r="T477" i="62"/>
  <c r="W475" i="62"/>
  <c r="T475" i="62"/>
  <c r="W474" i="62"/>
  <c r="T474" i="62"/>
  <c r="U474" i="62"/>
  <c r="W471" i="62"/>
  <c r="T471" i="62"/>
  <c r="W470" i="62"/>
  <c r="T470" i="62"/>
  <c r="W469" i="62"/>
  <c r="T469" i="62"/>
  <c r="W468" i="62"/>
  <c r="T468" i="62"/>
  <c r="W467" i="62"/>
  <c r="T467" i="62"/>
  <c r="W466" i="62"/>
  <c r="T466" i="62"/>
  <c r="W465" i="62"/>
  <c r="T465" i="62"/>
  <c r="W464" i="62"/>
  <c r="T464" i="62"/>
  <c r="W463" i="62"/>
  <c r="T463" i="62"/>
  <c r="W462" i="62"/>
  <c r="T462" i="62"/>
  <c r="W461" i="62"/>
  <c r="T461" i="62"/>
  <c r="W459" i="62"/>
  <c r="T459" i="62"/>
  <c r="W457" i="62"/>
  <c r="T457" i="62"/>
  <c r="W456" i="62"/>
  <c r="T456" i="62"/>
  <c r="W455" i="62"/>
  <c r="T455" i="62"/>
  <c r="U455" i="62"/>
  <c r="W453" i="62"/>
  <c r="W452" i="62"/>
  <c r="U452" i="62"/>
  <c r="W439" i="62"/>
  <c r="T439" i="62"/>
  <c r="W438" i="62"/>
  <c r="T438" i="62"/>
  <c r="W437" i="62"/>
  <c r="T437" i="62"/>
  <c r="W436" i="62"/>
  <c r="T436" i="62"/>
  <c r="W435" i="62"/>
  <c r="T435" i="62"/>
  <c r="W433" i="62"/>
  <c r="T433" i="62"/>
  <c r="W432" i="62"/>
  <c r="T432" i="62"/>
  <c r="W431" i="62"/>
  <c r="T431" i="62"/>
  <c r="W430" i="62"/>
  <c r="T430" i="62"/>
  <c r="U430" i="62"/>
  <c r="W428" i="62"/>
  <c r="T428" i="62"/>
  <c r="W427" i="62"/>
  <c r="T427" i="62"/>
  <c r="W426" i="62"/>
  <c r="T426" i="62"/>
  <c r="W425" i="62"/>
  <c r="T425" i="62"/>
  <c r="W424" i="62"/>
  <c r="T424" i="62"/>
  <c r="W421" i="62"/>
  <c r="T421" i="62"/>
  <c r="W420" i="62"/>
  <c r="T420" i="62"/>
  <c r="W419" i="62"/>
  <c r="T419" i="62"/>
  <c r="W417" i="62"/>
  <c r="T417" i="62"/>
  <c r="W416" i="62"/>
  <c r="Y416" i="62"/>
  <c r="Z416" i="62"/>
  <c r="B89" i="76"/>
  <c r="U416" i="62"/>
  <c r="T409" i="62"/>
  <c r="W408" i="62"/>
  <c r="T408" i="62"/>
  <c r="W407" i="62"/>
  <c r="T407" i="62"/>
  <c r="W405" i="62"/>
  <c r="T405" i="62"/>
  <c r="W404" i="62"/>
  <c r="T404" i="62"/>
  <c r="W403" i="62"/>
  <c r="T403" i="62"/>
  <c r="W402" i="62"/>
  <c r="T402" i="62"/>
  <c r="W401" i="62"/>
  <c r="T401" i="62"/>
  <c r="W400" i="62"/>
  <c r="T400" i="62"/>
  <c r="W399" i="62"/>
  <c r="T399" i="62"/>
  <c r="U399" i="62"/>
  <c r="W397" i="62"/>
  <c r="T397" i="62"/>
  <c r="W396" i="62"/>
  <c r="T396" i="62"/>
  <c r="W395" i="62"/>
  <c r="T395" i="62"/>
  <c r="W394" i="62"/>
  <c r="T394" i="62"/>
  <c r="W393" i="62"/>
  <c r="T393" i="62"/>
  <c r="W392" i="62"/>
  <c r="T392" i="62"/>
  <c r="W390" i="62"/>
  <c r="W388" i="62"/>
  <c r="U388" i="62"/>
  <c r="W386" i="62"/>
  <c r="Y386" i="62"/>
  <c r="Z386" i="62"/>
  <c r="B87" i="76"/>
  <c r="U386" i="62"/>
  <c r="W374" i="62"/>
  <c r="T374" i="62"/>
  <c r="W373" i="62"/>
  <c r="T373" i="62"/>
  <c r="W372" i="62"/>
  <c r="T372" i="62"/>
  <c r="W371" i="62"/>
  <c r="T371" i="62"/>
  <c r="W370" i="62"/>
  <c r="T370" i="62"/>
  <c r="W368" i="62"/>
  <c r="T368" i="62"/>
  <c r="W367" i="62"/>
  <c r="T367" i="62"/>
  <c r="W366" i="62"/>
  <c r="T366" i="62"/>
  <c r="W365" i="62"/>
  <c r="T365" i="62"/>
  <c r="W364" i="62"/>
  <c r="T364" i="62"/>
  <c r="W363" i="62"/>
  <c r="T363" i="62"/>
  <c r="W360" i="62"/>
  <c r="T360" i="62"/>
  <c r="W359" i="62"/>
  <c r="T359" i="62"/>
  <c r="W358" i="62"/>
  <c r="T358" i="62"/>
  <c r="W357" i="62"/>
  <c r="T357" i="62"/>
  <c r="W356" i="62"/>
  <c r="T356" i="62"/>
  <c r="W355" i="62"/>
  <c r="T355" i="62"/>
  <c r="W354" i="62"/>
  <c r="T354" i="62"/>
  <c r="W352" i="62"/>
  <c r="W351" i="62"/>
  <c r="T351" i="62"/>
  <c r="U351" i="62"/>
  <c r="W343" i="62"/>
  <c r="T343" i="62"/>
  <c r="W342" i="62"/>
  <c r="T342" i="62"/>
  <c r="W341" i="62"/>
  <c r="T341" i="62"/>
  <c r="W340" i="62"/>
  <c r="T340" i="62"/>
  <c r="W339" i="62"/>
  <c r="T339" i="62"/>
  <c r="W337" i="62"/>
  <c r="T337" i="62"/>
  <c r="W335" i="62"/>
  <c r="T335" i="62"/>
  <c r="W334" i="62"/>
  <c r="T334" i="62"/>
  <c r="W333" i="62"/>
  <c r="T333" i="62"/>
  <c r="W332" i="62"/>
  <c r="T332" i="62"/>
  <c r="W330" i="62"/>
  <c r="T330" i="62"/>
  <c r="W329" i="62"/>
  <c r="T329" i="62"/>
  <c r="W328" i="62"/>
  <c r="T328" i="62"/>
  <c r="W327" i="62"/>
  <c r="T327" i="62"/>
  <c r="U327" i="62"/>
  <c r="W324" i="62"/>
  <c r="T324" i="62"/>
  <c r="W323" i="62"/>
  <c r="T323" i="62"/>
  <c r="W322" i="62"/>
  <c r="T322" i="62"/>
  <c r="W321" i="62"/>
  <c r="T321" i="62"/>
  <c r="W319" i="62"/>
  <c r="T319" i="62"/>
  <c r="W318" i="62"/>
  <c r="T318" i="62"/>
  <c r="W317" i="62"/>
  <c r="T317" i="62"/>
  <c r="W316" i="62"/>
  <c r="T316" i="62"/>
  <c r="W315" i="62"/>
  <c r="T315" i="62"/>
  <c r="W312" i="62"/>
  <c r="T312" i="62"/>
  <c r="W310" i="62"/>
  <c r="T310" i="62"/>
  <c r="W309" i="62"/>
  <c r="T309" i="62"/>
  <c r="W308" i="62"/>
  <c r="T308" i="62"/>
  <c r="W307" i="62"/>
  <c r="T307" i="62"/>
  <c r="W305" i="62"/>
  <c r="W304" i="62"/>
  <c r="U304" i="62"/>
  <c r="W297" i="62"/>
  <c r="T297" i="62"/>
  <c r="W296" i="62"/>
  <c r="T296" i="62"/>
  <c r="W295" i="62"/>
  <c r="T295" i="62"/>
  <c r="W294" i="62"/>
  <c r="T294" i="62"/>
  <c r="W293" i="62"/>
  <c r="T293" i="62"/>
  <c r="W291" i="62"/>
  <c r="T291" i="62"/>
  <c r="W290" i="62"/>
  <c r="T290" i="62"/>
  <c r="W289" i="62"/>
  <c r="T289" i="62"/>
  <c r="W288" i="62"/>
  <c r="T288" i="62"/>
  <c r="W287" i="62"/>
  <c r="T287" i="62"/>
  <c r="W286" i="62"/>
  <c r="T286" i="62"/>
  <c r="W285" i="62"/>
  <c r="T285" i="62"/>
  <c r="U285" i="62"/>
  <c r="W283" i="62"/>
  <c r="T283" i="62"/>
  <c r="W282" i="62"/>
  <c r="T282" i="62"/>
  <c r="W281" i="62"/>
  <c r="T281" i="62"/>
  <c r="W280" i="62"/>
  <c r="T280" i="62"/>
  <c r="W279" i="62"/>
  <c r="T279" i="62"/>
  <c r="W278" i="62"/>
  <c r="T278" i="62"/>
  <c r="W276" i="62"/>
  <c r="W275" i="62"/>
  <c r="U275" i="62"/>
  <c r="W273" i="62"/>
  <c r="Y273" i="62"/>
  <c r="Z273" i="62"/>
  <c r="B80" i="76"/>
  <c r="U273" i="62"/>
  <c r="W261" i="62"/>
  <c r="T261" i="62"/>
  <c r="W260" i="62"/>
  <c r="T260" i="62"/>
  <c r="W259" i="62"/>
  <c r="T259" i="62"/>
  <c r="W258" i="62"/>
  <c r="T258" i="62"/>
  <c r="W256" i="62"/>
  <c r="T256" i="62"/>
  <c r="W255" i="62"/>
  <c r="T255" i="62"/>
  <c r="W254" i="62"/>
  <c r="T254" i="62"/>
  <c r="W253" i="62"/>
  <c r="T253" i="62"/>
  <c r="W252" i="62"/>
  <c r="T252" i="62"/>
  <c r="W251" i="62"/>
  <c r="T251" i="62"/>
  <c r="W249" i="62"/>
  <c r="T249" i="62"/>
  <c r="W248" i="62"/>
  <c r="T248" i="62"/>
  <c r="W247" i="62"/>
  <c r="T247" i="62"/>
  <c r="W246" i="62"/>
  <c r="T246" i="62"/>
  <c r="W244" i="62"/>
  <c r="T244" i="62"/>
  <c r="W242" i="62"/>
  <c r="T242" i="62"/>
  <c r="W241" i="62"/>
  <c r="T241" i="62"/>
  <c r="U241" i="62"/>
  <c r="W239" i="62"/>
  <c r="Y239" i="62"/>
  <c r="Z239" i="62"/>
  <c r="B77" i="76"/>
  <c r="U239" i="62"/>
  <c r="W232" i="62"/>
  <c r="T232" i="62"/>
  <c r="W231" i="62"/>
  <c r="T231" i="62"/>
  <c r="W230" i="62"/>
  <c r="T230" i="62"/>
  <c r="W229" i="62"/>
  <c r="T229" i="62"/>
  <c r="W227" i="62"/>
  <c r="T227" i="62"/>
  <c r="W226" i="62"/>
  <c r="T226" i="62"/>
  <c r="W225" i="62"/>
  <c r="T225" i="62"/>
  <c r="W224" i="62"/>
  <c r="T224" i="62"/>
  <c r="W223" i="62"/>
  <c r="T223" i="62"/>
  <c r="W221" i="62"/>
  <c r="T221" i="62"/>
  <c r="W220" i="62"/>
  <c r="T220" i="62"/>
  <c r="W219" i="62"/>
  <c r="T219" i="62"/>
  <c r="W217" i="62"/>
  <c r="W216" i="62"/>
  <c r="W214" i="62"/>
  <c r="W213" i="62"/>
  <c r="U213" i="62"/>
  <c r="W211" i="62"/>
  <c r="Y211" i="62"/>
  <c r="Z211" i="62"/>
  <c r="B75" i="76"/>
  <c r="U211" i="62"/>
  <c r="W199" i="62"/>
  <c r="T199" i="62"/>
  <c r="W198" i="62"/>
  <c r="T198" i="62"/>
  <c r="W197" i="62"/>
  <c r="T197" i="62"/>
  <c r="W196" i="62"/>
  <c r="T196" i="62"/>
  <c r="W195" i="62"/>
  <c r="T195" i="62"/>
  <c r="W194" i="62"/>
  <c r="T194" i="62"/>
  <c r="W193" i="62"/>
  <c r="T193" i="62"/>
  <c r="W192" i="62"/>
  <c r="T192" i="62"/>
  <c r="W190" i="62"/>
  <c r="T190" i="62"/>
  <c r="W189" i="62"/>
  <c r="T189" i="62"/>
  <c r="W188" i="62"/>
  <c r="T188" i="62"/>
  <c r="W187" i="62"/>
  <c r="T187" i="62"/>
  <c r="W186" i="62"/>
  <c r="T186" i="62"/>
  <c r="W185" i="62"/>
  <c r="T185" i="62"/>
  <c r="W184" i="62"/>
  <c r="T184" i="62"/>
  <c r="W183" i="62"/>
  <c r="T183" i="62"/>
  <c r="W181" i="62"/>
  <c r="W180" i="62"/>
  <c r="U180" i="62"/>
  <c r="W178" i="62"/>
  <c r="W177" i="62"/>
  <c r="U177" i="62"/>
  <c r="W175" i="62"/>
  <c r="Y175" i="62"/>
  <c r="Z175" i="62"/>
  <c r="B68" i="76"/>
  <c r="U175" i="62"/>
  <c r="W163" i="62"/>
  <c r="T163" i="62"/>
  <c r="W162" i="62"/>
  <c r="T162" i="62"/>
  <c r="W161" i="62"/>
  <c r="T161" i="62"/>
  <c r="W160" i="62"/>
  <c r="T160" i="62"/>
  <c r="W159" i="62"/>
  <c r="T159" i="62"/>
  <c r="W158" i="62"/>
  <c r="T158" i="62"/>
  <c r="W157" i="62"/>
  <c r="T157" i="62"/>
  <c r="W156" i="62"/>
  <c r="T156" i="62"/>
  <c r="W155" i="62"/>
  <c r="T155" i="62"/>
  <c r="W154" i="62"/>
  <c r="T154" i="62"/>
  <c r="W153" i="62"/>
  <c r="T153" i="62"/>
  <c r="W151" i="62"/>
  <c r="T151" i="62"/>
  <c r="W150" i="62"/>
  <c r="T150" i="62"/>
  <c r="W149" i="62"/>
  <c r="T149" i="62"/>
  <c r="W148" i="62"/>
  <c r="T148" i="62"/>
  <c r="W147" i="62"/>
  <c r="T147" i="62"/>
  <c r="W146" i="62"/>
  <c r="T146" i="62"/>
  <c r="U146" i="62"/>
  <c r="W144" i="62"/>
  <c r="T144" i="62"/>
  <c r="W143" i="62"/>
  <c r="T143" i="62"/>
  <c r="W142" i="62"/>
  <c r="T142" i="62"/>
  <c r="W141" i="62"/>
  <c r="T141" i="62"/>
  <c r="W140" i="62"/>
  <c r="T140" i="62"/>
  <c r="W139" i="62"/>
  <c r="T139" i="62"/>
  <c r="W137" i="62"/>
  <c r="W136" i="62"/>
  <c r="U136" i="62"/>
  <c r="W134" i="62"/>
  <c r="Y134" i="62"/>
  <c r="Z134" i="62"/>
  <c r="B65" i="76"/>
  <c r="U134" i="62"/>
  <c r="T127" i="62"/>
  <c r="T126" i="62"/>
  <c r="T125" i="62"/>
  <c r="T124" i="62"/>
  <c r="T123" i="62"/>
  <c r="T122" i="62"/>
  <c r="T121" i="62"/>
  <c r="T120" i="62"/>
  <c r="W119" i="62"/>
  <c r="T119" i="62"/>
  <c r="T118" i="62"/>
  <c r="X117" i="62"/>
  <c r="W127" i="62"/>
  <c r="T117" i="62"/>
  <c r="W115" i="62"/>
  <c r="T115" i="62"/>
  <c r="W114" i="62"/>
  <c r="T114" i="62"/>
  <c r="W113" i="62"/>
  <c r="T113" i="62"/>
  <c r="W112" i="62"/>
  <c r="T112" i="62"/>
  <c r="W110" i="62"/>
  <c r="W109" i="62"/>
  <c r="U109" i="62"/>
  <c r="W107" i="62"/>
  <c r="T107" i="62"/>
  <c r="W106" i="62"/>
  <c r="T106" i="62"/>
  <c r="W105" i="62"/>
  <c r="T105" i="62"/>
  <c r="W104" i="62"/>
  <c r="T104" i="62"/>
  <c r="W103" i="62"/>
  <c r="T103" i="62"/>
  <c r="W102" i="62"/>
  <c r="T102" i="62"/>
  <c r="W101" i="62"/>
  <c r="T101" i="62"/>
  <c r="U101" i="62"/>
  <c r="W99" i="62"/>
  <c r="Y99" i="62"/>
  <c r="Z99" i="62"/>
  <c r="B63" i="76"/>
  <c r="U99" i="62"/>
  <c r="T92" i="62"/>
  <c r="W91" i="62"/>
  <c r="T91" i="62"/>
  <c r="W90" i="62"/>
  <c r="T90" i="62"/>
  <c r="W89" i="62"/>
  <c r="T89" i="62"/>
  <c r="W88" i="62"/>
  <c r="T88" i="62"/>
  <c r="W86" i="62"/>
  <c r="T86" i="62"/>
  <c r="W85" i="62"/>
  <c r="T85" i="62"/>
  <c r="W84" i="62"/>
  <c r="T84" i="62"/>
  <c r="W83" i="62"/>
  <c r="T83" i="62"/>
  <c r="W82" i="62"/>
  <c r="T82" i="62"/>
  <c r="W79" i="62"/>
  <c r="T79" i="62"/>
  <c r="W78" i="62"/>
  <c r="T78" i="62"/>
  <c r="W77" i="62"/>
  <c r="T77" i="62"/>
  <c r="W76" i="62"/>
  <c r="T76" i="62"/>
  <c r="W74" i="62"/>
  <c r="T74" i="62"/>
  <c r="W73" i="62"/>
  <c r="T73" i="62"/>
  <c r="W72" i="62"/>
  <c r="T72" i="62"/>
  <c r="U72" i="62"/>
  <c r="W70" i="62"/>
  <c r="T70" i="62"/>
  <c r="W69" i="62"/>
  <c r="T69" i="62"/>
  <c r="W68" i="62"/>
  <c r="T68" i="62"/>
  <c r="W67" i="62"/>
  <c r="T67" i="62"/>
  <c r="W66" i="62"/>
  <c r="T66" i="62"/>
  <c r="W64" i="62"/>
  <c r="Y64" i="62"/>
  <c r="Z64" i="62"/>
  <c r="B61" i="76"/>
  <c r="U64" i="62"/>
  <c r="W57" i="62"/>
  <c r="T57" i="62"/>
  <c r="W56" i="62"/>
  <c r="T56" i="62"/>
  <c r="W55" i="62"/>
  <c r="T55" i="62"/>
  <c r="W54" i="62"/>
  <c r="T54" i="62"/>
  <c r="W52" i="62"/>
  <c r="T52" i="62"/>
  <c r="W51" i="62"/>
  <c r="T51" i="62"/>
  <c r="W50" i="62"/>
  <c r="T50" i="62"/>
  <c r="W49" i="62"/>
  <c r="T49" i="62"/>
  <c r="W48" i="62"/>
  <c r="T48" i="62"/>
  <c r="W47" i="62"/>
  <c r="T47" i="62"/>
  <c r="W46" i="62"/>
  <c r="T46" i="62"/>
  <c r="W45" i="62"/>
  <c r="T45" i="62"/>
  <c r="W44" i="62"/>
  <c r="T44" i="62"/>
  <c r="W43" i="62"/>
  <c r="T43" i="62"/>
  <c r="W42" i="62"/>
  <c r="T42" i="62"/>
  <c r="W41" i="62"/>
  <c r="T41" i="62"/>
  <c r="W40" i="62"/>
  <c r="T40" i="62"/>
  <c r="W39" i="62"/>
  <c r="T39" i="62"/>
  <c r="W38" i="62"/>
  <c r="T38" i="62"/>
  <c r="W37" i="62"/>
  <c r="T37" i="62"/>
  <c r="W36" i="62"/>
  <c r="T36" i="62"/>
  <c r="W34" i="62"/>
  <c r="T34" i="62"/>
  <c r="W33" i="62"/>
  <c r="T33" i="62"/>
  <c r="W32" i="62"/>
  <c r="T32" i="62"/>
  <c r="W30" i="62"/>
  <c r="T30" i="62"/>
  <c r="W29" i="62"/>
  <c r="T29" i="62"/>
  <c r="W28" i="62"/>
  <c r="T28" i="62"/>
  <c r="W27" i="62"/>
  <c r="T27" i="62"/>
  <c r="W26" i="62"/>
  <c r="T26" i="62"/>
  <c r="W25" i="62"/>
  <c r="T25" i="62"/>
  <c r="W24" i="62"/>
  <c r="T24" i="62"/>
  <c r="U24" i="62"/>
  <c r="W21" i="62"/>
  <c r="T21" i="62"/>
  <c r="W20" i="62"/>
  <c r="T20" i="62"/>
  <c r="W19" i="62"/>
  <c r="T19" i="62"/>
  <c r="W18" i="62"/>
  <c r="T18" i="62"/>
  <c r="W17" i="62"/>
  <c r="T17" i="62"/>
  <c r="W16" i="62"/>
  <c r="T16" i="62"/>
  <c r="W15" i="62"/>
  <c r="T15" i="62"/>
  <c r="W14" i="62"/>
  <c r="T14" i="62"/>
  <c r="W13" i="62"/>
  <c r="T13" i="62"/>
  <c r="U13" i="62"/>
  <c r="W11" i="62"/>
  <c r="Y11" i="62"/>
  <c r="Z11" i="62"/>
  <c r="B59" i="76"/>
  <c r="U11" i="62"/>
  <c r="W487" i="61"/>
  <c r="T487" i="61"/>
  <c r="W486" i="61"/>
  <c r="T486" i="61"/>
  <c r="W485" i="61"/>
  <c r="T485" i="61"/>
  <c r="W484" i="61"/>
  <c r="T484" i="61"/>
  <c r="W483" i="61"/>
  <c r="T483" i="61"/>
  <c r="W481" i="61"/>
  <c r="T481" i="61"/>
  <c r="W480" i="61"/>
  <c r="T480" i="61"/>
  <c r="W479" i="61"/>
  <c r="T479" i="61"/>
  <c r="W477" i="61"/>
  <c r="Y477" i="61"/>
  <c r="Z477" i="61"/>
  <c r="D104" i="75"/>
  <c r="U477" i="61"/>
  <c r="W476" i="61"/>
  <c r="T476" i="61"/>
  <c r="W475" i="61"/>
  <c r="T475" i="61"/>
  <c r="W474" i="61"/>
  <c r="T474" i="61"/>
  <c r="W473" i="61"/>
  <c r="T473" i="61"/>
  <c r="U473" i="61"/>
  <c r="W471" i="61"/>
  <c r="Y471" i="61"/>
  <c r="Z471" i="61"/>
  <c r="B104" i="75"/>
  <c r="U471" i="61"/>
  <c r="W460" i="61"/>
  <c r="T460" i="61"/>
  <c r="W459" i="61"/>
  <c r="T459" i="61"/>
  <c r="W458" i="61"/>
  <c r="T458" i="61"/>
  <c r="W457" i="61"/>
  <c r="T457" i="61"/>
  <c r="W456" i="61"/>
  <c r="T456" i="61"/>
  <c r="W455" i="61"/>
  <c r="T455" i="61"/>
  <c r="W454" i="61"/>
  <c r="T454" i="61"/>
  <c r="U454" i="61"/>
  <c r="W452" i="61"/>
  <c r="W451" i="61"/>
  <c r="U451" i="61"/>
  <c r="W450" i="61"/>
  <c r="T450" i="61"/>
  <c r="W449" i="61"/>
  <c r="T449" i="61"/>
  <c r="W448" i="61"/>
  <c r="T448" i="61"/>
  <c r="W447" i="61"/>
  <c r="T447" i="61"/>
  <c r="W446" i="61"/>
  <c r="T446" i="61"/>
  <c r="W445" i="61"/>
  <c r="T445" i="61"/>
  <c r="W443" i="61"/>
  <c r="Y443" i="61"/>
  <c r="Z443" i="61"/>
  <c r="B101" i="75"/>
  <c r="U443" i="61"/>
  <c r="W436" i="61"/>
  <c r="T436" i="61"/>
  <c r="W435" i="61"/>
  <c r="T435" i="61"/>
  <c r="W434" i="61"/>
  <c r="T434" i="61"/>
  <c r="W433" i="61"/>
  <c r="T433" i="61"/>
  <c r="W431" i="61"/>
  <c r="T431" i="61"/>
  <c r="W430" i="61"/>
  <c r="T430" i="61"/>
  <c r="W429" i="61"/>
  <c r="T429" i="61"/>
  <c r="W428" i="61"/>
  <c r="T428" i="61"/>
  <c r="W427" i="61"/>
  <c r="T427" i="61"/>
  <c r="W426" i="61"/>
  <c r="T426" i="61"/>
  <c r="U426" i="61"/>
  <c r="W424" i="61"/>
  <c r="W423" i="61"/>
  <c r="U423" i="61"/>
  <c r="W422" i="61"/>
  <c r="Y422" i="61"/>
  <c r="Z422" i="61"/>
  <c r="C99" i="75"/>
  <c r="U422" i="61"/>
  <c r="W421" i="61"/>
  <c r="Y421" i="61"/>
  <c r="Z421" i="61"/>
  <c r="B99" i="75"/>
  <c r="U421" i="61"/>
  <c r="W414" i="61"/>
  <c r="T414" i="61"/>
  <c r="W413" i="61"/>
  <c r="T413" i="61"/>
  <c r="W412" i="61"/>
  <c r="T412" i="61"/>
  <c r="W411" i="61"/>
  <c r="T411" i="61"/>
  <c r="W409" i="61"/>
  <c r="T409" i="61"/>
  <c r="W408" i="61"/>
  <c r="T408" i="61"/>
  <c r="W407" i="61"/>
  <c r="T407" i="61"/>
  <c r="W406" i="61"/>
  <c r="T406" i="61"/>
  <c r="W405" i="61"/>
  <c r="T405" i="61"/>
  <c r="W404" i="61"/>
  <c r="T404" i="61"/>
  <c r="W403" i="61"/>
  <c r="T403" i="61"/>
  <c r="W402" i="61"/>
  <c r="T402" i="61"/>
  <c r="W401" i="61"/>
  <c r="T401" i="61"/>
  <c r="W400" i="61"/>
  <c r="T400" i="61"/>
  <c r="W399" i="61"/>
  <c r="T399" i="61"/>
  <c r="U399" i="61"/>
  <c r="W397" i="61"/>
  <c r="T397" i="61"/>
  <c r="W396" i="61"/>
  <c r="T396" i="61"/>
  <c r="U396" i="61"/>
  <c r="W394" i="61"/>
  <c r="W393" i="61"/>
  <c r="U393" i="61"/>
  <c r="W392" i="61"/>
  <c r="Y392" i="61"/>
  <c r="Z392" i="61"/>
  <c r="B97" i="75"/>
  <c r="U392" i="61"/>
  <c r="W385" i="61"/>
  <c r="T385" i="61"/>
  <c r="W384" i="61"/>
  <c r="T384" i="61"/>
  <c r="W383" i="61"/>
  <c r="T383" i="61"/>
  <c r="W382" i="61"/>
  <c r="T382" i="61"/>
  <c r="W381" i="61"/>
  <c r="T381" i="61"/>
  <c r="W380" i="61"/>
  <c r="T380" i="61"/>
  <c r="W379" i="61"/>
  <c r="T379" i="61"/>
  <c r="W378" i="61"/>
  <c r="T378" i="61"/>
  <c r="W377" i="61"/>
  <c r="T377" i="61"/>
  <c r="W376" i="61"/>
  <c r="T376" i="61"/>
  <c r="U376" i="61"/>
  <c r="W374" i="61"/>
  <c r="T374" i="61"/>
  <c r="W372" i="61"/>
  <c r="T372" i="61"/>
  <c r="W371" i="61"/>
  <c r="T371" i="61"/>
  <c r="W370" i="61"/>
  <c r="T370" i="61"/>
  <c r="U370" i="61"/>
  <c r="W368" i="61"/>
  <c r="W367" i="61"/>
  <c r="U367" i="61"/>
  <c r="W354" i="61"/>
  <c r="T354" i="61"/>
  <c r="W353" i="61"/>
  <c r="T353" i="61"/>
  <c r="W352" i="61"/>
  <c r="T352" i="61"/>
  <c r="W351" i="61"/>
  <c r="T351" i="61"/>
  <c r="W349" i="61"/>
  <c r="T349" i="61"/>
  <c r="W348" i="61"/>
  <c r="T348" i="61"/>
  <c r="W347" i="61"/>
  <c r="T347" i="61"/>
  <c r="W346" i="61"/>
  <c r="T346" i="61"/>
  <c r="U346" i="61"/>
  <c r="W344" i="61"/>
  <c r="T344" i="61"/>
  <c r="W343" i="61"/>
  <c r="T343" i="61"/>
  <c r="W342" i="61"/>
  <c r="T342" i="61"/>
  <c r="W341" i="61"/>
  <c r="T341" i="61"/>
  <c r="W340" i="61"/>
  <c r="T340" i="61"/>
  <c r="W337" i="61"/>
  <c r="T337" i="61"/>
  <c r="W336" i="61"/>
  <c r="T336" i="61"/>
  <c r="W335" i="61"/>
  <c r="T335" i="61"/>
  <c r="W333" i="61"/>
  <c r="W332" i="61"/>
  <c r="U332" i="61"/>
  <c r="W325" i="61"/>
  <c r="T325" i="61"/>
  <c r="W324" i="61"/>
  <c r="T324" i="61"/>
  <c r="W323" i="61"/>
  <c r="T323" i="61"/>
  <c r="W321" i="61"/>
  <c r="T321" i="61"/>
  <c r="W320" i="61"/>
  <c r="T320" i="61"/>
  <c r="W319" i="61"/>
  <c r="T319" i="61"/>
  <c r="W318" i="61"/>
  <c r="T318" i="61"/>
  <c r="W317" i="61"/>
  <c r="T317" i="61"/>
  <c r="W316" i="61"/>
  <c r="T316" i="61"/>
  <c r="W315" i="61"/>
  <c r="T315" i="61"/>
  <c r="U315" i="61"/>
  <c r="W313" i="61"/>
  <c r="T313" i="61"/>
  <c r="W312" i="61"/>
  <c r="T312" i="61"/>
  <c r="W311" i="61"/>
  <c r="T311" i="61"/>
  <c r="W310" i="61"/>
  <c r="T310" i="61"/>
  <c r="W309" i="61"/>
  <c r="T309" i="61"/>
  <c r="W308" i="61"/>
  <c r="T308" i="61"/>
  <c r="U308" i="61"/>
  <c r="W306" i="61"/>
  <c r="T306" i="61"/>
  <c r="W304" i="61"/>
  <c r="T304" i="61"/>
  <c r="U304" i="61"/>
  <c r="W302" i="61"/>
  <c r="Y302" i="61"/>
  <c r="Z302" i="61"/>
  <c r="B87" i="75"/>
  <c r="U302" i="61"/>
  <c r="W290" i="61"/>
  <c r="T290" i="61"/>
  <c r="W289" i="61"/>
  <c r="T289" i="61"/>
  <c r="W288" i="61"/>
  <c r="T288" i="61"/>
  <c r="W287" i="61"/>
  <c r="T287" i="61"/>
  <c r="W286" i="61"/>
  <c r="T286" i="61"/>
  <c r="W285" i="61"/>
  <c r="T285" i="61"/>
  <c r="W284" i="61"/>
  <c r="T284" i="61"/>
  <c r="W282" i="61"/>
  <c r="W281" i="61"/>
  <c r="U281" i="61"/>
  <c r="W273" i="61"/>
  <c r="T273" i="61"/>
  <c r="W272" i="61"/>
  <c r="T272" i="61"/>
  <c r="W271" i="61"/>
  <c r="T271" i="61"/>
  <c r="W270" i="61"/>
  <c r="T270" i="61"/>
  <c r="W268" i="61"/>
  <c r="T268" i="61"/>
  <c r="W267" i="61"/>
  <c r="T267" i="61"/>
  <c r="W266" i="61"/>
  <c r="T266" i="61"/>
  <c r="W265" i="61"/>
  <c r="T265" i="61"/>
  <c r="W263" i="61"/>
  <c r="T263" i="61"/>
  <c r="W262" i="61"/>
  <c r="T262" i="61"/>
  <c r="W261" i="61"/>
  <c r="T261" i="61"/>
  <c r="U261" i="61"/>
  <c r="T258" i="61"/>
  <c r="W257" i="61"/>
  <c r="T257" i="61"/>
  <c r="T256" i="61"/>
  <c r="W255" i="61"/>
  <c r="T255" i="61"/>
  <c r="T253" i="61"/>
  <c r="W252" i="61"/>
  <c r="T252" i="61"/>
  <c r="T251" i="61"/>
  <c r="W250" i="61"/>
  <c r="T250" i="61"/>
  <c r="X249" i="61"/>
  <c r="W258" i="61"/>
  <c r="W249" i="61"/>
  <c r="T249" i="61"/>
  <c r="W246" i="61"/>
  <c r="T246" i="61"/>
  <c r="W244" i="61"/>
  <c r="T244" i="61"/>
  <c r="W243" i="61"/>
  <c r="T243" i="61"/>
  <c r="W242" i="61"/>
  <c r="T242" i="61"/>
  <c r="W241" i="61"/>
  <c r="T241" i="61"/>
  <c r="W239" i="61"/>
  <c r="W238" i="61"/>
  <c r="U238" i="61"/>
  <c r="W231" i="61"/>
  <c r="T231" i="61"/>
  <c r="W230" i="61"/>
  <c r="T230" i="61"/>
  <c r="W229" i="61"/>
  <c r="T229" i="61"/>
  <c r="W228" i="61"/>
  <c r="T228" i="61"/>
  <c r="W226" i="61"/>
  <c r="T226" i="61"/>
  <c r="W225" i="61"/>
  <c r="T225" i="61"/>
  <c r="W223" i="61"/>
  <c r="T223" i="61"/>
  <c r="W222" i="61"/>
  <c r="T222" i="61"/>
  <c r="W221" i="61"/>
  <c r="T221" i="61"/>
  <c r="W220" i="61"/>
  <c r="T220" i="61"/>
  <c r="W219" i="61"/>
  <c r="T219" i="61"/>
  <c r="W218" i="61"/>
  <c r="T218" i="61"/>
  <c r="W216" i="61"/>
  <c r="W215" i="61"/>
  <c r="U215" i="61"/>
  <c r="W213" i="61"/>
  <c r="Y213" i="61"/>
  <c r="Z213" i="61"/>
  <c r="B80" i="75"/>
  <c r="U213" i="61"/>
  <c r="W201" i="61"/>
  <c r="T201" i="61"/>
  <c r="W200" i="61"/>
  <c r="T200" i="61"/>
  <c r="W199" i="61"/>
  <c r="T199" i="61"/>
  <c r="W197" i="61"/>
  <c r="T197" i="61"/>
  <c r="W196" i="61"/>
  <c r="T196" i="61"/>
  <c r="W195" i="61"/>
  <c r="T195" i="61"/>
  <c r="W194" i="61"/>
  <c r="T194" i="61"/>
  <c r="W192" i="61"/>
  <c r="T192" i="61"/>
  <c r="W190" i="61"/>
  <c r="T190" i="61"/>
  <c r="W189" i="61"/>
  <c r="T189" i="61"/>
  <c r="U189" i="61"/>
  <c r="W187" i="61"/>
  <c r="Y187" i="61"/>
  <c r="Z187" i="61"/>
  <c r="B77" i="75"/>
  <c r="U187" i="61"/>
  <c r="W180" i="61"/>
  <c r="T180" i="61"/>
  <c r="W179" i="61"/>
  <c r="T179" i="61"/>
  <c r="W178" i="61"/>
  <c r="T178" i="61"/>
  <c r="U178" i="61"/>
  <c r="W176" i="61"/>
  <c r="T176" i="61"/>
  <c r="W175" i="61"/>
  <c r="T175" i="61"/>
  <c r="W173" i="61"/>
  <c r="T173" i="61"/>
  <c r="W172" i="61"/>
  <c r="T172" i="61"/>
  <c r="U172" i="61"/>
  <c r="W170" i="61"/>
  <c r="Y170" i="61"/>
  <c r="Z170" i="61"/>
  <c r="B75" i="75"/>
  <c r="U170" i="61"/>
  <c r="W158" i="61"/>
  <c r="T158" i="61"/>
  <c r="W157" i="61"/>
  <c r="T157" i="61"/>
  <c r="W156" i="61"/>
  <c r="T156" i="61"/>
  <c r="W155" i="61"/>
  <c r="T155" i="61"/>
  <c r="W154" i="61"/>
  <c r="T154" i="61"/>
  <c r="W153" i="61"/>
  <c r="T153" i="61"/>
  <c r="W152" i="61"/>
  <c r="T152" i="61"/>
  <c r="W151" i="61"/>
  <c r="T151" i="61"/>
  <c r="W149" i="61"/>
  <c r="T149" i="61"/>
  <c r="W148" i="61"/>
  <c r="T148" i="61"/>
  <c r="W147" i="61"/>
  <c r="T147" i="61"/>
  <c r="W146" i="61"/>
  <c r="T146" i="61"/>
  <c r="W145" i="61"/>
  <c r="T145" i="61"/>
  <c r="W144" i="61"/>
  <c r="T144" i="61"/>
  <c r="W143" i="61"/>
  <c r="T143" i="61"/>
  <c r="W142" i="61"/>
  <c r="T142" i="61"/>
  <c r="U142" i="61"/>
  <c r="W140" i="61"/>
  <c r="W139" i="61"/>
  <c r="U139" i="61"/>
  <c r="W137" i="61"/>
  <c r="W136" i="61"/>
  <c r="U136" i="61"/>
  <c r="W134" i="61"/>
  <c r="Y134" i="61"/>
  <c r="Z134" i="61"/>
  <c r="B68" i="75"/>
  <c r="U134" i="61"/>
  <c r="T122" i="61"/>
  <c r="T121" i="61"/>
  <c r="T120" i="61"/>
  <c r="T119" i="61"/>
  <c r="T118" i="61"/>
  <c r="T117" i="61"/>
  <c r="T116" i="61"/>
  <c r="T115" i="61"/>
  <c r="X114" i="61"/>
  <c r="W121" i="61"/>
  <c r="T114" i="61"/>
  <c r="W112" i="61"/>
  <c r="T112" i="61"/>
  <c r="T111" i="61"/>
  <c r="W110" i="61"/>
  <c r="T110" i="61"/>
  <c r="T109" i="61"/>
  <c r="W108" i="61"/>
  <c r="T108" i="61"/>
  <c r="X107" i="61"/>
  <c r="W111" i="61"/>
  <c r="W107" i="61"/>
  <c r="T107" i="61"/>
  <c r="W105" i="61"/>
  <c r="W104" i="61"/>
  <c r="U104" i="61"/>
  <c r="W102" i="61"/>
  <c r="Y102" i="61"/>
  <c r="Z102" i="61"/>
  <c r="B65" i="75"/>
  <c r="U102" i="61"/>
  <c r="W95" i="61"/>
  <c r="T95" i="61"/>
  <c r="W94" i="61"/>
  <c r="T94" i="61"/>
  <c r="W93" i="61"/>
  <c r="T93" i="61"/>
  <c r="W92" i="61"/>
  <c r="T92" i="61"/>
  <c r="W91" i="61"/>
  <c r="T91" i="61"/>
  <c r="W90" i="61"/>
  <c r="T90" i="61"/>
  <c r="W89" i="61"/>
  <c r="T89" i="61"/>
  <c r="W88" i="61"/>
  <c r="T88" i="61"/>
  <c r="W87" i="61"/>
  <c r="T87" i="61"/>
  <c r="W86" i="61"/>
  <c r="T86" i="61"/>
  <c r="W85" i="61"/>
  <c r="T85" i="61"/>
  <c r="W83" i="61"/>
  <c r="T83" i="61"/>
  <c r="W82" i="61"/>
  <c r="T82" i="61"/>
  <c r="W81" i="61"/>
  <c r="T81" i="61"/>
  <c r="W80" i="61"/>
  <c r="T80" i="61"/>
  <c r="U80" i="61"/>
  <c r="W78" i="61"/>
  <c r="Y78" i="61"/>
  <c r="Z78" i="61"/>
  <c r="D63" i="75"/>
  <c r="U78" i="61"/>
  <c r="W76" i="61"/>
  <c r="T76" i="61"/>
  <c r="W75" i="61"/>
  <c r="T75" i="61"/>
  <c r="W74" i="61"/>
  <c r="T74" i="61"/>
  <c r="W73" i="61"/>
  <c r="T73" i="61"/>
  <c r="W72" i="61"/>
  <c r="T72" i="61"/>
  <c r="W71" i="61"/>
  <c r="T71" i="61"/>
  <c r="W70" i="61"/>
  <c r="T70" i="61"/>
  <c r="W68" i="61"/>
  <c r="Y68" i="61"/>
  <c r="Z68" i="61"/>
  <c r="B63" i="75"/>
  <c r="U68" i="61"/>
  <c r="W61" i="61"/>
  <c r="T61" i="61"/>
  <c r="W60" i="61"/>
  <c r="T60" i="61"/>
  <c r="W59" i="61"/>
  <c r="T59" i="61"/>
  <c r="W58" i="61"/>
  <c r="T58" i="61"/>
  <c r="W57" i="61"/>
  <c r="T57" i="61"/>
  <c r="W54" i="61"/>
  <c r="T54" i="61"/>
  <c r="W53" i="61"/>
  <c r="T53" i="61"/>
  <c r="W52" i="61"/>
  <c r="T52" i="61"/>
  <c r="W51" i="61"/>
  <c r="T51" i="61"/>
  <c r="W49" i="61"/>
  <c r="W48" i="61"/>
  <c r="U48" i="61"/>
  <c r="W46" i="61"/>
  <c r="T46" i="61"/>
  <c r="W45" i="61"/>
  <c r="T45" i="61"/>
  <c r="W44" i="61"/>
  <c r="T44" i="61"/>
  <c r="W43" i="61"/>
  <c r="T43" i="61"/>
  <c r="W42" i="61"/>
  <c r="T42" i="61"/>
  <c r="U42" i="61"/>
  <c r="W40" i="61"/>
  <c r="Y40" i="61"/>
  <c r="Z40" i="61"/>
  <c r="B61" i="75"/>
  <c r="U40" i="61"/>
  <c r="T33" i="61"/>
  <c r="W32" i="61"/>
  <c r="T32" i="61"/>
  <c r="T30" i="61"/>
  <c r="W29" i="61"/>
  <c r="T29" i="61"/>
  <c r="T28" i="61"/>
  <c r="W27" i="61"/>
  <c r="T27" i="61"/>
  <c r="T26" i="61"/>
  <c r="W25" i="61"/>
  <c r="T25" i="61"/>
  <c r="X24" i="61"/>
  <c r="W33" i="61"/>
  <c r="W24" i="61"/>
  <c r="T24" i="61"/>
  <c r="W21" i="61"/>
  <c r="T21" i="61"/>
  <c r="W20" i="61"/>
  <c r="T20" i="61"/>
  <c r="W19" i="61"/>
  <c r="T19" i="61"/>
  <c r="W18" i="61"/>
  <c r="T18" i="61"/>
  <c r="W17" i="61"/>
  <c r="T17" i="61"/>
  <c r="W16" i="61"/>
  <c r="T16" i="61"/>
  <c r="W15" i="61"/>
  <c r="T15" i="61"/>
  <c r="W14" i="61"/>
  <c r="T14" i="61"/>
  <c r="W13" i="61"/>
  <c r="T13" i="61"/>
  <c r="U13" i="61"/>
  <c r="W11" i="61"/>
  <c r="Y11" i="61"/>
  <c r="Z11" i="61"/>
  <c r="B59" i="75"/>
  <c r="U11" i="61"/>
  <c r="W423" i="60"/>
  <c r="T423" i="60"/>
  <c r="W422" i="60"/>
  <c r="T422" i="60"/>
  <c r="W421" i="60"/>
  <c r="T421" i="60"/>
  <c r="W420" i="60"/>
  <c r="T420" i="60"/>
  <c r="W419" i="60"/>
  <c r="T419" i="60"/>
  <c r="W417" i="60"/>
  <c r="T417" i="60"/>
  <c r="W416" i="60"/>
  <c r="T416" i="60"/>
  <c r="W415" i="60"/>
  <c r="T415" i="60"/>
  <c r="W413" i="60"/>
  <c r="Y413" i="60"/>
  <c r="Z413" i="60"/>
  <c r="D104" i="74"/>
  <c r="U413" i="60"/>
  <c r="W412" i="60"/>
  <c r="T412" i="60"/>
  <c r="W411" i="60"/>
  <c r="T411" i="60"/>
  <c r="W410" i="60"/>
  <c r="T410" i="60"/>
  <c r="W409" i="60"/>
  <c r="T409" i="60"/>
  <c r="W407" i="60"/>
  <c r="Y407" i="60"/>
  <c r="Z407" i="60"/>
  <c r="B104" i="74"/>
  <c r="U407" i="60"/>
  <c r="W395" i="60"/>
  <c r="T395" i="60"/>
  <c r="W394" i="60"/>
  <c r="T394" i="60"/>
  <c r="W393" i="60"/>
  <c r="T393" i="60"/>
  <c r="W392" i="60"/>
  <c r="T392" i="60"/>
  <c r="W391" i="60"/>
  <c r="T391" i="60"/>
  <c r="W390" i="60"/>
  <c r="T390" i="60"/>
  <c r="W389" i="60"/>
  <c r="T389" i="60"/>
  <c r="U389" i="60"/>
  <c r="W387" i="60"/>
  <c r="U387" i="60"/>
  <c r="W386" i="60"/>
  <c r="W385" i="60"/>
  <c r="T385" i="60"/>
  <c r="W384" i="60"/>
  <c r="T384" i="60"/>
  <c r="W383" i="60"/>
  <c r="T383" i="60"/>
  <c r="W382" i="60"/>
  <c r="T382" i="60"/>
  <c r="W381" i="60"/>
  <c r="T381" i="60"/>
  <c r="W380" i="60"/>
  <c r="T380" i="60"/>
  <c r="U380" i="60"/>
  <c r="W378" i="60"/>
  <c r="Y378" i="60"/>
  <c r="Z378" i="60"/>
  <c r="B101" i="74"/>
  <c r="U378" i="60"/>
  <c r="W371" i="60"/>
  <c r="T371" i="60"/>
  <c r="W370" i="60"/>
  <c r="T370" i="60"/>
  <c r="W369" i="60"/>
  <c r="T369" i="60"/>
  <c r="W368" i="60"/>
  <c r="T368" i="60"/>
  <c r="W366" i="60"/>
  <c r="T366" i="60"/>
  <c r="W365" i="60"/>
  <c r="T365" i="60"/>
  <c r="W364" i="60"/>
  <c r="T364" i="60"/>
  <c r="W363" i="60"/>
  <c r="T363" i="60"/>
  <c r="W362" i="60"/>
  <c r="T362" i="60"/>
  <c r="W361" i="60"/>
  <c r="T361" i="60"/>
  <c r="W359" i="60"/>
  <c r="W358" i="60"/>
  <c r="U358" i="60"/>
  <c r="W357" i="60"/>
  <c r="Y357" i="60"/>
  <c r="Z357" i="60"/>
  <c r="C99" i="74"/>
  <c r="U357" i="60"/>
  <c r="W356" i="60"/>
  <c r="Y356" i="60"/>
  <c r="Z356" i="60"/>
  <c r="B99" i="74"/>
  <c r="U356" i="60"/>
  <c r="W349" i="60"/>
  <c r="T349" i="60"/>
  <c r="W348" i="60"/>
  <c r="T348" i="60"/>
  <c r="W347" i="60"/>
  <c r="T347" i="60"/>
  <c r="W346" i="60"/>
  <c r="T346" i="60"/>
  <c r="W345" i="60"/>
  <c r="T345" i="60"/>
  <c r="W344" i="60"/>
  <c r="T344" i="60"/>
  <c r="W343" i="60"/>
  <c r="T343" i="60"/>
  <c r="W342" i="60"/>
  <c r="T342" i="60"/>
  <c r="W341" i="60"/>
  <c r="T341" i="60"/>
  <c r="W340" i="60"/>
  <c r="T340" i="60"/>
  <c r="W339" i="60"/>
  <c r="T339" i="60"/>
  <c r="W338" i="60"/>
  <c r="T338" i="60"/>
  <c r="W336" i="60"/>
  <c r="T336" i="60"/>
  <c r="W335" i="60"/>
  <c r="T335" i="60"/>
  <c r="W333" i="60"/>
  <c r="W332" i="60"/>
  <c r="U332" i="60"/>
  <c r="W331" i="60"/>
  <c r="Y331" i="60"/>
  <c r="Z331" i="60"/>
  <c r="B97" i="74"/>
  <c r="U331" i="60"/>
  <c r="W324" i="60"/>
  <c r="T324" i="60"/>
  <c r="W323" i="60"/>
  <c r="T323" i="60"/>
  <c r="W322" i="60"/>
  <c r="T322" i="60"/>
  <c r="W321" i="60"/>
  <c r="T321" i="60"/>
  <c r="W320" i="60"/>
  <c r="T320" i="60"/>
  <c r="W319" i="60"/>
  <c r="T319" i="60"/>
  <c r="W318" i="60"/>
  <c r="T318" i="60"/>
  <c r="W317" i="60"/>
  <c r="T317" i="60"/>
  <c r="W316" i="60"/>
  <c r="T316" i="60"/>
  <c r="W315" i="60"/>
  <c r="T315" i="60"/>
  <c r="U315" i="60"/>
  <c r="W313" i="60"/>
  <c r="T313" i="60"/>
  <c r="W311" i="60"/>
  <c r="T311" i="60"/>
  <c r="W310" i="60"/>
  <c r="T310" i="60"/>
  <c r="W309" i="60"/>
  <c r="T309" i="60"/>
  <c r="W307" i="60"/>
  <c r="W306" i="60"/>
  <c r="U306" i="60"/>
  <c r="W293" i="60"/>
  <c r="T293" i="60"/>
  <c r="W292" i="60"/>
  <c r="T292" i="60"/>
  <c r="W291" i="60"/>
  <c r="T291" i="60"/>
  <c r="W290" i="60"/>
  <c r="T290" i="60"/>
  <c r="W288" i="60"/>
  <c r="T288" i="60"/>
  <c r="W287" i="60"/>
  <c r="T287" i="60"/>
  <c r="W286" i="60"/>
  <c r="T286" i="60"/>
  <c r="W285" i="60"/>
  <c r="T285" i="60"/>
  <c r="U285" i="60"/>
  <c r="W283" i="60"/>
  <c r="T283" i="60"/>
  <c r="W282" i="60"/>
  <c r="T282" i="60"/>
  <c r="W281" i="60"/>
  <c r="T281" i="60"/>
  <c r="W280" i="60"/>
  <c r="T280" i="60"/>
  <c r="U280" i="60"/>
  <c r="W277" i="60"/>
  <c r="T277" i="60"/>
  <c r="W276" i="60"/>
  <c r="T276" i="60"/>
  <c r="W275" i="60"/>
  <c r="T275" i="60"/>
  <c r="W273" i="60"/>
  <c r="W272" i="60"/>
  <c r="U272" i="60"/>
  <c r="W265" i="60"/>
  <c r="T265" i="60"/>
  <c r="W264" i="60"/>
  <c r="T264" i="60"/>
  <c r="W263" i="60"/>
  <c r="T263" i="60"/>
  <c r="W261" i="60"/>
  <c r="T261" i="60"/>
  <c r="W260" i="60"/>
  <c r="T260" i="60"/>
  <c r="W259" i="60"/>
  <c r="T259" i="60"/>
  <c r="W258" i="60"/>
  <c r="T258" i="60"/>
  <c r="W257" i="60"/>
  <c r="T257" i="60"/>
  <c r="W256" i="60"/>
  <c r="T256" i="60"/>
  <c r="W255" i="60"/>
  <c r="T255" i="60"/>
  <c r="W253" i="60"/>
  <c r="W252" i="60"/>
  <c r="U252" i="60"/>
  <c r="W250" i="60"/>
  <c r="W248" i="60"/>
  <c r="U248" i="60"/>
  <c r="W246" i="60"/>
  <c r="Y246" i="60"/>
  <c r="Z246" i="60"/>
  <c r="B87" i="74"/>
  <c r="U246" i="60"/>
  <c r="W234" i="60"/>
  <c r="T234" i="60"/>
  <c r="W233" i="60"/>
  <c r="T233" i="60"/>
  <c r="W232" i="60"/>
  <c r="T232" i="60"/>
  <c r="W231" i="60"/>
  <c r="T231" i="60"/>
  <c r="W230" i="60"/>
  <c r="T230" i="60"/>
  <c r="W229" i="60"/>
  <c r="T229" i="60"/>
  <c r="W228" i="60"/>
  <c r="T228" i="60"/>
  <c r="U228" i="60"/>
  <c r="W226" i="60"/>
  <c r="W225" i="60"/>
  <c r="U225" i="60"/>
  <c r="W217" i="60"/>
  <c r="T217" i="60"/>
  <c r="W216" i="60"/>
  <c r="T216" i="60"/>
  <c r="W214" i="60"/>
  <c r="T214" i="60"/>
  <c r="W213" i="60"/>
  <c r="T213" i="60"/>
  <c r="U213" i="60"/>
  <c r="W210" i="60"/>
  <c r="T210" i="60"/>
  <c r="W208" i="60"/>
  <c r="T208" i="60"/>
  <c r="W207" i="60"/>
  <c r="T207" i="60"/>
  <c r="W206" i="60"/>
  <c r="T206" i="60"/>
  <c r="W205" i="60"/>
  <c r="T205" i="60"/>
  <c r="W203" i="60"/>
  <c r="W202" i="60"/>
  <c r="U202" i="60"/>
  <c r="W195" i="60"/>
  <c r="T195" i="60"/>
  <c r="W194" i="60"/>
  <c r="T194" i="60"/>
  <c r="W193" i="60"/>
  <c r="T193" i="60"/>
  <c r="W192" i="60"/>
  <c r="T192" i="60"/>
  <c r="U192" i="60"/>
  <c r="W190" i="60"/>
  <c r="Y190" i="60"/>
  <c r="Z190" i="60"/>
  <c r="C80" i="74"/>
  <c r="U190" i="60"/>
  <c r="W188" i="60"/>
  <c r="Y188" i="60"/>
  <c r="Z188" i="60"/>
  <c r="B80" i="74"/>
  <c r="U188" i="60"/>
  <c r="W176" i="60"/>
  <c r="T176" i="60"/>
  <c r="W175" i="60"/>
  <c r="T175" i="60"/>
  <c r="W174" i="60"/>
  <c r="T174" i="60"/>
  <c r="U174" i="60"/>
  <c r="W172" i="60"/>
  <c r="W171" i="60"/>
  <c r="U171" i="60"/>
  <c r="W169" i="60"/>
  <c r="W168" i="60"/>
  <c r="U168" i="60"/>
  <c r="W166" i="60"/>
  <c r="Y166" i="60"/>
  <c r="Z166" i="60"/>
  <c r="B77" i="74"/>
  <c r="U166" i="60"/>
  <c r="W161" i="60"/>
  <c r="W159" i="60"/>
  <c r="Y159" i="60"/>
  <c r="Z159" i="60"/>
  <c r="D75" i="74"/>
  <c r="U159" i="60"/>
  <c r="W157" i="60"/>
  <c r="T157" i="60"/>
  <c r="W156" i="60"/>
  <c r="T156" i="60"/>
  <c r="W154" i="60"/>
  <c r="T154" i="60"/>
  <c r="W153" i="60"/>
  <c r="T153" i="60"/>
  <c r="W151" i="60"/>
  <c r="Y151" i="60"/>
  <c r="Z151" i="60"/>
  <c r="B75" i="74"/>
  <c r="U151" i="60"/>
  <c r="T139" i="60"/>
  <c r="W138" i="60"/>
  <c r="T138" i="60"/>
  <c r="T137" i="60"/>
  <c r="W136" i="60"/>
  <c r="T136" i="60"/>
  <c r="T135" i="60"/>
  <c r="W134" i="60"/>
  <c r="T134" i="60"/>
  <c r="X133" i="60"/>
  <c r="W133" i="60"/>
  <c r="T133" i="60"/>
  <c r="W131" i="60"/>
  <c r="T131" i="60"/>
  <c r="W130" i="60"/>
  <c r="T130" i="60"/>
  <c r="W129" i="60"/>
  <c r="T129" i="60"/>
  <c r="W128" i="60"/>
  <c r="T128" i="60"/>
  <c r="W127" i="60"/>
  <c r="T127" i="60"/>
  <c r="W126" i="60"/>
  <c r="T126" i="60"/>
  <c r="W125" i="60"/>
  <c r="T125" i="60"/>
  <c r="W124" i="60"/>
  <c r="T124" i="60"/>
  <c r="U124" i="60"/>
  <c r="W122" i="60"/>
  <c r="W121" i="60"/>
  <c r="U121" i="60"/>
  <c r="W119" i="60"/>
  <c r="W118" i="60"/>
  <c r="U118" i="60"/>
  <c r="W116" i="60"/>
  <c r="Y116" i="60"/>
  <c r="Z116" i="60"/>
  <c r="B68" i="74"/>
  <c r="U116" i="60"/>
  <c r="W104" i="60"/>
  <c r="T104" i="60"/>
  <c r="W103" i="60"/>
  <c r="T103" i="60"/>
  <c r="W102" i="60"/>
  <c r="T102" i="60"/>
  <c r="W101" i="60"/>
  <c r="T101" i="60"/>
  <c r="W100" i="60"/>
  <c r="T100" i="60"/>
  <c r="W99" i="60"/>
  <c r="T99" i="60"/>
  <c r="U99" i="60"/>
  <c r="T97" i="60"/>
  <c r="T96" i="60"/>
  <c r="T95" i="60"/>
  <c r="T94" i="60"/>
  <c r="T93" i="60"/>
  <c r="X92" i="60"/>
  <c r="W97" i="60"/>
  <c r="T92" i="60"/>
  <c r="W90" i="60"/>
  <c r="Y90" i="60"/>
  <c r="Z90" i="60"/>
  <c r="B65" i="74"/>
  <c r="U90" i="60"/>
  <c r="W83" i="60"/>
  <c r="T83" i="60"/>
  <c r="W82" i="60"/>
  <c r="T82" i="60"/>
  <c r="W81" i="60"/>
  <c r="T81" i="60"/>
  <c r="W80" i="60"/>
  <c r="T80" i="60"/>
  <c r="W79" i="60"/>
  <c r="T79" i="60"/>
  <c r="W78" i="60"/>
  <c r="T78" i="60"/>
  <c r="W77" i="60"/>
  <c r="T77" i="60"/>
  <c r="W76" i="60"/>
  <c r="T76" i="60"/>
  <c r="W75" i="60"/>
  <c r="T75" i="60"/>
  <c r="W74" i="60"/>
  <c r="T74" i="60"/>
  <c r="W72" i="60"/>
  <c r="T72" i="60"/>
  <c r="W71" i="60"/>
  <c r="T71" i="60"/>
  <c r="W70" i="60"/>
  <c r="T70" i="60"/>
  <c r="W69" i="60"/>
  <c r="T69" i="60"/>
  <c r="U69" i="60"/>
  <c r="T67" i="60"/>
  <c r="T66" i="60"/>
  <c r="T65" i="60"/>
  <c r="T64" i="60"/>
  <c r="T63" i="60"/>
  <c r="X62" i="60"/>
  <c r="W66" i="60"/>
  <c r="T62" i="60"/>
  <c r="W60" i="60"/>
  <c r="Y60" i="60"/>
  <c r="Z60" i="60"/>
  <c r="B63" i="74"/>
  <c r="U60" i="60"/>
  <c r="W53" i="60"/>
  <c r="T53" i="60"/>
  <c r="W52" i="60"/>
  <c r="T52" i="60"/>
  <c r="W51" i="60"/>
  <c r="T51" i="60"/>
  <c r="W48" i="60"/>
  <c r="T48" i="60"/>
  <c r="W47" i="60"/>
  <c r="T47" i="60"/>
  <c r="W46" i="60"/>
  <c r="T46" i="60"/>
  <c r="U46" i="60"/>
  <c r="W44" i="60"/>
  <c r="W43" i="60"/>
  <c r="U43" i="60"/>
  <c r="W41" i="60"/>
  <c r="T41" i="60"/>
  <c r="W40" i="60"/>
  <c r="T40" i="60"/>
  <c r="W39" i="60"/>
  <c r="T39" i="60"/>
  <c r="W38" i="60"/>
  <c r="Y38" i="60"/>
  <c r="Z38" i="60"/>
  <c r="C61" i="74"/>
  <c r="T38" i="60"/>
  <c r="U38" i="60"/>
  <c r="W36" i="60"/>
  <c r="Y36" i="60"/>
  <c r="Z36" i="60"/>
  <c r="B61" i="74"/>
  <c r="U36" i="60"/>
  <c r="W29" i="60"/>
  <c r="T29" i="60"/>
  <c r="W28" i="60"/>
  <c r="T28" i="60"/>
  <c r="W27" i="60"/>
  <c r="T27" i="60"/>
  <c r="W26" i="60"/>
  <c r="T26" i="60"/>
  <c r="W25" i="60"/>
  <c r="T25" i="60"/>
  <c r="W24" i="60"/>
  <c r="T24" i="60"/>
  <c r="W23" i="60"/>
  <c r="T23" i="60"/>
  <c r="T20" i="60"/>
  <c r="T19" i="60"/>
  <c r="T18" i="60"/>
  <c r="T17" i="60"/>
  <c r="T16" i="60"/>
  <c r="T15" i="60"/>
  <c r="T14" i="60"/>
  <c r="X13" i="60"/>
  <c r="W17" i="60"/>
  <c r="T13" i="60"/>
  <c r="W11" i="60"/>
  <c r="U11" i="60"/>
  <c r="W433" i="59"/>
  <c r="T433" i="59"/>
  <c r="W432" i="59"/>
  <c r="T432" i="59"/>
  <c r="W431" i="59"/>
  <c r="T431" i="59"/>
  <c r="W429" i="59"/>
  <c r="T429" i="59"/>
  <c r="W428" i="59"/>
  <c r="T428" i="59"/>
  <c r="W427" i="59"/>
  <c r="T427" i="59"/>
  <c r="W425" i="59"/>
  <c r="T425" i="59"/>
  <c r="W424" i="59"/>
  <c r="T424" i="59"/>
  <c r="W423" i="59"/>
  <c r="T423" i="59"/>
  <c r="W422" i="59"/>
  <c r="T422" i="59"/>
  <c r="W421" i="59"/>
  <c r="T421" i="59"/>
  <c r="W419" i="59"/>
  <c r="Y419" i="59"/>
  <c r="Z419" i="59"/>
  <c r="B104" i="73"/>
  <c r="U419" i="59"/>
  <c r="W408" i="59"/>
  <c r="W407" i="59"/>
  <c r="U407" i="59"/>
  <c r="W406" i="59"/>
  <c r="T406" i="59"/>
  <c r="W405" i="59"/>
  <c r="T405" i="59"/>
  <c r="W404" i="59"/>
  <c r="T404" i="59"/>
  <c r="W403" i="59"/>
  <c r="T403" i="59"/>
  <c r="W402" i="59"/>
  <c r="T402" i="59"/>
  <c r="W401" i="59"/>
  <c r="T401" i="59"/>
  <c r="U401" i="59"/>
  <c r="W399" i="59"/>
  <c r="Y399" i="59"/>
  <c r="Z399" i="59"/>
  <c r="B101" i="73"/>
  <c r="U399" i="59"/>
  <c r="W392" i="59"/>
  <c r="W391" i="59"/>
  <c r="U391" i="59"/>
  <c r="W389" i="59"/>
  <c r="W388" i="59"/>
  <c r="U388" i="59"/>
  <c r="W387" i="59"/>
  <c r="Y387" i="59"/>
  <c r="Z387" i="59"/>
  <c r="C99" i="73"/>
  <c r="U387" i="59"/>
  <c r="W386" i="59"/>
  <c r="Y386" i="59"/>
  <c r="Z386" i="59"/>
  <c r="B99" i="73"/>
  <c r="U386" i="59"/>
  <c r="W379" i="59"/>
  <c r="T379" i="59"/>
  <c r="W378" i="59"/>
  <c r="T378" i="59"/>
  <c r="W377" i="59"/>
  <c r="T377" i="59"/>
  <c r="U377" i="59"/>
  <c r="W375" i="59"/>
  <c r="T375" i="59"/>
  <c r="W374" i="59"/>
  <c r="T374" i="59"/>
  <c r="W373" i="59"/>
  <c r="T373" i="59"/>
  <c r="W371" i="59"/>
  <c r="W370" i="59"/>
  <c r="U370" i="59"/>
  <c r="W369" i="59"/>
  <c r="Y369" i="59"/>
  <c r="Z369" i="59"/>
  <c r="B97" i="73"/>
  <c r="U369" i="59"/>
  <c r="W362" i="59"/>
  <c r="T362" i="59"/>
  <c r="W360" i="59"/>
  <c r="T360" i="59"/>
  <c r="U360" i="59"/>
  <c r="W357" i="59"/>
  <c r="T357" i="59"/>
  <c r="W356" i="59"/>
  <c r="T356" i="59"/>
  <c r="W355" i="59"/>
  <c r="T355" i="59"/>
  <c r="W354" i="59"/>
  <c r="T354" i="59"/>
  <c r="W353" i="59"/>
  <c r="T353" i="59"/>
  <c r="W352" i="59"/>
  <c r="T352" i="59"/>
  <c r="W351" i="59"/>
  <c r="T351" i="59"/>
  <c r="W350" i="59"/>
  <c r="T350" i="59"/>
  <c r="W349" i="59"/>
  <c r="T349" i="59"/>
  <c r="W348" i="59"/>
  <c r="T348" i="59"/>
  <c r="W347" i="59"/>
  <c r="T347" i="59"/>
  <c r="W345" i="59"/>
  <c r="T345" i="59"/>
  <c r="W343" i="59"/>
  <c r="T343" i="59"/>
  <c r="W342" i="59"/>
  <c r="T342" i="59"/>
  <c r="W341" i="59"/>
  <c r="T341" i="59"/>
  <c r="W339" i="59"/>
  <c r="W338" i="59"/>
  <c r="U338" i="59"/>
  <c r="W325" i="59"/>
  <c r="T325" i="59"/>
  <c r="W324" i="59"/>
  <c r="T324" i="59"/>
  <c r="W323" i="59"/>
  <c r="T323" i="59"/>
  <c r="W322" i="59"/>
  <c r="T322" i="59"/>
  <c r="W321" i="59"/>
  <c r="T321" i="59"/>
  <c r="U321" i="59"/>
  <c r="W318" i="59"/>
  <c r="T318" i="59"/>
  <c r="W317" i="59"/>
  <c r="T317" i="59"/>
  <c r="W316" i="59"/>
  <c r="T316" i="59"/>
  <c r="W314" i="59"/>
  <c r="W313" i="59"/>
  <c r="U313" i="59"/>
  <c r="W306" i="59"/>
  <c r="Y306" i="59"/>
  <c r="Z306" i="59"/>
  <c r="E87" i="73"/>
  <c r="U306" i="59"/>
  <c r="W304" i="59"/>
  <c r="T304" i="59"/>
  <c r="W303" i="59"/>
  <c r="T303" i="59"/>
  <c r="W302" i="59"/>
  <c r="T302" i="59"/>
  <c r="W301" i="59"/>
  <c r="T301" i="59"/>
  <c r="W300" i="59"/>
  <c r="T300" i="59"/>
  <c r="W299" i="59"/>
  <c r="T299" i="59"/>
  <c r="W297" i="59"/>
  <c r="W295" i="59"/>
  <c r="U295" i="59"/>
  <c r="W293" i="59"/>
  <c r="Y293" i="59"/>
  <c r="Z293" i="59"/>
  <c r="B87" i="73"/>
  <c r="U293" i="59"/>
  <c r="W281" i="59"/>
  <c r="Y281" i="59"/>
  <c r="Z281" i="59"/>
  <c r="E84" i="73"/>
  <c r="U281" i="59"/>
  <c r="W278" i="59"/>
  <c r="T278" i="59"/>
  <c r="W277" i="59"/>
  <c r="T277" i="59"/>
  <c r="W276" i="59"/>
  <c r="T276" i="59"/>
  <c r="W275" i="59"/>
  <c r="T275" i="59"/>
  <c r="W274" i="59"/>
  <c r="T274" i="59"/>
  <c r="W273" i="59"/>
  <c r="T273" i="59"/>
  <c r="W272" i="59"/>
  <c r="T272" i="59"/>
  <c r="U272" i="59"/>
  <c r="W270" i="59"/>
  <c r="W269" i="59"/>
  <c r="U269" i="59"/>
  <c r="W261" i="59"/>
  <c r="W260" i="59"/>
  <c r="W259" i="59"/>
  <c r="W258" i="59"/>
  <c r="W257" i="59"/>
  <c r="W255" i="59"/>
  <c r="W253" i="59"/>
  <c r="W252" i="59"/>
  <c r="W251" i="59"/>
  <c r="W250" i="59"/>
  <c r="W248" i="59"/>
  <c r="W247" i="59"/>
  <c r="W246" i="59"/>
  <c r="W245" i="59"/>
  <c r="U245" i="59"/>
  <c r="W242" i="59"/>
  <c r="T242" i="59"/>
  <c r="W241" i="59"/>
  <c r="T241" i="59"/>
  <c r="W240" i="59"/>
  <c r="T240" i="59"/>
  <c r="W239" i="59"/>
  <c r="T239" i="59"/>
  <c r="W237" i="59"/>
  <c r="T237" i="59"/>
  <c r="W236" i="59"/>
  <c r="T236" i="59"/>
  <c r="W235" i="59"/>
  <c r="T235" i="59"/>
  <c r="W234" i="59"/>
  <c r="T234" i="59"/>
  <c r="W233" i="59"/>
  <c r="T233" i="59"/>
  <c r="U233" i="59"/>
  <c r="W230" i="59"/>
  <c r="T230" i="59"/>
  <c r="W228" i="59"/>
  <c r="T228" i="59"/>
  <c r="W227" i="59"/>
  <c r="T227" i="59"/>
  <c r="W226" i="59"/>
  <c r="T226" i="59"/>
  <c r="W225" i="59"/>
  <c r="T225" i="59"/>
  <c r="W223" i="59"/>
  <c r="W222" i="59"/>
  <c r="U222" i="59"/>
  <c r="W215" i="59"/>
  <c r="W214" i="59"/>
  <c r="U214" i="59"/>
  <c r="W212" i="59"/>
  <c r="T212" i="59"/>
  <c r="W211" i="59"/>
  <c r="T211" i="59"/>
  <c r="W210" i="59"/>
  <c r="T210" i="59"/>
  <c r="W209" i="59"/>
  <c r="T209" i="59"/>
  <c r="W208" i="59"/>
  <c r="T208" i="59"/>
  <c r="W207" i="59"/>
  <c r="T207" i="59"/>
  <c r="U207" i="59"/>
  <c r="W205" i="59"/>
  <c r="W204" i="59"/>
  <c r="U204" i="59"/>
  <c r="W202" i="59"/>
  <c r="Y202" i="59"/>
  <c r="Z202" i="59"/>
  <c r="B80" i="73"/>
  <c r="U202" i="59"/>
  <c r="W190" i="59"/>
  <c r="T190" i="59"/>
  <c r="W189" i="59"/>
  <c r="T189" i="59"/>
  <c r="W188" i="59"/>
  <c r="T188" i="59"/>
  <c r="U188" i="59"/>
  <c r="W186" i="59"/>
  <c r="T186" i="59"/>
  <c r="W185" i="59"/>
  <c r="T185" i="59"/>
  <c r="W184" i="59"/>
  <c r="T184" i="59"/>
  <c r="W183" i="59"/>
  <c r="T183" i="59"/>
  <c r="U183" i="59"/>
  <c r="W181" i="59"/>
  <c r="T181" i="59"/>
  <c r="W179" i="59"/>
  <c r="T179" i="59"/>
  <c r="W178" i="59"/>
  <c r="T178" i="59"/>
  <c r="W176" i="59"/>
  <c r="Y176" i="59"/>
  <c r="Z176" i="59"/>
  <c r="B77" i="73"/>
  <c r="U176" i="59"/>
  <c r="W169" i="59"/>
  <c r="W168" i="59"/>
  <c r="U168" i="59"/>
  <c r="W166" i="59"/>
  <c r="T166" i="59"/>
  <c r="W165" i="59"/>
  <c r="T165" i="59"/>
  <c r="W163" i="59"/>
  <c r="T163" i="59"/>
  <c r="W162" i="59"/>
  <c r="T162" i="59"/>
  <c r="U162" i="59"/>
  <c r="W160" i="59"/>
  <c r="Y160" i="59"/>
  <c r="Z160" i="59"/>
  <c r="B75" i="73"/>
  <c r="U160" i="59"/>
  <c r="W148" i="59"/>
  <c r="T148" i="59"/>
  <c r="W147" i="59"/>
  <c r="T147" i="59"/>
  <c r="W146" i="59"/>
  <c r="T146" i="59"/>
  <c r="W145" i="59"/>
  <c r="T145" i="59"/>
  <c r="W144" i="59"/>
  <c r="T144" i="59"/>
  <c r="W143" i="59"/>
  <c r="T143" i="59"/>
  <c r="W142" i="59"/>
  <c r="T142" i="59"/>
  <c r="W141" i="59"/>
  <c r="T141" i="59"/>
  <c r="W139" i="59"/>
  <c r="T139" i="59"/>
  <c r="W138" i="59"/>
  <c r="T138" i="59"/>
  <c r="W137" i="59"/>
  <c r="T137" i="59"/>
  <c r="W136" i="59"/>
  <c r="T136" i="59"/>
  <c r="W135" i="59"/>
  <c r="T135" i="59"/>
  <c r="W134" i="59"/>
  <c r="T134" i="59"/>
  <c r="W133" i="59"/>
  <c r="T133" i="59"/>
  <c r="W132" i="59"/>
  <c r="T132" i="59"/>
  <c r="W130" i="59"/>
  <c r="W129" i="59"/>
  <c r="U129" i="59"/>
  <c r="W127" i="59"/>
  <c r="W126" i="59"/>
  <c r="U126" i="59"/>
  <c r="W124" i="59"/>
  <c r="Y124" i="59"/>
  <c r="Z124" i="59"/>
  <c r="B68" i="73"/>
  <c r="U124" i="59"/>
  <c r="W112" i="59"/>
  <c r="T112" i="59"/>
  <c r="W111" i="59"/>
  <c r="T111" i="59"/>
  <c r="W110" i="59"/>
  <c r="T110" i="59"/>
  <c r="W109" i="59"/>
  <c r="T109" i="59"/>
  <c r="W107" i="59"/>
  <c r="W106" i="59"/>
  <c r="W105" i="59"/>
  <c r="W104" i="59"/>
  <c r="W103" i="59"/>
  <c r="W102" i="59"/>
  <c r="U102" i="59"/>
  <c r="W100" i="59"/>
  <c r="W99" i="59"/>
  <c r="U99" i="59"/>
  <c r="W97" i="59"/>
  <c r="Y97" i="59"/>
  <c r="Z97" i="59"/>
  <c r="B65" i="73"/>
  <c r="U97" i="59"/>
  <c r="W90" i="59"/>
  <c r="T90" i="59"/>
  <c r="W89" i="59"/>
  <c r="T89" i="59"/>
  <c r="W88" i="59"/>
  <c r="T88" i="59"/>
  <c r="W87" i="59"/>
  <c r="T87" i="59"/>
  <c r="W86" i="59"/>
  <c r="T86" i="59"/>
  <c r="W85" i="59"/>
  <c r="T85" i="59"/>
  <c r="W84" i="59"/>
  <c r="T84" i="59"/>
  <c r="W83" i="59"/>
  <c r="T83" i="59"/>
  <c r="W82" i="59"/>
  <c r="T82" i="59"/>
  <c r="W81" i="59"/>
  <c r="T81" i="59"/>
  <c r="W80" i="59"/>
  <c r="T80" i="59"/>
  <c r="U80" i="59"/>
  <c r="W78" i="59"/>
  <c r="W77" i="59"/>
  <c r="U77" i="59"/>
  <c r="W75" i="59"/>
  <c r="T75" i="59"/>
  <c r="W74" i="59"/>
  <c r="T74" i="59"/>
  <c r="W73" i="59"/>
  <c r="T73" i="59"/>
  <c r="W72" i="59"/>
  <c r="T72" i="59"/>
  <c r="W71" i="59"/>
  <c r="T71" i="59"/>
  <c r="W70" i="59"/>
  <c r="T70" i="59"/>
  <c r="W69" i="59"/>
  <c r="T69" i="59"/>
  <c r="W67" i="59"/>
  <c r="Y67" i="59"/>
  <c r="Z67" i="59"/>
  <c r="B63" i="73"/>
  <c r="U67" i="59"/>
  <c r="W60" i="59"/>
  <c r="T60" i="59"/>
  <c r="W59" i="59"/>
  <c r="T59" i="59"/>
  <c r="W56" i="59"/>
  <c r="T56" i="59"/>
  <c r="W54" i="59"/>
  <c r="T54" i="59"/>
  <c r="W53" i="59"/>
  <c r="T53" i="59"/>
  <c r="W52" i="59"/>
  <c r="T52" i="59"/>
  <c r="W50" i="59"/>
  <c r="T50" i="59"/>
  <c r="W49" i="59"/>
  <c r="T49" i="59"/>
  <c r="W48" i="59"/>
  <c r="T48" i="59"/>
  <c r="W47" i="59"/>
  <c r="T47" i="59"/>
  <c r="W46" i="59"/>
  <c r="T46" i="59"/>
  <c r="W44" i="59"/>
  <c r="Y44" i="59"/>
  <c r="Z44" i="59"/>
  <c r="B61" i="73"/>
  <c r="U44" i="59"/>
  <c r="W37" i="59"/>
  <c r="W36" i="59"/>
  <c r="U36" i="59"/>
  <c r="W34" i="59"/>
  <c r="T34" i="59"/>
  <c r="W33" i="59"/>
  <c r="T33" i="59"/>
  <c r="W32" i="59"/>
  <c r="T32" i="59"/>
  <c r="W30" i="59"/>
  <c r="T30" i="59"/>
  <c r="W29" i="59"/>
  <c r="T29" i="59"/>
  <c r="W28" i="59"/>
  <c r="T28" i="59"/>
  <c r="W27" i="59"/>
  <c r="T27" i="59"/>
  <c r="W26" i="59"/>
  <c r="T26" i="59"/>
  <c r="W25" i="59"/>
  <c r="T25" i="59"/>
  <c r="W24" i="59"/>
  <c r="T24" i="59"/>
  <c r="W21" i="59"/>
  <c r="T21" i="59"/>
  <c r="W20" i="59"/>
  <c r="T20" i="59"/>
  <c r="W19" i="59"/>
  <c r="T19" i="59"/>
  <c r="W18" i="59"/>
  <c r="T18" i="59"/>
  <c r="W17" i="59"/>
  <c r="T17" i="59"/>
  <c r="W16" i="59"/>
  <c r="T16" i="59"/>
  <c r="W15" i="59"/>
  <c r="T15" i="59"/>
  <c r="W14" i="59"/>
  <c r="T14" i="59"/>
  <c r="W13" i="59"/>
  <c r="T13" i="59"/>
  <c r="W11" i="59"/>
  <c r="Y11" i="59"/>
  <c r="Z11" i="59"/>
  <c r="B59" i="73"/>
  <c r="U11" i="59"/>
  <c r="W408" i="58"/>
  <c r="T408" i="58"/>
  <c r="W407" i="58"/>
  <c r="T407" i="58"/>
  <c r="W406" i="58"/>
  <c r="T406" i="58"/>
  <c r="W404" i="58"/>
  <c r="Y404" i="58"/>
  <c r="Z404" i="58"/>
  <c r="D104" i="72"/>
  <c r="U404" i="58"/>
  <c r="W403" i="58"/>
  <c r="T403" i="58"/>
  <c r="W402" i="58"/>
  <c r="T402" i="58"/>
  <c r="W401" i="58"/>
  <c r="T401" i="58"/>
  <c r="W400" i="58"/>
  <c r="T400" i="58"/>
  <c r="U400" i="58"/>
  <c r="W398" i="58"/>
  <c r="Y398" i="58"/>
  <c r="Z398" i="58"/>
  <c r="B104" i="72"/>
  <c r="U398" i="58"/>
  <c r="W387" i="58"/>
  <c r="W386" i="58"/>
  <c r="U386" i="58"/>
  <c r="W385" i="58"/>
  <c r="T385" i="58"/>
  <c r="W384" i="58"/>
  <c r="T384" i="58"/>
  <c r="W383" i="58"/>
  <c r="T383" i="58"/>
  <c r="W382" i="58"/>
  <c r="T382" i="58"/>
  <c r="W381" i="58"/>
  <c r="T381" i="58"/>
  <c r="W380" i="58"/>
  <c r="T380" i="58"/>
  <c r="W378" i="58"/>
  <c r="Y378" i="58"/>
  <c r="Z378" i="58"/>
  <c r="B101" i="72"/>
  <c r="U378" i="58"/>
  <c r="W371" i="58"/>
  <c r="W370" i="58"/>
  <c r="T370" i="58"/>
  <c r="U370" i="58"/>
  <c r="W368" i="58"/>
  <c r="W367" i="58"/>
  <c r="U367" i="58"/>
  <c r="W366" i="58"/>
  <c r="Y366" i="58"/>
  <c r="Z366" i="58"/>
  <c r="C99" i="72"/>
  <c r="U366" i="58"/>
  <c r="W365" i="58"/>
  <c r="Y365" i="58"/>
  <c r="Z365" i="58"/>
  <c r="B99" i="72"/>
  <c r="U365" i="58"/>
  <c r="W358" i="58"/>
  <c r="T358" i="58"/>
  <c r="W357" i="58"/>
  <c r="T357" i="58"/>
  <c r="W356" i="58"/>
  <c r="T356" i="58"/>
  <c r="U356" i="58"/>
  <c r="W354" i="58"/>
  <c r="W353" i="58"/>
  <c r="U353" i="58"/>
  <c r="W351" i="58"/>
  <c r="W350" i="58"/>
  <c r="U350" i="58"/>
  <c r="W349" i="58"/>
  <c r="Y349" i="58"/>
  <c r="Z349" i="58"/>
  <c r="B97" i="72"/>
  <c r="U349" i="58"/>
  <c r="W342" i="58"/>
  <c r="T342" i="58"/>
  <c r="W341" i="58"/>
  <c r="T341" i="58"/>
  <c r="W340" i="58"/>
  <c r="T340" i="58"/>
  <c r="W339" i="58"/>
  <c r="T339" i="58"/>
  <c r="W338" i="58"/>
  <c r="T338" i="58"/>
  <c r="W337" i="58"/>
  <c r="T337" i="58"/>
  <c r="W336" i="58"/>
  <c r="T336" i="58"/>
  <c r="W335" i="58"/>
  <c r="T335" i="58"/>
  <c r="W334" i="58"/>
  <c r="T334" i="58"/>
  <c r="W333" i="58"/>
  <c r="T333" i="58"/>
  <c r="U333" i="58"/>
  <c r="W331" i="58"/>
  <c r="T331" i="58"/>
  <c r="W329" i="58"/>
  <c r="T329" i="58"/>
  <c r="W328" i="58"/>
  <c r="T328" i="58"/>
  <c r="W327" i="58"/>
  <c r="T327" i="58"/>
  <c r="U327" i="58"/>
  <c r="W325" i="58"/>
  <c r="W324" i="58"/>
  <c r="U324" i="58"/>
  <c r="W311" i="58"/>
  <c r="T311" i="58"/>
  <c r="W310" i="58"/>
  <c r="T310" i="58"/>
  <c r="W309" i="58"/>
  <c r="T309" i="58"/>
  <c r="W308" i="58"/>
  <c r="T308" i="58"/>
  <c r="W307" i="58"/>
  <c r="T307" i="58"/>
  <c r="W304" i="58"/>
  <c r="T304" i="58"/>
  <c r="W303" i="58"/>
  <c r="T303" i="58"/>
  <c r="W302" i="58"/>
  <c r="T302" i="58"/>
  <c r="W300" i="58"/>
  <c r="W299" i="58"/>
  <c r="U299" i="58"/>
  <c r="W292" i="58"/>
  <c r="Y292" i="58"/>
  <c r="Z292" i="58"/>
  <c r="E87" i="72"/>
  <c r="U292" i="58"/>
  <c r="W290" i="58"/>
  <c r="T290" i="58"/>
  <c r="W289" i="58"/>
  <c r="T289" i="58"/>
  <c r="W288" i="58"/>
  <c r="T288" i="58"/>
  <c r="W287" i="58"/>
  <c r="T287" i="58"/>
  <c r="W286" i="58"/>
  <c r="T286" i="58"/>
  <c r="W285" i="58"/>
  <c r="T285" i="58"/>
  <c r="W283" i="58"/>
  <c r="W281" i="58"/>
  <c r="U281" i="58"/>
  <c r="W279" i="58"/>
  <c r="Y279" i="58"/>
  <c r="Z279" i="58"/>
  <c r="B87" i="72"/>
  <c r="U279" i="58"/>
  <c r="W267" i="58"/>
  <c r="T267" i="58"/>
  <c r="W266" i="58"/>
  <c r="T266" i="58"/>
  <c r="W265" i="58"/>
  <c r="T265" i="58"/>
  <c r="W264" i="58"/>
  <c r="T264" i="58"/>
  <c r="W263" i="58"/>
  <c r="T263" i="58"/>
  <c r="W262" i="58"/>
  <c r="T262" i="58"/>
  <c r="W261" i="58"/>
  <c r="T261" i="58"/>
  <c r="U261" i="58"/>
  <c r="W259" i="58"/>
  <c r="W258" i="58"/>
  <c r="U258" i="58"/>
  <c r="W250" i="58"/>
  <c r="T250" i="58"/>
  <c r="W249" i="58"/>
  <c r="T249" i="58"/>
  <c r="W248" i="58"/>
  <c r="T248" i="58"/>
  <c r="W247" i="58"/>
  <c r="T247" i="58"/>
  <c r="W245" i="58"/>
  <c r="T245" i="58"/>
  <c r="W244" i="58"/>
  <c r="T244" i="58"/>
  <c r="W243" i="58"/>
  <c r="T243" i="58"/>
  <c r="W242" i="58"/>
  <c r="T242" i="58"/>
  <c r="W240" i="58"/>
  <c r="T240" i="58"/>
  <c r="W239" i="58"/>
  <c r="T239" i="58"/>
  <c r="W238" i="58"/>
  <c r="T238" i="58"/>
  <c r="U238" i="58"/>
  <c r="W235" i="58"/>
  <c r="T235" i="58"/>
  <c r="W234" i="58"/>
  <c r="T234" i="58"/>
  <c r="W233" i="58"/>
  <c r="T233" i="58"/>
  <c r="W232" i="58"/>
  <c r="T232" i="58"/>
  <c r="W230" i="58"/>
  <c r="T230" i="58"/>
  <c r="W229" i="58"/>
  <c r="T229" i="58"/>
  <c r="W228" i="58"/>
  <c r="T228" i="58"/>
  <c r="W227" i="58"/>
  <c r="T227" i="58"/>
  <c r="W226" i="58"/>
  <c r="T226" i="58"/>
  <c r="W223" i="58"/>
  <c r="W221" i="58"/>
  <c r="W220" i="58"/>
  <c r="W219" i="58"/>
  <c r="W218" i="58"/>
  <c r="U218" i="58"/>
  <c r="W216" i="58"/>
  <c r="W215" i="58"/>
  <c r="U215" i="58"/>
  <c r="W208" i="58"/>
  <c r="W207" i="58"/>
  <c r="U207" i="58"/>
  <c r="W205" i="58"/>
  <c r="T205" i="58"/>
  <c r="W204" i="58"/>
  <c r="T204" i="58"/>
  <c r="W203" i="58"/>
  <c r="T203" i="58"/>
  <c r="W202" i="58"/>
  <c r="T202" i="58"/>
  <c r="W201" i="58"/>
  <c r="T201" i="58"/>
  <c r="W200" i="58"/>
  <c r="T200" i="58"/>
  <c r="W198" i="58"/>
  <c r="W197" i="58"/>
  <c r="U197" i="58"/>
  <c r="W195" i="58"/>
  <c r="Y195" i="58"/>
  <c r="Z195" i="58"/>
  <c r="B80" i="72"/>
  <c r="U195" i="58"/>
  <c r="W183" i="58"/>
  <c r="W182" i="58"/>
  <c r="U182" i="58"/>
  <c r="W180" i="58"/>
  <c r="T180" i="58"/>
  <c r="W179" i="58"/>
  <c r="T179" i="58"/>
  <c r="W178" i="58"/>
  <c r="T178" i="58"/>
  <c r="W177" i="58"/>
  <c r="T177" i="58"/>
  <c r="U177" i="58"/>
  <c r="W175" i="58"/>
  <c r="T175" i="58"/>
  <c r="W173" i="58"/>
  <c r="T173" i="58"/>
  <c r="W172" i="58"/>
  <c r="T172" i="58"/>
  <c r="W170" i="58"/>
  <c r="Y170" i="58"/>
  <c r="Z170" i="58"/>
  <c r="B77" i="72"/>
  <c r="U170" i="58"/>
  <c r="W163" i="58"/>
  <c r="T163" i="58"/>
  <c r="W162" i="58"/>
  <c r="T162" i="58"/>
  <c r="W160" i="58"/>
  <c r="W159" i="58"/>
  <c r="W157" i="58"/>
  <c r="W156" i="58"/>
  <c r="U156" i="58"/>
  <c r="W154" i="58"/>
  <c r="Y154" i="58"/>
  <c r="Z154" i="58"/>
  <c r="B75" i="72"/>
  <c r="U154" i="58"/>
  <c r="W142" i="58"/>
  <c r="W141" i="58"/>
  <c r="W140" i="58"/>
  <c r="W139" i="58"/>
  <c r="W138" i="58"/>
  <c r="W137" i="58"/>
  <c r="W136" i="58"/>
  <c r="W135" i="58"/>
  <c r="W133" i="58"/>
  <c r="W132" i="58"/>
  <c r="W131" i="58"/>
  <c r="W130" i="58"/>
  <c r="W129" i="58"/>
  <c r="W128" i="58"/>
  <c r="W127" i="58"/>
  <c r="W126" i="58"/>
  <c r="U126" i="58"/>
  <c r="W124" i="58"/>
  <c r="W123" i="58"/>
  <c r="U123" i="58"/>
  <c r="W121" i="58"/>
  <c r="W120" i="58"/>
  <c r="U120" i="58"/>
  <c r="W118" i="58"/>
  <c r="Y118" i="58"/>
  <c r="Z118" i="58"/>
  <c r="B68" i="72"/>
  <c r="U118" i="58"/>
  <c r="W106" i="58"/>
  <c r="T106" i="58"/>
  <c r="W105" i="58"/>
  <c r="T105" i="58"/>
  <c r="W104" i="58"/>
  <c r="T104" i="58"/>
  <c r="W103" i="58"/>
  <c r="T103" i="58"/>
  <c r="T101" i="58"/>
  <c r="T100" i="58"/>
  <c r="W99" i="58"/>
  <c r="T99" i="58"/>
  <c r="T98" i="58"/>
  <c r="W97" i="58"/>
  <c r="T97" i="58"/>
  <c r="X96" i="58"/>
  <c r="W100" i="58"/>
  <c r="W96" i="58"/>
  <c r="T96" i="58"/>
  <c r="W94" i="58"/>
  <c r="W93" i="58"/>
  <c r="U93" i="58"/>
  <c r="W91" i="58"/>
  <c r="Y91" i="58"/>
  <c r="Z91" i="58"/>
  <c r="B65" i="72"/>
  <c r="U91" i="58"/>
  <c r="W84" i="58"/>
  <c r="T84" i="58"/>
  <c r="W83" i="58"/>
  <c r="T83" i="58"/>
  <c r="W82" i="58"/>
  <c r="T82" i="58"/>
  <c r="W81" i="58"/>
  <c r="T81" i="58"/>
  <c r="W80" i="58"/>
  <c r="T80" i="58"/>
  <c r="W79" i="58"/>
  <c r="T79" i="58"/>
  <c r="W78" i="58"/>
  <c r="T78" i="58"/>
  <c r="W77" i="58"/>
  <c r="T77" i="58"/>
  <c r="W76" i="58"/>
  <c r="T76" i="58"/>
  <c r="W75" i="58"/>
  <c r="T75" i="58"/>
  <c r="W74" i="58"/>
  <c r="T74" i="58"/>
  <c r="U74" i="58"/>
  <c r="W72" i="58"/>
  <c r="Y72" i="58"/>
  <c r="Z72" i="58"/>
  <c r="D63" i="72"/>
  <c r="U72" i="58"/>
  <c r="T70" i="58"/>
  <c r="W69" i="58"/>
  <c r="T69" i="58"/>
  <c r="W68" i="58"/>
  <c r="T68" i="58"/>
  <c r="W67" i="58"/>
  <c r="T67" i="58"/>
  <c r="W66" i="58"/>
  <c r="T66" i="58"/>
  <c r="W65" i="58"/>
  <c r="T65" i="58"/>
  <c r="W64" i="58"/>
  <c r="T64" i="58"/>
  <c r="U64" i="58"/>
  <c r="W62" i="58"/>
  <c r="Y62" i="58"/>
  <c r="Z62" i="58"/>
  <c r="B63" i="72"/>
  <c r="U62" i="58"/>
  <c r="W55" i="58"/>
  <c r="T55" i="58"/>
  <c r="W54" i="58"/>
  <c r="T54" i="58"/>
  <c r="W51" i="58"/>
  <c r="T51" i="58"/>
  <c r="U51" i="58"/>
  <c r="W49" i="58"/>
  <c r="W48" i="58"/>
  <c r="U48" i="58"/>
  <c r="W46" i="58"/>
  <c r="T46" i="58"/>
  <c r="W45" i="58"/>
  <c r="T45" i="58"/>
  <c r="W44" i="58"/>
  <c r="T44" i="58"/>
  <c r="W43" i="58"/>
  <c r="T43" i="58"/>
  <c r="W42" i="58"/>
  <c r="T42" i="58"/>
  <c r="U42" i="58"/>
  <c r="W40" i="58"/>
  <c r="Y40" i="58"/>
  <c r="Z40" i="58"/>
  <c r="B61" i="72"/>
  <c r="U40" i="58"/>
  <c r="T33" i="58"/>
  <c r="T32" i="58"/>
  <c r="T30" i="58"/>
  <c r="T29" i="58"/>
  <c r="T28" i="58"/>
  <c r="T27" i="58"/>
  <c r="T26" i="58"/>
  <c r="T25" i="58"/>
  <c r="W24" i="58"/>
  <c r="T24" i="58"/>
  <c r="T21" i="58"/>
  <c r="W20" i="58"/>
  <c r="T20" i="58"/>
  <c r="W19" i="58"/>
  <c r="T19" i="58"/>
  <c r="W18" i="58"/>
  <c r="T18" i="58"/>
  <c r="W17" i="58"/>
  <c r="T17" i="58"/>
  <c r="W16" i="58"/>
  <c r="T16" i="58"/>
  <c r="W15" i="58"/>
  <c r="T15" i="58"/>
  <c r="W14" i="58"/>
  <c r="T14" i="58"/>
  <c r="W13" i="58"/>
  <c r="T13" i="58"/>
  <c r="W11" i="58"/>
  <c r="Y11" i="58"/>
  <c r="Z11" i="58"/>
  <c r="B59" i="72"/>
  <c r="U11" i="58"/>
  <c r="U11" i="57"/>
  <c r="W11" i="57"/>
  <c r="Y11" i="57"/>
  <c r="Z11" i="57"/>
  <c r="B59" i="71"/>
  <c r="T13" i="57"/>
  <c r="X13" i="57"/>
  <c r="W13" i="57"/>
  <c r="T14" i="57"/>
  <c r="W14" i="57"/>
  <c r="T15" i="57"/>
  <c r="W15" i="57"/>
  <c r="T16" i="57"/>
  <c r="W16" i="57"/>
  <c r="T17" i="57"/>
  <c r="W17" i="57"/>
  <c r="T18" i="57"/>
  <c r="W18" i="57"/>
  <c r="T19" i="57"/>
  <c r="W19" i="57"/>
  <c r="T20" i="57"/>
  <c r="W20" i="57"/>
  <c r="T23" i="57"/>
  <c r="X23" i="57"/>
  <c r="W23" i="57"/>
  <c r="T24" i="57"/>
  <c r="T25" i="57"/>
  <c r="W25" i="57"/>
  <c r="T26" i="57"/>
  <c r="T27" i="57"/>
  <c r="W27" i="57"/>
  <c r="T28" i="57"/>
  <c r="T29" i="57"/>
  <c r="W29" i="57"/>
  <c r="U36" i="57"/>
  <c r="W36" i="57"/>
  <c r="Y36" i="57"/>
  <c r="Z36" i="57"/>
  <c r="B61" i="71"/>
  <c r="T38" i="57"/>
  <c r="W38" i="57"/>
  <c r="T39" i="57"/>
  <c r="W39" i="57"/>
  <c r="T40" i="57"/>
  <c r="W40" i="57"/>
  <c r="T41" i="57"/>
  <c r="W41" i="57"/>
  <c r="U43" i="57"/>
  <c r="W43" i="57"/>
  <c r="W44" i="57"/>
  <c r="U51" i="57"/>
  <c r="W51" i="57"/>
  <c r="Y51" i="57"/>
  <c r="Z51" i="57"/>
  <c r="B63" i="71"/>
  <c r="T53" i="57"/>
  <c r="X53" i="57"/>
  <c r="W53" i="57"/>
  <c r="T54" i="57"/>
  <c r="W54" i="57"/>
  <c r="T55" i="57"/>
  <c r="W55" i="57"/>
  <c r="T56" i="57"/>
  <c r="W56" i="57"/>
  <c r="T57" i="57"/>
  <c r="W57" i="57"/>
  <c r="T58" i="57"/>
  <c r="W58" i="57"/>
  <c r="T60" i="57"/>
  <c r="W60" i="57"/>
  <c r="T61" i="57"/>
  <c r="W61" i="57"/>
  <c r="T62" i="57"/>
  <c r="W62" i="57"/>
  <c r="T63" i="57"/>
  <c r="W63" i="57"/>
  <c r="T64" i="57"/>
  <c r="W64" i="57"/>
  <c r="T65" i="57"/>
  <c r="W65" i="57"/>
  <c r="T66" i="57"/>
  <c r="W66" i="57"/>
  <c r="T67" i="57"/>
  <c r="W67" i="57"/>
  <c r="T68" i="57"/>
  <c r="W68" i="57"/>
  <c r="T69" i="57"/>
  <c r="W69" i="57"/>
  <c r="U76" i="57"/>
  <c r="W76" i="57"/>
  <c r="Y76" i="57"/>
  <c r="Z76" i="57"/>
  <c r="B65" i="71"/>
  <c r="T78" i="57"/>
  <c r="X78" i="57"/>
  <c r="W78" i="57"/>
  <c r="T79" i="57"/>
  <c r="W79" i="57"/>
  <c r="T80" i="57"/>
  <c r="W80" i="57"/>
  <c r="T81" i="57"/>
  <c r="W81" i="57"/>
  <c r="T82" i="57"/>
  <c r="W82" i="57"/>
  <c r="T83" i="57"/>
  <c r="W83" i="57"/>
  <c r="U85" i="57"/>
  <c r="W85" i="57"/>
  <c r="Y85" i="57"/>
  <c r="Z85" i="57"/>
  <c r="E65" i="71"/>
  <c r="U97" i="57"/>
  <c r="W97" i="57"/>
  <c r="Y97" i="57"/>
  <c r="Z97" i="57"/>
  <c r="B68" i="71"/>
  <c r="U99" i="57"/>
  <c r="W99" i="57"/>
  <c r="W100" i="57"/>
  <c r="U102" i="57"/>
  <c r="W102" i="57"/>
  <c r="W103" i="57"/>
  <c r="T105" i="57"/>
  <c r="W105" i="57"/>
  <c r="T106" i="57"/>
  <c r="W106" i="57"/>
  <c r="T107" i="57"/>
  <c r="W107" i="57"/>
  <c r="T108" i="57"/>
  <c r="W108" i="57"/>
  <c r="T109" i="57"/>
  <c r="W109" i="57"/>
  <c r="T110" i="57"/>
  <c r="W110" i="57"/>
  <c r="T111" i="57"/>
  <c r="W111" i="57"/>
  <c r="T112" i="57"/>
  <c r="W112" i="57"/>
  <c r="T114" i="57"/>
  <c r="W114" i="57"/>
  <c r="T115" i="57"/>
  <c r="W115" i="57"/>
  <c r="T116" i="57"/>
  <c r="W116" i="57"/>
  <c r="T117" i="57"/>
  <c r="W117" i="57"/>
  <c r="T118" i="57"/>
  <c r="W118" i="57"/>
  <c r="T119" i="57"/>
  <c r="W119" i="57"/>
  <c r="T120" i="57"/>
  <c r="W120" i="57"/>
  <c r="U132" i="57"/>
  <c r="W132" i="57"/>
  <c r="Y132" i="57"/>
  <c r="Z132" i="57"/>
  <c r="B75" i="71"/>
  <c r="T134" i="57"/>
  <c r="W134" i="57"/>
  <c r="T135" i="57"/>
  <c r="W135" i="57"/>
  <c r="T137" i="57"/>
  <c r="W137" i="57"/>
  <c r="T138" i="57"/>
  <c r="W138" i="57"/>
  <c r="U145" i="57"/>
  <c r="W145" i="57"/>
  <c r="Y145" i="57"/>
  <c r="Z145" i="57"/>
  <c r="B77" i="71"/>
  <c r="U147" i="57"/>
  <c r="W147" i="57"/>
  <c r="W148" i="57"/>
  <c r="U150" i="57"/>
  <c r="W150" i="57"/>
  <c r="W151" i="57"/>
  <c r="U153" i="57"/>
  <c r="W153" i="57"/>
  <c r="W154" i="57"/>
  <c r="U166" i="57"/>
  <c r="W166" i="57"/>
  <c r="Y166" i="57"/>
  <c r="Z166" i="57"/>
  <c r="B80" i="71"/>
  <c r="U168" i="57"/>
  <c r="W168" i="57"/>
  <c r="Y168" i="57"/>
  <c r="Z168" i="57"/>
  <c r="C80" i="71"/>
  <c r="U175" i="57"/>
  <c r="W175" i="57"/>
  <c r="W176" i="57"/>
  <c r="T178" i="57"/>
  <c r="W178" i="57"/>
  <c r="T179" i="57"/>
  <c r="W179" i="57"/>
  <c r="T180" i="57"/>
  <c r="W180" i="57"/>
  <c r="T181" i="57"/>
  <c r="W181" i="57"/>
  <c r="T183" i="57"/>
  <c r="W183" i="57"/>
  <c r="T186" i="57"/>
  <c r="W186" i="57"/>
  <c r="T187" i="57"/>
  <c r="W187" i="57"/>
  <c r="T189" i="57"/>
  <c r="W189" i="57"/>
  <c r="T190" i="57"/>
  <c r="W190" i="57"/>
  <c r="U198" i="57"/>
  <c r="W198" i="57"/>
  <c r="W199" i="57"/>
  <c r="T201" i="57"/>
  <c r="X201" i="57"/>
  <c r="W202" i="57"/>
  <c r="T202" i="57"/>
  <c r="T203" i="57"/>
  <c r="T204" i="57"/>
  <c r="W204" i="57"/>
  <c r="T205" i="57"/>
  <c r="W205" i="57"/>
  <c r="T206" i="57"/>
  <c r="W206" i="57"/>
  <c r="U218" i="57"/>
  <c r="W218" i="57"/>
  <c r="Y218" i="57"/>
  <c r="Z218" i="57"/>
  <c r="B87" i="71"/>
  <c r="U220" i="57"/>
  <c r="W220" i="57"/>
  <c r="W222" i="57"/>
  <c r="U224" i="57"/>
  <c r="W224" i="57"/>
  <c r="W225" i="57"/>
  <c r="U227" i="57"/>
  <c r="W227" i="57"/>
  <c r="Y227" i="57"/>
  <c r="Z227" i="57"/>
  <c r="E87" i="71"/>
  <c r="U234" i="57"/>
  <c r="W234" i="57"/>
  <c r="W235" i="57"/>
  <c r="T237" i="57"/>
  <c r="W237" i="57"/>
  <c r="T238" i="57"/>
  <c r="W238" i="57"/>
  <c r="T239" i="57"/>
  <c r="W239" i="57"/>
  <c r="T242" i="57"/>
  <c r="W242" i="57"/>
  <c r="T243" i="57"/>
  <c r="W243" i="57"/>
  <c r="T244" i="57"/>
  <c r="W244" i="57"/>
  <c r="T245" i="57"/>
  <c r="W245" i="57"/>
  <c r="U258" i="57"/>
  <c r="W258" i="57"/>
  <c r="W259" i="57"/>
  <c r="T261" i="57"/>
  <c r="W261" i="57"/>
  <c r="T262" i="57"/>
  <c r="W262" i="57"/>
  <c r="T263" i="57"/>
  <c r="W263" i="57"/>
  <c r="T265" i="57"/>
  <c r="W265" i="57"/>
  <c r="T267" i="57"/>
  <c r="W267" i="57"/>
  <c r="T268" i="57"/>
  <c r="W268" i="57"/>
  <c r="T269" i="57"/>
  <c r="W269" i="57"/>
  <c r="T270" i="57"/>
  <c r="W270" i="57"/>
  <c r="T271" i="57"/>
  <c r="W271" i="57"/>
  <c r="T272" i="57"/>
  <c r="W272" i="57"/>
  <c r="T273" i="57"/>
  <c r="W273" i="57"/>
  <c r="T274" i="57"/>
  <c r="W274" i="57"/>
  <c r="T275" i="57"/>
  <c r="W275" i="57"/>
  <c r="T276" i="57"/>
  <c r="W276" i="57"/>
  <c r="U283" i="57"/>
  <c r="W283" i="57"/>
  <c r="Y283" i="57"/>
  <c r="Z283" i="57"/>
  <c r="B97" i="71"/>
  <c r="U284" i="57"/>
  <c r="W284" i="57"/>
  <c r="W285" i="57"/>
  <c r="U287" i="57"/>
  <c r="W287" i="57"/>
  <c r="W288" i="57"/>
  <c r="U295" i="57"/>
  <c r="W295" i="57"/>
  <c r="Y295" i="57"/>
  <c r="Z295" i="57"/>
  <c r="B99" i="71"/>
  <c r="U296" i="57"/>
  <c r="W296" i="57"/>
  <c r="Y296" i="57"/>
  <c r="Z296" i="57"/>
  <c r="C99" i="71"/>
  <c r="U297" i="57"/>
  <c r="W297" i="57"/>
  <c r="W298" i="57"/>
  <c r="U300" i="57"/>
  <c r="W300" i="57"/>
  <c r="W301" i="57"/>
  <c r="U308" i="57"/>
  <c r="W308" i="57"/>
  <c r="Y308" i="57"/>
  <c r="Z308" i="57"/>
  <c r="B101" i="71"/>
  <c r="T310" i="57"/>
  <c r="W310" i="57"/>
  <c r="T311" i="57"/>
  <c r="W311" i="57"/>
  <c r="T312" i="57"/>
  <c r="W312" i="57"/>
  <c r="T313" i="57"/>
  <c r="W313" i="57"/>
  <c r="T314" i="57"/>
  <c r="W314" i="57"/>
  <c r="T315" i="57"/>
  <c r="W315" i="57"/>
  <c r="U316" i="57"/>
  <c r="W316" i="57"/>
  <c r="W317" i="57"/>
  <c r="U328" i="57"/>
  <c r="W328" i="57"/>
  <c r="Y328" i="57"/>
  <c r="Z328" i="57"/>
  <c r="B104" i="71"/>
  <c r="T330" i="57"/>
  <c r="W330" i="57"/>
  <c r="T331" i="57"/>
  <c r="W331" i="57"/>
  <c r="T332" i="57"/>
  <c r="W332" i="57"/>
  <c r="T333" i="57"/>
  <c r="W333" i="57"/>
  <c r="U334" i="57"/>
  <c r="W334" i="57"/>
  <c r="Y334" i="57"/>
  <c r="Z334" i="57"/>
  <c r="D104" i="71"/>
  <c r="T336" i="57"/>
  <c r="W336" i="57"/>
  <c r="T337" i="57"/>
  <c r="W337" i="57"/>
  <c r="T338" i="57"/>
  <c r="W338" i="57"/>
  <c r="U11" i="56"/>
  <c r="W11" i="56"/>
  <c r="Y11" i="56"/>
  <c r="Z11" i="56"/>
  <c r="B59" i="70"/>
  <c r="T13" i="56"/>
  <c r="W13" i="56"/>
  <c r="T14" i="56"/>
  <c r="W14" i="56"/>
  <c r="T15" i="56"/>
  <c r="W15" i="56"/>
  <c r="T16" i="56"/>
  <c r="W16" i="56"/>
  <c r="T17" i="56"/>
  <c r="W17" i="56"/>
  <c r="T18" i="56"/>
  <c r="W18" i="56"/>
  <c r="T19" i="56"/>
  <c r="W19" i="56"/>
  <c r="T20" i="56"/>
  <c r="W20" i="56"/>
  <c r="T21" i="56"/>
  <c r="W21" i="56"/>
  <c r="U23" i="56"/>
  <c r="W23" i="56"/>
  <c r="W24" i="56"/>
  <c r="U31" i="56"/>
  <c r="W31" i="56"/>
  <c r="Y31" i="56"/>
  <c r="Z31" i="56"/>
  <c r="B61" i="70"/>
  <c r="T33" i="56"/>
  <c r="W33" i="56"/>
  <c r="T34" i="56"/>
  <c r="W34" i="56"/>
  <c r="T35" i="56"/>
  <c r="W35" i="56"/>
  <c r="T36" i="56"/>
  <c r="W36" i="56"/>
  <c r="T37" i="56"/>
  <c r="W37" i="56"/>
  <c r="T39" i="56"/>
  <c r="W39" i="56"/>
  <c r="T42" i="56"/>
  <c r="W42" i="56"/>
  <c r="T43" i="56"/>
  <c r="W43" i="56"/>
  <c r="U50" i="56"/>
  <c r="W50" i="56"/>
  <c r="Y50" i="56"/>
  <c r="Z50" i="56"/>
  <c r="B63" i="70"/>
  <c r="T52" i="56"/>
  <c r="W52" i="56"/>
  <c r="T53" i="56"/>
  <c r="W53" i="56"/>
  <c r="T54" i="56"/>
  <c r="W54" i="56"/>
  <c r="T55" i="56"/>
  <c r="W55" i="56"/>
  <c r="T56" i="56"/>
  <c r="W56" i="56"/>
  <c r="T57" i="56"/>
  <c r="W57" i="56"/>
  <c r="T58" i="56"/>
  <c r="W58" i="56"/>
  <c r="U60" i="56"/>
  <c r="U67" i="56"/>
  <c r="W67" i="56"/>
  <c r="Y67" i="56"/>
  <c r="Z67" i="56"/>
  <c r="B65" i="70"/>
  <c r="U69" i="56"/>
  <c r="W69" i="56"/>
  <c r="W70" i="56"/>
  <c r="T72" i="56"/>
  <c r="W72" i="56"/>
  <c r="T73" i="56"/>
  <c r="W73" i="56"/>
  <c r="T74" i="56"/>
  <c r="W74" i="56"/>
  <c r="T75" i="56"/>
  <c r="W75" i="56"/>
  <c r="U87" i="56"/>
  <c r="W87" i="56"/>
  <c r="Y87" i="56"/>
  <c r="Z87" i="56"/>
  <c r="B68" i="70"/>
  <c r="U89" i="56"/>
  <c r="W89" i="56"/>
  <c r="Y89" i="56"/>
  <c r="Z89" i="56"/>
  <c r="D68" i="70"/>
  <c r="U91" i="56"/>
  <c r="W91" i="56"/>
  <c r="Y91" i="56"/>
  <c r="Z91" i="56"/>
  <c r="E68" i="70"/>
  <c r="U103" i="56"/>
  <c r="W103" i="56"/>
  <c r="Y103" i="56"/>
  <c r="Z103" i="56"/>
  <c r="B75" i="70"/>
  <c r="T105" i="56"/>
  <c r="W105" i="56"/>
  <c r="T106" i="56"/>
  <c r="W106" i="56"/>
  <c r="T108" i="56"/>
  <c r="W108" i="56"/>
  <c r="T109" i="56"/>
  <c r="W109" i="56"/>
  <c r="U116" i="56"/>
  <c r="W116" i="56"/>
  <c r="Y116" i="56"/>
  <c r="Z116" i="56"/>
  <c r="B77" i="70"/>
  <c r="T118" i="56"/>
  <c r="W118" i="56"/>
  <c r="T119" i="56"/>
  <c r="W119" i="56"/>
  <c r="T121" i="56"/>
  <c r="W121" i="56"/>
  <c r="T123" i="56"/>
  <c r="W123" i="56"/>
  <c r="T124" i="56"/>
  <c r="W124" i="56"/>
  <c r="T125" i="56"/>
  <c r="W125" i="56"/>
  <c r="U127" i="56"/>
  <c r="W127" i="56"/>
  <c r="Y127" i="56"/>
  <c r="Z127" i="56"/>
  <c r="E77" i="70"/>
  <c r="U139" i="56"/>
  <c r="W139" i="56"/>
  <c r="Y139" i="56"/>
  <c r="Z139" i="56"/>
  <c r="B80" i="70"/>
  <c r="U141" i="56"/>
  <c r="W141" i="56"/>
  <c r="W142" i="56"/>
  <c r="U144" i="56"/>
  <c r="W144" i="56"/>
  <c r="W145" i="56"/>
  <c r="U147" i="56"/>
  <c r="W147" i="56"/>
  <c r="W148" i="56"/>
  <c r="U155" i="56"/>
  <c r="W155" i="56"/>
  <c r="W156" i="56"/>
  <c r="T158" i="56"/>
  <c r="W158" i="56"/>
  <c r="T159" i="56"/>
  <c r="W159" i="56"/>
  <c r="T160" i="56"/>
  <c r="W160" i="56"/>
  <c r="T161" i="56"/>
  <c r="W161" i="56"/>
  <c r="T164" i="56"/>
  <c r="W164" i="56"/>
  <c r="T165" i="56"/>
  <c r="W165" i="56"/>
  <c r="T166" i="56"/>
  <c r="W166" i="56"/>
  <c r="T168" i="56"/>
  <c r="W168" i="56"/>
  <c r="T169" i="56"/>
  <c r="W169" i="56"/>
  <c r="T170" i="56"/>
  <c r="W170" i="56"/>
  <c r="T173" i="56"/>
  <c r="W173" i="56"/>
  <c r="T174" i="56"/>
  <c r="W174" i="56"/>
  <c r="T175" i="56"/>
  <c r="W175" i="56"/>
  <c r="T177" i="56"/>
  <c r="W177" i="56"/>
  <c r="U189" i="56"/>
  <c r="W189" i="56"/>
  <c r="Y189" i="56"/>
  <c r="Z189" i="56"/>
  <c r="B85" i="70"/>
  <c r="U191" i="56"/>
  <c r="W191" i="56"/>
  <c r="W193" i="56"/>
  <c r="T195" i="56"/>
  <c r="W195" i="56"/>
  <c r="T196" i="56"/>
  <c r="W196" i="56"/>
  <c r="T197" i="56"/>
  <c r="W197" i="56"/>
  <c r="T198" i="56"/>
  <c r="W198" i="56"/>
  <c r="T199" i="56"/>
  <c r="W199" i="56"/>
  <c r="T207" i="56"/>
  <c r="W207" i="56"/>
  <c r="T208" i="56"/>
  <c r="W208" i="56"/>
  <c r="T209" i="56"/>
  <c r="W209" i="56"/>
  <c r="U223" i="56"/>
  <c r="W223" i="56"/>
  <c r="W224" i="56"/>
  <c r="T226" i="56"/>
  <c r="W226" i="56"/>
  <c r="T227" i="56"/>
  <c r="W227" i="56"/>
  <c r="T228" i="56"/>
  <c r="W228" i="56"/>
  <c r="T230" i="56"/>
  <c r="W230" i="56"/>
  <c r="T232" i="56"/>
  <c r="W232" i="56"/>
  <c r="T233" i="56"/>
  <c r="W233" i="56"/>
  <c r="T234" i="56"/>
  <c r="W234" i="56"/>
  <c r="T235" i="56"/>
  <c r="W235" i="56"/>
  <c r="U238" i="56"/>
  <c r="W238" i="56"/>
  <c r="W240" i="56"/>
  <c r="U247" i="56"/>
  <c r="W247" i="56"/>
  <c r="Y247" i="56"/>
  <c r="Z247" i="56"/>
  <c r="B97" i="70"/>
  <c r="U248" i="56"/>
  <c r="W248" i="56"/>
  <c r="W249" i="56"/>
  <c r="U251" i="56"/>
  <c r="W251" i="56"/>
  <c r="Y251" i="56"/>
  <c r="Z251" i="56"/>
  <c r="D97" i="70"/>
  <c r="T253" i="56"/>
  <c r="W253" i="56"/>
  <c r="T254" i="56"/>
  <c r="W254" i="56"/>
  <c r="T255" i="56"/>
  <c r="U253" i="56"/>
  <c r="W255" i="56"/>
  <c r="U262" i="56"/>
  <c r="W262" i="56"/>
  <c r="Y262" i="56"/>
  <c r="Z262" i="56"/>
  <c r="B99" i="70"/>
  <c r="U263" i="56"/>
  <c r="W263" i="56"/>
  <c r="Y263" i="56"/>
  <c r="Z263" i="56"/>
  <c r="C99" i="70"/>
  <c r="U264" i="56"/>
  <c r="W264" i="56"/>
  <c r="Y264" i="56"/>
  <c r="Z264" i="56"/>
  <c r="D99" i="70"/>
  <c r="U266" i="56"/>
  <c r="W266" i="56"/>
  <c r="W267" i="56"/>
  <c r="U274" i="56"/>
  <c r="W274" i="56"/>
  <c r="Y274" i="56"/>
  <c r="Z274" i="56"/>
  <c r="B101" i="70"/>
  <c r="T276" i="56"/>
  <c r="W276" i="56"/>
  <c r="T277" i="56"/>
  <c r="W277" i="56"/>
  <c r="T278" i="56"/>
  <c r="W278" i="56"/>
  <c r="T279" i="56"/>
  <c r="W279" i="56"/>
  <c r="T280" i="56"/>
  <c r="W280" i="56"/>
  <c r="T281" i="56"/>
  <c r="W281" i="56"/>
  <c r="U292" i="56"/>
  <c r="W292" i="56"/>
  <c r="Y292" i="56"/>
  <c r="Z292" i="56"/>
  <c r="B104" i="70"/>
  <c r="T294" i="56"/>
  <c r="W294" i="56"/>
  <c r="T295" i="56"/>
  <c r="W295" i="56"/>
  <c r="T296" i="56"/>
  <c r="W296" i="56"/>
  <c r="T297" i="56"/>
  <c r="W297" i="56"/>
  <c r="T299" i="56"/>
  <c r="W299" i="56"/>
  <c r="T300" i="56"/>
  <c r="W300" i="56"/>
  <c r="T301" i="56"/>
  <c r="W301" i="56"/>
  <c r="W289" i="55"/>
  <c r="T289" i="55"/>
  <c r="W288" i="55"/>
  <c r="T288" i="55"/>
  <c r="W287" i="55"/>
  <c r="T287" i="55"/>
  <c r="U287" i="55"/>
  <c r="W285" i="55"/>
  <c r="T285" i="55"/>
  <c r="W284" i="55"/>
  <c r="T284" i="55"/>
  <c r="W283" i="55"/>
  <c r="T283" i="55"/>
  <c r="W282" i="55"/>
  <c r="T282" i="55"/>
  <c r="W280" i="55"/>
  <c r="Y280" i="55"/>
  <c r="Z280" i="55"/>
  <c r="B104" i="69"/>
  <c r="U280" i="55"/>
  <c r="W269" i="55"/>
  <c r="T269" i="55"/>
  <c r="W268" i="55"/>
  <c r="T268" i="55"/>
  <c r="W267" i="55"/>
  <c r="T267" i="55"/>
  <c r="W266" i="55"/>
  <c r="T266" i="55"/>
  <c r="W265" i="55"/>
  <c r="T265" i="55"/>
  <c r="W264" i="55"/>
  <c r="T264" i="55"/>
  <c r="W262" i="55"/>
  <c r="Y262" i="55"/>
  <c r="Z262" i="55"/>
  <c r="B101" i="69"/>
  <c r="U262" i="55"/>
  <c r="W255" i="55"/>
  <c r="W254" i="55"/>
  <c r="U254" i="55"/>
  <c r="W252" i="55"/>
  <c r="Y252" i="55"/>
  <c r="Z252" i="55"/>
  <c r="D99" i="69"/>
  <c r="U252" i="55"/>
  <c r="W251" i="55"/>
  <c r="Y251" i="55"/>
  <c r="Z251" i="55"/>
  <c r="C99" i="69"/>
  <c r="U251" i="55"/>
  <c r="W250" i="55"/>
  <c r="Y250" i="55"/>
  <c r="Z250" i="55"/>
  <c r="B99" i="69"/>
  <c r="U250" i="55"/>
  <c r="W242" i="55"/>
  <c r="T242" i="55"/>
  <c r="W241" i="55"/>
  <c r="T241" i="55"/>
  <c r="W240" i="55"/>
  <c r="T240" i="55"/>
  <c r="U240" i="55"/>
  <c r="W238" i="55"/>
  <c r="Y238" i="55"/>
  <c r="Z238" i="55"/>
  <c r="D97" i="69"/>
  <c r="U238" i="55"/>
  <c r="W236" i="55"/>
  <c r="W235" i="55"/>
  <c r="U235" i="55"/>
  <c r="W234" i="55"/>
  <c r="Y234" i="55"/>
  <c r="Z234" i="55"/>
  <c r="B97" i="69"/>
  <c r="U234" i="55"/>
  <c r="W227" i="55"/>
  <c r="T227" i="55"/>
  <c r="W226" i="55"/>
  <c r="T226" i="55"/>
  <c r="W225" i="55"/>
  <c r="T225" i="55"/>
  <c r="W224" i="55"/>
  <c r="T224" i="55"/>
  <c r="W222" i="55"/>
  <c r="T222" i="55"/>
  <c r="W220" i="55"/>
  <c r="T220" i="55"/>
  <c r="W219" i="55"/>
  <c r="T219" i="55"/>
  <c r="W218" i="55"/>
  <c r="T218" i="55"/>
  <c r="W216" i="55"/>
  <c r="W215" i="55"/>
  <c r="U215" i="55"/>
  <c r="W202" i="55"/>
  <c r="T202" i="55"/>
  <c r="W201" i="55"/>
  <c r="T201" i="55"/>
  <c r="W200" i="55"/>
  <c r="T200" i="55"/>
  <c r="U200" i="55"/>
  <c r="W194" i="55"/>
  <c r="W192" i="55"/>
  <c r="T192" i="55"/>
  <c r="W191" i="55"/>
  <c r="T191" i="55"/>
  <c r="W190" i="55"/>
  <c r="T190" i="55"/>
  <c r="W189" i="55"/>
  <c r="T189" i="55"/>
  <c r="W188" i="55"/>
  <c r="T188" i="55"/>
  <c r="W186" i="55"/>
  <c r="W184" i="55"/>
  <c r="U184" i="55"/>
  <c r="W182" i="55"/>
  <c r="Y182" i="55"/>
  <c r="Z182" i="55"/>
  <c r="B85" i="69"/>
  <c r="U182" i="55"/>
  <c r="W170" i="55"/>
  <c r="T170" i="55"/>
  <c r="W169" i="55"/>
  <c r="T169" i="55"/>
  <c r="W168" i="55"/>
  <c r="T168" i="55"/>
  <c r="U168" i="55"/>
  <c r="W165" i="55"/>
  <c r="T165" i="55"/>
  <c r="W164" i="55"/>
  <c r="T164" i="55"/>
  <c r="W163" i="55"/>
  <c r="T163" i="55"/>
  <c r="W161" i="55"/>
  <c r="T161" i="55"/>
  <c r="W160" i="55"/>
  <c r="T160" i="55"/>
  <c r="W159" i="55"/>
  <c r="T159" i="55"/>
  <c r="U159" i="55"/>
  <c r="W156" i="55"/>
  <c r="T156" i="55"/>
  <c r="W155" i="55"/>
  <c r="T155" i="55"/>
  <c r="W154" i="55"/>
  <c r="T154" i="55"/>
  <c r="W153" i="55"/>
  <c r="T153" i="55"/>
  <c r="U153" i="55"/>
  <c r="W151" i="55"/>
  <c r="W150" i="55"/>
  <c r="U150" i="55"/>
  <c r="W143" i="55"/>
  <c r="W142" i="55"/>
  <c r="U142" i="55"/>
  <c r="W140" i="55"/>
  <c r="W139" i="55"/>
  <c r="U139" i="55"/>
  <c r="W137" i="55"/>
  <c r="W136" i="55"/>
  <c r="U136" i="55"/>
  <c r="W134" i="55"/>
  <c r="Y134" i="55"/>
  <c r="Z134" i="55"/>
  <c r="B80" i="69"/>
  <c r="U134" i="55"/>
  <c r="W122" i="55"/>
  <c r="T122" i="55"/>
  <c r="W121" i="55"/>
  <c r="T121" i="55"/>
  <c r="W120" i="55"/>
  <c r="T120" i="55"/>
  <c r="U120" i="55"/>
  <c r="W118" i="55"/>
  <c r="T118" i="55"/>
  <c r="W116" i="55"/>
  <c r="T116" i="55"/>
  <c r="T115" i="55"/>
  <c r="U115" i="55"/>
  <c r="W113" i="55"/>
  <c r="Y113" i="55"/>
  <c r="Z113" i="55"/>
  <c r="B77" i="69"/>
  <c r="U113" i="55"/>
  <c r="W106" i="55"/>
  <c r="T106" i="55"/>
  <c r="W105" i="55"/>
  <c r="T105" i="55"/>
  <c r="W103" i="55"/>
  <c r="T103" i="55"/>
  <c r="W102" i="55"/>
  <c r="T102" i="55"/>
  <c r="U102" i="55"/>
  <c r="W100" i="55"/>
  <c r="Y100" i="55"/>
  <c r="Z100" i="55"/>
  <c r="B75" i="69"/>
  <c r="U100" i="55"/>
  <c r="W88" i="55"/>
  <c r="Y88" i="55"/>
  <c r="Z88" i="55"/>
  <c r="E68" i="69"/>
  <c r="U88" i="55"/>
  <c r="W86" i="55"/>
  <c r="Y86" i="55"/>
  <c r="Z86" i="55"/>
  <c r="D68" i="69"/>
  <c r="U86" i="55"/>
  <c r="W84" i="55"/>
  <c r="Y84" i="55"/>
  <c r="Z84" i="55"/>
  <c r="B68" i="69"/>
  <c r="U84" i="55"/>
  <c r="W72" i="55"/>
  <c r="T72" i="55"/>
  <c r="W71" i="55"/>
  <c r="T71" i="55"/>
  <c r="W70" i="55"/>
  <c r="T70" i="55"/>
  <c r="W69" i="55"/>
  <c r="T69" i="55"/>
  <c r="U69" i="55"/>
  <c r="W67" i="55"/>
  <c r="W66" i="55"/>
  <c r="U66" i="55"/>
  <c r="W64" i="55"/>
  <c r="Y64" i="55"/>
  <c r="Z64" i="55"/>
  <c r="B65" i="69"/>
  <c r="U64" i="55"/>
  <c r="W57" i="55"/>
  <c r="Y57" i="55"/>
  <c r="Z57" i="55"/>
  <c r="E63" i="69"/>
  <c r="U57" i="55"/>
  <c r="W55" i="55"/>
  <c r="T55" i="55"/>
  <c r="W54" i="55"/>
  <c r="T54" i="55"/>
  <c r="W53" i="55"/>
  <c r="T53" i="55"/>
  <c r="W52" i="55"/>
  <c r="T52" i="55"/>
  <c r="W51" i="55"/>
  <c r="T51" i="55"/>
  <c r="W50" i="55"/>
  <c r="T50" i="55"/>
  <c r="W49" i="55"/>
  <c r="T49" i="55"/>
  <c r="W47" i="55"/>
  <c r="Y47" i="55"/>
  <c r="Z47" i="55"/>
  <c r="B63" i="69"/>
  <c r="U47" i="55"/>
  <c r="W40" i="55"/>
  <c r="T40" i="55"/>
  <c r="W39" i="55"/>
  <c r="T39" i="55"/>
  <c r="W36" i="55"/>
  <c r="T36" i="55"/>
  <c r="W34" i="55"/>
  <c r="T34" i="55"/>
  <c r="W33" i="55"/>
  <c r="T33" i="55"/>
  <c r="W32" i="55"/>
  <c r="T32" i="55"/>
  <c r="W31" i="55"/>
  <c r="T31" i="55"/>
  <c r="W30" i="55"/>
  <c r="T30" i="55"/>
  <c r="W28" i="55"/>
  <c r="Y28" i="55"/>
  <c r="Z28" i="55"/>
  <c r="B61" i="69"/>
  <c r="U28" i="55"/>
  <c r="W21" i="55"/>
  <c r="T21" i="55"/>
  <c r="W20" i="55"/>
  <c r="T20" i="55"/>
  <c r="W19" i="55"/>
  <c r="T19" i="55"/>
  <c r="W18" i="55"/>
  <c r="T18" i="55"/>
  <c r="W17" i="55"/>
  <c r="T17" i="55"/>
  <c r="W16" i="55"/>
  <c r="T16" i="55"/>
  <c r="W15" i="55"/>
  <c r="T15" i="55"/>
  <c r="W14" i="55"/>
  <c r="T14" i="55"/>
  <c r="W13" i="55"/>
  <c r="T13" i="55"/>
  <c r="W11" i="55"/>
  <c r="Y11" i="55"/>
  <c r="Z11" i="55"/>
  <c r="B59" i="69"/>
  <c r="U11" i="55"/>
  <c r="U11" i="54"/>
  <c r="X11" i="54"/>
  <c r="Z11" i="54"/>
  <c r="AA11" i="54"/>
  <c r="B59" i="68"/>
  <c r="T13" i="54"/>
  <c r="X13" i="54"/>
  <c r="T14" i="54"/>
  <c r="X14" i="54"/>
  <c r="T15" i="54"/>
  <c r="X15" i="54"/>
  <c r="T16" i="54"/>
  <c r="X16" i="54"/>
  <c r="T17" i="54"/>
  <c r="X17" i="54"/>
  <c r="T18" i="54"/>
  <c r="X18" i="54"/>
  <c r="T19" i="54"/>
  <c r="X19" i="54"/>
  <c r="T20" i="54"/>
  <c r="X20" i="54"/>
  <c r="U27" i="54"/>
  <c r="X27" i="54"/>
  <c r="Z27" i="54"/>
  <c r="AA27" i="54"/>
  <c r="B61" i="68"/>
  <c r="T29" i="54"/>
  <c r="X29" i="54"/>
  <c r="T30" i="54"/>
  <c r="X30" i="54"/>
  <c r="T31" i="54"/>
  <c r="X31" i="54"/>
  <c r="T32" i="54"/>
  <c r="X32" i="54"/>
  <c r="U39" i="54"/>
  <c r="X39" i="54"/>
  <c r="Z39" i="54"/>
  <c r="AA39" i="54"/>
  <c r="B63" i="68"/>
  <c r="T41" i="54"/>
  <c r="X41" i="54"/>
  <c r="T42" i="54"/>
  <c r="X42" i="54"/>
  <c r="T43" i="54"/>
  <c r="X43" i="54"/>
  <c r="T44" i="54"/>
  <c r="X44" i="54"/>
  <c r="T45" i="54"/>
  <c r="X45" i="54"/>
  <c r="T46" i="54"/>
  <c r="X46" i="54"/>
  <c r="U48" i="54"/>
  <c r="X48" i="54"/>
  <c r="Z48" i="54"/>
  <c r="AA48" i="54"/>
  <c r="E63" i="68"/>
  <c r="U55" i="54"/>
  <c r="U57" i="54"/>
  <c r="X50" i="54"/>
  <c r="X55" i="54"/>
  <c r="Z55" i="54"/>
  <c r="AA55" i="54"/>
  <c r="B65" i="68"/>
  <c r="X57" i="54"/>
  <c r="Z57" i="54"/>
  <c r="AA57" i="54"/>
  <c r="E65" i="68"/>
  <c r="U69" i="54"/>
  <c r="X69" i="54"/>
  <c r="Z69" i="54"/>
  <c r="AA69" i="54"/>
  <c r="B68" i="68"/>
  <c r="U71" i="54"/>
  <c r="X71" i="54"/>
  <c r="Z71" i="54"/>
  <c r="AA71" i="54"/>
  <c r="D68" i="68"/>
  <c r="U73" i="54"/>
  <c r="X73" i="54"/>
  <c r="Z73" i="54"/>
  <c r="AA73" i="54"/>
  <c r="E68" i="68"/>
  <c r="U85" i="54"/>
  <c r="X85" i="54"/>
  <c r="Z85" i="54"/>
  <c r="AA85" i="54"/>
  <c r="B75" i="68"/>
  <c r="U87" i="54"/>
  <c r="X87" i="54"/>
  <c r="X88" i="54"/>
  <c r="U90" i="54"/>
  <c r="X80" i="54"/>
  <c r="X90" i="54"/>
  <c r="X91" i="54"/>
  <c r="U98" i="54"/>
  <c r="X98" i="54"/>
  <c r="Z98" i="54"/>
  <c r="AA98" i="54"/>
  <c r="B77" i="68"/>
  <c r="U100" i="54"/>
  <c r="X100" i="54"/>
  <c r="X101" i="54"/>
  <c r="U103" i="54"/>
  <c r="X103" i="54"/>
  <c r="X104" i="54"/>
  <c r="U116" i="54"/>
  <c r="X116" i="54"/>
  <c r="Z116" i="54"/>
  <c r="AA116" i="54"/>
  <c r="B80" i="68"/>
  <c r="U118" i="54"/>
  <c r="X118" i="54"/>
  <c r="Z118" i="54"/>
  <c r="AA118" i="54"/>
  <c r="C80" i="68"/>
  <c r="U125" i="54"/>
  <c r="X125" i="54"/>
  <c r="X126" i="54"/>
  <c r="T128" i="54"/>
  <c r="X128" i="54"/>
  <c r="T129" i="54"/>
  <c r="X129" i="54"/>
  <c r="T130" i="54"/>
  <c r="X130" i="54"/>
  <c r="T131" i="54"/>
  <c r="X131" i="54"/>
  <c r="T134" i="54"/>
  <c r="X134" i="54"/>
  <c r="T135" i="54"/>
  <c r="X135" i="54"/>
  <c r="T137" i="54"/>
  <c r="X137" i="54"/>
  <c r="T138" i="54"/>
  <c r="X138" i="54"/>
  <c r="U150" i="54"/>
  <c r="X150" i="54"/>
  <c r="Z150" i="54"/>
  <c r="AA150" i="54"/>
  <c r="B85" i="68"/>
  <c r="U152" i="54"/>
  <c r="X152" i="54"/>
  <c r="X154" i="54"/>
  <c r="U156" i="54"/>
  <c r="X156" i="54"/>
  <c r="X157" i="54"/>
  <c r="T165" i="54"/>
  <c r="X165" i="54"/>
  <c r="T166" i="54"/>
  <c r="X166" i="54"/>
  <c r="T167" i="54"/>
  <c r="X167" i="54"/>
  <c r="U181" i="54"/>
  <c r="X181" i="54"/>
  <c r="X182" i="54"/>
  <c r="T184" i="54"/>
  <c r="X184" i="54"/>
  <c r="T185" i="54"/>
  <c r="X185" i="54"/>
  <c r="T186" i="54"/>
  <c r="X186" i="54"/>
  <c r="T188" i="54"/>
  <c r="X188" i="54"/>
  <c r="T190" i="54"/>
  <c r="X190" i="54"/>
  <c r="T191" i="54"/>
  <c r="X191" i="54"/>
  <c r="T192" i="54"/>
  <c r="X192" i="54"/>
  <c r="T193" i="54"/>
  <c r="X193" i="54"/>
  <c r="U200" i="54"/>
  <c r="X200" i="54"/>
  <c r="Z200" i="54"/>
  <c r="AA200" i="54"/>
  <c r="B97" i="68"/>
  <c r="U201" i="54"/>
  <c r="X201" i="54"/>
  <c r="X202" i="54"/>
  <c r="U204" i="54"/>
  <c r="X204" i="54"/>
  <c r="Z204" i="54"/>
  <c r="AA204" i="54"/>
  <c r="D97" i="68"/>
  <c r="U211" i="54"/>
  <c r="X211" i="54"/>
  <c r="Z211" i="54"/>
  <c r="AA211" i="54"/>
  <c r="B99" i="68"/>
  <c r="U212" i="54"/>
  <c r="X212" i="54"/>
  <c r="Z212" i="54"/>
  <c r="AA212" i="54"/>
  <c r="C99" i="68"/>
  <c r="T213" i="54"/>
  <c r="X213" i="54"/>
  <c r="T215" i="54"/>
  <c r="X215" i="54"/>
  <c r="T216" i="54"/>
  <c r="X216" i="54"/>
  <c r="U223" i="54"/>
  <c r="X223" i="54"/>
  <c r="Z223" i="54"/>
  <c r="AA223" i="54"/>
  <c r="B101" i="68"/>
  <c r="T225" i="54"/>
  <c r="X225" i="54"/>
  <c r="T226" i="54"/>
  <c r="X226" i="54"/>
  <c r="T227" i="54"/>
  <c r="X227" i="54"/>
  <c r="T228" i="54"/>
  <c r="X228" i="54"/>
  <c r="T229" i="54"/>
  <c r="X229" i="54"/>
  <c r="T230" i="54"/>
  <c r="X230" i="54"/>
  <c r="U241" i="54"/>
  <c r="X241" i="54"/>
  <c r="Z241" i="54"/>
  <c r="AA241" i="54"/>
  <c r="B104" i="68"/>
  <c r="T243" i="54"/>
  <c r="X243" i="54"/>
  <c r="T244" i="54"/>
  <c r="X244" i="54"/>
  <c r="T245" i="54"/>
  <c r="X245" i="54"/>
  <c r="T246" i="54"/>
  <c r="X246" i="54"/>
  <c r="T248" i="54"/>
  <c r="X248" i="54"/>
  <c r="T249" i="54"/>
  <c r="X249" i="54"/>
  <c r="T250" i="54"/>
  <c r="X250" i="54"/>
  <c r="X198" i="53"/>
  <c r="T198" i="53"/>
  <c r="X197" i="53"/>
  <c r="T197" i="53"/>
  <c r="X196" i="53"/>
  <c r="T196" i="53"/>
  <c r="X195" i="53"/>
  <c r="T195" i="53"/>
  <c r="X193" i="53"/>
  <c r="Z193" i="53"/>
  <c r="AA193" i="53"/>
  <c r="B104" i="67"/>
  <c r="U193" i="53"/>
  <c r="X182" i="53"/>
  <c r="T182" i="53"/>
  <c r="X181" i="53"/>
  <c r="T181" i="53"/>
  <c r="X180" i="53"/>
  <c r="T180" i="53"/>
  <c r="X179" i="53"/>
  <c r="T179" i="53"/>
  <c r="U179" i="53"/>
  <c r="X177" i="53"/>
  <c r="Z177" i="53"/>
  <c r="AA177" i="53"/>
  <c r="B101" i="67"/>
  <c r="U177" i="53"/>
  <c r="X170" i="53"/>
  <c r="Z170" i="53"/>
  <c r="AA170" i="53"/>
  <c r="C99" i="67"/>
  <c r="U170" i="53"/>
  <c r="X169" i="53"/>
  <c r="Z169" i="53"/>
  <c r="AA169" i="53"/>
  <c r="B99" i="67"/>
  <c r="U169" i="53"/>
  <c r="X162" i="53"/>
  <c r="Z162" i="53"/>
  <c r="AA162" i="53"/>
  <c r="B97" i="67"/>
  <c r="U162" i="53"/>
  <c r="X157" i="53"/>
  <c r="X155" i="53"/>
  <c r="X154" i="53"/>
  <c r="U154" i="53"/>
  <c r="X152" i="53"/>
  <c r="X151" i="53"/>
  <c r="U151" i="53"/>
  <c r="X138" i="53"/>
  <c r="T138" i="53"/>
  <c r="X137" i="53"/>
  <c r="T137" i="53"/>
  <c r="X136" i="53"/>
  <c r="T136" i="53"/>
  <c r="U136" i="53"/>
  <c r="X130" i="53"/>
  <c r="X128" i="53"/>
  <c r="X126" i="53"/>
  <c r="U126" i="53"/>
  <c r="X124" i="53"/>
  <c r="Z124" i="53"/>
  <c r="AA124" i="53"/>
  <c r="B85" i="67"/>
  <c r="U124" i="53"/>
  <c r="X113" i="53"/>
  <c r="Z113" i="53"/>
  <c r="AA113" i="53"/>
  <c r="D82" i="67"/>
  <c r="U113" i="53"/>
  <c r="X110" i="53"/>
  <c r="T110" i="53"/>
  <c r="X109" i="53"/>
  <c r="T109" i="53"/>
  <c r="X108" i="53"/>
  <c r="T108" i="53"/>
  <c r="X107" i="53"/>
  <c r="T107" i="53"/>
  <c r="U107" i="53"/>
  <c r="X105" i="53"/>
  <c r="X104" i="53"/>
  <c r="U104" i="53"/>
  <c r="X97" i="53"/>
  <c r="Z97" i="53"/>
  <c r="AA97" i="53"/>
  <c r="B80" i="67"/>
  <c r="U97" i="53"/>
  <c r="X92" i="53"/>
  <c r="X86" i="53"/>
  <c r="X85" i="53"/>
  <c r="U85" i="53"/>
  <c r="X83" i="53"/>
  <c r="U83" i="53"/>
  <c r="X78" i="53"/>
  <c r="X76" i="53"/>
  <c r="Z76" i="53"/>
  <c r="AA76" i="53"/>
  <c r="B75" i="67"/>
  <c r="U76" i="53"/>
  <c r="X71" i="53"/>
  <c r="X64" i="53"/>
  <c r="Z64" i="53"/>
  <c r="AA64" i="53"/>
  <c r="E68" i="67"/>
  <c r="U64" i="53"/>
  <c r="X62" i="53"/>
  <c r="Z62" i="53"/>
  <c r="AA62" i="53"/>
  <c r="B68" i="67"/>
  <c r="U62" i="53"/>
  <c r="X51" i="53"/>
  <c r="Z51" i="53"/>
  <c r="AA51" i="53"/>
  <c r="B65" i="67"/>
  <c r="U51" i="53"/>
  <c r="X46" i="53"/>
  <c r="X44" i="53"/>
  <c r="T44" i="53"/>
  <c r="X43" i="53"/>
  <c r="T43" i="53"/>
  <c r="X42" i="53"/>
  <c r="T42" i="53"/>
  <c r="X41" i="53"/>
  <c r="T41" i="53"/>
  <c r="X40" i="53"/>
  <c r="T40" i="53"/>
  <c r="X39" i="53"/>
  <c r="T39" i="53"/>
  <c r="U39" i="53"/>
  <c r="X37" i="53"/>
  <c r="Z37" i="53"/>
  <c r="AA37" i="53"/>
  <c r="B63" i="67"/>
  <c r="U37" i="53"/>
  <c r="X30" i="53"/>
  <c r="T30" i="53"/>
  <c r="X29" i="53"/>
  <c r="T29" i="53"/>
  <c r="X28" i="53"/>
  <c r="T28" i="53"/>
  <c r="X26" i="53"/>
  <c r="Z26" i="53"/>
  <c r="AA26" i="53"/>
  <c r="B61" i="67"/>
  <c r="U26" i="53"/>
  <c r="X19" i="53"/>
  <c r="T19" i="53"/>
  <c r="X18" i="53"/>
  <c r="T18" i="53"/>
  <c r="X17" i="53"/>
  <c r="T17" i="53"/>
  <c r="X16" i="53"/>
  <c r="T16" i="53"/>
  <c r="X15" i="53"/>
  <c r="T15" i="53"/>
  <c r="X14" i="53"/>
  <c r="T14" i="53"/>
  <c r="X13" i="53"/>
  <c r="T13" i="53"/>
  <c r="U13" i="53"/>
  <c r="X11" i="53"/>
  <c r="Z11" i="53"/>
  <c r="AA11" i="53"/>
  <c r="B59" i="67"/>
  <c r="U11" i="53"/>
  <c r="X248" i="52"/>
  <c r="T248" i="52"/>
  <c r="X247" i="52"/>
  <c r="T247" i="52"/>
  <c r="X246" i="52"/>
  <c r="T246" i="52"/>
  <c r="U246" i="52"/>
  <c r="X244" i="52"/>
  <c r="Z244" i="52"/>
  <c r="AA244" i="52"/>
  <c r="B104" i="66"/>
  <c r="U244" i="52"/>
  <c r="X233" i="52"/>
  <c r="Z233" i="52"/>
  <c r="AA233" i="52"/>
  <c r="B101" i="66"/>
  <c r="U233" i="52"/>
  <c r="X228" i="52"/>
  <c r="X226" i="52"/>
  <c r="X225" i="52"/>
  <c r="U225" i="52"/>
  <c r="X223" i="52"/>
  <c r="Z223" i="52"/>
  <c r="AA223" i="52"/>
  <c r="D99" i="66"/>
  <c r="U223" i="52"/>
  <c r="X222" i="52"/>
  <c r="Z222" i="52"/>
  <c r="AA222" i="52"/>
  <c r="C99" i="66"/>
  <c r="U222" i="52"/>
  <c r="X221" i="52"/>
  <c r="Z221" i="52"/>
  <c r="AA221" i="52"/>
  <c r="B99" i="66"/>
  <c r="U221" i="52"/>
  <c r="X213" i="52"/>
  <c r="T213" i="52"/>
  <c r="X212" i="52"/>
  <c r="T212" i="52"/>
  <c r="X211" i="52"/>
  <c r="T211" i="52"/>
  <c r="X209" i="52"/>
  <c r="Z209" i="52"/>
  <c r="AA209" i="52"/>
  <c r="D97" i="66"/>
  <c r="U209" i="52"/>
  <c r="X207" i="52"/>
  <c r="X206" i="52"/>
  <c r="U206" i="52"/>
  <c r="X205" i="52"/>
  <c r="Z205" i="52"/>
  <c r="AA205" i="52"/>
  <c r="B97" i="66"/>
  <c r="U205" i="52"/>
  <c r="X198" i="52"/>
  <c r="X196" i="52"/>
  <c r="U196" i="52"/>
  <c r="X193" i="52"/>
  <c r="T193" i="52"/>
  <c r="X192" i="52"/>
  <c r="T192" i="52"/>
  <c r="X191" i="52"/>
  <c r="T191" i="52"/>
  <c r="X190" i="52"/>
  <c r="T190" i="52"/>
  <c r="X188" i="52"/>
  <c r="T188" i="52"/>
  <c r="X186" i="52"/>
  <c r="T186" i="52"/>
  <c r="X185" i="52"/>
  <c r="T185" i="52"/>
  <c r="X183" i="52"/>
  <c r="X182" i="52"/>
  <c r="U182" i="52"/>
  <c r="U168" i="52"/>
  <c r="X162" i="52"/>
  <c r="X167" i="52"/>
  <c r="Z167" i="52"/>
  <c r="AA167" i="52"/>
  <c r="C87" i="66"/>
  <c r="X160" i="52"/>
  <c r="T160" i="52"/>
  <c r="X159" i="52"/>
  <c r="T159" i="52"/>
  <c r="X158" i="52"/>
  <c r="T158" i="52"/>
  <c r="X157" i="52"/>
  <c r="T157" i="52"/>
  <c r="X156" i="52"/>
  <c r="T156" i="52"/>
  <c r="X154" i="52"/>
  <c r="Z154" i="52"/>
  <c r="AA154" i="52"/>
  <c r="C85" i="66"/>
  <c r="U154" i="52"/>
  <c r="X152" i="52"/>
  <c r="Z152" i="52"/>
  <c r="AA152" i="52"/>
  <c r="B85" i="66"/>
  <c r="U152" i="52"/>
  <c r="X140" i="52"/>
  <c r="X139" i="52"/>
  <c r="U139" i="52"/>
  <c r="X136" i="52"/>
  <c r="T136" i="52"/>
  <c r="X135" i="52"/>
  <c r="T135" i="52"/>
  <c r="X134" i="52"/>
  <c r="T134" i="52"/>
  <c r="U134" i="52"/>
  <c r="X132" i="52"/>
  <c r="X131" i="52"/>
  <c r="U131" i="52"/>
  <c r="X124" i="52"/>
  <c r="X123" i="52"/>
  <c r="U123" i="52"/>
  <c r="X121" i="52"/>
  <c r="X120" i="52"/>
  <c r="U120" i="52"/>
  <c r="X118" i="52"/>
  <c r="Z118" i="52"/>
  <c r="AA118" i="52"/>
  <c r="C80" i="66"/>
  <c r="U118" i="52"/>
  <c r="X116" i="52"/>
  <c r="Z116" i="52"/>
  <c r="AA116" i="52"/>
  <c r="B80" i="66"/>
  <c r="U116" i="52"/>
  <c r="X104" i="52"/>
  <c r="Z104" i="52"/>
  <c r="AA104" i="52"/>
  <c r="E77" i="66"/>
  <c r="U104" i="52"/>
  <c r="X102" i="52"/>
  <c r="T102" i="52"/>
  <c r="X101" i="52"/>
  <c r="T101" i="52"/>
  <c r="X100" i="52"/>
  <c r="T100" i="52"/>
  <c r="X98" i="52"/>
  <c r="X97" i="52"/>
  <c r="U97" i="52"/>
  <c r="X95" i="52"/>
  <c r="Z95" i="52"/>
  <c r="AA95" i="52"/>
  <c r="B77" i="66"/>
  <c r="U95" i="52"/>
  <c r="X88" i="52"/>
  <c r="X87" i="52"/>
  <c r="U87" i="52"/>
  <c r="X85" i="52"/>
  <c r="Z85" i="52"/>
  <c r="AA85" i="52"/>
  <c r="B75" i="66"/>
  <c r="U85" i="52"/>
  <c r="X80" i="52"/>
  <c r="X73" i="52"/>
  <c r="Z73" i="52"/>
  <c r="AA73" i="52"/>
  <c r="E68" i="66"/>
  <c r="U73" i="52"/>
  <c r="X71" i="52"/>
  <c r="Z71" i="52"/>
  <c r="AA71" i="52"/>
  <c r="D68" i="66"/>
  <c r="U71" i="52"/>
  <c r="X69" i="52"/>
  <c r="Z69" i="52"/>
  <c r="AA69" i="52"/>
  <c r="B68" i="66"/>
  <c r="U69" i="52"/>
  <c r="X57" i="52"/>
  <c r="T57" i="52"/>
  <c r="X56" i="52"/>
  <c r="T56" i="52"/>
  <c r="X55" i="52"/>
  <c r="T55" i="52"/>
  <c r="X54" i="52"/>
  <c r="T54" i="52"/>
  <c r="X52" i="52"/>
  <c r="X51" i="52"/>
  <c r="U51" i="52"/>
  <c r="X49" i="52"/>
  <c r="Z49" i="52"/>
  <c r="AA49" i="52"/>
  <c r="B65" i="66"/>
  <c r="U49" i="52"/>
  <c r="X42" i="52"/>
  <c r="Z42" i="52"/>
  <c r="AA42" i="52"/>
  <c r="E63" i="66"/>
  <c r="U42" i="52"/>
  <c r="X40" i="52"/>
  <c r="Z40" i="52"/>
  <c r="AA40" i="52"/>
  <c r="C63" i="66"/>
  <c r="U40" i="52"/>
  <c r="X38" i="52"/>
  <c r="Z38" i="52"/>
  <c r="AA38" i="52"/>
  <c r="B63" i="66"/>
  <c r="U38" i="52"/>
  <c r="X31" i="52"/>
  <c r="T31" i="52"/>
  <c r="X30" i="52"/>
  <c r="T30" i="52"/>
  <c r="X27" i="52"/>
  <c r="T27" i="52"/>
  <c r="U27" i="52"/>
  <c r="X25" i="52"/>
  <c r="Z25" i="52"/>
  <c r="AA25" i="52"/>
  <c r="C61" i="66"/>
  <c r="U25" i="52"/>
  <c r="X23" i="52"/>
  <c r="Z23" i="52"/>
  <c r="AA23" i="52"/>
  <c r="B61" i="66"/>
  <c r="U23" i="52"/>
  <c r="X16" i="52"/>
  <c r="X15" i="52"/>
  <c r="U15" i="52"/>
  <c r="X13" i="52"/>
  <c r="Z13" i="52"/>
  <c r="AA13" i="52"/>
  <c r="C59" i="66"/>
  <c r="U13" i="52"/>
  <c r="X11" i="52"/>
  <c r="Z11" i="52"/>
  <c r="AA11" i="52"/>
  <c r="B59" i="66"/>
  <c r="U11" i="52"/>
  <c r="W236" i="51"/>
  <c r="T236" i="51"/>
  <c r="W235" i="51"/>
  <c r="T235" i="51"/>
  <c r="W234" i="51"/>
  <c r="T234" i="51"/>
  <c r="U234" i="51"/>
  <c r="W227" i="51"/>
  <c r="W232" i="51"/>
  <c r="Y232" i="51"/>
  <c r="Z232" i="51"/>
  <c r="B104" i="65"/>
  <c r="W220" i="51"/>
  <c r="Y220" i="51"/>
  <c r="Z220" i="51"/>
  <c r="B101" i="65"/>
  <c r="W215" i="51"/>
  <c r="W213" i="51"/>
  <c r="W212" i="51"/>
  <c r="U212" i="51"/>
  <c r="W210" i="51"/>
  <c r="Y210" i="51"/>
  <c r="Z210" i="51"/>
  <c r="D99" i="65"/>
  <c r="U210" i="51"/>
  <c r="W209" i="51"/>
  <c r="Y209" i="51"/>
  <c r="Z209" i="51"/>
  <c r="C99" i="65"/>
  <c r="U209" i="51"/>
  <c r="W208" i="51"/>
  <c r="Y208" i="51"/>
  <c r="Z208" i="51"/>
  <c r="B99" i="65"/>
  <c r="U208" i="51"/>
  <c r="U203" i="51"/>
  <c r="W201" i="51"/>
  <c r="T201" i="51"/>
  <c r="W200" i="51"/>
  <c r="T200" i="51"/>
  <c r="W199" i="51"/>
  <c r="T199" i="51"/>
  <c r="W197" i="51"/>
  <c r="Y197" i="51"/>
  <c r="Z197" i="51"/>
  <c r="D97" i="65"/>
  <c r="U197" i="51"/>
  <c r="W195" i="51"/>
  <c r="W194" i="51"/>
  <c r="U194" i="51"/>
  <c r="W193" i="51"/>
  <c r="Y193" i="51"/>
  <c r="Z193" i="51"/>
  <c r="B97" i="65"/>
  <c r="U193" i="51"/>
  <c r="W186" i="51"/>
  <c r="T186" i="51"/>
  <c r="W185" i="51"/>
  <c r="T185" i="51"/>
  <c r="W184" i="51"/>
  <c r="T184" i="51"/>
  <c r="W183" i="51"/>
  <c r="T183" i="51"/>
  <c r="W181" i="51"/>
  <c r="T181" i="51"/>
  <c r="W179" i="51"/>
  <c r="T179" i="51"/>
  <c r="W178" i="51"/>
  <c r="T178" i="51"/>
  <c r="U178" i="51"/>
  <c r="W176" i="51"/>
  <c r="W175" i="51"/>
  <c r="U175" i="51"/>
  <c r="W162" i="51"/>
  <c r="Y161" i="51"/>
  <c r="Z161" i="51"/>
  <c r="C87" i="65"/>
  <c r="U162" i="51"/>
  <c r="W156" i="51"/>
  <c r="W154" i="51"/>
  <c r="T154" i="51"/>
  <c r="W153" i="51"/>
  <c r="T153" i="51"/>
  <c r="W152" i="51"/>
  <c r="T152" i="51"/>
  <c r="W151" i="51"/>
  <c r="T151" i="51"/>
  <c r="W150" i="51"/>
  <c r="T150" i="51"/>
  <c r="W148" i="51"/>
  <c r="Y148" i="51"/>
  <c r="Z148" i="51"/>
  <c r="C85" i="65"/>
  <c r="U148" i="51"/>
  <c r="W146" i="51"/>
  <c r="Y146" i="51"/>
  <c r="Z146" i="51"/>
  <c r="B85" i="65"/>
  <c r="U146" i="51"/>
  <c r="W134" i="51"/>
  <c r="W133" i="51"/>
  <c r="U133" i="51"/>
  <c r="W130" i="51"/>
  <c r="T130" i="51"/>
  <c r="W129" i="51"/>
  <c r="T129" i="51"/>
  <c r="W128" i="51"/>
  <c r="T128" i="51"/>
  <c r="U128" i="51"/>
  <c r="W126" i="51"/>
  <c r="W125" i="51"/>
  <c r="U125" i="51"/>
  <c r="W118" i="51"/>
  <c r="W117" i="51"/>
  <c r="U117" i="51"/>
  <c r="W115" i="51"/>
  <c r="W114" i="51"/>
  <c r="U114" i="51"/>
  <c r="W112" i="51"/>
  <c r="Y112" i="51"/>
  <c r="Z112" i="51"/>
  <c r="C80" i="65"/>
  <c r="U112" i="51"/>
  <c r="W110" i="51"/>
  <c r="Y110" i="51"/>
  <c r="Z110" i="51"/>
  <c r="B80" i="65"/>
  <c r="U110" i="51"/>
  <c r="W98" i="51"/>
  <c r="T98" i="51"/>
  <c r="W97" i="51"/>
  <c r="T97" i="51"/>
  <c r="W96" i="51"/>
  <c r="T96" i="51"/>
  <c r="W94" i="51"/>
  <c r="W93" i="51"/>
  <c r="U93" i="51"/>
  <c r="W91" i="51"/>
  <c r="Y91" i="51"/>
  <c r="Z91" i="51"/>
  <c r="B77" i="65"/>
  <c r="U91" i="51"/>
  <c r="W84" i="51"/>
  <c r="W83" i="51"/>
  <c r="U83" i="51"/>
  <c r="W81" i="51"/>
  <c r="Y81" i="51"/>
  <c r="Z81" i="51"/>
  <c r="B75" i="65"/>
  <c r="U81" i="51"/>
  <c r="W69" i="51"/>
  <c r="Y69" i="51"/>
  <c r="Z69" i="51"/>
  <c r="E68" i="65"/>
  <c r="W67" i="51"/>
  <c r="Y67" i="51"/>
  <c r="Z67" i="51"/>
  <c r="D68" i="65"/>
  <c r="W65" i="51"/>
  <c r="Y65" i="51"/>
  <c r="Z65" i="51"/>
  <c r="B68" i="65"/>
  <c r="W60" i="51"/>
  <c r="T54" i="51"/>
  <c r="T53" i="51"/>
  <c r="T52" i="51"/>
  <c r="X51" i="51"/>
  <c r="W54" i="51"/>
  <c r="T51" i="51"/>
  <c r="W49" i="51"/>
  <c r="W48" i="51"/>
  <c r="U48" i="51"/>
  <c r="W46" i="51"/>
  <c r="Y46" i="51"/>
  <c r="Z46" i="51"/>
  <c r="B65" i="65"/>
  <c r="U46" i="51"/>
  <c r="W39" i="51"/>
  <c r="Y39" i="51"/>
  <c r="Z39" i="51"/>
  <c r="E63" i="65"/>
  <c r="U39" i="51"/>
  <c r="W37" i="51"/>
  <c r="Y37" i="51"/>
  <c r="Z37" i="51"/>
  <c r="C63" i="65"/>
  <c r="U37" i="51"/>
  <c r="W35" i="51"/>
  <c r="Y35" i="51"/>
  <c r="Z35" i="51"/>
  <c r="B63" i="65"/>
  <c r="U35" i="51"/>
  <c r="W30" i="51"/>
  <c r="W28" i="51"/>
  <c r="T28" i="51"/>
  <c r="W27" i="51"/>
  <c r="T27" i="51"/>
  <c r="W24" i="51"/>
  <c r="T24" i="51"/>
  <c r="W22" i="51"/>
  <c r="Y22" i="51"/>
  <c r="Z22" i="51"/>
  <c r="C61" i="65"/>
  <c r="U22" i="51"/>
  <c r="W20" i="51"/>
  <c r="Y20" i="51"/>
  <c r="Z20" i="51"/>
  <c r="B61" i="65"/>
  <c r="U20" i="51"/>
  <c r="W13" i="51"/>
  <c r="Y13" i="51"/>
  <c r="Z13" i="51"/>
  <c r="C59" i="65"/>
  <c r="U13" i="51"/>
  <c r="W11" i="51"/>
  <c r="Y11" i="51"/>
  <c r="Z11" i="51"/>
  <c r="B59" i="65"/>
  <c r="U11" i="51"/>
  <c r="W210" i="50"/>
  <c r="T210" i="50"/>
  <c r="W209" i="50"/>
  <c r="T209" i="50"/>
  <c r="W208" i="50"/>
  <c r="T208" i="50"/>
  <c r="U208" i="50"/>
  <c r="W206" i="50"/>
  <c r="Y206" i="50"/>
  <c r="Z206" i="50"/>
  <c r="B104" i="64"/>
  <c r="U206" i="50"/>
  <c r="W194" i="50"/>
  <c r="Y194" i="50"/>
  <c r="Z194" i="50"/>
  <c r="B101" i="64"/>
  <c r="U194" i="50"/>
  <c r="W189" i="50"/>
  <c r="W187" i="50"/>
  <c r="W186" i="50"/>
  <c r="U186" i="50"/>
  <c r="W184" i="50"/>
  <c r="Y184" i="50"/>
  <c r="Z184" i="50"/>
  <c r="D99" i="64"/>
  <c r="U184" i="50"/>
  <c r="W183" i="50"/>
  <c r="Y183" i="50"/>
  <c r="Z183" i="50"/>
  <c r="C99" i="64"/>
  <c r="U183" i="50"/>
  <c r="W182" i="50"/>
  <c r="Y182" i="50"/>
  <c r="Z182" i="50"/>
  <c r="B99" i="64"/>
  <c r="U182" i="50"/>
  <c r="W177" i="50"/>
  <c r="W175" i="50"/>
  <c r="Y175" i="50"/>
  <c r="Z175" i="50"/>
  <c r="D97" i="64"/>
  <c r="U175" i="50"/>
  <c r="W173" i="50"/>
  <c r="W172" i="50"/>
  <c r="U172" i="50"/>
  <c r="W171" i="50"/>
  <c r="Y171" i="50"/>
  <c r="Z171" i="50"/>
  <c r="B97" i="64"/>
  <c r="U171" i="50"/>
  <c r="W164" i="50"/>
  <c r="T164" i="50"/>
  <c r="W163" i="50"/>
  <c r="T163" i="50"/>
  <c r="W162" i="50"/>
  <c r="T162" i="50"/>
  <c r="W161" i="50"/>
  <c r="T161" i="50"/>
  <c r="W159" i="50"/>
  <c r="T159" i="50"/>
  <c r="W157" i="50"/>
  <c r="T157" i="50"/>
  <c r="W156" i="50"/>
  <c r="T156" i="50"/>
  <c r="U156" i="50"/>
  <c r="W154" i="50"/>
  <c r="W153" i="50"/>
  <c r="U153" i="50"/>
  <c r="U140" i="50"/>
  <c r="W134" i="50"/>
  <c r="W139" i="50"/>
  <c r="Y139" i="50"/>
  <c r="Z139" i="50"/>
  <c r="C87" i="64"/>
  <c r="W132" i="50"/>
  <c r="W131" i="50"/>
  <c r="U131" i="50"/>
  <c r="W129" i="50"/>
  <c r="Y129" i="50"/>
  <c r="Z129" i="50"/>
  <c r="C85" i="64"/>
  <c r="U129" i="50"/>
  <c r="W127" i="50"/>
  <c r="Y127" i="50"/>
  <c r="Z127" i="50"/>
  <c r="B85" i="64"/>
  <c r="U127" i="50"/>
  <c r="W115" i="50"/>
  <c r="W114" i="50"/>
  <c r="U114" i="50"/>
  <c r="W111" i="50"/>
  <c r="T111" i="50"/>
  <c r="W110" i="50"/>
  <c r="T110" i="50"/>
  <c r="W109" i="50"/>
  <c r="T109" i="50"/>
  <c r="W107" i="50"/>
  <c r="W106" i="50"/>
  <c r="U106" i="50"/>
  <c r="W99" i="50"/>
  <c r="Y99" i="50"/>
  <c r="Z99" i="50"/>
  <c r="C80" i="64"/>
  <c r="U99" i="50"/>
  <c r="W97" i="50"/>
  <c r="Y97" i="50"/>
  <c r="Z97" i="50"/>
  <c r="B80" i="64"/>
  <c r="U97" i="50"/>
  <c r="W92" i="50"/>
  <c r="W85" i="50"/>
  <c r="W84" i="50"/>
  <c r="U84" i="50"/>
  <c r="W82" i="50"/>
  <c r="W81" i="50"/>
  <c r="U81" i="50"/>
  <c r="W79" i="50"/>
  <c r="Y79" i="50"/>
  <c r="Z79" i="50"/>
  <c r="B77" i="64"/>
  <c r="U79" i="50"/>
  <c r="W72" i="50"/>
  <c r="W71" i="50"/>
  <c r="U71" i="50"/>
  <c r="W69" i="50"/>
  <c r="Y69" i="50"/>
  <c r="Z69" i="50"/>
  <c r="B75" i="64"/>
  <c r="U69" i="50"/>
  <c r="W57" i="50"/>
  <c r="Y57" i="50"/>
  <c r="Z57" i="50"/>
  <c r="E68" i="64"/>
  <c r="U57" i="50"/>
  <c r="W55" i="50"/>
  <c r="Y55" i="50"/>
  <c r="Z55" i="50"/>
  <c r="D68" i="64"/>
  <c r="U55" i="50"/>
  <c r="W53" i="50"/>
  <c r="Y53" i="50"/>
  <c r="Z53" i="50"/>
  <c r="B68" i="64"/>
  <c r="U53" i="50"/>
  <c r="W42" i="50"/>
  <c r="Y42" i="50"/>
  <c r="Z42" i="50"/>
  <c r="E65" i="64"/>
  <c r="U42" i="50"/>
  <c r="W40" i="50"/>
  <c r="Y40" i="50"/>
  <c r="Z40" i="50"/>
  <c r="B65" i="64"/>
  <c r="U40" i="50"/>
  <c r="W33" i="50"/>
  <c r="Y33" i="50"/>
  <c r="Z33" i="50"/>
  <c r="E63" i="64"/>
  <c r="U33" i="50"/>
  <c r="W31" i="50"/>
  <c r="Y31" i="50"/>
  <c r="Z31" i="50"/>
  <c r="C63" i="64"/>
  <c r="U31" i="50"/>
  <c r="W29" i="50"/>
  <c r="Y29" i="50"/>
  <c r="Z29" i="50"/>
  <c r="B63" i="64"/>
  <c r="U29" i="50"/>
  <c r="W22" i="50"/>
  <c r="Y22" i="50"/>
  <c r="Z22" i="50"/>
  <c r="C61" i="64"/>
  <c r="U22" i="50"/>
  <c r="W20" i="50"/>
  <c r="Y20" i="50"/>
  <c r="Z20" i="50"/>
  <c r="B61" i="64"/>
  <c r="U20" i="50"/>
  <c r="W13" i="50"/>
  <c r="Y13" i="50"/>
  <c r="Z13" i="50"/>
  <c r="C59" i="64"/>
  <c r="U13" i="50"/>
  <c r="W11" i="50"/>
  <c r="Y11" i="50"/>
  <c r="Z11" i="50"/>
  <c r="B59" i="64"/>
  <c r="U11" i="50"/>
  <c r="W170" i="49"/>
  <c r="Y170" i="49"/>
  <c r="Z170" i="49"/>
  <c r="W165" i="49"/>
  <c r="W158" i="49"/>
  <c r="Y158" i="49"/>
  <c r="U158" i="49"/>
  <c r="W153" i="49"/>
  <c r="W151" i="49"/>
  <c r="Y151" i="49"/>
  <c r="Z151" i="49"/>
  <c r="U151" i="49"/>
  <c r="W150" i="49"/>
  <c r="Y150" i="49"/>
  <c r="U150" i="49"/>
  <c r="W143" i="49"/>
  <c r="Y143" i="49"/>
  <c r="Z143" i="49"/>
  <c r="U143" i="49"/>
  <c r="W138" i="49"/>
  <c r="W136" i="49"/>
  <c r="W135" i="49"/>
  <c r="U135" i="49"/>
  <c r="W133" i="49"/>
  <c r="W132" i="49"/>
  <c r="U132" i="49"/>
  <c r="W126" i="49"/>
  <c r="W119" i="49"/>
  <c r="Y118" i="49"/>
  <c r="U119" i="49"/>
  <c r="W113" i="49"/>
  <c r="W111" i="49"/>
  <c r="Y111" i="49"/>
  <c r="Z111" i="49"/>
  <c r="U111" i="49"/>
  <c r="W109" i="49"/>
  <c r="Y109" i="49"/>
  <c r="Z109" i="49"/>
  <c r="U109" i="49"/>
  <c r="T97" i="49"/>
  <c r="T96" i="49"/>
  <c r="X95" i="49"/>
  <c r="W95" i="49"/>
  <c r="T95" i="49"/>
  <c r="W93" i="49"/>
  <c r="W92" i="49"/>
  <c r="U92" i="49"/>
  <c r="W85" i="49"/>
  <c r="Y85" i="49"/>
  <c r="U85" i="49"/>
  <c r="W80" i="49"/>
  <c r="W73" i="49"/>
  <c r="W72" i="49"/>
  <c r="U71" i="49"/>
  <c r="W70" i="49"/>
  <c r="Y70" i="49"/>
  <c r="Z70" i="49"/>
  <c r="U70" i="49"/>
  <c r="W63" i="49"/>
  <c r="Y63" i="49"/>
  <c r="U63" i="49"/>
  <c r="W58" i="49"/>
  <c r="W51" i="49"/>
  <c r="Y51" i="49"/>
  <c r="Z51" i="49"/>
  <c r="U51" i="49"/>
  <c r="W49" i="49"/>
  <c r="Y49" i="49"/>
  <c r="Z49" i="49"/>
  <c r="U49" i="49"/>
  <c r="W38" i="49"/>
  <c r="Y38" i="49"/>
  <c r="Z38" i="49"/>
  <c r="U38" i="49"/>
  <c r="W33" i="49"/>
  <c r="W31" i="49"/>
  <c r="Y31" i="49"/>
  <c r="Z31" i="49"/>
  <c r="U31" i="49"/>
  <c r="W29" i="49"/>
  <c r="Y29" i="49"/>
  <c r="Z29" i="49"/>
  <c r="U29" i="49"/>
  <c r="W24" i="49"/>
  <c r="W22" i="49"/>
  <c r="U22" i="49"/>
  <c r="W20" i="49"/>
  <c r="Y20" i="49"/>
  <c r="U20" i="49"/>
  <c r="W15" i="49"/>
  <c r="W13" i="49"/>
  <c r="Y13" i="49"/>
  <c r="Z13" i="49"/>
  <c r="U13" i="49"/>
  <c r="W11" i="49"/>
  <c r="Y11" i="49"/>
  <c r="Z11" i="49"/>
  <c r="U11" i="49"/>
  <c r="W6" i="49"/>
  <c r="X126" i="52"/>
  <c r="X32" i="53"/>
  <c r="X99" i="53"/>
  <c r="X111" i="54"/>
  <c r="U78" i="57"/>
  <c r="U13" i="57"/>
  <c r="U132" i="59"/>
  <c r="W155" i="59"/>
  <c r="U225" i="59"/>
  <c r="U373" i="59"/>
  <c r="U361" i="60"/>
  <c r="U373" i="60"/>
  <c r="U107" i="61"/>
  <c r="W129" i="61"/>
  <c r="U218" i="61"/>
  <c r="W361" i="61"/>
  <c r="U547" i="62"/>
  <c r="U211" i="52"/>
  <c r="U165" i="54"/>
  <c r="X159" i="54"/>
  <c r="W95" i="55"/>
  <c r="U46" i="59"/>
  <c r="U341" i="59"/>
  <c r="U23" i="60"/>
  <c r="U153" i="60"/>
  <c r="W146" i="60"/>
  <c r="U335" i="60"/>
  <c r="U70" i="61"/>
  <c r="U194" i="61"/>
  <c r="U241" i="61"/>
  <c r="U284" i="61"/>
  <c r="U219" i="62"/>
  <c r="U184" i="54"/>
  <c r="U24" i="58"/>
  <c r="W540" i="62"/>
  <c r="U586" i="62"/>
  <c r="U96" i="51"/>
  <c r="W86" i="51"/>
  <c r="X200" i="52"/>
  <c r="W213" i="57"/>
  <c r="U52" i="59"/>
  <c r="W263" i="59"/>
  <c r="W63" i="61"/>
  <c r="U340" i="61"/>
  <c r="W74" i="50"/>
  <c r="U109" i="50"/>
  <c r="W101" i="50"/>
  <c r="U183" i="51"/>
  <c r="W169" i="51"/>
  <c r="X33" i="52"/>
  <c r="U100" i="52"/>
  <c r="X90" i="52"/>
  <c r="X111" i="52"/>
  <c r="U156" i="52"/>
  <c r="U185" i="52"/>
  <c r="U190" i="52"/>
  <c r="X176" i="52"/>
  <c r="X239" i="52"/>
  <c r="U28" i="53"/>
  <c r="X21" i="53"/>
  <c r="X57" i="53"/>
  <c r="X119" i="53"/>
  <c r="U195" i="53"/>
  <c r="X188" i="53"/>
  <c r="U190" i="54"/>
  <c r="X64" i="54"/>
  <c r="U229" i="55"/>
  <c r="U232" i="56"/>
  <c r="U164" i="56"/>
  <c r="Y144" i="56"/>
  <c r="Z144" i="56"/>
  <c r="D80" i="70"/>
  <c r="U118" i="56"/>
  <c r="Y23" i="56"/>
  <c r="Z23" i="56"/>
  <c r="D59" i="70"/>
  <c r="U200" i="58"/>
  <c r="U226" i="58"/>
  <c r="W252" i="58"/>
  <c r="U302" i="58"/>
  <c r="W381" i="59"/>
  <c r="U431" i="59"/>
  <c r="U92" i="60"/>
  <c r="W85" i="60"/>
  <c r="W219" i="60"/>
  <c r="U24" i="61"/>
  <c r="W6" i="61"/>
  <c r="U36" i="62"/>
  <c r="X216" i="52"/>
  <c r="U248" i="54"/>
  <c r="X195" i="54"/>
  <c r="U128" i="54"/>
  <c r="U41" i="54"/>
  <c r="X34" i="54"/>
  <c r="U29" i="54"/>
  <c r="X22" i="54"/>
  <c r="U13" i="54"/>
  <c r="X6" i="54"/>
  <c r="U218" i="55"/>
  <c r="U264" i="55"/>
  <c r="W257" i="55"/>
  <c r="U13" i="59"/>
  <c r="U24" i="59"/>
  <c r="U347" i="59"/>
  <c r="W332" i="59"/>
  <c r="U13" i="60"/>
  <c r="U6" i="60"/>
  <c r="W31" i="60"/>
  <c r="W111" i="60"/>
  <c r="U51" i="61"/>
  <c r="W416" i="61"/>
  <c r="W387" i="61"/>
  <c r="U363" i="62"/>
  <c r="W44" i="49"/>
  <c r="W104" i="49"/>
  <c r="W6" i="50"/>
  <c r="W15" i="50"/>
  <c r="W24" i="50"/>
  <c r="W64" i="50"/>
  <c r="W120" i="51"/>
  <c r="U150" i="51"/>
  <c r="X6" i="52"/>
  <c r="U54" i="52"/>
  <c r="X44" i="52"/>
  <c r="X64" i="52"/>
  <c r="Z206" i="52"/>
  <c r="AA206" i="52"/>
  <c r="C97" i="66"/>
  <c r="X6" i="53"/>
  <c r="Z104" i="53"/>
  <c r="AA104" i="53"/>
  <c r="B82" i="67"/>
  <c r="X145" i="53"/>
  <c r="X164" i="53"/>
  <c r="X172" i="53"/>
  <c r="U243" i="54"/>
  <c r="X236" i="54"/>
  <c r="U225" i="54"/>
  <c r="X218" i="54"/>
  <c r="U213" i="54"/>
  <c r="X206" i="54"/>
  <c r="Z201" i="54"/>
  <c r="AA201" i="54"/>
  <c r="C97" i="68"/>
  <c r="F97" i="68"/>
  <c r="X145" i="54"/>
  <c r="U134" i="54"/>
  <c r="F80" i="68"/>
  <c r="X93" i="54"/>
  <c r="U36" i="55"/>
  <c r="U49" i="55"/>
  <c r="U188" i="55"/>
  <c r="W177" i="55"/>
  <c r="W245" i="55"/>
  <c r="U299" i="56"/>
  <c r="Y266" i="56"/>
  <c r="Z266" i="56"/>
  <c r="E99" i="70"/>
  <c r="U207" i="56"/>
  <c r="W201" i="56"/>
  <c r="W134" i="56"/>
  <c r="U13" i="56"/>
  <c r="W6" i="56"/>
  <c r="U330" i="57"/>
  <c r="U242" i="57"/>
  <c r="U53" i="57"/>
  <c r="U23" i="57"/>
  <c r="U172" i="58"/>
  <c r="U178" i="59"/>
  <c r="W171" i="59"/>
  <c r="U299" i="59"/>
  <c r="U62" i="60"/>
  <c r="W55" i="60"/>
  <c r="U275" i="60"/>
  <c r="U309" i="60"/>
  <c r="W300" i="60"/>
  <c r="U409" i="60"/>
  <c r="U415" i="60"/>
  <c r="W35" i="61"/>
  <c r="U114" i="61"/>
  <c r="W97" i="61"/>
  <c r="Y139" i="61"/>
  <c r="Z139" i="61"/>
  <c r="D68" i="75"/>
  <c r="U249" i="61"/>
  <c r="W233" i="61"/>
  <c r="Y396" i="61"/>
  <c r="Z396" i="61"/>
  <c r="D97" i="75"/>
  <c r="U445" i="61"/>
  <c r="W438" i="61"/>
  <c r="Y473" i="61"/>
  <c r="Z473" i="61"/>
  <c r="C104" i="75"/>
  <c r="U66" i="62"/>
  <c r="U246" i="62"/>
  <c r="U497" i="62"/>
  <c r="U501" i="62"/>
  <c r="Y118" i="60"/>
  <c r="Z118" i="60"/>
  <c r="C68" i="74"/>
  <c r="Y171" i="60"/>
  <c r="Z171" i="60"/>
  <c r="D77" i="74"/>
  <c r="W183" i="60"/>
  <c r="U205" i="60"/>
  <c r="U255" i="60"/>
  <c r="W241" i="60"/>
  <c r="W267" i="60"/>
  <c r="U338" i="60"/>
  <c r="W351" i="60"/>
  <c r="U199" i="61"/>
  <c r="U225" i="61"/>
  <c r="W208" i="61"/>
  <c r="W275" i="61"/>
  <c r="U335" i="61"/>
  <c r="U327" i="61"/>
  <c r="U479" i="61"/>
  <c r="W466" i="61"/>
  <c r="U278" i="62"/>
  <c r="W268" i="62"/>
  <c r="U307" i="62"/>
  <c r="U354" i="62"/>
  <c r="F65" i="68"/>
  <c r="Y180" i="62"/>
  <c r="Z180" i="62"/>
  <c r="D68" i="76"/>
  <c r="Y172" i="61"/>
  <c r="Z172" i="61"/>
  <c r="C75" i="75"/>
  <c r="Y386" i="60"/>
  <c r="Z386" i="60"/>
  <c r="D101" i="74"/>
  <c r="F80" i="71"/>
  <c r="Y150" i="57"/>
  <c r="Z150" i="57"/>
  <c r="D77" i="71"/>
  <c r="F99" i="70"/>
  <c r="Y69" i="56"/>
  <c r="Z69" i="56"/>
  <c r="C65" i="70"/>
  <c r="Y199" i="55"/>
  <c r="Y139" i="55"/>
  <c r="Z139" i="55"/>
  <c r="D80" i="69"/>
  <c r="Z13" i="53"/>
  <c r="AA13" i="53"/>
  <c r="C59" i="67"/>
  <c r="F59" i="67"/>
  <c r="Z225" i="52"/>
  <c r="AA225" i="52"/>
  <c r="E99" i="66"/>
  <c r="F99" i="66"/>
  <c r="Z123" i="52"/>
  <c r="AA123" i="52"/>
  <c r="E80" i="66"/>
  <c r="F80" i="64"/>
  <c r="F65" i="64"/>
  <c r="F68" i="64"/>
  <c r="F68" i="65"/>
  <c r="F63" i="65"/>
  <c r="F68" i="66"/>
  <c r="F63" i="66"/>
  <c r="Z87" i="54"/>
  <c r="AA87" i="54"/>
  <c r="C75" i="68"/>
  <c r="F75" i="68"/>
  <c r="F68" i="68"/>
  <c r="Y142" i="55"/>
  <c r="Z142" i="55"/>
  <c r="E80" i="69"/>
  <c r="Y115" i="55"/>
  <c r="Z115" i="55"/>
  <c r="C77" i="69"/>
  <c r="F68" i="69"/>
  <c r="W59" i="55"/>
  <c r="U13" i="55"/>
  <c r="W6" i="55"/>
  <c r="U30" i="55"/>
  <c r="W129" i="55"/>
  <c r="U224" i="55"/>
  <c r="U209" i="55"/>
  <c r="U282" i="55"/>
  <c r="W275" i="55"/>
  <c r="W23" i="55"/>
  <c r="W42" i="55"/>
  <c r="W79" i="55"/>
  <c r="W108" i="55"/>
  <c r="F68" i="70"/>
  <c r="U226" i="56"/>
  <c r="U158" i="56"/>
  <c r="U33" i="56"/>
  <c r="W257" i="56"/>
  <c r="W217" i="56"/>
  <c r="U195" i="56"/>
  <c r="W184" i="56"/>
  <c r="U276" i="56"/>
  <c r="W242" i="56"/>
  <c r="U294" i="56"/>
  <c r="W287" i="56"/>
  <c r="U269" i="56"/>
  <c r="U173" i="56"/>
  <c r="Y155" i="56"/>
  <c r="Z155" i="56"/>
  <c r="B82" i="70"/>
  <c r="U123" i="56"/>
  <c r="W111" i="56"/>
  <c r="U105" i="56"/>
  <c r="W98" i="56"/>
  <c r="W82" i="56"/>
  <c r="U72" i="56"/>
  <c r="W62" i="56"/>
  <c r="U52" i="56"/>
  <c r="W45" i="56"/>
  <c r="U39" i="56"/>
  <c r="Y257" i="57"/>
  <c r="Z257" i="57"/>
  <c r="B95" i="71"/>
  <c r="U201" i="57"/>
  <c r="W192" i="57"/>
  <c r="W161" i="57"/>
  <c r="Y147" i="57"/>
  <c r="Z147" i="57"/>
  <c r="C77" i="71"/>
  <c r="Y99" i="57"/>
  <c r="Z99" i="57"/>
  <c r="C68" i="71"/>
  <c r="W71" i="57"/>
  <c r="W6" i="57"/>
  <c r="U178" i="57"/>
  <c r="U336" i="57"/>
  <c r="W323" i="57"/>
  <c r="U237" i="57"/>
  <c r="W203" i="57"/>
  <c r="W201" i="57"/>
  <c r="U186" i="57"/>
  <c r="W140" i="57"/>
  <c r="U134" i="57"/>
  <c r="W127" i="57"/>
  <c r="U105" i="57"/>
  <c r="U310" i="57"/>
  <c r="W303" i="57"/>
  <c r="W290" i="57"/>
  <c r="W278" i="57"/>
  <c r="U267" i="57"/>
  <c r="U261" i="57"/>
  <c r="U60" i="57"/>
  <c r="U38" i="57"/>
  <c r="W31" i="57"/>
  <c r="Y114" i="51"/>
  <c r="Z114" i="51"/>
  <c r="D80" i="65"/>
  <c r="W6" i="51"/>
  <c r="U24" i="51"/>
  <c r="W15" i="51"/>
  <c r="W105" i="51"/>
  <c r="U199" i="51"/>
  <c r="W188" i="51"/>
  <c r="W141" i="51"/>
  <c r="U51" i="51"/>
  <c r="W41" i="51"/>
  <c r="Y212" i="51"/>
  <c r="Z212" i="51"/>
  <c r="E99" i="65"/>
  <c r="F99" i="65"/>
  <c r="W76" i="51"/>
  <c r="Y114" i="50"/>
  <c r="Z114" i="50"/>
  <c r="D82" i="64"/>
  <c r="W35" i="50"/>
  <c r="W48" i="50"/>
  <c r="Y109" i="50"/>
  <c r="Z109" i="50"/>
  <c r="C82" i="64"/>
  <c r="W122" i="50"/>
  <c r="U161" i="50"/>
  <c r="W147" i="50"/>
  <c r="W166" i="50"/>
  <c r="U201" i="50"/>
  <c r="U95" i="49"/>
  <c r="U87" i="49"/>
  <c r="W65" i="49"/>
  <c r="W145" i="49"/>
  <c r="W190" i="58"/>
  <c r="W25" i="58"/>
  <c r="Y48" i="58"/>
  <c r="Z48" i="58"/>
  <c r="D61" i="72"/>
  <c r="W57" i="58"/>
  <c r="U103" i="58"/>
  <c r="W113" i="58"/>
  <c r="U162" i="58"/>
  <c r="W165" i="58"/>
  <c r="U285" i="58"/>
  <c r="W274" i="58"/>
  <c r="U307" i="58"/>
  <c r="W294" i="58"/>
  <c r="Y367" i="58"/>
  <c r="Z367" i="58"/>
  <c r="D99" i="72"/>
  <c r="W29" i="58"/>
  <c r="W210" i="58"/>
  <c r="W32" i="58"/>
  <c r="W149" i="58"/>
  <c r="W344" i="58"/>
  <c r="U13" i="58"/>
  <c r="W6" i="58"/>
  <c r="W27" i="58"/>
  <c r="U96" i="58"/>
  <c r="U380" i="58"/>
  <c r="U373" i="58"/>
  <c r="U406" i="58"/>
  <c r="W364" i="59"/>
  <c r="Y36" i="59"/>
  <c r="Z36" i="59"/>
  <c r="E59" i="73"/>
  <c r="W197" i="59"/>
  <c r="W288" i="59"/>
  <c r="Y370" i="59"/>
  <c r="Z370" i="59"/>
  <c r="C97" i="73"/>
  <c r="Y391" i="59"/>
  <c r="Z391" i="59"/>
  <c r="E99" i="73"/>
  <c r="Y109" i="59"/>
  <c r="Z109" i="59"/>
  <c r="E65" i="73"/>
  <c r="W217" i="59"/>
  <c r="U316" i="59"/>
  <c r="W308" i="59"/>
  <c r="Y421" i="59"/>
  <c r="Z421" i="59"/>
  <c r="C104" i="73"/>
  <c r="Y425" i="59"/>
  <c r="Z425" i="59"/>
  <c r="D104" i="73"/>
  <c r="U56" i="59"/>
  <c r="W39" i="59"/>
  <c r="U69" i="59"/>
  <c r="W62" i="59"/>
  <c r="U109" i="59"/>
  <c r="W92" i="59"/>
  <c r="W119" i="59"/>
  <c r="U394" i="59"/>
  <c r="U421" i="59"/>
  <c r="U425" i="59"/>
  <c r="U414" i="59"/>
  <c r="Y304" i="61"/>
  <c r="Z304" i="61"/>
  <c r="C87" i="75"/>
  <c r="Y189" i="61"/>
  <c r="Z189" i="61"/>
  <c r="C77" i="75"/>
  <c r="Y525" i="62"/>
  <c r="Z525" i="62"/>
  <c r="D99" i="76"/>
  <c r="Y576" i="62"/>
  <c r="Z576" i="62"/>
  <c r="C104" i="76"/>
  <c r="Y556" i="62"/>
  <c r="Z556" i="62"/>
  <c r="E101" i="76"/>
  <c r="Y528" i="62"/>
  <c r="Z528" i="62"/>
  <c r="E99" i="76"/>
  <c r="Y497" i="62"/>
  <c r="Z497" i="62"/>
  <c r="D97" i="76"/>
  <c r="Y474" i="62"/>
  <c r="Z474" i="62"/>
  <c r="E95" i="76"/>
  <c r="Y430" i="62"/>
  <c r="Z430" i="62"/>
  <c r="E89" i="76"/>
  <c r="Y392" i="62"/>
  <c r="Z392" i="62"/>
  <c r="D87" i="76"/>
  <c r="Y307" i="62"/>
  <c r="Z307" i="62"/>
  <c r="C82" i="76"/>
  <c r="Y278" i="62"/>
  <c r="Z278" i="62"/>
  <c r="D80" i="76"/>
  <c r="Y251" i="62"/>
  <c r="Z251" i="62"/>
  <c r="E77" i="76"/>
  <c r="Y246" i="62"/>
  <c r="Z246" i="62"/>
  <c r="D77" i="76"/>
  <c r="Y241" i="62"/>
  <c r="Z241" i="62"/>
  <c r="C77" i="76"/>
  <c r="Y223" i="62"/>
  <c r="Z223" i="62"/>
  <c r="E75" i="76"/>
  <c r="Y183" i="62"/>
  <c r="Z183" i="62"/>
  <c r="E68" i="76"/>
  <c r="Y177" i="62"/>
  <c r="Z177" i="62"/>
  <c r="C68" i="76"/>
  <c r="Y139" i="62"/>
  <c r="Z139" i="62"/>
  <c r="D65" i="76"/>
  <c r="Y586" i="62"/>
  <c r="Z586" i="62"/>
  <c r="E104" i="76"/>
  <c r="Y136" i="62"/>
  <c r="Z136" i="62"/>
  <c r="C65" i="76"/>
  <c r="Y76" i="62"/>
  <c r="Z76" i="62"/>
  <c r="E61" i="76"/>
  <c r="Y24" i="62"/>
  <c r="Z24" i="62"/>
  <c r="D59" i="76"/>
  <c r="V345" i="62"/>
  <c r="A394" i="76"/>
  <c r="Y109" i="62"/>
  <c r="Z109" i="62"/>
  <c r="D63" i="76"/>
  <c r="Y66" i="62"/>
  <c r="Z66" i="62"/>
  <c r="C61" i="76"/>
  <c r="U76" i="62"/>
  <c r="W59" i="62"/>
  <c r="U183" i="62"/>
  <c r="W170" i="62"/>
  <c r="Y219" i="62"/>
  <c r="Z219" i="62"/>
  <c r="D75" i="76"/>
  <c r="U251" i="62"/>
  <c r="Y315" i="62"/>
  <c r="Z315" i="62"/>
  <c r="D82" i="76"/>
  <c r="Y350" i="62"/>
  <c r="Z350" i="62"/>
  <c r="C84" i="76"/>
  <c r="Y354" i="62"/>
  <c r="Z354" i="62"/>
  <c r="D84" i="76"/>
  <c r="Y417" i="62"/>
  <c r="Z417" i="62"/>
  <c r="C89" i="76"/>
  <c r="Y424" i="62"/>
  <c r="Z424" i="62"/>
  <c r="D89" i="76"/>
  <c r="Y451" i="62"/>
  <c r="Z451" i="62"/>
  <c r="B95" i="76"/>
  <c r="Y455" i="62"/>
  <c r="Z455" i="62"/>
  <c r="C95" i="76"/>
  <c r="Y461" i="62"/>
  <c r="Z461" i="62"/>
  <c r="D95" i="76"/>
  <c r="Y501" i="62"/>
  <c r="Z501" i="62"/>
  <c r="E97" i="76"/>
  <c r="Y547" i="62"/>
  <c r="Z547" i="62"/>
  <c r="C101" i="76"/>
  <c r="U112" i="62"/>
  <c r="Y494" i="62"/>
  <c r="Z494" i="62"/>
  <c r="C97" i="76"/>
  <c r="W518" i="62"/>
  <c r="W6" i="62"/>
  <c r="Y36" i="62"/>
  <c r="Z36" i="62"/>
  <c r="E59" i="76"/>
  <c r="Y72" i="62"/>
  <c r="Z72" i="62"/>
  <c r="D61" i="76"/>
  <c r="Y101" i="62"/>
  <c r="Z101" i="62"/>
  <c r="C63" i="76"/>
  <c r="U139" i="62"/>
  <c r="W129" i="62"/>
  <c r="Y146" i="62"/>
  <c r="Z146" i="62"/>
  <c r="E65" i="76"/>
  <c r="Y213" i="62"/>
  <c r="Z213" i="62"/>
  <c r="C75" i="76"/>
  <c r="U223" i="62"/>
  <c r="W206" i="62"/>
  <c r="Y275" i="62"/>
  <c r="Z275" i="62"/>
  <c r="C80" i="76"/>
  <c r="Y285" i="62"/>
  <c r="Z285" i="62"/>
  <c r="E80" i="76"/>
  <c r="Y304" i="62"/>
  <c r="Z304" i="62"/>
  <c r="B82" i="76"/>
  <c r="U315" i="62"/>
  <c r="W299" i="62"/>
  <c r="Y327" i="62"/>
  <c r="Z327" i="62"/>
  <c r="E82" i="76"/>
  <c r="Y363" i="62"/>
  <c r="Z363" i="62"/>
  <c r="E84" i="76"/>
  <c r="Y388" i="62"/>
  <c r="Z388" i="62"/>
  <c r="C87" i="76"/>
  <c r="U392" i="62"/>
  <c r="W381" i="62"/>
  <c r="Y399" i="62"/>
  <c r="Z399" i="62"/>
  <c r="E87" i="76"/>
  <c r="U417" i="62"/>
  <c r="U424" i="62"/>
  <c r="U461" i="62"/>
  <c r="W446" i="62"/>
  <c r="Y454" i="61"/>
  <c r="Z454" i="61"/>
  <c r="E101" i="75"/>
  <c r="Y426" i="61"/>
  <c r="Z426" i="61"/>
  <c r="E99" i="75"/>
  <c r="Y13" i="62"/>
  <c r="Z13" i="62"/>
  <c r="C59" i="76"/>
  <c r="B104" i="21"/>
  <c r="F104" i="21"/>
  <c r="Z158" i="49"/>
  <c r="C99" i="21"/>
  <c r="B97" i="21"/>
  <c r="F97" i="21"/>
  <c r="F97" i="67"/>
  <c r="Z118" i="49"/>
  <c r="C87" i="21"/>
  <c r="F87" i="21"/>
  <c r="C85" i="21"/>
  <c r="Y92" i="49"/>
  <c r="Z85" i="49"/>
  <c r="B80" i="21"/>
  <c r="F80" i="21"/>
  <c r="B77" i="21"/>
  <c r="E68" i="21"/>
  <c r="B65" i="21"/>
  <c r="F65" i="21"/>
  <c r="F65" i="67"/>
  <c r="C63" i="21"/>
  <c r="F63" i="64"/>
  <c r="Y22" i="49"/>
  <c r="Z22" i="49"/>
  <c r="C59" i="21"/>
  <c r="Y393" i="61"/>
  <c r="Z393" i="61"/>
  <c r="C97" i="75"/>
  <c r="Y376" i="61"/>
  <c r="Z376" i="61"/>
  <c r="D95" i="75"/>
  <c r="Y370" i="61"/>
  <c r="Z370" i="61"/>
  <c r="C95" i="75"/>
  <c r="Y346" i="61"/>
  <c r="Z346" i="61"/>
  <c r="E89" i="75"/>
  <c r="Y340" i="61"/>
  <c r="Z340" i="61"/>
  <c r="D89" i="75"/>
  <c r="Y315" i="61"/>
  <c r="Z315" i="61"/>
  <c r="E87" i="75"/>
  <c r="Y308" i="61"/>
  <c r="Z308" i="61"/>
  <c r="D87" i="75"/>
  <c r="Y261" i="61"/>
  <c r="Z261" i="61"/>
  <c r="E82" i="75"/>
  <c r="Y178" i="61"/>
  <c r="Z178" i="61"/>
  <c r="D75" i="75"/>
  <c r="Y142" i="61"/>
  <c r="Z142" i="61"/>
  <c r="E68" i="75"/>
  <c r="Y136" i="61"/>
  <c r="Z136" i="61"/>
  <c r="C68" i="75"/>
  <c r="Y80" i="61"/>
  <c r="Z80" i="61"/>
  <c r="E63" i="75"/>
  <c r="Y48" i="61"/>
  <c r="Z48" i="61"/>
  <c r="D61" i="75"/>
  <c r="Y42" i="61"/>
  <c r="Z42" i="61"/>
  <c r="C61" i="75"/>
  <c r="Y479" i="61"/>
  <c r="Z479" i="61"/>
  <c r="E104" i="75"/>
  <c r="F104" i="75"/>
  <c r="Y445" i="61"/>
  <c r="Z445" i="61"/>
  <c r="C101" i="75"/>
  <c r="Y451" i="61"/>
  <c r="Z451" i="61"/>
  <c r="D101" i="75"/>
  <c r="Y423" i="61"/>
  <c r="Z423" i="61"/>
  <c r="D99" i="75"/>
  <c r="Y399" i="61"/>
  <c r="Z399" i="61"/>
  <c r="E97" i="75"/>
  <c r="Y366" i="61"/>
  <c r="Z366" i="61"/>
  <c r="B95" i="75"/>
  <c r="Y332" i="61"/>
  <c r="Z332" i="61"/>
  <c r="B89" i="75"/>
  <c r="Y335" i="61"/>
  <c r="Z335" i="61"/>
  <c r="C89" i="75"/>
  <c r="Y280" i="61"/>
  <c r="Z280" i="61"/>
  <c r="C84" i="75"/>
  <c r="Y284" i="61"/>
  <c r="Z284" i="61"/>
  <c r="D84" i="75"/>
  <c r="Y238" i="61"/>
  <c r="Z238" i="61"/>
  <c r="B82" i="75"/>
  <c r="Y241" i="61"/>
  <c r="Z241" i="61"/>
  <c r="C82" i="75"/>
  <c r="Y215" i="61"/>
  <c r="Z215" i="61"/>
  <c r="C80" i="75"/>
  <c r="Y218" i="61"/>
  <c r="Z218" i="61"/>
  <c r="D80" i="75"/>
  <c r="Y225" i="61"/>
  <c r="Z225" i="61"/>
  <c r="E80" i="75"/>
  <c r="Y194" i="61"/>
  <c r="Z194" i="61"/>
  <c r="D77" i="75"/>
  <c r="Y199" i="61"/>
  <c r="Z199" i="61"/>
  <c r="E77" i="75"/>
  <c r="Y104" i="61"/>
  <c r="Z104" i="61"/>
  <c r="C65" i="75"/>
  <c r="Y70" i="61"/>
  <c r="Z70" i="61"/>
  <c r="C63" i="75"/>
  <c r="Y51" i="61"/>
  <c r="Z51" i="61"/>
  <c r="E61" i="75"/>
  <c r="Y13" i="61"/>
  <c r="Z13" i="61"/>
  <c r="C59" i="75"/>
  <c r="Y409" i="60"/>
  <c r="Z409" i="60"/>
  <c r="C104" i="74"/>
  <c r="Y389" i="60"/>
  <c r="Z389" i="60"/>
  <c r="E101" i="74"/>
  <c r="Y380" i="60"/>
  <c r="Z380" i="60"/>
  <c r="C101" i="74"/>
  <c r="Y315" i="60"/>
  <c r="Z315" i="60"/>
  <c r="D95" i="74"/>
  <c r="Y309" i="60"/>
  <c r="Z309" i="60"/>
  <c r="C95" i="74"/>
  <c r="Y305" i="60"/>
  <c r="Z305" i="60"/>
  <c r="B95" i="74"/>
  <c r="Y285" i="60"/>
  <c r="Z285" i="60"/>
  <c r="E89" i="74"/>
  <c r="Y280" i="60"/>
  <c r="Z280" i="60"/>
  <c r="D89" i="74"/>
  <c r="Y248" i="60"/>
  <c r="Z248" i="60"/>
  <c r="C87" i="74"/>
  <c r="Y205" i="60"/>
  <c r="Z205" i="60"/>
  <c r="C82" i="74"/>
  <c r="Y192" i="60"/>
  <c r="Z192" i="60"/>
  <c r="E80" i="74"/>
  <c r="F80" i="74"/>
  <c r="Y174" i="60"/>
  <c r="Z174" i="60"/>
  <c r="E77" i="74"/>
  <c r="Y46" i="60"/>
  <c r="Z46" i="60"/>
  <c r="E61" i="74"/>
  <c r="Y23" i="60"/>
  <c r="Z23" i="60"/>
  <c r="D59" i="74"/>
  <c r="Y415" i="60"/>
  <c r="Z415" i="60"/>
  <c r="E104" i="74"/>
  <c r="Y358" i="60"/>
  <c r="Z358" i="60"/>
  <c r="D99" i="74"/>
  <c r="Y361" i="60"/>
  <c r="Z361" i="60"/>
  <c r="E99" i="74"/>
  <c r="Y332" i="60"/>
  <c r="Z332" i="60"/>
  <c r="C97" i="74"/>
  <c r="Y335" i="60"/>
  <c r="Z335" i="60"/>
  <c r="D97" i="74"/>
  <c r="Y338" i="60"/>
  <c r="Z338" i="60"/>
  <c r="E97" i="74"/>
  <c r="Y272" i="60"/>
  <c r="Z272" i="60"/>
  <c r="B89" i="74"/>
  <c r="Y275" i="60"/>
  <c r="Z275" i="60"/>
  <c r="C89" i="74"/>
  <c r="Y255" i="60"/>
  <c r="Z255" i="60"/>
  <c r="E87" i="74"/>
  <c r="Y252" i="60"/>
  <c r="Z252" i="60"/>
  <c r="D87" i="74"/>
  <c r="Y224" i="60"/>
  <c r="Z224" i="60"/>
  <c r="C84" i="74"/>
  <c r="Y228" i="60"/>
  <c r="Z228" i="60"/>
  <c r="D84" i="74"/>
  <c r="Y213" i="60"/>
  <c r="Z213" i="60"/>
  <c r="D82" i="74"/>
  <c r="Y202" i="60"/>
  <c r="Z202" i="60"/>
  <c r="B82" i="74"/>
  <c r="Y168" i="60"/>
  <c r="Z168" i="60"/>
  <c r="C77" i="74"/>
  <c r="Y153" i="60"/>
  <c r="Z153" i="60"/>
  <c r="C75" i="74"/>
  <c r="F75" i="74"/>
  <c r="Y121" i="60"/>
  <c r="Z121" i="60"/>
  <c r="D68" i="74"/>
  <c r="Y99" i="60"/>
  <c r="Z99" i="60"/>
  <c r="E65" i="74"/>
  <c r="Y69" i="60"/>
  <c r="Z69" i="60"/>
  <c r="E63" i="74"/>
  <c r="Y43" i="60"/>
  <c r="Z43" i="60"/>
  <c r="D61" i="74"/>
  <c r="Y11" i="60"/>
  <c r="Z11" i="60"/>
  <c r="B59" i="74"/>
  <c r="E115" i="74"/>
  <c r="Y407" i="59"/>
  <c r="Z407" i="59"/>
  <c r="D101" i="73"/>
  <c r="Y401" i="59"/>
  <c r="Z401" i="59"/>
  <c r="C101" i="73"/>
  <c r="Y377" i="59"/>
  <c r="Z377" i="59"/>
  <c r="E97" i="73"/>
  <c r="Y373" i="59"/>
  <c r="Z373" i="59"/>
  <c r="D97" i="73"/>
  <c r="Y347" i="59"/>
  <c r="Z347" i="59"/>
  <c r="D95" i="73"/>
  <c r="Y321" i="59"/>
  <c r="Z321" i="59"/>
  <c r="D89" i="73"/>
  <c r="Y316" i="59"/>
  <c r="Z316" i="59"/>
  <c r="C89" i="73"/>
  <c r="Y233" i="59"/>
  <c r="Z233" i="59"/>
  <c r="D82" i="73"/>
  <c r="Y178" i="59"/>
  <c r="Z178" i="59"/>
  <c r="C77" i="73"/>
  <c r="Y162" i="59"/>
  <c r="Z162" i="59"/>
  <c r="C75" i="73"/>
  <c r="Y102" i="59"/>
  <c r="Z102" i="59"/>
  <c r="D65" i="73"/>
  <c r="Y77" i="59"/>
  <c r="Z77" i="59"/>
  <c r="D63" i="73"/>
  <c r="Y69" i="59"/>
  <c r="Z69" i="59"/>
  <c r="C63" i="73"/>
  <c r="Y56" i="59"/>
  <c r="Z56" i="59"/>
  <c r="E61" i="73"/>
  <c r="Y24" i="59"/>
  <c r="Z24" i="59"/>
  <c r="D59" i="73"/>
  <c r="Y431" i="59"/>
  <c r="Z431" i="59"/>
  <c r="E104" i="73"/>
  <c r="Y388" i="59"/>
  <c r="Z388" i="59"/>
  <c r="D99" i="73"/>
  <c r="Y337" i="59"/>
  <c r="Z337" i="59"/>
  <c r="B95" i="73"/>
  <c r="Y341" i="59"/>
  <c r="Z341" i="59"/>
  <c r="C95" i="73"/>
  <c r="Y360" i="59"/>
  <c r="Z360" i="59"/>
  <c r="E95" i="73"/>
  <c r="Y313" i="59"/>
  <c r="Z313" i="59"/>
  <c r="B89" i="73"/>
  <c r="Y295" i="59"/>
  <c r="Z295" i="59"/>
  <c r="C87" i="73"/>
  <c r="Y299" i="59"/>
  <c r="Z299" i="59"/>
  <c r="D87" i="73"/>
  <c r="Y268" i="59"/>
  <c r="Z268" i="59"/>
  <c r="C84" i="73"/>
  <c r="Y272" i="59"/>
  <c r="Z272" i="59"/>
  <c r="D84" i="73"/>
  <c r="Y222" i="59"/>
  <c r="Z222" i="59"/>
  <c r="B82" i="73"/>
  <c r="Y225" i="59"/>
  <c r="Z225" i="59"/>
  <c r="C82" i="73"/>
  <c r="Y245" i="59"/>
  <c r="Z245" i="59"/>
  <c r="E82" i="73"/>
  <c r="Y204" i="59"/>
  <c r="Z204" i="59"/>
  <c r="C80" i="73"/>
  <c r="Y207" i="59"/>
  <c r="Z207" i="59"/>
  <c r="D80" i="73"/>
  <c r="Y214" i="59"/>
  <c r="Z214" i="59"/>
  <c r="E80" i="73"/>
  <c r="Y188" i="59"/>
  <c r="Z188" i="59"/>
  <c r="E77" i="73"/>
  <c r="Y183" i="59"/>
  <c r="Z183" i="59"/>
  <c r="D77" i="73"/>
  <c r="Y168" i="59"/>
  <c r="Z168" i="59"/>
  <c r="D75" i="73"/>
  <c r="Y126" i="59"/>
  <c r="Z126" i="59"/>
  <c r="C68" i="73"/>
  <c r="Y129" i="59"/>
  <c r="Z129" i="59"/>
  <c r="D68" i="73"/>
  <c r="Y132" i="59"/>
  <c r="Z132" i="59"/>
  <c r="E68" i="73"/>
  <c r="Y99" i="59"/>
  <c r="Z99" i="59"/>
  <c r="C65" i="73"/>
  <c r="Y80" i="59"/>
  <c r="Z80" i="59"/>
  <c r="E63" i="73"/>
  <c r="Y46" i="59"/>
  <c r="Z46" i="59"/>
  <c r="C61" i="73"/>
  <c r="Y52" i="59"/>
  <c r="Z52" i="59"/>
  <c r="D61" i="73"/>
  <c r="Y13" i="59"/>
  <c r="Z13" i="59"/>
  <c r="C59" i="73"/>
  <c r="Y350" i="58"/>
  <c r="Z350" i="58"/>
  <c r="C97" i="72"/>
  <c r="Y281" i="58"/>
  <c r="Z281" i="58"/>
  <c r="C87" i="72"/>
  <c r="Y172" i="58"/>
  <c r="Z172" i="58"/>
  <c r="C77" i="72"/>
  <c r="Y156" i="58"/>
  <c r="Z156" i="58"/>
  <c r="C75" i="72"/>
  <c r="Y93" i="58"/>
  <c r="Z93" i="58"/>
  <c r="C65" i="72"/>
  <c r="Y51" i="58"/>
  <c r="Z51" i="58"/>
  <c r="E61" i="72"/>
  <c r="Y406" i="58"/>
  <c r="Z406" i="58"/>
  <c r="E104" i="72"/>
  <c r="Y400" i="58"/>
  <c r="Z400" i="58"/>
  <c r="C104" i="72"/>
  <c r="Y386" i="58"/>
  <c r="Z386" i="58"/>
  <c r="D101" i="72"/>
  <c r="Y380" i="58"/>
  <c r="Z380" i="58"/>
  <c r="C101" i="72"/>
  <c r="Y370" i="58"/>
  <c r="Z370" i="58"/>
  <c r="E99" i="72"/>
  <c r="F99" i="72"/>
  <c r="Y356" i="58"/>
  <c r="Z356" i="58"/>
  <c r="E97" i="72"/>
  <c r="Y353" i="58"/>
  <c r="Z353" i="58"/>
  <c r="D97" i="72"/>
  <c r="Y333" i="58"/>
  <c r="Z333" i="58"/>
  <c r="D95" i="72"/>
  <c r="Y327" i="58"/>
  <c r="Z327" i="58"/>
  <c r="C95" i="72"/>
  <c r="Y323" i="58"/>
  <c r="Z323" i="58"/>
  <c r="B95" i="72"/>
  <c r="Y307" i="58"/>
  <c r="Z307" i="58"/>
  <c r="D89" i="72"/>
  <c r="Y302" i="58"/>
  <c r="Z302" i="58"/>
  <c r="C89" i="72"/>
  <c r="Y299" i="58"/>
  <c r="Z299" i="58"/>
  <c r="B89" i="72"/>
  <c r="Y285" i="58"/>
  <c r="Z285" i="58"/>
  <c r="D87" i="72"/>
  <c r="Y261" i="58"/>
  <c r="Z261" i="58"/>
  <c r="D84" i="72"/>
  <c r="Y257" i="58"/>
  <c r="Z257" i="58"/>
  <c r="C84" i="72"/>
  <c r="Y238" i="58"/>
  <c r="Z238" i="58"/>
  <c r="E82" i="72"/>
  <c r="Y226" i="58"/>
  <c r="Z226" i="58"/>
  <c r="D82" i="72"/>
  <c r="Y218" i="58"/>
  <c r="Z218" i="58"/>
  <c r="C82" i="72"/>
  <c r="Y215" i="58"/>
  <c r="Z215" i="58"/>
  <c r="B82" i="72"/>
  <c r="Y207" i="58"/>
  <c r="Z207" i="58"/>
  <c r="E80" i="72"/>
  <c r="Y200" i="58"/>
  <c r="Z200" i="58"/>
  <c r="D80" i="72"/>
  <c r="Y197" i="58"/>
  <c r="Z197" i="58"/>
  <c r="C80" i="72"/>
  <c r="Y182" i="58"/>
  <c r="Z182" i="58"/>
  <c r="E77" i="72"/>
  <c r="Y177" i="58"/>
  <c r="Z177" i="58"/>
  <c r="D77" i="72"/>
  <c r="Y162" i="58"/>
  <c r="Z162" i="58"/>
  <c r="D75" i="72"/>
  <c r="Y126" i="58"/>
  <c r="Z126" i="58"/>
  <c r="E68" i="72"/>
  <c r="Y123" i="58"/>
  <c r="Z123" i="58"/>
  <c r="D68" i="72"/>
  <c r="Y120" i="58"/>
  <c r="Z120" i="58"/>
  <c r="C68" i="72"/>
  <c r="Y103" i="58"/>
  <c r="Z103" i="58"/>
  <c r="E65" i="72"/>
  <c r="Y74" i="58"/>
  <c r="Z74" i="58"/>
  <c r="E63" i="72"/>
  <c r="Y64" i="58"/>
  <c r="Z64" i="58"/>
  <c r="C63" i="72"/>
  <c r="Y42" i="58"/>
  <c r="Z42" i="58"/>
  <c r="C61" i="72"/>
  <c r="Y13" i="58"/>
  <c r="Z13" i="58"/>
  <c r="C59" i="72"/>
  <c r="Y336" i="57"/>
  <c r="Z336" i="57"/>
  <c r="E104" i="71"/>
  <c r="Y284" i="57"/>
  <c r="Z284" i="57"/>
  <c r="C97" i="71"/>
  <c r="Y234" i="57"/>
  <c r="Z234" i="57"/>
  <c r="B89" i="71"/>
  <c r="Y224" i="57"/>
  <c r="Z224" i="57"/>
  <c r="D87" i="71"/>
  <c r="Y197" i="57"/>
  <c r="Z197" i="57"/>
  <c r="C84" i="71"/>
  <c r="Y175" i="57"/>
  <c r="Z175" i="57"/>
  <c r="B82" i="71"/>
  <c r="Y43" i="57"/>
  <c r="Z43" i="57"/>
  <c r="D61" i="71"/>
  <c r="Y330" i="57"/>
  <c r="Z330" i="57"/>
  <c r="C104" i="71"/>
  <c r="Y316" i="57"/>
  <c r="Z316" i="57"/>
  <c r="D101" i="71"/>
  <c r="Y310" i="57"/>
  <c r="Z310" i="57"/>
  <c r="C101" i="71"/>
  <c r="Y300" i="57"/>
  <c r="Z300" i="57"/>
  <c r="E99" i="71"/>
  <c r="Y297" i="57"/>
  <c r="Z297" i="57"/>
  <c r="D99" i="71"/>
  <c r="Y287" i="57"/>
  <c r="Z287" i="57"/>
  <c r="D97" i="71"/>
  <c r="Y267" i="57"/>
  <c r="Z267" i="57"/>
  <c r="D95" i="71"/>
  <c r="Y261" i="57"/>
  <c r="Z261" i="57"/>
  <c r="C95" i="71"/>
  <c r="Y242" i="57"/>
  <c r="Z242" i="57"/>
  <c r="D89" i="71"/>
  <c r="Y237" i="57"/>
  <c r="Z237" i="57"/>
  <c r="C89" i="71"/>
  <c r="Y220" i="57"/>
  <c r="Z220" i="57"/>
  <c r="C87" i="71"/>
  <c r="Y186" i="57"/>
  <c r="Z186" i="57"/>
  <c r="D82" i="71"/>
  <c r="Y178" i="57"/>
  <c r="Z178" i="57"/>
  <c r="C82" i="71"/>
  <c r="Y134" i="57"/>
  <c r="Z134" i="57"/>
  <c r="C75" i="71"/>
  <c r="F75" i="71"/>
  <c r="Y105" i="57"/>
  <c r="Z105" i="57"/>
  <c r="E68" i="71"/>
  <c r="Y102" i="57"/>
  <c r="Z102" i="57"/>
  <c r="D68" i="71"/>
  <c r="Y78" i="57"/>
  <c r="Z78" i="57"/>
  <c r="D65" i="71"/>
  <c r="F65" i="71"/>
  <c r="Y60" i="57"/>
  <c r="Z60" i="57"/>
  <c r="E63" i="71"/>
  <c r="Y53" i="57"/>
  <c r="Z53" i="57"/>
  <c r="C63" i="71"/>
  <c r="Y38" i="57"/>
  <c r="Z38" i="57"/>
  <c r="C61" i="71"/>
  <c r="Y13" i="57"/>
  <c r="Z13" i="57"/>
  <c r="C59" i="71"/>
  <c r="Y238" i="56"/>
  <c r="Z238" i="56"/>
  <c r="E95" i="70"/>
  <c r="Y222" i="56"/>
  <c r="Z222" i="56"/>
  <c r="B95" i="70"/>
  <c r="Y299" i="56"/>
  <c r="Z299" i="56"/>
  <c r="E104" i="70"/>
  <c r="Y294" i="56"/>
  <c r="Z294" i="56"/>
  <c r="C104" i="70"/>
  <c r="Y276" i="56"/>
  <c r="Z276" i="56"/>
  <c r="C101" i="70"/>
  <c r="F101" i="70"/>
  <c r="Y253" i="56"/>
  <c r="Z253" i="56"/>
  <c r="E97" i="70"/>
  <c r="Y248" i="56"/>
  <c r="Z248" i="56"/>
  <c r="C97" i="70"/>
  <c r="Y232" i="56"/>
  <c r="Z232" i="56"/>
  <c r="D95" i="70"/>
  <c r="Y226" i="56"/>
  <c r="Z226" i="56"/>
  <c r="C95" i="70"/>
  <c r="Y195" i="56"/>
  <c r="Z195" i="56"/>
  <c r="D85" i="70"/>
  <c r="Y191" i="56"/>
  <c r="Z191" i="56"/>
  <c r="C85" i="70"/>
  <c r="Y173" i="56"/>
  <c r="Z173" i="56"/>
  <c r="E82" i="70"/>
  <c r="Y164" i="56"/>
  <c r="Z164" i="56"/>
  <c r="D82" i="70"/>
  <c r="Y158" i="56"/>
  <c r="Z158" i="56"/>
  <c r="C82" i="70"/>
  <c r="Y147" i="56"/>
  <c r="Z147" i="56"/>
  <c r="E80" i="70"/>
  <c r="Y141" i="56"/>
  <c r="Z141" i="56"/>
  <c r="C80" i="70"/>
  <c r="Y123" i="56"/>
  <c r="Z123" i="56"/>
  <c r="D77" i="70"/>
  <c r="Y118" i="56"/>
  <c r="Z118" i="56"/>
  <c r="C77" i="70"/>
  <c r="Y105" i="56"/>
  <c r="Z105" i="56"/>
  <c r="C75" i="70"/>
  <c r="F75" i="70"/>
  <c r="Y72" i="56"/>
  <c r="Z72" i="56"/>
  <c r="E65" i="70"/>
  <c r="Y52" i="56"/>
  <c r="Z52" i="56"/>
  <c r="C63" i="70"/>
  <c r="F63" i="70"/>
  <c r="Y39" i="56"/>
  <c r="Z39" i="56"/>
  <c r="E61" i="70"/>
  <c r="Y33" i="56"/>
  <c r="Z33" i="56"/>
  <c r="C61" i="70"/>
  <c r="Y13" i="56"/>
  <c r="Z13" i="56"/>
  <c r="C59" i="70"/>
  <c r="Y282" i="55"/>
  <c r="Z282" i="55"/>
  <c r="C104" i="69"/>
  <c r="Y214" i="55"/>
  <c r="Z214" i="55"/>
  <c r="B95" i="69"/>
  <c r="Y159" i="55"/>
  <c r="Z159" i="55"/>
  <c r="D82" i="69"/>
  <c r="Y69" i="55"/>
  <c r="Z69" i="55"/>
  <c r="E65" i="69"/>
  <c r="Y66" i="55"/>
  <c r="Z66" i="55"/>
  <c r="C65" i="69"/>
  <c r="Y287" i="55"/>
  <c r="Z287" i="55"/>
  <c r="E104" i="69"/>
  <c r="Y264" i="55"/>
  <c r="Z264" i="55"/>
  <c r="C101" i="69"/>
  <c r="F101" i="69"/>
  <c r="Y254" i="55"/>
  <c r="Z254" i="55"/>
  <c r="E99" i="69"/>
  <c r="F99" i="69"/>
  <c r="Y240" i="55"/>
  <c r="Z240" i="55"/>
  <c r="E97" i="69"/>
  <c r="Y235" i="55"/>
  <c r="Z235" i="55"/>
  <c r="C97" i="69"/>
  <c r="Y224" i="55"/>
  <c r="Z224" i="55"/>
  <c r="D95" i="69"/>
  <c r="Y218" i="55"/>
  <c r="Z218" i="55"/>
  <c r="C95" i="69"/>
  <c r="Z199" i="55"/>
  <c r="C87" i="69"/>
  <c r="F87" i="69"/>
  <c r="Y188" i="55"/>
  <c r="Z188" i="55"/>
  <c r="D85" i="69"/>
  <c r="Y184" i="55"/>
  <c r="Z184" i="55"/>
  <c r="C85" i="69"/>
  <c r="Y168" i="55"/>
  <c r="Z168" i="55"/>
  <c r="E82" i="69"/>
  <c r="Y153" i="55"/>
  <c r="Z153" i="55"/>
  <c r="C82" i="69"/>
  <c r="Y150" i="55"/>
  <c r="Z150" i="55"/>
  <c r="B82" i="69"/>
  <c r="Y136" i="55"/>
  <c r="Z136" i="55"/>
  <c r="C80" i="69"/>
  <c r="Y120" i="55"/>
  <c r="Z120" i="55"/>
  <c r="D77" i="69"/>
  <c r="Y102" i="55"/>
  <c r="Z102" i="55"/>
  <c r="C75" i="69"/>
  <c r="F75" i="69"/>
  <c r="Y49" i="55"/>
  <c r="Z49" i="55"/>
  <c r="C63" i="69"/>
  <c r="F63" i="69"/>
  <c r="Y36" i="55"/>
  <c r="Z36" i="55"/>
  <c r="E61" i="69"/>
  <c r="Y30" i="55"/>
  <c r="Z30" i="55"/>
  <c r="C61" i="69"/>
  <c r="Y13" i="55"/>
  <c r="Z13" i="55"/>
  <c r="C59" i="69"/>
  <c r="Z156" i="54"/>
  <c r="AA156" i="54"/>
  <c r="D85" i="68"/>
  <c r="Z125" i="54"/>
  <c r="AA125" i="54"/>
  <c r="B82" i="68"/>
  <c r="Z248" i="54"/>
  <c r="AA248" i="54"/>
  <c r="E104" i="68"/>
  <c r="Z243" i="54"/>
  <c r="AA243" i="54"/>
  <c r="D104" i="68"/>
  <c r="Z225" i="54"/>
  <c r="AA225" i="54"/>
  <c r="C101" i="68"/>
  <c r="F101" i="68"/>
  <c r="Z213" i="54"/>
  <c r="AA213" i="54"/>
  <c r="D99" i="68"/>
  <c r="F99" i="68"/>
  <c r="Z190" i="54"/>
  <c r="AA190" i="54"/>
  <c r="D95" i="68"/>
  <c r="Z184" i="54"/>
  <c r="AA184" i="54"/>
  <c r="C95" i="68"/>
  <c r="Z180" i="54"/>
  <c r="AA180" i="54"/>
  <c r="B95" i="68"/>
  <c r="Z164" i="54"/>
  <c r="AA164" i="54"/>
  <c r="C87" i="68"/>
  <c r="F87" i="68"/>
  <c r="Z152" i="54"/>
  <c r="AA152" i="54"/>
  <c r="C85" i="68"/>
  <c r="Z134" i="54"/>
  <c r="AA134" i="54"/>
  <c r="D82" i="68"/>
  <c r="Z128" i="54"/>
  <c r="AA128" i="54"/>
  <c r="C82" i="68"/>
  <c r="Z103" i="54"/>
  <c r="AA103" i="54"/>
  <c r="D77" i="68"/>
  <c r="Z100" i="54"/>
  <c r="AA100" i="54"/>
  <c r="C77" i="68"/>
  <c r="Z41" i="54"/>
  <c r="AA41" i="54"/>
  <c r="C63" i="68"/>
  <c r="F63" i="68"/>
  <c r="Z29" i="54"/>
  <c r="AA29" i="54"/>
  <c r="C61" i="68"/>
  <c r="F61" i="68"/>
  <c r="Z13" i="54"/>
  <c r="AA13" i="54"/>
  <c r="C59" i="68"/>
  <c r="F59" i="68"/>
  <c r="Z150" i="53"/>
  <c r="AA150" i="53"/>
  <c r="B95" i="67"/>
  <c r="Z107" i="53"/>
  <c r="AA107" i="53"/>
  <c r="C82" i="67"/>
  <c r="F82" i="67"/>
  <c r="Z28" i="53"/>
  <c r="AA28" i="53"/>
  <c r="C61" i="67"/>
  <c r="Z195" i="53"/>
  <c r="AA195" i="53"/>
  <c r="C104" i="67"/>
  <c r="F104" i="67"/>
  <c r="Z179" i="53"/>
  <c r="AA179" i="53"/>
  <c r="C101" i="67"/>
  <c r="F101" i="67"/>
  <c r="Z154" i="53"/>
  <c r="AA154" i="53"/>
  <c r="C95" i="67"/>
  <c r="Z135" i="53"/>
  <c r="AA135" i="53"/>
  <c r="C87" i="67"/>
  <c r="Z126" i="53"/>
  <c r="AA126" i="53"/>
  <c r="C85" i="67"/>
  <c r="F85" i="67"/>
  <c r="Z85" i="53"/>
  <c r="AA85" i="53"/>
  <c r="C77" i="67"/>
  <c r="Z83" i="53"/>
  <c r="AA83" i="53"/>
  <c r="B77" i="67"/>
  <c r="Z39" i="53"/>
  <c r="AA39" i="53"/>
  <c r="Z196" i="52"/>
  <c r="AA196" i="52"/>
  <c r="E95" i="66"/>
  <c r="Z139" i="52"/>
  <c r="AA139" i="52"/>
  <c r="D82" i="66"/>
  <c r="Z100" i="52"/>
  <c r="AA100" i="52"/>
  <c r="D77" i="66"/>
  <c r="Z97" i="52"/>
  <c r="AA97" i="52"/>
  <c r="C77" i="66"/>
  <c r="Z54" i="52"/>
  <c r="AA54" i="52"/>
  <c r="E65" i="66"/>
  <c r="Z27" i="52"/>
  <c r="AA27" i="52"/>
  <c r="E61" i="66"/>
  <c r="F61" i="66"/>
  <c r="Z246" i="52"/>
  <c r="AA246" i="52"/>
  <c r="E104" i="66"/>
  <c r="F104" i="66"/>
  <c r="Z211" i="52"/>
  <c r="AA211" i="52"/>
  <c r="E97" i="66"/>
  <c r="F97" i="66"/>
  <c r="Z190" i="52"/>
  <c r="AA190" i="52"/>
  <c r="D95" i="66"/>
  <c r="Z185" i="52"/>
  <c r="AA185" i="52"/>
  <c r="C95" i="66"/>
  <c r="Z156" i="52"/>
  <c r="AA156" i="52"/>
  <c r="D85" i="66"/>
  <c r="F85" i="66"/>
  <c r="Z134" i="52"/>
  <c r="AA134" i="52"/>
  <c r="C82" i="66"/>
  <c r="Z131" i="52"/>
  <c r="AA131" i="52"/>
  <c r="B82" i="66"/>
  <c r="Z120" i="52"/>
  <c r="AA120" i="52"/>
  <c r="D80" i="66"/>
  <c r="Z87" i="52"/>
  <c r="AA87" i="52"/>
  <c r="C75" i="66"/>
  <c r="F75" i="66"/>
  <c r="Z51" i="52"/>
  <c r="AA51" i="52"/>
  <c r="C65" i="66"/>
  <c r="Z15" i="52"/>
  <c r="AA15" i="52"/>
  <c r="E59" i="66"/>
  <c r="F59" i="66"/>
  <c r="Z181" i="52"/>
  <c r="AA181" i="52"/>
  <c r="B95" i="66"/>
  <c r="Y194" i="51"/>
  <c r="Z194" i="51"/>
  <c r="C97" i="65"/>
  <c r="Y174" i="51"/>
  <c r="Z174" i="51"/>
  <c r="B95" i="65"/>
  <c r="Y234" i="51"/>
  <c r="Z234" i="51"/>
  <c r="E104" i="65"/>
  <c r="F104" i="65"/>
  <c r="Y199" i="51"/>
  <c r="Z199" i="51"/>
  <c r="E97" i="65"/>
  <c r="Y183" i="51"/>
  <c r="Z183" i="51"/>
  <c r="D95" i="65"/>
  <c r="Y178" i="51"/>
  <c r="Z178" i="51"/>
  <c r="C95" i="65"/>
  <c r="Y150" i="51"/>
  <c r="Z150" i="51"/>
  <c r="D85" i="65"/>
  <c r="F85" i="65"/>
  <c r="Y133" i="51"/>
  <c r="Z133" i="51"/>
  <c r="D82" i="65"/>
  <c r="Y128" i="51"/>
  <c r="Z128" i="51"/>
  <c r="C82" i="65"/>
  <c r="Y125" i="51"/>
  <c r="Z125" i="51"/>
  <c r="B82" i="65"/>
  <c r="Y117" i="51"/>
  <c r="Z117" i="51"/>
  <c r="E80" i="65"/>
  <c r="Y96" i="51"/>
  <c r="Z96" i="51"/>
  <c r="D77" i="65"/>
  <c r="Y93" i="51"/>
  <c r="Z93" i="51"/>
  <c r="C77" i="65"/>
  <c r="Y83" i="51"/>
  <c r="Z83" i="51"/>
  <c r="C75" i="65"/>
  <c r="F75" i="65"/>
  <c r="Y48" i="51"/>
  <c r="Z48" i="51"/>
  <c r="C65" i="65"/>
  <c r="Y24" i="51"/>
  <c r="Z24" i="51"/>
  <c r="E61" i="65"/>
  <c r="F61" i="65"/>
  <c r="Y186" i="50"/>
  <c r="Z186" i="50"/>
  <c r="E99" i="64"/>
  <c r="F99" i="64"/>
  <c r="Y172" i="50"/>
  <c r="Z172" i="50"/>
  <c r="C97" i="64"/>
  <c r="F97" i="64"/>
  <c r="Y152" i="50"/>
  <c r="Z152" i="50"/>
  <c r="B95" i="64"/>
  <c r="Y71" i="50"/>
  <c r="Z71" i="50"/>
  <c r="C75" i="64"/>
  <c r="F75" i="64"/>
  <c r="Y208" i="50"/>
  <c r="Z208" i="50"/>
  <c r="E104" i="64"/>
  <c r="F104" i="64"/>
  <c r="Y161" i="50"/>
  <c r="Z161" i="50"/>
  <c r="D95" i="64"/>
  <c r="Y156" i="50"/>
  <c r="Z156" i="50"/>
  <c r="C95" i="64"/>
  <c r="Y131" i="50"/>
  <c r="Z131" i="50"/>
  <c r="D85" i="64"/>
  <c r="F85" i="64"/>
  <c r="Y106" i="50"/>
  <c r="Z106" i="50"/>
  <c r="B82" i="64"/>
  <c r="Y84" i="50"/>
  <c r="Z84" i="50"/>
  <c r="D77" i="64"/>
  <c r="Y81" i="50"/>
  <c r="Z81" i="50"/>
  <c r="C77" i="64"/>
  <c r="Z4" i="50"/>
  <c r="B33" i="64"/>
  <c r="C33" i="64"/>
  <c r="Y580" i="62"/>
  <c r="Z580" i="62"/>
  <c r="D104" i="76"/>
  <c r="Y153" i="57"/>
  <c r="Z153" i="57"/>
  <c r="E77" i="71"/>
  <c r="Y206" i="56"/>
  <c r="Z206" i="56"/>
  <c r="C87" i="70"/>
  <c r="F87" i="70"/>
  <c r="Z63" i="49"/>
  <c r="B75" i="21"/>
  <c r="F75" i="21"/>
  <c r="Y135" i="49"/>
  <c r="Z135" i="49"/>
  <c r="Y131" i="49"/>
  <c r="Z131" i="49"/>
  <c r="Y72" i="49"/>
  <c r="B63" i="21"/>
  <c r="F63" i="21"/>
  <c r="B68" i="21"/>
  <c r="B59" i="21"/>
  <c r="Z150" i="49"/>
  <c r="B85" i="21"/>
  <c r="W234" i="62"/>
  <c r="W94" i="62"/>
  <c r="U569" i="62"/>
  <c r="W123" i="62"/>
  <c r="W125" i="62"/>
  <c r="W117" i="62"/>
  <c r="W118" i="62"/>
  <c r="W120" i="62"/>
  <c r="W122" i="62"/>
  <c r="W124" i="62"/>
  <c r="W126" i="62"/>
  <c r="W121" i="62"/>
  <c r="W182" i="61"/>
  <c r="W165" i="61"/>
  <c r="W297" i="61"/>
  <c r="W116" i="61"/>
  <c r="W118" i="61"/>
  <c r="W120" i="61"/>
  <c r="W122" i="61"/>
  <c r="W26" i="61"/>
  <c r="W28" i="61"/>
  <c r="W30" i="61"/>
  <c r="W114" i="61"/>
  <c r="W109" i="61"/>
  <c r="Y107" i="61"/>
  <c r="Z107" i="61"/>
  <c r="D65" i="75"/>
  <c r="W115" i="61"/>
  <c r="W117" i="61"/>
  <c r="W119" i="61"/>
  <c r="W251" i="61"/>
  <c r="W253" i="61"/>
  <c r="W256" i="61"/>
  <c r="W326" i="60"/>
  <c r="W197" i="60"/>
  <c r="W15" i="60"/>
  <c r="W94" i="60"/>
  <c r="W96" i="60"/>
  <c r="W13" i="60"/>
  <c r="W62" i="60"/>
  <c r="W92" i="60"/>
  <c r="W19" i="60"/>
  <c r="W64" i="60"/>
  <c r="W14" i="60"/>
  <c r="W16" i="60"/>
  <c r="W18" i="60"/>
  <c r="W20" i="60"/>
  <c r="W63" i="60"/>
  <c r="W65" i="60"/>
  <c r="W67" i="60"/>
  <c r="W93" i="60"/>
  <c r="W95" i="60"/>
  <c r="W135" i="60"/>
  <c r="W137" i="60"/>
  <c r="W139" i="60"/>
  <c r="W35" i="58"/>
  <c r="U393" i="58"/>
  <c r="W318" i="58"/>
  <c r="W101" i="58"/>
  <c r="W26" i="58"/>
  <c r="W28" i="58"/>
  <c r="W30" i="58"/>
  <c r="W33" i="58"/>
  <c r="W98" i="58"/>
  <c r="W92" i="57"/>
  <c r="W229" i="57"/>
  <c r="W28" i="57"/>
  <c r="W26" i="57"/>
  <c r="W24" i="57"/>
  <c r="W145" i="55"/>
  <c r="X120" i="54"/>
  <c r="X147" i="52"/>
  <c r="X18" i="52"/>
  <c r="W53" i="51"/>
  <c r="W51" i="51"/>
  <c r="W52" i="51"/>
  <c r="W96" i="49"/>
  <c r="W97" i="49"/>
  <c r="W411" i="62"/>
  <c r="W86" i="58"/>
  <c r="W252" i="57"/>
  <c r="U402" i="60"/>
  <c r="W46" i="57"/>
  <c r="W6" i="59"/>
  <c r="W150" i="56"/>
  <c r="F59" i="70"/>
  <c r="F65" i="70"/>
  <c r="Y249" i="61"/>
  <c r="Z249" i="61"/>
  <c r="D82" i="75"/>
  <c r="F82" i="75"/>
  <c r="Y201" i="57"/>
  <c r="Z201" i="57"/>
  <c r="D84" i="71"/>
  <c r="X175" i="54"/>
  <c r="F97" i="69"/>
  <c r="F97" i="71"/>
  <c r="F97" i="65"/>
  <c r="F99" i="71"/>
  <c r="F84" i="76"/>
  <c r="F68" i="76"/>
  <c r="F104" i="76"/>
  <c r="F101" i="76"/>
  <c r="F99" i="76"/>
  <c r="F97" i="76"/>
  <c r="F95" i="76"/>
  <c r="F89" i="76"/>
  <c r="F87" i="76"/>
  <c r="F82" i="76"/>
  <c r="F80" i="76"/>
  <c r="F77" i="76"/>
  <c r="F75" i="76"/>
  <c r="F65" i="76"/>
  <c r="F61" i="76"/>
  <c r="F59" i="76"/>
  <c r="F99" i="75"/>
  <c r="F97" i="75"/>
  <c r="F84" i="75"/>
  <c r="F80" i="75"/>
  <c r="F75" i="75"/>
  <c r="F99" i="74"/>
  <c r="F104" i="73"/>
  <c r="F101" i="73"/>
  <c r="F99" i="73"/>
  <c r="F101" i="72"/>
  <c r="F101" i="71"/>
  <c r="F97" i="70"/>
  <c r="F80" i="66"/>
  <c r="F82" i="64"/>
  <c r="F95" i="64"/>
  <c r="F77" i="64"/>
  <c r="F95" i="65"/>
  <c r="F82" i="65"/>
  <c r="F80" i="65"/>
  <c r="F77" i="65"/>
  <c r="F95" i="66"/>
  <c r="F82" i="66"/>
  <c r="F77" i="66"/>
  <c r="F65" i="66"/>
  <c r="AA4" i="53"/>
  <c r="B33" i="67"/>
  <c r="C33" i="67"/>
  <c r="C63" i="67"/>
  <c r="F63" i="67"/>
  <c r="F104" i="68"/>
  <c r="F95" i="68"/>
  <c r="F85" i="68"/>
  <c r="F77" i="68"/>
  <c r="F104" i="69"/>
  <c r="F95" i="69"/>
  <c r="F85" i="69"/>
  <c r="F82" i="69"/>
  <c r="F80" i="69"/>
  <c r="F77" i="69"/>
  <c r="F65" i="69"/>
  <c r="F61" i="69"/>
  <c r="F80" i="70"/>
  <c r="F104" i="70"/>
  <c r="F95" i="70"/>
  <c r="F85" i="70"/>
  <c r="F82" i="70"/>
  <c r="F61" i="70"/>
  <c r="F77" i="70"/>
  <c r="W26" i="56"/>
  <c r="F104" i="71"/>
  <c r="F95" i="71"/>
  <c r="F89" i="71"/>
  <c r="F87" i="71"/>
  <c r="F77" i="71"/>
  <c r="F82" i="71"/>
  <c r="F68" i="71"/>
  <c r="F63" i="71"/>
  <c r="F61" i="71"/>
  <c r="W170" i="57"/>
  <c r="F59" i="21"/>
  <c r="F68" i="67"/>
  <c r="F59" i="69"/>
  <c r="F104" i="72"/>
  <c r="F97" i="72"/>
  <c r="F95" i="72"/>
  <c r="F89" i="72"/>
  <c r="F87" i="72"/>
  <c r="F84" i="72"/>
  <c r="F80" i="72"/>
  <c r="F77" i="72"/>
  <c r="F75" i="72"/>
  <c r="F68" i="72"/>
  <c r="F61" i="72"/>
  <c r="F82" i="72"/>
  <c r="F63" i="72"/>
  <c r="F95" i="73"/>
  <c r="F89" i="73"/>
  <c r="F87" i="73"/>
  <c r="F84" i="73"/>
  <c r="F80" i="73"/>
  <c r="F75" i="73"/>
  <c r="F68" i="73"/>
  <c r="F65" i="73"/>
  <c r="F61" i="73"/>
  <c r="F59" i="73"/>
  <c r="F97" i="73"/>
  <c r="F82" i="73"/>
  <c r="F77" i="73"/>
  <c r="F63" i="73"/>
  <c r="F104" i="74"/>
  <c r="F101" i="74"/>
  <c r="F97" i="74"/>
  <c r="F95" i="74"/>
  <c r="F89" i="74"/>
  <c r="F87" i="74"/>
  <c r="F84" i="74"/>
  <c r="F82" i="74"/>
  <c r="F77" i="74"/>
  <c r="F61" i="74"/>
  <c r="F68" i="75"/>
  <c r="F63" i="75"/>
  <c r="F101" i="75"/>
  <c r="F95" i="75"/>
  <c r="F89" i="75"/>
  <c r="F87" i="75"/>
  <c r="F77" i="75"/>
  <c r="F61" i="75"/>
  <c r="Z444" i="62"/>
  <c r="B43" i="76"/>
  <c r="C43" i="76"/>
  <c r="Z204" i="62"/>
  <c r="B38" i="76"/>
  <c r="C38" i="76"/>
  <c r="Y112" i="62"/>
  <c r="Z112" i="62"/>
  <c r="B101" i="21"/>
  <c r="F101" i="21"/>
  <c r="F101" i="66"/>
  <c r="F101" i="65"/>
  <c r="F101" i="64"/>
  <c r="F99" i="67"/>
  <c r="B99" i="21"/>
  <c r="F99" i="21"/>
  <c r="C95" i="21"/>
  <c r="F87" i="66"/>
  <c r="F87" i="67"/>
  <c r="F87" i="64"/>
  <c r="F87" i="65"/>
  <c r="F85" i="21"/>
  <c r="F80" i="67"/>
  <c r="F75" i="67"/>
  <c r="F68" i="21"/>
  <c r="C61" i="21"/>
  <c r="F59" i="64"/>
  <c r="F59" i="65"/>
  <c r="Y24" i="61"/>
  <c r="Z24" i="61"/>
  <c r="D59" i="75"/>
  <c r="F59" i="75"/>
  <c r="Z359" i="61"/>
  <c r="B43" i="75"/>
  <c r="C43" i="75"/>
  <c r="Z163" i="61"/>
  <c r="B38" i="75"/>
  <c r="C38" i="75"/>
  <c r="Y114" i="61"/>
  <c r="Z114" i="61"/>
  <c r="E65" i="75"/>
  <c r="F65" i="75"/>
  <c r="Y124" i="60"/>
  <c r="Z124" i="60"/>
  <c r="E68" i="74"/>
  <c r="F68" i="74"/>
  <c r="Y62" i="60"/>
  <c r="Z62" i="60"/>
  <c r="C63" i="74"/>
  <c r="F63" i="74"/>
  <c r="Z298" i="60"/>
  <c r="B43" i="74"/>
  <c r="C43" i="74"/>
  <c r="Z144" i="60"/>
  <c r="B38" i="74"/>
  <c r="C38" i="74"/>
  <c r="Y92" i="60"/>
  <c r="Z92" i="60"/>
  <c r="D65" i="74"/>
  <c r="F65" i="74"/>
  <c r="Y13" i="60"/>
  <c r="Z13" i="60"/>
  <c r="C59" i="74"/>
  <c r="F59" i="74"/>
  <c r="Z330" i="59"/>
  <c r="B43" i="73"/>
  <c r="C43" i="73"/>
  <c r="Z153" i="59"/>
  <c r="B38" i="73"/>
  <c r="C38" i="73"/>
  <c r="Y4" i="59"/>
  <c r="Z4" i="59"/>
  <c r="B33" i="73"/>
  <c r="C33" i="73"/>
  <c r="Z316" i="58"/>
  <c r="B43" i="72"/>
  <c r="C43" i="72"/>
  <c r="Z147" i="58"/>
  <c r="B38" i="72"/>
  <c r="C38" i="72"/>
  <c r="Y96" i="58"/>
  <c r="Z96" i="58"/>
  <c r="D65" i="72"/>
  <c r="F65" i="72"/>
  <c r="Y24" i="58"/>
  <c r="Z24" i="58"/>
  <c r="D59" i="72"/>
  <c r="F59" i="72"/>
  <c r="Z250" i="57"/>
  <c r="B43" i="71"/>
  <c r="C43" i="71"/>
  <c r="Y250" i="57"/>
  <c r="Y23" i="57"/>
  <c r="Z23" i="57"/>
  <c r="Z215" i="56"/>
  <c r="B43" i="70"/>
  <c r="C43" i="70"/>
  <c r="Z4" i="56"/>
  <c r="B33" i="70"/>
  <c r="C33" i="70"/>
  <c r="Z207" i="55"/>
  <c r="B43" i="69"/>
  <c r="C43" i="69"/>
  <c r="Z93" i="55"/>
  <c r="B38" i="69"/>
  <c r="C38" i="69"/>
  <c r="Z4" i="55"/>
  <c r="B33" i="69"/>
  <c r="C33" i="69"/>
  <c r="AA173" i="54"/>
  <c r="B43" i="68"/>
  <c r="C43" i="68"/>
  <c r="AA78" i="54"/>
  <c r="B38" i="68"/>
  <c r="C38" i="68"/>
  <c r="AA4" i="54"/>
  <c r="B33" i="68"/>
  <c r="C33" i="68"/>
  <c r="AA143" i="53"/>
  <c r="B43" i="67"/>
  <c r="C43" i="67"/>
  <c r="AA69" i="53"/>
  <c r="B38" i="67"/>
  <c r="C38" i="67"/>
  <c r="Z4" i="53"/>
  <c r="AA174" i="52"/>
  <c r="B43" i="66"/>
  <c r="C43" i="66"/>
  <c r="Z174" i="52"/>
  <c r="AA78" i="52"/>
  <c r="B38" i="66"/>
  <c r="C38" i="66"/>
  <c r="AA4" i="52"/>
  <c r="B33" i="66"/>
  <c r="C33" i="66"/>
  <c r="Z167" i="51"/>
  <c r="B43" i="65"/>
  <c r="C43" i="65"/>
  <c r="Z74" i="51"/>
  <c r="B38" i="65"/>
  <c r="C38" i="65"/>
  <c r="Y51" i="51"/>
  <c r="Z51" i="51"/>
  <c r="E65" i="65"/>
  <c r="F65" i="65"/>
  <c r="Z145" i="50"/>
  <c r="B43" i="64"/>
  <c r="C43" i="64"/>
  <c r="Z62" i="50"/>
  <c r="B38" i="64"/>
  <c r="C38" i="64"/>
  <c r="Z125" i="57"/>
  <c r="B38" i="71"/>
  <c r="C38" i="71"/>
  <c r="Z96" i="56"/>
  <c r="B38" i="70"/>
  <c r="C38" i="70"/>
  <c r="B95" i="21"/>
  <c r="Z124" i="49"/>
  <c r="B43" i="21"/>
  <c r="C43" i="21"/>
  <c r="Y95" i="49"/>
  <c r="Z95" i="49"/>
  <c r="Z72" i="49"/>
  <c r="C77" i="21"/>
  <c r="F77" i="21"/>
  <c r="Z20" i="49"/>
  <c r="Z4" i="62"/>
  <c r="B33" i="76"/>
  <c r="C33" i="76"/>
  <c r="E63" i="76"/>
  <c r="F63" i="76"/>
  <c r="Z4" i="57"/>
  <c r="B33" i="71"/>
  <c r="C33" i="71"/>
  <c r="D59" i="71"/>
  <c r="F59" i="71"/>
  <c r="F95" i="21"/>
  <c r="F95" i="67"/>
  <c r="C82" i="21"/>
  <c r="F77" i="67"/>
  <c r="F61" i="64"/>
  <c r="F61" i="67"/>
  <c r="Z4" i="49"/>
  <c r="B33" i="21"/>
  <c r="C33" i="21"/>
  <c r="Z4" i="61"/>
  <c r="B33" i="75"/>
  <c r="C33" i="75"/>
  <c r="Y4" i="61"/>
  <c r="Z4" i="58"/>
  <c r="B33" i="72"/>
  <c r="C33" i="72"/>
  <c r="Y4" i="58"/>
  <c r="Y4" i="57"/>
  <c r="Z92" i="49"/>
  <c r="Z56" i="49"/>
  <c r="B38" i="21"/>
  <c r="C38" i="21"/>
  <c r="B61" i="21"/>
  <c r="F61" i="21"/>
  <c r="Z4" i="60"/>
  <c r="B33" i="74"/>
  <c r="C33" i="74"/>
  <c r="Z4" i="51"/>
  <c r="B33" i="65"/>
  <c r="C33" i="65"/>
  <c r="B82" i="21"/>
  <c r="F82" i="21"/>
  <c r="F82" i="68"/>
  <c r="I65" i="5"/>
  <c r="I64" i="5"/>
  <c r="F1" i="16"/>
</calcChain>
</file>

<file path=xl/sharedStrings.xml><?xml version="1.0" encoding="utf-8"?>
<sst xmlns="http://schemas.openxmlformats.org/spreadsheetml/2006/main" count="22842" uniqueCount="1166">
  <si>
    <t>1.2 Administración del Valor del Cliente para la Empresa de TI</t>
  </si>
  <si>
    <t>Micro Empresa</t>
  </si>
  <si>
    <t>Tipo Empresa</t>
  </si>
  <si>
    <t>Descripción</t>
  </si>
  <si>
    <t>Pequeña Empresa</t>
  </si>
  <si>
    <t>Mediana Empresa</t>
  </si>
  <si>
    <t>Grande Empresa</t>
  </si>
  <si>
    <t xml:space="preserve">Características de la Micro Empresa:
• El número total de trabajadores no excede de 10 personas
• Tienen una limitada profesionalización; sin embargo, el dueño o director cuenta con una profesionalización y/o certificación importante y esto permite la transmisión del conocimiento técnico y la supervisión.
• Tienen una cartera de menos de 10 clientes y concentra más del 50% de sus ingresos en un solo cliente.
• No tienen certificación a nivel empresarial que garantice metodologías bien definidas.
• Crecimiento desordenado y rezago tecnológico.
• Sin Imagen comercial y administración informal
• El valor total anual de las ventas no excede de 4 MDP
• No requieren créditos por más de 1.5 MDP, pero les beneficia un financiamiento a 36 meses o más 
• Tienen limitados accesos al financiamiento y por eso la inversión inicial proviene generalmente de fondos propios, de amigos, familiares  o intermediarios financieros no bancarios
• El financiamiento que requieren es básicamente para infraestructura y capital de trabajo
</t>
  </si>
  <si>
    <t xml:space="preserve">Características de la Pequeña Empresa:
• El número total de trabajadores se ubica entre las 11 hasta las 50 personas
• El dueño y su personal clave, ya cuentan con certificaciones
• Tienen una cartera de más de 50 clientes y concentra sus ingresos (11% y 20%) en un solo cliente
• No cuenta con estrategias de marketing y no generan exportaciones
• Puede ser un Partner de un producto o servicio tecnológico y pertenecen a algún clúster
• Regularmente cuentan con experiencia de más de 6 años y cuentan con una división de funciones y delegación de autoridad
• Tienen la capacidad para abarcar el mercado local, regional y nacional,
• Realizan compras de productos y servicios a otras empresas, hacen uso de las innovaciones y en muchos casos son proveedores de otras empresas medianas o grandes
• El flujo de efectivo es uno de los principales problemas con los que atraviesa la pequeña empresa 
• El dueño y su personal clave, ya cuentan con certificaciones financieras
• Su financiamiento, en la mayoría de los casos, procede de fuentes propias (ahorros personales) y en menor proporción, de préstamos bancarios, de terceros (familiares o amistades) o de inversionistas. Es importante destacar que las pequeñas empresas tienen menor acceso al financiamiento o mayor dificultad para obtenerlo
• Pueden estar inscritas a programas de financiamiento
• Sus ventas anuales se ubican de los 4.01 a los 100 MDP 
• Tienen requerimientos de financiamiento que van de los 1.5 a los 5 M MXN
• Cuando obtienen un financiamiento, generalmente lo obtienen de entre 24 y 36 meses, aunque los créditos que obtiene son insuficientes
• Presenta avales como garantías
• Su crecimiento anual es aproximadamente del 10%. El ritmo de crecimiento por lo común es superior al de la microempresa y puede ser aún mayor que el de la mediana o grande
</t>
  </si>
  <si>
    <t xml:space="preserve">Características de la Empresa Grande:
• El número total de trabajadores excede las 101 personas
• Son dirigidas por emprendedores propietarios de una parte importante del negocio. Como dueños, toman decisiones en base a las necesidades comerciales y objetivos a largo plazo, y no logros a corto plazo
• La organización y dirección de la empresa la encargan a profesionales 
• Cuentan con metodologías certificadas (CMMI, MOPROSOFT, RUP, PMI, etc.) ; personal especializado y certificado en TI
• Tienen estrategias de marketing y la capacidad técnica para exportar sus productos o servicios.
• Invierten en innovación y desarrollo  
• Tienen Partners estratégicos y poseen una alta representatividad en el mercado y el sector
• Compran o se fusionan a otras empresas para expandir su portafolio de servicios y por lo tanto su cartera de clientes 
• Un factor importante de crecimiento es dominar al mercado con amplitud, algunas veces sólo el interno y otras participan también en el mercado internacional
• Capaz de crecer y expandirse para transitar en el mercado de deuda en un principio y, posteriormente, migrar al mercado de capitales
• Desarrolla prácticas de Gobierno Corporativo 
• Sus ventas anuales se ubican de 250 MDP en adelante
•  Generalmente requieren financiamiento mayor a 50 M MXN para proyectos mayores
• Cuentan con grandes recursos de capital y cuando requieren de recursos adicionales tienen mayor facilidad para acceder a diversas fuentes y formas de financiamiento ya que brindan mayor garantía al pago de sus deudas
• Recurren con mayor facilidad a financiamiento a largo plazo y con un costo menor
• Su planeación financiera se realiza en todos los niveles de la organización y en diferentes horizontes, por lo que tienen una orientación estratégica clara
• Se auditan sus cuentas, por lo que cumplen generalmente con la reglamentación en vigor
</t>
  </si>
  <si>
    <t xml:space="preserve">Características de la Mediana Empresa:
• El número total de trabajadores se ubica entre las 51 hasta las 100 personas
• El dueño y su personal clave, ya cuentan con certificaciones
• Cuentan entre 50 y hasta 500 clientes, concentrando menos del 10% de sus ingresos en un solo cliente
• Generalmente aplican metodologías reconocidas, por lo que cuenta con certificaciones empresariales
• Tienen estrategias de marketing y la capacidad técnica para exportar sus productos o servicios
• Pueden ser Partners, pertenecen a un clúster y tiene una representatividad en el mercado y el sector
• Regularmente cuentan con experiencia de más de 6 años y cuentan con una división de funciones y delegación de autoridad
• Realizan compras de productos y servicios a otras empresas y hacen uso de las innovaciones y en muchos casos son proveedores de otras empresas 
• Posee un nivel de complejidad en materia de coordinación y control  por lo que establece funciones de coordinación, control y decisión
• Capaz de crecer y expandirse para transitar en el mercado de deuda en un principio y, posteriormente, migrar al mercado de capitales
• Sus ventas anuales se ubican de los 100 a los 250 MDP
• Tienen requerimientos de financiamiento de 5 a 50 M MXN
</t>
  </si>
  <si>
    <t>Opción</t>
  </si>
  <si>
    <t>No</t>
  </si>
  <si>
    <t>Representante Legal</t>
  </si>
  <si>
    <t>Accionista 3</t>
  </si>
  <si>
    <t>Accionista 2</t>
  </si>
  <si>
    <t>Accionista 1</t>
  </si>
  <si>
    <t>CURP</t>
  </si>
  <si>
    <t>Regimen fiscal</t>
  </si>
  <si>
    <r>
      <t xml:space="preserve">Consultar en la guía el </t>
    </r>
    <r>
      <rPr>
        <b/>
        <i/>
        <sz val="11"/>
        <color theme="1"/>
        <rFont val="Calibri"/>
        <family val="2"/>
        <scheme val="minor"/>
      </rPr>
      <t>nivel 4</t>
    </r>
    <r>
      <rPr>
        <sz val="11"/>
        <color theme="1"/>
        <rFont val="Calibri"/>
        <family val="2"/>
        <scheme val="minor"/>
      </rPr>
      <t xml:space="preserve"> del proceso correspondiente, y si es necesario consultar los 3 niveles previos</t>
    </r>
  </si>
  <si>
    <r>
      <t xml:space="preserve">Consultar en la guía el </t>
    </r>
    <r>
      <rPr>
        <b/>
        <i/>
        <sz val="11"/>
        <color theme="1"/>
        <rFont val="Calibri"/>
        <family val="2"/>
        <scheme val="minor"/>
      </rPr>
      <t xml:space="preserve">nivel 3 </t>
    </r>
    <r>
      <rPr>
        <sz val="11"/>
        <color theme="1"/>
        <rFont val="Calibri"/>
        <family val="2"/>
        <scheme val="minor"/>
      </rPr>
      <t>del proceso correspondiente, y si es necesario consultar los 2 niveles previos</t>
    </r>
  </si>
  <si>
    <r>
      <rPr>
        <b/>
        <sz val="11"/>
        <color theme="1"/>
        <rFont val="Calibri"/>
        <family val="2"/>
        <scheme val="minor"/>
      </rPr>
      <t xml:space="preserve">Instrucciones para su la solución del cuestionario
</t>
    </r>
    <r>
      <rPr>
        <sz val="11"/>
        <color theme="1"/>
        <rFont val="Calibri"/>
        <family val="2"/>
        <scheme val="minor"/>
      </rPr>
      <t xml:space="preserve">
• El cuestionario se encuentra compuesto por tres apartados que corresponden a los enfoques de Organización Inteligente, Organización Profesional y Organización Rentable. Dentro de cada enfoque se muestran los elementos que por nivel de madurez componen los procesos  documentados   
• En caso de que la empresa de TI observe que cuenta con las características descritas o que sus procesos cumplen con lo expresado en los elementos, ésta deberá seleccionar la casilla que se encuentra próxima a cada elemento.
• Dentro de cada nivel de madurez la empresa podrá seleccionarse uno o varios elementos a la vez 
• En caso de que un elemento no aplique a la empresa en particular, se deberá dejar la casilla en blanco
</t>
    </r>
  </si>
  <si>
    <t>Leyenda Recomendaciones</t>
  </si>
  <si>
    <t>Mensajes Informativos</t>
  </si>
  <si>
    <t>Portafolio de servicios</t>
  </si>
  <si>
    <t>El catálogo de servicios es una base de datos o documento estructurado que contiene información sobre todos los servicios vigentes e incluye aquellos que se pueden implementar. El Catálogo de Servicios es la única parte del Portafolio de Servicios que es publicada para los clientes y se usa como herramienta de apoyo a la venta y prestación de servicios de TI. El Catálogo de Servicios incluye información sobre servicios disponibles, precios, puntos de contacto, y procesos de pedidos y requisiciones.</t>
  </si>
  <si>
    <t>Programa de Capacidad</t>
  </si>
  <si>
    <r>
      <rPr>
        <b/>
        <sz val="11"/>
        <color theme="1"/>
        <rFont val="Calibri"/>
        <family val="2"/>
        <scheme val="minor"/>
      </rPr>
      <t>El Portafolio de Servicios r</t>
    </r>
    <r>
      <rPr>
        <sz val="11"/>
        <color theme="1"/>
        <rFont val="Calibri"/>
        <family val="2"/>
        <scheme val="minor"/>
      </rPr>
      <t>epresenta una lista completa de los servicios gestionados por un proveedor de servicios; algunos de estos servicios son visibles a los clientes. Contiene compromisos contractuales vigentes, información sobre el desarrollo de servicios nuevos y planes de mejoramiento continuo a los servicios. También incluye servicios externos que forman parte integral de la oferta de servicios a los clientes. El Portafolio de Servicios se divide en tres fases: Proyección de Servicios, Catálogo de Servicios y Servicios Retirados</t>
    </r>
  </si>
  <si>
    <t>A través del Programa de Capacidad, se busca de que todos los servicios TI se vean respaldados por una capacidad de proceso y almacenamiento suficiente y  que exista un correcto dimensionamiento. En este programa se toman en cuenta todos los recursos requeridos para proveer el Servicio de TI, así como la planificación de los Requisitos de Negocio a corto, medio y largo plazo</t>
  </si>
  <si>
    <t>Catálogo de Servicios</t>
  </si>
  <si>
    <t>Registro</t>
  </si>
  <si>
    <r>
      <t xml:space="preserve">Consultar en la guía el </t>
    </r>
    <r>
      <rPr>
        <b/>
        <sz val="11"/>
        <color theme="1"/>
        <rFont val="Calibri"/>
        <family val="2"/>
        <scheme val="minor"/>
      </rPr>
      <t>nivel 1</t>
    </r>
    <r>
      <rPr>
        <sz val="11"/>
        <color theme="1"/>
        <rFont val="Calibri"/>
        <family val="2"/>
        <scheme val="minor"/>
      </rPr>
      <t xml:space="preserve"> del proceso correspondiente</t>
    </r>
  </si>
  <si>
    <t>Registro al programa de acreditación de empresas de TI, destinado ha ayudar a las empresas a conseguir la madurez y el crecimiento adecuado para que sean susceptibles a inversiones, asociaciones y financiamientos, a través de un la aplicación de un cuestionario específico para el sector de TI.</t>
  </si>
  <si>
    <t>Limite combinado</t>
  </si>
  <si>
    <t>Tipo de empresa</t>
  </si>
  <si>
    <t>No.</t>
  </si>
  <si>
    <t>Estados</t>
  </si>
  <si>
    <t>Aguascalientes </t>
  </si>
  <si>
    <t>Baja California </t>
  </si>
  <si>
    <t>Baja California Sur </t>
  </si>
  <si>
    <t>Campeche </t>
  </si>
  <si>
    <t>Chiapas </t>
  </si>
  <si>
    <t>Chihuahua </t>
  </si>
  <si>
    <t>Coahuila </t>
  </si>
  <si>
    <t>Colima </t>
  </si>
  <si>
    <t>Distrito Federal </t>
  </si>
  <si>
    <t>Durango </t>
  </si>
  <si>
    <t>Estado de México </t>
  </si>
  <si>
    <t>Guanajuato </t>
  </si>
  <si>
    <t>Guerrero </t>
  </si>
  <si>
    <t>Hidalgo </t>
  </si>
  <si>
    <t>Jalisco </t>
  </si>
  <si>
    <t>Michoacán </t>
  </si>
  <si>
    <t>Morelos </t>
  </si>
  <si>
    <t>Nayarit </t>
  </si>
  <si>
    <t>Nuevo León </t>
  </si>
  <si>
    <t>Oaxaca </t>
  </si>
  <si>
    <t>Puebla </t>
  </si>
  <si>
    <t>Querétaro </t>
  </si>
  <si>
    <t>Quintana Roo </t>
  </si>
  <si>
    <t>San Luis Potosí </t>
  </si>
  <si>
    <t>Sinaloa </t>
  </si>
  <si>
    <t>Sonora </t>
  </si>
  <si>
    <t>Tabasco </t>
  </si>
  <si>
    <t>Tamaulipas </t>
  </si>
  <si>
    <t>Tlaxcala </t>
  </si>
  <si>
    <t>Veracruz </t>
  </si>
  <si>
    <t>Yucatán </t>
  </si>
  <si>
    <t>Zacatecas</t>
  </si>
  <si>
    <t>Fecha de Constitución</t>
  </si>
  <si>
    <t>Nombre completo o Razón Social</t>
  </si>
  <si>
    <t xml:space="preserve">RFC </t>
  </si>
  <si>
    <t>Domicilio / Calle</t>
  </si>
  <si>
    <t>Domicilio /No. Exterior</t>
  </si>
  <si>
    <t>Domicilio / No. Interior</t>
  </si>
  <si>
    <t>Código Postal</t>
  </si>
  <si>
    <t>Delegación / Municipio</t>
  </si>
  <si>
    <t>Tipo de Empresa</t>
  </si>
  <si>
    <t>Exporta Productos / Servicios</t>
  </si>
  <si>
    <t>Grupo Empresarial</t>
  </si>
  <si>
    <t>Solicitante / Nombre</t>
  </si>
  <si>
    <t>Solicitante / Cargo</t>
  </si>
  <si>
    <t>Solicitante /  email</t>
  </si>
  <si>
    <t>Necesidad 1</t>
  </si>
  <si>
    <t>Necesidad 2</t>
  </si>
  <si>
    <t>Necesidad 3</t>
  </si>
  <si>
    <t>Financiamiento requerido</t>
  </si>
  <si>
    <t>Servicios TI /2</t>
  </si>
  <si>
    <t>Servicios TI /1</t>
  </si>
  <si>
    <t>Servicios TI / 3</t>
  </si>
  <si>
    <t>Servicios TI / 4</t>
  </si>
  <si>
    <t>Servicios TI / 5</t>
  </si>
  <si>
    <t>Servicios TI / 6</t>
  </si>
  <si>
    <t>Servicios TI / 7</t>
  </si>
  <si>
    <t>Servicios TI / 8</t>
  </si>
  <si>
    <t>Servicios TI / 9</t>
  </si>
  <si>
    <t>Servicios TI / 10</t>
  </si>
  <si>
    <t>Servicios TI / 11</t>
  </si>
  <si>
    <t>Servicios TI / 12</t>
  </si>
  <si>
    <t>Software /1</t>
  </si>
  <si>
    <t>Software /3</t>
  </si>
  <si>
    <t>Software /2</t>
  </si>
  <si>
    <t>Servicios PN/ 1</t>
  </si>
  <si>
    <t>Servicios PN/2</t>
  </si>
  <si>
    <t>Servicios PN/ 3</t>
  </si>
  <si>
    <t>Necesidad 4</t>
  </si>
  <si>
    <t>Necesidad 5</t>
  </si>
  <si>
    <t>Necesidad 6</t>
  </si>
  <si>
    <t>Estado</t>
  </si>
  <si>
    <t>Página Web</t>
  </si>
  <si>
    <r>
      <t xml:space="preserve">Consultar en la guía  el </t>
    </r>
    <r>
      <rPr>
        <b/>
        <i/>
        <sz val="11"/>
        <color theme="1"/>
        <rFont val="Calibri"/>
        <family val="2"/>
        <scheme val="minor"/>
      </rPr>
      <t>nivel 2</t>
    </r>
    <r>
      <rPr>
        <sz val="11"/>
        <color theme="1"/>
        <rFont val="Calibri"/>
        <family val="2"/>
        <scheme val="minor"/>
      </rPr>
      <t xml:space="preserve"> del proceso correspondiente, y si es necesario consultar el nivel anterior</t>
    </r>
  </si>
  <si>
    <t>Más de 20 millones MXN</t>
  </si>
  <si>
    <t>Rango de financiamiento</t>
  </si>
  <si>
    <t>Hasta 1.5 millones de MXN</t>
  </si>
  <si>
    <t>De 1.5 hasta 5 millones de MXN</t>
  </si>
  <si>
    <t>Apartado 1. Enfocadas en lo que hacen y  enfocadas en el cliente</t>
  </si>
  <si>
    <t xml:space="preserve">La empresa de TI se encuentra orientada al cliente, conoce sus conductas, establece estrategias y utiliza herramientas que le permiten realizar una adecuada gestión de la relación con el cliente, mantiene una comunicación constante y flexible e influye de tal forma que incrementa la captación, retención, lealtad, satisfacción y rentabilidad de los clientes. Este apartado se compone de los siguientes procesos:
</t>
  </si>
  <si>
    <t>PROCESO</t>
  </si>
  <si>
    <t>1.1 Administración de la oferta  de la Empresa de TI</t>
  </si>
  <si>
    <t xml:space="preserve">A través de un Proceso para la Administración de la oferta de la Empresa de TI, la empresa de TI:
a) Ofrece servicios que satisfacen las necesidades y problemáticas de los clientes, y le permiten posicionarse en el mercado objetivo
b) Establece estrategias enfocadas en el mejoramiento de las áreas de oportunidad de su portafolio y  la eliminación de aquellos elementos no convenientes
c) Genera un valor máximo controlando riesgos y costos con la calidad requerida 
d) Alinea los servicios ya ofrecidos o a ofrecer a los objetivos estratégicos empresariales
</t>
  </si>
  <si>
    <t>Nivel de Madurez</t>
  </si>
  <si>
    <t>Preguntas</t>
  </si>
  <si>
    <t>Respuesta</t>
  </si>
  <si>
    <t>Hasta 1.5 millones MXN</t>
  </si>
  <si>
    <t>MI</t>
  </si>
  <si>
    <t>P</t>
  </si>
  <si>
    <t>ME</t>
  </si>
  <si>
    <t>G</t>
  </si>
  <si>
    <t>Nivel 1</t>
  </si>
  <si>
    <t>1.1.1</t>
  </si>
  <si>
    <t>La empresa de TI conoce a su mercado objetivo y  bajo un enfoque práctico desarrolla y administra el contenido de su oferta.</t>
  </si>
  <si>
    <t>Nivel 2</t>
  </si>
  <si>
    <t>1.1.2.1</t>
  </si>
  <si>
    <r>
      <rPr>
        <b/>
        <sz val="11"/>
        <rFont val="Calibri"/>
        <family val="2"/>
        <scheme val="minor"/>
      </rPr>
      <t>Cuenta con una administración de su oferta de productos y/o servicios que le permite a la Empresa de TI:</t>
    </r>
    <r>
      <rPr>
        <sz val="11"/>
        <rFont val="Calibri"/>
        <family val="2"/>
        <scheme val="minor"/>
      </rPr>
      <t xml:space="preserve">
</t>
    </r>
  </si>
  <si>
    <t>1.1.2.1.B</t>
  </si>
  <si>
    <t>Mediante un Proceso de Administración del Valor del Cliente para la Empresa de TI, la empresa de TI: 
a) Determina el potencial de rentabilidad de los clientes, selecciona aquellos que permitan rentabilizar el negocio de la empresa y establece líneas de acción enfocadas en la optimización cada uno de los aspectos que incrementan el valor del tiempo de vida del cliente seleccionado.</t>
  </si>
  <si>
    <t>1.2.1</t>
  </si>
  <si>
    <t>Mediante un enfoque práctico, analiza la situación de su cartera de clientes, selecciona aquellos que le parecen más rentables y define líneas de acción enfocadas a cada uno de éstos.</t>
  </si>
  <si>
    <t>1.2.2.1</t>
  </si>
  <si>
    <t>La empresa de TI, cuenta con un proceso de Administración del Valor del Cliente  que considera lo siguiente:</t>
  </si>
  <si>
    <t>1.2.2.1.B</t>
  </si>
  <si>
    <t xml:space="preserve">El establecimiento de los clientes más valiosos en términos económicos, el análisis del negocio potencial que se puede conseguir y el negocio potencial que se puede perder </t>
  </si>
  <si>
    <t>1.3 Administración del Valor Generado para el Cliente</t>
  </si>
  <si>
    <t>A través de un Proceso de Administración del Valor Generado para el Cliente, la empresa de TI:
a) Determina y aplica criterios de priorización dentro de cada segmento de clientes establecido, desarrolla estrategias de negocio, marketing y comunicación e implementa infraestructuras tecnológicas con el objetivo de construir una relación duradera con los clientes, identificando, comprendiendo y satisfaciendo sus necesidades y obteniendo su fidelización</t>
  </si>
  <si>
    <t>1.3.1</t>
  </si>
  <si>
    <t>Bajo un enfoque práctico define una serie de acciones comerciales, con la finalidad de atender las necesidades de sus clientes y las adecúa a cada caso en particular conforme se va desarrollando la relación comercial</t>
  </si>
  <si>
    <t>1.3.2.1</t>
  </si>
  <si>
    <t>Existe un mecanismo enfocado  en el proceso de Administración del Valor Generado para el Cliente y éste se encuentra formalmente documentado considerando lo siguiente:</t>
  </si>
  <si>
    <t>1.3.2.1.C</t>
  </si>
  <si>
    <t>Un diseño y mantenimiento de la base de datos de sus clientes</t>
  </si>
  <si>
    <t>1.4 Administración de la Calidad Empresarial</t>
  </si>
  <si>
    <t>La empresa de TI cuenta con un Sistema de Gestión de Calidad basado en estándares y buenas prácticas que le permite establecer mejoras en la organización interna y en los procesos, mejorar la imagen comercial de la compañía y lograr una adecuación a las tendencias mundiales</t>
  </si>
  <si>
    <t>1.4.1</t>
  </si>
  <si>
    <t>Establece objetivos de calidad basados en percepciones y experiencia personal y desarrolla lineamientos que permitan alcanzar dichos objetivos</t>
  </si>
  <si>
    <t>Apartado 2.Estructuran un Proceso de Planeación Estratégica</t>
  </si>
  <si>
    <t>A través de la Planeación Estratégica, la empresa de TI efectúa un análisis, toma decisiones, e implementa acciones, que derivan en la creación de una ventaja sostenible sobre sus competidores  y en la satisfacción de las expectativas de las partes interesadas (stakeholders).</t>
  </si>
  <si>
    <t>2.1 Planeación Estratégica Empresarial</t>
  </si>
  <si>
    <t>Mediante la Planeación Estratégica la empresa:
a) Establece su visión y misión, analiza la situación externa e interna, define sus objetivos generales y formula las estrategias así como los planes estratégicos necesarios para alcanzar dichos objetivos
b) Tiene un mejor entendimiento de las estrategias de los competidores, incrementa la productividad de los empleados, disminuye la resistencia al cambio y logra un entendimiento más claro de la relación existente entre el desempeño y los resultados
c) Toma decisiones eficazmente y  asigna efectivamente los recursos a las oportunidades identificadas
d) Anticipa los cambios, considera su impacto y desarrolla respuestas adecuadas
e) Reduce la duplicidad de funciones y la ineficiencia, integrando el comportamiento de los individuos en un esfuerzo común
f) Identifica, jerarquiza, y aprovecha las oportunidades</t>
  </si>
  <si>
    <t>2.1.1</t>
  </si>
  <si>
    <t xml:space="preserve">Establece su mercado objetivo y bajo un enfoque práctico desarrolla líneas de negocio con el objetivo de satisfacer una demanda existente y busca  la obtención o generación de los recursos necesarios para el desarrollo de los negocios conforme se presentan los requerimientos          </t>
  </si>
  <si>
    <t>Nivel 4</t>
  </si>
  <si>
    <t>2.1.4.2</t>
  </si>
  <si>
    <t>Mide la efectividad del proceso de Planeación Estratégica ya que cuenta con indicadores de desempeño muestran:</t>
  </si>
  <si>
    <t>2.1.4.2.G</t>
  </si>
  <si>
    <t>El mantenimiento de las ventajas comparativas que permiten  alcanzar, sostener y mejorar una determinada posición en el entorno socioeconómico</t>
  </si>
  <si>
    <t>Apartado 1. Enfocadas en el conocimiento y en la gestión de la información financiera</t>
  </si>
  <si>
    <t xml:space="preserve">El personal de la empresa de TI cuenta con conocimientos financieros específicos que se evalúan y están basados en las mejores prácticas.
Este conocimiento, junto con la definición de objetivos financieros y la buena integración de la información en su entorno corporativo, ayudan a la empresa de TI a crear mecanismos de control eficaces de sus recursos. De esta forma, la empresa cuenta con un proceso de toma de decisiones eficiente mediante el cual se puede destacar dentro del sector de TI. 
</t>
  </si>
  <si>
    <t>1.1 Administración del conocimiento financiero</t>
  </si>
  <si>
    <t xml:space="preserve">A través de un proceso de Administración del Conocimiento Financiero, la empresa: 
Establece el nivel de conocimiento requerido conforme a un perfil financiero determinado
Comprueba y evalúa el nivel de conocimiento de sus colaboradores
Proporciona al personal herramientas que aseguran que se explota el conocimiento financiero de forma óptima, beneficiando a la empresa 
</t>
  </si>
  <si>
    <t>El empresario y algunos de sus colaboradores tienen nociones de finanzas que aplican de manera práctica en la gestión financiera de la empresa.</t>
  </si>
  <si>
    <t>1.2 Elaboración y Reporte de la Información Financiera</t>
  </si>
  <si>
    <t>A través de un proceso de Elaboración y Reporte de la Información Financiera, la empresa de TI: 
Elabora información financiera de calidad que responde a las exigencias de las instituciones financieras y de crédito
Realiza una retroalimentación eficiente entre las áreas y para la Dirección, de tal forma que sirve de base para la toma de decisiones estratégicas
Comunica dicha información interna y externamente, para cumplir con los requerimientos de los accionistas y de todas las partes interesadas (stakeholders)</t>
  </si>
  <si>
    <t>La empresa de TI está estructurada y su proceso de Elaboración y Reporte de la Información Financiera se encuentra formalizado, a través de lo siguiente:</t>
  </si>
  <si>
    <t>1.2.2.1.A</t>
  </si>
  <si>
    <t>Mantiene un historial de buró de crédito y buró legal del aval positivos</t>
  </si>
  <si>
    <t>Las actividades de elaboración y reporte interno de la información financiera están definidas, consideran la definición de funciones y responsabilidades del área, la descripción de procesos y procedimientos para elaborar la información financiera de manera formal y veraz, y el cumplimiento de obligaciones legales y fiscales</t>
  </si>
  <si>
    <t>Apartado 2. Orientadas hacia el control de gestión económico-financiero</t>
  </si>
  <si>
    <t xml:space="preserve">Mediante la realización de proyecciones financieras veraces, un manejo riguroso de la tesorería, la administración, y el control sobre activos y pasivos circulantes, la empresa conoce sus necesidades operativas de fondo y decide cuál es la mejor forma de financiarlas. Además, su gestión económico-financiera se orienta hacia análisis, seguimiento y control de la información financiera para evaluar la economía, eficiencia en el uso de los recursos y la eficacia en el cumplimiento de los objetivos establecidos.
</t>
  </si>
  <si>
    <t>2.1 Planeación y Control de Gestión Financieros</t>
  </si>
  <si>
    <t>A través de un proceso de Planeación y Control de Gestión Financieros, la empresa de TI: 
Logra identificar los cambios potenciales en los servicios y productos de TI que puedan generar utilidades para la empresa mediante la aplicación de metodologías y uso de herramientas específicas de proyección. 
Además, se asegura que sus objetivos financieros y su estrategia se pueden cumplir, y mide la forma de alcanzarlos para generar valor a través de sus servicios y productos de TI
Ordena y coordina sus recursos para lograr resultados más eficientes y alcanzar sus objetivos tácticos y estratégicos, por medio de la recolección de información, la identificación de las causas de desviación, la toma de decisiones correctivas o de refuerzo y la ejecución de acciones</t>
  </si>
  <si>
    <t>El proceso de Planeación y Control de Gestión Financiera se realiza con un enfoque práctico, basándose en tendencias generales del sector y en las experiencias pasadas de la empresa para proyectar la información.</t>
  </si>
  <si>
    <t>2.2 Administración del Capital de Trabajo</t>
  </si>
  <si>
    <t>A través de un proceso de Administración del Capital de Trabajo, se busca: 
Administrar el ciclo operativo de la empresa de TI de forma óptima, tomando en cuenta la relación de costo-rentabilidad, en las diferentes etapas de creación de valor
Potenciar el capital de trabajo con una adecuada mezcla de inversión basada en los costos, la alineación con la estrategia y medidas financieras; tales como costo, retorno de inversión esperado a lo largo de todo el ciclo de vida económico, grado de riesgo y tipo de beneficio para los servicios
Cubrir los costos de la operación diaria de la empresa y optimizar el uso de recursos a través de una política financiera adecuada</t>
  </si>
  <si>
    <t>2.2.1.1</t>
  </si>
  <si>
    <t>El proceso de Administración del Capital de Trabajo se realiza de forma funcional, conforme va operando la empresa y van desarrollándose los  proyectos y/o servicios. Existen registros donde se determina el nivel de liquidez de la empresa.</t>
  </si>
  <si>
    <t>2.2.1.2</t>
  </si>
  <si>
    <t>Además, el capital de trabajo se financia con una orientación pragmática, en función de los recursos disponibles en la empresa y de las deudas que se contraen. Existen registros de los financiamientos utilizados para operar, tales como la tesorería o los préstamos otorgados (clientes, proveedores, créditos bancarios).</t>
  </si>
  <si>
    <t>2.2.2.1</t>
  </si>
  <si>
    <t>El proceso de Administración del Capital de Trabajo en la empresa de TI está estructurado a través de los aspectos siguientes:</t>
  </si>
  <si>
    <t>2.2.2.1.A</t>
  </si>
  <si>
    <t>Elaboración de un Plan de Administración del Efectivo y Valores Negociables con fines a asegurar saldos adecuados de efectivo</t>
  </si>
  <si>
    <t>2.2.2.1.C</t>
  </si>
  <si>
    <t>Análisis del flujo de caja para detectar los problemas de liquidez, conocer la viabilidad de los proyectos y la rentabilidad de la empresa</t>
  </si>
  <si>
    <t>2.2.2.1.D</t>
  </si>
  <si>
    <t>Determinación de la forma en la que se puedan incrementar las entradas y reducir las salidas de efectivo en términos de volumen y frecuencia para alinear el ciclo operativo con el ciclo de caja</t>
  </si>
  <si>
    <t>Apartado 3. Orientadas hacia la gestión financiera estratégica</t>
  </si>
  <si>
    <t xml:space="preserve">La empresa de TI analiza el valor de sus activos y la viabilidad económica de sus proyectos de inversión, buscando siempre la maximización del valor para sus inversionistas. Esto lo logra mediante proyecciones de rentabilidad y la medición del riesgo que conllevan dichos proyectos, lo que resulta en la selección de la fuente de financiamiento apropiada para conservar una estructura de capital sólida. </t>
  </si>
  <si>
    <t>3.1 Generación de Valor Económico</t>
  </si>
  <si>
    <t>A través de un proceso de Generación de Valor Económico, se busca: 
Maximizar el rendimiento de las utilidades de la empresa de TI 
Definir y contabilizar sus activos intangibles por medio de varios métodos, con la finalidad de aumentar el valor de sus activos totales, hacerlos converger con el modelo económico de la empresa, y maximizar el valor para los accionistas</t>
  </si>
  <si>
    <t>3.1.1</t>
  </si>
  <si>
    <t>El proceso de Generación de Valor Económico se administra de forma práctica, por medio de una gestión diaria que puede incluir una evidencia de generación de utilidades.</t>
  </si>
  <si>
    <t>3.1.2.1</t>
  </si>
  <si>
    <t>A través de un proceso formal de Generación de Valor Económico, la empresa:</t>
  </si>
  <si>
    <t>3.1.2.1.A</t>
  </si>
  <si>
    <t>Administra sus proyectos, servicios y/o productos tomando en cuenta los conceptos de costo-rentabilidad</t>
  </si>
  <si>
    <t>3.2 Maximización de la Rentabilidad del Proyecto de Inversión</t>
  </si>
  <si>
    <t>A través de un proceso de Maximización de la Rentabilidad del Proyecto de Inversión, se busca: 
Maximizar el rendimiento para los accionistas e inversionistas a través de una gestión adecuada del riesgo financiero en cada proyecto de inversión 
Asegurar el crecimiento económico de la empresa de TI por medio de inversiones estratégicas</t>
  </si>
  <si>
    <t>3.2.2.1</t>
  </si>
  <si>
    <t xml:space="preserve">El proceso de Maximización de la Rentabilidad del Proyecto de Inversión está estructurado, y al realizar una inversión la empresa considera lo siguiente: </t>
  </si>
  <si>
    <t>3.2.2.1.B</t>
  </si>
  <si>
    <t>Apartado 1 Orientadas al desarrollo de metodologías y soluciones apegándose a las buenas prácticas</t>
  </si>
  <si>
    <t>Las organizaciones profesionales, se caracterizan por estar a la vanguardia en la aplicación de las mejores prácticas de la industria, lo cual, comprende los procesos relacionados con la administración de proyectos, los estándares empleados para el desarrollo y/o adquisición de soluciones tecnológicas, servicio y soporte de las operaciones de sistemas y en general la administración de las funciones propias de TI.</t>
  </si>
  <si>
    <t>1.1 Administración de proyectos de TI</t>
  </si>
  <si>
    <t xml:space="preserve">A través de un proceso para la Administración de proyectos de TI, la empresa:
a) Sabe elegir los proyectos adecuados para el negocio y los administra de forma correcta, utilizando herramientas y tomando en cuenta variables como el tiempo, los costos, la calidad, el riesgo, y la información de dichos proyectos
b) Conoce la manera de satisfacer a sus clientes a través del desarrollo de proyectos adecuadamente gestionados en las fases de inicio, planeación, ejecución, control y cierre </t>
  </si>
  <si>
    <t>Existe un proceso de Administración de Proyectos de TI, el cual se administra de forma práctica y en donde el empresario se basa en su experiencia para:</t>
  </si>
  <si>
    <t>1.1.1.A</t>
  </si>
  <si>
    <t>Crear proyectos y gestionarlos con procesos aceptados y prácticos</t>
  </si>
  <si>
    <t>1.1.1.B</t>
  </si>
  <si>
    <t>El proceso de Administración de Proyectos de TI está estandarizado y estructurado, de tal forma que existen elementos que permiten a la empresa:</t>
  </si>
  <si>
    <t>1.1.2.1.A</t>
  </si>
  <si>
    <t>1.1.2.1.C</t>
  </si>
  <si>
    <t xml:space="preserve">Realizar un seguimiento de los proyectos en cuanto a su cronograma, costo y desempeño técnico por medio de indicadores básicos  </t>
  </si>
  <si>
    <t>1.2 Ingeniería y desarrollo de soluciones tecnológicas</t>
  </si>
  <si>
    <t>A través de un proceso de ingeniería y desarrollo de soluciones tecnológicas, la empresa:
a) Analiza y detecta requerimientos.
b) Realiza estudios de factibilidad.
c) Desarrolla soluciones tecnológicas.
d) Administra los cambios.
e) Mantiene la infraestructura de TI.
f) Establece ambientes de pruebas de factibilidad.
g) Administra las adquisiciones de TI.
h) Selecciona proveedores de TI.
i) Asegura la calidad (QMS)</t>
  </si>
  <si>
    <t>1.3 Operación y soporte de TI</t>
  </si>
  <si>
    <t>A través de un proceso de servicio y soporte de TI, la empresa:
a) Administra las operaciones que soportan el funcionamiento de los sistemas.
b) Administra las peticiones de usuarios e incidentes de servicio.
c) Atiende y resuelve los problemas de entrega de servicio.</t>
  </si>
  <si>
    <t>La administración de las operaciones de TI y los servicios de soporte son provistos por parte de uno o más individuos expertos en TI y certificados</t>
  </si>
  <si>
    <t>1.3.2</t>
  </si>
  <si>
    <t>1.4 Administración de los sistemas de información</t>
  </si>
  <si>
    <t>A través de los procesos de Administración de los Sistemas de Información (SI), la empresa:
a) Administra la disponibilidad y la capacidad de SI.
b) Administra los cambios a los SI.
c) Administra la configuración de los SI.
d) Administra la seguridad de la información.
e) Controla el procesamiento de la información de negocio.</t>
  </si>
  <si>
    <t>1.4.2.1</t>
  </si>
  <si>
    <t>Apartado 2 Enfocados en el desarrollo de su personal y en la formalización institucional</t>
  </si>
  <si>
    <t>Las organizaciones profesionales consideran a las personas como uno de los principales pilares de la empresa, por lo que no descuidan el establecimiento de planes de carrera para sus colaboradores y programas de capacitación continúa que permitan el desarrollo de sus habilidades profesionales. Asimismo, se ocupan de la organización de los procesos de gestión de TI de acuerdo con un enfoque institucional, con el fin de dar suficiente claridad al personal respecto a las metas que persigue la organización y cómo debe hacer su trabajo.</t>
  </si>
  <si>
    <t>2.1 Gestión Integral del Capital Humano</t>
  </si>
  <si>
    <t xml:space="preserve">A través de un Proceso para la Gestión Integral del Capital Humano la empresa de TI:
a) Analiza el entorno socioeconómico y mercado laboral en el que se desenvuelve, para conocer la situación actual y tendencias del mismo, así mismo efectúa un análisis de la situación actual y futura de la organización, con la finalidad de definir el tipo de talento que marca la diferencia en su negocio y clase de organización
b) Establece y ejecuta estrategias encaminadas a lograr la eficiencia organizacional y busca la productividad laboral mediante el desarrollo de procedimientos enfocados en:
• Atraer el talento requerido en términos relativos a la visión, la estrategia y a la estructura organizacional
• Desarrollar, conservar, y aprovechar las competencias y habilidades de los colaboradores
• Medir el desempeño de los empleados a través de indicadores críticos de rendimiento
• Retener el talento humano esencial para la empresa y mitigar el riesgo de personal  
c) Supera barreras de procesos como son el de selección, formación y compensación que a menudo imponen una visión parcial y sesgada, para planificar y evaluar los resultados del proceso global
d) Define políticas enfocadas en determinar las áreas que deberán estar involucradas en diversas fases del proceso, desde el comité de dirección hasta el área de recursos humanos, pasando por los mandos intermedios </t>
  </si>
  <si>
    <t>Analiza prácticas objetivas de reclutamiento, compensación y desarrollo del personal con potencial y buen desempeño, e identifica las posibilidades adecuadas para la implantación de éstas prácticas</t>
  </si>
  <si>
    <t>1.3.4.2</t>
  </si>
  <si>
    <t>Mide la efectividad del proceso  de Administración del Valor Generado para el Cliente ya que cuenta con indicadores de desempeño  que en conjunto muestran:</t>
  </si>
  <si>
    <t>1.3.4.2.B</t>
  </si>
  <si>
    <t>Un incremento en el número de clientes, frecuencia de consumo y tiempo de la relación comercial</t>
  </si>
  <si>
    <t>1.4.4.2.I</t>
  </si>
  <si>
    <t>Generar una mayor confianza de los clientes hacia la oferta de la compañía obteniendo de ésta manera recomendaciones de los mismos</t>
  </si>
  <si>
    <t xml:space="preserve">Nivel 3 </t>
  </si>
  <si>
    <t>2.1.3.1</t>
  </si>
  <si>
    <t>Desarrolla documentos que proporcionan evidencia de las actividades llevadas a cabo o los resultados obtenidos en su proceso de Planeación Estratégica, los cuales pueden constar de:</t>
  </si>
  <si>
    <t>2.1.3.1.A</t>
  </si>
  <si>
    <t xml:space="preserve">Modelos y metodologías para generar, seleccionar y evaluar e implementar estrategias empresariales o corporativas enfocadas en mejorar la competividad y posicionamiento de la empresa en el sector de TI  
</t>
  </si>
  <si>
    <t>El proceso de Administración del Conocimiento Financiero dentro de la empresa está formalizado y estructurado de tal forma que se establecen los siguientes elementos:</t>
  </si>
  <si>
    <t>Definición de los perfiles de puestos y funciones de la administración financiera, requerimientos básicos y objetivos en cuanto a conocimientos y habilidades relacionados con cada puesto</t>
  </si>
  <si>
    <t>La empresa proporciona conocimiento al personal del área financiera para incrementar su valor agregado</t>
  </si>
  <si>
    <t>Nivel 3</t>
  </si>
  <si>
    <t>1.2.3.1</t>
  </si>
  <si>
    <t>Desarrolla documentos que proporcionan evidencia de las actividades llevadas a cabo o los resultados obtenidos en el proceso de Elaboración y Reporte de la Información Financiera, entre los que se encuentran:</t>
  </si>
  <si>
    <t>1.2.3.1.A</t>
  </si>
  <si>
    <t>Procedimientos para la elaboración de la información financiera, la cual para ser de calidad debe ser comparable, representable, objetiva, verificable y entregable de forma oportuna</t>
  </si>
  <si>
    <t>1.2.3.1.C</t>
  </si>
  <si>
    <t>Medidas de monitoreo y control de la información financiera mediante informes de cumplimiento de los objetivos y la verificación y validación de la calidad de la información y documentación financiera</t>
  </si>
  <si>
    <t>2.1.2.1</t>
  </si>
  <si>
    <t>La empresa cuenta con una función de Planeación y Control de Gestión Financiera cuyas actividades consideran lo siguiente:</t>
  </si>
  <si>
    <t>2.1.2.1.A</t>
  </si>
  <si>
    <t>Elaboración de proyecciones y administración de las actividades de control de gestión con una orientación operativa (seguimiento y control de gestión presupuestaria)</t>
  </si>
  <si>
    <t>2.2.3.1</t>
  </si>
  <si>
    <t>Estrategias de previsión, análisis y diferenciación de los planes de financiamiento:</t>
  </si>
  <si>
    <t>2.2.3.1.F</t>
  </si>
  <si>
    <t>Estrategias de gestión de pasivos circulantes, mediante las cuales se analizan las formas de financiamiento disponibles, ya sea espontáneo o no espontáneo</t>
  </si>
  <si>
    <t>2.2.3.1.G</t>
  </si>
  <si>
    <t>Análisis de la eficiencia en la administración de activos mediante el índice de rotación de activos, días de cartera, proveedores y del ciclo financiero</t>
  </si>
  <si>
    <t>3.1.3.1</t>
  </si>
  <si>
    <t>3.1.3.1.B</t>
  </si>
  <si>
    <t>Análisis de la cobertura de deuda de tal manera que la empresa pueda garantizar el pago de sus obligaciones a corto plazo y de la estructura de endeudamiento para asegurar que se cuenta con suficiente capital contable para financiar los activos</t>
  </si>
  <si>
    <t>3.1.3.1.E</t>
  </si>
  <si>
    <t xml:space="preserve">Comparación de la tasa de crecimiento de la empresa con la del sector </t>
  </si>
  <si>
    <t>1.1.2.2</t>
  </si>
  <si>
    <t>Todos éstos aspectos se encuentran formalmente documentados a través de:</t>
  </si>
  <si>
    <t>1.1.2.2.A</t>
  </si>
  <si>
    <t>1.2.2.2</t>
  </si>
  <si>
    <t>1.3.3.1</t>
  </si>
  <si>
    <t>1.4.4.1</t>
  </si>
  <si>
    <t>1.2.4.1</t>
  </si>
  <si>
    <t>Su proceso de Administración del Valor del Cliente  se encuentra automatizado a través de herramientas que le permiten:</t>
  </si>
  <si>
    <t>1.2.4.1.C</t>
  </si>
  <si>
    <r>
      <t>Mantener actualizados los</t>
    </r>
    <r>
      <rPr>
        <b/>
        <sz val="11"/>
        <color theme="1"/>
        <rFont val="Calibri"/>
        <family val="2"/>
        <scheme val="minor"/>
      </rPr>
      <t xml:space="preserve"> componentes del  valor </t>
    </r>
    <r>
      <rPr>
        <sz val="11"/>
        <color theme="1"/>
        <rFont val="Calibri"/>
        <family val="2"/>
        <scheme val="minor"/>
      </rPr>
      <t xml:space="preserve">de toda su cartera de clientes actuales y potenciales </t>
    </r>
  </si>
  <si>
    <t>1.2.4.2</t>
  </si>
  <si>
    <t>Mide la efectividad del proceso para la Administración del Valor del Cliente ya que cuenta con indicadores de desempeño que en conjunto miden el cumplimiento de objetivos como:</t>
  </si>
  <si>
    <r>
      <rPr>
        <b/>
        <sz val="11"/>
        <color theme="1"/>
        <rFont val="Calibri"/>
        <family val="2"/>
        <scheme val="minor"/>
      </rPr>
      <t>La rentabilización la cartera de clientes a través de:</t>
    </r>
    <r>
      <rPr>
        <sz val="11"/>
        <color theme="1"/>
        <rFont val="Calibri"/>
        <family val="2"/>
        <scheme val="minor"/>
      </rPr>
      <t xml:space="preserve">
</t>
    </r>
  </si>
  <si>
    <t>1.2.4.2.D</t>
  </si>
  <si>
    <t xml:space="preserve">El aumento de la adquisición de clientes potenciales rentables para la empresa </t>
  </si>
  <si>
    <t>1.2.4.2.E</t>
  </si>
  <si>
    <t xml:space="preserve">La disminución de la retención de clientes no rentables </t>
  </si>
  <si>
    <t>1.4.2</t>
  </si>
  <si>
    <t xml:space="preserve">Existe un Sistema de  Gestión de Calidad y éste se encuentran formalmente documentado considerando lo siguiente:
</t>
  </si>
  <si>
    <t>1.4.2.A</t>
  </si>
  <si>
    <t>Un  Manual de Calidad</t>
  </si>
  <si>
    <t>1.4.2.B</t>
  </si>
  <si>
    <t xml:space="preserve">El desarrollo de un Plan de Calidad por área o departamento </t>
  </si>
  <si>
    <t>1.4.4.2</t>
  </si>
  <si>
    <t>Mide la efectividad de su sistema de calidad ya que cuenta con indicadores de desempeño  que en conjunto muestran el cumplimiento de los siguientes objetivos:</t>
  </si>
  <si>
    <t>1.4.4.2.B</t>
  </si>
  <si>
    <t>Una mayor estandarización de los procesos así como la alineación a los requerimientos de calidad y tendencias mundiales</t>
  </si>
  <si>
    <t>1.4.4.2.E</t>
  </si>
  <si>
    <t xml:space="preserve">Una mejora de la organización y la competitividad </t>
  </si>
  <si>
    <t>1.4.4.2.H</t>
  </si>
  <si>
    <t xml:space="preserve">Lograr mejoras significativas en la imagen comercial de la compañía a través del incremento significativo de los casos de éxito </t>
  </si>
  <si>
    <t>1.2.3.1.B</t>
  </si>
  <si>
    <t>Técnicas de análisis de la información financiera, con porcentajes, razones o por comparación</t>
  </si>
  <si>
    <r>
      <rPr>
        <sz val="11"/>
        <rFont val="Calibri"/>
        <family val="2"/>
        <scheme val="minor"/>
      </rPr>
      <t>Métodos p</t>
    </r>
    <r>
      <rPr>
        <sz val="11"/>
        <color theme="1"/>
        <rFont val="Calibri"/>
        <family val="2"/>
        <scheme val="minor"/>
      </rPr>
      <t xml:space="preserve">ara establecer diferentes tipos de planeación en función del horizonte de tiempo, entre las cuales se consideran la planeación estratégica, operativa y presupuestaria, y alineación de la planeación operativa con los objetivos estratégicos </t>
    </r>
  </si>
  <si>
    <t>2.1.3.1.B</t>
  </si>
  <si>
    <t>Técnicas para elaborar proyecciones financieras (ventas, participación de mercado, estados financieros, etc.)</t>
  </si>
  <si>
    <t>2.1.4.1</t>
  </si>
  <si>
    <t>Su proceso de planeación y control de gestión financiera se encuentra automatizado a través de herramientas que le permitan:</t>
  </si>
  <si>
    <t>2.1.4.1.A</t>
  </si>
  <si>
    <t xml:space="preserve">Utilizar las siguientes razones financieras como herramienta de proyección: liquidez, rentabilidad, endeudamiento, administración de activos, tasa de crecimiento, análisis del punto de equilibrio y determinación de la estructura financiera óptima </t>
  </si>
  <si>
    <t>2.1.4.1.B</t>
  </si>
  <si>
    <t>Realizar presupuestos operativos (ingresos presupuestados) y financieros (balance presupuestado y presupuestado de flujo de caja)</t>
  </si>
  <si>
    <t>3.1.3.1.A</t>
  </si>
  <si>
    <t>3.1.3.1.C</t>
  </si>
  <si>
    <t>Estrategias para aumentar la rentabilidad sobre activos (ROA) mediante una reducción del capital de trabajo o de los activos fijos, y la rentabilidad sobre el capital (ROE) mediante un mayor endeudamiento o reducción del patrimonio</t>
  </si>
  <si>
    <t>3.1.3.1.D</t>
  </si>
  <si>
    <t>Modelos para evaluar la creación de valor en base a su capital intelectual y a su capacidad para transformarlo en capital financiero (competencias del personal en los procesos, estructura interna y externa de la empresa)</t>
  </si>
  <si>
    <t>Conoce la efectividad del proceso  ya que cuenta con indicadores de desempeño que en conjunto muestran lo siguiente:</t>
  </si>
  <si>
    <r>
      <t>Mejor calidad de</t>
    </r>
    <r>
      <rPr>
        <sz val="11"/>
        <rFont val="Calibri"/>
        <family val="2"/>
        <scheme val="minor"/>
      </rPr>
      <t>l estudio financiero</t>
    </r>
    <r>
      <rPr>
        <sz val="11"/>
        <color theme="1"/>
        <rFont val="Calibri"/>
        <family val="2"/>
        <scheme val="minor"/>
      </rPr>
      <t xml:space="preserve"> y adecuación entre las necesidades de financiamiento y los requerimientos reales del proyecto</t>
    </r>
  </si>
  <si>
    <t>1.1.3.1</t>
  </si>
  <si>
    <t>1.1.3.1.A</t>
  </si>
  <si>
    <t>Gestión de la integración del proyecto, comprende la organización de las actividades del proyecto, el análisis, registro de resultados y gestión del cierre del proyecto</t>
  </si>
  <si>
    <t>1.1.3.1.E</t>
  </si>
  <si>
    <t xml:space="preserve">Gestión de la calidad del proyecto, describe los procesos necesarios para asegurar que el proyecto cumpla con los objetivos por los cuales ha sido emprendido. La adecuada gestión de la calidad permite satisfacer las necesidades del cliente y desarrollar un producto/servicio que cumple con los requerimientos establecidos, a través de procesos y recursos humanos eficientes </t>
  </si>
  <si>
    <t>1.1.3.1.F</t>
  </si>
  <si>
    <t>Gestión de los riesgos del proyecto, se describen los elementos que permiten identificar los acontecimientos importantes, así como determinar, evaluar y mitigar los factores de riesgo en cada etapa del ciclo de vida del proyecto</t>
  </si>
  <si>
    <t>1.1.3.1.G</t>
  </si>
  <si>
    <t>Gestión de los recursos humanos del proyecto, a través de éste se detectan los conocimientos y habilidades necesarios  para la ejecución del proyecto. Se planean los recursos y se asignan responsabilidades, buscando asegurar la máxima eficiencia</t>
  </si>
  <si>
    <t>1.3.4.1</t>
  </si>
  <si>
    <t>Su proceso se encuentra automatizado a través de herramientas que le permiten:</t>
  </si>
  <si>
    <t>2.1.4.1.C</t>
  </si>
  <si>
    <t>2.1.4.1.H</t>
  </si>
  <si>
    <t>Mantener un control de las certificaciones requeridas para la prestación de servicios</t>
  </si>
  <si>
    <t>1.1.4.2</t>
  </si>
  <si>
    <t xml:space="preserve">Mide la efectividad del proceso de administración de la oferta,  ya que cuenta con indicadores de desempeño que en conjunto miden el cumplimiento de sus objetivos: </t>
  </si>
  <si>
    <t>1.1.4.2.A</t>
  </si>
  <si>
    <t>La empresa logra la optimización del rendimiento del portafolio de servicios en respuesta al desempeño esperado de los servicios y a los cambios en las prioridades y demandas empresariales</t>
  </si>
  <si>
    <t>1.1.4.2.B</t>
  </si>
  <si>
    <t>Su proceso de Elaboración y Reporte de la Información Financiera se encuentra automatizado a través de herramientas que le permitan:</t>
  </si>
  <si>
    <t>1.2.4.1.B</t>
  </si>
  <si>
    <t>Implementar un sistema pertinente de retroalimentación de la información entre la Dirección y el Consejo de Administración sobre los controles realizados y resultados alcanzados con respecto a los objetivos</t>
  </si>
  <si>
    <t>La empresa optimiza sus prácticas de Administración de Proyectos de TI por medio de su integración completa dentro de la organización, y cuenta con las herramientas adecuadas para poder administrar un Portafolio de Proyectos de TI. Estas herramientas le permiten:</t>
  </si>
  <si>
    <t>Optimizar la gestión de los proyectos a través de lo siguiente:</t>
  </si>
  <si>
    <t>Planear y Controlar los proyectos por medio de lo siguiente:</t>
  </si>
  <si>
    <t>Medición de las variables relativas al proyecto y elaboración de informes de gestión para monitorear la calidad, el riesgo, el costo, el rendimiento, el tiempo y el alcance de dicho proyecto</t>
  </si>
  <si>
    <t>Más de 1.5 - hasta 5 millones MXN</t>
  </si>
  <si>
    <t>- Analizar y determinar su mercado objetivo</t>
  </si>
  <si>
    <t>1.1.2.1.D</t>
  </si>
  <si>
    <t>1.1.2.1.E</t>
  </si>
  <si>
    <t>1.1.2.1.F</t>
  </si>
  <si>
    <t>- Evaluar detalladamente los servicios para decidir su viabilidad de acuerdo a su valor/rentabilidad, beneficios, costos, riesgos y alineamiento con la estrategia del negocio</t>
  </si>
  <si>
    <t>1.1.2.1.H</t>
  </si>
  <si>
    <t>- Implementar acciones correctivas en caso de  que los beneficios obtenidos en los servicios se desvíen de los esperados</t>
  </si>
  <si>
    <r>
      <t xml:space="preserve">El análisis  de la </t>
    </r>
    <r>
      <rPr>
        <b/>
        <sz val="11"/>
        <rFont val="Calibri"/>
        <family val="2"/>
        <scheme val="minor"/>
      </rPr>
      <t xml:space="preserve">etapa del ciclo de vida </t>
    </r>
    <r>
      <rPr>
        <sz val="11"/>
        <color rgb="FF000000"/>
        <rFont val="Calibri"/>
        <family val="2"/>
        <scheme val="minor"/>
      </rPr>
      <t xml:space="preserve">en que se encuentra cada cliente </t>
    </r>
  </si>
  <si>
    <t>1.2.2.1.C</t>
  </si>
  <si>
    <t>1.3.2.1.A</t>
  </si>
  <si>
    <t>La definición de estrategias para cada segmento o clasificación de cliente</t>
  </si>
  <si>
    <t>1.3.2.1.B</t>
  </si>
  <si>
    <t>El dimensionamiento de los clientes potenciales y los recursos requeridos para atenderlos</t>
  </si>
  <si>
    <t>1.3.2.1.D</t>
  </si>
  <si>
    <t>El desarrollo de un proceso de comunicación directo con el cliente</t>
  </si>
  <si>
    <t>1.3.2.1.E</t>
  </si>
  <si>
    <t>El llevar a cabo acciones y transacciones para la vinculación del cliente con la empresa</t>
  </si>
  <si>
    <t>1.3.2.1.F</t>
  </si>
  <si>
    <t>El hacer uso de la información que se posee de los clientes para desarrollar nuevos productos que complementen la oferta actual</t>
  </si>
  <si>
    <t>2.2.2.1.B</t>
  </si>
  <si>
    <t>Definición de la política de capital de trabajo implementada por la empresa</t>
  </si>
  <si>
    <t xml:space="preserve">Análisis de la estructura del Capital de Trabajo: </t>
  </si>
  <si>
    <t>2.2.3.1.B</t>
  </si>
  <si>
    <t xml:space="preserve">Estudio de calidad de la cartera mediante un análisis de la estructura de clientes (número, repartición en ventas y nivel de dependencia de los clientes), así como su categoría (triple A, etc.) renombre y recurrencia   </t>
  </si>
  <si>
    <t>3.1.2.2</t>
  </si>
  <si>
    <t xml:space="preserve">Todos estos aspectos se encuentran formalmente documentados a través de </t>
  </si>
  <si>
    <t>3.1.2.2.A</t>
  </si>
  <si>
    <t>Un Plan de Administración del Efectivo</t>
  </si>
  <si>
    <t>3.2.2.1.A</t>
  </si>
  <si>
    <r>
      <t>Análisis de las características</t>
    </r>
    <r>
      <rPr>
        <sz val="11"/>
        <color rgb="FFFF0000"/>
        <rFont val="Calibri"/>
        <family val="2"/>
        <scheme val="minor"/>
      </rPr>
      <t xml:space="preserve"> </t>
    </r>
    <r>
      <rPr>
        <sz val="11"/>
        <color theme="1"/>
        <rFont val="Calibri"/>
        <family val="2"/>
        <scheme val="minor"/>
      </rPr>
      <t xml:space="preserve">del proyecto en base a la información disponible y definición de criterios de aceptación o rechazo del proyecto </t>
    </r>
  </si>
  <si>
    <t>3.2.2.2</t>
  </si>
  <si>
    <t>Todos éstos aspectos se encuentran formalmente documentados a través de un análisis de pre-inversión para cada proyecto</t>
  </si>
  <si>
    <t>1.4.2.2</t>
  </si>
  <si>
    <t>2.1.2</t>
  </si>
  <si>
    <t>Cuenta con un proceso para la gestión integral del capital humano  y éste se encuentra formalmente documentado definiendo  los siguientes procesos:</t>
  </si>
  <si>
    <t>2.1.2.A</t>
  </si>
  <si>
    <t>Reclutamiento y selección</t>
  </si>
  <si>
    <t>2.1.2.B</t>
  </si>
  <si>
    <t>Evaluación del desempeño</t>
  </si>
  <si>
    <t>2.1.2.C</t>
  </si>
  <si>
    <t>Formación y desarrollo de las personas</t>
  </si>
  <si>
    <t>2.1.2.D</t>
  </si>
  <si>
    <t>Retención de talento</t>
  </si>
  <si>
    <t>Más de 1.5 – hasta 5 millones MXN</t>
  </si>
  <si>
    <t>1.1.2.1.G</t>
  </si>
  <si>
    <t xml:space="preserve">-Dar un seguimiento a los beneficios obtenidos a través de los servicios y a la evolución de los servicios lo largo de su ciclo de vida; y hacer un análisis comparativo de los resultados obtenidos internamente </t>
  </si>
  <si>
    <t>1.2.2.1.D</t>
  </si>
  <si>
    <t>El establecimiento de las prioridades de actuación de la dirección de la empresa anticipándose a las situaciones indeseables que puedan deteriorar los resultados del negocio a mediano plazo</t>
  </si>
  <si>
    <t>Todos éstos aspectos se encuentran formalmente documentados a través de lo siguiente:</t>
  </si>
  <si>
    <t>Manual de Organización y Funciones</t>
  </si>
  <si>
    <t>1.1.2.2.B</t>
  </si>
  <si>
    <t>Plan de Capacitación formal</t>
  </si>
  <si>
    <t>2.2.3.1.C</t>
  </si>
  <si>
    <t>Análisis de la relación con los proveedores para determinar la posición competitiva de la empresa (presiones en los precios, cantidades ofertadas, plazos de pago) así como su estructura (número, repartición en compras, nivel de dependencia) y calidad de las referencias comerciales con los proveedores</t>
  </si>
  <si>
    <t>Mas de 1.5 hasta 5 millones MXN</t>
  </si>
  <si>
    <t>Mide la efectividad del proceso de administración de la oferta,  ya que cuenta con indicadores de desempeño que en conjunto miden el cumplimiento de sus objetivos:</t>
  </si>
  <si>
    <t>1.3.2.2</t>
  </si>
  <si>
    <t>1.2.2.2.A</t>
  </si>
  <si>
    <t>Un Manual de procedimientos para el área financiera</t>
  </si>
  <si>
    <t>2.1.2.2</t>
  </si>
  <si>
    <t>Todos éstos aspectos se encuentran formalmente documentados y forman parte de la sección de planeación y control de gestión financiera del manual de procedimientos para el área financiera</t>
  </si>
  <si>
    <t>2.2.3.1.A</t>
  </si>
  <si>
    <t>Procesos de Gestión de la Tesorería, mediante los cuales se determina el saldo de efectivo mínimo, se realizan cobros y pagos de forma eficiente y se invierten los excedentes</t>
  </si>
  <si>
    <t>2.2.3.2</t>
  </si>
  <si>
    <t>Revisa las actividades desarrolladas en el proceso, analiza la información generada y mediante indicadores de resultados, evalúa el nivel de cumplimiento del proceso de administración del capital</t>
  </si>
  <si>
    <t>2.2.4.1</t>
  </si>
  <si>
    <t>Su proceso de Administración del Capital de Trabajo se encuentra automatizado a través de herramientas que le permitan:</t>
  </si>
  <si>
    <t>Contar con una función de gestión del portafolio de inversión, encargada de:</t>
  </si>
  <si>
    <t>2.2.4.1.A</t>
  </si>
  <si>
    <t>Optimizar la gestión de sus proyectos al incrementar la rentabilidad de las inversiones</t>
  </si>
  <si>
    <t>2.2.4.1.B</t>
  </si>
  <si>
    <t>Evaluar los casos de negocio y priorizarlos ante la asignación de recursos</t>
  </si>
  <si>
    <t>2.2.4.1.C</t>
  </si>
  <si>
    <t>Realizar un análisis exhaustivo y preciso del rendimiento de las inversiones efectuadas en el portafolio de servicios o proyectos</t>
  </si>
  <si>
    <t xml:space="preserve">Implementar mejoras continuas en la administración del ciclo financiero por medio de lo siguiente: </t>
  </si>
  <si>
    <t>2.2.4.1.I</t>
  </si>
  <si>
    <t>Una política más agresiva de cobros para incrementar la liquidez, la participación del personal en el proceso y el otorgamiento de incentivos en base al desempeño del personal</t>
  </si>
  <si>
    <t>Más de 5 millones - hasta 20 millones MXN</t>
  </si>
  <si>
    <t>Desarrolla documentos que proporcionan evidencia de las actividades llevadas a cabo o los resultados obtenidos en la administración de la oferta de productos / servicios, entre los que se encuentran:</t>
  </si>
  <si>
    <t>Para la administración de servicios:</t>
  </si>
  <si>
    <t>a) Caso de negocio de  cada servicio, en este documento se define la justificación técnica y económica del servicio para visualizar su valor. Incluye información de Costos, beneficios, opciones, situaciones y/o riesgos</t>
  </si>
  <si>
    <t>1.1.3.1.B</t>
  </si>
  <si>
    <t xml:space="preserve">b) Documentos para el control de cambios al portafolio de servicios </t>
  </si>
  <si>
    <t>1.1.3.1.C</t>
  </si>
  <si>
    <t xml:space="preserve">c) Reporte de resultados de evaluación sobre el rendimiento del portafolio de servicios </t>
  </si>
  <si>
    <t>1.1.3.1.D</t>
  </si>
  <si>
    <r>
      <t xml:space="preserve">d) Descripción detallada de los servicios dentro del  </t>
    </r>
    <r>
      <rPr>
        <b/>
        <sz val="11"/>
        <color theme="1"/>
        <rFont val="Calibri"/>
        <family val="2"/>
        <scheme val="minor"/>
      </rPr>
      <t xml:space="preserve">portafolio de servicios </t>
    </r>
  </si>
  <si>
    <t xml:space="preserve">e) Documento de categorías de servicios: el cual consta de las categorías en las que se agruparán los servicios del portafolio, con base en los objetivos establecidos por la organización </t>
  </si>
  <si>
    <t>f) Documento de valoración de servicios</t>
  </si>
  <si>
    <r>
      <t xml:space="preserve">g) </t>
    </r>
    <r>
      <rPr>
        <b/>
        <sz val="11"/>
        <color theme="1"/>
        <rFont val="Calibri"/>
        <family val="2"/>
        <scheme val="minor"/>
      </rPr>
      <t>Catálogo de servicios</t>
    </r>
    <r>
      <rPr>
        <sz val="11"/>
        <color theme="1"/>
        <rFont val="Calibri"/>
        <family val="2"/>
        <scheme val="minor"/>
      </rPr>
      <t xml:space="preserve"> </t>
    </r>
  </si>
  <si>
    <t>Cuenta con registros que proporcionan evidencia de las actividades llevadas a cabo o los resultados obtenidos en el proceso de Administración del Valor del Cliente , entre los que se encuentran:</t>
  </si>
  <si>
    <t>Modelo para la cuantificación del valor del cliente  a nivel individual  (Customer Lifetime Value, CLV)</t>
  </si>
  <si>
    <t>Modelo para evaluar el desempeño financiero de la empresa, en función del valor de toda la base de clientes (Customer Equity, CE)</t>
  </si>
  <si>
    <t>1.3.4.2.A</t>
  </si>
  <si>
    <t>Una mayor satisfacción del cliente y mayor retorno de inversión</t>
  </si>
  <si>
    <t>1.3.4.2.C</t>
  </si>
  <si>
    <t>Un incremento del número de servicios demandados por cada cliente</t>
  </si>
  <si>
    <t>1.3.4.2.D</t>
  </si>
  <si>
    <t>Enfoque en el conocimiento de las dimensiones del valor de los clientes</t>
  </si>
  <si>
    <t>1.3.4.2.E</t>
  </si>
  <si>
    <t xml:space="preserve">Una mejora del servicio y asesoramiento </t>
  </si>
  <si>
    <t>1.3.4.2.F</t>
  </si>
  <si>
    <t>Eficiencia en la  atención de peticiones, quejas y reclamos</t>
  </si>
  <si>
    <t>1.3.4.2.G</t>
  </si>
  <si>
    <t xml:space="preserve">Mayor eficiencia en el servicio ofrecido </t>
  </si>
  <si>
    <t>1.3.4.2.H</t>
  </si>
  <si>
    <t>Mayor adecuación de los servicios a las necesidades específicas de cada cliente</t>
  </si>
  <si>
    <t>1.3.4.2.I</t>
  </si>
  <si>
    <t>Eficiencia y eficacia en las acciones de marketing lo que se traduce en un ROI mayor</t>
  </si>
  <si>
    <t>1.3.4.2.J</t>
  </si>
  <si>
    <t>Menor  número de garantías y/o fianzas  ejecutadas</t>
  </si>
  <si>
    <t>1.4.3</t>
  </si>
  <si>
    <t xml:space="preserve">Desarrolla documentos que proporcionan evidencia de las actividades llevadas a cabo o los resultados obtenidos, entre los que se encuentran: 
</t>
  </si>
  <si>
    <t>1.4.3.A</t>
  </si>
  <si>
    <t xml:space="preserve">Informes derivados de la evaluación de los procesos </t>
  </si>
  <si>
    <t>1.4.3.B</t>
  </si>
  <si>
    <t>Documentos en los que se registran los resultados de la evaluación del diseño y desarrollo de los productos/ servicios</t>
  </si>
  <si>
    <t>1.4.3.C</t>
  </si>
  <si>
    <t>Documentos en los que se registran los resultados de la evaluación de proveedores</t>
  </si>
  <si>
    <t>1.4.3.D</t>
  </si>
  <si>
    <t>Documentos en los que se registran los resultados de la auditorías internas</t>
  </si>
  <si>
    <t>1.4.3.E</t>
  </si>
  <si>
    <t xml:space="preserve">Evidencia de la conformidad o inconformidad de productos /servicios y su justificación </t>
  </si>
  <si>
    <t>1.4.3.F</t>
  </si>
  <si>
    <t>Evidencia de las acciones correctivas y preventivas implementadas</t>
  </si>
  <si>
    <t>Cuenta con un proceso de Planeación Estratégica y éste se encuentra formalmente documentado considerando lo siguiente:</t>
  </si>
  <si>
    <t>Documento en donde se plasma el Plan Estratégico Empresarial</t>
  </si>
  <si>
    <t>Documento en donde se plasman los Planes estratégicos de cada una de las áreas /departamentos</t>
  </si>
  <si>
    <t>2.1.3.2</t>
  </si>
  <si>
    <t>Revisa las actividades desarrolladas en su proceso de Planeación Estratégica, analiza la información generada y mediante indicadores de eficacia, evalúa el nivel de cumplimiento de su estrategia</t>
  </si>
  <si>
    <t>Su proceso de Planeación Estratégica se encuentra automatizado y a través de diversas herramientas efectúa una serie de acciones enfocadas en:</t>
  </si>
  <si>
    <t>Analizar la situación actual de la empresa y del sector de TI con la finalidad de generar, seleccionar, evaluar e implementar estrategias  alcanzables, balanceadas y enfocadas en el entorno empresarial que se desarrolla</t>
  </si>
  <si>
    <t>Revisar y difundir la misión, visión y valores empresariales</t>
  </si>
  <si>
    <t>2.1.4.1.D</t>
  </si>
  <si>
    <t>Incorporar objetivos de mejora al plan estratégico</t>
  </si>
  <si>
    <t>2.1.4.1.E</t>
  </si>
  <si>
    <t>Revisar y dar seguimiento a objetivos estratégicos, factores claves de éxito, iniciativas y proyectos estratégicos</t>
  </si>
  <si>
    <t>2.1.4.1.F</t>
  </si>
  <si>
    <t>Dar seguimiento y medir el cumplimiento de los parámetros establecidos en los indicadores de desempeño con la finalidad de conocer el rendimiento de la organización</t>
  </si>
  <si>
    <t>2.1.4.1.G</t>
  </si>
  <si>
    <t>Elaborar, operar y supervisar el avance del Plan Estratégico en términos de proyectos, metas e indicadores</t>
  </si>
  <si>
    <t>Difundir y actualizar del Plan Estratégico</t>
  </si>
  <si>
    <t>2.1.4.2.A</t>
  </si>
  <si>
    <t>El cumplimiento satisfactorio de los objetivos estratégicos  de rentabilidad, liquidez, participación del mercado y desarrollo del personal</t>
  </si>
  <si>
    <t>2.1.4.2.B</t>
  </si>
  <si>
    <t>Mayor utilidad y gran demanda de servicios como resultado de  las estrategias establecidas</t>
  </si>
  <si>
    <t>2.1.4.2.C</t>
  </si>
  <si>
    <t>Incremento en el número de servicios que se ofrecen en el mercado a precios competitivos, que reducen el riesgo sustancialmente y ofrecen un valor agregado</t>
  </si>
  <si>
    <t>2.1.4.2.D</t>
  </si>
  <si>
    <t>Aumento del valor de la empresa para los accionistas</t>
  </si>
  <si>
    <t>2.1.4.2.E</t>
  </si>
  <si>
    <t>Asignación eficiente de recursos</t>
  </si>
  <si>
    <t>2.1.4.2.F</t>
  </si>
  <si>
    <t>Incremento de la eficiencia global de la empresa</t>
  </si>
  <si>
    <t>1.2.4.1.A</t>
  </si>
  <si>
    <t>Incrementar la veracidad de la información financiera mediante la disminución de errores o desviaciones y un mejor control sobre los mismos</t>
  </si>
  <si>
    <t>1.2.4.1.F</t>
  </si>
  <si>
    <t>Actualizar y adaptar de forma continua la información, financiera, jurídica, fiscal y legal aplicable a su actividad</t>
  </si>
  <si>
    <t>2.2.2.2</t>
  </si>
  <si>
    <t>2.2.2.2.A</t>
  </si>
  <si>
    <t>Un Manual de procedimientos para la Tesorería</t>
  </si>
  <si>
    <t>2.3 Administración de Riesgos Financieros</t>
  </si>
  <si>
    <t xml:space="preserve">A través de un proceso de Administración de Riesgos Financieros, la empresa: 
Establece estrategias con fines a identificar los acontecimientos potenciales que puedan afectar las actividades
Prevé el riesgo de perdidas inesperadas e insolvencia, y logra optimizar el desempeño financiero de las operaciones, tomando en cuenta la relación riesgo-rendimiento y el nivel de riesgo aceptable
Proporciona una seguridad razonable en cuanto al logro de los objetivos estratégicos </t>
  </si>
  <si>
    <t>2.3.2.1</t>
  </si>
  <si>
    <t>Existe un proceso de Gestión de Riesgos Financieros formal en la empresa, el cual está estructurado a través de lo siguiente:</t>
  </si>
  <si>
    <t>2.3.2.1.A</t>
  </si>
  <si>
    <t>2.3.2.2</t>
  </si>
  <si>
    <t>Todos éstos aspectos se encuentran formalmente documentados a través de un Manual de procedimientos y políticas para la Administración de Riesgos Financieros</t>
  </si>
  <si>
    <t>2.3.3.1</t>
  </si>
  <si>
    <t>2.3.3.1.A</t>
  </si>
  <si>
    <t>El análisis del tipo de riesgo que puede afectar las operaciones de la empresa en función de su actividad</t>
  </si>
  <si>
    <t>2.3.3.1.B</t>
  </si>
  <si>
    <t>2.3.3.1.C</t>
  </si>
  <si>
    <t>2.3.3.1.D</t>
  </si>
  <si>
    <t>2.3.3.1.E</t>
  </si>
  <si>
    <t>Promoción de una cultura organizacional integra y ética al establecer actividades y realizar controles que mejoren la cohesión, reduzcan los errores y el riesgo de fraude</t>
  </si>
  <si>
    <t>2.3.3.1.F</t>
  </si>
  <si>
    <r>
      <t>Comunicación de las políticas de</t>
    </r>
    <r>
      <rPr>
        <sz val="11"/>
        <color theme="1"/>
        <rFont val="Calibri"/>
        <family val="2"/>
        <scheme val="minor"/>
      </rPr>
      <t xml:space="preserve"> gestión del riesgo a través de su difusión al personal del área de finanzas, y el establecimiento de sanciones en caso de violación de estas políticas</t>
    </r>
  </si>
  <si>
    <t>3.1.4.1</t>
  </si>
  <si>
    <t>3.1.4.1.C</t>
  </si>
  <si>
    <t>Establecer presupuestos para determinar el nivel de rentabilidad proyectado de las inversiones y facilitar la toma de decisiones</t>
  </si>
  <si>
    <t xml:space="preserve">Se busca maximizar la rentabilidad de los proyectos de inversión de forma práctica en función de la evaluación y de las proyecciones del empresario de TI. </t>
  </si>
  <si>
    <t>3.2.3.1</t>
  </si>
  <si>
    <t>El proceso de Maximización de la Rentabilidad del Proyecto de Inversión está formalizado y se enfoca en la obtención del máximo valor para la empresa y para los accionistas, a través de procedimientos para la evaluación de proyectos de inversión que incluyen las siguientes etapas:</t>
  </si>
  <si>
    <t>Evaluación y selección de los proyectos de inversión, considerando las siguientes actividades:</t>
  </si>
  <si>
    <t>3.2.3.1.A</t>
  </si>
  <si>
    <t>3.2.3.1.B</t>
  </si>
  <si>
    <t>3.2.3.1.C</t>
  </si>
  <si>
    <t>3.2.3.1.D</t>
  </si>
  <si>
    <t>Mas de 5 hasta 20 millones MXN</t>
  </si>
  <si>
    <t>Gestión de los costos del proyecto, comprende los elementos requeridos para poder establecer el presupuesto y asegurar que el proyecto se desarrolle dentro del mismo</t>
  </si>
  <si>
    <t>1.1.3.3</t>
  </si>
  <si>
    <t xml:space="preserve">Revisa las actividades desarrolladas en el proceso, analiza la información generada y mediante indicadores de resultados, evalúa el nivel de cumplimiento del proceso  </t>
  </si>
  <si>
    <t>1.3.3.2</t>
  </si>
  <si>
    <t>1.4.3.2</t>
  </si>
  <si>
    <t>Para el diseño de servicios:</t>
  </si>
  <si>
    <t>1.1.3.1.H</t>
  </si>
  <si>
    <r>
      <t>a) Paquete de diseño del servicio y la representación gráfica de la</t>
    </r>
    <r>
      <rPr>
        <sz val="11"/>
        <color rgb="FFFF0000"/>
        <rFont val="Calibri"/>
        <family val="2"/>
        <scheme val="minor"/>
      </rPr>
      <t xml:space="preserve"> </t>
    </r>
    <r>
      <rPr>
        <b/>
        <sz val="11"/>
        <rFont val="Calibri"/>
        <family val="2"/>
        <scheme val="minor"/>
      </rPr>
      <t xml:space="preserve">arquitectura del servicio </t>
    </r>
  </si>
  <si>
    <t>1.1.3.1.I</t>
  </si>
  <si>
    <r>
      <t xml:space="preserve">c) </t>
    </r>
    <r>
      <rPr>
        <b/>
        <sz val="11"/>
        <rFont val="Calibri"/>
        <family val="2"/>
        <scheme val="minor"/>
      </rPr>
      <t>Programa de capacidad</t>
    </r>
  </si>
  <si>
    <t>1.1.3.2</t>
  </si>
  <si>
    <t>Revisa las actividades desarrolladas en el proceso, analiza la información generada y mediante indicadores de eficacia, evalúa el nivel de cumplimiento del proceso  de administración de la oferta</t>
  </si>
  <si>
    <t>1.2.3.2</t>
  </si>
  <si>
    <r>
      <rPr>
        <b/>
        <sz val="11"/>
        <color theme="1"/>
        <rFont val="Calibri"/>
        <family val="2"/>
        <scheme val="minor"/>
      </rPr>
      <t>Revisa las actividades desarrolladas en el proceso de Administración del Valor del Cliente, analiza la información generada y mediante indicadores de eficacia, evalúa el nivel de cumplimiento del proceso</t>
    </r>
    <r>
      <rPr>
        <sz val="11"/>
        <color theme="1"/>
        <rFont val="Calibri"/>
        <family val="2"/>
        <scheme val="minor"/>
      </rPr>
      <t xml:space="preserve">  </t>
    </r>
  </si>
  <si>
    <t>Desarrolla documentos que proporcionan evidencia de las actividades llevadas a cabo o los resultados obtenidos en el proceso de Administración del Valor Generado para el Cliente, entre los que se encuentran:</t>
  </si>
  <si>
    <t>1.3.3.1.A</t>
  </si>
  <si>
    <r>
      <t>Modelo para la medición de</t>
    </r>
    <r>
      <rPr>
        <b/>
        <sz val="11"/>
        <rFont val="Calibri"/>
        <family val="2"/>
        <scheme val="minor"/>
      </rPr>
      <t xml:space="preserve"> valor percibido por el cliente</t>
    </r>
    <r>
      <rPr>
        <sz val="11"/>
        <rFont val="Calibri"/>
        <family val="2"/>
        <scheme val="minor"/>
      </rPr>
      <t xml:space="preserve"> </t>
    </r>
  </si>
  <si>
    <t xml:space="preserve">Revisa las actividades desarrolladas en el proceso de Administración del Valor Generado para el Cliente, analiza la información generada y mediante indicadores de eficacia, evalúa el nivel de cumplimiento del proceso  </t>
  </si>
  <si>
    <t>1.3.4.3</t>
  </si>
  <si>
    <t xml:space="preserve">Cuenta con un sistema de monitoreo o supervisión del desarrollo  del proceso de Administración del Valor Generado para el Cliente y establece acciones de mejora continua  </t>
  </si>
  <si>
    <t>2.1.4.3</t>
  </si>
  <si>
    <t>Efectúa el monitoreo o supervisión del proceso de Planeación Estratégica y establece acciones de mejora continua</t>
  </si>
  <si>
    <t>Desarrolla modelos y metodologías que proporcionan evidencia de las actividades llevadas a cabo o los resultados obtenidos en el proceso de Administración del Conocimiento Financiero, entre los que se encuentran:</t>
  </si>
  <si>
    <t>Capacitaciones y cursos cuyo contenido considera las últimas técnicas y prácticas en términos de administración financiera para asegurar que el personal actualiza sus conocimientos y habilidades</t>
  </si>
  <si>
    <t xml:space="preserve">Revisa las actividades desarrolladas en el proceso, analiza la información generada y mediante indicadores de resultados, evalúa el nivel de cumplimiento del proceso de Administración del Conocimiento Financiero </t>
  </si>
  <si>
    <t xml:space="preserve">Revisa las actividades desarrolladas en el proceso de Elaboración y Reporte de la Información Financiera, analiza la información generada y mediante indicadores de resultados, evalúa el nivel de cumplimiento del proceso  </t>
  </si>
  <si>
    <t>2.1.3.1.C</t>
  </si>
  <si>
    <t>Mecanismo de corrección de desviaciones para asegurar que las actividades se realizan en acuerdo con las políticas de la empresa y los objetivos de control establecidos</t>
  </si>
  <si>
    <t>2.1.3.1.D</t>
  </si>
  <si>
    <t>Determinación de niveles de control para asegurar la coherencia del sistema de control con la estrategia y estructura organizacional mediante un control de gestión estratégico, operativo y táctico (actividades estratégicas, gestión presupuestaria y contabilidad analítica)</t>
  </si>
  <si>
    <t>2.1.3.1.E</t>
  </si>
  <si>
    <t>Planes para integrar las normas y reglas de aplicación del control de gestión de tal forma que proporcionen una seguridad razonable a la Dirección y al Consejo de Administración sobre la validez de los reportes de gestión</t>
  </si>
  <si>
    <t>Revisa las actividades desarrolladas en el proceso, analiza la información generada y mediante indicadores de resultados, evalúa el nivel de cumplimiento de su proceso de planeación y control de gestión financiera</t>
  </si>
  <si>
    <t>2.2.3.1.D</t>
  </si>
  <si>
    <t xml:space="preserve">Políticas y procedimientos de Gestión de Créditos, las cuales permiten definir las políticas de cobro, determinar los términos de venta y el monto óptimo de crédito a otorgar a la cartera
</t>
  </si>
  <si>
    <t>2.2.3.1.E</t>
  </si>
  <si>
    <t xml:space="preserve">Procesos de Gestión del Portafolio de Inversión para administrar la relación costo/rendimiento de los proyectos relacionados con el capital de trabajo, comprobar que las inversiones y servicios de TI actuales estén alineados con las metas y los objetivos estratégicos, optimizar el rendimiento del portafolio de servicios, y proponer ajustes si fuese necesario
</t>
  </si>
  <si>
    <t>2.2.3.1.H</t>
  </si>
  <si>
    <t>Realización de proyecciones de inversiones pre-operativas y operativas para apreciar el periodo de realización y la estructura de dichas inversiones</t>
  </si>
  <si>
    <t>2.2.4.1.D</t>
  </si>
  <si>
    <t xml:space="preserve">Hacer que los cambios en el programa de inversiones se reflejen en los servicios de TI, en los activos y en el portafolio de recursos </t>
  </si>
  <si>
    <t>Contar con un software de administración financiera para:</t>
  </si>
  <si>
    <t>2.2.4.1.E</t>
  </si>
  <si>
    <t>Generar informes sobre la cartera vencida y la morosidad de los clientes de la empresa</t>
  </si>
  <si>
    <t>2.2.4.1.F</t>
  </si>
  <si>
    <t>Llevar un control sobre su ciclo financiero y definir plazos máximos de crédito orientados a la reducción del periodo de cobranza</t>
  </si>
  <si>
    <t>2.2.4.1.G</t>
  </si>
  <si>
    <t>Administrar los impuestos por acreditar y por pagar de forma óptima</t>
  </si>
  <si>
    <t>2.2.4.1.H</t>
  </si>
  <si>
    <t>Administrar la nómina de forma eficaz e integrarla como elemento esencial de la administración del capital de trabajo</t>
  </si>
  <si>
    <t>2.2.4.2</t>
  </si>
  <si>
    <t>Conoce la efectividad del proceso  ya que cuenta con indicadores de desempeño  que en conjunto muestran lo siguiente:</t>
  </si>
  <si>
    <t>2.2.4.2.A</t>
  </si>
  <si>
    <t>Mejor administración de la relación costo-rentabilidad en base al Portafolio de Inversión</t>
  </si>
  <si>
    <t>2.2.4.2.B</t>
  </si>
  <si>
    <t>Maximización de los activos y reducción del costo de los pasivos</t>
  </si>
  <si>
    <t>2.2.4.2.C</t>
  </si>
  <si>
    <t>Mayor efectividad en la gestión de las fuentes de financiamiento</t>
  </si>
  <si>
    <t>2.2.4.2.D</t>
  </si>
  <si>
    <t>Mejor adecuación entre la política financiera y el modelo de gestión de la empresa</t>
  </si>
  <si>
    <t>2.2.4.3</t>
  </si>
  <si>
    <t xml:space="preserve">Cuenta con un sistema de monitoreo o supervisión del desarrollo  del proceso de administración financiera y establece acciones de mejora continua  </t>
  </si>
  <si>
    <t>2.3.3.2</t>
  </si>
  <si>
    <t xml:space="preserve">Revisa las actividades desarrolladas en su proceso de administración de riesgos financieros, analiza la información generada y mediante indicadores de resultados, evalúa el nivel de cumplimiento de su proceso  </t>
  </si>
  <si>
    <t>2.3.4.1</t>
  </si>
  <si>
    <t>Su proceso de administración de riesgos financieros se encuentra automatizado a través de herramientas que le permitan:</t>
  </si>
  <si>
    <t xml:space="preserve">Inventariar y analizar los principales riesgos relacionados con los objetivos estratégicos de la empresa y asegurarse que existan procedimientos para la administración de dichos riesgos, los cuales pueden considerar lo siguiente: </t>
  </si>
  <si>
    <t>2.3.4.1.B</t>
  </si>
  <si>
    <t>Realización de un mapeo de los riesgos financieros que permita evaluar la probabilidad de ocurrencia de cada riesgo, su grado de importancia y su impacto en la gestión financiera de la empresa</t>
  </si>
  <si>
    <t>3.1.3.2</t>
  </si>
  <si>
    <t>Revisa las actividades desarrolladas en el proceso, analiza la información generada y mediante indicadores de resultados, evalúa el nivel de cumplimiento del proceso de generación de valor económico</t>
  </si>
  <si>
    <t>3.2.3.2</t>
  </si>
  <si>
    <t>Revisa las actividades desarrolladas en el proceso, analiza la información generada y mediante indicadores de resultados, evalúa el nivel de cumplimiento del proceso para maximizar la rentabilidad de sus proyectos de inversión</t>
  </si>
  <si>
    <t>Gestión del alcance del proyecto, comprende los procesos que se llevan a cabo con la finalidad de determinar claramente cuál es el trabajo que debe desarrollarse para cumplir con los requerimientos establecidos</t>
  </si>
  <si>
    <t>Gestión del tiempo del proyecto, comprende de las actividades requeridas para planear el desarrollo del proyecto y asegurar que se entregue en el plazo establecido</t>
  </si>
  <si>
    <t>Gestión del proceso de información del proyecto, a través de ésta se busca controlar la recopilación, organización, transmisión y uso de los datos del proyecto para la toma de decisiones</t>
  </si>
  <si>
    <t>Gestión de proveedores y de contratos, ésta se enfoca en adquirir productos/servicios adecuados y de calidad</t>
  </si>
  <si>
    <t>La empresa cuenta con una Oficina de Gestión de Proyectos de TI (PMO) o contrata sus servicios de forma externa.</t>
  </si>
  <si>
    <t>1.4.3.1</t>
  </si>
  <si>
    <t xml:space="preserve">Con la finalidad de llevar a cabo una gestión integral del capital humano, la empresa de TI cuenta con  alguna metodología, o modelo que se basa en el ciclo de vida del personal en la empresa es decir, pasando por las fases de reclutamiento, selección, retribución, formación y desarrollo, remuneración, evaluación, promoción y desvinculación. </t>
  </si>
  <si>
    <t>Desarrolla un sistema para la gestión del capital humano considerando los siguientes factores:</t>
  </si>
  <si>
    <t>2.1.3.2.A</t>
  </si>
  <si>
    <t>Coherencia con el entorno externo , la situación interna de la empresa y su estrategia de negocios</t>
  </si>
  <si>
    <t>2.1.3.2.B</t>
  </si>
  <si>
    <t>La cultura y estilo de dirección de la empresa, la consistencia interna de las políticas de capital humano, las políticas informales y la aceptación de las políticas por parte del personal</t>
  </si>
  <si>
    <t>2.1.3.2.C</t>
  </si>
  <si>
    <t>El rol estratégico y las competencias necesarias de los profesionales del departamento de gestión del capital humano</t>
  </si>
  <si>
    <t>Cuantificar y proyectar el impacto financiero de las acciones de marketing</t>
  </si>
  <si>
    <t>Actualizar constantemente el conocimiento sobre el cliente</t>
  </si>
  <si>
    <t>1.2.4.1.D</t>
  </si>
  <si>
    <t>Facilitar la toma de decisiones con respecto a la distribución de recursos y al uso de canales de comunicación que ayudan a incrementar el valor de la cartera de clientes</t>
  </si>
  <si>
    <t>1.2.4.2.A</t>
  </si>
  <si>
    <t>La optimización de los costos de adquisición, mantenimiento y recuperación de los clientes</t>
  </si>
  <si>
    <t>1.2.4.2.B</t>
  </si>
  <si>
    <t>El aumento de la fidelidad del cliente rentable</t>
  </si>
  <si>
    <t>1.2.4.2.C</t>
  </si>
  <si>
    <t xml:space="preserve">El aumento de los ingresos por venta (up-selling, cross-selling) </t>
  </si>
  <si>
    <t>Su proceso de Administración del Valor Generado para el Cliente se encuentra automatizado a través de herramientas que le permiten:</t>
  </si>
  <si>
    <t>1.3.4.1.A</t>
  </si>
  <si>
    <t>Tener la capacidad de acceder, manejar y procesar todo el contenido relevante del cliente, incluyendo la integración de los datos del mismo</t>
  </si>
  <si>
    <t>1.3.4.1.B</t>
  </si>
  <si>
    <t>Generar informes comprensibles de las interacciones con los clientes, así como de sus preferencias para los servicios existentes o futuros</t>
  </si>
  <si>
    <t>1.3.4.1.C</t>
  </si>
  <si>
    <t>Personalizar las relaciones con el cliente</t>
  </si>
  <si>
    <t>1.3.4.1.D</t>
  </si>
  <si>
    <t>Analizar el comportamiento de los clientes con la finalidad de conocer las razones por las que se han perdido o ganado clientes</t>
  </si>
  <si>
    <t>1.4.4.2.A</t>
  </si>
  <si>
    <t>Una disminución considerable de los defectos en los servicios/productos antes de la entrega</t>
  </si>
  <si>
    <t>1.4.4.2.C</t>
  </si>
  <si>
    <t>La reducción de los costes de no calidad de la empresa</t>
  </si>
  <si>
    <t>1.4.4.2.D</t>
  </si>
  <si>
    <t>El cumplimiento de objetivos  preestablecidos en plazo y forma</t>
  </si>
  <si>
    <t>1.4.4.2.F</t>
  </si>
  <si>
    <t>El aumento de la productividad</t>
  </si>
  <si>
    <t>1.4.4.2.G</t>
  </si>
  <si>
    <t>La reducción de costos y de tiempos de operaciones</t>
  </si>
  <si>
    <t>Sistema de Gestión por Competencias que considere los aspectos financieros</t>
  </si>
  <si>
    <t>Contar con un soporte para la generación de Informes Anuales de posición financiera y de resultados, con base en las Normas de Información Financiera</t>
  </si>
  <si>
    <t>Mejor monitoreo de la posición financiera de la empresa en base a las proyecciones</t>
  </si>
  <si>
    <t>Selección de las opciones de operación e inversión más rentables</t>
  </si>
  <si>
    <t>Evaluación y reformulación más dinámicos del plan financiero en función de los cambios en las operaciones</t>
  </si>
  <si>
    <t>Mayor reactividad para detectar las desviaciones entre los objetivos deseados y alcanzados</t>
  </si>
  <si>
    <t>3.1.4.1.A</t>
  </si>
  <si>
    <t xml:space="preserve">Contar con un sistema de gestión del portafolio de inversión con personal encargado de verificar que los recursos se asignan de forma eficaz, y medir los resultados de los planes de acción y presupuestos implementados </t>
  </si>
  <si>
    <t>3.1.4.1.B</t>
  </si>
  <si>
    <t>Elaborar la propuesta de valor mediante la definición de curvas de valor (Strategy Canvas) y la elaboración de una matriz ERIC (Eliminar, Reducir, Incrementar, Crear)</t>
  </si>
  <si>
    <t>3.1.4.1.D</t>
  </si>
  <si>
    <t>Maximizar el valor para la empresa y los accionistas de forma continua, y alinear los objetivos operativos y estratégicos mediante informes que abarquen niveles de cumplimiento de objetivos</t>
  </si>
  <si>
    <t>3.1.4.1.E</t>
  </si>
  <si>
    <t>Generar información útil para los inversionistas y accionistas al producir informes que integren indicadores de rentabilidad, de desarrollo sostenido y de crecimiento de la empresa</t>
  </si>
  <si>
    <t>3.1.4.1.F</t>
  </si>
  <si>
    <t>Enfocarse al mejoramiento continuo de los factores clave de éxito, entre los cuales se encuentran los procesos de negocio, el personal técnico, la gestión de activos y las capacidades organizacionales</t>
  </si>
  <si>
    <t>3.1.4.1.G</t>
  </si>
  <si>
    <t>Obtener el soporte y fundamento del Órgano de Dirección para la toma de decisiones y la alineación con los objetivos estratégicos de la organización, a través de una correcta aplicación, pertinente elección e implementación de las tecnologías de la información</t>
  </si>
  <si>
    <t>3.1.4.2</t>
  </si>
  <si>
    <t>3.1.4.2.A</t>
  </si>
  <si>
    <t>Mejor alineación de la propuesta de valor con los objetivos estratégicos y maximización del valor para los accionistas</t>
  </si>
  <si>
    <t>3.1.4.2.B</t>
  </si>
  <si>
    <t>Mejor integración de los activos intangibles como factores clave de crecimiento de la empresa de TI</t>
  </si>
  <si>
    <t>3.1.4.3</t>
  </si>
  <si>
    <t xml:space="preserve">Cuenta con un sistema de monitoreo o supervisión del desarrollo del proceso de generación de valor económico y establece acciones de mejora continua  </t>
  </si>
  <si>
    <t>3.2.4.1</t>
  </si>
  <si>
    <t xml:space="preserve">Por medio de la integración y automatización de su proceso de Maximización de la Rentabilidad del Proyecto de Inversión, la empresa realiza las siguientes actividades: </t>
  </si>
  <si>
    <t>3.2.4.1.A</t>
  </si>
  <si>
    <t>Evalúa los proyectos de inversión al elaborar pronósticos mediante modelos de simulación por escenarios, y realiza un análisis de sensibilidad para determinar la mejor alternativa posible</t>
  </si>
  <si>
    <t>3.2.4.1.B</t>
  </si>
  <si>
    <t>Administra y optimiza la cartera de proyectos de inversión a través del monitoreo del estatus de las solicitudes de inversión, su aprobación y la alineación de los proyectos con los requisitos técnicos de instituciones financieras e inversionistas</t>
  </si>
  <si>
    <t>3.2.4.1.C</t>
  </si>
  <si>
    <t xml:space="preserve">Evalúa y optimiza los resultados del proyecto de inversión al compararlo con la situación en la estuviera la empresa sin la inversión o con proyectos similares, y genera un historial de sus proyectos con un objetivo de mejora continua </t>
  </si>
  <si>
    <t>3.2.4.2</t>
  </si>
  <si>
    <t>3.2.4.4.A</t>
  </si>
  <si>
    <t>Maximización del rendimiento y reducción del riesgo de los proyectos</t>
  </si>
  <si>
    <t>3.2.4.3.B</t>
  </si>
  <si>
    <t xml:space="preserve">Mejor participación de los proyectos en el crecimiento económico de la empresa </t>
  </si>
  <si>
    <t>Mas de 20 millones MXN</t>
  </si>
  <si>
    <t>1.2.4.3</t>
  </si>
  <si>
    <t>1.4.4.3</t>
  </si>
  <si>
    <t>1.4.4.4</t>
  </si>
  <si>
    <t>Conoce la efectividad del proceso  ya que cuenta con indicadores de desempeño que en conjunto miden el cumplimiento de objetivos como:</t>
  </si>
  <si>
    <t>Optimizar las capacidades del capital humano para cumplir con los objetivos de la empresa</t>
  </si>
  <si>
    <t xml:space="preserve">Posibilitar el posicionamiento estratégico del área de gestión del capital humano en la organización </t>
  </si>
  <si>
    <t>Retener el talento esencial para la empresa y mitigar el riesgo de la fuerza de trabajo</t>
  </si>
  <si>
    <t xml:space="preserve">Identificar fortalezas y vulnerabilidades de la fuerza de trabajo, así como oportunidades y estrategias, que permitan gestionar de manera proactiva el capital humano </t>
  </si>
  <si>
    <t xml:space="preserve">Cuenta con un sistema de monitoreo o supervisión del desarrollo  de la gestión del capital humano y establece acciones de mejora continua  </t>
  </si>
  <si>
    <t>1.1.4.1</t>
  </si>
  <si>
    <t>Su proceso de administración de la oferta de productos y/o servicios encuentra automatizado a través de herramientas que le permiten:</t>
  </si>
  <si>
    <t>1.1.4.1.A</t>
  </si>
  <si>
    <t>- Registrar los servicios de la empresa y su correspondiente caso de negocio</t>
  </si>
  <si>
    <t>1.1.4.1.B</t>
  </si>
  <si>
    <t>- Integrar la información de los servicios  durante su ciclo de vida en una base de datos</t>
  </si>
  <si>
    <t>1.1.4.1.C</t>
  </si>
  <si>
    <t>- Registrar las categoría contenida dentro del portafolio de servicios y actualizarlas</t>
  </si>
  <si>
    <t>1.1.4.1.D</t>
  </si>
  <si>
    <t>-Dar un seguimiento a los beneficios obtenidos de los servicios y comparar los resultados con el sector de TI</t>
  </si>
  <si>
    <t>1.1.4.1.E</t>
  </si>
  <si>
    <t xml:space="preserve"> -Registrar el catálogo de servicios</t>
  </si>
  <si>
    <t>1.1.4.1.F</t>
  </si>
  <si>
    <t>- Identificar y priorizar la combinación de iniciativas que ofrezca la mayor contribución y valor agregado a los intereses estratégicos de la organización</t>
  </si>
  <si>
    <t>1.1.4.1.G</t>
  </si>
  <si>
    <t>- Analizar en base a las necesidades  y objetivos estratégicos de la empresa la evolución del portafolio del servicios y el logro  de objetivos</t>
  </si>
  <si>
    <t>1.1.4.1.H</t>
  </si>
  <si>
    <t>- Autorizar o rechazar iniciativas relativas a los servicios considerando los recursos financieros disponibles</t>
  </si>
  <si>
    <t>1.1.4.1.I</t>
  </si>
  <si>
    <t>- Actualizar el catálogo y el portafolio de servicios</t>
  </si>
  <si>
    <t>1.1.4.1.J</t>
  </si>
  <si>
    <t>- Valorar conforme a criterios técnicos el portafolio de servicios y determinar ajustes necesarios  para optimizar la aplicación de recursos al portafolio y reflejar el equilibrio deseado en las iniciativas, proyectos y servicios a desarrollar</t>
  </si>
  <si>
    <t>1.1.4.1.K</t>
  </si>
  <si>
    <t>- Evaluar el rendimiento del portafolio y generar un reporte de resultados</t>
  </si>
  <si>
    <t>1.1.4.1.L</t>
  </si>
  <si>
    <t>- Analizar y registrar los requerimientos asociados a los servicios</t>
  </si>
  <si>
    <t>1.1.4.1.M</t>
  </si>
  <si>
    <t>- Registrar las especificaciones técnicas de la posible solución al servicio</t>
  </si>
  <si>
    <t>1.1.4.1.N</t>
  </si>
  <si>
    <t xml:space="preserve">- Registrar los criterios técnicos para la aceptación del servicio en diseño </t>
  </si>
  <si>
    <t>1.1.4.1.O</t>
  </si>
  <si>
    <t>- Evaluar y seleccionar la solución más apropiada para el servicio y dar seguimiento al impacto en el negocio y hacia otros servicios/ procesos de TI</t>
  </si>
  <si>
    <t>1.1.4.1.P</t>
  </si>
  <si>
    <t>- Registrar el diseño de la arquitectura tecnológica necesaria para el servicio</t>
  </si>
  <si>
    <t>1.1.4.1.Q</t>
  </si>
  <si>
    <t>- Elaborar pronósticos sobre la capacidad y rendimiento de la infraestructura de TI</t>
  </si>
  <si>
    <t>1.1.4.2.C</t>
  </si>
  <si>
    <t>A demás de lo anterior equilibra las necesidades actuales y futuras de disponibilidad, rendimiento y capacidad con una provisión de servicio efectiva en costes</t>
  </si>
  <si>
    <t>1.1.4.3</t>
  </si>
  <si>
    <t>La rentabilización del valor del negocio a través de:</t>
  </si>
  <si>
    <t>1.2.4.2.F</t>
  </si>
  <si>
    <t>La eliminación de la duplicidad de recursos y simplificación de los procesos de venta</t>
  </si>
  <si>
    <t>1.2.4.2.G</t>
  </si>
  <si>
    <t>Inversiones en marketing que proveen un potencial de utilidades crecientes y sustentables en el largo plazo</t>
  </si>
  <si>
    <t>1.2.4.2.H</t>
  </si>
  <si>
    <t>La obtención de una utilidad neta mayor en relación a los principales competidores</t>
  </si>
  <si>
    <t>1.2.4.2.I</t>
  </si>
  <si>
    <t>La obtención de un retorno sobre la inversión mayor durante los últimos años</t>
  </si>
  <si>
    <t xml:space="preserve">Cuenta con un sistema de monitoreo o supervisión del desarrollo  del proceso  Administración del Valor del Cliente  y establece acciones de mejora continua  </t>
  </si>
  <si>
    <t>Su Sistema de Gestión de Calidad se encuentra automatizado a través de herramientas que le permiten:</t>
  </si>
  <si>
    <t>1.4.4.1.A</t>
  </si>
  <si>
    <t>Asegurarse de la disponibilidad de información necesaria para apoyar la operación y el seguimiento de procesos del sistema de gestión de calidad</t>
  </si>
  <si>
    <t>1.4.4.1.B</t>
  </si>
  <si>
    <t xml:space="preserve">Definir los requerimientos  de calidad  y efectuar el control y monitoreo de todos los procesos y procedimientos </t>
  </si>
  <si>
    <t>1.4.4.1.C</t>
  </si>
  <si>
    <t>Registrar y realizar el tratamiento, seguimiento y cierre de: las no conformidades, las acciones correctivas, acciones preventivas y acciones de mejora recibidas</t>
  </si>
  <si>
    <t>1.4.4.1.D</t>
  </si>
  <si>
    <t>Valorar las mejoras introducidas y comparar el “estado de situación” antes y después de la introducción de los cambios</t>
  </si>
  <si>
    <t>1.4.4.1.E</t>
  </si>
  <si>
    <t>Llevar a cabo un control estadístico de la calidad y registro de los costos de calidad</t>
  </si>
  <si>
    <t>1.4.4.1.F</t>
  </si>
  <si>
    <t xml:space="preserve">Evaluar el desempeño y determinar los requerimientos de capacitación del personal  </t>
  </si>
  <si>
    <t>Efectúa el monitoreo o supervisión del Sistema de Gestión de Calidad y establece acciones de mejora continua</t>
  </si>
  <si>
    <t>Su Sistema de Gestión de Calidad se encuentra alineado con los estándares de calidad reconocidos como por ejemplo el ISO 9001</t>
  </si>
  <si>
    <t>Su proceso de Administración del Conocimiento Financiero se encuentra automatizado a través de herramientas que le permitan:</t>
  </si>
  <si>
    <t>Comunicar al área de finanzas las políticas relativas a los planes de formación financiera, de desarrollo, y de retribución del personal (recompensas, incentivos, etc.)</t>
  </si>
  <si>
    <t>Ofrecer al personal la posibilidad de recibir cursos y capacitaciones en línea</t>
  </si>
  <si>
    <t>Implementar un sistema de incentivos basado en el desempeño, compromiso y competencias del personal a través del cual se reconoce su contribución a la generación de valor del área financiera</t>
  </si>
  <si>
    <t>Implementar un conjunto de mejores prácticas para incrementar el valor agregado del personal del área de finanzas</t>
  </si>
  <si>
    <t>Utilizar indicadores de desempeño para medir los resultados de las evaluaciones y monitorear los avances del conocimiento y competencias claves de los colaboradores conforme a los objetivos establecidos</t>
  </si>
  <si>
    <t>Conoce la efectividad del proceso de Administración del Conocimiento Financiero ya que cuenta con indicadores clave de desempeño  que en conjunto muestran lo siguiente:</t>
  </si>
  <si>
    <t>Adecuación de las competencias financieras con los requerimientos de cada puesto</t>
  </si>
  <si>
    <t>Motivación del personal y mayor participación en el desarrollo de buenas prácticas en la organización</t>
  </si>
  <si>
    <t>Actualización y mejoramiento del conocimiento financiero en cada nivel de la organización con el fin de brindar un valor agregado a la empresa</t>
  </si>
  <si>
    <t xml:space="preserve">Cuenta con un sistema de monitoreo o supervisión del desarrollo  del proceso de administración del conocimiento del personal del área de finanzas y establece acciones de mejora continua  </t>
  </si>
  <si>
    <t>Comunicar la información financiera de forma continua en toda la organización mediante la comunicación de las metas y alcance de las mismas para ayudar a los empleados a ejercer sus responsabilidades y a respetar los plazos para reportar la información</t>
  </si>
  <si>
    <t>1.2.4.1.E</t>
  </si>
  <si>
    <t xml:space="preserve">Realizar un monitoreo y control del área financiera basado en mejores prácticas y mediante indicadores clave de desempeño para implementar un proceso de mejora continua, y asignar los recursos de tal forma que estén alineados con los objetivos financieros establecidos </t>
  </si>
  <si>
    <t>Conoce la efectividad del proceso ya que cuenta con indicadores de desempeño  que en conjunto muestran lo siguiente:</t>
  </si>
  <si>
    <t>Mejor calidad en la elaboración de la información financiera</t>
  </si>
  <si>
    <t>Mayor disponibilidad de la información financiera en toda la organización</t>
  </si>
  <si>
    <t>Mejor reactividad en la retroalimentación y comunicación de la información financiera entre las diferentes áreas</t>
  </si>
  <si>
    <t xml:space="preserve">Cuenta con un sistema de monitoreo o supervisión del desarrollo  del proceso y establece acciones de mejora continua  </t>
  </si>
  <si>
    <t xml:space="preserve">Contar con un sistema de Control de Gestión Financiero para conocer el costo de las actividades de las diferentes áreas así como establecer indicadores de rendimiento de dichas actividades </t>
  </si>
  <si>
    <t>Comparar las mejores prácticas del sector de TI con las de la empresa (benchmarking), para obtener información sobre las mejores prácticas en temas de control de gestión financiero</t>
  </si>
  <si>
    <t>Generar un sistema de alertas basado en las razones financieras</t>
  </si>
  <si>
    <t>Difundir los procedimientos de control en toda la organización para asegurar que se implementan prácticas orientadas hacia la mejora continua en los procesos y preservar la información financiera almacenada</t>
  </si>
  <si>
    <t>Prever procedimientos de emergencia para asegurar una continuidad en la explotación de los datos y documentar la información relacionada con el análisis, programación y ejecución de los procesos</t>
  </si>
  <si>
    <t xml:space="preserve">Cuenta con un sistema de monitoreo o supervisión del desarrollo  del proceso de Planeación y Control de Gestión Financiera y establece acciones de mejora continua  </t>
  </si>
  <si>
    <t>2.3.4.1.A</t>
  </si>
  <si>
    <t>Inventario de los riesgos financieros principales (tanto internos como externos) que puede identificar la empresa, considerando los cambios en el entorno y la evolución del contexto reglamentario que podrían afectar los resultados deseados</t>
  </si>
  <si>
    <t>2.3.4.1.C</t>
  </si>
  <si>
    <t xml:space="preserve">En base los riesgos identificados, establecimiento de prioridades en los procesos para asegurar la continuidad del negocio </t>
  </si>
  <si>
    <t>2.3.4.1.D</t>
  </si>
  <si>
    <t>Monitoreo de la adecuación de las actividades de control a los objetivos para asegurarse que se toman las medidas necesarias para mitigar los riesgos por medio de la existencia de un órgano independiente que apoye la función de Riesgos y la elaboración de procesos de control en cada nivel y función de la organización</t>
  </si>
  <si>
    <t>2.3.4.1.E</t>
  </si>
  <si>
    <t>Comunicación continúa entre el área financiera y la Gerencia para asegurar que exista un sistema de retroalimentación adecuado sobre el ambiente de riesgo a través de reportes y análisis constantes</t>
  </si>
  <si>
    <t>2.3.4.1.F</t>
  </si>
  <si>
    <t xml:space="preserve">Elaboración de un proceso de supervisión o monitoreo continuo que observe las mejores prácticas de control de riesgos financieros, y que permita implementar acciones correctivas y actualizar de forma permanente del sistema de gestión de riesgos  </t>
  </si>
  <si>
    <t>2.3.4.2</t>
  </si>
  <si>
    <t>2.3.4.2.A</t>
  </si>
  <si>
    <t>2.3.4.2.B</t>
  </si>
  <si>
    <t>Mejor alineación de la relación riesgo-rendimiento con la política financiera y la estrategia global</t>
  </si>
  <si>
    <t>2.3.4.2.C</t>
  </si>
  <si>
    <t>Retroalimentación y toma de decisiones más adecuadas sobre los riesgos financieros</t>
  </si>
  <si>
    <t>2.3.4.2.D</t>
  </si>
  <si>
    <t>Mayor consideración de los cambios en el entorno y del factor humano en las herramientas utilizadas</t>
  </si>
  <si>
    <t>2.3.4.3</t>
  </si>
  <si>
    <t xml:space="preserve">Cuenta con un sistema de monitoreo o supervisión del desarrollo  del proceso de administración de riesgos y establece acciones de mejora continua  </t>
  </si>
  <si>
    <t>3.2.4.3</t>
  </si>
  <si>
    <t xml:space="preserve">Cuenta con un sistema de monitoreo o supervisión del desarrollo  del proceso de maximización de la Rentabilidad del Proyecto de Inversión y establece acciones de mejora continua  </t>
  </si>
  <si>
    <t>Automatización de procedimientos para la planeación de costos, la elaboración encuestas y formularios</t>
  </si>
  <si>
    <t>Elaboración de estimaciones, planes de difusión y planes de implantación en relación a los objetivos de trabajo, ejecución de los planes de implantación mediante pruebas piloto y evaluación de los resultados</t>
  </si>
  <si>
    <t>Efectuar una adecuada gestión de la información, a través de lo siguiente:</t>
  </si>
  <si>
    <t>Registrar los planes de carrera ,desarrollo profesional y mejora de desempeño establecidos y mantenerlos actualizados</t>
  </si>
  <si>
    <t>Evaluar y dar seguimiento a la evolución de habilidades y competencias</t>
  </si>
  <si>
    <t>Utilizar la información relativa al capital humano de manera enfocada, consciente y proactiva para optimizar la fuerza de trabajo</t>
  </si>
  <si>
    <t xml:space="preserve">Garantizar el almacenamiento, disponibilidad, seguridad y fácil acceso a repositorios de conocimiento </t>
  </si>
  <si>
    <t>2.1.4.1.I</t>
  </si>
  <si>
    <t xml:space="preserve"> Analizar y controlar los riesgos vinculados a al absentismo estacional, las renuncias masivas o a la duración de los contratos laborales</t>
  </si>
  <si>
    <t>2.1.4.1.J</t>
  </si>
  <si>
    <t>Registrar planes de contingencia con base en perspectiva y visión a futuro con la finalidad de prevenir los riesgos organizacionales</t>
  </si>
  <si>
    <t>Rango de Financiamiento</t>
  </si>
  <si>
    <t xml:space="preserve">Condición </t>
  </si>
  <si>
    <t>Puntaje</t>
  </si>
  <si>
    <t>Valor</t>
  </si>
  <si>
    <t>TOTAL OI 1.1</t>
  </si>
  <si>
    <t>TOTAL OI 1.2</t>
  </si>
  <si>
    <t>TOTAL OI 1.3</t>
  </si>
  <si>
    <t>TOTAL OI 1.4</t>
  </si>
  <si>
    <t>TOTAL OI 2.1</t>
  </si>
  <si>
    <t>TOTAL OR 1.1</t>
  </si>
  <si>
    <t>TOTAL OR 1.2</t>
  </si>
  <si>
    <t>TOTAL OR 2.1</t>
  </si>
  <si>
    <t>TOTAL OR 3.1</t>
  </si>
  <si>
    <t>TOTAL OR 3.2</t>
  </si>
  <si>
    <t>TOTAL OP 1.1</t>
  </si>
  <si>
    <t>TOTAL OP 1.2</t>
  </si>
  <si>
    <t>TOTAL OP 1.4</t>
  </si>
  <si>
    <t>TOTAL OP 1.3</t>
  </si>
  <si>
    <t>TOTAL OP 2.1</t>
  </si>
  <si>
    <t>TOTAL OR 2.2</t>
  </si>
  <si>
    <t>TOTAL OR 2.3</t>
  </si>
  <si>
    <t>Mayor compromiso de las partes interesadas con los programas y proyectos</t>
  </si>
  <si>
    <t>Ejecución adecuada de las actividades planeadas en la programación al contar con los recursos suficientes</t>
  </si>
  <si>
    <t>Cuenta con un sistema de monitoreo o supervisión del desarrollo del proceso y establece acciones de mejora continua</t>
  </si>
  <si>
    <t>Identificar, registrar y clasificar peticiones de servicio e incidentes y asignar una prioridad según su criticidad y los acuerdos de servicio establecidos (SLAs)</t>
  </si>
  <si>
    <t>Establecer procedimientos adecuados para la gestión y monitoreo de las peticiones de servicio</t>
  </si>
  <si>
    <t>1.3.4.1.E</t>
  </si>
  <si>
    <t>1.3.4.1.F</t>
  </si>
  <si>
    <t>1.3.4.1.H</t>
  </si>
  <si>
    <t>Recoger y analizar datos operacionales (especialmente registros de incidentes y cambios) para identificar tendencias emergentes que puedan indicar problemas</t>
  </si>
  <si>
    <t>La empresa cuenta con procedimientos formales para la Administración de los Sistemas de Información, que considera las siguientes actividades:</t>
  </si>
  <si>
    <t>1.4.2.1.A</t>
  </si>
  <si>
    <t>1.4.2.1.B</t>
  </si>
  <si>
    <t>1.4.2.1.C</t>
  </si>
  <si>
    <t>1.4.2.1.D</t>
  </si>
  <si>
    <t>Estos elementos se encuentran formalmente documentados</t>
  </si>
  <si>
    <t>Supervisar, medir, analizar, informar y revisar la disponibilidad, el rendimiento y la capacidad de los sistemas de información</t>
  </si>
  <si>
    <t>Mantener actualizado un repositorio de administración de la configuración de las soluciones de TI</t>
  </si>
  <si>
    <t>Definir los roles, responsabilidades, niveles de autoridad y segregación de tareas necesarias para apoyar los objetivos de los procesos de negocio mediante un sistema de control</t>
  </si>
  <si>
    <t>%</t>
  </si>
  <si>
    <t>Las Organizaciones Inteligentes, son aquellas que están enfocadas en lo que hacen, definen que clientes quieren tener,  estructuran sus servicios pensando en satisfacer las necesidades de sus clientes. Se caracterizan por que su enfoque siempre está alrededor del cliente.
Dentro de su visión estructuran un proceso de planeación estratégica, son administradas por los valores de la organización, monitorean las tendencias de su sector y tienen un sistema de información de excelencia que les permite un proceso de toma de decisiones adecuado.</t>
  </si>
  <si>
    <t>Las organizaciones profesionales, son aquellas que se preocupan por brindar productos o servicios de excelencia, cuentan con certificaciones tanto a nivel de empresa como a nivel individual, utilizan metodologías y tecnologías de punta.
Están convencidas de que la formalización institucional es un factor clave para el éxito y por ello, procuran apegarse a las mejores prácticas de gobierno corporativo con el fin de sostener un entorno adecuado para el desarrollo de sus actividades.
Son organizaciones que prestan atención al desarrollo de su personal, estableciendo funciones y procesos requeridos con el objeto de captar, desarrollar, realizar un seguimiento y fidelizar al personal, así como optimizar las relaciones entre la dirección y la organización.</t>
  </si>
  <si>
    <t>Arquitectura del servicio</t>
  </si>
  <si>
    <t xml:space="preserve">Arquitectura del servicio: La estructura de un Sistema o un Servicio TI, incluyendo las Relaciones de sus Componentes y del ambiente en el que se encuentran. La Arquitectura también incluye los Estándares y las Guías que dirigen el diseño y evolución del Sistema. </t>
  </si>
  <si>
    <t>Etapas del ciclo de vida</t>
  </si>
  <si>
    <t>Componentes de valor de la cartera de clientes</t>
  </si>
  <si>
    <t>Valor percibido por el cliente</t>
  </si>
  <si>
    <t>Las etapas del ciclo de vida del cliente consisten en : 
Adquisición, Conversión, Crecimiento, Retención y Reactivación</t>
  </si>
  <si>
    <t>Objetivo de calidad</t>
  </si>
  <si>
    <t>Administración de la disponibilidad de la capacidad</t>
  </si>
  <si>
    <t xml:space="preserve">Evaluaciones de impacto </t>
  </si>
  <si>
    <t>SLA</t>
  </si>
  <si>
    <t>El término SLA corresponde a las siglas de la expresión inglesa “Service Level Agreement”, que traducimos como acuerdo de nivel de servicio. Un SLA es, simplemente, un acuerdo contractual entre una empresa de servicios y su cliente, donde se define, fundamentalmente, el servicio y los compromisos de calidad.</t>
  </si>
  <si>
    <t>Procedimiento de Escalado</t>
  </si>
  <si>
    <t>Base de referencia de la configuración</t>
  </si>
  <si>
    <t xml:space="preserve">Componentes de valor de la cartera de clientes:
a) la evaluación objetiva del cliente con respecto a la utilidad de una marca, basada en las percepciones de lo que es dado por lo que es recibido
b)la evaluación subjetiva e intangible del cliente con respecto a la marca, por encima y más allá de su valor objetivamente percibido
c)la tendencia del cliente para relacionarse con la empresa más allá de las evaluaciones objetivas y subjetivas </t>
  </si>
  <si>
    <t>El valor percibido por el cliente se define como una preferencia percibida del cliente, por la evaluación de ciertos atributos del servicio y/o producto, el desempeño o performance de los mismos, así como las consecuencias provenientes del uso que facilitan o bloquean el alcanzar los objetivos del cliente y sus propósitos en situaciones de uso.</t>
  </si>
  <si>
    <t>El proceso de Gestión de la Capacidad puede segmentarse en subprocesos que analizan las necesidades de capacidad TI desde diferentes puntos de vista:
Gestión de la Capacidad del Negocio: que centra su objeto de atención en las necesidades futuras de usuarios y clientes.
Gestión de la Capacidad del Servicio: que analiza el rendimiento de los servicios TI con el objetivo de garantizar los niveles de servicio acordados.
Gestión de la Capacidad de Recursos: que estudia tanto el uso de la infraestructura TI como sus tendencias para asegurar que se dispone de los recursos suficientes y que estos se utilizan eficazmente.</t>
  </si>
  <si>
    <t>Se refiere a los eventos donde un requerimiento es adjudicado al respectivo dueño del proceso (Nivel Escalamiento), donde es atendido mediante la solicitud de un Ticket o Folio, dándole respuesta en un tiempo límite indicado en el acuerdo de nivel de servicio.</t>
  </si>
  <si>
    <t>Instrucciones</t>
  </si>
  <si>
    <t>Proceso de evaluar la gestión de la capacidad del negocio, de la gestión de la capacidad del servicio y de la gestión de la capacidad de los recursos que ayuden a tomar decisiones sobre las acciones de mejora</t>
  </si>
  <si>
    <t>Se refiere a la información o datos de un programa o software que describen y/o conforman la configuración base o preestablecida antes de haber tenido modificaciones y actualizaciones. Esta puede ser a nivel base de datos, programación, configuración de default de un sistema</t>
  </si>
  <si>
    <t>Años de la empresa en el sector de TI</t>
  </si>
  <si>
    <t>Años de experiencia en TI</t>
  </si>
  <si>
    <t>Años como empresario</t>
  </si>
  <si>
    <t>Ingresos anuales (en miles de pesos)</t>
  </si>
  <si>
    <t>No. Empleados</t>
  </si>
  <si>
    <t>Participación en programas federales</t>
  </si>
  <si>
    <t>Solicitante  / Telefono</t>
  </si>
  <si>
    <t xml:space="preserve"> Otra necesidad</t>
  </si>
  <si>
    <r>
      <rPr>
        <b/>
        <sz val="11"/>
        <color theme="1"/>
        <rFont val="Calibri"/>
        <family val="2"/>
        <scheme val="minor"/>
      </rPr>
      <t xml:space="preserve">Enfoque de Organización Inteligente </t>
    </r>
    <r>
      <rPr>
        <sz val="11"/>
        <color theme="1"/>
        <rFont val="Calibri"/>
        <family val="2"/>
        <scheme val="minor"/>
      </rPr>
      <t xml:space="preserve">      
Apartado 1. Enfocadas en lo que hacen y  enfocadas en el cliente   
Procesos:   
1.1 Administración de la oferta  de la Empresa de TI      
1.2 Administración del Valor del Cliente para la Empresa de TI     
1.3 Administración del Valor Generado para el Cliente      
1.4 Administración de Calidad Empresarial       
Apartado 2. Estructuran un Proceso de Planeación Estratégica
Procesos:     
2.1 Planeación Estratégica Empresarial Empresarial</t>
    </r>
  </si>
  <si>
    <r>
      <rPr>
        <b/>
        <sz val="11"/>
        <color theme="1"/>
        <rFont val="Calibri"/>
        <family val="2"/>
        <scheme val="minor"/>
      </rPr>
      <t xml:space="preserve">Enfoque de Organización Rentable   </t>
    </r>
    <r>
      <rPr>
        <sz val="11"/>
        <color theme="1"/>
        <rFont val="Calibri"/>
        <family val="2"/>
        <scheme val="minor"/>
      </rPr>
      <t xml:space="preserve">    
Apartado 1. Enfocadas en el conocimiento y en la gestión de la información financiera
Procesos:      
1.1 Administración del conocimiento financiero       
1.2 Elaboración y Reporte de la información financiera   
Apartado 2. Orientadas hacia el control de gestión económico-financiero
Procesos:   
2.1 Planeación y Control de Gestión Financieros   
2.2 Administración del Capital de Trabajo   
2.3 Administración de Riesgos Financieros
Apartado 3. Orientadas hacia la gestión financiera estratégica  
Procesos:     
3.1 Generación de Valor Económico   
3.2 Maximización de la Rentabilidad del Proyecto de Inversión 
3.3 Administración de las Fuentes de Financiamiento del Proyecto de Inversión</t>
    </r>
  </si>
  <si>
    <r>
      <rPr>
        <b/>
        <sz val="11"/>
        <color theme="1"/>
        <rFont val="Calibri"/>
        <family val="2"/>
        <scheme val="minor"/>
      </rPr>
      <t xml:space="preserve">Enfoque de Organización Profesional </t>
    </r>
    <r>
      <rPr>
        <sz val="11"/>
        <color theme="1"/>
        <rFont val="Calibri"/>
        <family val="2"/>
        <scheme val="minor"/>
      </rPr>
      <t xml:space="preserve">      
Apartado 1. Orientadas al desarrollo de metodologías y soluciones apegándose a las buenas prácticas       
Procesos:
1.1 Administración de proyectos       
1.2 Ingeniería y desarrollo de soluciones tecnológicas      
1.3 Operación y soporte de TI       
1.4 Administración de los sistemas de información 
Apartado 2. Enfocados en el desarrollo de su personal y en la formalización institucional
Procesos:    
2.1 Gestión Integral del Capital Humano       </t>
    </r>
  </si>
  <si>
    <r>
      <rPr>
        <b/>
        <sz val="11"/>
        <color theme="1"/>
        <rFont val="Calibri"/>
        <family val="2"/>
        <scheme val="minor"/>
      </rPr>
      <t>Recomendaciones</t>
    </r>
    <r>
      <rPr>
        <sz val="11"/>
        <color theme="1"/>
        <rFont val="Calibri"/>
        <family val="2"/>
        <scheme val="minor"/>
      </rPr>
      <t xml:space="preserve">
Cada apartado deberá ser resuelto por las personas que dominen dentro de la empresa conocimientos específicos como son: Marketing y Comercio, Recursos Humanos, Administración y Finanzas, aspectos Técnicos especializados en la actividad preponderante de la empresa, o bien que conozcan la infraestructura y funcionamiento en general de la empresa como es el caso de la Dirección o Gerencia General.
</t>
    </r>
  </si>
  <si>
    <t>Micro</t>
  </si>
  <si>
    <t>De 5 a 20 millones MXN</t>
  </si>
  <si>
    <t xml:space="preserve">Objetivos de calidad : Objetivo ambicionado o pretendido relacionado con la  calidad
</t>
  </si>
  <si>
    <t>.</t>
  </si>
  <si>
    <t xml:space="preserve">Las Organizaciones Rentables son aquellas que desarrollan el conocimiento financiero para contar con un proceso de administración y control financiero de calidad, automatizado y estandarizado. Realizan una planeación financiera a corto y mediano/largo plazo en los diferentes niveles operativos y los procesos relacionados con el cumplimiento de sus obligaciones económicas, fiscales y legales están formalizados. Asimismo, definen su política de financiamiento, formulan objetivos financieros que permiten definir la estructura de capital que desean conseguir durante la continuidad del negocio, y establecen indicadores de desempeño financiero para medir su nivel de cumplimiento con la estrategia global.
Buscan maximizar sus utilidades para satisfacer los intereses de las partes interesadas; su estructura de capital es sólida con fuentes de financiamiento diversificadas, y potencian su crecimiento económico a través del desarrollo de proyectos de inversión estratégicos.
</t>
  </si>
  <si>
    <r>
      <t>Modelos de elaboración de mapas de procesos para establecer una priorización frente al</t>
    </r>
    <r>
      <rPr>
        <b/>
        <sz val="11"/>
        <color theme="1"/>
        <rFont val="Calibri"/>
        <family val="2"/>
        <scheme val="minor"/>
      </rPr>
      <t xml:space="preserve"> riesgo financiero </t>
    </r>
    <r>
      <rPr>
        <sz val="11"/>
        <color theme="1"/>
        <rFont val="Calibri"/>
        <family val="2"/>
        <scheme val="minor"/>
      </rPr>
      <t xml:space="preserve">
</t>
    </r>
  </si>
  <si>
    <r>
      <t xml:space="preserve">Método del </t>
    </r>
    <r>
      <rPr>
        <b/>
        <sz val="11"/>
        <color theme="1"/>
        <rFont val="Calibri"/>
        <family val="2"/>
        <scheme val="minor"/>
      </rPr>
      <t>coeficiente Z Altman</t>
    </r>
    <r>
      <rPr>
        <sz val="11"/>
        <color theme="1"/>
        <rFont val="Calibri"/>
        <family val="2"/>
        <scheme val="minor"/>
      </rPr>
      <t xml:space="preserve"> para determinar la probabilidad de quiebra de la empresa mediante la combinación de ratios financieros</t>
    </r>
  </si>
  <si>
    <r>
      <t xml:space="preserve">Modelos de medición del riesgo financiero para estimar el </t>
    </r>
    <r>
      <rPr>
        <b/>
        <sz val="11"/>
        <color theme="1"/>
        <rFont val="Calibri"/>
        <family val="2"/>
        <scheme val="minor"/>
      </rPr>
      <t>nivel de exposición al riesgo</t>
    </r>
    <r>
      <rPr>
        <sz val="11"/>
        <color theme="1"/>
        <rFont val="Calibri"/>
        <family val="2"/>
        <scheme val="minor"/>
      </rPr>
      <t xml:space="preserve"> y de severidad de la pérdida potencial para la empresa</t>
    </r>
  </si>
  <si>
    <t>Se consiguen las fuentes de financiamiento en función del capital disponible del empresario y de los financiamientos que logra conseguir en su entorno (préstamos, donaciones o aportaciones provenientes de familiares o amigos).</t>
  </si>
  <si>
    <t>3.2.1.1</t>
  </si>
  <si>
    <t>3.2.1.2</t>
  </si>
  <si>
    <t>Análisis de la viabilidad financiera de los proyectos y acceso a fuentes de financiamiento por medio de Capital riesgo o Capital de proximidad, y préstamos bancarios a corto/mediano plazo</t>
  </si>
  <si>
    <t>Elaboración del flujo de caja (flujo de fondos del proyecto sin y con financiamiento)</t>
  </si>
  <si>
    <t xml:space="preserve">Preparación de los requerimientos de instituciones financieras e inversionistas, como las garantías o los covenants financieros, que obligan a la empresa a cumplir niveles de rendimiento o de equilibrio financiero determinados </t>
  </si>
  <si>
    <r>
      <t>Acceso a financiamientos mayores en función de su fase de desarrollo económico (</t>
    </r>
    <r>
      <rPr>
        <b/>
        <sz val="11"/>
        <color theme="1"/>
        <rFont val="Calibri"/>
        <family val="2"/>
        <scheme val="minor"/>
      </rPr>
      <t>Capital Desarrollo, Fondos Mezzanine, mercado de capitales, Capital Transmisión</t>
    </r>
    <r>
      <rPr>
        <sz val="11"/>
        <color theme="1"/>
        <rFont val="Calibri"/>
        <family val="2"/>
        <scheme val="minor"/>
      </rPr>
      <t xml:space="preserve"> y/o préstamos bancarios a mediano/largo plazo)</t>
    </r>
  </si>
  <si>
    <t>3.2.4.1.D</t>
  </si>
  <si>
    <t>3.2.4.2.C</t>
  </si>
  <si>
    <t>3.2.4.2.D</t>
  </si>
  <si>
    <t>3.2.4.3.C</t>
  </si>
  <si>
    <t>3.2.4.3.D</t>
  </si>
  <si>
    <t xml:space="preserve">Análisis de las características del proyecto en base a la información disponible y definición de criterios de aceptación o rechazo del proyecto </t>
  </si>
  <si>
    <t xml:space="preserve">Elaboración del flujo de caja (flujo de fondos del proyecto sin y con financiamiento)
</t>
  </si>
  <si>
    <t>Verificación, control y reporte de los programas y proyectos para asegurar el cumplimiento de los objetivos</t>
  </si>
  <si>
    <t>&lt;z</t>
  </si>
  <si>
    <t>Conceptos relacionados con Riesgo Financiero</t>
  </si>
  <si>
    <t>Coeficiente Z Altman</t>
  </si>
  <si>
    <t>Este método permite determinar la probabilidad de quiebra de la empresa mediante la combinación de diferentes ratios financieros.</t>
  </si>
  <si>
    <t>Nivel de exposición de riesgo</t>
  </si>
  <si>
    <t>La exposición al riesgo se refiere al grado en que una empresa se ve afectada por la variación de factores internos o externos de riesgo determinados</t>
  </si>
  <si>
    <t>Gestión de riesgos financieros</t>
  </si>
  <si>
    <t>Activos intangibles</t>
  </si>
  <si>
    <t>Presupuesto de Capital o Proyecto de Inversión</t>
  </si>
  <si>
    <t>La exposición al riesgo se refiere al grado en que una empresa se ve afectada por la variación de factores internos o externos de riesgo determinados
Capacidad de endeudamiento:
La capacidad de endeudamiento permite medir la solidez con que la empresa es capaz de atender los desembolsos exigidos como consecuencia de la toma de deuda.
Apalancamiento financiero:
Representa la utilización de la deuda para financiar una operación e incrementar la rentabilidad de los capitales propios.
Nivel de riesgo financiero aceptable:
Es el nivel de riesgo que la empresa de TI está dispuesta a aceptar y en capacidad de retener para cumplir con sus objetivos, sin incurrir en costos ni efectos adversos excesivos.</t>
  </si>
  <si>
    <t>Conceptos relacionados con exposición de riesgo</t>
  </si>
  <si>
    <t xml:space="preserve">Capital Desarrollo:
Es un tipo de inversión de capital privado en empresas maduras que buscan capital para realizar planes de expansión o de re-estructuración.
Fondos Mezzanine:
Son préstamos participativos que combinan las características de la deuda y del capital por sus intereses variables y fijos, y permiten a la empresa crecer por etapas
Mercado de Capitales:
Permite emitir títulos en el mercado primario y levantar los fondos necesarios para su inversión, o conseguir préstamos obligacionistas en el mercado de valores. 
Capital Transmisión:
Representa las inversiones con apalancamiento realizadas en la fase de cesión de la empresa por medio de operaciones de Leveraged Buyout (LBO) o Leveraged Management Buyout (LMBO)
</t>
  </si>
  <si>
    <t>Conceptos relacionados con capital</t>
  </si>
  <si>
    <t>Relación riesgo/Rendimiento:
Todas las inversiones conllevan algún riesgo de posible pérdida, y la empresa debe analizar y evalúar el riesgo en función del rendimiento potencial que ofrece la inversión.</t>
  </si>
  <si>
    <t>Relación Riesgo / Rendimiento</t>
  </si>
  <si>
    <t xml:space="preserve">El riesgo financiero es el riesgo asociado con cualquier forma de financiación y la probabilidad de que impacte negativamente sobre los objetivos de la empresa. Entre los diferentes tipos de riesgo financiero, se pueden distinguir principalmente:
- El riesgo de crédito, que identifica la pérdida potencial por la falta de pago de un acreditado
- El riesgo de mercado, que identifica la pérdida potencial por cambios en factores que pueden incidir en la valuación del portafolio de activos, como los precios, las tasas de interés, los tipos de cambio, etc.
- El riesgo de liquidez, que evalúa la posibilidad de que la empresa no sea capaz de cumplir con sus compromisos de pago a corto plazo y que sea insolvente
- El riesgo operativo, que deriva de la ejecución de las operaciones de la empresa y mide la probabilidad de riesgo por factores relativos al personal, a deficiencias de control interno, al riesgo de fraude, riesgos externos a la empresa, etc.
</t>
  </si>
  <si>
    <t>La gestión de riesgos financieros permite identificar los diferentes tipos de riesgo financiero que pueden afectar la operación y/o resultados esperados de una entidad o inversión.</t>
  </si>
  <si>
    <t>Los activos intangibles son aquellos que tienen características inmateriales y pueden generar beneficios económicos futuros para la empresa. Para las empresas de TI, estos activos suelen ser los siguientes:
- El reconocimiento de la empresa en su entorno económico y en el sector de TI
- Sus empleados, a través de la administración de sus conocimientos técnicos y saber-hacer (Know How)
- Las herramientas puestas a disposición de los empleados (certificaciones, capacitaciones, hardware y software)
- Los procesos operativos y el diseño e implementación de nuevos procesos o nuevos sistemas
- Las licencias y concesiones de la empresa
- La propiedad intelectual (marcas, patentes, derechos de autor)
- Los conocimientos comerciales
- Los programas informáticos y sistemas de información
- El valor de la cartera de clientes
- Las relaciones comerciales con clientes o proveedores
- La lealtad de los clientes
- Las cuotas de mercado
- Los derechos de comercialización y exclusividad
Partners:
Los partners de TI representan las empresas que distribuyen o venden los productos y soluciones de una empresa de TI por medio de un contrato establecido entre ambas partes.</t>
  </si>
  <si>
    <t>El Presupuesto de Capital o Proyecto de Inversión se refiere a la planeación de inversiones en activo fijo cuyos flujos de efectivo son a largo plazo y permitan generar utilidades mayores al monto de la inversión. Está constituido por dos presupuestos, el presupuesto de inversiones y el de financiación.</t>
  </si>
  <si>
    <r>
      <t xml:space="preserve">Mayor efectividad de los recursos y generación de una ventaja competitiva basada en la </t>
    </r>
    <r>
      <rPr>
        <b/>
        <sz val="11"/>
        <color theme="1"/>
        <rFont val="Calibri"/>
        <family val="2"/>
        <scheme val="minor"/>
      </rPr>
      <t>gestión de riesgos financieros</t>
    </r>
  </si>
  <si>
    <r>
      <t xml:space="preserve">Metodologías para evidenciar y valorar los ingresos provenientes de </t>
    </r>
    <r>
      <rPr>
        <b/>
        <sz val="11"/>
        <color theme="1"/>
        <rFont val="Calibri"/>
        <family val="2"/>
        <scheme val="minor"/>
      </rPr>
      <t>activos intangibles</t>
    </r>
    <r>
      <rPr>
        <sz val="11"/>
        <color theme="1"/>
        <rFont val="Calibri"/>
        <family val="2"/>
        <scheme val="minor"/>
      </rPr>
      <t>, tales como marcas, patentes, licencias, franquicias, derechos de autor, exclusividad en los productos o en la distribución, existencia de partners, etc.</t>
    </r>
  </si>
  <si>
    <r>
      <t>Mejor equilibrio entre el nivel de</t>
    </r>
    <r>
      <rPr>
        <b/>
        <sz val="11"/>
        <color theme="1"/>
        <rFont val="Calibri"/>
        <family val="2"/>
        <scheme val="minor"/>
      </rPr>
      <t xml:space="preserve"> riesgo financiero y el rendimiento de la inversión</t>
    </r>
    <r>
      <rPr>
        <sz val="11"/>
        <color theme="1"/>
        <rFont val="Calibri"/>
        <family val="2"/>
        <scheme val="minor"/>
      </rPr>
      <t>, y diversificación de las fuentes de financiamiento para repartir el riesgo</t>
    </r>
  </si>
  <si>
    <r>
      <t xml:space="preserve">Modelos de elaboración de mapas de procesos para establecer una priorización frente al </t>
    </r>
    <r>
      <rPr>
        <b/>
        <sz val="11"/>
        <color theme="1"/>
        <rFont val="Calibri"/>
        <family val="2"/>
        <scheme val="minor"/>
      </rPr>
      <t xml:space="preserve">riesgo financiero </t>
    </r>
    <r>
      <rPr>
        <sz val="11"/>
        <color theme="1"/>
        <rFont val="Calibri"/>
        <family val="2"/>
        <scheme val="minor"/>
      </rPr>
      <t xml:space="preserve">
</t>
    </r>
  </si>
  <si>
    <r>
      <t xml:space="preserve">Análisis de financiamientos disponibles, de razones financieras (apalancamiento financiero, capacidad de endeudamiento, etc.) y medición del riesgo (cálculo de la probabilidad de incumplimiento, la estimación del </t>
    </r>
    <r>
      <rPr>
        <b/>
        <sz val="11"/>
        <color theme="1"/>
        <rFont val="Calibri"/>
        <family val="2"/>
        <scheme val="minor"/>
      </rPr>
      <t>nivel de exposición al riesgo</t>
    </r>
    <r>
      <rPr>
        <sz val="11"/>
        <color theme="1"/>
        <rFont val="Calibri"/>
        <family val="2"/>
        <scheme val="minor"/>
      </rPr>
      <t xml:space="preserve"> y de severidad de la pérdida potencial para la empresa)</t>
    </r>
  </si>
  <si>
    <t>total</t>
  </si>
  <si>
    <t>Índice</t>
  </si>
  <si>
    <t>Cuenta con una administración de su oferta de productos y/o servicios que le permite a la Empresa de TI:</t>
  </si>
  <si>
    <r>
      <t xml:space="preserve">Identificar y estructurar los servicios que serán ofrecidos en el mercado con la finalidad de alcanzar las metas y objetivos planteados, considerando los recursos ,la infraestructura </t>
    </r>
    <r>
      <rPr>
        <sz val="11"/>
        <rFont val="Calibri"/>
        <family val="2"/>
        <scheme val="minor"/>
      </rPr>
      <t>de la empresa</t>
    </r>
    <r>
      <rPr>
        <sz val="11"/>
        <color theme="1"/>
        <rFont val="Calibri"/>
        <family val="2"/>
        <scheme val="minor"/>
      </rPr>
      <t xml:space="preserve"> y el alcance territorial de la oferta (Regional Nacional o Internacional)</t>
    </r>
  </si>
  <si>
    <t>El proceso de Elaboración y Reporte de la Información Financiera se realiza de manera periódica y se administra o subcontrata (outsourcing) la actividad de elaboración y procesamiento de información financiera</t>
  </si>
  <si>
    <t>Generar documentación sobre los proyectos de TI sin que exista un modelo o metodología estándar y formal para ello</t>
  </si>
  <si>
    <t>Contar con un marco de trabajo que define la estructura, los procedimientos, las técnicas, así como las funciones y responsabilidades de los miembros del proyecto para asegurar que los recursos se alineen al presupuesto establecido</t>
  </si>
  <si>
    <t>La empresa de TI identifica y evalúa las soluciones tecnológicas que requiere de una forma práctica</t>
  </si>
  <si>
    <t xml:space="preserve">Para el desarrollo del proceso de Servicio y Soporte de la empresa de TI y su documentación correspondiente, la empresa de TI define actividades y procedimientos operativos necesarios para la entrega de los servicios internos y externos , promueve una respuesta oportuna y efectiva a peticiones de usuarios y establece soluciones para incidentes y  formula medidas de mejora para su prevención  </t>
  </si>
  <si>
    <t>La administración del desempeño y la seguridad de los sistemas de información se lleva a cabo de acuerdo con estándares y buenas prácticas aplicadas por iniciativa uno o más individuos expertos en TI y certificados</t>
  </si>
  <si>
    <t>La empresa desarrolla modelos y metodologías que le permitan maximizar la eficacia de su proceso de Administración del Capital de Trabajo, tales como:</t>
  </si>
  <si>
    <t>Desarrolla modelos y metodologías que ayudan a la empresa a optimizar su proceso de Generación de Valor Económico, entre ellos:</t>
  </si>
  <si>
    <t>Un expediente del proyecto que permita una adecuada evaluación planeación de recursos y actividades en la fase de preparación y arranque, y seguimiento al proyecto en la fase de ejecución del y cierre del mismo</t>
  </si>
  <si>
    <t xml:space="preserve">Se administran varios proyectos simultáneamente por medio del área de Gestión de Proyectos, encargada de centralizar, coordinar la administración de los proyectos y generar valor a través de la ejecución exitosa y eficiente de los proyectos.
Además, la empresa desarrolla estrategias y utiliza modelos y metodologías que le permiten potenciar la eficiencia de sus proyectos de TI a través de la ejecución de los siguientes elementos:
</t>
  </si>
  <si>
    <t>La empresa de TI evalúa y selecciona las soluciones tecnológicas que requiere para prestar sus servicios considerando los requerimientos internos, la tecnología disponible, la viabilidad económica y evaluaciones de riesgos.</t>
  </si>
  <si>
    <t xml:space="preserve">Para desarrollar, adquirir, y mantener los componentes que integran sus soluciones tecnológicas, la empresa se basa una metodología detallada,  sigue un proceso de gestión de cambios,  establece ambientes para desarrollo, prueba y producción , e incorpora elementos que garanticen la seguridad de la información </t>
  </si>
  <si>
    <t xml:space="preserve">Para la  identificación, el desarrollo, adquisición y mantenimiento de los componentes tecnológicos, se desarrollan documentos que proporcionan evidencia de las actividades llevadas a cabo o los resultados obtenidos en el proceso, como son: </t>
  </si>
  <si>
    <t xml:space="preserve">Para la identificación de las soluciones tecnológicas : La definición de requerimientos, un estudio de viabilidad, un plan de alto nivel de adquisiciones /desarrollo, un reporte de  análisis de riesgos y firmas de aprobación. </t>
  </si>
  <si>
    <t>La empresa desarrolla modelos y metodologías que le permiten llevar a cabo la administración de las operaciones, la atención de requerimientos de usuarios y la identificación y solución de problemas</t>
  </si>
  <si>
    <t xml:space="preserve">Su proceso se encuentra automatizado a través de herramientas que le permiten principalmente: </t>
  </si>
  <si>
    <t>Monitorear los eventos relacionados con la capacidad, disponibilidad y seguridad de la infraestructura de TI</t>
  </si>
  <si>
    <t>Proporcionar información de los problemas identificados, indicando su clasificación, categorización y priorización, así como acciones tomadas y planes de remediación desarrollados.</t>
  </si>
  <si>
    <t>Analizar y dar seguimiento a las habilidades críticas, competencias y nivel técnico (certificado) requerido del personal, e identificar si existen recursos humanos con éstas características dentro de la organización</t>
  </si>
  <si>
    <t>Registrar los planes de acción necesarios para hacer frente a los requerimientos de personal que cumpla con determinadas características y certificaciones requeridas, tales como programas formales de capacitación, redistribución y cambios en las estrategias de contratación</t>
  </si>
  <si>
    <t>Identificar y estructurar los servicios que serán ofrecidos en el mercado con la finalidad de alcanzar las metas y objetivos planteados, considerando los recursos ,la infraestructura de la empresa y el alcance territorial de la oferta (Regional Nacional o Internacional)</t>
  </si>
  <si>
    <r>
      <t>Mantener actualizados los</t>
    </r>
    <r>
      <rPr>
        <b/>
        <sz val="11"/>
        <rFont val="Calibri"/>
        <family val="2"/>
        <scheme val="minor"/>
      </rPr>
      <t xml:space="preserve"> componentes del  valor </t>
    </r>
    <r>
      <rPr>
        <sz val="11"/>
        <rFont val="Calibri"/>
        <family val="2"/>
        <scheme val="minor"/>
      </rPr>
      <t xml:space="preserve">de toda su cartera de clientes actuales y potenciales </t>
    </r>
  </si>
  <si>
    <t>La rentabilización la cartera de clientes a través de:</t>
  </si>
  <si>
    <t>Desarrolla modelos y metodologías que proporcionan evidencia de las actividades llevadas a cabo o los resultados obtenidos en el proceso de planeación y control de gestión financiera, entre los que se encuentran:</t>
  </si>
  <si>
    <t xml:space="preserve">Métodos para establecer diferentes tipos de planeación en función del horizonte de tiempo, entre las cuales se consideran la planeación estratégica, operativa y presupuestaria, y alineación de la planeación operativa con los objetivos estratégicos </t>
  </si>
  <si>
    <r>
      <t xml:space="preserve">Metodologías para evidenciar y valorar los ingresos provenientes de </t>
    </r>
    <r>
      <rPr>
        <b/>
        <sz val="11"/>
        <rFont val="Calibri"/>
        <family val="2"/>
        <scheme val="minor"/>
      </rPr>
      <t>activos intangibles,</t>
    </r>
    <r>
      <rPr>
        <sz val="11"/>
        <rFont val="Calibri"/>
        <family val="2"/>
        <scheme val="minor"/>
      </rPr>
      <t xml:space="preserve"> tales como marcas, patentes, licencias, franquicias, derechos de autor, exclusividad en los productos o en la distribución, existencia de partners, etc.</t>
    </r>
  </si>
  <si>
    <t>La implementación de las soluciones de TI se realiza con un enfoque preventivo, en línea con la estrategia y los objetivos de negocio</t>
  </si>
  <si>
    <t>Las soluciones tecnológicas de la organización responden adecuadamente a sus necesidades y requerimientos de negocio</t>
  </si>
  <si>
    <t>La organización desarrolla procesos de valor que representan ventajas competitivas</t>
  </si>
  <si>
    <t>A través de su proceso de administración de la oferta la empresa de TI  crea soluciones viables y óptimas que satisfacen las necesidades empresariales y reducen riesgos</t>
  </si>
  <si>
    <t>1.1.4.A</t>
  </si>
  <si>
    <t>Implementación de técnicas específicas y controles sólidos que permitan efectuar una mejora continua en la liberación de proyectos y estandarizar los casos de éxito</t>
  </si>
  <si>
    <t>1.1.4.D</t>
  </si>
  <si>
    <t>Analizar y determinar su mercado objetivo</t>
  </si>
  <si>
    <r>
      <rPr>
        <sz val="11"/>
        <rFont val="Calibri"/>
        <family val="2"/>
        <scheme val="minor"/>
      </rPr>
      <t xml:space="preserve">Diseñar un </t>
    </r>
    <r>
      <rPr>
        <b/>
        <sz val="11"/>
        <rFont val="Calibri"/>
        <family val="2"/>
        <scheme val="minor"/>
      </rPr>
      <t xml:space="preserve">portafolio de servicios </t>
    </r>
    <r>
      <rPr>
        <sz val="11"/>
        <rFont val="Calibri"/>
        <family val="2"/>
        <scheme val="minor"/>
      </rPr>
      <t>de TI  en función de a los objetivos estratégicos de rentabilidad del negocio</t>
    </r>
  </si>
  <si>
    <r>
      <t>Determinar las categorías</t>
    </r>
    <r>
      <rPr>
        <b/>
        <sz val="11"/>
        <color theme="1"/>
        <rFont val="Calibri"/>
        <family val="2"/>
        <scheme val="minor"/>
      </rPr>
      <t xml:space="preserve"> </t>
    </r>
    <r>
      <rPr>
        <sz val="11"/>
        <color theme="1"/>
        <rFont val="Calibri"/>
        <family val="2"/>
        <scheme val="minor"/>
      </rPr>
      <t>para la agrupación de  sus servicios (por ejemplo por tipo de cliente)  y establecer una priorización de las iniciativas contenidas en el portafolio</t>
    </r>
  </si>
  <si>
    <t xml:space="preserve">Actualizar los servicios  que se encuentran en operación y aquellos que se pueden implementar </t>
  </si>
  <si>
    <t>Evaluar detalladamente los servicios para decidir su viabilidad de acuerdo a su valor/rentabilidad, beneficios, costos, riesgos y alineamiento con la estrategia del negocio</t>
  </si>
  <si>
    <t>Implementar acciones correctivas en caso de  que los beneficios obtenidos en los servicios se desvíen de los esperados</t>
  </si>
  <si>
    <t>La definición del  perfil de sus clientes y el establecimiento de los segmentos en los que los clasifican</t>
  </si>
  <si>
    <t>Equilibrar las necesidades actuales y futuras de disponibilidad, rendimiento y capacidad con una provisión de servicio efectiva en costos</t>
  </si>
  <si>
    <t>La gestión de todos los cambios de manera controlada, incluyendo cambios estándar de mantenimiento y emergencia en relación con los procesos de negocio, de aplicaciones y de infraestructura</t>
  </si>
  <si>
    <t>La protección de la información de la empresa y de sus clientes para mantener un  nivel de seguridad de la información de acuerdo con la política definida y el establecimiento de roles de seguridad y privilegios de acceso a la información.</t>
  </si>
  <si>
    <t>1.4.2.1.E</t>
  </si>
  <si>
    <t>El establecer controles adecuados y de proceso de negocio para asegurar que la información relacionada cumpla con requerimientos de legitimidad y autorización</t>
  </si>
  <si>
    <t>Estos elementos se encuentran formalmente documentados a través de registros</t>
  </si>
  <si>
    <t>El mantenimiento de la información actualizada sobre la configuración y relaciones de los principales recursos de TI necesarios para la prestación de los servicios críticos</t>
  </si>
  <si>
    <t xml:space="preserve">Organizar la función de gestión de proyectos de TI a través de líderes de proyectos y de equipos funcionales claramente definidos y establecidos, bajo la supervisión de la gerencia </t>
  </si>
  <si>
    <t xml:space="preserve">Dar un seguimiento a los beneficios obtenidos a través de los servicios y a la evolución de los servicios lo largo de su ciclo de vida; y hacer un análisis comparativo de los resultados obtenidos internamente </t>
  </si>
  <si>
    <t>La empresa de TI, cuenta con un proceso de Administración del Valor del Cliente que considera lo siguiente:</t>
  </si>
  <si>
    <t xml:space="preserve">El proceso para la Administración del Valor del Cliente se encuentra  formalmente documentado </t>
  </si>
  <si>
    <t xml:space="preserve">El proceso para la Administración del Valor Generado para el Cliente se encuentra  formalmente documentado </t>
  </si>
  <si>
    <t xml:space="preserve">El proceso para la Administración del Valor Generado para el Cliente se encuentra formalmente </t>
  </si>
  <si>
    <t xml:space="preserve">El proceso para la Administración del Valor del Cliente se encuentra formalmente documentado </t>
  </si>
  <si>
    <t>El proceso para la administración de la oferta de productos y/o servicios se encuentra  formalmente documentado</t>
  </si>
  <si>
    <t>Revisa las actividades realizadas, analiza la información generada y mediante indicadores de eficacia, evalúa el nivel de cumplimiento de los procesos de administración de los sistemas.</t>
  </si>
  <si>
    <t>La empresa desarrolla modelos y documentos que le permiten llevar a cabo Administración de la disponibilidad y la capacidad, la administración de cambios, configuraciones y seguridad y el control de procesos de información del negocio.</t>
  </si>
  <si>
    <t xml:space="preserve">Revisa las actividades desarrolladas en el proceso, analiza la información generada y mediante indicadores de eficacia, evalúa el nivel de cumplimiento del proceso  </t>
  </si>
  <si>
    <t>Revisa las actividades desarrolladas en el proceso, analiza la información generada y mediante indicadores de eficacia, evalúa el nivel de cumplimiento del proceso.</t>
  </si>
  <si>
    <t>Evaluación de la viabilidad del proyecto (coherencia, operabilidad del proyecto y cumplimiento con los objetivos)</t>
  </si>
  <si>
    <t>Su proceso de Generación de Valor Económico se encuentra automatizado a través de herramientas que le permitan:</t>
  </si>
  <si>
    <t>Desarrolla modelos y metodologías que proporcionan evidencia de las actividades llevadas a cabo o los resultados obtenidos en el proceso, entre los que se encuentran:</t>
  </si>
  <si>
    <t>Implicación de la Administración en la elaboración de un marco de gestión de riesgos financieros que incluya una descripción de las actividades relacionadas con el proceso de administración de riesgos financieros</t>
  </si>
  <si>
    <t>Aquí me quede</t>
  </si>
  <si>
    <t xml:space="preserve">Establecer  y mantener una alianza o asociación con  Clústeres de TI, Parques tecnológicos o Cámaras de la industria de TI, así como con Partners Certificados </t>
  </si>
  <si>
    <t xml:space="preserve">Desarrolla documentos que proporcionan evidencia de las actividades llevadas a cabo o los resultados obtenidos, entre los que se encuentran: </t>
  </si>
  <si>
    <t>El proceso para la Administración del Valor del Cliente se encuentra  formalmente documentado</t>
  </si>
  <si>
    <t xml:space="preserve">                                                                                                                                           </t>
  </si>
  <si>
    <r>
      <t xml:space="preserve">Diseñar un </t>
    </r>
    <r>
      <rPr>
        <b/>
        <sz val="11"/>
        <rFont val="Calibri"/>
        <family val="2"/>
        <scheme val="minor"/>
      </rPr>
      <t xml:space="preserve">portafolio de servicios </t>
    </r>
    <r>
      <rPr>
        <sz val="11"/>
        <rFont val="Calibri"/>
        <family val="2"/>
        <scheme val="minor"/>
      </rPr>
      <t>de TI  en función de a los objetivos estratégicos de rentabilidad del negocio</t>
    </r>
  </si>
  <si>
    <r>
      <t>Determinar las categorías</t>
    </r>
    <r>
      <rPr>
        <b/>
        <sz val="11"/>
        <rFont val="Calibri"/>
        <family val="2"/>
        <scheme val="minor"/>
      </rPr>
      <t xml:space="preserve"> </t>
    </r>
    <r>
      <rPr>
        <sz val="11"/>
        <rFont val="Calibri"/>
        <family val="2"/>
        <scheme val="minor"/>
      </rPr>
      <t>para la agrupación de  sus servicios (por ejemplo por tipo de cliente)  y establecer una priorización de las iniciativas contenidas en el portafolio</t>
    </r>
  </si>
  <si>
    <t xml:space="preserve">-Actualizar los servicios  que se encuentran en operación y aquellos que se pueden implementar </t>
  </si>
  <si>
    <r>
      <t xml:space="preserve">d) Descripción detallada de los servicios dentro del  </t>
    </r>
    <r>
      <rPr>
        <b/>
        <sz val="11"/>
        <rFont val="Calibri"/>
        <family val="2"/>
        <scheme val="minor"/>
      </rPr>
      <t xml:space="preserve">portafolio de servicios </t>
    </r>
  </si>
  <si>
    <r>
      <t xml:space="preserve">g) </t>
    </r>
    <r>
      <rPr>
        <b/>
        <sz val="11"/>
        <rFont val="Calibri"/>
        <family val="2"/>
        <scheme val="minor"/>
      </rPr>
      <t>Catálogo de servicios</t>
    </r>
    <r>
      <rPr>
        <sz val="11"/>
        <rFont val="Calibri"/>
        <family val="2"/>
        <scheme val="minor"/>
      </rPr>
      <t xml:space="preserve"> </t>
    </r>
  </si>
  <si>
    <r>
      <t xml:space="preserve">a) Paquete de diseño del servicio y la representación gráfica de la </t>
    </r>
    <r>
      <rPr>
        <b/>
        <sz val="11"/>
        <rFont val="Calibri"/>
        <family val="2"/>
        <scheme val="minor"/>
      </rPr>
      <t xml:space="preserve">arquitectura del servicio </t>
    </r>
  </si>
  <si>
    <r>
      <t xml:space="preserve">El análisis  de la </t>
    </r>
    <r>
      <rPr>
        <b/>
        <sz val="11"/>
        <rFont val="Calibri"/>
        <family val="2"/>
        <scheme val="minor"/>
      </rPr>
      <t xml:space="preserve">etapa del ciclo de vida </t>
    </r>
    <r>
      <rPr>
        <sz val="11"/>
        <rFont val="Calibri"/>
        <family val="2"/>
        <scheme val="minor"/>
      </rPr>
      <t xml:space="preserve">en que se encuentra cada cliente </t>
    </r>
  </si>
  <si>
    <r>
      <rPr>
        <b/>
        <sz val="11"/>
        <rFont val="Calibri"/>
        <family val="2"/>
        <scheme val="minor"/>
      </rPr>
      <t>Revisa las actividades desarrolladas en el proceso de Administración del Valor del Cliente, analiza la información generada y mediante indicadores de eficacia, evalúa el nivel de cumplimiento del proceso</t>
    </r>
    <r>
      <rPr>
        <sz val="11"/>
        <rFont val="Calibri"/>
        <family val="2"/>
        <scheme val="minor"/>
      </rPr>
      <t xml:space="preserve">  </t>
    </r>
  </si>
  <si>
    <t>El proceso para la Administración del Valor Generado para el Cliente se encuentra  formalmente documentado</t>
  </si>
  <si>
    <t xml:space="preserve">Modelos y metodologías para generar, seleccionar y evaluar e implementar estrategias empresariales o corporativas enfocadas en mejorar la acometividad y posicionamiento de la empresa en el sector de TI  
</t>
  </si>
  <si>
    <r>
      <t xml:space="preserve">Modelos de elaboración de mapas de procesos para establecer una priorización frente al </t>
    </r>
    <r>
      <rPr>
        <b/>
        <sz val="11"/>
        <rFont val="Calibri"/>
        <family val="2"/>
        <scheme val="minor"/>
      </rPr>
      <t xml:space="preserve">riesgo financiero </t>
    </r>
    <r>
      <rPr>
        <sz val="11"/>
        <rFont val="Calibri"/>
        <family val="2"/>
        <scheme val="minor"/>
      </rPr>
      <t xml:space="preserve">
</t>
    </r>
  </si>
  <si>
    <r>
      <t xml:space="preserve">Método del </t>
    </r>
    <r>
      <rPr>
        <b/>
        <sz val="11"/>
        <rFont val="Calibri"/>
        <family val="2"/>
        <scheme val="minor"/>
      </rPr>
      <t>coeficiente Z Altman</t>
    </r>
    <r>
      <rPr>
        <sz val="11"/>
        <rFont val="Calibri"/>
        <family val="2"/>
        <scheme val="minor"/>
      </rPr>
      <t xml:space="preserve"> para determinar la probabilidad de quiebra de la empresa mediante la combinación de ratios financieros</t>
    </r>
  </si>
  <si>
    <r>
      <t xml:space="preserve">Modelos de medición del riesgo financiero para estimar el </t>
    </r>
    <r>
      <rPr>
        <b/>
        <sz val="11"/>
        <rFont val="Calibri"/>
        <family val="2"/>
        <scheme val="minor"/>
      </rPr>
      <t>nivel de exposición al riesgo</t>
    </r>
    <r>
      <rPr>
        <sz val="11"/>
        <rFont val="Calibri"/>
        <family val="2"/>
        <scheme val="minor"/>
      </rPr>
      <t xml:space="preserve"> y de severidad de la pérdida potencial para la empresa</t>
    </r>
  </si>
  <si>
    <t>Comunicación de las políticas de gestión del riesgo a través de su difusión al personal del área de finanzas, y el establecimiento de sanciones en caso de violación de estas políticas</t>
  </si>
  <si>
    <r>
      <t xml:space="preserve">Metodologías para evidenciar y valorar los ingresos provenientes de </t>
    </r>
    <r>
      <rPr>
        <b/>
        <sz val="11"/>
        <rFont val="Calibri"/>
        <family val="2"/>
        <scheme val="minor"/>
      </rPr>
      <t>activos intangibles</t>
    </r>
    <r>
      <rPr>
        <sz val="11"/>
        <rFont val="Calibri"/>
        <family val="2"/>
        <scheme val="minor"/>
      </rPr>
      <t>, tales como marcas, patentes, licencias, franquicias, derechos de autor, exclusividad en los productos o en la distribución, existencia de partners, etc.</t>
    </r>
  </si>
  <si>
    <r>
      <t xml:space="preserve">Análisis de financiamientos disponibles, de razones financieras (apalancamiento financiero, capacidad de endeudamiento, etc.) y medición del riesgo (cálculo de la probabilidad de incumplimiento, la estimación del </t>
    </r>
    <r>
      <rPr>
        <b/>
        <sz val="11"/>
        <rFont val="Calibri"/>
        <family val="2"/>
        <scheme val="minor"/>
      </rPr>
      <t>nivel de exposición al riesgo</t>
    </r>
    <r>
      <rPr>
        <sz val="11"/>
        <rFont val="Calibri"/>
        <family val="2"/>
        <scheme val="minor"/>
      </rPr>
      <t xml:space="preserve"> y de severidad de la pérdida potencial para la empresa)</t>
    </r>
  </si>
  <si>
    <t>Para el desarrollo, adquisición y mantenimiento de las soluciones tecnológicas: especificaciones de diseño de alto nivel, Especificaciones de diseño detalladas, Plan de adquisiciones, Plan de aseguramiento de calidad (QA), Plan de pruebas, registro de resultados de pruebas y de peticiones de cambio, plan de mantenimiento, catálogo de servicios.</t>
  </si>
  <si>
    <r>
      <t xml:space="preserve">Modelos de elaboración de mapas de procesos para establecer una priorización frente al </t>
    </r>
    <r>
      <rPr>
        <b/>
        <sz val="11"/>
        <rFont val="Calibri"/>
        <family val="2"/>
        <scheme val="minor"/>
      </rPr>
      <t>riesgo financiero</t>
    </r>
    <r>
      <rPr>
        <sz val="11"/>
        <rFont val="Calibri"/>
        <family val="2"/>
        <scheme val="minor"/>
      </rPr>
      <t xml:space="preserve"> 
</t>
    </r>
  </si>
  <si>
    <t>Método del coeficiente Z Altman para determinar la probabilidad de quiebra de la empresa mediante la combinación de ratios financieros</t>
  </si>
  <si>
    <r>
      <t>Análisis de financiamientos disponibles, de razones financieras (apalancamiento financiero, capacidad de endeudamiento, etc.) y medición del riesgo (cálculo de la probabilidad de incumplimiento, la estimación del</t>
    </r>
    <r>
      <rPr>
        <b/>
        <sz val="11"/>
        <rFont val="Calibri"/>
        <family val="2"/>
        <scheme val="minor"/>
      </rPr>
      <t xml:space="preserve"> nivel de exposición al riesgo</t>
    </r>
    <r>
      <rPr>
        <sz val="11"/>
        <rFont val="Calibri"/>
        <family val="2"/>
        <scheme val="minor"/>
      </rPr>
      <t xml:space="preserve"> y de severidad de la pérdida potencial para la empresa)</t>
    </r>
  </si>
  <si>
    <t xml:space="preserve">Evaluación de la viabilidad del proyecto (coherencia, operabilidad del proyecto y cumplimiento con los objetivos)
</t>
  </si>
  <si>
    <r>
      <t>Acceso a financiamientos mayores en función de su fase de desarrollo económico (</t>
    </r>
    <r>
      <rPr>
        <b/>
        <sz val="11"/>
        <rFont val="Calibri"/>
        <family val="2"/>
        <scheme val="minor"/>
      </rPr>
      <t>Capital Desarrollo, Fondos Mezzanine, mercado de capitales, Capital Transmisión</t>
    </r>
    <r>
      <rPr>
        <sz val="11"/>
        <rFont val="Calibri"/>
        <family val="2"/>
        <scheme val="minor"/>
      </rPr>
      <t xml:space="preserve"> y/o préstamos bancarios a mediano/largo plazo)</t>
    </r>
  </si>
  <si>
    <r>
      <t xml:space="preserve">Mejor equilibrio entre el </t>
    </r>
    <r>
      <rPr>
        <b/>
        <sz val="11"/>
        <rFont val="Calibri"/>
        <family val="2"/>
        <scheme val="minor"/>
      </rPr>
      <t>nivel de riesgo financiero y el rendimiento de la inversión</t>
    </r>
    <r>
      <rPr>
        <sz val="11"/>
        <rFont val="Calibri"/>
        <family val="2"/>
        <scheme val="minor"/>
      </rPr>
      <t>, y diversificación de las fuentes de financiamiento para repartir el riesgo</t>
    </r>
  </si>
  <si>
    <t>Mejor calidad del estudio financiero y adecuación entre las necesidades de financiamiento y los requerimientos reales del proyecto</t>
  </si>
  <si>
    <t>El proceso de Ingeniería y Desarrollo de Soluciones Tecnológicas se encuentra documentado, estandarizado y en su caso cuanta con herramientas tecnológicas que permiten :</t>
  </si>
  <si>
    <t xml:space="preserve">Definir los requerimientos técnicos, funcionales, de información y de calidad que debe cubrir la solución </t>
  </si>
  <si>
    <t>Realizar estudios de viabilidad para examinar la posibilidad de cubrir los requerimientos</t>
  </si>
  <si>
    <t>Gestionar los riesgos relacionados al procesamiento de información</t>
  </si>
  <si>
    <t>Aprobar los requerimientos y soluciones propuestas</t>
  </si>
  <si>
    <t xml:space="preserve">Elaborar el diseño general preliminar de la solución y el diseño detallado </t>
  </si>
  <si>
    <t xml:space="preserve">Desarrollar los componentes de la solución en base a las especificaciones del diseño </t>
  </si>
  <si>
    <t xml:space="preserve">Construir las soluciones, incorporando controles de aplicación, medidas de seguridad y auditabilidad </t>
  </si>
  <si>
    <t>1.2.4.1.G</t>
  </si>
  <si>
    <t xml:space="preserve">Controlar la calidad de las soluciones y el cumplimiento con los requerimientos </t>
  </si>
  <si>
    <t>1.2.4.1.H</t>
  </si>
  <si>
    <t xml:space="preserve">Documentar y efectuar pruebas de factibilidad </t>
  </si>
  <si>
    <t>1.2.4.1.I</t>
  </si>
  <si>
    <t xml:space="preserve">Gestionar los cambios en los requerimientos </t>
  </si>
  <si>
    <t>1.2.4.1.J</t>
  </si>
  <si>
    <t>Establecer planes de mantenimiento del software y de la infraestructura</t>
  </si>
  <si>
    <t>Dar seguimiento a los incidentes, verificando su resolución satisfactoria y  establecer mecanismos que permitan una mejora continua a través de la información generada.</t>
  </si>
  <si>
    <t>1.3.4.2 A</t>
  </si>
  <si>
    <t>La entrega de servicios de TI conforme lo planeado,</t>
  </si>
  <si>
    <t>1.3.4.2 B</t>
  </si>
  <si>
    <t>La minimización del impacto de las interrupciones mediante una rápida resolución de las peticiones de usuario e incidentes</t>
  </si>
  <si>
    <t>1.3.4.2 C</t>
  </si>
  <si>
    <t>Incremento de la disponibilidad, mejora de los niveles de servicio, reducción de costos y mayor satisfacción del usuario, reduciendo el número de problemas operativos</t>
  </si>
  <si>
    <t>Cuenta con un sistema de monitoreo o supervisión del desarrollo del proceso  y establece acciones de mejora continua</t>
  </si>
  <si>
    <t xml:space="preserve">Su proceso de Administración de los Sistemas de Información cuenta con herramientas automatizadas que le permitan principalmente: </t>
  </si>
  <si>
    <t>Dar seguimiento e informar sobre el estado de los cambios (rechazados, aprobados y en proceso) solicitados a los Sistemas de Información</t>
  </si>
  <si>
    <t>Implementar medidas y procedimientos de administración de seguridad para proteger a la información que se transmite a través de las redes de comunicación internas y externas</t>
  </si>
  <si>
    <t>Conoce la efectividad de los procesos ya que cuenta con indicadores de desempeño que en conjunto miden el cumplimiento de objetivos como: mantener la disponibilidad de los servicios, gestión de cambios eficiente, uso de recursos asociados a los sistemas</t>
  </si>
  <si>
    <t>Cuenta con un sistema de monitoreo o supervisión del desarrollo del proceso  y establece acciones de mejora continua.</t>
  </si>
  <si>
    <t>- Identificar y estructurar los servicios que serán ofrecidos en el mercado con la finalidad de alcanzar las metas y objetivos planteados, considerando los recursos ,la infraestructura de la empresa y el alcance territorial de la oferta (Regional Nacional o Internacional)</t>
  </si>
  <si>
    <r>
      <t xml:space="preserve">-Diseñar un </t>
    </r>
    <r>
      <rPr>
        <b/>
        <sz val="11"/>
        <rFont val="Calibri"/>
        <family val="2"/>
        <scheme val="minor"/>
      </rPr>
      <t xml:space="preserve">portafolio de servicios </t>
    </r>
    <r>
      <rPr>
        <sz val="11"/>
        <rFont val="Calibri"/>
        <family val="2"/>
        <scheme val="minor"/>
      </rPr>
      <t>de TI  en función de a los objetivos estratégicos de rentabilidad del negocio</t>
    </r>
  </si>
  <si>
    <r>
      <t>-Determinar las categorías</t>
    </r>
    <r>
      <rPr>
        <b/>
        <sz val="11"/>
        <rFont val="Calibri"/>
        <family val="2"/>
        <scheme val="minor"/>
      </rPr>
      <t xml:space="preserve"> </t>
    </r>
    <r>
      <rPr>
        <sz val="11"/>
        <rFont val="Calibri"/>
        <family val="2"/>
        <scheme val="minor"/>
      </rPr>
      <t>para la agrupación de  sus servicios (por ejemplo por tipo de cliente)  y establecer una priorización de las iniciativas contenidas en el portafolio</t>
    </r>
  </si>
  <si>
    <r>
      <rPr>
        <b/>
        <sz val="11"/>
        <rFont val="Calibri"/>
        <family val="2"/>
        <scheme val="minor"/>
      </rPr>
      <t>La rentabilización la cartera de clientes a través de:</t>
    </r>
    <r>
      <rPr>
        <sz val="11"/>
        <rFont val="Calibri"/>
        <family val="2"/>
        <scheme val="minor"/>
      </rPr>
      <t xml:space="preserve">
</t>
    </r>
  </si>
  <si>
    <t>financiamiento más de 20 millones</t>
  </si>
  <si>
    <t>mediana</t>
  </si>
  <si>
    <r>
      <rPr>
        <b/>
        <sz val="11"/>
        <color theme="1"/>
        <rFont val="Calibri"/>
        <family val="2"/>
        <scheme val="minor"/>
      </rPr>
      <t>Cuenta con una administración de su oferta de productos y/o servicios que le permite a la Empresa de TI:</t>
    </r>
    <r>
      <rPr>
        <sz val="11"/>
        <color theme="1"/>
        <rFont val="Calibri"/>
        <family val="2"/>
        <scheme val="minor"/>
      </rPr>
      <t xml:space="preserve">
</t>
    </r>
  </si>
  <si>
    <r>
      <t xml:space="preserve">c) </t>
    </r>
    <r>
      <rPr>
        <b/>
        <sz val="11"/>
        <color theme="1"/>
        <rFont val="Calibri"/>
        <family val="2"/>
        <scheme val="minor"/>
      </rPr>
      <t>Programa de capacidad</t>
    </r>
  </si>
  <si>
    <t xml:space="preserve">Cuenta con un sistema de monitoreo o supervisión del desarrollo  del proceso  de administración de la oferta y establece acciones de mejora continua  </t>
  </si>
  <si>
    <r>
      <t xml:space="preserve">El análisis  de la </t>
    </r>
    <r>
      <rPr>
        <b/>
        <sz val="11"/>
        <rFont val="Calibri"/>
        <family val="2"/>
        <scheme val="minor"/>
      </rPr>
      <t xml:space="preserve">etapa del ciclo de vida </t>
    </r>
    <r>
      <rPr>
        <sz val="11"/>
        <color theme="1"/>
        <rFont val="Calibri"/>
        <family val="2"/>
        <scheme val="minor"/>
      </rPr>
      <t xml:space="preserve">en que se encuentra cada cliente </t>
    </r>
  </si>
  <si>
    <r>
      <t>Modelo para la medición de</t>
    </r>
    <r>
      <rPr>
        <b/>
        <sz val="11"/>
        <color theme="1"/>
        <rFont val="Calibri"/>
        <family val="2"/>
        <scheme val="minor"/>
      </rPr>
      <t xml:space="preserve"> valor percibido por el cliente</t>
    </r>
    <r>
      <rPr>
        <sz val="11"/>
        <color theme="1"/>
        <rFont val="Calibri"/>
        <family val="2"/>
        <scheme val="minor"/>
      </rPr>
      <t xml:space="preserve"> </t>
    </r>
  </si>
  <si>
    <t>Existe un Sistema de  Gestión de Calidad y éste se encuentran formalmente documentado considerando lo siguiente:</t>
  </si>
  <si>
    <t>Elaborar la propuesta de valor mediante la definición de curvas de valor (Estratega Canvas) y la elaboración de una matriz ERIC (Eliminar, Reducir, Incrementar, Crear)</t>
  </si>
  <si>
    <t>Análisis de financiamientos disponibles, de razones financieras (apalancamiento financiero, capacidad de endeudamiento, etc.) y medición del riesgo (cálculo de la probabilidad de incumplimiento, la estimación del nivel de exposición al riesgo y de severidad de la pérdida potencial para la empresa)</t>
  </si>
  <si>
    <t>Elaboración de reportes de avance que permitan llevar a cabo un control sobre las proyecciones, el estatus, los avances y los cambios en el proyecto con la finalidad asegurar una retroalimentación óptima de la información</t>
  </si>
  <si>
    <t>Mejor alineación de los programas y proyectos con los objetivos empresariales</t>
  </si>
  <si>
    <t>1.1.4.2.D</t>
  </si>
  <si>
    <t>Desarrollar un plan estratégico de capital humano a través del cual se asegure que la empresa cuente con los recursos suficientes para apoyar de manera adecuada y apropiada las metas y los objetivos empresariales</t>
  </si>
  <si>
    <t>grande</t>
  </si>
  <si>
    <t>Tamaño</t>
  </si>
  <si>
    <t>Hasta 1.5 millones</t>
  </si>
  <si>
    <t>De 1.5 a 5 millones</t>
  </si>
  <si>
    <t>De 5 a 20 millones</t>
  </si>
  <si>
    <t>Más de 20 millones</t>
  </si>
  <si>
    <t>Pequeña</t>
  </si>
  <si>
    <t>Mediana</t>
  </si>
  <si>
    <t>Grande</t>
  </si>
  <si>
    <t xml:space="preserve">I. Enfoque de Organizaciones Inteligentes
II. Enfoque de Organizaciones Rentables
III . Enfoque de Organizaciones Profesionales </t>
  </si>
  <si>
    <r>
      <t xml:space="preserve">A continuación se muestran los resultados obtenidos del cuestionario. Éstos se presentan bajo tres enfoques primordiales que constituyen el </t>
    </r>
    <r>
      <rPr>
        <b/>
        <sz val="11"/>
        <color theme="1"/>
        <rFont val="Calibri"/>
        <family val="2"/>
        <scheme val="minor"/>
      </rPr>
      <t>modelo de empresa exitosa</t>
    </r>
    <r>
      <rPr>
        <sz val="11"/>
        <color theme="1"/>
        <rFont val="Calibri"/>
        <family val="2"/>
        <scheme val="minor"/>
      </rPr>
      <t xml:space="preserve">. </t>
    </r>
  </si>
  <si>
    <t>Los enfoques mencionados se encuentran definidos de la siguiente manera :</t>
  </si>
  <si>
    <t xml:space="preserve">Dentro de cada enfoque se definen una serie de procesos y se establecen características, parámetros y  buenas prácticas con el objetivo de orientar a las empresas de TI en el desarrollo de capacidades que les permitan el acceso a un posicionamiento superior, en las escalas de madurez, las cuales se clasifican de acuerdo a los siguientes niveles: </t>
  </si>
  <si>
    <t xml:space="preserve">*No existe un proceso estándar, definido ni formalizado.
*Existe un enfoque práctico.
</t>
  </si>
  <si>
    <t>*Existen documentos que demuestran que existe un proceso y que éste se encuentra estandarizado y formalizado
*No existe entrenamiento, monitoreo o comunicación formal.</t>
  </si>
  <si>
    <t>*Existe un correcto enfoque basado en procesos.
*Cuenta con registros formales (modelos, metodologías etc.) que son necesarios para la ejecución o son resultado de los procesos y permiten la toma de decisiones y seguimiento de datos</t>
  </si>
  <si>
    <t xml:space="preserve">*Los procesos se han refinado hasta un nivel de mejor práctica, se basan en los resultados de mejoras continuas a través de indicadores de desempeño y el cumplimiento de objetivos de control.
*La empresa cuenta con una infraestructura de datos y tecnología que le permiten la automatización de los procesos analíticos repetitivos y compartir los datos entre las funciones y grupos pertinentes , mejorarando  la calidad y efectividad en los procesos
</t>
  </si>
  <si>
    <t>NIVEL DE MADUREZ</t>
  </si>
  <si>
    <t xml:space="preserve">I. Enfoque de Organizaciones Inteligentes
</t>
  </si>
  <si>
    <t>NIVEL 1</t>
  </si>
  <si>
    <t>NIVEL 2</t>
  </si>
  <si>
    <t>NIVEL 3</t>
  </si>
  <si>
    <t>NIVEL 4</t>
  </si>
  <si>
    <t>ESTATUS</t>
  </si>
  <si>
    <t>Apartado 1. Enfocadas en lo que hacen y enfocadas en el cliente</t>
  </si>
  <si>
    <t>Elementos del reporte:</t>
  </si>
  <si>
    <t>A continuación, se muestra el detalle del estatus de los procesos que corresponden a los enfoques antes mencionados.</t>
  </si>
  <si>
    <t>Enfoque de Organizaciones Inteligentes</t>
  </si>
  <si>
    <t>Ir al detalle de los aspectos que requieren revisión</t>
  </si>
  <si>
    <t xml:space="preserve">I. Enfoque de Organizaciones Rentables
</t>
  </si>
  <si>
    <t>Enfoque de Organizaciones Rentables</t>
  </si>
  <si>
    <t xml:space="preserve">I. Enfoque de Organizaciones Profesionales
</t>
  </si>
  <si>
    <t>Enfoque de Organizaciones Profesionales</t>
  </si>
  <si>
    <t>En el caso de que se hayan contestado todas las preguntas del cuestionario, no se mostrarán los aspectos de mejora. En este caso se dará por entendido que la empresa de TI cuenta con el nivel de madurez y capacidades requeridas para la continuar con la etapa de evaluación y acreditación.</t>
  </si>
  <si>
    <r>
      <t xml:space="preserve">Barra de progeso: </t>
    </r>
    <r>
      <rPr>
        <sz val="11"/>
        <color theme="1"/>
        <rFont val="Calibri"/>
        <family val="2"/>
        <scheme val="minor"/>
      </rPr>
      <t>Indica el porcentaje de avance cubierto del proceso correspondiente.</t>
    </r>
  </si>
  <si>
    <r>
      <t>Estatus:</t>
    </r>
    <r>
      <rPr>
        <sz val="11"/>
        <color theme="1"/>
        <rFont val="Calibri"/>
        <family val="2"/>
        <scheme val="minor"/>
      </rPr>
      <t xml:space="preserve"> Estatus que indica si la empresa cumple con al 100% con todos los aspectos mencionados en el cuestionario.</t>
    </r>
  </si>
  <si>
    <t>Aspectos que requieren revisión del enfoque de  ORGANIZACIONES INTELIGENTES</t>
  </si>
  <si>
    <t>No. de Ref</t>
  </si>
  <si>
    <t>Aspectos que requieren revisión del enfoque de ORGANIZACIONES RENTABLES</t>
  </si>
  <si>
    <t>Aspectos que requieren revisión del enfoque de ORGANIZACIONES PROFESIONALES</t>
  </si>
  <si>
    <t>ENFOQUE  DE ORGANIZACIONES INTELIGENTES</t>
  </si>
  <si>
    <t>ENFOQUE  DE ORGANIZACIONES RENTABLES</t>
  </si>
  <si>
    <t>ENFOQUE  DE ORGANIZACIONES PROFESIONALES</t>
  </si>
  <si>
    <t>La entrega de servicios de TI conforme lo planeado</t>
  </si>
  <si>
    <t>ASPECTOS QUE REQUIEREN REVISIÓN</t>
  </si>
  <si>
    <t>A continuación se indican los aspectos o puntos importantes que representan áreas de oportunidad o mejora para cada empresa. Con la finalidad de orientar a las empresas de TI en el desarrollo de éstas áreas de oportunidad , mismas que les facilitarán el acceso a la acreditación por parte del FIT.</t>
  </si>
  <si>
    <t>No. de ref guía</t>
  </si>
  <si>
    <t>No. de ref guìa</t>
  </si>
  <si>
    <r>
      <rPr>
        <b/>
        <sz val="11"/>
        <color theme="0"/>
        <rFont val="Calibri"/>
        <family val="2"/>
        <scheme val="minor"/>
      </rPr>
      <t>Mide la efectividad del proceso para la Administración del Valor del Cliente ya que cuenta con indicadores de desempeño que en conjunto miden el cumplimiento de objetivos como:</t>
    </r>
    <r>
      <rPr>
        <b/>
        <sz val="11"/>
        <color theme="1"/>
        <rFont val="Calibri"/>
        <family val="2"/>
        <scheme val="minor"/>
      </rPr>
      <t xml:space="preserve">
La rentabilización la cartera de clientes a través de:</t>
    </r>
  </si>
  <si>
    <r>
      <rPr>
        <sz val="11"/>
        <color theme="0"/>
        <rFont val="Calibri"/>
        <family val="2"/>
        <scheme val="minor"/>
      </rPr>
      <t xml:space="preserve">Su proceso de Elaboración y Reporte de la Información Financiera se encuentra automatizado a través de herramientas que le permitan:
</t>
    </r>
    <r>
      <rPr>
        <sz val="11"/>
        <rFont val="Calibri"/>
        <family val="2"/>
        <scheme val="minor"/>
      </rPr>
      <t xml:space="preserve">
Incrementar la veracidad de la información financiera mediante la disminución de errores o desviaciones y un mejor control sobre los mismos</t>
    </r>
  </si>
  <si>
    <t>|</t>
  </si>
  <si>
    <t>Mide la efectividad del proceso de administración de la oferta,  ya que cuenta con indicadores de desempeño que en conjunto miden el cumplimiento de sus objetivos como:</t>
  </si>
  <si>
    <t>Empresa:</t>
  </si>
  <si>
    <t>Antes de comenzar el cuestionario es necesario leer los siguientes pasos:
1.- Llenar el formulario de registro con los datos que se solicitan (datos generales, aspectos financieros, servicios que realiza la empresa, etc.).  Es importante indicar las montos en miles de pesos, ejemplo "4,000,000.00 = 4000" poner los 4000, sin espacios, ni comas y/o puntos.
2.- Una vez que se haya llenado el formulario, dar click en el botón de "Guardar Datos" y posteriormente en "Iniciar Cuestionario".  Si el formulario ya había sido previamente llenado por alguien más, de solamente click en "Iniciar Cuestionario" para que no vuelva a registrar sus datos.
3.- Leer la introducción e instrucciones del cuestionario.
4.-Iniciar el cuestionario y contestar los aspectos que mas se asemejen a la forma de operar de su organización.
5.-Cuando finalice el cuestionario, de click sobre el botón "Ver Reporte" para verificar en que aspectos necesita mejorar para ser susceptible de una acreditación. Deje cargar el reporte completamente hasta que desaparezca el Reloj de Arena para poder visualizarlo.
6. Despues de revisar el reporte, guardar el archivo con la siguiente nomenclatura: "Cuestionario_RFC de la empresa_fecha abreviada", ejemplo: Cuestionario_BARA830905_03032014
7.El cuestionario se deberá anexar al Reporte final en el apartado de C. Indicadores de Impacto en el indicador Número de empresas existentes atendidas</t>
  </si>
  <si>
    <t>Persona Moral</t>
  </si>
  <si>
    <t/>
  </si>
  <si>
    <t>NO</t>
  </si>
  <si>
    <t>Crecimiento y Expansión</t>
  </si>
  <si>
    <t>Análisis y gestión de riesgos de sistemas computacionales y procesamiento de datos</t>
  </si>
  <si>
    <t>Servicios de valor agregado de análisis, diseño, desarrollo de administración, mantenimiento, pruebas, seguridad, implantación, mantenimiento y soporte de sistemas computacionales, procesamiento de datos y procesos de negocio (tales como BPO o KPO)</t>
  </si>
  <si>
    <t>Servicios de capacitación, consultoría y evaluación para el mejoramiento de la capacidad humana, aseguramiento de la calidad y procesos para las empresas del sector de TI</t>
  </si>
  <si>
    <t>3</t>
  </si>
  <si>
    <t> JABIL MEXICO INVESTMENT, S. DE R.L. DE C.V.</t>
  </si>
  <si>
    <t>JMI130416QY7</t>
  </si>
  <si>
    <t>CARE660312MJCBDS08</t>
  </si>
  <si>
    <t>Acueducto</t>
  </si>
  <si>
    <t xml:space="preserve">4851 14 </t>
  </si>
  <si>
    <t>00000</t>
  </si>
  <si>
    <t>Zapopan</t>
  </si>
  <si>
    <t>www.jabil.com</t>
  </si>
  <si>
    <t>Fernando Marquez Parra</t>
  </si>
  <si>
    <t>Estela Marina Cabral Rodríguez</t>
  </si>
  <si>
    <t>Representante legal</t>
  </si>
  <si>
    <t>leonel_garcia@jabil.com</t>
  </si>
  <si>
    <t> (33)38191494</t>
  </si>
  <si>
    <t>Diseño, Desarrollo y administración de bases de datos</t>
  </si>
  <si>
    <t>Servicios de integración de sistemas computacionales</t>
  </si>
  <si>
    <t>Desarrollo de software aplicativo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</si>
</sst>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 #,##0.00_-;_-* &quot;-&quot;??_-;_-@_-"/>
    <numFmt numFmtId="164" formatCode="0.0"/>
    <numFmt numFmtId="165" formatCode="0.000"/>
    <numFmt numFmtId="166" formatCode="&quot;$&quot;#,##0.00"/>
    <numFmt numFmtId="167" formatCode="0.0000"/>
    <numFmt numFmtId="168" formatCode="0.0%"/>
  </numFmts>
  <fonts count="45" x14ac:knownFonts="1">
    <font>
      <sz val="11"/>
      <color theme="1"/>
      <name val="Calibri"/>
      <family val="2"/>
      <scheme val="minor"/>
    </font>
    <font>
      <b/>
      <sz val="11"/>
      <color theme="1"/>
      <name val="Calibri"/>
      <family val="2"/>
      <scheme val="minor"/>
    </font>
    <font>
      <b/>
      <i/>
      <sz val="11"/>
      <color theme="1"/>
      <name val="Calibri"/>
      <family val="2"/>
      <scheme val="minor"/>
    </font>
    <font>
      <b/>
      <sz val="14"/>
      <color theme="1"/>
      <name val="Calibri"/>
      <family val="2"/>
      <scheme val="minor"/>
    </font>
    <font>
      <b/>
      <sz val="11"/>
      <color theme="0"/>
      <name val="Calibri"/>
      <family val="2"/>
      <scheme val="minor"/>
    </font>
    <font>
      <i/>
      <sz val="11"/>
      <color theme="1"/>
      <name val="Calibri"/>
      <family val="2"/>
      <scheme val="minor"/>
    </font>
    <font>
      <b/>
      <sz val="11"/>
      <name val="Calibri"/>
      <family val="2"/>
      <scheme val="minor"/>
    </font>
    <font>
      <sz val="11"/>
      <color theme="0" tint="-0.14999847407452621"/>
      <name val="Calibri"/>
      <family val="2"/>
      <scheme val="minor"/>
    </font>
    <font>
      <sz val="11"/>
      <color rgb="FFFF0000"/>
      <name val="Calibri"/>
      <family val="2"/>
      <scheme val="minor"/>
    </font>
    <font>
      <b/>
      <sz val="14"/>
      <color theme="0"/>
      <name val="Calibri"/>
      <family val="2"/>
      <scheme val="minor"/>
    </font>
    <font>
      <sz val="14"/>
      <color theme="1"/>
      <name val="Calibri"/>
      <family val="2"/>
      <scheme val="minor"/>
    </font>
    <font>
      <b/>
      <sz val="12"/>
      <name val="Calibri"/>
      <family val="2"/>
      <scheme val="minor"/>
    </font>
    <font>
      <b/>
      <sz val="12"/>
      <color theme="1"/>
      <name val="Aharoni"/>
    </font>
    <font>
      <b/>
      <sz val="11"/>
      <color theme="0"/>
      <name val="Calibri"/>
      <family val="2"/>
    </font>
    <font>
      <sz val="11"/>
      <name val="Calibri"/>
      <family val="2"/>
      <scheme val="minor"/>
    </font>
    <font>
      <b/>
      <sz val="12"/>
      <color rgb="FF000000"/>
      <name val="Aharoni"/>
    </font>
    <font>
      <sz val="11"/>
      <color theme="1"/>
      <name val="Calibri"/>
      <family val="2"/>
    </font>
    <font>
      <b/>
      <sz val="11"/>
      <color rgb="FF000000"/>
      <name val="Calibri"/>
      <family val="2"/>
    </font>
    <font>
      <b/>
      <sz val="11"/>
      <color theme="1"/>
      <name val="Calibri"/>
      <family val="2"/>
    </font>
    <font>
      <sz val="11"/>
      <color rgb="FF92D050"/>
      <name val="Calibri"/>
      <family val="2"/>
      <scheme val="minor"/>
    </font>
    <font>
      <sz val="11"/>
      <color rgb="FF000000"/>
      <name val="Calibri"/>
      <family val="2"/>
      <scheme val="minor"/>
    </font>
    <font>
      <b/>
      <sz val="11"/>
      <color theme="6"/>
      <name val="Calibri"/>
      <family val="2"/>
      <scheme val="minor"/>
    </font>
    <font>
      <sz val="11"/>
      <color theme="1"/>
      <name val="Calibri"/>
      <family val="2"/>
      <scheme val="minor"/>
    </font>
    <font>
      <b/>
      <sz val="16"/>
      <color theme="1"/>
      <name val="Calibri"/>
      <family val="2"/>
      <scheme val="minor"/>
    </font>
    <font>
      <sz val="16"/>
      <color theme="1"/>
      <name val="Calibri"/>
      <family val="2"/>
      <scheme val="minor"/>
    </font>
    <font>
      <sz val="11"/>
      <color theme="0"/>
      <name val="Calibri"/>
      <family val="2"/>
      <scheme val="minor"/>
    </font>
    <font>
      <sz val="11"/>
      <name val="Calibri"/>
      <family val="2"/>
    </font>
    <font>
      <b/>
      <sz val="14"/>
      <name val="Calibri"/>
      <family val="2"/>
      <scheme val="minor"/>
    </font>
    <font>
      <sz val="14"/>
      <name val="Calibri"/>
      <family val="2"/>
      <scheme val="minor"/>
    </font>
    <font>
      <sz val="16"/>
      <name val="Calibri"/>
      <family val="2"/>
      <scheme val="minor"/>
    </font>
    <font>
      <sz val="14"/>
      <color theme="0"/>
      <name val="Calibri"/>
      <family val="2"/>
      <scheme val="minor"/>
    </font>
    <font>
      <b/>
      <sz val="12"/>
      <name val="Aharoni"/>
    </font>
    <font>
      <b/>
      <sz val="11"/>
      <name val="Calibri"/>
      <family val="2"/>
    </font>
    <font>
      <sz val="11"/>
      <color theme="0"/>
      <name val="Calibri"/>
      <family val="2"/>
    </font>
    <font>
      <b/>
      <sz val="12"/>
      <color theme="1"/>
      <name val="Calibri"/>
      <family val="2"/>
      <scheme val="minor"/>
    </font>
    <font>
      <sz val="12"/>
      <color theme="1"/>
      <name val="Calibri"/>
      <family val="2"/>
      <scheme val="minor"/>
    </font>
    <font>
      <b/>
      <i/>
      <u/>
      <sz val="11"/>
      <color theme="1"/>
      <name val="Calibri"/>
      <family val="2"/>
      <scheme val="minor"/>
    </font>
    <font>
      <u/>
      <sz val="9.9"/>
      <color theme="10"/>
      <name val="Calibri"/>
      <family val="2"/>
    </font>
    <font>
      <b/>
      <i/>
      <u/>
      <sz val="14"/>
      <color theme="10"/>
      <name val="Calibri"/>
      <family val="2"/>
    </font>
    <font>
      <i/>
      <sz val="11"/>
      <color theme="0"/>
      <name val="Calibri"/>
      <family val="2"/>
      <scheme val="minor"/>
    </font>
    <font>
      <b/>
      <i/>
      <sz val="11"/>
      <color theme="0"/>
      <name val="Calibri"/>
      <family val="2"/>
      <scheme val="minor"/>
    </font>
    <font>
      <b/>
      <i/>
      <u/>
      <sz val="11"/>
      <color theme="0"/>
      <name val="Calibri"/>
      <family val="2"/>
      <scheme val="minor"/>
    </font>
    <font>
      <i/>
      <u/>
      <sz val="11"/>
      <color theme="0"/>
      <name val="Calibri"/>
      <family val="2"/>
      <scheme val="minor"/>
    </font>
    <font>
      <b/>
      <sz val="14"/>
      <color theme="1"/>
      <name val="Century Gothic"/>
      <family val="2"/>
    </font>
    <font>
      <sz val="11"/>
      <color rgb="FF000000"/>
      <name val="Calibri"/>
      <family val="2"/>
    </font>
  </fonts>
  <fills count="37">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rgb="FF002060"/>
        <bgColor indexed="64"/>
      </patternFill>
    </fill>
    <fill>
      <patternFill patternType="solid">
        <fgColor theme="3" tint="-0.499984740745262"/>
        <bgColor indexed="64"/>
      </patternFill>
    </fill>
    <fill>
      <gradientFill type="path" left="1" right="1" top="1" bottom="1">
        <stop position="0">
          <color theme="0"/>
        </stop>
        <stop position="1">
          <color theme="8" tint="0.40000610370189521"/>
        </stop>
      </gradientFill>
    </fill>
    <fill>
      <gradientFill type="path" top="1" bottom="1">
        <stop position="0">
          <color theme="0"/>
        </stop>
        <stop position="1">
          <color theme="8" tint="0.40000610370189521"/>
        </stop>
      </gradientFill>
    </fill>
    <fill>
      <patternFill patternType="solid">
        <fgColor rgb="FF92D050"/>
        <bgColor indexed="64"/>
      </patternFill>
    </fill>
    <fill>
      <patternFill patternType="solid">
        <fgColor theme="6" tint="0.39994506668294322"/>
        <bgColor indexed="64"/>
      </patternFill>
    </fill>
    <fill>
      <gradientFill type="path" left="1" right="1" top="1" bottom="1">
        <stop position="0">
          <color theme="0"/>
        </stop>
        <stop position="1">
          <color theme="6" tint="0.40000610370189521"/>
        </stop>
      </gradientFill>
    </fill>
    <fill>
      <gradientFill type="path" top="1" bottom="1">
        <stop position="0">
          <color theme="0"/>
        </stop>
        <stop position="1">
          <color theme="6" tint="0.40000610370189521"/>
        </stop>
      </gradientFill>
    </fill>
    <fill>
      <patternFill patternType="solid">
        <fgColor theme="7" tint="-0.249977111117893"/>
        <bgColor indexed="64"/>
      </patternFill>
    </fill>
    <fill>
      <patternFill patternType="solid">
        <fgColor theme="7" tint="0.39997558519241921"/>
        <bgColor indexed="64"/>
      </patternFill>
    </fill>
    <fill>
      <gradientFill type="path" left="1" right="1" top="1" bottom="1">
        <stop position="0">
          <color rgb="FFFFFFFF"/>
        </stop>
        <stop position="1">
          <color rgb="FFB3A2C8"/>
        </stop>
      </gradientFill>
    </fill>
    <fill>
      <gradientFill type="path" top="1" bottom="1">
        <stop position="0">
          <color rgb="FFFFFFFF"/>
        </stop>
        <stop position="1">
          <color rgb="FFB3A2C8"/>
        </stop>
      </gradientFill>
    </fill>
    <fill>
      <gradientFill type="path" left="1" right="1" top="1" bottom="1">
        <stop position="0">
          <color theme="0"/>
        </stop>
        <stop position="1">
          <color theme="7" tint="0.40000610370189521"/>
        </stop>
      </gradientFill>
    </fill>
    <fill>
      <gradientFill type="path" top="1" bottom="1">
        <stop position="0">
          <color theme="0"/>
        </stop>
        <stop position="1">
          <color theme="7" tint="0.40000610370189521"/>
        </stop>
      </gradientFill>
    </fill>
    <fill>
      <patternFill patternType="solid">
        <fgColor theme="0"/>
        <bgColor auto="1"/>
      </patternFill>
    </fill>
    <fill>
      <patternFill patternType="solid">
        <fgColor theme="8" tint="0.39994506668294322"/>
        <bgColor indexed="64"/>
      </patternFill>
    </fill>
    <fill>
      <patternFill patternType="solid">
        <fgColor theme="6" tint="0.39997558519241921"/>
        <bgColor indexed="64"/>
      </patternFill>
    </fill>
    <fill>
      <gradientFill degree="90">
        <stop position="0">
          <color theme="0"/>
        </stop>
        <stop position="1">
          <color theme="0" tint="-0.1490218817712943"/>
        </stop>
      </gradientFill>
    </fill>
    <fill>
      <gradientFill degree="90">
        <stop position="0">
          <color theme="8" tint="0.80001220740379042"/>
        </stop>
        <stop position="1">
          <color rgb="FF2787A0"/>
        </stop>
      </gradientFill>
    </fill>
    <fill>
      <gradientFill degree="90">
        <stop position="0">
          <color rgb="FFC00000"/>
        </stop>
        <stop position="1">
          <color rgb="FF9B2D2A"/>
        </stop>
      </gradientFill>
    </fill>
    <fill>
      <gradientFill degree="90">
        <stop position="0">
          <color rgb="FF92D050"/>
        </stop>
        <stop position="1">
          <color rgb="FF769535"/>
        </stop>
      </gradientFill>
    </fill>
    <fill>
      <gradientFill degree="90">
        <stop position="0">
          <color rgb="FF00B0F0"/>
        </stop>
        <stop position="1">
          <color rgb="FF5D417E"/>
        </stop>
      </gradientFill>
    </fill>
    <fill>
      <gradientFill degree="90">
        <stop position="0">
          <color theme="4" tint="0.80001220740379042"/>
        </stop>
        <stop position="1">
          <color rgb="FF2787A0"/>
        </stop>
      </gradientFill>
    </fill>
    <fill>
      <gradientFill degree="90">
        <stop position="0">
          <color theme="0"/>
        </stop>
        <stop position="1">
          <color theme="0" tint="-5.0965910824915313E-2"/>
        </stop>
      </gradientFill>
    </fill>
    <fill>
      <gradientFill degree="90">
        <stop position="0">
          <color theme="4"/>
        </stop>
        <stop position="1">
          <color rgb="FF5D417E"/>
        </stop>
      </gradientFill>
    </fill>
  </fills>
  <borders count="4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ck">
        <color indexed="64"/>
      </right>
      <top/>
      <bottom style="thin">
        <color indexed="64"/>
      </bottom>
      <diagonal/>
    </border>
    <border>
      <left/>
      <right style="thick">
        <color indexed="64"/>
      </right>
      <top/>
      <bottom/>
      <diagonal/>
    </border>
    <border>
      <left style="thick">
        <color theme="0"/>
      </left>
      <right/>
      <top style="thick">
        <color theme="0"/>
      </top>
      <bottom/>
      <diagonal/>
    </border>
    <border>
      <left/>
      <right/>
      <top style="thick">
        <color theme="0"/>
      </top>
      <bottom/>
      <diagonal/>
    </border>
    <border>
      <left/>
      <right style="thick">
        <color auto="1"/>
      </right>
      <top style="thick">
        <color theme="0"/>
      </top>
      <bottom/>
      <diagonal/>
    </border>
    <border>
      <left style="thick">
        <color theme="0"/>
      </left>
      <right/>
      <top/>
      <bottom/>
      <diagonal/>
    </border>
    <border>
      <left style="thick">
        <color theme="0"/>
      </left>
      <right/>
      <top/>
      <bottom style="thin">
        <color auto="1"/>
      </bottom>
      <diagonal/>
    </border>
    <border>
      <left/>
      <right/>
      <top/>
      <bottom style="thick">
        <color rgb="FFB6B6B6"/>
      </bottom>
      <diagonal/>
    </border>
    <border>
      <left/>
      <right style="thick">
        <color rgb="FFB6B6B6"/>
      </right>
      <top/>
      <bottom style="thick">
        <color rgb="FFB6B6B6"/>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
      <left/>
      <right/>
      <top/>
      <bottom style="thick">
        <color theme="0" tint="-0.24994659260841701"/>
      </bottom>
      <diagonal/>
    </border>
    <border>
      <left/>
      <right style="thick">
        <color theme="0" tint="-0.24994659260841701"/>
      </right>
      <top/>
      <bottom style="thick">
        <color theme="0" tint="-0.24994659260841701"/>
      </bottom>
      <diagonal/>
    </border>
    <border>
      <left style="thick">
        <color theme="0" tint="-0.24994659260841701"/>
      </left>
      <right/>
      <top/>
      <bottom style="thick">
        <color theme="0" tint="-0.24994659260841701"/>
      </bottom>
      <diagonal/>
    </border>
    <border>
      <left style="double">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style="double">
        <color indexed="64"/>
      </left>
      <right style="double">
        <color indexed="64"/>
      </right>
      <top style="double">
        <color indexed="64"/>
      </top>
      <bottom/>
      <diagonal/>
    </border>
    <border>
      <left/>
      <right style="double">
        <color indexed="64"/>
      </right>
      <top style="double">
        <color indexed="64"/>
      </top>
      <bottom style="double">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double">
        <color indexed="64"/>
      </bottom>
      <diagonal/>
    </border>
    <border>
      <left style="double">
        <color indexed="64"/>
      </left>
      <right style="double">
        <color indexed="64"/>
      </right>
      <top/>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ck">
        <color indexed="64"/>
      </right>
      <top style="thin">
        <color theme="0" tint="-4.9989318521683403E-2"/>
      </top>
      <bottom/>
      <diagonal/>
    </border>
    <border>
      <left style="thin">
        <color theme="0" tint="-4.9989318521683403E-2"/>
      </left>
      <right/>
      <top/>
      <bottom/>
      <diagonal/>
    </border>
    <border>
      <left style="thin">
        <color theme="0" tint="-4.9989318521683403E-2"/>
      </left>
      <right/>
      <top/>
      <bottom style="thin">
        <color indexed="64"/>
      </bottom>
      <diagonal/>
    </border>
    <border>
      <left style="thin">
        <color indexed="64"/>
      </left>
      <right style="thin">
        <color indexed="64"/>
      </right>
      <top style="thin">
        <color indexed="64"/>
      </top>
      <bottom/>
      <diagonal/>
    </border>
    <border>
      <left style="double">
        <color indexed="64"/>
      </left>
      <right style="double">
        <color indexed="64"/>
      </right>
      <top style="thin">
        <color indexed="64"/>
      </top>
      <bottom style="double">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top style="thin">
        <color indexed="64"/>
      </top>
      <bottom style="thin">
        <color indexed="64"/>
      </bottom>
      <diagonal/>
    </border>
  </borders>
  <cellStyleXfs count="4">
    <xf numFmtId="0" fontId="0" fillId="0" borderId="0"/>
    <xf numFmtId="9" fontId="22" fillId="0" borderId="0" applyFont="0" applyFill="0" applyBorder="0" applyAlignment="0" applyProtection="0"/>
    <xf numFmtId="43" fontId="22" fillId="0" borderId="0" applyFont="0" applyFill="0" applyBorder="0" applyAlignment="0" applyProtection="0"/>
    <xf numFmtId="0" fontId="37" fillId="0" borderId="0" applyNumberFormat="0" applyFill="0" applyBorder="0" applyAlignment="0" applyProtection="0">
      <alignment vertical="top"/>
      <protection locked="0"/>
    </xf>
  </cellStyleXfs>
  <cellXfs count="1098">
    <xf numFmtId="0" fontId="0" fillId="0" borderId="0" xfId="0"/>
    <xf numFmtId="0" fontId="0" fillId="0" borderId="0" xfId="0" applyAlignment="1"/>
    <xf numFmtId="0" fontId="0" fillId="0" borderId="0" xfId="0" applyBorder="1" applyAlignment="1">
      <alignment horizontal="left" wrapText="1"/>
    </xf>
    <xf numFmtId="0" fontId="1" fillId="3" borderId="1" xfId="0" applyFont="1" applyFill="1" applyBorder="1" applyAlignment="1">
      <alignment horizontal="center"/>
    </xf>
    <xf numFmtId="0" fontId="0" fillId="0" borderId="1" xfId="0" applyBorder="1" applyAlignment="1">
      <alignment vertical="top"/>
    </xf>
    <xf numFmtId="0" fontId="3" fillId="0" borderId="1" xfId="0" applyFont="1" applyBorder="1" applyAlignment="1">
      <alignment vertical="top"/>
    </xf>
    <xf numFmtId="0" fontId="0" fillId="0" borderId="0" xfId="0" applyAlignment="1">
      <alignment wrapText="1"/>
    </xf>
    <xf numFmtId="0" fontId="0" fillId="0" borderId="0" xfId="0" applyFill="1" applyBorder="1" applyAlignment="1">
      <alignment wrapText="1"/>
    </xf>
    <xf numFmtId="0" fontId="1" fillId="3" borderId="0" xfId="0" applyFont="1" applyFill="1" applyBorder="1" applyAlignment="1">
      <alignment vertical="top"/>
    </xf>
    <xf numFmtId="0" fontId="1" fillId="3" borderId="0" xfId="0" applyFont="1" applyFill="1" applyBorder="1" applyAlignment="1">
      <alignment wrapText="1"/>
    </xf>
    <xf numFmtId="0" fontId="0" fillId="0" borderId="0" xfId="0" applyAlignment="1">
      <alignment horizontal="center" vertical="center" wrapText="1"/>
    </xf>
    <xf numFmtId="0" fontId="0" fillId="4" borderId="0" xfId="0" applyFill="1" applyBorder="1"/>
    <xf numFmtId="0" fontId="0" fillId="4" borderId="0" xfId="0" applyFill="1"/>
    <xf numFmtId="0" fontId="0" fillId="6" borderId="0" xfId="0" applyFill="1" applyBorder="1"/>
    <xf numFmtId="0" fontId="0" fillId="6" borderId="4" xfId="0" applyFill="1" applyBorder="1"/>
    <xf numFmtId="0" fontId="0" fillId="6" borderId="2" xfId="0" applyFill="1" applyBorder="1"/>
    <xf numFmtId="0" fontId="0" fillId="6" borderId="3" xfId="0" applyFill="1" applyBorder="1"/>
    <xf numFmtId="0" fontId="0" fillId="6" borderId="6" xfId="0" applyFill="1" applyBorder="1"/>
    <xf numFmtId="0" fontId="0" fillId="6" borderId="7" xfId="0" applyFill="1" applyBorder="1"/>
    <xf numFmtId="0" fontId="0" fillId="0" borderId="0" xfId="0" applyAlignment="1">
      <alignment vertical="top" wrapText="1"/>
    </xf>
    <xf numFmtId="0" fontId="1" fillId="3" borderId="0" xfId="0" applyFont="1" applyFill="1"/>
    <xf numFmtId="0" fontId="1" fillId="3" borderId="0" xfId="0" applyFont="1" applyFill="1" applyAlignment="1">
      <alignment horizontal="left"/>
    </xf>
    <xf numFmtId="0" fontId="0" fillId="0" borderId="0" xfId="0" applyBorder="1" applyAlignment="1">
      <alignment horizontal="left"/>
    </xf>
    <xf numFmtId="0" fontId="0" fillId="0" borderId="0" xfId="0" applyAlignment="1">
      <alignment horizontal="left"/>
    </xf>
    <xf numFmtId="0" fontId="7" fillId="4" borderId="0" xfId="0" applyFont="1" applyFill="1"/>
    <xf numFmtId="0" fontId="0" fillId="0" borderId="0" xfId="0" applyAlignment="1">
      <alignment horizontal="left" vertical="center" wrapText="1"/>
    </xf>
    <xf numFmtId="0" fontId="0" fillId="0" borderId="0" xfId="0" applyAlignment="1" applyProtection="1">
      <alignment horizontal="left" vertical="center" wrapText="1"/>
      <protection hidden="1"/>
    </xf>
    <xf numFmtId="0" fontId="0" fillId="0" borderId="0" xfId="0" applyAlignment="1" applyProtection="1">
      <alignment horizontal="center" vertical="center" wrapText="1"/>
      <protection hidden="1"/>
    </xf>
    <xf numFmtId="0" fontId="0" fillId="0" borderId="0" xfId="0" applyAlignment="1" applyProtection="1">
      <alignment wrapText="1"/>
      <protection hidden="1"/>
    </xf>
    <xf numFmtId="0" fontId="0" fillId="0" borderId="0" xfId="0" applyFont="1" applyAlignment="1" applyProtection="1">
      <alignment horizontal="center" vertical="center" wrapText="1"/>
      <protection hidden="1"/>
    </xf>
    <xf numFmtId="0" fontId="0" fillId="0" borderId="0" xfId="0" applyBorder="1" applyAlignment="1" applyProtection="1">
      <alignment wrapText="1"/>
      <protection hidden="1"/>
    </xf>
    <xf numFmtId="0" fontId="10" fillId="0" borderId="0" xfId="0" applyFont="1" applyBorder="1" applyAlignment="1" applyProtection="1">
      <alignment horizontal="center" vertical="center" wrapText="1"/>
      <protection hidden="1"/>
    </xf>
    <xf numFmtId="0" fontId="10" fillId="0" borderId="0" xfId="0" applyFont="1" applyBorder="1" applyAlignment="1" applyProtection="1">
      <alignment horizontal="justify" vertical="center" wrapText="1"/>
      <protection hidden="1"/>
    </xf>
    <xf numFmtId="0" fontId="4" fillId="12" borderId="0" xfId="0" applyFont="1" applyFill="1" applyAlignment="1" applyProtection="1">
      <alignment horizontal="center" vertical="center" wrapText="1"/>
      <protection hidden="1"/>
    </xf>
    <xf numFmtId="0" fontId="0" fillId="0" borderId="0" xfId="0" applyFont="1" applyBorder="1" applyAlignment="1" applyProtection="1">
      <alignment horizontal="center" vertical="center" wrapText="1"/>
      <protection hidden="1"/>
    </xf>
    <xf numFmtId="0" fontId="12" fillId="0" borderId="0" xfId="0" applyFont="1" applyAlignment="1" applyProtection="1">
      <alignment horizontal="center" vertical="center" wrapText="1"/>
      <protection hidden="1"/>
    </xf>
    <xf numFmtId="0" fontId="12" fillId="0" borderId="0" xfId="0" applyFont="1" applyAlignment="1" applyProtection="1">
      <alignment horizontal="centerContinuous" vertical="center" wrapText="1"/>
      <protection hidden="1"/>
    </xf>
    <xf numFmtId="0" fontId="0" fillId="0" borderId="0" xfId="0" applyAlignment="1" applyProtection="1">
      <alignment horizontal="centerContinuous" wrapText="1"/>
      <protection hidden="1"/>
    </xf>
    <xf numFmtId="0" fontId="1" fillId="0" borderId="17" xfId="0" applyFont="1" applyBorder="1" applyAlignment="1" applyProtection="1">
      <alignment horizontal="left" vertical="center" wrapText="1"/>
      <protection hidden="1"/>
    </xf>
    <xf numFmtId="0" fontId="13" fillId="13" borderId="0" xfId="0" applyFont="1" applyFill="1" applyBorder="1" applyAlignment="1" applyProtection="1">
      <alignment horizontal="center" vertical="center" wrapText="1"/>
      <protection hidden="1"/>
    </xf>
    <xf numFmtId="0" fontId="1" fillId="14" borderId="17" xfId="0" applyFont="1" applyFill="1" applyBorder="1" applyAlignment="1" applyProtection="1">
      <alignment horizontal="center" vertical="center" wrapText="1"/>
      <protection hidden="1"/>
    </xf>
    <xf numFmtId="0" fontId="1" fillId="0" borderId="17" xfId="0" applyFont="1" applyFill="1" applyBorder="1" applyAlignment="1" applyProtection="1">
      <alignment horizontal="center" vertical="center" wrapText="1"/>
      <protection hidden="1"/>
    </xf>
    <xf numFmtId="0" fontId="0" fillId="15" borderId="17" xfId="0" applyFill="1" applyBorder="1" applyAlignment="1" applyProtection="1">
      <alignment wrapText="1"/>
      <protection hidden="1"/>
    </xf>
    <xf numFmtId="0" fontId="0" fillId="0" borderId="0" xfId="0" applyBorder="1" applyAlignment="1" applyProtection="1">
      <alignment horizontal="center" vertical="center" wrapText="1"/>
      <protection hidden="1"/>
    </xf>
    <xf numFmtId="0" fontId="1" fillId="14" borderId="20" xfId="0" applyFont="1" applyFill="1" applyBorder="1" applyAlignment="1" applyProtection="1">
      <alignment horizontal="center" vertical="center" wrapText="1"/>
      <protection hidden="1"/>
    </xf>
    <xf numFmtId="0" fontId="1" fillId="0" borderId="21" xfId="0" applyFont="1" applyFill="1" applyBorder="1" applyAlignment="1" applyProtection="1">
      <alignment horizontal="center" vertical="center" wrapText="1"/>
      <protection hidden="1"/>
    </xf>
    <xf numFmtId="0" fontId="0" fillId="0" borderId="23" xfId="0" applyBorder="1" applyAlignment="1" applyProtection="1">
      <alignment wrapText="1"/>
      <protection hidden="1"/>
    </xf>
    <xf numFmtId="0" fontId="0" fillId="0" borderId="24" xfId="0" applyBorder="1" applyAlignment="1" applyProtection="1">
      <alignment wrapText="1"/>
      <protection hidden="1"/>
    </xf>
    <xf numFmtId="0" fontId="0" fillId="0" borderId="21" xfId="0" applyFill="1" applyBorder="1" applyAlignment="1" applyProtection="1">
      <alignment horizontal="center" vertical="center" wrapText="1"/>
      <protection hidden="1"/>
    </xf>
    <xf numFmtId="0" fontId="0" fillId="0" borderId="26" xfId="0" applyBorder="1" applyAlignment="1" applyProtection="1">
      <alignment wrapText="1"/>
      <protection hidden="1"/>
    </xf>
    <xf numFmtId="0" fontId="0" fillId="0" borderId="0" xfId="0" applyFill="1" applyAlignment="1" applyProtection="1">
      <alignment horizontal="center" vertical="center" wrapText="1"/>
      <protection hidden="1"/>
    </xf>
    <xf numFmtId="0" fontId="12" fillId="0" borderId="0" xfId="0" applyFont="1" applyFill="1" applyAlignment="1" applyProtection="1">
      <alignment horizontal="center" vertical="center" wrapText="1"/>
      <protection hidden="1"/>
    </xf>
    <xf numFmtId="0" fontId="1" fillId="0" borderId="24" xfId="0" applyFont="1" applyFill="1" applyBorder="1" applyAlignment="1" applyProtection="1">
      <alignment vertical="center" textRotation="90" wrapText="1"/>
      <protection hidden="1"/>
    </xf>
    <xf numFmtId="0" fontId="0" fillId="0" borderId="27" xfId="0" applyBorder="1" applyAlignment="1" applyProtection="1">
      <alignment wrapText="1"/>
      <protection hidden="1"/>
    </xf>
    <xf numFmtId="0" fontId="0" fillId="0" borderId="0" xfId="0" applyFill="1" applyBorder="1" applyAlignment="1" applyProtection="1">
      <alignment wrapText="1"/>
      <protection hidden="1"/>
    </xf>
    <xf numFmtId="0" fontId="0" fillId="0" borderId="19" xfId="0" applyBorder="1" applyAlignment="1" applyProtection="1">
      <alignment wrapText="1"/>
      <protection hidden="1"/>
    </xf>
    <xf numFmtId="0" fontId="0" fillId="0" borderId="17" xfId="0" applyFill="1" applyBorder="1" applyAlignment="1" applyProtection="1">
      <alignment horizontal="center" vertical="center" wrapText="1"/>
      <protection hidden="1"/>
    </xf>
    <xf numFmtId="0" fontId="0" fillId="0" borderId="0" xfId="0" applyFont="1" applyAlignment="1" applyProtection="1">
      <alignment wrapText="1"/>
      <protection hidden="1"/>
    </xf>
    <xf numFmtId="0" fontId="1" fillId="0" borderId="17" xfId="0" applyFont="1" applyBorder="1" applyAlignment="1" applyProtection="1">
      <alignment horizontal="center" vertical="center" wrapText="1"/>
      <protection hidden="1"/>
    </xf>
    <xf numFmtId="0" fontId="1" fillId="18" borderId="17" xfId="0" applyFont="1" applyFill="1" applyBorder="1" applyAlignment="1" applyProtection="1">
      <alignment horizontal="center" vertical="center" wrapText="1"/>
      <protection hidden="1"/>
    </xf>
    <xf numFmtId="0" fontId="0" fillId="19" borderId="17" xfId="0" applyFill="1" applyBorder="1" applyAlignment="1" applyProtection="1">
      <alignment wrapText="1"/>
      <protection hidden="1"/>
    </xf>
    <xf numFmtId="0" fontId="0" fillId="0" borderId="17" xfId="0" applyFont="1" applyFill="1" applyBorder="1" applyAlignment="1" applyProtection="1">
      <alignment horizontal="center" vertical="center" wrapText="1"/>
      <protection hidden="1"/>
    </xf>
    <xf numFmtId="0" fontId="15" fillId="0" borderId="0" xfId="0" applyFont="1" applyBorder="1" applyAlignment="1" applyProtection="1">
      <alignment horizontal="center" vertical="center" wrapText="1"/>
      <protection hidden="1"/>
    </xf>
    <xf numFmtId="0" fontId="15" fillId="0" borderId="0" xfId="0" applyFont="1" applyFill="1" applyBorder="1" applyAlignment="1" applyProtection="1">
      <alignment horizontal="center" vertical="center" wrapText="1"/>
      <protection hidden="1"/>
    </xf>
    <xf numFmtId="0" fontId="15" fillId="0" borderId="0" xfId="0" applyFont="1" applyBorder="1" applyAlignment="1" applyProtection="1">
      <alignment horizontal="centerContinuous" vertical="center" wrapText="1"/>
      <protection hidden="1"/>
    </xf>
    <xf numFmtId="0" fontId="16" fillId="0" borderId="0" xfId="0" applyFont="1" applyBorder="1" applyAlignment="1" applyProtection="1">
      <alignment horizontal="centerContinuous" wrapText="1"/>
      <protection hidden="1"/>
    </xf>
    <xf numFmtId="0" fontId="16" fillId="0" borderId="0" xfId="0" applyFont="1" applyBorder="1" applyAlignment="1" applyProtection="1">
      <alignment wrapText="1"/>
      <protection hidden="1"/>
    </xf>
    <xf numFmtId="0" fontId="4" fillId="0" borderId="0" xfId="0" applyFont="1" applyFill="1" applyAlignment="1" applyProtection="1">
      <alignment horizontal="center" vertical="center" wrapText="1"/>
      <protection hidden="1"/>
    </xf>
    <xf numFmtId="0" fontId="0" fillId="0" borderId="0" xfId="0" applyFill="1" applyAlignment="1" applyProtection="1">
      <alignment wrapText="1"/>
      <protection hidden="1"/>
    </xf>
    <xf numFmtId="0" fontId="17" fillId="22" borderId="20" xfId="0" applyFont="1" applyFill="1" applyBorder="1" applyAlignment="1" applyProtection="1">
      <alignment horizontal="center" vertical="center" wrapText="1"/>
      <protection hidden="1"/>
    </xf>
    <xf numFmtId="0" fontId="17" fillId="0" borderId="17" xfId="0" applyFont="1" applyFill="1" applyBorder="1" applyAlignment="1" applyProtection="1">
      <alignment horizontal="center" vertical="center" wrapText="1"/>
      <protection hidden="1"/>
    </xf>
    <xf numFmtId="0" fontId="16" fillId="0" borderId="23" xfId="0" applyFont="1" applyBorder="1" applyAlignment="1" applyProtection="1">
      <alignment wrapText="1"/>
      <protection hidden="1"/>
    </xf>
    <xf numFmtId="0" fontId="16" fillId="0" borderId="24" xfId="0" applyFont="1" applyBorder="1" applyAlignment="1" applyProtection="1">
      <alignment wrapText="1"/>
      <protection hidden="1"/>
    </xf>
    <xf numFmtId="0" fontId="1" fillId="0" borderId="0" xfId="0" applyFont="1" applyBorder="1" applyAlignment="1" applyProtection="1">
      <alignment horizontal="center" vertical="center" wrapText="1"/>
      <protection hidden="1"/>
    </xf>
    <xf numFmtId="0" fontId="16" fillId="0" borderId="17" xfId="0" applyFont="1" applyFill="1" applyBorder="1" applyAlignment="1" applyProtection="1">
      <alignment horizontal="center" vertical="center" wrapText="1"/>
      <protection hidden="1"/>
    </xf>
    <xf numFmtId="0" fontId="16" fillId="0" borderId="0" xfId="0" applyFont="1" applyBorder="1" applyAlignment="1" applyProtection="1">
      <alignment horizontal="justify" vertical="center" wrapText="1"/>
      <protection hidden="1"/>
    </xf>
    <xf numFmtId="0" fontId="16" fillId="23" borderId="17" xfId="0" applyFont="1" applyFill="1" applyBorder="1" applyAlignment="1" applyProtection="1">
      <alignment wrapText="1"/>
      <protection hidden="1"/>
    </xf>
    <xf numFmtId="0" fontId="16" fillId="0" borderId="27" xfId="0" applyFont="1" applyBorder="1" applyAlignment="1" applyProtection="1">
      <alignment horizontal="justify" vertical="center" wrapText="1"/>
      <protection hidden="1"/>
    </xf>
    <xf numFmtId="0" fontId="17" fillId="0" borderId="24" xfId="0" applyFont="1" applyFill="1" applyBorder="1" applyAlignment="1" applyProtection="1">
      <alignment vertical="center" textRotation="90" wrapText="1"/>
      <protection hidden="1"/>
    </xf>
    <xf numFmtId="0" fontId="17" fillId="22" borderId="17" xfId="0" applyFont="1" applyFill="1" applyBorder="1" applyAlignment="1" applyProtection="1">
      <alignment horizontal="center" vertical="center" wrapText="1"/>
      <protection hidden="1"/>
    </xf>
    <xf numFmtId="0" fontId="16" fillId="0" borderId="26" xfId="0" applyFont="1" applyBorder="1" applyAlignment="1" applyProtection="1">
      <alignment wrapText="1"/>
      <protection hidden="1"/>
    </xf>
    <xf numFmtId="0" fontId="0" fillId="0" borderId="0" xfId="0" applyFont="1" applyBorder="1" applyAlignment="1" applyProtection="1">
      <alignment wrapText="1"/>
      <protection hidden="1"/>
    </xf>
    <xf numFmtId="0" fontId="1" fillId="24" borderId="17" xfId="0" applyFont="1" applyFill="1" applyBorder="1" applyAlignment="1" applyProtection="1">
      <alignment horizontal="center" vertical="center" wrapText="1"/>
      <protection hidden="1"/>
    </xf>
    <xf numFmtId="0" fontId="0" fillId="25" borderId="17" xfId="0" applyFill="1" applyBorder="1" applyAlignment="1" applyProtection="1">
      <alignment wrapText="1"/>
      <protection hidden="1"/>
    </xf>
    <xf numFmtId="0" fontId="0" fillId="0" borderId="21" xfId="0" applyBorder="1" applyAlignment="1" applyProtection="1">
      <alignment wrapText="1"/>
      <protection hidden="1"/>
    </xf>
    <xf numFmtId="0" fontId="17" fillId="24" borderId="17" xfId="0" applyFont="1" applyFill="1" applyBorder="1" applyAlignment="1" applyProtection="1">
      <alignment horizontal="center" vertical="center" wrapText="1"/>
      <protection hidden="1"/>
    </xf>
    <xf numFmtId="0" fontId="18" fillId="0" borderId="17" xfId="0" applyFont="1" applyFill="1" applyBorder="1" applyAlignment="1" applyProtection="1">
      <alignment horizontal="center" vertical="center" wrapText="1"/>
      <protection hidden="1"/>
    </xf>
    <xf numFmtId="0" fontId="16" fillId="0" borderId="19" xfId="0" applyFont="1" applyBorder="1" applyAlignment="1" applyProtection="1">
      <alignment horizontal="justify" vertical="center" wrapText="1"/>
      <protection hidden="1"/>
    </xf>
    <xf numFmtId="0" fontId="0" fillId="0" borderId="0" xfId="0" applyAlignment="1" applyProtection="1">
      <alignment horizontal="left" vertical="center"/>
      <protection hidden="1"/>
    </xf>
    <xf numFmtId="0" fontId="0" fillId="0" borderId="0" xfId="0" applyAlignment="1" applyProtection="1">
      <alignment horizontal="center" vertical="center"/>
      <protection hidden="1"/>
    </xf>
    <xf numFmtId="0" fontId="0" fillId="0" borderId="0" xfId="0" applyProtection="1">
      <protection hidden="1"/>
    </xf>
    <xf numFmtId="0" fontId="0" fillId="0" borderId="0" xfId="0" applyFont="1" applyAlignment="1" applyProtection="1">
      <alignment horizontal="center" vertical="center"/>
      <protection hidden="1"/>
    </xf>
    <xf numFmtId="0" fontId="0" fillId="0" borderId="0" xfId="0" applyAlignment="1" applyProtection="1">
      <protection hidden="1"/>
    </xf>
    <xf numFmtId="0" fontId="0" fillId="0" borderId="0" xfId="0" applyBorder="1" applyProtection="1">
      <protection hidden="1"/>
    </xf>
    <xf numFmtId="0" fontId="10" fillId="0" borderId="0" xfId="0" applyFont="1" applyBorder="1" applyAlignment="1" applyProtection="1">
      <alignment horizontal="justify" vertical="center"/>
      <protection hidden="1"/>
    </xf>
    <xf numFmtId="0" fontId="10" fillId="0" borderId="0" xfId="0" applyFont="1" applyBorder="1" applyAlignment="1" applyProtection="1">
      <alignment horizontal="center" vertical="center"/>
      <protection hidden="1"/>
    </xf>
    <xf numFmtId="0" fontId="4" fillId="12" borderId="0" xfId="0" applyFont="1" applyFill="1" applyAlignment="1" applyProtection="1">
      <alignment horizontal="center" vertical="center"/>
      <protection hidden="1"/>
    </xf>
    <xf numFmtId="0" fontId="0" fillId="0" borderId="0" xfId="0" applyFont="1" applyBorder="1" applyAlignment="1" applyProtection="1">
      <alignment horizontal="center" vertical="center"/>
      <protection hidden="1"/>
    </xf>
    <xf numFmtId="0" fontId="0" fillId="0" borderId="0" xfId="0" applyAlignment="1" applyProtection="1">
      <alignment horizontal="centerContinuous"/>
      <protection hidden="1"/>
    </xf>
    <xf numFmtId="0" fontId="1" fillId="0" borderId="17" xfId="0" applyFont="1" applyBorder="1" applyAlignment="1" applyProtection="1">
      <alignment horizontal="left" vertical="center"/>
      <protection hidden="1"/>
    </xf>
    <xf numFmtId="0" fontId="1" fillId="0" borderId="0" xfId="0" applyFont="1" applyBorder="1" applyAlignment="1" applyProtection="1">
      <alignment horizontal="left" vertical="center"/>
      <protection hidden="1"/>
    </xf>
    <xf numFmtId="0" fontId="13" fillId="13" borderId="0" xfId="0" applyFont="1" applyFill="1" applyBorder="1" applyAlignment="1" applyProtection="1">
      <alignment horizontal="center" vertical="center"/>
      <protection hidden="1"/>
    </xf>
    <xf numFmtId="0" fontId="1" fillId="0" borderId="17" xfId="0" applyFont="1" applyFill="1" applyBorder="1" applyAlignment="1" applyProtection="1">
      <alignment horizontal="center" vertical="center"/>
      <protection hidden="1"/>
    </xf>
    <xf numFmtId="0" fontId="0" fillId="15" borderId="17" xfId="0" applyFill="1" applyBorder="1" applyProtection="1">
      <protection hidden="1"/>
    </xf>
    <xf numFmtId="0" fontId="0" fillId="0" borderId="0" xfId="0" applyFill="1" applyBorder="1" applyAlignment="1" applyProtection="1">
      <alignment horizontal="left" vertical="center"/>
      <protection hidden="1"/>
    </xf>
    <xf numFmtId="0" fontId="0" fillId="0" borderId="0" xfId="0" applyBorder="1" applyAlignment="1" applyProtection="1">
      <alignment horizontal="center" vertical="center"/>
      <protection hidden="1"/>
    </xf>
    <xf numFmtId="0" fontId="1" fillId="0" borderId="21" xfId="0" applyFont="1" applyFill="1" applyBorder="1" applyAlignment="1" applyProtection="1">
      <alignment horizontal="center" vertical="center"/>
      <protection hidden="1"/>
    </xf>
    <xf numFmtId="0" fontId="0" fillId="0" borderId="23" xfId="0" applyBorder="1" applyProtection="1">
      <protection hidden="1"/>
    </xf>
    <xf numFmtId="0" fontId="0" fillId="0" borderId="24" xfId="0" applyBorder="1" applyProtection="1">
      <protection hidden="1"/>
    </xf>
    <xf numFmtId="0" fontId="0" fillId="0" borderId="21" xfId="0" applyFill="1" applyBorder="1" applyAlignment="1" applyProtection="1">
      <alignment horizontal="center" vertical="center"/>
      <protection hidden="1"/>
    </xf>
    <xf numFmtId="0" fontId="0" fillId="0" borderId="26" xfId="0" applyBorder="1" applyProtection="1">
      <protection hidden="1"/>
    </xf>
    <xf numFmtId="0" fontId="0" fillId="0" borderId="0" xfId="0" applyFill="1" applyAlignment="1" applyProtection="1">
      <alignment horizontal="center" vertical="center"/>
      <protection hidden="1"/>
    </xf>
    <xf numFmtId="0" fontId="0" fillId="0" borderId="0" xfId="0" applyFill="1" applyBorder="1" applyProtection="1">
      <protection hidden="1"/>
    </xf>
    <xf numFmtId="0" fontId="0" fillId="0" borderId="0" xfId="0" applyFill="1" applyBorder="1" applyAlignment="1" applyProtection="1">
      <alignment horizontal="center" vertical="center"/>
      <protection hidden="1"/>
    </xf>
    <xf numFmtId="0" fontId="0" fillId="0" borderId="17" xfId="0" applyFill="1" applyBorder="1" applyAlignment="1" applyProtection="1">
      <alignment horizontal="center" vertical="center"/>
      <protection hidden="1"/>
    </xf>
    <xf numFmtId="0" fontId="0" fillId="0" borderId="19" xfId="0" applyBorder="1" applyProtection="1">
      <protection hidden="1"/>
    </xf>
    <xf numFmtId="0" fontId="13" fillId="0" borderId="0" xfId="0" applyFont="1" applyFill="1" applyBorder="1" applyAlignment="1" applyProtection="1">
      <alignment horizontal="center" vertical="center"/>
      <protection hidden="1"/>
    </xf>
    <xf numFmtId="0" fontId="0" fillId="0" borderId="0" xfId="0" applyFont="1" applyProtection="1">
      <protection hidden="1"/>
    </xf>
    <xf numFmtId="0" fontId="0" fillId="19" borderId="17" xfId="0" applyFill="1" applyBorder="1" applyProtection="1">
      <protection hidden="1"/>
    </xf>
    <xf numFmtId="0" fontId="0" fillId="0" borderId="23" xfId="0" applyFill="1" applyBorder="1" applyProtection="1">
      <protection hidden="1"/>
    </xf>
    <xf numFmtId="0" fontId="0" fillId="0" borderId="26" xfId="0" applyFill="1" applyBorder="1" applyProtection="1">
      <protection hidden="1"/>
    </xf>
    <xf numFmtId="0" fontId="0" fillId="0" borderId="27" xfId="0" applyBorder="1" applyProtection="1">
      <protection hidden="1"/>
    </xf>
    <xf numFmtId="0" fontId="0" fillId="0" borderId="17" xfId="0" applyFont="1" applyFill="1" applyBorder="1" applyAlignment="1" applyProtection="1">
      <alignment horizontal="center" vertical="center"/>
      <protection hidden="1"/>
    </xf>
    <xf numFmtId="0" fontId="1" fillId="0" borderId="29" xfId="0" applyFont="1" applyFill="1" applyBorder="1" applyAlignment="1" applyProtection="1">
      <alignment horizontal="center" vertical="center" textRotation="90" wrapText="1"/>
      <protection hidden="1"/>
    </xf>
    <xf numFmtId="0" fontId="0" fillId="0" borderId="29" xfId="0" applyBorder="1" applyProtection="1">
      <protection hidden="1"/>
    </xf>
    <xf numFmtId="0" fontId="16" fillId="0" borderId="0" xfId="0" applyFont="1" applyBorder="1" applyAlignment="1" applyProtection="1">
      <alignment horizontal="centerContinuous"/>
      <protection hidden="1"/>
    </xf>
    <xf numFmtId="0" fontId="16" fillId="0" borderId="0" xfId="0" applyFont="1" applyBorder="1" applyProtection="1">
      <protection hidden="1"/>
    </xf>
    <xf numFmtId="0" fontId="4" fillId="0" borderId="0" xfId="0" applyFont="1" applyFill="1" applyAlignment="1" applyProtection="1">
      <alignment horizontal="center" vertical="center"/>
      <protection hidden="1"/>
    </xf>
    <xf numFmtId="0" fontId="0" fillId="0" borderId="0" xfId="0" applyFill="1" applyProtection="1">
      <protection hidden="1"/>
    </xf>
    <xf numFmtId="0" fontId="17" fillId="0" borderId="17" xfId="0" applyFont="1" applyFill="1" applyBorder="1" applyAlignment="1" applyProtection="1">
      <alignment horizontal="center" vertical="center"/>
      <protection hidden="1"/>
    </xf>
    <xf numFmtId="0" fontId="16" fillId="0" borderId="23" xfId="0" applyFont="1" applyBorder="1" applyProtection="1">
      <protection hidden="1"/>
    </xf>
    <xf numFmtId="0" fontId="16" fillId="0" borderId="24" xfId="0" applyFont="1" applyBorder="1" applyProtection="1">
      <protection hidden="1"/>
    </xf>
    <xf numFmtId="0" fontId="16" fillId="0" borderId="17" xfId="0" applyFont="1" applyFill="1" applyBorder="1" applyAlignment="1" applyProtection="1">
      <alignment horizontal="center" vertical="center"/>
      <protection hidden="1"/>
    </xf>
    <xf numFmtId="0" fontId="16" fillId="0" borderId="0" xfId="0" applyFont="1" applyBorder="1" applyAlignment="1" applyProtection="1">
      <alignment horizontal="justify" vertical="center"/>
      <protection hidden="1"/>
    </xf>
    <xf numFmtId="0" fontId="16" fillId="23" borderId="17" xfId="0" applyFont="1" applyFill="1" applyBorder="1" applyProtection="1">
      <protection hidden="1"/>
    </xf>
    <xf numFmtId="0" fontId="16" fillId="0" borderId="27" xfId="0" applyFont="1" applyBorder="1" applyAlignment="1" applyProtection="1">
      <alignment horizontal="justify" vertical="center"/>
      <protection hidden="1"/>
    </xf>
    <xf numFmtId="0" fontId="16" fillId="0" borderId="26" xfId="0" applyFont="1" applyBorder="1" applyProtection="1">
      <protection hidden="1"/>
    </xf>
    <xf numFmtId="0" fontId="16" fillId="0" borderId="21" xfId="0" applyFont="1" applyFill="1" applyBorder="1" applyProtection="1">
      <protection hidden="1"/>
    </xf>
    <xf numFmtId="0" fontId="16" fillId="0" borderId="27" xfId="0" applyFont="1" applyBorder="1" applyProtection="1">
      <protection hidden="1"/>
    </xf>
    <xf numFmtId="0" fontId="0" fillId="0" borderId="0" xfId="0" applyFont="1" applyBorder="1" applyProtection="1">
      <protection hidden="1"/>
    </xf>
    <xf numFmtId="0" fontId="0" fillId="25" borderId="17" xfId="0" applyFill="1" applyBorder="1" applyProtection="1">
      <protection hidden="1"/>
    </xf>
    <xf numFmtId="0" fontId="1" fillId="24" borderId="20" xfId="0" applyFont="1" applyFill="1" applyBorder="1" applyAlignment="1" applyProtection="1">
      <alignment horizontal="center" vertical="center"/>
      <protection hidden="1"/>
    </xf>
    <xf numFmtId="0" fontId="0" fillId="0" borderId="21" xfId="0" applyBorder="1" applyProtection="1">
      <protection hidden="1"/>
    </xf>
    <xf numFmtId="0" fontId="1" fillId="24" borderId="20" xfId="0" applyFont="1" applyFill="1" applyBorder="1" applyAlignment="1" applyProtection="1">
      <alignment horizontal="center" vertical="center" wrapText="1"/>
      <protection hidden="1"/>
    </xf>
    <xf numFmtId="0" fontId="18" fillId="0" borderId="17" xfId="0" applyFont="1" applyFill="1" applyBorder="1" applyAlignment="1" applyProtection="1">
      <alignment horizontal="center" vertical="center"/>
      <protection hidden="1"/>
    </xf>
    <xf numFmtId="0" fontId="16" fillId="0" borderId="19" xfId="0" applyFont="1" applyBorder="1" applyAlignment="1" applyProtection="1">
      <alignment horizontal="justify" vertical="center"/>
      <protection hidden="1"/>
    </xf>
    <xf numFmtId="0" fontId="1" fillId="0" borderId="29" xfId="0" applyFont="1" applyFill="1" applyBorder="1" applyAlignment="1" applyProtection="1">
      <alignment vertical="center" textRotation="90" wrapText="1"/>
      <protection hidden="1"/>
    </xf>
    <xf numFmtId="0" fontId="1" fillId="14" borderId="17" xfId="0" applyFont="1" applyFill="1" applyBorder="1" applyAlignment="1" applyProtection="1">
      <alignment horizontal="center" vertical="center"/>
      <protection hidden="1"/>
    </xf>
    <xf numFmtId="0" fontId="1" fillId="0" borderId="27" xfId="0" applyFont="1" applyFill="1" applyBorder="1" applyAlignment="1" applyProtection="1">
      <alignment horizontal="center" vertical="center"/>
      <protection hidden="1"/>
    </xf>
    <xf numFmtId="0" fontId="17" fillId="0" borderId="24" xfId="0" applyFont="1" applyFill="1" applyBorder="1" applyAlignment="1" applyProtection="1">
      <alignment horizontal="center" vertical="center" textRotation="90" wrapText="1"/>
      <protection hidden="1"/>
    </xf>
    <xf numFmtId="0" fontId="17" fillId="24" borderId="20" xfId="0" applyFont="1" applyFill="1" applyBorder="1" applyAlignment="1" applyProtection="1">
      <alignment horizontal="center" vertical="center" wrapText="1"/>
      <protection hidden="1"/>
    </xf>
    <xf numFmtId="0" fontId="1" fillId="0" borderId="24" xfId="0" applyFont="1" applyFill="1" applyBorder="1" applyAlignment="1" applyProtection="1">
      <alignment horizontal="center" vertical="center" textRotation="90" wrapText="1"/>
      <protection hidden="1"/>
    </xf>
    <xf numFmtId="0" fontId="17" fillId="0" borderId="29" xfId="0" applyFont="1" applyFill="1" applyBorder="1" applyAlignment="1" applyProtection="1">
      <alignment horizontal="center" vertical="center" textRotation="90" wrapText="1"/>
      <protection hidden="1"/>
    </xf>
    <xf numFmtId="0" fontId="0" fillId="0" borderId="0" xfId="0" applyAlignment="1">
      <alignment horizontal="center" vertical="center"/>
    </xf>
    <xf numFmtId="0" fontId="0" fillId="26" borderId="21" xfId="0" applyFill="1" applyBorder="1" applyProtection="1">
      <protection hidden="1"/>
    </xf>
    <xf numFmtId="0" fontId="0" fillId="0" borderId="0" xfId="0" applyBorder="1" applyAlignment="1" applyProtection="1">
      <alignment vertical="center" wrapText="1"/>
      <protection hidden="1"/>
    </xf>
    <xf numFmtId="0" fontId="0" fillId="0" borderId="29" xfId="0" applyFill="1" applyBorder="1" applyProtection="1">
      <protection hidden="1"/>
    </xf>
    <xf numFmtId="0" fontId="0" fillId="0" borderId="27" xfId="0" applyFill="1" applyBorder="1" applyProtection="1">
      <protection hidden="1"/>
    </xf>
    <xf numFmtId="0" fontId="8" fillId="0" borderId="0" xfId="0" applyFont="1" applyProtection="1">
      <protection hidden="1"/>
    </xf>
    <xf numFmtId="0" fontId="8" fillId="0" borderId="0" xfId="0" applyFont="1" applyBorder="1" applyProtection="1">
      <protection hidden="1"/>
    </xf>
    <xf numFmtId="0" fontId="16" fillId="0" borderId="19" xfId="0" applyFont="1" applyBorder="1" applyProtection="1">
      <protection hidden="1"/>
    </xf>
    <xf numFmtId="0" fontId="1" fillId="0" borderId="0" xfId="0" applyFont="1" applyFill="1" applyBorder="1" applyAlignment="1" applyProtection="1">
      <alignment horizontal="left" vertical="center"/>
      <protection hidden="1"/>
    </xf>
    <xf numFmtId="0" fontId="1" fillId="0" borderId="0" xfId="0" applyFont="1" applyFill="1" applyBorder="1" applyAlignment="1" applyProtection="1">
      <alignment horizontal="center" vertical="center" wrapText="1"/>
      <protection hidden="1"/>
    </xf>
    <xf numFmtId="0" fontId="1" fillId="0" borderId="30" xfId="0" applyFont="1" applyFill="1" applyBorder="1" applyAlignment="1" applyProtection="1">
      <alignment horizontal="center" vertical="center"/>
      <protection hidden="1"/>
    </xf>
    <xf numFmtId="0" fontId="16" fillId="0" borderId="29" xfId="0" applyFont="1" applyBorder="1" applyProtection="1">
      <protection hidden="1"/>
    </xf>
    <xf numFmtId="0" fontId="0" fillId="0" borderId="0" xfId="0" applyAlignment="1" applyProtection="1">
      <alignment wrapText="1"/>
    </xf>
    <xf numFmtId="0" fontId="0" fillId="0" borderId="0" xfId="0" applyProtection="1"/>
    <xf numFmtId="0" fontId="0" fillId="0" borderId="21" xfId="0" applyFill="1" applyBorder="1" applyProtection="1">
      <protection hidden="1"/>
    </xf>
    <xf numFmtId="0" fontId="6" fillId="0" borderId="17" xfId="0" applyFont="1" applyFill="1" applyBorder="1" applyAlignment="1" applyProtection="1">
      <alignment horizontal="center" vertical="center"/>
      <protection hidden="1"/>
    </xf>
    <xf numFmtId="0" fontId="14" fillId="0" borderId="17" xfId="0" applyFont="1" applyFill="1" applyBorder="1" applyAlignment="1" applyProtection="1">
      <alignment horizontal="center" vertical="center"/>
      <protection hidden="1"/>
    </xf>
    <xf numFmtId="0" fontId="6" fillId="0" borderId="17" xfId="0" applyFont="1" applyFill="1" applyBorder="1" applyAlignment="1" applyProtection="1">
      <alignment horizontal="center" vertical="center" wrapText="1"/>
      <protection hidden="1"/>
    </xf>
    <xf numFmtId="0" fontId="6" fillId="0" borderId="17" xfId="0" applyFont="1" applyBorder="1" applyAlignment="1" applyProtection="1">
      <alignment horizontal="center" vertical="center" wrapText="1"/>
      <protection hidden="1"/>
    </xf>
    <xf numFmtId="0" fontId="6" fillId="0" borderId="0" xfId="0" applyFont="1" applyBorder="1" applyAlignment="1" applyProtection="1">
      <alignment horizontal="center" vertical="center" wrapText="1"/>
      <protection hidden="1"/>
    </xf>
    <xf numFmtId="0" fontId="14" fillId="0" borderId="0" xfId="0" applyFont="1" applyProtection="1">
      <protection hidden="1"/>
    </xf>
    <xf numFmtId="0" fontId="6" fillId="24" borderId="20" xfId="0" applyFont="1" applyFill="1" applyBorder="1" applyAlignment="1" applyProtection="1">
      <alignment horizontal="center" vertical="center" wrapText="1"/>
      <protection hidden="1"/>
    </xf>
    <xf numFmtId="0" fontId="14" fillId="0" borderId="23" xfId="0" applyFont="1" applyBorder="1" applyProtection="1">
      <protection hidden="1"/>
    </xf>
    <xf numFmtId="0" fontId="14" fillId="0" borderId="19" xfId="0" applyFont="1" applyBorder="1" applyProtection="1">
      <protection hidden="1"/>
    </xf>
    <xf numFmtId="0" fontId="14" fillId="0" borderId="0" xfId="0" applyFont="1" applyBorder="1" applyProtection="1">
      <protection hidden="1"/>
    </xf>
    <xf numFmtId="0" fontId="14" fillId="0" borderId="26" xfId="0" applyFont="1" applyBorder="1" applyProtection="1">
      <protection hidden="1"/>
    </xf>
    <xf numFmtId="0" fontId="23" fillId="0" borderId="0" xfId="0" applyFont="1" applyAlignment="1">
      <alignment horizontal="center" vertical="center"/>
    </xf>
    <xf numFmtId="0" fontId="6" fillId="0" borderId="0" xfId="0" applyFont="1" applyAlignment="1"/>
    <xf numFmtId="9" fontId="1" fillId="0" borderId="0" xfId="1" applyFont="1" applyAlignment="1">
      <alignment horizontal="center" vertical="center"/>
    </xf>
    <xf numFmtId="9" fontId="0" fillId="0" borderId="0" xfId="0" applyNumberFormat="1" applyAlignment="1"/>
    <xf numFmtId="9" fontId="0" fillId="0" borderId="0" xfId="0" applyNumberFormat="1" applyFill="1" applyAlignment="1"/>
    <xf numFmtId="9" fontId="0" fillId="0" borderId="0" xfId="0" applyNumberFormat="1" applyFill="1" applyAlignment="1">
      <alignment horizontal="left" wrapText="1"/>
    </xf>
    <xf numFmtId="0" fontId="0" fillId="0" borderId="1" xfId="0" applyBorder="1" applyAlignment="1">
      <alignment horizontal="justify" vertical="top" wrapText="1"/>
    </xf>
    <xf numFmtId="0" fontId="0" fillId="0" borderId="1" xfId="0" applyBorder="1" applyAlignment="1">
      <alignment horizontal="justify" wrapText="1"/>
    </xf>
    <xf numFmtId="0" fontId="0" fillId="0" borderId="0" xfId="0" applyFill="1" applyBorder="1" applyAlignment="1">
      <alignment horizontal="justify" wrapText="1"/>
    </xf>
    <xf numFmtId="0" fontId="0" fillId="2" borderId="0" xfId="0" applyFill="1" applyBorder="1"/>
    <xf numFmtId="0" fontId="0" fillId="2" borderId="4" xfId="0" applyFill="1" applyBorder="1"/>
    <xf numFmtId="0" fontId="0" fillId="2" borderId="2" xfId="0" applyFill="1" applyBorder="1"/>
    <xf numFmtId="0" fontId="0" fillId="2" borderId="3" xfId="0" applyFill="1" applyBorder="1"/>
    <xf numFmtId="0" fontId="0" fillId="2" borderId="32" xfId="0" applyFill="1" applyBorder="1"/>
    <xf numFmtId="0" fontId="0" fillId="2" borderId="33" xfId="0" applyFill="1" applyBorder="1"/>
    <xf numFmtId="0" fontId="0" fillId="2" borderId="34" xfId="0" applyFill="1" applyBorder="1"/>
    <xf numFmtId="0" fontId="0" fillId="2" borderId="35" xfId="0" applyFill="1" applyBorder="1"/>
    <xf numFmtId="0" fontId="0" fillId="2" borderId="36" xfId="0" applyFill="1" applyBorder="1"/>
    <xf numFmtId="0" fontId="25" fillId="0" borderId="0" xfId="0" applyFont="1"/>
    <xf numFmtId="0" fontId="25" fillId="0" borderId="0" xfId="0" applyFont="1" applyAlignment="1">
      <alignment horizontal="center" wrapText="1"/>
    </xf>
    <xf numFmtId="9" fontId="25" fillId="0" borderId="0" xfId="0" applyNumberFormat="1" applyFont="1" applyFill="1" applyAlignment="1">
      <alignment horizontal="left" wrapText="1"/>
    </xf>
    <xf numFmtId="0" fontId="25" fillId="0" borderId="0" xfId="0" applyFont="1" applyAlignment="1">
      <alignment wrapText="1"/>
    </xf>
    <xf numFmtId="0" fontId="25" fillId="0" borderId="0" xfId="0" applyFont="1" applyAlignment="1"/>
    <xf numFmtId="43" fontId="0" fillId="0" borderId="0" xfId="2" applyFont="1" applyAlignment="1"/>
    <xf numFmtId="0" fontId="0" fillId="0" borderId="21" xfId="0" applyBorder="1"/>
    <xf numFmtId="0" fontId="0" fillId="6" borderId="0" xfId="0" applyFill="1" applyAlignment="1">
      <alignment horizontal="justify" vertical="center" wrapText="1"/>
    </xf>
    <xf numFmtId="0" fontId="0" fillId="16" borderId="0" xfId="0" applyFill="1" applyAlignment="1">
      <alignment wrapText="1"/>
    </xf>
    <xf numFmtId="0" fontId="0" fillId="0" borderId="0" xfId="0" applyAlignment="1" applyProtection="1">
      <alignment wrapText="1"/>
      <protection locked="0" hidden="1"/>
    </xf>
    <xf numFmtId="2" fontId="23" fillId="0" borderId="0" xfId="0" applyNumberFormat="1" applyFont="1" applyAlignment="1" applyProtection="1">
      <alignment wrapText="1"/>
      <protection locked="0" hidden="1"/>
    </xf>
    <xf numFmtId="9" fontId="0" fillId="0" borderId="0" xfId="1" applyFont="1" applyAlignment="1" applyProtection="1">
      <alignment wrapText="1"/>
      <protection locked="0" hidden="1"/>
    </xf>
    <xf numFmtId="9" fontId="24" fillId="0" borderId="0" xfId="0" applyNumberFormat="1" applyFont="1" applyAlignment="1" applyProtection="1">
      <alignment wrapText="1"/>
      <protection locked="0" hidden="1"/>
    </xf>
    <xf numFmtId="0" fontId="1" fillId="21" borderId="1" xfId="0" applyFont="1" applyFill="1" applyBorder="1" applyAlignment="1" applyProtection="1">
      <alignment horizontal="center" vertical="center" wrapText="1"/>
      <protection locked="0" hidden="1"/>
    </xf>
    <xf numFmtId="2" fontId="1" fillId="21" borderId="1" xfId="0" applyNumberFormat="1" applyFont="1" applyFill="1" applyBorder="1" applyAlignment="1" applyProtection="1">
      <alignment horizontal="center" vertical="center" wrapText="1"/>
      <protection locked="0" hidden="1"/>
    </xf>
    <xf numFmtId="0" fontId="0" fillId="9" borderId="0" xfId="0" applyFill="1" applyAlignment="1" applyProtection="1">
      <alignment horizontal="center" wrapText="1"/>
      <protection locked="0" hidden="1"/>
    </xf>
    <xf numFmtId="2" fontId="1" fillId="0" borderId="1" xfId="0" applyNumberFormat="1" applyFont="1" applyFill="1" applyBorder="1" applyAlignment="1" applyProtection="1">
      <alignment horizontal="center" vertical="center" wrapText="1"/>
      <protection locked="0" hidden="1"/>
    </xf>
    <xf numFmtId="1" fontId="1" fillId="0" borderId="1" xfId="0" applyNumberFormat="1" applyFont="1" applyFill="1" applyBorder="1" applyAlignment="1" applyProtection="1">
      <alignment horizontal="center" vertical="center" wrapText="1"/>
      <protection locked="0" hidden="1"/>
    </xf>
    <xf numFmtId="2" fontId="0" fillId="0" borderId="0" xfId="0" applyNumberFormat="1" applyAlignment="1" applyProtection="1">
      <alignment wrapText="1"/>
      <protection locked="0" hidden="1"/>
    </xf>
    <xf numFmtId="9" fontId="24" fillId="0" borderId="0" xfId="1" applyFont="1" applyAlignment="1" applyProtection="1">
      <alignment wrapText="1"/>
      <protection locked="0" hidden="1"/>
    </xf>
    <xf numFmtId="0" fontId="0" fillId="16" borderId="0" xfId="0" applyFill="1" applyAlignment="1" applyProtection="1">
      <alignment horizontal="center" wrapText="1"/>
      <protection locked="0" hidden="1"/>
    </xf>
    <xf numFmtId="0" fontId="0" fillId="0" borderId="0" xfId="0" applyProtection="1">
      <protection locked="0" hidden="1"/>
    </xf>
    <xf numFmtId="0" fontId="0" fillId="21" borderId="0" xfId="0" applyFill="1" applyAlignment="1" applyProtection="1">
      <alignment horizontal="center" wrapText="1"/>
      <protection locked="0" hidden="1"/>
    </xf>
    <xf numFmtId="9" fontId="0" fillId="0" borderId="0" xfId="1" applyFont="1" applyProtection="1">
      <protection locked="0" hidden="1"/>
    </xf>
    <xf numFmtId="2" fontId="0" fillId="0" borderId="0" xfId="0" applyNumberFormat="1" applyProtection="1">
      <protection locked="0" hidden="1"/>
    </xf>
    <xf numFmtId="9" fontId="24" fillId="0" borderId="0" xfId="1" applyFont="1" applyProtection="1">
      <protection locked="0" hidden="1"/>
    </xf>
    <xf numFmtId="9" fontId="0" fillId="9" borderId="0" xfId="1" applyFont="1" applyFill="1" applyAlignment="1" applyProtection="1">
      <alignment horizontal="center" wrapText="1"/>
      <protection locked="0" hidden="1"/>
    </xf>
    <xf numFmtId="9" fontId="1" fillId="0" borderId="1" xfId="1" applyFont="1" applyFill="1" applyBorder="1" applyAlignment="1" applyProtection="1">
      <alignment horizontal="center" vertical="center" wrapText="1"/>
      <protection locked="0" hidden="1"/>
    </xf>
    <xf numFmtId="9" fontId="0" fillId="16" borderId="0" xfId="1" applyFont="1" applyFill="1" applyAlignment="1" applyProtection="1">
      <alignment horizontal="center" wrapText="1"/>
      <protection locked="0" hidden="1"/>
    </xf>
    <xf numFmtId="9" fontId="0" fillId="21" borderId="0" xfId="1" applyFont="1" applyFill="1" applyAlignment="1" applyProtection="1">
      <alignment horizontal="center" wrapText="1"/>
      <protection locked="0" hidden="1"/>
    </xf>
    <xf numFmtId="164" fontId="0" fillId="0" borderId="0" xfId="0" applyNumberFormat="1" applyProtection="1">
      <protection locked="0" hidden="1"/>
    </xf>
    <xf numFmtId="1" fontId="0" fillId="0" borderId="0" xfId="0" applyNumberFormat="1" applyProtection="1">
      <protection locked="0" hidden="1"/>
    </xf>
    <xf numFmtId="0" fontId="0" fillId="0" borderId="19" xfId="0" applyBorder="1" applyAlignment="1" applyProtection="1">
      <alignment horizontal="justify" vertical="center" wrapText="1"/>
      <protection hidden="1"/>
    </xf>
    <xf numFmtId="0" fontId="14" fillId="0" borderId="0" xfId="0" applyFont="1" applyFill="1" applyBorder="1" applyAlignment="1" applyProtection="1">
      <alignment horizontal="left" vertical="center" wrapText="1"/>
      <protection hidden="1"/>
    </xf>
    <xf numFmtId="0" fontId="0" fillId="0" borderId="19" xfId="0" applyBorder="1" applyAlignment="1" applyProtection="1">
      <alignment horizontal="justify" vertical="center"/>
      <protection hidden="1"/>
    </xf>
    <xf numFmtId="0" fontId="14" fillId="0" borderId="0" xfId="0" applyFont="1" applyBorder="1" applyAlignment="1" applyProtection="1">
      <alignment vertical="center" wrapText="1"/>
      <protection hidden="1"/>
    </xf>
    <xf numFmtId="0" fontId="14" fillId="0" borderId="0" xfId="0" applyFont="1" applyFill="1" applyBorder="1" applyAlignment="1" applyProtection="1">
      <alignment horizontal="left" vertical="center"/>
      <protection hidden="1"/>
    </xf>
    <xf numFmtId="0" fontId="14" fillId="0" borderId="0" xfId="0" applyFont="1" applyBorder="1" applyAlignment="1" applyProtection="1">
      <alignment horizontal="left" vertical="center" wrapText="1"/>
      <protection hidden="1"/>
    </xf>
    <xf numFmtId="0" fontId="0" fillId="0" borderId="0" xfId="0" applyBorder="1" applyAlignment="1" applyProtection="1">
      <alignment horizontal="left" vertical="center" wrapText="1"/>
      <protection hidden="1"/>
    </xf>
    <xf numFmtId="0" fontId="0" fillId="0" borderId="0" xfId="0" applyBorder="1" applyAlignment="1" applyProtection="1">
      <alignment horizontal="left" vertical="center"/>
      <protection hidden="1"/>
    </xf>
    <xf numFmtId="0" fontId="14" fillId="0" borderId="0" xfId="0" applyFont="1" applyBorder="1" applyAlignment="1" applyProtection="1">
      <alignment horizontal="left" vertical="center"/>
      <protection hidden="1"/>
    </xf>
    <xf numFmtId="0" fontId="1" fillId="0" borderId="0" xfId="0" applyFont="1" applyBorder="1" applyAlignment="1" applyProtection="1">
      <alignment horizontal="left" vertical="center" wrapText="1"/>
      <protection hidden="1"/>
    </xf>
    <xf numFmtId="0" fontId="0" fillId="0" borderId="0" xfId="0" applyBorder="1" applyAlignment="1" applyProtection="1">
      <alignment horizontal="justify" vertical="center" wrapText="1"/>
      <protection hidden="1"/>
    </xf>
    <xf numFmtId="0" fontId="0" fillId="0" borderId="0" xfId="0" applyFont="1" applyBorder="1" applyAlignment="1" applyProtection="1">
      <alignment horizontal="left" vertical="center" wrapText="1"/>
      <protection hidden="1"/>
    </xf>
    <xf numFmtId="0" fontId="0" fillId="0" borderId="0" xfId="0" applyFont="1" applyBorder="1" applyAlignment="1" applyProtection="1">
      <alignment horizontal="left" vertical="center"/>
      <protection hidden="1"/>
    </xf>
    <xf numFmtId="0" fontId="8" fillId="4" borderId="0" xfId="0" applyFont="1" applyFill="1"/>
    <xf numFmtId="9" fontId="8" fillId="8" borderId="0" xfId="0" applyNumberFormat="1" applyFont="1" applyFill="1" applyAlignment="1" applyProtection="1">
      <alignment horizontal="center" vertical="center" wrapText="1"/>
    </xf>
    <xf numFmtId="0" fontId="8" fillId="8" borderId="0" xfId="0" applyNumberFormat="1" applyFont="1" applyFill="1" applyAlignment="1" applyProtection="1">
      <alignment horizontal="center" vertical="center" wrapText="1"/>
    </xf>
    <xf numFmtId="0" fontId="0" fillId="0" borderId="0" xfId="0" applyAlignment="1" applyProtection="1">
      <alignment horizontal="center" vertical="center"/>
    </xf>
    <xf numFmtId="0" fontId="8" fillId="8" borderId="0" xfId="0" applyFont="1" applyFill="1" applyAlignment="1" applyProtection="1">
      <alignment horizontal="center" vertical="center" wrapText="1"/>
    </xf>
    <xf numFmtId="0" fontId="18" fillId="22" borderId="20" xfId="0" applyFont="1" applyFill="1" applyBorder="1" applyAlignment="1" applyProtection="1">
      <alignment horizontal="center" vertical="center" wrapText="1"/>
      <protection hidden="1"/>
    </xf>
    <xf numFmtId="0" fontId="0" fillId="0" borderId="0" xfId="0" applyAlignment="1" applyProtection="1">
      <alignment horizontal="center" vertical="center" wrapText="1"/>
    </xf>
    <xf numFmtId="0" fontId="8" fillId="0" borderId="0" xfId="0" applyFont="1" applyAlignment="1">
      <alignment horizontal="center"/>
    </xf>
    <xf numFmtId="9" fontId="8" fillId="0" borderId="0" xfId="0" applyNumberFormat="1" applyFont="1" applyAlignment="1">
      <alignment horizontal="center"/>
    </xf>
    <xf numFmtId="0" fontId="8" fillId="8" borderId="0" xfId="0" applyFont="1" applyFill="1" applyAlignment="1">
      <alignment horizontal="center"/>
    </xf>
    <xf numFmtId="9" fontId="8" fillId="8" borderId="0" xfId="0" applyNumberFormat="1" applyFont="1" applyFill="1" applyAlignment="1">
      <alignment horizontal="center"/>
    </xf>
    <xf numFmtId="0" fontId="6" fillId="0" borderId="17" xfId="0" applyFont="1" applyBorder="1" applyAlignment="1" applyProtection="1">
      <alignment horizontal="left" vertical="center"/>
      <protection hidden="1"/>
    </xf>
    <xf numFmtId="0" fontId="14" fillId="0" borderId="0" xfId="0" applyFont="1" applyAlignment="1" applyProtection="1">
      <alignment horizontal="left" vertical="center"/>
      <protection hidden="1"/>
    </xf>
    <xf numFmtId="0" fontId="25" fillId="0" borderId="0" xfId="0" applyFont="1" applyBorder="1" applyAlignment="1" applyProtection="1">
      <alignment horizontal="left" vertical="center"/>
      <protection hidden="1"/>
    </xf>
    <xf numFmtId="0" fontId="6" fillId="14" borderId="20" xfId="0" applyFont="1" applyFill="1" applyBorder="1" applyAlignment="1" applyProtection="1">
      <alignment horizontal="center" vertical="center" wrapText="1"/>
      <protection hidden="1"/>
    </xf>
    <xf numFmtId="0" fontId="14" fillId="0" borderId="23" xfId="0" applyFont="1" applyFill="1" applyBorder="1" applyProtection="1">
      <protection hidden="1"/>
    </xf>
    <xf numFmtId="0" fontId="6" fillId="0" borderId="24" xfId="0" applyFont="1" applyFill="1" applyBorder="1" applyAlignment="1" applyProtection="1">
      <alignment vertical="center" textRotation="90" wrapText="1"/>
      <protection hidden="1"/>
    </xf>
    <xf numFmtId="2" fontId="1" fillId="0" borderId="0" xfId="0" applyNumberFormat="1" applyFont="1" applyFill="1" applyBorder="1" applyAlignment="1" applyProtection="1">
      <alignment horizontal="center" vertical="center" wrapText="1"/>
      <protection locked="0" hidden="1"/>
    </xf>
    <xf numFmtId="9" fontId="1" fillId="0" borderId="0" xfId="1" applyFont="1" applyFill="1" applyBorder="1" applyAlignment="1" applyProtection="1">
      <alignment horizontal="center" vertical="center" wrapText="1"/>
      <protection locked="0" hidden="1"/>
    </xf>
    <xf numFmtId="0" fontId="8" fillId="0" borderId="0" xfId="0" applyFont="1" applyAlignment="1">
      <alignment horizontal="center" wrapText="1"/>
    </xf>
    <xf numFmtId="9" fontId="8" fillId="0" borderId="0" xfId="0" applyNumberFormat="1" applyFont="1" applyAlignment="1">
      <alignment horizontal="center" wrapText="1"/>
    </xf>
    <xf numFmtId="0" fontId="25" fillId="0" borderId="0" xfId="0" applyFont="1" applyAlignment="1" applyProtection="1">
      <alignment horizontal="left" vertical="center"/>
      <protection hidden="1"/>
    </xf>
    <xf numFmtId="0" fontId="25" fillId="0" borderId="0" xfId="0" applyFont="1" applyAlignment="1" applyProtection="1">
      <alignment horizontal="center" vertical="center"/>
      <protection hidden="1"/>
    </xf>
    <xf numFmtId="0" fontId="6" fillId="0" borderId="0" xfId="0" applyFont="1" applyAlignment="1" applyProtection="1">
      <alignment horizontal="center" vertical="center"/>
      <protection hidden="1"/>
    </xf>
    <xf numFmtId="164" fontId="14" fillId="0" borderId="0" xfId="0" applyNumberFormat="1" applyFont="1" applyAlignment="1">
      <alignment horizontal="center"/>
    </xf>
    <xf numFmtId="9" fontId="14" fillId="0" borderId="0" xfId="0" applyNumberFormat="1" applyFont="1" applyAlignment="1">
      <alignment horizontal="center"/>
    </xf>
    <xf numFmtId="0" fontId="14" fillId="0" borderId="0" xfId="0" applyFont="1" applyProtection="1">
      <protection locked="0" hidden="1"/>
    </xf>
    <xf numFmtId="9" fontId="14" fillId="0" borderId="0" xfId="1" applyFont="1" applyProtection="1">
      <protection locked="0" hidden="1"/>
    </xf>
    <xf numFmtId="0" fontId="14" fillId="0" borderId="0" xfId="0" applyFont="1"/>
    <xf numFmtId="0" fontId="14" fillId="0" borderId="0" xfId="0" applyFont="1" applyAlignment="1" applyProtection="1">
      <protection hidden="1"/>
    </xf>
    <xf numFmtId="164" fontId="14" fillId="0" borderId="0" xfId="0" applyNumberFormat="1" applyFont="1" applyProtection="1">
      <protection locked="0" hidden="1"/>
    </xf>
    <xf numFmtId="9" fontId="29" fillId="0" borderId="0" xfId="1" applyFont="1" applyProtection="1">
      <protection locked="0" hidden="1"/>
    </xf>
    <xf numFmtId="0" fontId="30" fillId="0" borderId="0" xfId="0" applyFont="1" applyBorder="1" applyAlignment="1" applyProtection="1">
      <alignment horizontal="center" vertical="center" wrapText="1"/>
      <protection hidden="1"/>
    </xf>
    <xf numFmtId="0" fontId="28" fillId="0" borderId="0" xfId="0" applyFont="1" applyBorder="1" applyAlignment="1" applyProtection="1">
      <alignment horizontal="justify" vertical="center"/>
      <protection hidden="1"/>
    </xf>
    <xf numFmtId="0" fontId="27" fillId="0" borderId="0" xfId="0" applyFont="1" applyBorder="1" applyAlignment="1" applyProtection="1">
      <alignment horizontal="center" vertical="center"/>
      <protection hidden="1"/>
    </xf>
    <xf numFmtId="164" fontId="14" fillId="8" borderId="0" xfId="0" applyNumberFormat="1" applyFont="1" applyFill="1" applyAlignment="1">
      <alignment horizontal="center"/>
    </xf>
    <xf numFmtId="9" fontId="14" fillId="8" borderId="0" xfId="0" applyNumberFormat="1" applyFont="1" applyFill="1" applyAlignment="1">
      <alignment horizontal="center"/>
    </xf>
    <xf numFmtId="0" fontId="6" fillId="12" borderId="0" xfId="0" applyFont="1" applyFill="1" applyAlignment="1" applyProtection="1">
      <alignment horizontal="center" vertical="center"/>
      <protection hidden="1"/>
    </xf>
    <xf numFmtId="0" fontId="25" fillId="0" borderId="0" xfId="0" applyFont="1" applyBorder="1" applyAlignment="1" applyProtection="1">
      <alignment horizontal="center" vertical="center"/>
      <protection hidden="1"/>
    </xf>
    <xf numFmtId="0" fontId="31" fillId="0" borderId="0" xfId="0" applyFont="1" applyAlignment="1" applyProtection="1">
      <alignment horizontal="center" vertical="center" wrapText="1"/>
      <protection hidden="1"/>
    </xf>
    <xf numFmtId="0" fontId="31" fillId="0" borderId="0" xfId="0" applyFont="1" applyAlignment="1" applyProtection="1">
      <alignment horizontal="centerContinuous" vertical="center" wrapText="1"/>
      <protection hidden="1"/>
    </xf>
    <xf numFmtId="0" fontId="14" fillId="0" borderId="0" xfId="0" applyFont="1" applyAlignment="1" applyProtection="1">
      <alignment horizontal="centerContinuous"/>
      <protection hidden="1"/>
    </xf>
    <xf numFmtId="0" fontId="6" fillId="21" borderId="1" xfId="0" applyFont="1" applyFill="1" applyBorder="1" applyAlignment="1" applyProtection="1">
      <alignment horizontal="center" vertical="center" wrapText="1"/>
      <protection locked="0" hidden="1"/>
    </xf>
    <xf numFmtId="2" fontId="6" fillId="21" borderId="1" xfId="0" applyNumberFormat="1" applyFont="1" applyFill="1" applyBorder="1" applyAlignment="1" applyProtection="1">
      <alignment horizontal="center" vertical="center" wrapText="1"/>
      <protection locked="0" hidden="1"/>
    </xf>
    <xf numFmtId="0" fontId="14" fillId="9" borderId="0" xfId="0" applyFont="1" applyFill="1" applyAlignment="1" applyProtection="1">
      <alignment horizontal="center" wrapText="1"/>
      <protection locked="0" hidden="1"/>
    </xf>
    <xf numFmtId="9" fontId="14" fillId="9" borderId="0" xfId="1" applyFont="1" applyFill="1" applyAlignment="1" applyProtection="1">
      <alignment horizontal="center" wrapText="1"/>
      <protection locked="0" hidden="1"/>
    </xf>
    <xf numFmtId="0" fontId="6" fillId="0" borderId="0" xfId="0" applyFont="1" applyBorder="1" applyAlignment="1" applyProtection="1">
      <alignment horizontal="left" vertical="center"/>
      <protection hidden="1"/>
    </xf>
    <xf numFmtId="0" fontId="6" fillId="14" borderId="17" xfId="0" applyFont="1" applyFill="1" applyBorder="1" applyAlignment="1" applyProtection="1">
      <alignment horizontal="center" vertical="center" wrapText="1"/>
      <protection hidden="1"/>
    </xf>
    <xf numFmtId="0" fontId="14" fillId="0" borderId="19" xfId="0" applyFont="1" applyBorder="1" applyAlignment="1" applyProtection="1">
      <alignment horizontal="justify" vertical="center"/>
      <protection hidden="1"/>
    </xf>
    <xf numFmtId="0" fontId="14" fillId="15" borderId="17" xfId="0" applyFont="1" applyFill="1" applyBorder="1" applyProtection="1">
      <protection hidden="1"/>
    </xf>
    <xf numFmtId="2" fontId="6" fillId="0" borderId="1" xfId="0" applyNumberFormat="1" applyFont="1" applyFill="1" applyBorder="1" applyAlignment="1" applyProtection="1">
      <alignment horizontal="center" vertical="center" wrapText="1"/>
      <protection locked="0" hidden="1"/>
    </xf>
    <xf numFmtId="9" fontId="6" fillId="0" borderId="1" xfId="1" applyFont="1" applyFill="1" applyBorder="1" applyAlignment="1" applyProtection="1">
      <alignment horizontal="center" vertical="center" wrapText="1"/>
      <protection locked="0" hidden="1"/>
    </xf>
    <xf numFmtId="0" fontId="6" fillId="0" borderId="21" xfId="0" applyFont="1" applyFill="1" applyBorder="1" applyAlignment="1" applyProtection="1">
      <alignment horizontal="center" vertical="center"/>
      <protection hidden="1"/>
    </xf>
    <xf numFmtId="0" fontId="14" fillId="0" borderId="24" xfId="0" applyFont="1" applyBorder="1" applyProtection="1">
      <protection hidden="1"/>
    </xf>
    <xf numFmtId="0" fontId="6" fillId="0" borderId="0" xfId="0" applyFont="1" applyFill="1" applyAlignment="1" applyProtection="1">
      <alignment horizontal="center" vertical="center"/>
      <protection hidden="1"/>
    </xf>
    <xf numFmtId="0" fontId="31" fillId="0" borderId="0" xfId="0" applyFont="1" applyFill="1" applyAlignment="1" applyProtection="1">
      <alignment horizontal="center" vertical="center" wrapText="1"/>
      <protection hidden="1"/>
    </xf>
    <xf numFmtId="0" fontId="4" fillId="0" borderId="0" xfId="0" applyFont="1" applyBorder="1" applyAlignment="1" applyProtection="1">
      <alignment horizontal="left" vertical="center"/>
      <protection hidden="1"/>
    </xf>
    <xf numFmtId="0" fontId="14" fillId="0" borderId="0" xfId="0" applyFont="1" applyFill="1" applyBorder="1" applyProtection="1">
      <protection hidden="1"/>
    </xf>
    <xf numFmtId="0" fontId="6" fillId="0" borderId="29" xfId="0" applyFont="1" applyFill="1" applyBorder="1" applyAlignment="1" applyProtection="1">
      <alignment vertical="center" textRotation="90" wrapText="1"/>
      <protection hidden="1"/>
    </xf>
    <xf numFmtId="0" fontId="14" fillId="0" borderId="26" xfId="0" applyFont="1" applyFill="1" applyBorder="1" applyProtection="1">
      <protection hidden="1"/>
    </xf>
    <xf numFmtId="0" fontId="6" fillId="14" borderId="17" xfId="0" applyFont="1" applyFill="1" applyBorder="1" applyAlignment="1" applyProtection="1">
      <alignment horizontal="center" vertical="center"/>
      <protection hidden="1"/>
    </xf>
    <xf numFmtId="0" fontId="14" fillId="0" borderId="29" xfId="0" applyFont="1" applyBorder="1" applyProtection="1">
      <protection hidden="1"/>
    </xf>
    <xf numFmtId="0" fontId="14" fillId="0" borderId="27" xfId="0" applyFont="1" applyBorder="1" applyProtection="1">
      <protection hidden="1"/>
    </xf>
    <xf numFmtId="2" fontId="14" fillId="0" borderId="0" xfId="0" applyNumberFormat="1" applyFont="1" applyAlignment="1">
      <alignment horizontal="center"/>
    </xf>
    <xf numFmtId="0" fontId="14" fillId="0" borderId="0" xfId="0" applyFont="1" applyAlignment="1" applyProtection="1">
      <alignment horizontal="center" vertical="center" wrapText="1"/>
      <protection hidden="1"/>
    </xf>
    <xf numFmtId="0" fontId="25" fillId="0" borderId="0" xfId="0" applyFont="1" applyProtection="1">
      <protection hidden="1"/>
    </xf>
    <xf numFmtId="2" fontId="14" fillId="0" borderId="0" xfId="0" applyNumberFormat="1" applyFont="1" applyProtection="1">
      <protection locked="0" hidden="1"/>
    </xf>
    <xf numFmtId="0" fontId="14" fillId="16" borderId="0" xfId="0" applyFont="1" applyFill="1" applyAlignment="1" applyProtection="1">
      <alignment horizontal="center" wrapText="1"/>
      <protection locked="0" hidden="1"/>
    </xf>
    <xf numFmtId="9" fontId="14" fillId="16" borderId="0" xfId="1" applyFont="1" applyFill="1" applyAlignment="1" applyProtection="1">
      <alignment horizontal="center" wrapText="1"/>
      <protection locked="0" hidden="1"/>
    </xf>
    <xf numFmtId="0" fontId="6" fillId="18" borderId="17" xfId="0" applyFont="1" applyFill="1" applyBorder="1" applyAlignment="1" applyProtection="1">
      <alignment horizontal="center" vertical="center" wrapText="1"/>
      <protection hidden="1"/>
    </xf>
    <xf numFmtId="0" fontId="14" fillId="19" borderId="17" xfId="0" applyFont="1" applyFill="1" applyBorder="1" applyProtection="1">
      <protection hidden="1"/>
    </xf>
    <xf numFmtId="0" fontId="25" fillId="0" borderId="0" xfId="0" applyFont="1" applyBorder="1" applyProtection="1">
      <protection hidden="1"/>
    </xf>
    <xf numFmtId="0" fontId="14" fillId="0" borderId="0" xfId="0" applyFont="1" applyAlignment="1" applyProtection="1">
      <alignment wrapText="1"/>
      <protection hidden="1"/>
    </xf>
    <xf numFmtId="0" fontId="6" fillId="0" borderId="0" xfId="0" applyFont="1" applyFill="1" applyAlignment="1" applyProtection="1">
      <alignment horizontal="center" vertical="center" wrapText="1"/>
      <protection hidden="1"/>
    </xf>
    <xf numFmtId="0" fontId="14" fillId="0" borderId="0" xfId="0" applyFont="1" applyBorder="1" applyAlignment="1" applyProtection="1">
      <alignment wrapText="1"/>
      <protection hidden="1"/>
    </xf>
    <xf numFmtId="0" fontId="25" fillId="0" borderId="0" xfId="0" applyFont="1" applyFill="1" applyBorder="1" applyProtection="1">
      <protection hidden="1"/>
    </xf>
    <xf numFmtId="0" fontId="6" fillId="0" borderId="0" xfId="0" applyFont="1"/>
    <xf numFmtId="0" fontId="6" fillId="0" borderId="0" xfId="0" applyFont="1" applyAlignment="1" applyProtection="1">
      <alignment horizontal="center" vertical="center" wrapText="1"/>
      <protection hidden="1"/>
    </xf>
    <xf numFmtId="0" fontId="28" fillId="0" borderId="0" xfId="0" applyFont="1" applyBorder="1" applyAlignment="1" applyProtection="1">
      <alignment horizontal="justify" vertical="center" wrapText="1"/>
      <protection hidden="1"/>
    </xf>
    <xf numFmtId="0" fontId="27" fillId="0" borderId="0" xfId="0" applyFont="1" applyBorder="1" applyAlignment="1" applyProtection="1">
      <alignment horizontal="center" vertical="center" wrapText="1"/>
      <protection hidden="1"/>
    </xf>
    <xf numFmtId="0" fontId="6" fillId="0" borderId="29" xfId="0" applyFont="1" applyFill="1" applyBorder="1" applyAlignment="1" applyProtection="1">
      <alignment horizontal="center" vertical="center" textRotation="90" wrapText="1"/>
      <protection hidden="1"/>
    </xf>
    <xf numFmtId="0" fontId="14" fillId="0" borderId="0" xfId="0" applyFont="1" applyFill="1" applyAlignment="1" applyProtection="1">
      <alignment horizontal="center" vertical="center" wrapText="1"/>
      <protection hidden="1"/>
    </xf>
    <xf numFmtId="0" fontId="25" fillId="0" borderId="0" xfId="0" applyFont="1" applyAlignment="1" applyProtection="1">
      <alignment wrapText="1"/>
      <protection hidden="1"/>
    </xf>
    <xf numFmtId="164" fontId="14" fillId="0" borderId="0" xfId="0" applyNumberFormat="1" applyFont="1" applyAlignment="1">
      <alignment horizontal="center" wrapText="1"/>
    </xf>
    <xf numFmtId="9" fontId="14" fillId="0" borderId="0" xfId="0" applyNumberFormat="1" applyFont="1" applyAlignment="1">
      <alignment horizontal="center" wrapText="1"/>
    </xf>
    <xf numFmtId="0" fontId="14" fillId="0" borderId="0" xfId="0" applyFont="1" applyAlignment="1" applyProtection="1">
      <alignment wrapText="1"/>
      <protection locked="0" hidden="1"/>
    </xf>
    <xf numFmtId="9" fontId="14" fillId="0" borderId="0" xfId="1" applyFont="1" applyAlignment="1" applyProtection="1">
      <alignment wrapText="1"/>
      <protection locked="0" hidden="1"/>
    </xf>
    <xf numFmtId="0" fontId="14" fillId="0" borderId="0" xfId="0" applyFont="1" applyAlignment="1">
      <alignment wrapText="1"/>
    </xf>
    <xf numFmtId="2" fontId="14" fillId="0" borderId="0" xfId="0" applyNumberFormat="1" applyFont="1" applyAlignment="1" applyProtection="1">
      <alignment wrapText="1"/>
      <protection locked="0" hidden="1"/>
    </xf>
    <xf numFmtId="9" fontId="29" fillId="0" borderId="0" xfId="1" applyFont="1" applyAlignment="1" applyProtection="1">
      <alignment wrapText="1"/>
      <protection locked="0" hidden="1"/>
    </xf>
    <xf numFmtId="0" fontId="31" fillId="0" borderId="0" xfId="0" applyFont="1" applyBorder="1" applyAlignment="1" applyProtection="1">
      <alignment horizontal="center" vertical="center" wrapText="1"/>
      <protection hidden="1"/>
    </xf>
    <xf numFmtId="0" fontId="31" fillId="0" borderId="0" xfId="0" applyFont="1" applyFill="1" applyBorder="1" applyAlignment="1" applyProtection="1">
      <alignment horizontal="center" vertical="center" wrapText="1"/>
      <protection hidden="1"/>
    </xf>
    <xf numFmtId="0" fontId="31" fillId="0" borderId="0" xfId="0" applyFont="1" applyBorder="1" applyAlignment="1" applyProtection="1">
      <alignment horizontal="centerContinuous" vertical="center" wrapText="1"/>
      <protection hidden="1"/>
    </xf>
    <xf numFmtId="0" fontId="26" fillId="0" borderId="0" xfId="0" applyFont="1" applyBorder="1" applyAlignment="1" applyProtection="1">
      <alignment horizontal="centerContinuous"/>
      <protection hidden="1"/>
    </xf>
    <xf numFmtId="0" fontId="26" fillId="0" borderId="0" xfId="0" applyFont="1" applyBorder="1" applyProtection="1">
      <protection hidden="1"/>
    </xf>
    <xf numFmtId="0" fontId="14" fillId="21" borderId="0" xfId="0" applyFont="1" applyFill="1" applyAlignment="1" applyProtection="1">
      <alignment horizontal="center" wrapText="1"/>
      <protection locked="0" hidden="1"/>
    </xf>
    <xf numFmtId="9" fontId="14" fillId="21" borderId="0" xfId="1" applyFont="1" applyFill="1" applyAlignment="1" applyProtection="1">
      <alignment horizontal="center" wrapText="1"/>
      <protection locked="0" hidden="1"/>
    </xf>
    <xf numFmtId="0" fontId="32" fillId="22" borderId="20" xfId="0" applyFont="1" applyFill="1" applyBorder="1" applyAlignment="1" applyProtection="1">
      <alignment horizontal="center" vertical="center" wrapText="1"/>
      <protection hidden="1"/>
    </xf>
    <xf numFmtId="0" fontId="32" fillId="0" borderId="17" xfId="0" applyFont="1" applyFill="1" applyBorder="1" applyAlignment="1" applyProtection="1">
      <alignment horizontal="center" vertical="center"/>
      <protection hidden="1"/>
    </xf>
    <xf numFmtId="0" fontId="26" fillId="0" borderId="23" xfId="0" applyFont="1" applyBorder="1" applyProtection="1">
      <protection hidden="1"/>
    </xf>
    <xf numFmtId="0" fontId="26" fillId="0" borderId="24" xfId="0" applyFont="1" applyBorder="1" applyProtection="1">
      <protection hidden="1"/>
    </xf>
    <xf numFmtId="0" fontId="26" fillId="0" borderId="0" xfId="0" applyFont="1" applyBorder="1" applyAlignment="1" applyProtection="1">
      <alignment horizontal="justify" vertical="center"/>
      <protection hidden="1"/>
    </xf>
    <xf numFmtId="0" fontId="26" fillId="23" borderId="17" xfId="0" applyFont="1" applyFill="1" applyBorder="1" applyProtection="1">
      <protection hidden="1"/>
    </xf>
    <xf numFmtId="0" fontId="26" fillId="0" borderId="27" xfId="0" applyFont="1" applyBorder="1" applyAlignment="1" applyProtection="1">
      <alignment horizontal="justify" vertical="center"/>
      <protection hidden="1"/>
    </xf>
    <xf numFmtId="0" fontId="32" fillId="0" borderId="24" xfId="0" applyFont="1" applyFill="1" applyBorder="1" applyAlignment="1" applyProtection="1">
      <alignment vertical="center" textRotation="90" wrapText="1"/>
      <protection hidden="1"/>
    </xf>
    <xf numFmtId="165" fontId="14" fillId="0" borderId="0" xfId="0" applyNumberFormat="1" applyFont="1" applyAlignment="1">
      <alignment horizontal="center"/>
    </xf>
    <xf numFmtId="0" fontId="26" fillId="0" borderId="26" xfId="0" applyFont="1" applyBorder="1" applyProtection="1">
      <protection hidden="1"/>
    </xf>
    <xf numFmtId="0" fontId="26" fillId="0" borderId="21" xfId="0" applyFont="1" applyFill="1" applyBorder="1" applyProtection="1">
      <protection hidden="1"/>
    </xf>
    <xf numFmtId="0" fontId="4" fillId="0" borderId="0" xfId="0" applyFont="1" applyBorder="1" applyAlignment="1" applyProtection="1">
      <alignment horizontal="center" vertical="center" wrapText="1"/>
      <protection hidden="1"/>
    </xf>
    <xf numFmtId="0" fontId="26" fillId="0" borderId="27" xfId="0" applyFont="1" applyBorder="1" applyProtection="1">
      <protection hidden="1"/>
    </xf>
    <xf numFmtId="0" fontId="32" fillId="0" borderId="24" xfId="0" applyFont="1" applyFill="1" applyBorder="1" applyAlignment="1" applyProtection="1">
      <alignment horizontal="center" vertical="center" textRotation="90" wrapText="1"/>
      <protection hidden="1"/>
    </xf>
    <xf numFmtId="0" fontId="14" fillId="0" borderId="0" xfId="0" applyFont="1" applyAlignment="1" applyProtection="1">
      <alignment horizontal="left" vertical="center" wrapText="1"/>
      <protection hidden="1"/>
    </xf>
    <xf numFmtId="0" fontId="25" fillId="0" borderId="0" xfId="0" applyFont="1" applyAlignment="1" applyProtection="1">
      <alignment horizontal="left" vertical="center" wrapText="1"/>
      <protection hidden="1"/>
    </xf>
    <xf numFmtId="0" fontId="25" fillId="0" borderId="0" xfId="0" applyFont="1" applyAlignment="1" applyProtection="1">
      <alignment horizontal="center" vertical="center" wrapText="1"/>
      <protection hidden="1"/>
    </xf>
    <xf numFmtId="0" fontId="25" fillId="0" borderId="0" xfId="0" applyFont="1" applyBorder="1" applyAlignment="1" applyProtection="1">
      <alignment wrapText="1"/>
      <protection hidden="1"/>
    </xf>
    <xf numFmtId="0" fontId="14" fillId="24" borderId="17" xfId="0" applyFont="1" applyFill="1" applyBorder="1" applyAlignment="1" applyProtection="1">
      <alignment horizontal="center" vertical="center" wrapText="1"/>
      <protection hidden="1"/>
    </xf>
    <xf numFmtId="0" fontId="14" fillId="25" borderId="17" xfId="0" applyFont="1" applyFill="1" applyBorder="1" applyProtection="1">
      <protection hidden="1"/>
    </xf>
    <xf numFmtId="0" fontId="14" fillId="24" borderId="20" xfId="0" applyFont="1" applyFill="1" applyBorder="1" applyAlignment="1" applyProtection="1">
      <alignment horizontal="center" vertical="center"/>
      <protection hidden="1"/>
    </xf>
    <xf numFmtId="0" fontId="0" fillId="24" borderId="20" xfId="0" applyFont="1" applyFill="1" applyBorder="1" applyAlignment="1" applyProtection="1">
      <alignment horizontal="center" vertical="center"/>
      <protection hidden="1"/>
    </xf>
    <xf numFmtId="0" fontId="14" fillId="0" borderId="21" xfId="0" applyFont="1" applyFill="1" applyBorder="1" applyProtection="1">
      <protection hidden="1"/>
    </xf>
    <xf numFmtId="0" fontId="1" fillId="24" borderId="31" xfId="0" applyFont="1" applyFill="1" applyBorder="1" applyAlignment="1" applyProtection="1">
      <alignment horizontal="center" vertical="center" wrapText="1"/>
      <protection hidden="1"/>
    </xf>
    <xf numFmtId="0" fontId="14" fillId="0" borderId="27" xfId="0" applyFont="1" applyFill="1" applyBorder="1" applyProtection="1">
      <protection hidden="1"/>
    </xf>
    <xf numFmtId="0" fontId="1" fillId="0" borderId="0" xfId="0" applyFont="1"/>
    <xf numFmtId="0" fontId="14" fillId="0" borderId="21" xfId="0" applyFont="1" applyBorder="1" applyProtection="1">
      <protection hidden="1"/>
    </xf>
    <xf numFmtId="0" fontId="6" fillId="0" borderId="0" xfId="0" applyFont="1" applyBorder="1" applyAlignment="1" applyProtection="1">
      <alignment horizontal="left" vertical="center" wrapText="1"/>
      <protection hidden="1"/>
    </xf>
    <xf numFmtId="0" fontId="33" fillId="0" borderId="0" xfId="0" applyFont="1" applyBorder="1" applyProtection="1">
      <protection hidden="1"/>
    </xf>
    <xf numFmtId="0" fontId="32" fillId="24" borderId="17" xfId="0" applyFont="1" applyFill="1" applyBorder="1" applyAlignment="1" applyProtection="1">
      <alignment horizontal="center" vertical="center" wrapText="1"/>
      <protection hidden="1"/>
    </xf>
    <xf numFmtId="0" fontId="26" fillId="0" borderId="19" xfId="0" applyFont="1" applyBorder="1" applyAlignment="1" applyProtection="1">
      <alignment horizontal="justify" vertical="center"/>
      <protection hidden="1"/>
    </xf>
    <xf numFmtId="0" fontId="32" fillId="24" borderId="20" xfId="0" applyFont="1" applyFill="1" applyBorder="1" applyAlignment="1" applyProtection="1">
      <alignment horizontal="center" vertical="center" wrapText="1"/>
      <protection hidden="1"/>
    </xf>
    <xf numFmtId="0" fontId="0" fillId="0" borderId="0" xfId="0" applyAlignment="1" applyProtection="1">
      <alignment vertical="center"/>
      <protection hidden="1"/>
    </xf>
    <xf numFmtId="2" fontId="8" fillId="0" borderId="0" xfId="0" applyNumberFormat="1" applyFont="1" applyAlignment="1">
      <alignment horizontal="center"/>
    </xf>
    <xf numFmtId="2" fontId="8" fillId="8" borderId="0" xfId="0" applyNumberFormat="1" applyFont="1" applyFill="1" applyAlignment="1">
      <alignment horizontal="center"/>
    </xf>
    <xf numFmtId="0" fontId="0" fillId="0" borderId="0" xfId="0" applyAlignment="1" applyProtection="1">
      <alignment vertical="center" wrapText="1"/>
      <protection hidden="1"/>
    </xf>
    <xf numFmtId="0" fontId="0" fillId="0" borderId="0" xfId="0" applyAlignment="1">
      <alignment vertical="center"/>
    </xf>
    <xf numFmtId="2" fontId="8" fillId="0" borderId="0" xfId="0" applyNumberFormat="1" applyFont="1" applyAlignment="1">
      <alignment horizontal="center" wrapText="1"/>
    </xf>
    <xf numFmtId="0" fontId="25" fillId="0" borderId="0" xfId="0" applyFont="1" applyFill="1" applyProtection="1">
      <protection hidden="1"/>
    </xf>
    <xf numFmtId="0" fontId="16" fillId="0" borderId="0" xfId="0" applyFont="1" applyFill="1" applyBorder="1" applyProtection="1">
      <protection hidden="1"/>
    </xf>
    <xf numFmtId="0" fontId="32" fillId="0" borderId="29" xfId="0" applyFont="1" applyFill="1" applyBorder="1" applyAlignment="1" applyProtection="1">
      <alignment horizontal="center" vertical="center" textRotation="90" wrapText="1"/>
      <protection hidden="1"/>
    </xf>
    <xf numFmtId="0" fontId="0" fillId="0" borderId="0" xfId="0" applyFont="1" applyFill="1" applyBorder="1" applyAlignment="1" applyProtection="1">
      <alignment horizontal="center" vertical="center" wrapText="1"/>
      <protection hidden="1"/>
    </xf>
    <xf numFmtId="0" fontId="1" fillId="21" borderId="37" xfId="0" applyFont="1" applyFill="1" applyBorder="1" applyAlignment="1" applyProtection="1">
      <alignment horizontal="center" vertical="center" wrapText="1"/>
      <protection locked="0" hidden="1"/>
    </xf>
    <xf numFmtId="2" fontId="1" fillId="21" borderId="37" xfId="0" applyNumberFormat="1" applyFont="1" applyFill="1" applyBorder="1" applyAlignment="1" applyProtection="1">
      <alignment horizontal="center" vertical="center" wrapText="1"/>
      <protection locked="0" hidden="1"/>
    </xf>
    <xf numFmtId="0" fontId="0" fillId="0" borderId="0" xfId="0" applyFill="1" applyBorder="1" applyProtection="1">
      <protection locked="0" hidden="1"/>
    </xf>
    <xf numFmtId="0" fontId="0" fillId="0" borderId="0" xfId="0" applyFill="1" applyBorder="1"/>
    <xf numFmtId="9" fontId="0" fillId="0" borderId="0" xfId="1" applyFont="1" applyFill="1" applyBorder="1" applyProtection="1">
      <protection locked="0" hidden="1"/>
    </xf>
    <xf numFmtId="0" fontId="0" fillId="0" borderId="19" xfId="0" applyFill="1" applyBorder="1" applyProtection="1">
      <protection hidden="1"/>
    </xf>
    <xf numFmtId="165" fontId="8" fillId="0" borderId="0" xfId="0" applyNumberFormat="1" applyFont="1" applyAlignment="1">
      <alignment horizontal="center"/>
    </xf>
    <xf numFmtId="0" fontId="0" fillId="0" borderId="0" xfId="0" applyFill="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0" fillId="0" borderId="0" xfId="0" applyFill="1" applyProtection="1">
      <protection locked="0" hidden="1"/>
    </xf>
    <xf numFmtId="0" fontId="16" fillId="0" borderId="27" xfId="0" applyFont="1" applyFill="1" applyBorder="1" applyProtection="1">
      <protection hidden="1"/>
    </xf>
    <xf numFmtId="0" fontId="0" fillId="0" borderId="0" xfId="0" applyFill="1"/>
    <xf numFmtId="0" fontId="14" fillId="0" borderId="0" xfId="0" applyFont="1" applyAlignment="1" applyProtection="1">
      <alignment horizontal="center" vertical="center"/>
      <protection hidden="1"/>
    </xf>
    <xf numFmtId="0" fontId="28" fillId="0" borderId="0" xfId="0" applyFont="1" applyBorder="1" applyAlignment="1" applyProtection="1">
      <alignment horizontal="center" vertical="center"/>
      <protection hidden="1"/>
    </xf>
    <xf numFmtId="2" fontId="14" fillId="8" borderId="0" xfId="0" applyNumberFormat="1" applyFont="1" applyFill="1" applyAlignment="1">
      <alignment horizontal="center"/>
    </xf>
    <xf numFmtId="0" fontId="14" fillId="0" borderId="0" xfId="0" applyFont="1" applyBorder="1" applyAlignment="1" applyProtection="1">
      <alignment horizontal="centerContinuous"/>
      <protection hidden="1"/>
    </xf>
    <xf numFmtId="0" fontId="25" fillId="0" borderId="0" xfId="0" applyFont="1" applyFill="1" applyBorder="1" applyAlignment="1" applyProtection="1">
      <alignment horizontal="left" vertical="center"/>
      <protection hidden="1"/>
    </xf>
    <xf numFmtId="0" fontId="14" fillId="0" borderId="21" xfId="0" applyFont="1" applyFill="1" applyBorder="1" applyAlignment="1" applyProtection="1">
      <alignment horizontal="center" vertical="center"/>
      <protection hidden="1"/>
    </xf>
    <xf numFmtId="0" fontId="6" fillId="0" borderId="24" xfId="0" applyFont="1" applyFill="1" applyBorder="1" applyAlignment="1" applyProtection="1">
      <alignment horizontal="center" vertical="center" textRotation="90" wrapText="1"/>
      <protection hidden="1"/>
    </xf>
    <xf numFmtId="0" fontId="14" fillId="0" borderId="0" xfId="0" applyFont="1" applyFill="1" applyAlignment="1" applyProtection="1">
      <alignment horizontal="center" vertical="center"/>
      <protection hidden="1"/>
    </xf>
    <xf numFmtId="0" fontId="14" fillId="0" borderId="0" xfId="0" applyFont="1" applyAlignment="1" applyProtection="1">
      <alignment horizontal="center"/>
      <protection hidden="1"/>
    </xf>
    <xf numFmtId="0" fontId="25" fillId="0" borderId="0" xfId="0" applyFont="1" applyFill="1" applyBorder="1" applyAlignment="1" applyProtection="1">
      <alignment horizontal="center" vertical="center"/>
      <protection hidden="1"/>
    </xf>
    <xf numFmtId="0" fontId="14" fillId="0" borderId="0" xfId="0" applyFont="1" applyBorder="1" applyAlignment="1" applyProtection="1">
      <alignment horizontal="justify" vertical="center" wrapText="1"/>
      <protection hidden="1"/>
    </xf>
    <xf numFmtId="0" fontId="4" fillId="0" borderId="0" xfId="0" applyFont="1" applyFill="1" applyBorder="1" applyAlignment="1" applyProtection="1">
      <alignment horizontal="left" vertical="center"/>
      <protection hidden="1"/>
    </xf>
    <xf numFmtId="0" fontId="14" fillId="0" borderId="29" xfId="0" applyFont="1" applyFill="1" applyBorder="1" applyProtection="1">
      <protection hidden="1"/>
    </xf>
    <xf numFmtId="0" fontId="14" fillId="0" borderId="0" xfId="0" applyFont="1" applyFill="1" applyProtection="1">
      <protection hidden="1"/>
    </xf>
    <xf numFmtId="0" fontId="14" fillId="26" borderId="21" xfId="0" applyFont="1" applyFill="1" applyBorder="1" applyProtection="1">
      <protection hidden="1"/>
    </xf>
    <xf numFmtId="0" fontId="28" fillId="0" borderId="0" xfId="0" applyFont="1" applyBorder="1" applyAlignment="1" applyProtection="1">
      <alignment horizontal="center" vertical="center" wrapText="1"/>
      <protection hidden="1"/>
    </xf>
    <xf numFmtId="0" fontId="14" fillId="26" borderId="29" xfId="0" applyFont="1" applyFill="1" applyBorder="1" applyProtection="1">
      <protection hidden="1"/>
    </xf>
    <xf numFmtId="0" fontId="14" fillId="0" borderId="0" xfId="0" applyFont="1" applyFill="1" applyProtection="1">
      <protection locked="0" hidden="1"/>
    </xf>
    <xf numFmtId="2" fontId="14" fillId="0" borderId="0" xfId="0" applyNumberFormat="1" applyFont="1" applyAlignment="1">
      <alignment horizontal="center" wrapText="1"/>
    </xf>
    <xf numFmtId="0" fontId="26" fillId="0" borderId="0" xfId="0" applyFont="1" applyBorder="1" applyAlignment="1" applyProtection="1">
      <alignment horizontal="center"/>
      <protection hidden="1"/>
    </xf>
    <xf numFmtId="0" fontId="16" fillId="0" borderId="20" xfId="0" applyFont="1" applyFill="1" applyBorder="1" applyAlignment="1" applyProtection="1">
      <alignment horizontal="center" vertical="center"/>
      <protection hidden="1"/>
    </xf>
    <xf numFmtId="0" fontId="17" fillId="22" borderId="38" xfId="0" applyFont="1" applyFill="1" applyBorder="1" applyAlignment="1" applyProtection="1">
      <alignment horizontal="center" vertical="center" wrapText="1"/>
      <protection hidden="1"/>
    </xf>
    <xf numFmtId="0" fontId="16" fillId="0" borderId="38" xfId="0" applyFont="1" applyFill="1" applyBorder="1" applyAlignment="1" applyProtection="1">
      <alignment horizontal="center" vertical="center"/>
      <protection hidden="1"/>
    </xf>
    <xf numFmtId="0" fontId="16" fillId="0" borderId="40" xfId="0" applyFont="1" applyBorder="1" applyProtection="1">
      <protection hidden="1"/>
    </xf>
    <xf numFmtId="0" fontId="4" fillId="0" borderId="0" xfId="0" applyFont="1" applyFill="1" applyBorder="1" applyAlignment="1" applyProtection="1">
      <alignment horizontal="center" vertical="center" wrapText="1"/>
      <protection hidden="1"/>
    </xf>
    <xf numFmtId="0" fontId="1" fillId="0" borderId="0" xfId="0" applyFont="1" applyFill="1" applyBorder="1" applyAlignment="1" applyProtection="1">
      <alignment horizontal="center" vertical="center"/>
      <protection hidden="1"/>
    </xf>
    <xf numFmtId="2" fontId="6" fillId="0" borderId="0" xfId="0" applyNumberFormat="1" applyFont="1" applyFill="1" applyBorder="1" applyAlignment="1" applyProtection="1">
      <alignment horizontal="center" vertical="center" wrapText="1"/>
      <protection locked="0" hidden="1"/>
    </xf>
    <xf numFmtId="0" fontId="14" fillId="0" borderId="0" xfId="0" applyFont="1" applyAlignment="1">
      <alignment horizontal="center"/>
    </xf>
    <xf numFmtId="0" fontId="14" fillId="8" borderId="0" xfId="0" applyFont="1" applyFill="1" applyAlignment="1">
      <alignment horizontal="center"/>
    </xf>
    <xf numFmtId="10" fontId="14" fillId="8" borderId="0" xfId="0" applyNumberFormat="1" applyFont="1" applyFill="1" applyAlignment="1">
      <alignment horizontal="center"/>
    </xf>
    <xf numFmtId="0" fontId="6" fillId="0" borderId="27" xfId="0" applyFont="1" applyFill="1" applyBorder="1" applyAlignment="1" applyProtection="1">
      <alignment horizontal="center" vertical="center"/>
      <protection hidden="1"/>
    </xf>
    <xf numFmtId="0" fontId="14" fillId="0" borderId="27" xfId="0" applyFont="1" applyFill="1" applyBorder="1" applyAlignment="1" applyProtection="1">
      <alignment horizontal="center" vertical="center"/>
      <protection hidden="1"/>
    </xf>
    <xf numFmtId="0" fontId="14" fillId="0" borderId="0" xfId="0" applyFont="1" applyAlignment="1">
      <alignment horizontal="center" wrapText="1"/>
    </xf>
    <xf numFmtId="10" fontId="14" fillId="0" borderId="0" xfId="0" applyNumberFormat="1" applyFont="1" applyAlignment="1">
      <alignment horizontal="center" wrapText="1"/>
    </xf>
    <xf numFmtId="0" fontId="1" fillId="12" borderId="0" xfId="0" applyFont="1" applyFill="1" applyAlignment="1" applyProtection="1">
      <alignment horizontal="center" vertical="center"/>
      <protection hidden="1"/>
    </xf>
    <xf numFmtId="0" fontId="1" fillId="0" borderId="0" xfId="0" applyFont="1" applyFill="1" applyAlignment="1" applyProtection="1">
      <alignment horizontal="center" vertical="center"/>
      <protection hidden="1"/>
    </xf>
    <xf numFmtId="0" fontId="18" fillId="0" borderId="24" xfId="0" applyFont="1" applyFill="1" applyBorder="1" applyAlignment="1" applyProtection="1">
      <alignment vertical="center" textRotation="90" wrapText="1"/>
      <protection hidden="1"/>
    </xf>
    <xf numFmtId="0" fontId="18" fillId="0" borderId="24" xfId="0" applyFont="1" applyFill="1" applyBorder="1" applyAlignment="1" applyProtection="1">
      <alignment horizontal="center" vertical="center" textRotation="90" wrapText="1"/>
      <protection hidden="1"/>
    </xf>
    <xf numFmtId="0" fontId="18" fillId="22" borderId="17" xfId="0" applyFont="1" applyFill="1" applyBorder="1" applyAlignment="1" applyProtection="1">
      <alignment horizontal="center" vertical="center" wrapText="1"/>
      <protection hidden="1"/>
    </xf>
    <xf numFmtId="0" fontId="6" fillId="0" borderId="0" xfId="0" applyFont="1" applyFill="1" applyBorder="1" applyAlignment="1" applyProtection="1">
      <alignment horizontal="center" vertical="center" wrapText="1"/>
      <protection hidden="1"/>
    </xf>
    <xf numFmtId="0" fontId="0" fillId="24" borderId="17" xfId="0" applyFont="1" applyFill="1" applyBorder="1" applyAlignment="1" applyProtection="1">
      <alignment horizontal="center" vertical="center" wrapText="1"/>
      <protection hidden="1"/>
    </xf>
    <xf numFmtId="0" fontId="0" fillId="0" borderId="21" xfId="0" applyFont="1" applyBorder="1" applyAlignment="1" applyProtection="1">
      <alignment horizontal="justify" vertical="center"/>
      <protection hidden="1"/>
    </xf>
    <xf numFmtId="0" fontId="0" fillId="0" borderId="21" xfId="0" applyFont="1" applyBorder="1" applyProtection="1">
      <protection hidden="1"/>
    </xf>
    <xf numFmtId="0" fontId="0" fillId="0" borderId="27" xfId="0" applyFont="1" applyBorder="1" applyProtection="1">
      <protection hidden="1"/>
    </xf>
    <xf numFmtId="0" fontId="0" fillId="0" borderId="23" xfId="0" applyFont="1" applyBorder="1" applyProtection="1">
      <protection hidden="1"/>
    </xf>
    <xf numFmtId="0" fontId="0" fillId="0" borderId="19" xfId="0" applyFont="1" applyBorder="1" applyAlignment="1" applyProtection="1">
      <alignment horizontal="justify" vertical="center"/>
      <protection hidden="1"/>
    </xf>
    <xf numFmtId="0" fontId="0" fillId="0" borderId="19" xfId="0" applyFont="1" applyBorder="1" applyProtection="1">
      <protection hidden="1"/>
    </xf>
    <xf numFmtId="0" fontId="0" fillId="0" borderId="26" xfId="0" applyFont="1" applyBorder="1" applyProtection="1">
      <protection hidden="1"/>
    </xf>
    <xf numFmtId="0" fontId="0" fillId="0" borderId="29" xfId="0" applyFont="1" applyBorder="1" applyProtection="1">
      <protection hidden="1"/>
    </xf>
    <xf numFmtId="0" fontId="18" fillId="24" borderId="17" xfId="0" applyFont="1" applyFill="1" applyBorder="1" applyAlignment="1" applyProtection="1">
      <alignment horizontal="center" vertical="center" wrapText="1"/>
      <protection hidden="1"/>
    </xf>
    <xf numFmtId="0" fontId="18" fillId="24" borderId="20" xfId="0" applyFont="1" applyFill="1" applyBorder="1" applyAlignment="1" applyProtection="1">
      <alignment horizontal="center" vertical="center" wrapText="1"/>
      <protection hidden="1"/>
    </xf>
    <xf numFmtId="0" fontId="14" fillId="0" borderId="21" xfId="0" applyFont="1" applyBorder="1"/>
    <xf numFmtId="0" fontId="26" fillId="0" borderId="0" xfId="0" applyFont="1" applyFill="1" applyBorder="1" applyProtection="1">
      <protection hidden="1"/>
    </xf>
    <xf numFmtId="0" fontId="32" fillId="0" borderId="0" xfId="0" applyFont="1" applyFill="1" applyBorder="1" applyAlignment="1" applyProtection="1">
      <alignment horizontal="center" vertical="center" wrapText="1"/>
      <protection hidden="1"/>
    </xf>
    <xf numFmtId="0" fontId="26" fillId="0" borderId="0" xfId="0" applyFont="1" applyFill="1" applyBorder="1" applyAlignment="1" applyProtection="1">
      <alignment horizontal="center" vertical="center"/>
      <protection hidden="1"/>
    </xf>
    <xf numFmtId="0" fontId="32" fillId="0" borderId="0" xfId="0" applyFont="1" applyFill="1" applyBorder="1" applyAlignment="1" applyProtection="1">
      <alignment horizontal="center" vertical="center"/>
      <protection hidden="1"/>
    </xf>
    <xf numFmtId="0" fontId="31" fillId="0" borderId="26" xfId="0" applyFont="1" applyBorder="1" applyAlignment="1" applyProtection="1">
      <alignment horizontal="center" vertical="center" wrapText="1"/>
      <protection hidden="1"/>
    </xf>
    <xf numFmtId="0" fontId="31" fillId="0" borderId="26" xfId="0" applyFont="1" applyBorder="1" applyAlignment="1" applyProtection="1">
      <alignment horizontal="centerContinuous" vertical="center" wrapText="1"/>
      <protection hidden="1"/>
    </xf>
    <xf numFmtId="0" fontId="14" fillId="0" borderId="26" xfId="0" applyFont="1" applyBorder="1" applyAlignment="1" applyProtection="1">
      <alignment horizontal="centerContinuous"/>
      <protection hidden="1"/>
    </xf>
    <xf numFmtId="0" fontId="6" fillId="0" borderId="0" xfId="0" applyFont="1" applyFill="1" applyBorder="1" applyAlignment="1" applyProtection="1">
      <alignment horizontal="center" vertical="center" wrapText="1"/>
      <protection locked="0" hidden="1"/>
    </xf>
    <xf numFmtId="0" fontId="14" fillId="0" borderId="0" xfId="0" applyFont="1" applyFill="1" applyAlignment="1" applyProtection="1">
      <alignment horizontal="center" wrapText="1"/>
      <protection locked="0" hidden="1"/>
    </xf>
    <xf numFmtId="9" fontId="14" fillId="0" borderId="0" xfId="1" applyFont="1" applyFill="1" applyAlignment="1" applyProtection="1">
      <alignment horizontal="center" wrapText="1"/>
      <protection locked="0" hidden="1"/>
    </xf>
    <xf numFmtId="0" fontId="14" fillId="0" borderId="0" xfId="0" applyFont="1" applyFill="1" applyAlignment="1" applyProtection="1">
      <alignment wrapText="1"/>
      <protection locked="0" hidden="1"/>
    </xf>
    <xf numFmtId="2" fontId="14" fillId="0" borderId="0" xfId="0" applyNumberFormat="1" applyFont="1" applyFill="1" applyAlignment="1" applyProtection="1">
      <alignment wrapText="1"/>
      <protection locked="0" hidden="1"/>
    </xf>
    <xf numFmtId="9" fontId="14" fillId="0" borderId="0" xfId="1" applyFont="1" applyFill="1" applyProtection="1">
      <protection locked="0" hidden="1"/>
    </xf>
    <xf numFmtId="9" fontId="14" fillId="0" borderId="0" xfId="1" applyFont="1" applyFill="1" applyAlignment="1" applyProtection="1">
      <alignment wrapText="1"/>
      <protection locked="0" hidden="1"/>
    </xf>
    <xf numFmtId="0" fontId="6" fillId="0" borderId="1" xfId="0" applyFont="1" applyFill="1" applyBorder="1" applyAlignment="1" applyProtection="1">
      <alignment horizontal="center" vertical="center" wrapText="1"/>
      <protection locked="0" hidden="1"/>
    </xf>
    <xf numFmtId="2" fontId="14" fillId="0" borderId="0" xfId="0" applyNumberFormat="1" applyFont="1" applyFill="1" applyAlignment="1" applyProtection="1">
      <alignment horizontal="center" wrapText="1"/>
      <protection locked="0" hidden="1"/>
    </xf>
    <xf numFmtId="0" fontId="0" fillId="8" borderId="0" xfId="0" applyFill="1" applyAlignment="1" applyProtection="1">
      <alignment horizontal="left" vertical="center" wrapText="1"/>
      <protection hidden="1"/>
    </xf>
    <xf numFmtId="0" fontId="14" fillId="8" borderId="0" xfId="0" applyFont="1" applyFill="1"/>
    <xf numFmtId="0" fontId="0" fillId="8" borderId="0" xfId="0" applyFont="1" applyFill="1" applyAlignment="1">
      <alignment horizontal="center" vertical="center"/>
    </xf>
    <xf numFmtId="0" fontId="14" fillId="0" borderId="0" xfId="0" applyFont="1" applyAlignment="1">
      <alignment horizontal="center" vertical="center"/>
    </xf>
    <xf numFmtId="0" fontId="0" fillId="8" borderId="0" xfId="0" applyFill="1" applyAlignment="1" applyProtection="1">
      <alignment horizontal="center" vertical="center" wrapText="1"/>
      <protection hidden="1"/>
    </xf>
    <xf numFmtId="0" fontId="0" fillId="8" borderId="0" xfId="0" applyFont="1" applyFill="1" applyAlignment="1" applyProtection="1">
      <alignment horizontal="left" vertical="center" wrapText="1"/>
      <protection hidden="1"/>
    </xf>
    <xf numFmtId="0" fontId="0" fillId="8" borderId="0" xfId="0" applyFont="1" applyFill="1"/>
    <xf numFmtId="0" fontId="0" fillId="0" borderId="0" xfId="0" applyFont="1" applyAlignment="1" applyProtection="1">
      <alignment horizontal="left" vertical="center"/>
      <protection hidden="1"/>
    </xf>
    <xf numFmtId="0" fontId="1" fillId="0" borderId="0" xfId="0" applyFont="1" applyAlignment="1" applyProtection="1">
      <alignment horizontal="center" vertical="center"/>
      <protection hidden="1"/>
    </xf>
    <xf numFmtId="2" fontId="0" fillId="0" borderId="0" xfId="0" applyNumberFormat="1" applyFont="1" applyAlignment="1">
      <alignment horizontal="center"/>
    </xf>
    <xf numFmtId="9" fontId="0" fillId="0" borderId="0" xfId="0" applyNumberFormat="1" applyFont="1" applyAlignment="1">
      <alignment horizontal="center"/>
    </xf>
    <xf numFmtId="0" fontId="0" fillId="0" borderId="0" xfId="0" applyFont="1" applyProtection="1">
      <protection locked="0" hidden="1"/>
    </xf>
    <xf numFmtId="0" fontId="0" fillId="0" borderId="0" xfId="0" applyFont="1"/>
    <xf numFmtId="0" fontId="0" fillId="0" borderId="0" xfId="0" applyFont="1" applyAlignment="1" applyProtection="1">
      <protection hidden="1"/>
    </xf>
    <xf numFmtId="1" fontId="0" fillId="0" borderId="0" xfId="0" applyNumberFormat="1" applyFont="1" applyProtection="1">
      <protection locked="0" hidden="1"/>
    </xf>
    <xf numFmtId="0" fontId="3" fillId="0" borderId="0" xfId="0" applyFont="1" applyBorder="1" applyAlignment="1" applyProtection="1">
      <alignment horizontal="center" vertical="center"/>
      <protection hidden="1"/>
    </xf>
    <xf numFmtId="0" fontId="0" fillId="0" borderId="0" xfId="0" applyFont="1" applyAlignment="1" applyProtection="1">
      <alignment horizontal="centerContinuous"/>
      <protection hidden="1"/>
    </xf>
    <xf numFmtId="0" fontId="0" fillId="9" borderId="0" xfId="0" applyFont="1" applyFill="1" applyAlignment="1" applyProtection="1">
      <alignment horizontal="center" wrapText="1"/>
      <protection locked="0" hidden="1"/>
    </xf>
    <xf numFmtId="0" fontId="0" fillId="15" borderId="17" xfId="0" applyFont="1" applyFill="1" applyBorder="1" applyProtection="1">
      <protection hidden="1"/>
    </xf>
    <xf numFmtId="2" fontId="0" fillId="0" borderId="0" xfId="0" applyNumberFormat="1" applyFont="1" applyProtection="1">
      <protection locked="0" hidden="1"/>
    </xf>
    <xf numFmtId="0" fontId="0" fillId="0" borderId="24" xfId="0" applyFont="1" applyBorder="1" applyProtection="1">
      <protection hidden="1"/>
    </xf>
    <xf numFmtId="0" fontId="0" fillId="0" borderId="23" xfId="0" applyFont="1" applyFill="1" applyBorder="1" applyProtection="1">
      <protection hidden="1"/>
    </xf>
    <xf numFmtId="0" fontId="0" fillId="0" borderId="21" xfId="0" applyFont="1" applyFill="1" applyBorder="1" applyProtection="1">
      <protection hidden="1"/>
    </xf>
    <xf numFmtId="0" fontId="0" fillId="0" borderId="0" xfId="0" applyFont="1" applyFill="1" applyBorder="1" applyProtection="1">
      <protection hidden="1"/>
    </xf>
    <xf numFmtId="0" fontId="0" fillId="0" borderId="26" xfId="0" applyFont="1" applyFill="1" applyBorder="1" applyProtection="1">
      <protection hidden="1"/>
    </xf>
    <xf numFmtId="0" fontId="0" fillId="0" borderId="0" xfId="0" applyFont="1" applyBorder="1" applyAlignment="1" applyProtection="1">
      <alignment vertical="center" wrapText="1"/>
      <protection hidden="1"/>
    </xf>
    <xf numFmtId="0" fontId="0" fillId="0" borderId="0" xfId="0" applyFont="1" applyBorder="1" applyAlignment="1" applyProtection="1">
      <alignment horizontal="justify" vertical="center" wrapText="1"/>
      <protection hidden="1"/>
    </xf>
    <xf numFmtId="0" fontId="0" fillId="0" borderId="29" xfId="0" applyFont="1" applyFill="1" applyBorder="1" applyProtection="1">
      <protection hidden="1"/>
    </xf>
    <xf numFmtId="0" fontId="0" fillId="0" borderId="27" xfId="0" applyFont="1" applyFill="1" applyBorder="1" applyProtection="1">
      <protection hidden="1"/>
    </xf>
    <xf numFmtId="0" fontId="0" fillId="0" borderId="0" xfId="0" applyFont="1" applyFill="1" applyProtection="1">
      <protection hidden="1"/>
    </xf>
    <xf numFmtId="0" fontId="0" fillId="16" borderId="0" xfId="0" applyFont="1" applyFill="1" applyAlignment="1" applyProtection="1">
      <alignment horizontal="center" wrapText="1"/>
      <protection locked="0" hidden="1"/>
    </xf>
    <xf numFmtId="0" fontId="0" fillId="19" borderId="17" xfId="0" applyFont="1" applyFill="1" applyBorder="1" applyProtection="1">
      <protection hidden="1"/>
    </xf>
    <xf numFmtId="0" fontId="1" fillId="0" borderId="0" xfId="0" applyFont="1" applyFill="1" applyAlignment="1" applyProtection="1">
      <alignment horizontal="center" vertical="center" wrapText="1"/>
      <protection hidden="1"/>
    </xf>
    <xf numFmtId="0" fontId="0" fillId="26" borderId="21" xfId="0" applyFont="1" applyFill="1" applyBorder="1" applyProtection="1">
      <protection hidden="1"/>
    </xf>
    <xf numFmtId="0" fontId="1" fillId="0" borderId="0" xfId="0" applyFont="1" applyAlignment="1" applyProtection="1">
      <alignment horizontal="center" vertical="center" wrapText="1"/>
      <protection hidden="1"/>
    </xf>
    <xf numFmtId="0" fontId="3" fillId="0" borderId="0" xfId="0" applyFont="1" applyBorder="1" applyAlignment="1" applyProtection="1">
      <alignment horizontal="center" vertical="center" wrapText="1"/>
      <protection hidden="1"/>
    </xf>
    <xf numFmtId="0" fontId="0" fillId="0" borderId="0" xfId="0" applyFont="1" applyAlignment="1" applyProtection="1">
      <alignment wrapText="1"/>
      <protection locked="0" hidden="1"/>
    </xf>
    <xf numFmtId="0" fontId="0" fillId="26" borderId="29" xfId="0" applyFont="1" applyFill="1" applyBorder="1" applyProtection="1">
      <protection hidden="1"/>
    </xf>
    <xf numFmtId="0" fontId="0" fillId="0" borderId="0" xfId="0" applyFont="1" applyFill="1" applyAlignment="1" applyProtection="1">
      <alignment horizontal="center" vertical="center" wrapText="1"/>
      <protection hidden="1"/>
    </xf>
    <xf numFmtId="0" fontId="0" fillId="0" borderId="0" xfId="0" applyFont="1" applyFill="1" applyProtection="1">
      <protection locked="0" hidden="1"/>
    </xf>
    <xf numFmtId="0" fontId="0" fillId="0" borderId="0" xfId="0" applyFont="1" applyFill="1" applyAlignment="1" applyProtection="1">
      <alignment wrapText="1"/>
      <protection locked="0" hidden="1"/>
    </xf>
    <xf numFmtId="9" fontId="0" fillId="0" borderId="0" xfId="0" applyNumberFormat="1" applyFont="1" applyAlignment="1">
      <alignment horizontal="center" wrapText="1"/>
    </xf>
    <xf numFmtId="0" fontId="0" fillId="0" borderId="0" xfId="0" applyFont="1" applyAlignment="1">
      <alignment wrapText="1"/>
    </xf>
    <xf numFmtId="2" fontId="0" fillId="0" borderId="0" xfId="0" applyNumberFormat="1" applyAlignment="1">
      <alignment horizontal="center" wrapText="1"/>
    </xf>
    <xf numFmtId="0" fontId="12" fillId="0" borderId="0" xfId="0" applyFont="1" applyBorder="1" applyAlignment="1" applyProtection="1">
      <alignment horizontal="center" vertical="center" wrapText="1"/>
      <protection hidden="1"/>
    </xf>
    <xf numFmtId="0" fontId="12" fillId="0" borderId="0" xfId="0" applyFont="1" applyFill="1" applyBorder="1" applyAlignment="1" applyProtection="1">
      <alignment horizontal="center" vertical="center" wrapText="1"/>
      <protection hidden="1"/>
    </xf>
    <xf numFmtId="0" fontId="12" fillId="0" borderId="0" xfId="0" applyFont="1" applyBorder="1" applyAlignment="1" applyProtection="1">
      <alignment horizontal="centerContinuous" vertical="center" wrapText="1"/>
      <protection hidden="1"/>
    </xf>
    <xf numFmtId="0" fontId="0" fillId="21" borderId="0" xfId="0" applyFont="1" applyFill="1" applyAlignment="1" applyProtection="1">
      <alignment horizontal="center" wrapText="1"/>
      <protection locked="0" hidden="1"/>
    </xf>
    <xf numFmtId="0" fontId="18" fillId="0" borderId="29" xfId="0" applyFont="1" applyFill="1" applyBorder="1" applyAlignment="1" applyProtection="1">
      <alignment horizontal="center" vertical="center" textRotation="90" wrapText="1"/>
      <protection hidden="1"/>
    </xf>
    <xf numFmtId="0" fontId="0" fillId="0" borderId="0" xfId="0" applyFont="1" applyAlignment="1" applyProtection="1">
      <alignment horizontal="left" vertical="center" wrapText="1"/>
      <protection hidden="1"/>
    </xf>
    <xf numFmtId="0" fontId="10" fillId="0" borderId="0" xfId="0" applyFont="1" applyFill="1" applyBorder="1"/>
    <xf numFmtId="0" fontId="9" fillId="0" borderId="0" xfId="0" applyFont="1" applyFill="1" applyBorder="1" applyAlignment="1">
      <alignment horizontal="center" wrapText="1"/>
    </xf>
    <xf numFmtId="0" fontId="28" fillId="0" borderId="0" xfId="0" applyFont="1" applyFill="1" applyBorder="1" applyAlignment="1"/>
    <xf numFmtId="0" fontId="10" fillId="0" borderId="0" xfId="0" applyFont="1" applyFill="1" applyBorder="1" applyAlignment="1">
      <alignment horizontal="center" wrapText="1"/>
    </xf>
    <xf numFmtId="0" fontId="28" fillId="0" borderId="0" xfId="0" applyFont="1" applyFill="1" applyBorder="1" applyAlignment="1">
      <alignment horizontal="center" vertical="center" wrapText="1"/>
    </xf>
    <xf numFmtId="9" fontId="0" fillId="0" borderId="0" xfId="0" applyNumberFormat="1" applyFill="1" applyAlignment="1">
      <alignment horizontal="justify" vertical="center" wrapText="1"/>
    </xf>
    <xf numFmtId="0" fontId="0" fillId="0" borderId="0" xfId="0" applyAlignment="1">
      <alignment horizontal="justify" vertical="center" wrapText="1"/>
    </xf>
    <xf numFmtId="0" fontId="0" fillId="0" borderId="0" xfId="0" applyAlignment="1">
      <alignment horizontal="justify" vertical="top" wrapText="1"/>
    </xf>
    <xf numFmtId="0" fontId="14" fillId="0" borderId="0" xfId="0" applyFont="1" applyAlignment="1">
      <alignment horizontal="justify" vertical="top" wrapText="1"/>
    </xf>
    <xf numFmtId="9" fontId="0" fillId="0" borderId="0" xfId="0" applyNumberFormat="1" applyFill="1" applyAlignment="1">
      <alignment horizontal="justify" vertical="center" wrapText="1"/>
    </xf>
    <xf numFmtId="0" fontId="0" fillId="0" borderId="0" xfId="0" applyAlignment="1">
      <alignment horizontal="justify" vertical="center" wrapText="1"/>
    </xf>
    <xf numFmtId="0" fontId="0" fillId="0" borderId="0" xfId="0" applyAlignment="1">
      <alignment horizontal="justify" vertical="top" wrapText="1"/>
    </xf>
    <xf numFmtId="0" fontId="14" fillId="0" borderId="0" xfId="0" applyFont="1" applyAlignment="1">
      <alignment horizontal="justify" vertical="top" wrapText="1"/>
    </xf>
    <xf numFmtId="0" fontId="0" fillId="0" borderId="0" xfId="0" applyAlignment="1">
      <alignment horizontal="center" wrapText="1"/>
    </xf>
    <xf numFmtId="0" fontId="0" fillId="0" borderId="0" xfId="0" applyAlignment="1">
      <alignment horizontal="center" wrapText="1"/>
    </xf>
    <xf numFmtId="0" fontId="0" fillId="0" borderId="0" xfId="0" applyAlignment="1">
      <alignment horizontal="center" vertical="center" wrapText="1"/>
    </xf>
    <xf numFmtId="0" fontId="1" fillId="0" borderId="0" xfId="0" applyFont="1" applyAlignment="1">
      <alignment wrapText="1"/>
    </xf>
    <xf numFmtId="0" fontId="1" fillId="0" borderId="0" xfId="0" applyFont="1" applyAlignment="1">
      <alignment horizontal="justify" vertical="center" wrapText="1"/>
    </xf>
    <xf numFmtId="0" fontId="0" fillId="0" borderId="0" xfId="0" applyAlignment="1">
      <alignment vertical="center" wrapText="1"/>
    </xf>
    <xf numFmtId="0" fontId="1" fillId="29" borderId="0" xfId="0" applyFont="1" applyFill="1" applyAlignment="1">
      <alignment horizontal="center" vertical="center" wrapText="1"/>
    </xf>
    <xf numFmtId="0" fontId="3" fillId="32" borderId="0" xfId="0" applyFont="1" applyFill="1" applyAlignment="1">
      <alignment horizontal="center" vertical="center" wrapText="1"/>
    </xf>
    <xf numFmtId="0" fontId="27" fillId="31" borderId="0" xfId="0" applyFont="1" applyFill="1" applyAlignment="1">
      <alignment horizontal="center" vertical="center" wrapText="1"/>
    </xf>
    <xf numFmtId="0" fontId="3" fillId="33" borderId="0" xfId="0" applyFont="1" applyFill="1" applyAlignment="1">
      <alignment horizontal="center" vertical="center" wrapText="1"/>
    </xf>
    <xf numFmtId="0" fontId="3" fillId="34" borderId="0" xfId="0" applyFont="1" applyFill="1" applyAlignment="1">
      <alignment horizontal="center" vertical="center" wrapText="1"/>
    </xf>
    <xf numFmtId="0" fontId="1" fillId="35" borderId="0" xfId="0" applyFont="1" applyFill="1" applyAlignment="1">
      <alignment horizontal="center" vertical="center" wrapText="1"/>
    </xf>
    <xf numFmtId="0" fontId="0" fillId="0" borderId="41" xfId="0" applyBorder="1" applyAlignment="1">
      <alignment horizontal="left" vertical="center" wrapText="1"/>
    </xf>
    <xf numFmtId="0" fontId="0" fillId="0" borderId="41" xfId="0" applyBorder="1" applyAlignment="1">
      <alignment wrapText="1"/>
    </xf>
    <xf numFmtId="0" fontId="0" fillId="0" borderId="41" xfId="0" applyBorder="1" applyAlignment="1">
      <alignment vertical="center" wrapText="1"/>
    </xf>
    <xf numFmtId="0" fontId="0" fillId="0" borderId="41" xfId="0" applyBorder="1"/>
    <xf numFmtId="0" fontId="0" fillId="0" borderId="0" xfId="0" applyAlignment="1">
      <alignment horizontal="center" vertical="center"/>
    </xf>
    <xf numFmtId="0" fontId="2" fillId="0" borderId="0" xfId="0" applyFont="1" applyAlignment="1">
      <alignment horizontal="center" vertical="center"/>
    </xf>
    <xf numFmtId="0" fontId="36" fillId="0" borderId="0" xfId="0" applyFont="1" applyAlignment="1">
      <alignment horizontal="center" vertical="center"/>
    </xf>
    <xf numFmtId="9" fontId="1" fillId="0" borderId="41" xfId="0" applyNumberFormat="1" applyFont="1" applyBorder="1" applyAlignment="1">
      <alignment horizontal="center" vertical="center" wrapText="1"/>
    </xf>
    <xf numFmtId="0" fontId="5" fillId="0" borderId="41" xfId="0" applyFont="1" applyBorder="1" applyAlignment="1">
      <alignment horizontal="center" vertical="center" wrapText="1"/>
    </xf>
    <xf numFmtId="9" fontId="0" fillId="0" borderId="41" xfId="0" applyNumberFormat="1" applyBorder="1"/>
    <xf numFmtId="9" fontId="0" fillId="0" borderId="0" xfId="0" applyNumberFormat="1" applyAlignment="1">
      <alignment wrapText="1"/>
    </xf>
    <xf numFmtId="9" fontId="0" fillId="0" borderId="0" xfId="1" applyFont="1" applyAlignment="1">
      <alignment wrapText="1"/>
    </xf>
    <xf numFmtId="9" fontId="23" fillId="0" borderId="0" xfId="1" applyFont="1" applyProtection="1">
      <protection locked="0" hidden="1"/>
    </xf>
    <xf numFmtId="9" fontId="0" fillId="0" borderId="0" xfId="0" applyNumberFormat="1" applyFill="1" applyAlignment="1">
      <alignment horizontal="justify" vertical="center" wrapText="1"/>
    </xf>
    <xf numFmtId="0" fontId="0" fillId="0" borderId="0" xfId="0" applyAlignment="1">
      <alignment horizontal="center" vertical="center"/>
    </xf>
    <xf numFmtId="0" fontId="36" fillId="0" borderId="0" xfId="0" applyFont="1" applyAlignment="1">
      <alignment horizontal="center" vertical="center"/>
    </xf>
    <xf numFmtId="0" fontId="14" fillId="0" borderId="0" xfId="0" applyFont="1" applyAlignment="1">
      <alignment horizontal="justify" vertical="top" wrapText="1"/>
    </xf>
    <xf numFmtId="0" fontId="0" fillId="0" borderId="0" xfId="0" applyAlignment="1">
      <alignment horizontal="justify" vertical="top" wrapText="1"/>
    </xf>
    <xf numFmtId="0" fontId="1" fillId="0" borderId="0" xfId="0" applyFont="1" applyAlignment="1">
      <alignment horizontal="justify" vertical="center" wrapText="1"/>
    </xf>
    <xf numFmtId="0" fontId="0" fillId="6" borderId="0" xfId="0" applyFill="1" applyAlignment="1">
      <alignment vertical="center" wrapText="1"/>
    </xf>
    <xf numFmtId="0" fontId="0" fillId="0" borderId="0" xfId="0" applyAlignment="1">
      <alignment horizontal="center" vertical="center"/>
    </xf>
    <xf numFmtId="0" fontId="36" fillId="0" borderId="0" xfId="0" applyFont="1" applyAlignment="1">
      <alignment horizontal="center" vertical="center"/>
    </xf>
    <xf numFmtId="9" fontId="0" fillId="0" borderId="0" xfId="0" applyNumberFormat="1" applyFill="1" applyAlignment="1">
      <alignment horizontal="justify" vertical="center" wrapText="1"/>
    </xf>
    <xf numFmtId="0" fontId="14" fillId="0" borderId="0" xfId="0" applyFont="1" applyAlignment="1">
      <alignment horizontal="justify" vertical="top" wrapText="1"/>
    </xf>
    <xf numFmtId="0" fontId="0" fillId="0" borderId="0" xfId="0" applyAlignment="1">
      <alignment horizontal="justify" vertical="top" wrapText="1"/>
    </xf>
    <xf numFmtId="0" fontId="1" fillId="0" borderId="0" xfId="0" applyFont="1" applyAlignment="1">
      <alignment horizontal="justify" vertical="center" wrapText="1"/>
    </xf>
    <xf numFmtId="9" fontId="1" fillId="0" borderId="0" xfId="0" applyNumberFormat="1" applyFont="1" applyBorder="1" applyAlignment="1">
      <alignment horizontal="center" vertical="center" wrapText="1"/>
    </xf>
    <xf numFmtId="0" fontId="0" fillId="0" borderId="0" xfId="0" applyBorder="1"/>
    <xf numFmtId="0" fontId="5" fillId="0" borderId="0" xfId="0" applyFont="1" applyBorder="1" applyAlignment="1">
      <alignment horizontal="center" vertical="center" wrapText="1"/>
    </xf>
    <xf numFmtId="168" fontId="0" fillId="0" borderId="0" xfId="1" applyNumberFormat="1" applyFont="1" applyProtection="1">
      <protection locked="0" hidden="1"/>
    </xf>
    <xf numFmtId="0" fontId="0" fillId="0" borderId="0" xfId="0" applyAlignment="1">
      <alignment horizontal="left" vertical="center" wrapText="1"/>
    </xf>
    <xf numFmtId="0" fontId="25" fillId="0" borderId="0" xfId="0" applyFont="1" applyAlignment="1" applyProtection="1">
      <alignment horizontal="center" vertical="center" wrapText="1"/>
    </xf>
    <xf numFmtId="9" fontId="25" fillId="0" borderId="0" xfId="0" applyNumberFormat="1" applyFont="1" applyAlignment="1" applyProtection="1">
      <alignment horizontal="center" vertical="center" wrapText="1"/>
    </xf>
    <xf numFmtId="0" fontId="25" fillId="0" borderId="0" xfId="0" applyNumberFormat="1" applyFont="1" applyAlignment="1" applyProtection="1">
      <alignment horizontal="center" vertical="center" wrapText="1"/>
    </xf>
    <xf numFmtId="9" fontId="25" fillId="8" borderId="0" xfId="0" applyNumberFormat="1" applyFont="1" applyFill="1" applyAlignment="1" applyProtection="1">
      <alignment horizontal="center" vertical="center" wrapText="1"/>
    </xf>
    <xf numFmtId="0" fontId="25" fillId="0" borderId="0" xfId="0" applyFont="1" applyAlignment="1" applyProtection="1">
      <alignment horizontal="center" vertical="center"/>
    </xf>
    <xf numFmtId="9" fontId="25" fillId="0" borderId="0" xfId="0" applyNumberFormat="1" applyFont="1" applyAlignment="1" applyProtection="1">
      <alignment horizontal="center" vertical="center"/>
    </xf>
    <xf numFmtId="0" fontId="25" fillId="0" borderId="0" xfId="0" applyNumberFormat="1" applyFont="1" applyFill="1" applyAlignment="1" applyProtection="1">
      <alignment horizontal="center" vertical="center" wrapText="1"/>
    </xf>
    <xf numFmtId="0" fontId="25" fillId="0" borderId="0" xfId="0" applyFont="1" applyFill="1" applyAlignment="1">
      <alignment horizontal="center"/>
    </xf>
    <xf numFmtId="9" fontId="25" fillId="0" borderId="0" xfId="0" applyNumberFormat="1" applyFont="1" applyFill="1" applyAlignment="1">
      <alignment horizontal="center"/>
    </xf>
    <xf numFmtId="0" fontId="25" fillId="0" borderId="0" xfId="0" applyFont="1" applyFill="1" applyAlignment="1">
      <alignment horizontal="center" wrapText="1"/>
    </xf>
    <xf numFmtId="9" fontId="25" fillId="0" borderId="0" xfId="0" applyNumberFormat="1" applyFont="1" applyFill="1" applyAlignment="1">
      <alignment horizontal="center" wrapText="1"/>
    </xf>
    <xf numFmtId="0" fontId="25" fillId="0" borderId="0" xfId="0" applyFont="1" applyFill="1" applyAlignment="1">
      <alignment wrapText="1"/>
    </xf>
    <xf numFmtId="164" fontId="25" fillId="0" borderId="0" xfId="0" applyNumberFormat="1" applyFont="1" applyFill="1" applyAlignment="1">
      <alignment horizontal="center"/>
    </xf>
    <xf numFmtId="2" fontId="25" fillId="0" borderId="0" xfId="0" applyNumberFormat="1" applyFont="1" applyFill="1" applyAlignment="1">
      <alignment horizontal="center"/>
    </xf>
    <xf numFmtId="164" fontId="25" fillId="0" borderId="0" xfId="0" applyNumberFormat="1" applyFont="1" applyFill="1" applyAlignment="1">
      <alignment horizontal="center" wrapText="1"/>
    </xf>
    <xf numFmtId="165" fontId="25" fillId="0" borderId="0" xfId="0" applyNumberFormat="1" applyFont="1" applyFill="1" applyAlignment="1">
      <alignment horizontal="center"/>
    </xf>
    <xf numFmtId="0" fontId="25" fillId="0" borderId="0" xfId="0" applyFont="1" applyFill="1"/>
    <xf numFmtId="2" fontId="25" fillId="0" borderId="0" xfId="0" applyNumberFormat="1" applyFont="1" applyFill="1" applyAlignment="1">
      <alignment horizontal="center" wrapText="1"/>
    </xf>
    <xf numFmtId="2" fontId="25" fillId="0" borderId="0" xfId="0" applyNumberFormat="1" applyFont="1" applyFill="1" applyBorder="1" applyAlignment="1">
      <alignment horizontal="center"/>
    </xf>
    <xf numFmtId="9" fontId="25" fillId="0" borderId="0" xfId="0" applyNumberFormat="1" applyFont="1" applyFill="1" applyBorder="1" applyAlignment="1">
      <alignment horizontal="center"/>
    </xf>
    <xf numFmtId="0" fontId="25" fillId="0" borderId="0" xfId="0" applyFont="1" applyFill="1" applyBorder="1" applyAlignment="1">
      <alignment horizontal="center"/>
    </xf>
    <xf numFmtId="167" fontId="25" fillId="0" borderId="0" xfId="0" applyNumberFormat="1" applyFont="1" applyFill="1" applyAlignment="1">
      <alignment horizontal="center"/>
    </xf>
    <xf numFmtId="10" fontId="25" fillId="0" borderId="0" xfId="0" applyNumberFormat="1" applyFont="1" applyFill="1" applyAlignment="1">
      <alignment horizontal="center"/>
    </xf>
    <xf numFmtId="0" fontId="4" fillId="0" borderId="0" xfId="0" applyFont="1" applyAlignment="1">
      <alignment horizontal="justify" vertical="center" wrapText="1"/>
    </xf>
    <xf numFmtId="0" fontId="39" fillId="0" borderId="41" xfId="0" applyFont="1" applyBorder="1" applyAlignment="1">
      <alignment horizontal="center" vertical="center" wrapText="1"/>
    </xf>
    <xf numFmtId="0" fontId="39" fillId="0" borderId="0" xfId="0" applyFont="1" applyBorder="1" applyAlignment="1">
      <alignment horizontal="center" vertical="center" wrapText="1"/>
    </xf>
    <xf numFmtId="10" fontId="25" fillId="0" borderId="0" xfId="0" applyNumberFormat="1" applyFont="1" applyFill="1" applyAlignment="1">
      <alignment horizontal="center" wrapText="1"/>
    </xf>
    <xf numFmtId="0" fontId="0" fillId="0" borderId="18" xfId="0" applyBorder="1" applyAlignment="1">
      <alignment wrapText="1"/>
    </xf>
    <xf numFmtId="0" fontId="4" fillId="0" borderId="0" xfId="0" applyFont="1" applyFill="1" applyBorder="1" applyAlignment="1">
      <alignment horizontal="center" vertical="center" wrapText="1"/>
    </xf>
    <xf numFmtId="0" fontId="25" fillId="0" borderId="0" xfId="0" applyFont="1" applyFill="1" applyAlignment="1">
      <alignment horizontal="center" vertical="center"/>
    </xf>
    <xf numFmtId="0" fontId="25" fillId="0" borderId="0" xfId="0" applyFont="1" applyFill="1" applyAlignment="1">
      <alignment horizontal="center" vertical="center" wrapText="1"/>
    </xf>
    <xf numFmtId="0" fontId="0" fillId="0" borderId="0" xfId="0" applyFill="1" applyAlignment="1">
      <alignment vertical="center" wrapText="1"/>
    </xf>
    <xf numFmtId="0" fontId="6" fillId="29" borderId="0" xfId="0" applyFont="1" applyFill="1" applyAlignment="1">
      <alignment horizontal="center" vertical="center" wrapText="1"/>
    </xf>
    <xf numFmtId="0" fontId="25" fillId="0" borderId="0" xfId="0" applyFont="1" applyFill="1" applyAlignment="1">
      <alignment vertical="center" wrapText="1"/>
    </xf>
    <xf numFmtId="0" fontId="9" fillId="34" borderId="0" xfId="0" applyFont="1" applyFill="1" applyAlignment="1">
      <alignment horizontal="center" vertical="center" wrapText="1"/>
    </xf>
    <xf numFmtId="0" fontId="25" fillId="0" borderId="41" xfId="0" applyFont="1" applyBorder="1" applyAlignment="1">
      <alignment wrapText="1"/>
    </xf>
    <xf numFmtId="9" fontId="4" fillId="0" borderId="41" xfId="0" applyNumberFormat="1" applyFont="1" applyBorder="1" applyAlignment="1">
      <alignment horizontal="center" vertical="center" wrapText="1"/>
    </xf>
    <xf numFmtId="0" fontId="25" fillId="0" borderId="41" xfId="0" applyFont="1" applyBorder="1"/>
    <xf numFmtId="0" fontId="40" fillId="0" borderId="0" xfId="0" applyFont="1" applyAlignment="1">
      <alignment horizontal="center" vertical="center"/>
    </xf>
    <xf numFmtId="0" fontId="41" fillId="0" borderId="0" xfId="0" applyFont="1" applyAlignment="1">
      <alignment horizontal="center" vertical="center"/>
    </xf>
    <xf numFmtId="0" fontId="25" fillId="0" borderId="0" xfId="0" applyFont="1" applyFill="1" applyBorder="1" applyAlignment="1">
      <alignment horizontal="center" vertical="center" wrapText="1"/>
    </xf>
    <xf numFmtId="0" fontId="25" fillId="0" borderId="0" xfId="0" applyFont="1" applyAlignment="1">
      <alignment horizontal="justify" vertical="center" wrapText="1"/>
    </xf>
    <xf numFmtId="0" fontId="30" fillId="34" borderId="0" xfId="0" applyFont="1" applyFill="1" applyAlignment="1">
      <alignment horizontal="center" vertical="center" wrapText="1"/>
    </xf>
    <xf numFmtId="9" fontId="25" fillId="0" borderId="41" xfId="0" applyNumberFormat="1" applyFont="1" applyBorder="1" applyAlignment="1">
      <alignment horizontal="center" vertical="center" wrapText="1"/>
    </xf>
    <xf numFmtId="0" fontId="25" fillId="0" borderId="0" xfId="0" applyFont="1" applyBorder="1"/>
    <xf numFmtId="0" fontId="42" fillId="0" borderId="0" xfId="0" applyFont="1" applyAlignment="1">
      <alignment horizontal="center" vertical="center"/>
    </xf>
    <xf numFmtId="14" fontId="0" fillId="0" borderId="0" xfId="0" applyNumberFormat="1" applyAlignment="1" applyProtection="1">
      <alignment wrapText="1"/>
    </xf>
    <xf numFmtId="0" fontId="5" fillId="7" borderId="0" xfId="0" applyFont="1" applyFill="1" applyAlignment="1" applyProtection="1">
      <alignment wrapText="1"/>
    </xf>
    <xf numFmtId="0" fontId="0" fillId="8" borderId="0" xfId="0" applyFill="1" applyAlignment="1" applyProtection="1">
      <alignment wrapText="1"/>
    </xf>
    <xf numFmtId="14" fontId="0" fillId="8" borderId="0" xfId="0" applyNumberFormat="1" applyFill="1" applyAlignment="1" applyProtection="1">
      <alignment wrapText="1"/>
    </xf>
    <xf numFmtId="1" fontId="0" fillId="8" borderId="0" xfId="0" applyNumberFormat="1" applyFill="1" applyAlignment="1" applyProtection="1">
      <alignment wrapText="1"/>
    </xf>
    <xf numFmtId="0" fontId="4" fillId="5" borderId="0" xfId="0" applyFont="1" applyFill="1" applyAlignment="1" applyProtection="1">
      <alignment horizontal="center" vertical="center" wrapText="1"/>
    </xf>
    <xf numFmtId="0" fontId="0" fillId="4" borderId="0" xfId="0" applyFill="1" applyAlignment="1" applyProtection="1">
      <alignment horizontal="center" vertical="center" wrapText="1"/>
    </xf>
    <xf numFmtId="14" fontId="0" fillId="0" borderId="0" xfId="0" applyNumberFormat="1" applyAlignment="1" applyProtection="1"/>
    <xf numFmtId="0" fontId="0" fillId="0" borderId="0" xfId="0" applyAlignment="1" applyProtection="1"/>
    <xf numFmtId="0" fontId="43" fillId="0" borderId="0" xfId="0" applyFont="1"/>
    <xf numFmtId="0" fontId="0" fillId="6" borderId="0" xfId="0" applyFill="1"/>
    <xf numFmtId="0" fontId="0" fillId="0" borderId="0" xfId="0" applyAlignment="1">
      <alignment horizontal="justify" vertical="center" wrapText="1"/>
    </xf>
    <xf numFmtId="0" fontId="0" fillId="6" borderId="5" xfId="0" applyFill="1" applyBorder="1" applyAlignment="1">
      <alignment horizontal="left" vertical="top" wrapText="1"/>
    </xf>
    <xf numFmtId="0" fontId="0" fillId="6" borderId="6" xfId="0" applyFill="1" applyBorder="1" applyAlignment="1">
      <alignment horizontal="left" vertical="top" wrapText="1"/>
    </xf>
    <xf numFmtId="0" fontId="0" fillId="6" borderId="7" xfId="0" applyFill="1" applyBorder="1" applyAlignment="1">
      <alignment horizontal="left" vertical="top" wrapText="1"/>
    </xf>
    <xf numFmtId="0" fontId="0" fillId="6" borderId="8" xfId="0" applyFill="1" applyBorder="1" applyAlignment="1">
      <alignment horizontal="left" vertical="top" wrapText="1"/>
    </xf>
    <xf numFmtId="0" fontId="0" fillId="6" borderId="0" xfId="0" applyFill="1" applyBorder="1" applyAlignment="1">
      <alignment horizontal="left" vertical="top" wrapText="1"/>
    </xf>
    <xf numFmtId="0" fontId="0" fillId="6" borderId="4" xfId="0" applyFill="1" applyBorder="1" applyAlignment="1">
      <alignment horizontal="left" vertical="top" wrapText="1"/>
    </xf>
    <xf numFmtId="0" fontId="0" fillId="6" borderId="9" xfId="0" applyFill="1" applyBorder="1" applyAlignment="1">
      <alignment horizontal="left" vertical="top" wrapText="1"/>
    </xf>
    <xf numFmtId="0" fontId="0" fillId="6" borderId="2" xfId="0" applyFill="1" applyBorder="1" applyAlignment="1">
      <alignment horizontal="left" vertical="top" wrapText="1"/>
    </xf>
    <xf numFmtId="0" fontId="0" fillId="6" borderId="3" xfId="0" applyFill="1" applyBorder="1" applyAlignment="1">
      <alignment horizontal="left" vertical="top" wrapText="1"/>
    </xf>
    <xf numFmtId="0" fontId="0" fillId="6" borderId="6" xfId="0" applyFill="1" applyBorder="1" applyAlignment="1">
      <alignment horizontal="left" vertical="top"/>
    </xf>
    <xf numFmtId="0" fontId="0" fillId="6" borderId="7" xfId="0" applyFill="1" applyBorder="1" applyAlignment="1">
      <alignment horizontal="left" vertical="top"/>
    </xf>
    <xf numFmtId="0" fontId="0" fillId="6" borderId="8" xfId="0" applyFill="1" applyBorder="1" applyAlignment="1">
      <alignment horizontal="left" vertical="top"/>
    </xf>
    <xf numFmtId="0" fontId="0" fillId="6" borderId="0" xfId="0" applyFill="1" applyBorder="1" applyAlignment="1">
      <alignment horizontal="left" vertical="top"/>
    </xf>
    <xf numFmtId="0" fontId="0" fillId="6" borderId="4" xfId="0" applyFill="1" applyBorder="1" applyAlignment="1">
      <alignment horizontal="left" vertical="top"/>
    </xf>
    <xf numFmtId="0" fontId="0" fillId="6" borderId="9" xfId="0" applyFill="1" applyBorder="1" applyAlignment="1">
      <alignment horizontal="left" vertical="top"/>
    </xf>
    <xf numFmtId="0" fontId="0" fillId="6" borderId="2" xfId="0" applyFill="1" applyBorder="1" applyAlignment="1">
      <alignment horizontal="left" vertical="top"/>
    </xf>
    <xf numFmtId="0" fontId="0" fillId="6" borderId="3" xfId="0" applyFill="1" applyBorder="1" applyAlignment="1">
      <alignment horizontal="left" vertical="top"/>
    </xf>
    <xf numFmtId="0" fontId="0" fillId="6" borderId="5" xfId="0" applyFill="1" applyBorder="1" applyAlignment="1">
      <alignment horizontal="justify" vertical="top" wrapText="1"/>
    </xf>
    <xf numFmtId="0" fontId="0" fillId="6" borderId="6" xfId="0" applyFill="1" applyBorder="1" applyAlignment="1">
      <alignment horizontal="justify" vertical="top"/>
    </xf>
    <xf numFmtId="0" fontId="0" fillId="6" borderId="8" xfId="0" applyFill="1" applyBorder="1" applyAlignment="1">
      <alignment horizontal="justify" vertical="top"/>
    </xf>
    <xf numFmtId="0" fontId="0" fillId="6" borderId="0" xfId="0" applyFill="1" applyBorder="1" applyAlignment="1">
      <alignment horizontal="justify" vertical="top"/>
    </xf>
    <xf numFmtId="0" fontId="0" fillId="6" borderId="9" xfId="0" applyFill="1" applyBorder="1" applyAlignment="1">
      <alignment horizontal="justify" vertical="top"/>
    </xf>
    <xf numFmtId="0" fontId="0" fillId="6" borderId="2" xfId="0" applyFill="1" applyBorder="1" applyAlignment="1">
      <alignment horizontal="justify" vertical="top"/>
    </xf>
    <xf numFmtId="0" fontId="0" fillId="6" borderId="7" xfId="0" applyFill="1" applyBorder="1" applyAlignment="1">
      <alignment horizontal="justify" vertical="top"/>
    </xf>
    <xf numFmtId="0" fontId="0" fillId="6" borderId="4" xfId="0" applyFill="1" applyBorder="1" applyAlignment="1">
      <alignment horizontal="justify" vertical="top"/>
    </xf>
    <xf numFmtId="0" fontId="0" fillId="6" borderId="3" xfId="0" applyFill="1" applyBorder="1" applyAlignment="1">
      <alignment horizontal="justify" vertical="top"/>
    </xf>
    <xf numFmtId="0" fontId="10" fillId="0" borderId="12" xfId="0" applyFont="1" applyBorder="1" applyAlignment="1" applyProtection="1">
      <alignment horizontal="left" vertical="center" wrapText="1"/>
      <protection hidden="1"/>
    </xf>
    <xf numFmtId="0" fontId="10" fillId="0" borderId="13" xfId="0" applyFont="1" applyBorder="1" applyAlignment="1" applyProtection="1">
      <alignment horizontal="left" vertical="center" wrapText="1"/>
      <protection hidden="1"/>
    </xf>
    <xf numFmtId="0" fontId="1" fillId="10" borderId="14" xfId="0" applyFont="1" applyFill="1" applyBorder="1" applyAlignment="1" applyProtection="1">
      <alignment horizontal="center" vertical="center" wrapText="1"/>
      <protection hidden="1"/>
    </xf>
    <xf numFmtId="0" fontId="1" fillId="10" borderId="15" xfId="0" applyFont="1" applyFill="1" applyBorder="1" applyAlignment="1" applyProtection="1">
      <alignment horizontal="center" vertical="center" wrapText="1"/>
      <protection hidden="1"/>
    </xf>
    <xf numFmtId="0" fontId="11" fillId="21" borderId="16" xfId="0" applyFont="1" applyFill="1" applyBorder="1" applyAlignment="1" applyProtection="1">
      <alignment horizontal="center" vertical="center" wrapText="1"/>
      <protection hidden="1"/>
    </xf>
    <xf numFmtId="0" fontId="11" fillId="21" borderId="14" xfId="0" applyFont="1" applyFill="1" applyBorder="1" applyAlignment="1" applyProtection="1">
      <alignment horizontal="center" vertical="center" wrapText="1"/>
      <protection hidden="1"/>
    </xf>
    <xf numFmtId="0" fontId="11" fillId="21" borderId="15" xfId="0" applyFont="1" applyFill="1" applyBorder="1" applyAlignment="1" applyProtection="1">
      <alignment horizontal="center" vertical="center" wrapText="1"/>
      <protection hidden="1"/>
    </xf>
    <xf numFmtId="0" fontId="0" fillId="0" borderId="14" xfId="0" applyBorder="1" applyAlignment="1" applyProtection="1">
      <alignment horizontal="left" vertical="center" wrapText="1"/>
      <protection hidden="1"/>
    </xf>
    <xf numFmtId="0" fontId="0" fillId="0" borderId="14" xfId="0" applyFont="1" applyBorder="1" applyAlignment="1" applyProtection="1">
      <alignment horizontal="left" vertical="center" wrapText="1"/>
      <protection hidden="1"/>
    </xf>
    <xf numFmtId="0" fontId="0" fillId="0" borderId="15" xfId="0" applyFont="1" applyBorder="1" applyAlignment="1" applyProtection="1">
      <alignment horizontal="left" vertical="center" wrapText="1"/>
      <protection hidden="1"/>
    </xf>
    <xf numFmtId="0" fontId="18" fillId="0" borderId="18" xfId="0" applyFont="1" applyBorder="1" applyAlignment="1" applyProtection="1">
      <alignment horizontal="justify" vertical="center" wrapText="1"/>
      <protection hidden="1"/>
    </xf>
    <xf numFmtId="0" fontId="18" fillId="0" borderId="19" xfId="0" applyFont="1" applyBorder="1" applyAlignment="1" applyProtection="1">
      <alignment wrapText="1"/>
      <protection hidden="1"/>
    </xf>
    <xf numFmtId="0" fontId="1" fillId="0" borderId="18" xfId="0" applyFont="1" applyBorder="1" applyAlignment="1" applyProtection="1">
      <alignment horizontal="justify" vertical="center" wrapText="1"/>
      <protection hidden="1"/>
    </xf>
    <xf numFmtId="0" fontId="1" fillId="0" borderId="19" xfId="0" applyFont="1" applyBorder="1" applyAlignment="1" applyProtection="1">
      <alignment horizontal="justify" vertical="center"/>
      <protection hidden="1"/>
    </xf>
    <xf numFmtId="0" fontId="9" fillId="20" borderId="10" xfId="0" applyFont="1" applyFill="1" applyBorder="1" applyAlignment="1" applyProtection="1">
      <alignment horizontal="center" vertical="center" wrapText="1"/>
      <protection hidden="1"/>
    </xf>
    <xf numFmtId="0" fontId="9" fillId="20" borderId="11" xfId="0" applyFont="1" applyFill="1" applyBorder="1" applyAlignment="1" applyProtection="1">
      <alignment horizontal="center" vertical="center" wrapText="1"/>
      <protection hidden="1"/>
    </xf>
    <xf numFmtId="0" fontId="1" fillId="0" borderId="18" xfId="0" applyFont="1" applyFill="1" applyBorder="1" applyAlignment="1" applyProtection="1">
      <alignment horizontal="left" vertical="center" wrapText="1"/>
      <protection hidden="1"/>
    </xf>
    <xf numFmtId="0" fontId="1" fillId="0" borderId="19" xfId="0" applyFont="1" applyFill="1" applyBorder="1" applyAlignment="1" applyProtection="1">
      <alignment horizontal="left" vertical="center"/>
      <protection hidden="1"/>
    </xf>
    <xf numFmtId="0" fontId="1" fillId="0" borderId="18" xfId="0" applyFont="1" applyFill="1" applyBorder="1" applyAlignment="1" applyProtection="1">
      <alignment horizontal="justify" vertical="center" wrapText="1"/>
      <protection hidden="1"/>
    </xf>
    <xf numFmtId="0" fontId="1" fillId="0" borderId="19" xfId="0" applyFont="1" applyFill="1" applyBorder="1" applyAlignment="1" applyProtection="1">
      <alignment horizontal="justify" vertical="center"/>
      <protection hidden="1"/>
    </xf>
    <xf numFmtId="0" fontId="16" fillId="0" borderId="28" xfId="0" applyFont="1" applyBorder="1" applyAlignment="1" applyProtection="1">
      <alignment horizontal="left" vertical="center" wrapText="1" indent="3"/>
      <protection hidden="1"/>
    </xf>
    <xf numFmtId="0" fontId="16" fillId="0" borderId="0" xfId="0" applyFont="1" applyBorder="1" applyAlignment="1" applyProtection="1">
      <alignment horizontal="left" vertical="center" indent="3"/>
      <protection hidden="1"/>
    </xf>
    <xf numFmtId="0" fontId="16" fillId="0" borderId="25" xfId="0" applyFont="1" applyBorder="1" applyAlignment="1" applyProtection="1">
      <alignment horizontal="left" vertical="center" wrapText="1" indent="3"/>
      <protection hidden="1"/>
    </xf>
    <xf numFmtId="0" fontId="16" fillId="0" borderId="26" xfId="0" applyFont="1" applyBorder="1" applyAlignment="1" applyProtection="1">
      <alignment horizontal="left" vertical="center" indent="3"/>
      <protection hidden="1"/>
    </xf>
    <xf numFmtId="0" fontId="18" fillId="0" borderId="22" xfId="0" applyFont="1" applyFill="1" applyBorder="1" applyAlignment="1" applyProtection="1">
      <alignment horizontal="justify" vertical="center" wrapText="1"/>
      <protection hidden="1"/>
    </xf>
    <xf numFmtId="0" fontId="18" fillId="0" borderId="23" xfId="0" applyFont="1" applyFill="1" applyBorder="1" applyAlignment="1" applyProtection="1">
      <alignment horizontal="justify" vertical="center"/>
      <protection hidden="1"/>
    </xf>
    <xf numFmtId="0" fontId="16" fillId="0" borderId="28" xfId="0" applyFont="1" applyFill="1" applyBorder="1" applyAlignment="1" applyProtection="1">
      <alignment horizontal="left" vertical="center" wrapText="1" indent="3"/>
      <protection hidden="1"/>
    </xf>
    <xf numFmtId="0" fontId="16" fillId="0" borderId="0" xfId="0" applyFont="1" applyFill="1" applyBorder="1" applyAlignment="1" applyProtection="1">
      <alignment horizontal="left" vertical="center" indent="3"/>
      <protection hidden="1"/>
    </xf>
    <xf numFmtId="0" fontId="16" fillId="0" borderId="25" xfId="0" applyFont="1" applyFill="1" applyBorder="1" applyAlignment="1" applyProtection="1">
      <alignment horizontal="left" vertical="center" wrapText="1" indent="3"/>
      <protection hidden="1"/>
    </xf>
    <xf numFmtId="0" fontId="16" fillId="0" borderId="26" xfId="0" applyFont="1" applyFill="1" applyBorder="1" applyAlignment="1" applyProtection="1">
      <alignment horizontal="left" vertical="center" indent="3"/>
      <protection hidden="1"/>
    </xf>
    <xf numFmtId="0" fontId="18" fillId="0" borderId="22" xfId="0" applyFont="1" applyBorder="1" applyAlignment="1" applyProtection="1">
      <alignment horizontal="justify" vertical="center" wrapText="1"/>
      <protection hidden="1"/>
    </xf>
    <xf numFmtId="0" fontId="18" fillId="0" borderId="23" xfId="0" applyFont="1" applyBorder="1" applyAlignment="1" applyProtection="1">
      <alignment horizontal="justify" vertical="center"/>
      <protection hidden="1"/>
    </xf>
    <xf numFmtId="0" fontId="0" fillId="0" borderId="25" xfId="0" applyBorder="1" applyAlignment="1" applyProtection="1">
      <alignment horizontal="left" vertical="center" wrapText="1"/>
      <protection hidden="1"/>
    </xf>
    <xf numFmtId="0" fontId="0" fillId="0" borderId="26" xfId="0" applyBorder="1" applyAlignment="1" applyProtection="1">
      <alignment horizontal="left" vertical="center" wrapText="1"/>
      <protection hidden="1"/>
    </xf>
    <xf numFmtId="0" fontId="11" fillId="17" borderId="16" xfId="0" applyFont="1" applyFill="1" applyBorder="1" applyAlignment="1" applyProtection="1">
      <alignment horizontal="center" vertical="center" wrapText="1"/>
      <protection hidden="1"/>
    </xf>
    <xf numFmtId="0" fontId="11" fillId="17" borderId="14" xfId="0" applyFont="1" applyFill="1" applyBorder="1" applyAlignment="1" applyProtection="1">
      <alignment horizontal="center" vertical="center" wrapText="1"/>
      <protection hidden="1"/>
    </xf>
    <xf numFmtId="0" fontId="11" fillId="17" borderId="15" xfId="0" applyFont="1" applyFill="1" applyBorder="1" applyAlignment="1" applyProtection="1">
      <alignment horizontal="center" vertical="center" wrapText="1"/>
      <protection hidden="1"/>
    </xf>
    <xf numFmtId="0" fontId="1" fillId="0" borderId="22" xfId="0" applyFont="1" applyBorder="1" applyAlignment="1" applyProtection="1">
      <alignment horizontal="justify" vertical="center" wrapText="1"/>
      <protection hidden="1"/>
    </xf>
    <xf numFmtId="0" fontId="1" fillId="0" borderId="23" xfId="0" applyFont="1" applyBorder="1" applyAlignment="1" applyProtection="1">
      <alignment horizontal="justify" vertical="center" wrapText="1"/>
      <protection hidden="1"/>
    </xf>
    <xf numFmtId="0" fontId="0" fillId="0" borderId="25" xfId="0" applyFill="1" applyBorder="1" applyAlignment="1" applyProtection="1">
      <alignment horizontal="left" vertical="center" wrapText="1" indent="6"/>
      <protection hidden="1"/>
    </xf>
    <xf numFmtId="0" fontId="0" fillId="0" borderId="26" xfId="0" applyFill="1" applyBorder="1" applyAlignment="1" applyProtection="1">
      <alignment horizontal="left" vertical="center" indent="6"/>
      <protection hidden="1"/>
    </xf>
    <xf numFmtId="0" fontId="1" fillId="0" borderId="19" xfId="0" applyFont="1" applyBorder="1" applyAlignment="1" applyProtection="1">
      <alignment horizontal="justify" vertical="center" wrapText="1"/>
      <protection hidden="1"/>
    </xf>
    <xf numFmtId="0" fontId="1" fillId="0" borderId="19" xfId="0" applyFont="1" applyFill="1" applyBorder="1" applyAlignment="1" applyProtection="1">
      <alignment horizontal="justify" vertical="center" wrapText="1"/>
      <protection hidden="1"/>
    </xf>
    <xf numFmtId="0" fontId="0" fillId="0" borderId="28" xfId="0" applyFill="1" applyBorder="1" applyAlignment="1" applyProtection="1">
      <alignment horizontal="left" vertical="center" wrapText="1"/>
      <protection hidden="1"/>
    </xf>
    <xf numFmtId="0" fontId="0" fillId="0" borderId="0" xfId="0" applyFill="1" applyBorder="1" applyAlignment="1" applyProtection="1">
      <alignment horizontal="left" vertical="center" wrapText="1"/>
      <protection hidden="1"/>
    </xf>
    <xf numFmtId="0" fontId="0" fillId="0" borderId="29" xfId="0" applyFill="1" applyBorder="1" applyAlignment="1" applyProtection="1">
      <alignment horizontal="left" vertical="center" wrapText="1"/>
      <protection hidden="1"/>
    </xf>
    <xf numFmtId="0" fontId="0" fillId="0" borderId="25" xfId="0" applyFill="1" applyBorder="1" applyAlignment="1" applyProtection="1">
      <alignment horizontal="left" vertical="center" wrapText="1"/>
      <protection hidden="1"/>
    </xf>
    <xf numFmtId="0" fontId="0" fillId="0" borderId="26" xfId="0" applyFill="1" applyBorder="1" applyAlignment="1" applyProtection="1">
      <alignment horizontal="left" vertical="center" wrapText="1"/>
      <protection hidden="1"/>
    </xf>
    <xf numFmtId="0" fontId="9" fillId="16" borderId="10" xfId="0" applyFont="1" applyFill="1" applyBorder="1" applyAlignment="1" applyProtection="1">
      <alignment horizontal="center" vertical="center" wrapText="1"/>
      <protection hidden="1"/>
    </xf>
    <xf numFmtId="0" fontId="9" fillId="16" borderId="11" xfId="0" applyFont="1" applyFill="1" applyBorder="1" applyAlignment="1" applyProtection="1">
      <alignment horizontal="center" vertical="center" wrapText="1"/>
      <protection hidden="1"/>
    </xf>
    <xf numFmtId="0" fontId="14" fillId="0" borderId="28" xfId="0" applyFont="1" applyFill="1" applyBorder="1" applyAlignment="1" applyProtection="1">
      <alignment horizontal="left" vertical="center" wrapText="1"/>
      <protection hidden="1"/>
    </xf>
    <xf numFmtId="0" fontId="14" fillId="0" borderId="0" xfId="0" applyFont="1" applyFill="1" applyBorder="1" applyAlignment="1" applyProtection="1">
      <alignment horizontal="left" vertical="center" wrapText="1"/>
      <protection hidden="1"/>
    </xf>
    <xf numFmtId="0" fontId="11" fillId="11" borderId="16" xfId="0" applyFont="1" applyFill="1" applyBorder="1" applyAlignment="1" applyProtection="1">
      <alignment horizontal="center" vertical="center" wrapText="1"/>
      <protection hidden="1"/>
    </xf>
    <xf numFmtId="0" fontId="11" fillId="11" borderId="14" xfId="0" applyFont="1" applyFill="1" applyBorder="1" applyAlignment="1" applyProtection="1">
      <alignment horizontal="center" vertical="center" wrapText="1"/>
      <protection hidden="1"/>
    </xf>
    <xf numFmtId="0" fontId="11" fillId="11" borderId="15" xfId="0" applyFont="1" applyFill="1" applyBorder="1" applyAlignment="1" applyProtection="1">
      <alignment horizontal="center" vertical="center" wrapText="1"/>
      <protection hidden="1"/>
    </xf>
    <xf numFmtId="0" fontId="6" fillId="0" borderId="22" xfId="0" applyFont="1" applyBorder="1" applyAlignment="1" applyProtection="1">
      <alignment horizontal="justify" vertical="center" wrapText="1"/>
      <protection hidden="1"/>
    </xf>
    <xf numFmtId="0" fontId="14" fillId="0" borderId="23" xfId="0" applyFont="1" applyBorder="1" applyAlignment="1" applyProtection="1">
      <alignment horizontal="justify" vertical="center" wrapText="1"/>
      <protection hidden="1"/>
    </xf>
    <xf numFmtId="0" fontId="14" fillId="0" borderId="25" xfId="0" applyFont="1" applyBorder="1" applyAlignment="1" applyProtection="1">
      <alignment horizontal="left" vertical="center" wrapText="1" indent="1"/>
      <protection hidden="1"/>
    </xf>
    <xf numFmtId="0" fontId="14" fillId="0" borderId="26" xfId="0" applyFont="1" applyBorder="1" applyAlignment="1" applyProtection="1">
      <alignment horizontal="left" vertical="center" wrapText="1" indent="1"/>
      <protection hidden="1"/>
    </xf>
    <xf numFmtId="0" fontId="6" fillId="0" borderId="18" xfId="0" applyFont="1" applyBorder="1" applyAlignment="1" applyProtection="1">
      <alignment horizontal="justify" vertical="center" wrapText="1"/>
      <protection hidden="1"/>
    </xf>
    <xf numFmtId="0" fontId="6" fillId="0" borderId="19" xfId="0" applyFont="1" applyBorder="1" applyAlignment="1" applyProtection="1">
      <alignment horizontal="justify" vertical="center" wrapText="1"/>
      <protection hidden="1"/>
    </xf>
    <xf numFmtId="0" fontId="0" fillId="0" borderId="25" xfId="0" applyBorder="1" applyAlignment="1" applyProtection="1">
      <alignment horizontal="left" vertical="center" wrapText="1" indent="2"/>
      <protection hidden="1"/>
    </xf>
    <xf numFmtId="0" fontId="0" fillId="0" borderId="26" xfId="0" applyBorder="1" applyAlignment="1" applyProtection="1">
      <alignment horizontal="left" vertical="center" wrapText="1" indent="2"/>
      <protection hidden="1"/>
    </xf>
    <xf numFmtId="0" fontId="0" fillId="0" borderId="19" xfId="0" applyBorder="1" applyAlignment="1" applyProtection="1">
      <alignment horizontal="justify" vertical="center" wrapText="1"/>
      <protection hidden="1"/>
    </xf>
    <xf numFmtId="0" fontId="9" fillId="9" borderId="10" xfId="0" applyFont="1" applyFill="1" applyBorder="1" applyAlignment="1" applyProtection="1">
      <alignment horizontal="center" vertical="center" wrapText="1"/>
      <protection hidden="1"/>
    </xf>
    <xf numFmtId="0" fontId="9" fillId="9" borderId="11" xfId="0" applyFont="1" applyFill="1" applyBorder="1" applyAlignment="1" applyProtection="1">
      <alignment horizontal="center" vertical="center" wrapText="1"/>
      <protection hidden="1"/>
    </xf>
    <xf numFmtId="0" fontId="10" fillId="0" borderId="12" xfId="0" applyFont="1" applyBorder="1" applyAlignment="1" applyProtection="1">
      <alignment horizontal="justify" vertical="center" wrapText="1"/>
      <protection hidden="1"/>
    </xf>
    <xf numFmtId="0" fontId="10" fillId="0" borderId="13" xfId="0" applyFont="1" applyBorder="1" applyAlignment="1" applyProtection="1">
      <alignment horizontal="justify" vertical="center" wrapText="1"/>
      <protection hidden="1"/>
    </xf>
    <xf numFmtId="0" fontId="14" fillId="0" borderId="25" xfId="0" applyFont="1" applyFill="1" applyBorder="1" applyAlignment="1" applyProtection="1">
      <alignment horizontal="left" vertical="center" wrapText="1" indent="2"/>
      <protection hidden="1"/>
    </xf>
    <xf numFmtId="0" fontId="14" fillId="0" borderId="26" xfId="0" applyFont="1" applyFill="1" applyBorder="1" applyAlignment="1" applyProtection="1">
      <alignment horizontal="left" vertical="center" wrapText="1" indent="2"/>
      <protection hidden="1"/>
    </xf>
    <xf numFmtId="0" fontId="1" fillId="4" borderId="0" xfId="0" applyFont="1" applyFill="1" applyAlignment="1">
      <alignment horizontal="justify" vertical="center" wrapText="1"/>
    </xf>
    <xf numFmtId="9" fontId="0" fillId="0" borderId="0" xfId="0" applyNumberFormat="1" applyFill="1" applyAlignment="1">
      <alignment horizontal="justify" vertical="center" wrapText="1"/>
    </xf>
    <xf numFmtId="0" fontId="4" fillId="20" borderId="0" xfId="0" applyFont="1" applyFill="1" applyBorder="1" applyAlignment="1">
      <alignment horizontal="left" vertical="center" wrapText="1"/>
    </xf>
    <xf numFmtId="0" fontId="0" fillId="6" borderId="0" xfId="0" applyFill="1" applyAlignment="1">
      <alignment horizontal="justify" vertical="center" wrapText="1"/>
    </xf>
    <xf numFmtId="0" fontId="1" fillId="28" borderId="0" xfId="0" applyFont="1" applyFill="1" applyAlignment="1">
      <alignment horizontal="left" vertical="center" wrapText="1"/>
    </xf>
    <xf numFmtId="0" fontId="1" fillId="27" borderId="0" xfId="0" applyFont="1" applyFill="1" applyAlignment="1">
      <alignment horizontal="left"/>
    </xf>
    <xf numFmtId="0" fontId="1" fillId="16" borderId="0" xfId="0" applyFont="1" applyFill="1" applyBorder="1" applyAlignment="1">
      <alignment horizontal="left" vertical="center" wrapText="1"/>
    </xf>
    <xf numFmtId="0" fontId="0" fillId="0" borderId="0" xfId="0" applyAlignment="1">
      <alignment horizontal="justify" vertical="center" wrapText="1"/>
    </xf>
    <xf numFmtId="0" fontId="1" fillId="21" borderId="0" xfId="0" applyFont="1" applyFill="1" applyAlignment="1">
      <alignment horizontal="left" vertical="center" wrapText="1"/>
    </xf>
    <xf numFmtId="0" fontId="4" fillId="9" borderId="0" xfId="0" applyFont="1" applyFill="1" applyBorder="1" applyAlignment="1">
      <alignment horizontal="left" vertical="center" wrapText="1"/>
    </xf>
    <xf numFmtId="0" fontId="35" fillId="0" borderId="0" xfId="0" applyFont="1" applyAlignment="1">
      <alignment horizontal="center" wrapText="1"/>
    </xf>
    <xf numFmtId="0" fontId="14" fillId="0" borderId="0" xfId="0" applyFont="1" applyAlignment="1">
      <alignment horizontal="justify" vertical="top" wrapText="1"/>
    </xf>
    <xf numFmtId="0" fontId="6" fillId="20" borderId="0" xfId="0" applyFont="1" applyFill="1" applyBorder="1" applyAlignment="1">
      <alignment horizontal="left" vertical="center" wrapText="1"/>
    </xf>
    <xf numFmtId="0" fontId="11" fillId="35" borderId="0" xfId="0" applyFont="1" applyFill="1" applyAlignment="1">
      <alignment horizontal="center" vertical="center" wrapText="1"/>
    </xf>
    <xf numFmtId="0" fontId="0" fillId="0" borderId="0" xfId="0" applyAlignment="1">
      <alignment horizontal="left" vertical="center" wrapText="1"/>
    </xf>
    <xf numFmtId="0" fontId="6" fillId="9" borderId="0" xfId="0" applyFont="1" applyFill="1" applyBorder="1" applyAlignment="1">
      <alignment horizontal="left" vertical="center" wrapText="1"/>
    </xf>
    <xf numFmtId="0" fontId="0" fillId="0" borderId="0" xfId="0" applyAlignment="1">
      <alignment horizontal="justify" vertical="top" wrapText="1"/>
    </xf>
    <xf numFmtId="0" fontId="0" fillId="0" borderId="0" xfId="0" applyAlignment="1">
      <alignment horizontal="left" vertical="top" wrapText="1"/>
    </xf>
    <xf numFmtId="0" fontId="0" fillId="0" borderId="0" xfId="0" applyAlignment="1">
      <alignment horizontal="center" vertical="center" wrapText="1"/>
    </xf>
    <xf numFmtId="0" fontId="1" fillId="0" borderId="0" xfId="0" applyFont="1" applyAlignment="1">
      <alignment horizontal="justify" vertical="center" wrapText="1"/>
    </xf>
    <xf numFmtId="0" fontId="23" fillId="30" borderId="0" xfId="0" applyFont="1" applyFill="1" applyAlignment="1">
      <alignment horizontal="center" vertical="center" wrapText="1"/>
    </xf>
    <xf numFmtId="0" fontId="1" fillId="0" borderId="19" xfId="0" applyFont="1" applyBorder="1" applyAlignment="1">
      <alignment horizontal="left" vertical="center" wrapText="1"/>
    </xf>
    <xf numFmtId="0" fontId="1" fillId="0" borderId="21" xfId="0" applyFont="1" applyBorder="1" applyAlignment="1">
      <alignment horizontal="left" vertical="center" wrapText="1"/>
    </xf>
    <xf numFmtId="0" fontId="1" fillId="0" borderId="19" xfId="0" applyFont="1" applyBorder="1" applyAlignment="1">
      <alignment horizontal="justify" vertical="center" wrapText="1"/>
    </xf>
    <xf numFmtId="0" fontId="1" fillId="0" borderId="21" xfId="0" applyFont="1" applyBorder="1" applyAlignment="1">
      <alignment horizontal="justify" vertical="center" wrapText="1"/>
    </xf>
    <xf numFmtId="0" fontId="0" fillId="0" borderId="0" xfId="0" applyAlignment="1">
      <alignment horizontal="center" vertical="center"/>
    </xf>
    <xf numFmtId="0" fontId="38" fillId="0" borderId="0" xfId="3" applyFont="1" applyAlignment="1" applyProtection="1">
      <alignment horizontal="center" vertical="center"/>
    </xf>
    <xf numFmtId="9" fontId="34" fillId="0" borderId="0" xfId="0" applyNumberFormat="1" applyFont="1" applyFill="1" applyAlignment="1">
      <alignment horizontal="justify" vertical="center" wrapText="1"/>
    </xf>
    <xf numFmtId="0" fontId="0" fillId="0" borderId="0" xfId="0" applyAlignment="1">
      <alignment horizontal="center" wrapText="1"/>
    </xf>
    <xf numFmtId="0" fontId="43" fillId="0" borderId="0" xfId="0" applyFont="1" applyAlignment="1">
      <alignment horizontal="left"/>
    </xf>
    <xf numFmtId="0" fontId="1" fillId="0" borderId="0" xfId="0" applyFont="1" applyAlignment="1">
      <alignment horizontal="left" vertical="center" wrapText="1"/>
    </xf>
    <xf numFmtId="0" fontId="23" fillId="36" borderId="0" xfId="0" applyFont="1" applyFill="1" applyAlignment="1">
      <alignment horizontal="center" vertical="center" wrapText="1"/>
    </xf>
    <xf numFmtId="0" fontId="23" fillId="32" borderId="0" xfId="0" applyFont="1" applyFill="1" applyAlignment="1">
      <alignment horizontal="center" vertical="center" wrapText="1"/>
    </xf>
    <xf numFmtId="0" fontId="16" fillId="0" borderId="0" xfId="0" applyFont="1" applyFill="1" applyBorder="1" applyAlignment="1" applyProtection="1">
      <alignment horizontal="left" vertical="center" wrapText="1" indent="3"/>
      <protection hidden="1"/>
    </xf>
    <xf numFmtId="0" fontId="16" fillId="0" borderId="26" xfId="0" applyFont="1" applyFill="1" applyBorder="1" applyAlignment="1" applyProtection="1">
      <alignment horizontal="left" vertical="center" wrapText="1" indent="3"/>
      <protection hidden="1"/>
    </xf>
    <xf numFmtId="0" fontId="18" fillId="0" borderId="19" xfId="0" applyFont="1" applyBorder="1" applyProtection="1">
      <protection hidden="1"/>
    </xf>
    <xf numFmtId="0" fontId="18" fillId="0" borderId="23" xfId="0" applyFont="1" applyFill="1" applyBorder="1" applyAlignment="1" applyProtection="1">
      <alignment horizontal="justify" vertical="center" wrapText="1"/>
      <protection hidden="1"/>
    </xf>
    <xf numFmtId="0" fontId="0" fillId="0" borderId="26" xfId="0" applyFill="1" applyBorder="1" applyAlignment="1" applyProtection="1">
      <alignment horizontal="left" vertical="center" wrapText="1" indent="2"/>
      <protection hidden="1"/>
    </xf>
    <xf numFmtId="0" fontId="0" fillId="0" borderId="26" xfId="0" applyFont="1" applyFill="1" applyBorder="1" applyAlignment="1" applyProtection="1">
      <alignment horizontal="left" vertical="center" indent="2"/>
      <protection hidden="1"/>
    </xf>
    <xf numFmtId="0" fontId="1" fillId="0" borderId="23" xfId="0" applyFont="1" applyBorder="1" applyAlignment="1" applyProtection="1">
      <alignment horizontal="justify" vertical="center"/>
      <protection hidden="1"/>
    </xf>
    <xf numFmtId="0" fontId="0" fillId="0" borderId="0" xfId="0" applyFont="1" applyFill="1" applyBorder="1" applyAlignment="1" applyProtection="1">
      <alignment horizontal="left" vertical="center" wrapText="1" indent="2"/>
      <protection hidden="1"/>
    </xf>
    <xf numFmtId="0" fontId="0" fillId="0" borderId="0" xfId="0" applyFont="1" applyFill="1" applyBorder="1" applyAlignment="1" applyProtection="1">
      <alignment horizontal="left" vertical="center" indent="2"/>
      <protection hidden="1"/>
    </xf>
    <xf numFmtId="0" fontId="1" fillId="0" borderId="22" xfId="0" applyFont="1" applyFill="1" applyBorder="1" applyAlignment="1" applyProtection="1">
      <alignment horizontal="justify" vertical="center" wrapText="1"/>
      <protection hidden="1"/>
    </xf>
    <xf numFmtId="0" fontId="1" fillId="0" borderId="23" xfId="0" applyFont="1" applyFill="1" applyBorder="1" applyAlignment="1" applyProtection="1">
      <alignment horizontal="justify" vertical="center"/>
      <protection hidden="1"/>
    </xf>
    <xf numFmtId="0" fontId="0" fillId="0" borderId="26" xfId="0" applyFont="1" applyBorder="1" applyAlignment="1" applyProtection="1">
      <alignment horizontal="left" vertical="center" wrapText="1" indent="2"/>
      <protection hidden="1"/>
    </xf>
    <xf numFmtId="0" fontId="18" fillId="0" borderId="23" xfId="0" applyFont="1" applyBorder="1" applyAlignment="1" applyProtection="1">
      <alignment horizontal="justify" vertical="center" wrapText="1"/>
      <protection hidden="1"/>
    </xf>
    <xf numFmtId="0" fontId="17" fillId="0" borderId="23" xfId="0" applyFont="1" applyFill="1" applyBorder="1" applyAlignment="1" applyProtection="1">
      <alignment horizontal="justify" vertical="top" wrapText="1"/>
      <protection hidden="1"/>
    </xf>
    <xf numFmtId="0" fontId="17" fillId="0" borderId="23" xfId="0" applyFont="1" applyFill="1" applyBorder="1" applyAlignment="1" applyProtection="1">
      <alignment horizontal="justify" vertical="top"/>
      <protection hidden="1"/>
    </xf>
    <xf numFmtId="0" fontId="16" fillId="0" borderId="0" xfId="0" applyFont="1" applyBorder="1" applyAlignment="1" applyProtection="1">
      <alignment horizontal="left" vertical="center" wrapText="1" indent="3"/>
      <protection hidden="1"/>
    </xf>
    <xf numFmtId="0" fontId="16" fillId="0" borderId="26" xfId="0" applyFont="1" applyBorder="1" applyAlignment="1" applyProtection="1">
      <alignment horizontal="left" vertical="center" wrapText="1" indent="3"/>
      <protection hidden="1"/>
    </xf>
    <xf numFmtId="0" fontId="0" fillId="0" borderId="25" xfId="0" applyBorder="1" applyAlignment="1" applyProtection="1">
      <alignment horizontal="left" vertical="center" wrapText="1" indent="3"/>
      <protection hidden="1"/>
    </xf>
    <xf numFmtId="0" fontId="0" fillId="0" borderId="26" xfId="0" applyBorder="1" applyAlignment="1" applyProtection="1">
      <alignment horizontal="left" vertical="center" indent="3"/>
      <protection hidden="1"/>
    </xf>
    <xf numFmtId="0" fontId="0" fillId="0" borderId="28" xfId="0" applyFill="1" applyBorder="1" applyAlignment="1" applyProtection="1">
      <alignment horizontal="left" vertical="center" wrapText="1" indent="3"/>
      <protection hidden="1"/>
    </xf>
    <xf numFmtId="0" fontId="0" fillId="0" borderId="0" xfId="0" applyFill="1" applyBorder="1" applyAlignment="1" applyProtection="1">
      <alignment horizontal="left" vertical="center" indent="3"/>
      <protection hidden="1"/>
    </xf>
    <xf numFmtId="0" fontId="0" fillId="0" borderId="25" xfId="0" applyFill="1" applyBorder="1" applyAlignment="1" applyProtection="1">
      <alignment horizontal="left" vertical="center" wrapText="1" indent="3"/>
      <protection hidden="1"/>
    </xf>
    <xf numFmtId="0" fontId="0" fillId="0" borderId="26" xfId="0" applyFill="1" applyBorder="1" applyAlignment="1" applyProtection="1">
      <alignment horizontal="left" vertical="center" indent="3"/>
      <protection hidden="1"/>
    </xf>
    <xf numFmtId="0" fontId="1" fillId="0" borderId="0" xfId="0" applyFont="1" applyFill="1" applyBorder="1" applyAlignment="1" applyProtection="1">
      <alignment horizontal="left" vertical="center" wrapText="1"/>
      <protection hidden="1"/>
    </xf>
    <xf numFmtId="0" fontId="0" fillId="0" borderId="26" xfId="0" applyFill="1" applyBorder="1" applyAlignment="1" applyProtection="1">
      <alignment horizontal="left" vertical="center" wrapText="1" indent="3"/>
      <protection hidden="1"/>
    </xf>
    <xf numFmtId="0" fontId="0" fillId="0" borderId="0" xfId="0" applyFill="1" applyBorder="1" applyAlignment="1" applyProtection="1">
      <alignment horizontal="left" vertical="center" wrapText="1" indent="3"/>
      <protection hidden="1"/>
    </xf>
    <xf numFmtId="0" fontId="0" fillId="0" borderId="29" xfId="0" applyFill="1" applyBorder="1" applyAlignment="1" applyProtection="1">
      <alignment horizontal="left" vertical="center" wrapText="1" indent="3"/>
      <protection hidden="1"/>
    </xf>
    <xf numFmtId="0" fontId="14" fillId="0" borderId="28" xfId="0" applyFont="1" applyFill="1" applyBorder="1" applyAlignment="1" applyProtection="1">
      <alignment horizontal="left" vertical="center" wrapText="1" indent="3"/>
      <protection hidden="1"/>
    </xf>
    <xf numFmtId="0" fontId="19" fillId="0" borderId="0" xfId="0" applyFont="1" applyFill="1" applyBorder="1" applyAlignment="1" applyProtection="1">
      <alignment horizontal="left" vertical="center" indent="3"/>
      <protection hidden="1"/>
    </xf>
    <xf numFmtId="0" fontId="14" fillId="0" borderId="25" xfId="0" applyFont="1" applyFill="1" applyBorder="1" applyAlignment="1" applyProtection="1">
      <alignment horizontal="left" vertical="center" wrapText="1" indent="3"/>
      <protection hidden="1"/>
    </xf>
    <xf numFmtId="0" fontId="19" fillId="0" borderId="26" xfId="0" applyFont="1" applyFill="1" applyBorder="1" applyAlignment="1" applyProtection="1">
      <alignment horizontal="left" vertical="center" wrapText="1" indent="3"/>
      <protection hidden="1"/>
    </xf>
    <xf numFmtId="0" fontId="14" fillId="0" borderId="0" xfId="0" applyFont="1" applyFill="1" applyBorder="1" applyAlignment="1" applyProtection="1">
      <alignment horizontal="left" vertical="center" wrapText="1" indent="3"/>
      <protection hidden="1"/>
    </xf>
    <xf numFmtId="0" fontId="0" fillId="0" borderId="14" xfId="0" applyFont="1" applyBorder="1" applyAlignment="1" applyProtection="1">
      <alignment horizontal="left" vertical="center"/>
      <protection hidden="1"/>
    </xf>
    <xf numFmtId="0" fontId="0" fillId="0" borderId="15" xfId="0" applyFont="1" applyBorder="1" applyAlignment="1" applyProtection="1">
      <alignment horizontal="left" vertical="center"/>
      <protection hidden="1"/>
    </xf>
    <xf numFmtId="0" fontId="0" fillId="0" borderId="26" xfId="0" applyFill="1" applyBorder="1" applyAlignment="1" applyProtection="1">
      <alignment horizontal="left" vertical="center" indent="2"/>
      <protection hidden="1"/>
    </xf>
    <xf numFmtId="0" fontId="10" fillId="0" borderId="12" xfId="0" applyFont="1" applyBorder="1" applyAlignment="1" applyProtection="1">
      <alignment horizontal="left" vertical="center"/>
      <protection hidden="1"/>
    </xf>
    <xf numFmtId="0" fontId="10" fillId="0" borderId="13" xfId="0" applyFont="1" applyBorder="1" applyAlignment="1" applyProtection="1">
      <alignment horizontal="left" vertical="center"/>
      <protection hidden="1"/>
    </xf>
    <xf numFmtId="0" fontId="1" fillId="10" borderId="14" xfId="0" applyFont="1" applyFill="1" applyBorder="1" applyAlignment="1" applyProtection="1">
      <alignment horizontal="center" vertical="center"/>
      <protection hidden="1"/>
    </xf>
    <xf numFmtId="0" fontId="1" fillId="10" borderId="15" xfId="0" applyFont="1" applyFill="1" applyBorder="1" applyAlignment="1" applyProtection="1">
      <alignment horizontal="center" vertical="center"/>
      <protection hidden="1"/>
    </xf>
    <xf numFmtId="0" fontId="11" fillId="17" borderId="14" xfId="0" applyFont="1" applyFill="1" applyBorder="1" applyAlignment="1" applyProtection="1">
      <alignment horizontal="center" vertical="center"/>
      <protection hidden="1"/>
    </xf>
    <xf numFmtId="0" fontId="11" fillId="17" borderId="15" xfId="0" applyFont="1" applyFill="1" applyBorder="1" applyAlignment="1" applyProtection="1">
      <alignment horizontal="center" vertical="center"/>
      <protection hidden="1"/>
    </xf>
    <xf numFmtId="0" fontId="11" fillId="11" borderId="14" xfId="0" applyFont="1" applyFill="1" applyBorder="1" applyAlignment="1" applyProtection="1">
      <alignment horizontal="center" vertical="center"/>
      <protection hidden="1"/>
    </xf>
    <xf numFmtId="0" fontId="11" fillId="11" borderId="15" xfId="0" applyFont="1" applyFill="1" applyBorder="1" applyAlignment="1" applyProtection="1">
      <alignment horizontal="center" vertical="center"/>
      <protection hidden="1"/>
    </xf>
    <xf numFmtId="0" fontId="6" fillId="0" borderId="23" xfId="0" applyFont="1" applyBorder="1" applyAlignment="1" applyProtection="1">
      <alignment horizontal="left" vertical="center" wrapText="1"/>
      <protection hidden="1"/>
    </xf>
    <xf numFmtId="0" fontId="6" fillId="0" borderId="23" xfId="0" applyFont="1" applyBorder="1" applyAlignment="1" applyProtection="1">
      <alignment horizontal="left" vertical="center"/>
      <protection hidden="1"/>
    </xf>
    <xf numFmtId="0" fontId="14" fillId="0" borderId="26" xfId="0" applyFont="1" applyFill="1" applyBorder="1" applyAlignment="1" applyProtection="1">
      <alignment horizontal="left" vertical="center" indent="2"/>
      <protection hidden="1"/>
    </xf>
    <xf numFmtId="0" fontId="6" fillId="0" borderId="19" xfId="0" applyFont="1" applyBorder="1" applyAlignment="1" applyProtection="1">
      <alignment horizontal="justify" vertical="center"/>
      <protection hidden="1"/>
    </xf>
    <xf numFmtId="0" fontId="6" fillId="0" borderId="23" xfId="0" applyFont="1" applyFill="1" applyBorder="1" applyAlignment="1" applyProtection="1">
      <alignment horizontal="justify" vertical="center" wrapText="1"/>
      <protection hidden="1"/>
    </xf>
    <xf numFmtId="0" fontId="6" fillId="0" borderId="23" xfId="0" applyFont="1" applyFill="1" applyBorder="1" applyAlignment="1" applyProtection="1">
      <alignment horizontal="justify" vertical="center"/>
      <protection hidden="1"/>
    </xf>
    <xf numFmtId="0" fontId="14" fillId="0" borderId="23" xfId="0" applyFont="1" applyBorder="1" applyAlignment="1" applyProtection="1">
      <alignment horizontal="justify" vertical="center"/>
      <protection hidden="1"/>
    </xf>
    <xf numFmtId="0" fontId="14" fillId="0" borderId="28" xfId="0" applyFont="1" applyBorder="1" applyAlignment="1" applyProtection="1">
      <alignment horizontal="left" vertical="center" wrapText="1" indent="2"/>
      <protection hidden="1"/>
    </xf>
    <xf numFmtId="0" fontId="14" fillId="0" borderId="0" xfId="0" applyFont="1" applyBorder="1" applyAlignment="1" applyProtection="1">
      <alignment horizontal="left" vertical="center" indent="2"/>
      <protection hidden="1"/>
    </xf>
    <xf numFmtId="0" fontId="6" fillId="0" borderId="23" xfId="0" applyFont="1" applyBorder="1" applyAlignment="1" applyProtection="1">
      <alignment horizontal="justify" vertical="center" wrapText="1"/>
      <protection hidden="1"/>
    </xf>
    <xf numFmtId="0" fontId="6" fillId="0" borderId="23" xfId="0" applyFont="1" applyBorder="1" applyAlignment="1" applyProtection="1">
      <alignment horizontal="justify" vertical="center"/>
      <protection hidden="1"/>
    </xf>
    <xf numFmtId="0" fontId="0" fillId="0" borderId="26" xfId="0" applyBorder="1" applyAlignment="1" applyProtection="1">
      <alignment horizontal="left" vertical="center" indent="2"/>
      <protection hidden="1"/>
    </xf>
    <xf numFmtId="0" fontId="6" fillId="0" borderId="22" xfId="0" applyFont="1" applyBorder="1" applyAlignment="1" applyProtection="1">
      <alignment horizontal="center" vertical="center" wrapText="1"/>
      <protection hidden="1"/>
    </xf>
    <xf numFmtId="0" fontId="14" fillId="0" borderId="23" xfId="0" applyFont="1" applyBorder="1" applyAlignment="1" applyProtection="1">
      <alignment horizontal="center" vertical="center"/>
      <protection hidden="1"/>
    </xf>
    <xf numFmtId="0" fontId="0" fillId="0" borderId="19" xfId="0" applyBorder="1" applyAlignment="1" applyProtection="1">
      <alignment horizontal="justify" vertical="center"/>
      <protection hidden="1"/>
    </xf>
    <xf numFmtId="0" fontId="1" fillId="6" borderId="0" xfId="0" applyFont="1" applyFill="1" applyAlignment="1">
      <alignment horizontal="justify" vertical="center" wrapText="1"/>
    </xf>
    <xf numFmtId="0" fontId="1" fillId="27" borderId="0" xfId="0" applyFont="1" applyFill="1" applyAlignment="1">
      <alignment horizontal="justify"/>
    </xf>
    <xf numFmtId="0" fontId="32" fillId="0" borderId="18" xfId="0" applyFont="1" applyBorder="1" applyAlignment="1" applyProtection="1">
      <alignment horizontal="justify" vertical="center" wrapText="1"/>
      <protection hidden="1"/>
    </xf>
    <xf numFmtId="0" fontId="32" fillId="0" borderId="19" xfId="0" applyFont="1" applyBorder="1" applyProtection="1">
      <protection hidden="1"/>
    </xf>
    <xf numFmtId="0" fontId="32" fillId="0" borderId="23" xfId="0" applyFont="1" applyFill="1" applyBorder="1" applyAlignment="1" applyProtection="1">
      <alignment horizontal="justify" vertical="center" wrapText="1"/>
      <protection hidden="1"/>
    </xf>
    <xf numFmtId="0" fontId="27" fillId="20" borderId="10" xfId="0" applyFont="1" applyFill="1" applyBorder="1" applyAlignment="1" applyProtection="1">
      <alignment horizontal="center" vertical="center" wrapText="1"/>
      <protection hidden="1"/>
    </xf>
    <xf numFmtId="0" fontId="27" fillId="20" borderId="11" xfId="0" applyFont="1" applyFill="1" applyBorder="1" applyAlignment="1" applyProtection="1">
      <alignment horizontal="center" vertical="center" wrapText="1"/>
      <protection hidden="1"/>
    </xf>
    <xf numFmtId="0" fontId="28" fillId="0" borderId="12" xfId="0" applyFont="1" applyBorder="1" applyAlignment="1" applyProtection="1">
      <alignment horizontal="left" vertical="center" wrapText="1"/>
      <protection hidden="1"/>
    </xf>
    <xf numFmtId="0" fontId="28" fillId="0" borderId="13" xfId="0" applyFont="1" applyBorder="1" applyAlignment="1" applyProtection="1">
      <alignment horizontal="left" vertical="center" wrapText="1"/>
      <protection hidden="1"/>
    </xf>
    <xf numFmtId="0" fontId="6" fillId="10" borderId="14" xfId="0" applyFont="1" applyFill="1" applyBorder="1" applyAlignment="1" applyProtection="1">
      <alignment horizontal="center" vertical="center" wrapText="1"/>
      <protection hidden="1"/>
    </xf>
    <xf numFmtId="0" fontId="6" fillId="10" borderId="15" xfId="0" applyFont="1" applyFill="1" applyBorder="1" applyAlignment="1" applyProtection="1">
      <alignment horizontal="center" vertical="center" wrapText="1"/>
      <protection hidden="1"/>
    </xf>
    <xf numFmtId="0" fontId="14" fillId="0" borderId="14" xfId="0" applyFont="1" applyBorder="1" applyAlignment="1" applyProtection="1">
      <alignment horizontal="left" vertical="center" wrapText="1"/>
      <protection hidden="1"/>
    </xf>
    <xf numFmtId="0" fontId="14" fillId="0" borderId="15" xfId="0" applyFont="1" applyBorder="1" applyAlignment="1" applyProtection="1">
      <alignment horizontal="left" vertical="center" wrapText="1"/>
      <protection hidden="1"/>
    </xf>
    <xf numFmtId="0" fontId="6" fillId="0" borderId="0" xfId="0" applyFont="1" applyFill="1" applyBorder="1" applyAlignment="1" applyProtection="1">
      <alignment horizontal="justify" vertical="center" wrapText="1"/>
      <protection hidden="1"/>
    </xf>
    <xf numFmtId="0" fontId="6" fillId="0" borderId="0" xfId="0" applyFont="1" applyFill="1" applyBorder="1" applyAlignment="1" applyProtection="1">
      <alignment horizontal="justify" vertical="center"/>
      <protection hidden="1"/>
    </xf>
    <xf numFmtId="0" fontId="14" fillId="0" borderId="0" xfId="0" applyFont="1" applyFill="1" applyBorder="1" applyAlignment="1" applyProtection="1">
      <alignment horizontal="left" vertical="center"/>
      <protection hidden="1"/>
    </xf>
    <xf numFmtId="0" fontId="14" fillId="0" borderId="26" xfId="0" applyFont="1" applyFill="1" applyBorder="1" applyAlignment="1" applyProtection="1">
      <alignment horizontal="left" vertical="center" wrapText="1"/>
      <protection hidden="1"/>
    </xf>
    <xf numFmtId="0" fontId="14" fillId="0" borderId="26" xfId="0" applyFont="1" applyFill="1" applyBorder="1" applyAlignment="1" applyProtection="1">
      <alignment horizontal="left" vertical="center"/>
      <protection hidden="1"/>
    </xf>
    <xf numFmtId="0" fontId="6" fillId="0" borderId="18" xfId="0" applyFont="1" applyFill="1" applyBorder="1" applyAlignment="1" applyProtection="1">
      <alignment horizontal="justify" vertical="center" wrapText="1"/>
      <protection hidden="1"/>
    </xf>
    <xf numFmtId="0" fontId="6" fillId="0" borderId="19" xfId="0" applyFont="1" applyFill="1" applyBorder="1" applyAlignment="1" applyProtection="1">
      <alignment horizontal="justify" vertical="center"/>
      <protection hidden="1"/>
    </xf>
    <xf numFmtId="0" fontId="6" fillId="0" borderId="0" xfId="0" applyFont="1" applyBorder="1" applyAlignment="1" applyProtection="1">
      <alignment horizontal="justify" vertical="center" wrapText="1"/>
      <protection hidden="1"/>
    </xf>
    <xf numFmtId="0" fontId="14" fillId="0" borderId="25" xfId="0" applyFont="1" applyBorder="1" applyAlignment="1" applyProtection="1">
      <alignment horizontal="justify" vertical="center" wrapText="1"/>
      <protection hidden="1"/>
    </xf>
    <xf numFmtId="0" fontId="14" fillId="0" borderId="26" xfId="0" applyFont="1" applyBorder="1" applyAlignment="1" applyProtection="1">
      <alignment horizontal="justify" vertical="center" wrapText="1"/>
      <protection hidden="1"/>
    </xf>
    <xf numFmtId="0" fontId="1" fillId="0" borderId="28" xfId="0" applyFont="1" applyBorder="1" applyAlignment="1" applyProtection="1">
      <alignment horizontal="justify" vertical="center" wrapText="1"/>
      <protection hidden="1"/>
    </xf>
    <xf numFmtId="0" fontId="1" fillId="0" borderId="0" xfId="0" applyFont="1" applyBorder="1" applyAlignment="1" applyProtection="1">
      <alignment horizontal="justify" vertical="center"/>
      <protection hidden="1"/>
    </xf>
    <xf numFmtId="0" fontId="14" fillId="0" borderId="0" xfId="0" applyFont="1" applyBorder="1" applyAlignment="1" applyProtection="1">
      <alignment horizontal="left" vertical="center" wrapText="1" indent="1"/>
      <protection hidden="1"/>
    </xf>
    <xf numFmtId="0" fontId="14" fillId="0" borderId="0" xfId="0" applyFont="1" applyBorder="1" applyAlignment="1" applyProtection="1">
      <alignment horizontal="left" vertical="center" indent="1"/>
      <protection hidden="1"/>
    </xf>
    <xf numFmtId="0" fontId="14" fillId="0" borderId="18" xfId="0" applyFont="1" applyFill="1" applyBorder="1" applyAlignment="1" applyProtection="1">
      <alignment horizontal="left" vertical="center" wrapText="1"/>
      <protection hidden="1"/>
    </xf>
    <xf numFmtId="0" fontId="14" fillId="0" borderId="19" xfId="0" applyFont="1" applyFill="1" applyBorder="1" applyAlignment="1" applyProtection="1">
      <alignment horizontal="left" vertical="center"/>
      <protection hidden="1"/>
    </xf>
    <xf numFmtId="0" fontId="14" fillId="0" borderId="18" xfId="0" applyFont="1" applyFill="1" applyBorder="1" applyAlignment="1" applyProtection="1">
      <alignment horizontal="justify" vertical="center" wrapText="1"/>
      <protection hidden="1"/>
    </xf>
    <xf numFmtId="0" fontId="14" fillId="0" borderId="19" xfId="0" applyFont="1" applyFill="1" applyBorder="1" applyAlignment="1" applyProtection="1">
      <alignment horizontal="justify" vertical="center"/>
      <protection hidden="1"/>
    </xf>
    <xf numFmtId="0" fontId="26" fillId="0" borderId="25" xfId="0" applyFont="1" applyFill="1" applyBorder="1" applyAlignment="1" applyProtection="1">
      <alignment horizontal="left" vertical="center" wrapText="1" indent="3"/>
      <protection hidden="1"/>
    </xf>
    <xf numFmtId="0" fontId="26" fillId="0" borderId="26" xfId="0" applyFont="1" applyFill="1" applyBorder="1" applyAlignment="1" applyProtection="1">
      <alignment horizontal="left" vertical="center" indent="3"/>
      <protection hidden="1"/>
    </xf>
    <xf numFmtId="0" fontId="26" fillId="0" borderId="28" xfId="0" applyFont="1" applyBorder="1" applyAlignment="1" applyProtection="1">
      <alignment horizontal="left" vertical="center" wrapText="1" indent="3"/>
      <protection hidden="1"/>
    </xf>
    <xf numFmtId="0" fontId="26" fillId="0" borderId="0" xfId="0" applyFont="1" applyBorder="1" applyAlignment="1" applyProtection="1">
      <alignment horizontal="left" vertical="center" indent="3"/>
      <protection hidden="1"/>
    </xf>
    <xf numFmtId="0" fontId="26" fillId="0" borderId="25" xfId="0" applyFont="1" applyBorder="1" applyAlignment="1" applyProtection="1">
      <alignment horizontal="left" vertical="center" wrapText="1" indent="3"/>
      <protection hidden="1"/>
    </xf>
    <xf numFmtId="0" fontId="26" fillId="0" borderId="26" xfId="0" applyFont="1" applyBorder="1" applyAlignment="1" applyProtection="1">
      <alignment horizontal="left" vertical="center" indent="3"/>
      <protection hidden="1"/>
    </xf>
    <xf numFmtId="0" fontId="17" fillId="0" borderId="22" xfId="0" applyFont="1" applyFill="1" applyBorder="1" applyAlignment="1" applyProtection="1">
      <alignment horizontal="justify" vertical="center" wrapText="1"/>
      <protection hidden="1"/>
    </xf>
    <xf numFmtId="0" fontId="17" fillId="0" borderId="23" xfId="0" applyFont="1" applyFill="1" applyBorder="1" applyAlignment="1" applyProtection="1">
      <alignment horizontal="justify" vertical="center"/>
      <protection hidden="1"/>
    </xf>
    <xf numFmtId="0" fontId="32" fillId="0" borderId="22" xfId="0" applyFont="1" applyBorder="1" applyAlignment="1" applyProtection="1">
      <alignment horizontal="justify" vertical="center" wrapText="1"/>
      <protection hidden="1"/>
    </xf>
    <xf numFmtId="0" fontId="32" fillId="0" borderId="23" xfId="0" applyFont="1" applyBorder="1" applyAlignment="1" applyProtection="1">
      <alignment horizontal="justify" vertical="center" wrapText="1"/>
      <protection hidden="1"/>
    </xf>
    <xf numFmtId="0" fontId="32" fillId="0" borderId="23" xfId="0" applyFont="1" applyBorder="1" applyAlignment="1" applyProtection="1">
      <alignment horizontal="justify" vertical="center"/>
      <protection hidden="1"/>
    </xf>
    <xf numFmtId="0" fontId="14" fillId="0" borderId="26" xfId="0" applyFont="1" applyFill="1" applyBorder="1" applyAlignment="1" applyProtection="1">
      <alignment horizontal="left" vertical="center" indent="3"/>
      <protection hidden="1"/>
    </xf>
    <xf numFmtId="0" fontId="14" fillId="0" borderId="25" xfId="0" applyFont="1" applyFill="1" applyBorder="1" applyAlignment="1" applyProtection="1">
      <alignment horizontal="left" vertical="center" wrapText="1" indent="6"/>
      <protection hidden="1"/>
    </xf>
    <xf numFmtId="0" fontId="14" fillId="0" borderId="26" xfId="0" applyFont="1" applyFill="1" applyBorder="1" applyAlignment="1" applyProtection="1">
      <alignment horizontal="left" vertical="center" indent="6"/>
      <protection hidden="1"/>
    </xf>
    <xf numFmtId="0" fontId="14" fillId="0" borderId="25" xfId="0" applyFont="1" applyBorder="1" applyAlignment="1" applyProtection="1">
      <alignment horizontal="left" vertical="center" wrapText="1" indent="3"/>
      <protection hidden="1"/>
    </xf>
    <xf numFmtId="0" fontId="14" fillId="0" borderId="26" xfId="0" applyFont="1" applyBorder="1" applyAlignment="1" applyProtection="1">
      <alignment horizontal="left" vertical="center" indent="3"/>
      <protection hidden="1"/>
    </xf>
    <xf numFmtId="0" fontId="6" fillId="0" borderId="22" xfId="0" applyFont="1" applyFill="1" applyBorder="1" applyAlignment="1" applyProtection="1">
      <alignment horizontal="justify" vertical="center" wrapText="1"/>
      <protection hidden="1"/>
    </xf>
    <xf numFmtId="0" fontId="14" fillId="0" borderId="0" xfId="0" applyFont="1" applyFill="1" applyBorder="1" applyAlignment="1" applyProtection="1">
      <alignment horizontal="left" vertical="center" indent="3"/>
      <protection hidden="1"/>
    </xf>
    <xf numFmtId="0" fontId="6" fillId="0" borderId="0" xfId="0" applyFont="1" applyFill="1" applyBorder="1" applyAlignment="1" applyProtection="1">
      <alignment horizontal="left" vertical="center" wrapText="1"/>
      <protection hidden="1"/>
    </xf>
    <xf numFmtId="0" fontId="14" fillId="0" borderId="26" xfId="0" applyFont="1" applyFill="1" applyBorder="1" applyAlignment="1" applyProtection="1">
      <alignment horizontal="left" vertical="center" wrapText="1" indent="3"/>
      <protection hidden="1"/>
    </xf>
    <xf numFmtId="0" fontId="27" fillId="16" borderId="10" xfId="0" applyFont="1" applyFill="1" applyBorder="1" applyAlignment="1" applyProtection="1">
      <alignment horizontal="center" vertical="center" wrapText="1"/>
      <protection hidden="1"/>
    </xf>
    <xf numFmtId="0" fontId="27" fillId="16" borderId="11" xfId="0" applyFont="1" applyFill="1" applyBorder="1" applyAlignment="1" applyProtection="1">
      <alignment horizontal="center" vertical="center" wrapText="1"/>
      <protection hidden="1"/>
    </xf>
    <xf numFmtId="0" fontId="14" fillId="0" borderId="29" xfId="0" applyFont="1" applyFill="1" applyBorder="1" applyAlignment="1" applyProtection="1">
      <alignment horizontal="left" vertical="center" wrapText="1" indent="3"/>
      <protection hidden="1"/>
    </xf>
    <xf numFmtId="0" fontId="14" fillId="0" borderId="14" xfId="0" applyFont="1" applyBorder="1" applyAlignment="1" applyProtection="1">
      <alignment horizontal="left" vertical="center"/>
      <protection hidden="1"/>
    </xf>
    <xf numFmtId="0" fontId="14" fillId="0" borderId="15" xfId="0" applyFont="1" applyBorder="1" applyAlignment="1" applyProtection="1">
      <alignment horizontal="left" vertical="center"/>
      <protection hidden="1"/>
    </xf>
    <xf numFmtId="0" fontId="28" fillId="0" borderId="12" xfId="0" applyFont="1" applyBorder="1" applyAlignment="1" applyProtection="1">
      <alignment horizontal="left" vertical="center"/>
      <protection hidden="1"/>
    </xf>
    <xf numFmtId="0" fontId="28" fillId="0" borderId="13" xfId="0" applyFont="1" applyBorder="1" applyAlignment="1" applyProtection="1">
      <alignment horizontal="left" vertical="center"/>
      <protection hidden="1"/>
    </xf>
    <xf numFmtId="0" fontId="6" fillId="10" borderId="14" xfId="0" applyFont="1" applyFill="1" applyBorder="1" applyAlignment="1" applyProtection="1">
      <alignment horizontal="center" vertical="center"/>
      <protection hidden="1"/>
    </xf>
    <xf numFmtId="0" fontId="6" fillId="10" borderId="15" xfId="0" applyFont="1" applyFill="1" applyBorder="1" applyAlignment="1" applyProtection="1">
      <alignment horizontal="center" vertical="center"/>
      <protection hidden="1"/>
    </xf>
    <xf numFmtId="0" fontId="14" fillId="0" borderId="0" xfId="0" applyFont="1" applyFill="1" applyBorder="1" applyAlignment="1" applyProtection="1">
      <alignment horizontal="left" vertical="center" wrapText="1" indent="2"/>
      <protection hidden="1"/>
    </xf>
    <xf numFmtId="0" fontId="14" fillId="0" borderId="0" xfId="0" applyFont="1" applyFill="1" applyBorder="1" applyAlignment="1" applyProtection="1">
      <alignment horizontal="left" vertical="center" indent="2"/>
      <protection hidden="1"/>
    </xf>
    <xf numFmtId="0" fontId="27" fillId="9" borderId="10" xfId="0" applyFont="1" applyFill="1" applyBorder="1" applyAlignment="1" applyProtection="1">
      <alignment horizontal="center" vertical="center" wrapText="1"/>
      <protection hidden="1"/>
    </xf>
    <xf numFmtId="0" fontId="27" fillId="9" borderId="11" xfId="0" applyFont="1" applyFill="1" applyBorder="1" applyAlignment="1" applyProtection="1">
      <alignment horizontal="center" vertical="center" wrapText="1"/>
      <protection hidden="1"/>
    </xf>
    <xf numFmtId="0" fontId="14" fillId="0" borderId="25" xfId="0" applyFont="1" applyBorder="1" applyAlignment="1" applyProtection="1">
      <alignment horizontal="left" vertical="center" wrapText="1" indent="2"/>
      <protection hidden="1"/>
    </xf>
    <xf numFmtId="0" fontId="14" fillId="0" borderId="26" xfId="0" applyFont="1" applyBorder="1" applyAlignment="1" applyProtection="1">
      <alignment horizontal="left" vertical="center" indent="2"/>
      <protection hidden="1"/>
    </xf>
    <xf numFmtId="0" fontId="14" fillId="0" borderId="26" xfId="0" applyFont="1" applyBorder="1" applyAlignment="1" applyProtection="1">
      <alignment horizontal="left" vertical="center" wrapText="1" indent="2"/>
      <protection hidden="1"/>
    </xf>
    <xf numFmtId="0" fontId="14" fillId="0" borderId="28" xfId="0" applyFont="1" applyFill="1" applyBorder="1" applyAlignment="1" applyProtection="1">
      <alignment horizontal="left" vertical="center" wrapText="1" indent="2"/>
      <protection hidden="1"/>
    </xf>
    <xf numFmtId="0" fontId="14" fillId="0" borderId="23" xfId="0" applyFont="1" applyFill="1" applyBorder="1" applyAlignment="1" applyProtection="1">
      <alignment horizontal="justify" vertical="center"/>
      <protection hidden="1"/>
    </xf>
    <xf numFmtId="0" fontId="14" fillId="0" borderId="0" xfId="0" applyFont="1" applyFill="1" applyBorder="1" applyAlignment="1" applyProtection="1">
      <alignment horizontal="justify" vertical="center"/>
      <protection hidden="1"/>
    </xf>
    <xf numFmtId="0" fontId="14" fillId="0" borderId="19" xfId="0" applyFont="1" applyBorder="1" applyAlignment="1" applyProtection="1">
      <alignment horizontal="justify" vertical="center"/>
      <protection hidden="1"/>
    </xf>
    <xf numFmtId="0" fontId="0" fillId="0" borderId="15" xfId="0"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17" fillId="0" borderId="23" xfId="0" applyFont="1" applyBorder="1" applyAlignment="1" applyProtection="1">
      <alignment horizontal="justify" vertical="top" wrapText="1"/>
      <protection hidden="1"/>
    </xf>
    <xf numFmtId="0" fontId="17" fillId="0" borderId="23" xfId="0" applyFont="1" applyBorder="1" applyAlignment="1" applyProtection="1">
      <alignment horizontal="justify" vertical="top"/>
      <protection hidden="1"/>
    </xf>
    <xf numFmtId="0" fontId="17" fillId="0" borderId="0" xfId="0" applyFont="1" applyBorder="1" applyAlignment="1" applyProtection="1">
      <alignment horizontal="left" vertical="center" wrapText="1"/>
      <protection hidden="1"/>
    </xf>
    <xf numFmtId="0" fontId="17" fillId="0" borderId="0" xfId="0" applyFont="1" applyBorder="1" applyAlignment="1" applyProtection="1">
      <alignment horizontal="left" vertical="center"/>
      <protection hidden="1"/>
    </xf>
    <xf numFmtId="0" fontId="17" fillId="0" borderId="28" xfId="0" applyFont="1" applyFill="1" applyBorder="1" applyAlignment="1" applyProtection="1">
      <alignment horizontal="left" vertical="center" wrapText="1"/>
      <protection hidden="1"/>
    </xf>
    <xf numFmtId="0" fontId="17" fillId="0" borderId="0" xfId="0" applyFont="1" applyFill="1" applyBorder="1" applyAlignment="1" applyProtection="1">
      <alignment horizontal="left" vertical="center"/>
      <protection hidden="1"/>
    </xf>
    <xf numFmtId="0" fontId="0" fillId="0" borderId="0" xfId="0" applyFill="1" applyBorder="1" applyAlignment="1" applyProtection="1">
      <alignment horizontal="left" vertical="center" wrapText="1" indent="2"/>
      <protection hidden="1"/>
    </xf>
    <xf numFmtId="0" fontId="0" fillId="0" borderId="0" xfId="0" applyFill="1" applyBorder="1" applyAlignment="1" applyProtection="1">
      <alignment horizontal="left" vertical="center" indent="2"/>
      <protection hidden="1"/>
    </xf>
    <xf numFmtId="0" fontId="1" fillId="0" borderId="23" xfId="0" applyFont="1" applyFill="1" applyBorder="1" applyAlignment="1" applyProtection="1">
      <alignment horizontal="justify" vertical="center" wrapText="1"/>
      <protection hidden="1"/>
    </xf>
    <xf numFmtId="0" fontId="0" fillId="0" borderId="23" xfId="0" applyFill="1" applyBorder="1" applyAlignment="1" applyProtection="1">
      <alignment horizontal="justify" vertical="center"/>
      <protection hidden="1"/>
    </xf>
    <xf numFmtId="0" fontId="1" fillId="0" borderId="28" xfId="0" applyFont="1" applyFill="1" applyBorder="1" applyAlignment="1" applyProtection="1">
      <alignment horizontal="left" vertical="center" wrapText="1"/>
      <protection hidden="1"/>
    </xf>
    <xf numFmtId="0" fontId="0" fillId="0" borderId="0" xfId="0" applyFill="1" applyBorder="1" applyAlignment="1" applyProtection="1">
      <alignment horizontal="left" vertical="center"/>
      <protection hidden="1"/>
    </xf>
    <xf numFmtId="0" fontId="0" fillId="0" borderId="28" xfId="0" applyBorder="1" applyAlignment="1" applyProtection="1">
      <alignment horizontal="left" vertical="center" wrapText="1" indent="2"/>
      <protection hidden="1"/>
    </xf>
    <xf numFmtId="0" fontId="0" fillId="0" borderId="0" xfId="0" applyBorder="1" applyAlignment="1" applyProtection="1">
      <alignment horizontal="left" vertical="center" indent="2"/>
      <protection hidden="1"/>
    </xf>
    <xf numFmtId="0" fontId="0" fillId="0" borderId="0" xfId="0" applyBorder="1" applyAlignment="1" applyProtection="1">
      <alignment horizontal="left" vertical="center" wrapText="1" indent="2"/>
      <protection hidden="1"/>
    </xf>
    <xf numFmtId="0" fontId="14" fillId="0" borderId="28" xfId="0" applyFont="1" applyBorder="1" applyAlignment="1" applyProtection="1">
      <alignment horizontal="left" vertical="center" wrapText="1"/>
      <protection hidden="1"/>
    </xf>
    <xf numFmtId="0" fontId="14" fillId="0" borderId="0" xfId="0" applyFont="1" applyBorder="1" applyAlignment="1" applyProtection="1">
      <alignment horizontal="left" vertical="center"/>
      <protection hidden="1"/>
    </xf>
    <xf numFmtId="0" fontId="14" fillId="0" borderId="25" xfId="0" applyFont="1" applyBorder="1" applyAlignment="1" applyProtection="1">
      <alignment horizontal="left" vertical="center" wrapText="1"/>
      <protection hidden="1"/>
    </xf>
    <xf numFmtId="0" fontId="14" fillId="0" borderId="26" xfId="0" applyFont="1" applyBorder="1" applyAlignment="1" applyProtection="1">
      <alignment horizontal="left" vertical="center"/>
      <protection hidden="1"/>
    </xf>
    <xf numFmtId="0" fontId="0" fillId="0" borderId="28" xfId="0" applyBorder="1" applyAlignment="1" applyProtection="1">
      <alignment horizontal="left" vertical="center" wrapText="1" indent="6"/>
      <protection hidden="1"/>
    </xf>
    <xf numFmtId="0" fontId="0" fillId="0" borderId="0" xfId="0" applyBorder="1" applyAlignment="1" applyProtection="1">
      <alignment horizontal="left" vertical="center" indent="6"/>
      <protection hidden="1"/>
    </xf>
    <xf numFmtId="0" fontId="0" fillId="0" borderId="28" xfId="0" applyFill="1" applyBorder="1" applyAlignment="1" applyProtection="1">
      <alignment horizontal="left" vertical="center" wrapText="1" indent="2"/>
      <protection hidden="1"/>
    </xf>
    <xf numFmtId="0" fontId="20" fillId="0" borderId="28" xfId="0" applyFont="1" applyBorder="1" applyAlignment="1" applyProtection="1">
      <alignment horizontal="left" vertical="center" wrapText="1" indent="2"/>
      <protection hidden="1"/>
    </xf>
    <xf numFmtId="0" fontId="14" fillId="0" borderId="22" xfId="0" applyFont="1" applyBorder="1" applyAlignment="1" applyProtection="1">
      <alignment horizontal="justify" vertical="center" wrapText="1"/>
      <protection hidden="1"/>
    </xf>
    <xf numFmtId="166" fontId="10" fillId="0" borderId="12" xfId="0" applyNumberFormat="1" applyFont="1" applyBorder="1" applyAlignment="1" applyProtection="1">
      <alignment horizontal="justify" vertical="center" wrapText="1"/>
      <protection hidden="1"/>
    </xf>
    <xf numFmtId="166" fontId="10" fillId="0" borderId="12" xfId="0" applyNumberFormat="1" applyFont="1" applyBorder="1" applyAlignment="1" applyProtection="1">
      <alignment horizontal="justify" vertical="center"/>
      <protection hidden="1"/>
    </xf>
    <xf numFmtId="166" fontId="10" fillId="0" borderId="13" xfId="0" applyNumberFormat="1" applyFont="1" applyBorder="1" applyAlignment="1" applyProtection="1">
      <alignment horizontal="justify" vertical="center"/>
      <protection hidden="1"/>
    </xf>
    <xf numFmtId="0" fontId="1" fillId="0" borderId="22" xfId="0" applyFont="1" applyBorder="1" applyAlignment="1" applyProtection="1">
      <alignment horizontal="left" vertical="center" wrapText="1" indent="2"/>
      <protection hidden="1"/>
    </xf>
    <xf numFmtId="0" fontId="1" fillId="0" borderId="23" xfId="0" applyFont="1" applyBorder="1" applyAlignment="1" applyProtection="1">
      <alignment horizontal="left" vertical="center" indent="2"/>
      <protection hidden="1"/>
    </xf>
    <xf numFmtId="0" fontId="0" fillId="0" borderId="28" xfId="0" applyBorder="1" applyAlignment="1" applyProtection="1">
      <alignment horizontal="left" vertical="center" wrapText="1" indent="3"/>
      <protection hidden="1"/>
    </xf>
    <xf numFmtId="0" fontId="0" fillId="0" borderId="0" xfId="0" applyBorder="1" applyAlignment="1" applyProtection="1">
      <alignment horizontal="left" vertical="center" wrapText="1" indent="3"/>
      <protection hidden="1"/>
    </xf>
    <xf numFmtId="0" fontId="0" fillId="0" borderId="0" xfId="0" applyFont="1" applyFill="1" applyBorder="1" applyAlignment="1" applyProtection="1">
      <alignment horizontal="left" vertical="center"/>
      <protection hidden="1"/>
    </xf>
    <xf numFmtId="0" fontId="0" fillId="0" borderId="0" xfId="0" applyBorder="1" applyAlignment="1" applyProtection="1">
      <alignment horizontal="left" vertical="center" indent="3"/>
      <protection hidden="1"/>
    </xf>
    <xf numFmtId="0" fontId="0" fillId="0" borderId="28" xfId="0" applyFont="1" applyBorder="1" applyAlignment="1" applyProtection="1">
      <alignment horizontal="left" vertical="center" wrapText="1" indent="3"/>
      <protection hidden="1"/>
    </xf>
    <xf numFmtId="0" fontId="0" fillId="0" borderId="0" xfId="0" applyFont="1" applyBorder="1" applyAlignment="1" applyProtection="1">
      <alignment horizontal="left" vertical="center" indent="3"/>
      <protection hidden="1"/>
    </xf>
    <xf numFmtId="0" fontId="1" fillId="0" borderId="18" xfId="0" applyFont="1" applyBorder="1" applyAlignment="1" applyProtection="1">
      <alignment horizontal="left" vertical="center" wrapText="1" indent="2"/>
      <protection hidden="1"/>
    </xf>
    <xf numFmtId="0" fontId="1" fillId="0" borderId="19" xfId="0" applyFont="1" applyBorder="1" applyAlignment="1" applyProtection="1">
      <alignment horizontal="left" vertical="center" indent="2"/>
      <protection hidden="1"/>
    </xf>
    <xf numFmtId="0" fontId="0" fillId="0" borderId="26" xfId="0" applyBorder="1" applyAlignment="1" applyProtection="1">
      <alignment horizontal="left" vertical="center" wrapText="1" indent="3"/>
      <protection hidden="1"/>
    </xf>
    <xf numFmtId="0" fontId="1" fillId="0" borderId="18" xfId="0" applyFont="1" applyBorder="1" applyAlignment="1" applyProtection="1">
      <alignment horizontal="left" vertical="center" wrapText="1"/>
      <protection hidden="1"/>
    </xf>
    <xf numFmtId="0" fontId="1" fillId="0" borderId="19" xfId="0" applyFont="1" applyBorder="1" applyAlignment="1" applyProtection="1">
      <alignment horizontal="left" vertical="center"/>
      <protection hidden="1"/>
    </xf>
    <xf numFmtId="0" fontId="0" fillId="0" borderId="0" xfId="0" applyFill="1" applyBorder="1" applyAlignment="1" applyProtection="1">
      <alignment horizontal="justify" vertical="center" wrapText="1"/>
      <protection hidden="1"/>
    </xf>
    <xf numFmtId="0" fontId="0" fillId="0" borderId="0" xfId="0" applyFill="1" applyBorder="1" applyAlignment="1" applyProtection="1">
      <alignment horizontal="justify" vertical="center"/>
      <protection hidden="1"/>
    </xf>
    <xf numFmtId="0" fontId="1" fillId="0" borderId="18" xfId="0" applyFont="1" applyBorder="1" applyAlignment="1" applyProtection="1">
      <alignment horizontal="left" vertical="center" wrapText="1" indent="1"/>
      <protection hidden="1"/>
    </xf>
    <xf numFmtId="0" fontId="1" fillId="0" borderId="19" xfId="0" applyFont="1" applyBorder="1" applyAlignment="1" applyProtection="1">
      <alignment horizontal="left" vertical="center" indent="1"/>
      <protection hidden="1"/>
    </xf>
    <xf numFmtId="0" fontId="0" fillId="6" borderId="0" xfId="0" applyFont="1" applyFill="1" applyAlignment="1">
      <alignment horizontal="justify" vertical="center" wrapText="1"/>
    </xf>
    <xf numFmtId="0" fontId="1" fillId="0" borderId="0" xfId="0" applyFont="1" applyFill="1" applyBorder="1" applyAlignment="1" applyProtection="1">
      <alignment horizontal="justify" vertical="center" wrapText="1"/>
      <protection hidden="1"/>
    </xf>
    <xf numFmtId="0" fontId="1" fillId="0" borderId="28" xfId="0" applyFont="1" applyBorder="1" applyAlignment="1" applyProtection="1">
      <alignment horizontal="left" vertical="center" wrapText="1"/>
      <protection hidden="1"/>
    </xf>
    <xf numFmtId="0" fontId="1" fillId="0" borderId="0" xfId="0" applyFont="1" applyBorder="1" applyAlignment="1" applyProtection="1">
      <alignment horizontal="left" vertical="center" wrapText="1"/>
      <protection hidden="1"/>
    </xf>
    <xf numFmtId="0" fontId="11" fillId="35" borderId="2" xfId="0" applyFont="1" applyFill="1" applyBorder="1" applyAlignment="1">
      <alignment horizontal="center" vertical="center" wrapText="1"/>
    </xf>
    <xf numFmtId="0" fontId="14" fillId="0" borderId="0" xfId="0" applyFont="1" applyBorder="1" applyAlignment="1" applyProtection="1">
      <alignment horizontal="left" vertical="center" wrapText="1" indent="2"/>
      <protection hidden="1"/>
    </xf>
    <xf numFmtId="0" fontId="0" fillId="0" borderId="23" xfId="0" applyBorder="1" applyAlignment="1" applyProtection="1">
      <alignment horizontal="justify" vertical="center"/>
      <protection hidden="1"/>
    </xf>
    <xf numFmtId="0" fontId="0" fillId="0" borderId="25" xfId="0" applyFill="1" applyBorder="1" applyAlignment="1" applyProtection="1">
      <alignment horizontal="left" vertical="center" wrapText="1" indent="2"/>
      <protection hidden="1"/>
    </xf>
    <xf numFmtId="0" fontId="0" fillId="0" borderId="25" xfId="0" applyFont="1" applyFill="1" applyBorder="1" applyAlignment="1" applyProtection="1">
      <alignment horizontal="left" vertical="center" wrapText="1" indent="3"/>
      <protection hidden="1"/>
    </xf>
    <xf numFmtId="0" fontId="0" fillId="0" borderId="26" xfId="0" applyFont="1" applyFill="1" applyBorder="1" applyAlignment="1" applyProtection="1">
      <alignment horizontal="left" vertical="center" indent="3"/>
      <protection hidden="1"/>
    </xf>
    <xf numFmtId="0" fontId="0" fillId="0" borderId="0" xfId="0" applyFont="1" applyFill="1" applyBorder="1" applyAlignment="1" applyProtection="1">
      <alignment horizontal="left" vertical="center" indent="3"/>
      <protection hidden="1"/>
    </xf>
    <xf numFmtId="0" fontId="0" fillId="0" borderId="0" xfId="0" applyFont="1" applyFill="1" applyBorder="1" applyAlignment="1" applyProtection="1">
      <alignment horizontal="left" vertical="center" wrapText="1" indent="3"/>
      <protection hidden="1"/>
    </xf>
    <xf numFmtId="0" fontId="0" fillId="0" borderId="25" xfId="0" applyFont="1" applyBorder="1" applyAlignment="1" applyProtection="1">
      <alignment horizontal="left" vertical="center" wrapText="1" indent="3"/>
      <protection hidden="1"/>
    </xf>
    <xf numFmtId="0" fontId="0" fillId="0" borderId="26" xfId="0" applyFont="1" applyBorder="1" applyAlignment="1" applyProtection="1">
      <alignment horizontal="left" vertical="center" indent="3"/>
      <protection hidden="1"/>
    </xf>
    <xf numFmtId="0" fontId="1" fillId="0" borderId="0" xfId="0" applyFont="1" applyBorder="1" applyAlignment="1" applyProtection="1">
      <alignment horizontal="left" vertical="center" wrapText="1" indent="3"/>
      <protection hidden="1"/>
    </xf>
    <xf numFmtId="0" fontId="1" fillId="0" borderId="0" xfId="0" applyFont="1" applyBorder="1" applyAlignment="1" applyProtection="1">
      <alignment horizontal="left" vertical="center" indent="3"/>
      <protection hidden="1"/>
    </xf>
    <xf numFmtId="0" fontId="0" fillId="0" borderId="28" xfId="0" applyFill="1" applyBorder="1" applyAlignment="1" applyProtection="1">
      <alignment horizontal="left" vertical="center" wrapText="1" indent="6"/>
      <protection hidden="1"/>
    </xf>
    <xf numFmtId="0" fontId="0" fillId="0" borderId="0" xfId="0" applyFont="1" applyFill="1" applyBorder="1" applyAlignment="1" applyProtection="1">
      <alignment horizontal="left" vertical="center" indent="6"/>
      <protection hidden="1"/>
    </xf>
    <xf numFmtId="0" fontId="0" fillId="0" borderId="0" xfId="0" applyFill="1" applyBorder="1" applyAlignment="1" applyProtection="1">
      <alignment horizontal="left" vertical="center" wrapText="1" indent="6"/>
      <protection hidden="1"/>
    </xf>
    <xf numFmtId="0" fontId="0" fillId="0" borderId="0" xfId="0" applyFill="1" applyBorder="1" applyAlignment="1" applyProtection="1">
      <alignment horizontal="left" vertical="center" indent="6"/>
      <protection hidden="1"/>
    </xf>
    <xf numFmtId="0" fontId="0" fillId="0" borderId="0" xfId="0" applyFont="1" applyFill="1" applyBorder="1" applyAlignment="1" applyProtection="1">
      <alignment horizontal="left" vertical="center" wrapText="1" indent="6"/>
      <protection hidden="1"/>
    </xf>
    <xf numFmtId="0" fontId="17" fillId="0" borderId="19" xfId="0" applyFont="1" applyFill="1" applyBorder="1" applyAlignment="1" applyProtection="1">
      <alignment horizontal="justify" vertical="center" wrapText="1"/>
      <protection hidden="1"/>
    </xf>
    <xf numFmtId="0" fontId="1" fillId="0" borderId="19" xfId="0" applyFont="1" applyBorder="1" applyAlignment="1" applyProtection="1">
      <alignment horizontal="left" vertical="center" wrapText="1"/>
      <protection hidden="1"/>
    </xf>
    <xf numFmtId="0" fontId="18" fillId="0" borderId="19" xfId="0" applyFont="1" applyFill="1" applyBorder="1" applyAlignment="1" applyProtection="1">
      <alignment horizontal="left" vertical="center" wrapText="1"/>
      <protection hidden="1"/>
    </xf>
    <xf numFmtId="0" fontId="25" fillId="0" borderId="0" xfId="0" applyFont="1" applyAlignment="1">
      <alignment horizontal="justify" vertical="center" wrapText="1"/>
    </xf>
    <xf numFmtId="0" fontId="1" fillId="0" borderId="0" xfId="0" applyFont="1" applyBorder="1" applyAlignment="1" applyProtection="1">
      <alignment horizontal="justify" vertical="center" wrapText="1"/>
      <protection hidden="1"/>
    </xf>
    <xf numFmtId="0" fontId="0" fillId="0" borderId="28" xfId="0" applyFont="1" applyFill="1" applyBorder="1" applyAlignment="1" applyProtection="1">
      <alignment horizontal="left" vertical="center" wrapText="1" indent="3"/>
      <protection hidden="1"/>
    </xf>
    <xf numFmtId="0" fontId="21" fillId="0" borderId="19" xfId="0" applyFont="1" applyBorder="1" applyAlignment="1" applyProtection="1">
      <alignment horizontal="justify" vertical="center" wrapText="1"/>
      <protection hidden="1"/>
    </xf>
    <xf numFmtId="0" fontId="0" fillId="0" borderId="26" xfId="0" applyFont="1" applyFill="1" applyBorder="1" applyAlignment="1" applyProtection="1">
      <alignment horizontal="left" vertical="center" wrapText="1" indent="3"/>
      <protection hidden="1"/>
    </xf>
    <xf numFmtId="0" fontId="14" fillId="0" borderId="26" xfId="0" applyFont="1" applyBorder="1" applyAlignment="1" applyProtection="1">
      <alignment horizontal="left" vertical="center" indent="1"/>
      <protection hidden="1"/>
    </xf>
    <xf numFmtId="0" fontId="18" fillId="0" borderId="23" xfId="0" applyFont="1" applyBorder="1" applyAlignment="1" applyProtection="1">
      <alignment horizontal="left" vertical="center" wrapText="1"/>
      <protection hidden="1"/>
    </xf>
    <xf numFmtId="0" fontId="16" fillId="0" borderId="0" xfId="0" applyFont="1" applyBorder="1" applyAlignment="1" applyProtection="1">
      <alignment horizontal="left" vertical="center" wrapText="1"/>
      <protection hidden="1"/>
    </xf>
    <xf numFmtId="0" fontId="16" fillId="0" borderId="28" xfId="0" applyFont="1" applyBorder="1" applyAlignment="1" applyProtection="1">
      <alignment horizontal="left" vertical="center" wrapText="1"/>
      <protection hidden="1"/>
    </xf>
    <xf numFmtId="0" fontId="16" fillId="0" borderId="25" xfId="0" applyFont="1" applyBorder="1" applyAlignment="1" applyProtection="1">
      <alignment horizontal="left" vertical="center" wrapText="1"/>
      <protection hidden="1"/>
    </xf>
    <xf numFmtId="0" fontId="16" fillId="0" borderId="26" xfId="0" applyFont="1" applyBorder="1" applyAlignment="1" applyProtection="1">
      <alignment horizontal="left" vertical="center" wrapText="1"/>
      <protection hidden="1"/>
    </xf>
    <xf numFmtId="0" fontId="0" fillId="0" borderId="0" xfId="0" applyFont="1" applyBorder="1" applyAlignment="1" applyProtection="1">
      <alignment horizontal="left" vertical="center" wrapText="1" indent="2"/>
      <protection hidden="1"/>
    </xf>
    <xf numFmtId="0" fontId="16" fillId="0" borderId="39" xfId="0" applyFont="1" applyFill="1" applyBorder="1" applyAlignment="1" applyProtection="1">
      <alignment horizontal="left" vertical="center" wrapText="1" indent="3"/>
      <protection hidden="1"/>
    </xf>
    <xf numFmtId="0" fontId="16" fillId="0" borderId="40" xfId="0" applyFont="1" applyFill="1" applyBorder="1" applyAlignment="1" applyProtection="1">
      <alignment horizontal="left" vertical="center" indent="3"/>
      <protection hidden="1"/>
    </xf>
    <xf numFmtId="0" fontId="17" fillId="0" borderId="19" xfId="0" applyFont="1" applyBorder="1" applyAlignment="1" applyProtection="1">
      <alignment horizontal="left" vertical="center" wrapText="1"/>
      <protection hidden="1"/>
    </xf>
    <xf numFmtId="0" fontId="6" fillId="0" borderId="28" xfId="0" applyFont="1" applyBorder="1" applyAlignment="1" applyProtection="1">
      <alignment horizontal="left" vertical="center" wrapText="1" indent="3"/>
      <protection hidden="1"/>
    </xf>
    <xf numFmtId="0" fontId="6" fillId="0" borderId="0" xfId="0" applyFont="1" applyBorder="1" applyAlignment="1" applyProtection="1">
      <alignment horizontal="left" vertical="center" wrapText="1" indent="3"/>
      <protection hidden="1"/>
    </xf>
    <xf numFmtId="0" fontId="14" fillId="0" borderId="28" xfId="0" applyFont="1" applyFill="1" applyBorder="1" applyAlignment="1" applyProtection="1">
      <alignment horizontal="left" vertical="center" wrapText="1" indent="6"/>
      <protection hidden="1"/>
    </xf>
    <xf numFmtId="0" fontId="14" fillId="0" borderId="0" xfId="0" applyFont="1" applyFill="1" applyBorder="1" applyAlignment="1" applyProtection="1">
      <alignment horizontal="left" vertical="center" wrapText="1" indent="6"/>
      <protection hidden="1"/>
    </xf>
    <xf numFmtId="0" fontId="14" fillId="0" borderId="26" xfId="0" applyFont="1" applyFill="1" applyBorder="1" applyAlignment="1" applyProtection="1">
      <alignment horizontal="left" vertical="center" wrapText="1" indent="6"/>
      <protection hidden="1"/>
    </xf>
    <xf numFmtId="0" fontId="14" fillId="0" borderId="28" xfId="0" applyFont="1" applyBorder="1" applyAlignment="1" applyProtection="1">
      <alignment horizontal="left" vertical="center" wrapText="1" indent="6"/>
      <protection hidden="1"/>
    </xf>
    <xf numFmtId="0" fontId="14" fillId="0" borderId="0" xfId="0" applyFont="1" applyBorder="1" applyAlignment="1" applyProtection="1">
      <alignment horizontal="left" vertical="center" wrapText="1" indent="6"/>
      <protection hidden="1"/>
    </xf>
    <xf numFmtId="0" fontId="14" fillId="0" borderId="26" xfId="0" applyFont="1" applyBorder="1" applyAlignment="1" applyProtection="1">
      <alignment horizontal="left" vertical="center" wrapText="1" indent="3"/>
      <protection hidden="1"/>
    </xf>
    <xf numFmtId="0" fontId="14" fillId="0" borderId="0" xfId="0" applyFont="1" applyBorder="1" applyAlignment="1" applyProtection="1">
      <alignment horizontal="left" vertical="center" wrapText="1"/>
      <protection hidden="1"/>
    </xf>
    <xf numFmtId="0" fontId="14" fillId="0" borderId="28" xfId="0" applyFont="1" applyBorder="1" applyAlignment="1" applyProtection="1">
      <alignment horizontal="left" vertical="center" wrapText="1" indent="3"/>
      <protection hidden="1"/>
    </xf>
    <xf numFmtId="0" fontId="14" fillId="0" borderId="0" xfId="0" applyFont="1" applyBorder="1" applyAlignment="1" applyProtection="1">
      <alignment horizontal="left" vertical="center" wrapText="1" indent="3"/>
      <protection hidden="1"/>
    </xf>
    <xf numFmtId="0" fontId="6" fillId="0" borderId="19" xfId="0" applyFont="1" applyFill="1" applyBorder="1" applyAlignment="1" applyProtection="1">
      <alignment horizontal="justify" vertical="center" wrapText="1"/>
      <protection hidden="1"/>
    </xf>
    <xf numFmtId="0" fontId="6" fillId="0" borderId="18" xfId="0" applyFont="1" applyBorder="1" applyAlignment="1" applyProtection="1">
      <alignment horizontal="left" vertical="center" wrapText="1"/>
      <protection hidden="1"/>
    </xf>
    <xf numFmtId="0" fontId="6" fillId="0" borderId="19" xfId="0" applyFont="1" applyBorder="1" applyAlignment="1" applyProtection="1">
      <alignment horizontal="left" vertical="center" wrapText="1"/>
      <protection hidden="1"/>
    </xf>
    <xf numFmtId="0" fontId="6" fillId="0" borderId="28" xfId="0" applyFont="1" applyBorder="1" applyAlignment="1" applyProtection="1">
      <alignment horizontal="left" vertical="center" wrapText="1"/>
      <protection hidden="1"/>
    </xf>
    <xf numFmtId="0" fontId="6" fillId="0" borderId="0" xfId="0" applyFont="1" applyBorder="1" applyAlignment="1" applyProtection="1">
      <alignment horizontal="left" vertical="center" wrapText="1"/>
      <protection hidden="1"/>
    </xf>
    <xf numFmtId="0" fontId="6" fillId="0" borderId="28" xfId="0" applyFont="1" applyFill="1" applyBorder="1" applyAlignment="1" applyProtection="1">
      <alignment horizontal="left" vertical="center" wrapText="1"/>
      <protection hidden="1"/>
    </xf>
    <xf numFmtId="0" fontId="6" fillId="0" borderId="18" xfId="0" applyFont="1" applyBorder="1" applyAlignment="1" applyProtection="1">
      <alignment horizontal="left" vertical="center" wrapText="1" indent="2"/>
      <protection hidden="1"/>
    </xf>
    <xf numFmtId="0" fontId="6" fillId="0" borderId="19" xfId="0" applyFont="1" applyBorder="1" applyAlignment="1" applyProtection="1">
      <alignment horizontal="left" vertical="center" wrapText="1" indent="2"/>
      <protection hidden="1"/>
    </xf>
    <xf numFmtId="0" fontId="6" fillId="0" borderId="22" xfId="0" applyFont="1" applyBorder="1" applyAlignment="1" applyProtection="1">
      <alignment horizontal="left" vertical="center" wrapText="1" indent="2"/>
      <protection hidden="1"/>
    </xf>
    <xf numFmtId="0" fontId="6" fillId="0" borderId="23" xfId="0" applyFont="1" applyBorder="1" applyAlignment="1" applyProtection="1">
      <alignment horizontal="left" vertical="center" wrapText="1" indent="2"/>
      <protection hidden="1"/>
    </xf>
    <xf numFmtId="0" fontId="6" fillId="0" borderId="22" xfId="0" applyFont="1" applyBorder="1" applyAlignment="1" applyProtection="1">
      <alignment horizontal="left" vertical="center" wrapText="1"/>
      <protection hidden="1"/>
    </xf>
    <xf numFmtId="0" fontId="6" fillId="0" borderId="28" xfId="0" applyFont="1" applyFill="1" applyBorder="1" applyAlignment="1" applyProtection="1">
      <alignment horizontal="justify" vertical="center" wrapText="1"/>
      <protection hidden="1"/>
    </xf>
    <xf numFmtId="0" fontId="14" fillId="0" borderId="0" xfId="0" applyFont="1" applyFill="1" applyBorder="1" applyAlignment="1" applyProtection="1">
      <alignment horizontal="justify" vertical="center" wrapText="1"/>
      <protection hidden="1"/>
    </xf>
    <xf numFmtId="0" fontId="14" fillId="0" borderId="18" xfId="0" applyFont="1" applyBorder="1" applyAlignment="1" applyProtection="1">
      <alignment horizontal="justify" vertical="center" wrapText="1"/>
      <protection hidden="1"/>
    </xf>
    <xf numFmtId="0" fontId="14" fillId="0" borderId="19" xfId="0" applyFont="1" applyBorder="1" applyAlignment="1" applyProtection="1">
      <alignment horizontal="justify" vertical="center" wrapText="1"/>
      <protection hidden="1"/>
    </xf>
    <xf numFmtId="0" fontId="14" fillId="0" borderId="26" xfId="0" quotePrefix="1" applyFont="1" applyBorder="1" applyAlignment="1" applyProtection="1">
      <alignment horizontal="left" vertical="center" wrapText="1"/>
      <protection hidden="1"/>
    </xf>
    <xf numFmtId="0" fontId="14" fillId="0" borderId="0" xfId="0" quotePrefix="1" applyFont="1" applyBorder="1" applyAlignment="1" applyProtection="1">
      <alignment horizontal="left" vertical="center" wrapText="1" indent="2"/>
      <protection hidden="1"/>
    </xf>
    <xf numFmtId="0" fontId="14" fillId="0" borderId="0" xfId="0" quotePrefix="1" applyFont="1" applyFill="1" applyBorder="1" applyAlignment="1" applyProtection="1">
      <alignment horizontal="left" vertical="center" wrapText="1" indent="2"/>
      <protection hidden="1"/>
    </xf>
    <xf numFmtId="0" fontId="14" fillId="0" borderId="26" xfId="0" quotePrefix="1" applyFont="1" applyBorder="1" applyAlignment="1" applyProtection="1">
      <alignment horizontal="left" vertical="center" wrapText="1" indent="2"/>
      <protection hidden="1"/>
    </xf>
    <xf numFmtId="0" fontId="32" fillId="0" borderId="0" xfId="0" applyFont="1" applyFill="1" applyBorder="1" applyAlignment="1" applyProtection="1">
      <alignment horizontal="left" vertical="center" wrapText="1"/>
      <protection hidden="1"/>
    </xf>
    <xf numFmtId="0" fontId="18" fillId="0" borderId="19" xfId="0" applyFont="1" applyBorder="1" applyAlignment="1" applyProtection="1">
      <alignment horizontal="left" vertical="center" wrapText="1"/>
      <protection hidden="1"/>
    </xf>
    <xf numFmtId="0" fontId="26" fillId="0" borderId="0" xfId="0" applyFont="1" applyFill="1" applyBorder="1" applyAlignment="1" applyProtection="1">
      <alignment horizontal="left" vertical="center" wrapText="1" indent="3"/>
      <protection hidden="1"/>
    </xf>
    <xf numFmtId="0" fontId="1" fillId="0" borderId="23" xfId="0" applyFont="1" applyBorder="1" applyAlignment="1" applyProtection="1">
      <alignment horizontal="left" vertical="center" wrapText="1"/>
      <protection hidden="1"/>
    </xf>
    <xf numFmtId="0" fontId="1" fillId="0" borderId="25" xfId="0" applyFont="1" applyBorder="1" applyAlignment="1" applyProtection="1">
      <alignment horizontal="justify" vertical="center" wrapText="1"/>
      <protection hidden="1"/>
    </xf>
    <xf numFmtId="0" fontId="1" fillId="0" borderId="26" xfId="0" applyFont="1" applyBorder="1" applyAlignment="1" applyProtection="1">
      <alignment horizontal="justify" vertical="center"/>
      <protection hidden="1"/>
    </xf>
    <xf numFmtId="0" fontId="0" fillId="0" borderId="28" xfId="0" applyFont="1" applyBorder="1" applyAlignment="1" applyProtection="1">
      <alignment horizontal="left" vertical="center" wrapText="1" indent="2"/>
      <protection hidden="1"/>
    </xf>
    <xf numFmtId="0" fontId="0" fillId="0" borderId="0" xfId="0" applyFont="1" applyBorder="1" applyAlignment="1" applyProtection="1">
      <alignment horizontal="left" vertical="center" indent="2"/>
      <protection hidden="1"/>
    </xf>
    <xf numFmtId="0" fontId="0" fillId="0" borderId="28" xfId="0" applyFont="1" applyFill="1" applyBorder="1" applyAlignment="1" applyProtection="1">
      <alignment horizontal="left" vertical="center" wrapText="1" indent="2"/>
      <protection hidden="1"/>
    </xf>
    <xf numFmtId="0" fontId="0" fillId="0" borderId="25" xfId="0" applyFont="1" applyFill="1" applyBorder="1" applyAlignment="1" applyProtection="1">
      <alignment horizontal="left" vertical="center" wrapText="1" indent="2"/>
      <protection hidden="1"/>
    </xf>
    <xf numFmtId="0" fontId="0" fillId="0" borderId="25" xfId="0" applyFont="1" applyBorder="1" applyAlignment="1" applyProtection="1">
      <alignment horizontal="left" vertical="center" wrapText="1" indent="2"/>
      <protection hidden="1"/>
    </xf>
    <xf numFmtId="0" fontId="1" fillId="0" borderId="26" xfId="0" applyFont="1" applyBorder="1" applyAlignment="1" applyProtection="1">
      <alignment horizontal="left" vertical="center" wrapText="1"/>
      <protection hidden="1"/>
    </xf>
    <xf numFmtId="0" fontId="1" fillId="0" borderId="26" xfId="0" applyFont="1" applyBorder="1" applyAlignment="1" applyProtection="1">
      <alignment horizontal="left" vertical="center"/>
      <protection hidden="1"/>
    </xf>
    <xf numFmtId="0" fontId="0" fillId="0" borderId="26" xfId="0" applyFont="1" applyBorder="1" applyAlignment="1" applyProtection="1">
      <alignment horizontal="left" vertical="center" indent="2"/>
      <protection hidden="1"/>
    </xf>
    <xf numFmtId="0" fontId="1" fillId="0" borderId="25" xfId="0" applyFont="1" applyBorder="1" applyAlignment="1" applyProtection="1">
      <alignment horizontal="left" vertical="center" wrapText="1"/>
      <protection hidden="1"/>
    </xf>
    <xf numFmtId="0" fontId="18" fillId="0" borderId="19" xfId="0" applyFont="1" applyFill="1" applyBorder="1" applyAlignment="1" applyProtection="1">
      <alignment horizontal="justify" vertical="center" wrapText="1"/>
      <protection hidden="1"/>
    </xf>
    <xf numFmtId="0" fontId="14" fillId="0" borderId="0" xfId="0" applyFont="1" applyFill="1" applyBorder="1" applyAlignment="1" applyProtection="1">
      <alignment horizontal="left" vertical="center" indent="6"/>
      <protection hidden="1"/>
    </xf>
    <xf numFmtId="0" fontId="14" fillId="0" borderId="0" xfId="0" applyFont="1" applyBorder="1" applyAlignment="1" applyProtection="1">
      <alignment horizontal="left" vertical="center" indent="3"/>
      <protection hidden="1"/>
    </xf>
    <xf numFmtId="0" fontId="6" fillId="0" borderId="28" xfId="0" applyFont="1" applyBorder="1" applyAlignment="1" applyProtection="1">
      <alignment horizontal="justify" vertical="center" wrapText="1"/>
      <protection hidden="1"/>
    </xf>
    <xf numFmtId="0" fontId="6" fillId="0" borderId="0" xfId="0" applyFont="1" applyBorder="1" applyAlignment="1" applyProtection="1">
      <alignment horizontal="justify" vertical="center"/>
      <protection hidden="1"/>
    </xf>
    <xf numFmtId="0" fontId="14" fillId="0" borderId="0" xfId="0" applyFont="1" applyBorder="1" applyAlignment="1" applyProtection="1">
      <alignment horizontal="left" vertical="center" indent="6"/>
      <protection hidden="1"/>
    </xf>
    <xf numFmtId="0" fontId="6" fillId="0" borderId="0" xfId="0" applyFont="1" applyBorder="1" applyAlignment="1" applyProtection="1">
      <alignment horizontal="left" vertical="center" indent="3"/>
      <protection hidden="1"/>
    </xf>
    <xf numFmtId="0" fontId="6" fillId="0" borderId="19" xfId="0" applyFont="1" applyBorder="1" applyAlignment="1" applyProtection="1">
      <alignment horizontal="left" vertical="center"/>
      <protection hidden="1"/>
    </xf>
    <xf numFmtId="0" fontId="6" fillId="0" borderId="23" xfId="0" applyFont="1" applyBorder="1" applyAlignment="1" applyProtection="1">
      <alignment horizontal="left" vertical="center" indent="2"/>
      <protection hidden="1"/>
    </xf>
    <xf numFmtId="0" fontId="14" fillId="0" borderId="28" xfId="0" applyFont="1" applyBorder="1" applyAlignment="1" applyProtection="1">
      <alignment horizontal="justify" vertical="center" wrapText="1"/>
      <protection hidden="1"/>
    </xf>
    <xf numFmtId="0" fontId="14" fillId="0" borderId="0" xfId="0" applyFont="1" applyBorder="1" applyAlignment="1" applyProtection="1">
      <alignment horizontal="justify" vertical="center"/>
      <protection hidden="1"/>
    </xf>
    <xf numFmtId="0" fontId="14" fillId="0" borderId="26" xfId="0" applyFont="1" applyFill="1" applyBorder="1" applyAlignment="1" applyProtection="1">
      <alignment horizontal="justify" vertical="center" wrapText="1"/>
      <protection hidden="1"/>
    </xf>
    <xf numFmtId="0" fontId="14" fillId="0" borderId="26" xfId="0" applyFont="1" applyFill="1" applyBorder="1" applyAlignment="1" applyProtection="1">
      <alignment horizontal="justify" vertical="center"/>
      <protection hidden="1"/>
    </xf>
    <xf numFmtId="0" fontId="0" fillId="8" borderId="0" xfId="0" applyFill="1" applyAlignment="1" applyProtection="1">
      <alignment horizontal="center" vertical="center" wrapText="1"/>
      <protection hidden="1"/>
    </xf>
    <xf numFmtId="0" fontId="0" fillId="8" borderId="0" xfId="0" applyFont="1" applyFill="1" applyAlignment="1" applyProtection="1">
      <alignment horizontal="center" vertical="center" wrapText="1"/>
      <protection hidden="1"/>
    </xf>
    <xf numFmtId="0" fontId="1" fillId="0" borderId="28" xfId="0" applyFont="1" applyBorder="1" applyAlignment="1" applyProtection="1">
      <alignment horizontal="left" vertical="center" wrapText="1" indent="2"/>
      <protection hidden="1"/>
    </xf>
    <xf numFmtId="0" fontId="1" fillId="0" borderId="0" xfId="0" applyFont="1" applyBorder="1" applyAlignment="1" applyProtection="1">
      <alignment horizontal="left" vertical="center" wrapText="1" indent="2"/>
      <protection hidden="1"/>
    </xf>
    <xf numFmtId="0" fontId="6" fillId="0" borderId="19" xfId="0" applyFont="1" applyBorder="1" applyAlignment="1" applyProtection="1">
      <alignment horizontal="left" vertical="center" indent="2"/>
      <protection hidden="1"/>
    </xf>
    <xf numFmtId="0" fontId="6" fillId="0" borderId="18" xfId="0" applyFont="1" applyBorder="1" applyAlignment="1" applyProtection="1">
      <alignment horizontal="left" vertical="center" wrapText="1" indent="1"/>
      <protection hidden="1"/>
    </xf>
    <xf numFmtId="0" fontId="6" fillId="0" borderId="19" xfId="0" applyFont="1" applyBorder="1" applyAlignment="1" applyProtection="1">
      <alignment horizontal="left" vertical="center" indent="1"/>
      <protection hidden="1"/>
    </xf>
    <xf numFmtId="0" fontId="14" fillId="0" borderId="28" xfId="0" quotePrefix="1" applyFont="1" applyBorder="1" applyAlignment="1" applyProtection="1">
      <alignment horizontal="left" vertical="center" wrapText="1" indent="2"/>
      <protection hidden="1"/>
    </xf>
    <xf numFmtId="0" fontId="14" fillId="0" borderId="28" xfId="0" quotePrefix="1" applyFont="1" applyFill="1" applyBorder="1" applyAlignment="1" applyProtection="1">
      <alignment horizontal="left" vertical="center" wrapText="1" indent="2"/>
      <protection hidden="1"/>
    </xf>
    <xf numFmtId="0" fontId="38" fillId="0" borderId="0" xfId="3" applyFont="1" applyAlignment="1" applyProtection="1">
      <alignment horizontal="center" vertical="center"/>
      <protection locked="0"/>
    </xf>
    <xf numFmtId="0" fontId="16" fillId="0" borderId="28" xfId="0" applyFont="1" applyBorder="1" applyAlignment="1" applyProtection="1">
      <alignment horizontal="left" vertical="center" wrapText="1" indent="2"/>
      <protection hidden="1"/>
    </xf>
    <xf numFmtId="0" fontId="16" fillId="0" borderId="0" xfId="0" applyFont="1" applyBorder="1" applyAlignment="1" applyProtection="1">
      <alignment horizontal="left" vertical="center" wrapText="1" indent="2"/>
      <protection hidden="1"/>
    </xf>
    <xf numFmtId="0" fontId="16" fillId="0" borderId="25" xfId="0" applyFont="1" applyBorder="1" applyAlignment="1" applyProtection="1">
      <alignment horizontal="left" vertical="center" wrapText="1" indent="2"/>
      <protection hidden="1"/>
    </xf>
    <xf numFmtId="0" fontId="16" fillId="0" borderId="26" xfId="0" applyFont="1" applyBorder="1" applyAlignment="1" applyProtection="1">
      <alignment horizontal="left" vertical="center" wrapText="1" indent="2"/>
      <protection hidden="1"/>
    </xf>
    <xf numFmtId="0" fontId="34" fillId="21" borderId="16" xfId="0" applyFont="1" applyFill="1" applyBorder="1" applyAlignment="1" applyProtection="1">
      <alignment horizontal="center" vertical="center" wrapText="1"/>
      <protection hidden="1"/>
    </xf>
    <xf numFmtId="0" fontId="34" fillId="21" borderId="14" xfId="0" applyFont="1" applyFill="1" applyBorder="1" applyAlignment="1" applyProtection="1">
      <alignment horizontal="center" vertical="center" wrapText="1"/>
      <protection hidden="1"/>
    </xf>
    <xf numFmtId="0" fontId="34" fillId="21" borderId="15" xfId="0" applyFont="1" applyFill="1" applyBorder="1" applyAlignment="1" applyProtection="1">
      <alignment horizontal="center" vertical="center" wrapText="1"/>
      <protection hidden="1"/>
    </xf>
    <xf numFmtId="0" fontId="3" fillId="20" borderId="10" xfId="0" applyFont="1" applyFill="1" applyBorder="1" applyAlignment="1" applyProtection="1">
      <alignment horizontal="center" vertical="center" wrapText="1"/>
      <protection hidden="1"/>
    </xf>
    <xf numFmtId="0" fontId="3" fillId="20" borderId="11" xfId="0" applyFont="1" applyFill="1" applyBorder="1" applyAlignment="1" applyProtection="1">
      <alignment horizontal="center" vertical="center" wrapText="1"/>
      <protection hidden="1"/>
    </xf>
    <xf numFmtId="0" fontId="0" fillId="0" borderId="29" xfId="0" applyFont="1" applyBorder="1" applyAlignment="1" applyProtection="1">
      <alignment horizontal="left" vertical="center" wrapText="1" indent="2"/>
      <protection hidden="1"/>
    </xf>
    <xf numFmtId="0" fontId="0" fillId="0" borderId="27" xfId="0" applyFont="1" applyBorder="1" applyAlignment="1" applyProtection="1">
      <alignment horizontal="left" vertical="center" wrapText="1" indent="2"/>
      <protection hidden="1"/>
    </xf>
    <xf numFmtId="0" fontId="1" fillId="0" borderId="19" xfId="0" applyFont="1" applyFill="1" applyBorder="1" applyAlignment="1" applyProtection="1">
      <alignment horizontal="left" vertical="center" wrapText="1"/>
      <protection hidden="1"/>
    </xf>
    <xf numFmtId="0" fontId="1" fillId="0" borderId="21" xfId="0" applyFont="1" applyFill="1" applyBorder="1" applyAlignment="1" applyProtection="1">
      <alignment horizontal="left" vertical="center" wrapText="1"/>
      <protection hidden="1"/>
    </xf>
    <xf numFmtId="0" fontId="18" fillId="0" borderId="28" xfId="0" applyFont="1" applyFill="1" applyBorder="1" applyAlignment="1" applyProtection="1">
      <alignment horizontal="left" vertical="center" wrapText="1"/>
      <protection hidden="1"/>
    </xf>
    <xf numFmtId="0" fontId="18" fillId="0" borderId="0" xfId="0" applyFont="1" applyFill="1" applyBorder="1" applyAlignment="1" applyProtection="1">
      <alignment horizontal="left" vertical="center"/>
      <protection hidden="1"/>
    </xf>
    <xf numFmtId="0" fontId="1" fillId="0" borderId="22" xfId="0" applyFont="1" applyBorder="1" applyAlignment="1" applyProtection="1">
      <alignment horizontal="left" vertical="center" wrapText="1"/>
      <protection hidden="1"/>
    </xf>
    <xf numFmtId="0" fontId="18" fillId="0" borderId="0" xfId="0" applyFont="1" applyBorder="1" applyAlignment="1" applyProtection="1">
      <alignment horizontal="left" vertical="center" wrapText="1"/>
      <protection hidden="1"/>
    </xf>
    <xf numFmtId="0" fontId="18" fillId="0" borderId="0" xfId="0" applyFont="1" applyBorder="1" applyAlignment="1" applyProtection="1">
      <alignment horizontal="left" vertical="center"/>
      <protection hidden="1"/>
    </xf>
    <xf numFmtId="0" fontId="0" fillId="0" borderId="28" xfId="0" applyFont="1" applyBorder="1" applyAlignment="1" applyProtection="1">
      <alignment horizontal="left" vertical="center" wrapText="1" indent="6"/>
      <protection hidden="1"/>
    </xf>
    <xf numFmtId="0" fontId="0" fillId="0" borderId="0" xfId="0" applyFont="1" applyBorder="1" applyAlignment="1" applyProtection="1">
      <alignment horizontal="left" vertical="center" indent="6"/>
      <protection hidden="1"/>
    </xf>
    <xf numFmtId="0" fontId="0" fillId="0" borderId="28" xfId="0" applyFont="1" applyFill="1" applyBorder="1" applyAlignment="1" applyProtection="1">
      <alignment horizontal="left" vertical="center" wrapText="1" indent="6"/>
      <protection hidden="1"/>
    </xf>
    <xf numFmtId="0" fontId="0" fillId="0" borderId="25" xfId="0" applyFont="1" applyFill="1" applyBorder="1" applyAlignment="1" applyProtection="1">
      <alignment horizontal="left" vertical="center" wrapText="1" indent="6"/>
      <protection hidden="1"/>
    </xf>
    <xf numFmtId="0" fontId="0" fillId="0" borderId="26" xfId="0" applyFont="1" applyFill="1" applyBorder="1" applyAlignment="1" applyProtection="1">
      <alignment horizontal="left" vertical="center" wrapText="1" indent="6"/>
      <protection hidden="1"/>
    </xf>
    <xf numFmtId="0" fontId="0" fillId="0" borderId="0" xfId="0" applyFont="1" applyBorder="1" applyAlignment="1" applyProtection="1">
      <alignment horizontal="left" vertical="center" wrapText="1" indent="3"/>
      <protection hidden="1"/>
    </xf>
    <xf numFmtId="0" fontId="0" fillId="0" borderId="0" xfId="0" applyFont="1" applyBorder="1" applyAlignment="1" applyProtection="1">
      <alignment horizontal="left" vertical="center" wrapText="1" indent="6"/>
      <protection hidden="1"/>
    </xf>
    <xf numFmtId="0" fontId="0" fillId="0" borderId="26" xfId="0" applyFont="1" applyFill="1" applyBorder="1" applyAlignment="1" applyProtection="1">
      <alignment horizontal="left" vertical="center" indent="6"/>
      <protection hidden="1"/>
    </xf>
    <xf numFmtId="0" fontId="34" fillId="17" borderId="16" xfId="0" applyFont="1" applyFill="1" applyBorder="1" applyAlignment="1" applyProtection="1">
      <alignment horizontal="center" vertical="center" wrapText="1"/>
      <protection hidden="1"/>
    </xf>
    <xf numFmtId="0" fontId="34" fillId="17" borderId="14" xfId="0" applyFont="1" applyFill="1" applyBorder="1" applyAlignment="1" applyProtection="1">
      <alignment horizontal="center" vertical="center" wrapText="1"/>
      <protection hidden="1"/>
    </xf>
    <xf numFmtId="0" fontId="34" fillId="17" borderId="15" xfId="0" applyFont="1" applyFill="1" applyBorder="1" applyAlignment="1" applyProtection="1">
      <alignment horizontal="center" vertical="center" wrapText="1"/>
      <protection hidden="1"/>
    </xf>
    <xf numFmtId="0" fontId="3" fillId="16" borderId="10" xfId="0" applyFont="1" applyFill="1" applyBorder="1" applyAlignment="1" applyProtection="1">
      <alignment horizontal="center" vertical="center" wrapText="1"/>
      <protection hidden="1"/>
    </xf>
    <xf numFmtId="0" fontId="3" fillId="16" borderId="11" xfId="0" applyFont="1" applyFill="1" applyBorder="1" applyAlignment="1" applyProtection="1">
      <alignment horizontal="center" vertical="center" wrapText="1"/>
      <protection hidden="1"/>
    </xf>
    <xf numFmtId="0" fontId="0" fillId="0" borderId="28" xfId="0" applyFont="1" applyBorder="1" applyAlignment="1" applyProtection="1">
      <alignment horizontal="left" vertical="center" wrapText="1"/>
      <protection hidden="1"/>
    </xf>
    <xf numFmtId="0" fontId="0" fillId="0" borderId="0" xfId="0" applyFont="1" applyBorder="1" applyAlignment="1" applyProtection="1">
      <alignment horizontal="left" vertical="center"/>
      <protection hidden="1"/>
    </xf>
    <xf numFmtId="0" fontId="0" fillId="0" borderId="0" xfId="0" applyFont="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indent="3"/>
      <protection hidden="1"/>
    </xf>
    <xf numFmtId="0" fontId="0" fillId="0" borderId="26" xfId="0" applyFont="1" applyBorder="1"/>
    <xf numFmtId="0" fontId="0" fillId="0" borderId="26" xfId="0" applyFont="1" applyBorder="1" applyAlignment="1" applyProtection="1">
      <alignment horizontal="left" vertical="center" wrapText="1" indent="3"/>
      <protection hidden="1"/>
    </xf>
    <xf numFmtId="0" fontId="34" fillId="17" borderId="14" xfId="0" applyFont="1" applyFill="1" applyBorder="1" applyAlignment="1" applyProtection="1">
      <alignment horizontal="center" vertical="center"/>
      <protection hidden="1"/>
    </xf>
    <xf numFmtId="0" fontId="34" fillId="17" borderId="15" xfId="0" applyFont="1" applyFill="1" applyBorder="1" applyAlignment="1" applyProtection="1">
      <alignment horizontal="center" vertical="center"/>
      <protection hidden="1"/>
    </xf>
    <xf numFmtId="0" fontId="0" fillId="0" borderId="26" xfId="0" applyFont="1" applyFill="1" applyBorder="1" applyAlignment="1" applyProtection="1">
      <alignment horizontal="left" vertical="center" wrapText="1" indent="2"/>
      <protection hidden="1"/>
    </xf>
    <xf numFmtId="0" fontId="1" fillId="0" borderId="23" xfId="0" applyFont="1" applyBorder="1" applyAlignment="1" applyProtection="1">
      <alignment horizontal="left" vertical="center"/>
      <protection hidden="1"/>
    </xf>
    <xf numFmtId="0" fontId="34" fillId="11" borderId="16" xfId="0" applyFont="1" applyFill="1" applyBorder="1" applyAlignment="1" applyProtection="1">
      <alignment horizontal="center" vertical="center" wrapText="1"/>
      <protection hidden="1"/>
    </xf>
    <xf numFmtId="0" fontId="34" fillId="11" borderId="14" xfId="0" applyFont="1" applyFill="1" applyBorder="1" applyAlignment="1" applyProtection="1">
      <alignment horizontal="center" vertical="center"/>
      <protection hidden="1"/>
    </xf>
    <xf numFmtId="0" fontId="34" fillId="11" borderId="15" xfId="0" applyFont="1" applyFill="1" applyBorder="1" applyAlignment="1" applyProtection="1">
      <alignment horizontal="center" vertical="center"/>
      <protection hidden="1"/>
    </xf>
    <xf numFmtId="0" fontId="3" fillId="9" borderId="10" xfId="0" applyFont="1" applyFill="1" applyBorder="1" applyAlignment="1" applyProtection="1">
      <alignment horizontal="center" vertical="center" wrapText="1"/>
      <protection hidden="1"/>
    </xf>
    <xf numFmtId="0" fontId="3" fillId="9" borderId="11" xfId="0" applyFont="1" applyFill="1" applyBorder="1" applyAlignment="1" applyProtection="1">
      <alignment horizontal="center" vertical="center" wrapText="1"/>
      <protection hidden="1"/>
    </xf>
    <xf numFmtId="0" fontId="0" fillId="0" borderId="23" xfId="0" applyFont="1" applyBorder="1" applyAlignment="1" applyProtection="1">
      <alignment horizontal="justify" vertical="center"/>
      <protection hidden="1"/>
    </xf>
    <xf numFmtId="0" fontId="0" fillId="0" borderId="26" xfId="0" applyFont="1" applyBorder="1" applyAlignment="1" applyProtection="1">
      <alignment horizontal="left" vertical="center" wrapText="1" indent="1"/>
      <protection hidden="1"/>
    </xf>
    <xf numFmtId="0" fontId="0" fillId="0" borderId="26" xfId="0" applyFont="1" applyBorder="1" applyAlignment="1" applyProtection="1">
      <alignment horizontal="left" vertical="center" indent="1"/>
      <protection hidden="1"/>
    </xf>
    <xf numFmtId="0" fontId="0" fillId="0" borderId="0" xfId="0" applyFont="1" applyFill="1" applyBorder="1" applyAlignment="1" applyProtection="1">
      <alignment horizontal="justify" vertical="center"/>
      <protection hidden="1"/>
    </xf>
    <xf numFmtId="0" fontId="0" fillId="0" borderId="23" xfId="0" applyFont="1" applyFill="1" applyBorder="1" applyAlignment="1" applyProtection="1">
      <alignment horizontal="justify" vertical="center"/>
      <protection hidden="1"/>
    </xf>
    <xf numFmtId="0" fontId="0" fillId="0" borderId="19" xfId="0" applyFont="1" applyBorder="1" applyAlignment="1" applyProtection="1">
      <alignment horizontal="justify" vertical="center" wrapText="1"/>
      <protection hidden="1"/>
    </xf>
    <xf numFmtId="0" fontId="0" fillId="0" borderId="19" xfId="0" applyFont="1" applyBorder="1" applyAlignment="1" applyProtection="1">
      <alignment horizontal="justify" vertical="center"/>
      <protection hidden="1"/>
    </xf>
    <xf numFmtId="0" fontId="0" fillId="0" borderId="28" xfId="0" applyBorder="1" applyAlignment="1" applyProtection="1">
      <alignment horizontal="left" vertical="center" wrapText="1"/>
      <protection hidden="1"/>
    </xf>
    <xf numFmtId="0" fontId="0" fillId="0" borderId="25" xfId="0" applyFont="1" applyBorder="1" applyAlignment="1" applyProtection="1">
      <alignment horizontal="left" vertical="center" wrapText="1"/>
      <protection hidden="1"/>
    </xf>
    <xf numFmtId="0" fontId="0" fillId="0" borderId="26" xfId="0" applyFont="1" applyBorder="1" applyAlignment="1" applyProtection="1">
      <alignment horizontal="left" vertical="center"/>
      <protection hidden="1"/>
    </xf>
    <xf numFmtId="0" fontId="0" fillId="0" borderId="0" xfId="0" quotePrefix="1" applyFont="1" applyBorder="1" applyAlignment="1" applyProtection="1">
      <alignment horizontal="left" vertical="center" wrapText="1" indent="3"/>
      <protection hidden="1"/>
    </xf>
    <xf numFmtId="0" fontId="0" fillId="0" borderId="25" xfId="0" quotePrefix="1" applyFont="1" applyBorder="1" applyAlignment="1" applyProtection="1">
      <alignment horizontal="left" vertical="center" wrapText="1" indent="3"/>
      <protection hidden="1"/>
    </xf>
    <xf numFmtId="0" fontId="0" fillId="0" borderId="22" xfId="0" applyFont="1" applyBorder="1" applyAlignment="1" applyProtection="1">
      <alignment horizontal="justify" vertical="center" wrapText="1"/>
      <protection hidden="1"/>
    </xf>
    <xf numFmtId="0" fontId="1" fillId="3" borderId="0" xfId="0" applyFont="1" applyFill="1" applyAlignment="1">
      <alignment horizontal="justify" vertical="center" wrapText="1"/>
    </xf>
    <xf numFmtId="14" fontId="0" fillId="0" borderId="0" xfId="0" applyNumberFormat="1" applyAlignment="1">
      <alignment horizontal="left" wrapText="1"/>
    </xf>
    <xf numFmtId="0" fontId="0" fillId="0" borderId="0" xfId="0" applyAlignment="1">
      <alignment horizontal="left" wrapText="1"/>
    </xf>
  </cellXfs>
  <cellStyles count="4">
    <cellStyle name="Hipervínculo" xfId="3" builtinId="8"/>
    <cellStyle name="Millares" xfId="2" builtinId="3"/>
    <cellStyle name="Normal" xfId="0" builtinId="0"/>
    <cellStyle name="Porcentaje" xfId="1" builtinId="5"/>
  </cellStyles>
  <dxfs count="7">
    <dxf>
      <font>
        <b val="0"/>
        <i val="0"/>
        <strike val="0"/>
        <condense val="0"/>
        <extend val="0"/>
        <outline val="0"/>
        <shadow val="0"/>
        <u val="none"/>
        <vertAlign val="baseline"/>
        <sz val="14"/>
        <color auto="1"/>
        <name val="Calibri"/>
        <scheme val="minor"/>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center" vertical="bottom" textRotation="0" wrapText="1" relative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center" vertical="bottom" textRotation="0" wrapText="1" relative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center" vertical="bottom" textRotation="0" wrapText="1" relativeIndent="0" justifyLastLine="0" shrinkToFit="0" readingOrder="0"/>
    </dxf>
    <dxf>
      <font>
        <b val="0"/>
        <i val="0"/>
        <strike val="0"/>
        <condense val="0"/>
        <extend val="0"/>
        <outline val="0"/>
        <shadow val="0"/>
        <u val="none"/>
        <vertAlign val="baseline"/>
        <sz val="14"/>
        <color auto="1"/>
        <name val="Calibri"/>
        <scheme val="minor"/>
      </font>
      <fill>
        <patternFill patternType="none">
          <fgColor indexed="64"/>
          <bgColor indexed="65"/>
        </patternFill>
      </fill>
      <alignment horizontal="general" vertical="bottom" textRotation="0" wrapText="0" relative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center" vertical="bottom" textRotation="0" wrapText="1" relativeIndent="0" justifyLastLine="0" shrinkToFit="0" readingOrder="0"/>
    </dxf>
    <dxf>
      <font>
        <b/>
        <i val="0"/>
        <strike val="0"/>
        <condense val="0"/>
        <extend val="0"/>
        <outline val="0"/>
        <shadow val="0"/>
        <u val="none"/>
        <vertAlign val="baseline"/>
        <sz val="14"/>
        <color auto="1"/>
        <name val="Calibri"/>
        <scheme val="minor"/>
      </font>
      <fill>
        <patternFill patternType="none">
          <fgColor indexed="64"/>
          <bgColor indexed="65"/>
        </patternFill>
      </fill>
      <alignment horizontal="center" vertical="bottom" textRotation="0" wrapText="1" relativeIndent="0" justifyLastLine="0" shrinkToFit="0" readingOrder="0"/>
    </dxf>
  </dxfs>
  <tableStyles count="0" defaultTableStyle="TableStyleMedium9" defaultPivotStyle="PivotStyleLight16"/>
  <colors>
    <mruColors>
      <color rgb="FFD9D9D9"/>
      <color rgb="FF769535"/>
      <color rgb="FF2787A0"/>
      <color rgb="FF5D417E"/>
      <color rgb="FF9B2D2A"/>
      <color rgb="FF7695A0"/>
      <color rgb="FF60497B"/>
      <color rgb="FF003366"/>
      <color rgb="FFFF9900"/>
      <color rgb="FF99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2.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5.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26.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30.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34.xml"/></Relationships>
</file>

<file path=xl/charts/_rels/chart26.xml.rels><?xml version="1.0" encoding="UTF-8" standalone="yes"?>
<Relationships xmlns="http://schemas.openxmlformats.org/package/2006/relationships"><Relationship Id="rId1" Type="http://schemas.openxmlformats.org/officeDocument/2006/relationships/chartUserShapes" Target="../drawings/drawing37.xml"/></Relationships>
</file>

<file path=xl/charts/_rels/chart27.xml.rels><?xml version="1.0" encoding="UTF-8" standalone="yes"?>
<Relationships xmlns="http://schemas.openxmlformats.org/package/2006/relationships"><Relationship Id="rId1" Type="http://schemas.openxmlformats.org/officeDocument/2006/relationships/chartUserShapes" Target="../drawings/drawing38.xml"/></Relationships>
</file>

<file path=xl/charts/_rels/chart29.xml.rels><?xml version="1.0" encoding="UTF-8" standalone="yes"?>
<Relationships xmlns="http://schemas.openxmlformats.org/package/2006/relationships"><Relationship Id="rId1" Type="http://schemas.openxmlformats.org/officeDocument/2006/relationships/chartUserShapes" Target="../drawings/drawing41.xml"/></Relationships>
</file>

<file path=xl/charts/_rels/chart30.xml.rels><?xml version="1.0" encoding="UTF-8" standalone="yes"?>
<Relationships xmlns="http://schemas.openxmlformats.org/package/2006/relationships"><Relationship Id="rId1" Type="http://schemas.openxmlformats.org/officeDocument/2006/relationships/chartUserShapes" Target="../drawings/drawing42.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45.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46.xml"/></Relationships>
</file>

<file path=xl/charts/_rels/chart35.xml.rels><?xml version="1.0" encoding="UTF-8" standalone="yes"?>
<Relationships xmlns="http://schemas.openxmlformats.org/package/2006/relationships"><Relationship Id="rId1" Type="http://schemas.openxmlformats.org/officeDocument/2006/relationships/chartUserShapes" Target="../drawings/drawing49.xml"/></Relationships>
</file>

<file path=xl/charts/_rels/chart36.xml.rels><?xml version="1.0" encoding="UTF-8" standalone="yes"?>
<Relationships xmlns="http://schemas.openxmlformats.org/package/2006/relationships"><Relationship Id="rId1" Type="http://schemas.openxmlformats.org/officeDocument/2006/relationships/chartUserShapes" Target="../drawings/drawing50.xml"/></Relationships>
</file>

<file path=xl/charts/_rels/chart38.xml.rels><?xml version="1.0" encoding="UTF-8" standalone="yes"?>
<Relationships xmlns="http://schemas.openxmlformats.org/package/2006/relationships"><Relationship Id="rId1" Type="http://schemas.openxmlformats.org/officeDocument/2006/relationships/chartUserShapes" Target="../drawings/drawing53.xml"/></Relationships>
</file>

<file path=xl/charts/_rels/chart39.xml.rels><?xml version="1.0" encoding="UTF-8" standalone="yes"?>
<Relationships xmlns="http://schemas.openxmlformats.org/package/2006/relationships"><Relationship Id="rId1" Type="http://schemas.openxmlformats.org/officeDocument/2006/relationships/chartUserShapes" Target="../drawings/drawing54.xml"/></Relationships>
</file>

<file path=xl/charts/_rels/chart41.xml.rels><?xml version="1.0" encoding="UTF-8" standalone="yes"?>
<Relationships xmlns="http://schemas.openxmlformats.org/package/2006/relationships"><Relationship Id="rId1" Type="http://schemas.openxmlformats.org/officeDocument/2006/relationships/chartUserShapes" Target="../drawings/drawing57.xml"/></Relationships>
</file>

<file path=xl/charts/_rels/chart42.xml.rels><?xml version="1.0" encoding="UTF-8" standalone="yes"?>
<Relationships xmlns="http://schemas.openxmlformats.org/package/2006/relationships"><Relationship Id="rId1" Type="http://schemas.openxmlformats.org/officeDocument/2006/relationships/chartUserShapes" Target="../drawings/drawing5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0469935542123474"/>
          <c:y val="0.63322942964011386"/>
        </c:manualLayout>
      </c:layout>
      <c:overlay val="0"/>
      <c:txPr>
        <a:bodyPr/>
        <a:lstStyle/>
        <a:p>
          <a:pPr>
            <a:defRPr sz="1200" i="1"/>
          </a:pPr>
          <a:endParaRPr lang="es-ES"/>
        </a:p>
      </c:txPr>
    </c:title>
    <c:autoTitleDeleted val="0"/>
    <c:plotArea>
      <c:layout>
        <c:manualLayout>
          <c:layoutTarget val="inner"/>
          <c:xMode val="edge"/>
          <c:yMode val="edge"/>
          <c:x val="0.25044142512077294"/>
          <c:y val="0"/>
          <c:w val="0.52377480524359943"/>
          <c:h val="1"/>
        </c:manualLayout>
      </c:layout>
      <c:pieChart>
        <c:varyColors val="1"/>
        <c:ser>
          <c:idx val="0"/>
          <c:order val="0"/>
          <c:tx>
            <c:strRef>
              <c:f>'R 1.5 Micro'!$A$29:$F$29</c:f>
              <c:strCache>
                <c:ptCount val="6"/>
                <c:pt idx="0">
                  <c:v>ENFOQUE  DE ORGANIZACIONES INTELIGENTES</c:v>
                </c:pt>
              </c:strCache>
            </c:strRef>
          </c:tx>
          <c:dPt>
            <c:idx val="1"/>
            <c:bubble3D val="0"/>
            <c:spPr>
              <a:solidFill>
                <a:srgbClr val="D9D9D9"/>
              </a:solidFill>
            </c:spPr>
          </c:dPt>
          <c:dPt>
            <c:idx val="2"/>
            <c:bubble3D val="0"/>
            <c:spPr>
              <a:noFill/>
            </c:spPr>
          </c:dPt>
          <c:dLbls>
            <c:dLbl>
              <c:idx val="0"/>
              <c:layout>
                <c:manualLayout>
                  <c:x val="0.12617752251009487"/>
                  <c:y val="0.2256017574333613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Micro'!$B$33:$D$33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366" l="0.70000000000000062" r="0.70000000000000062" t="0.750000000000003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3332238061537441"/>
          <c:y val="0.62056782640206309"/>
        </c:manualLayout>
      </c:layout>
      <c:overlay val="0"/>
      <c:txPr>
        <a:bodyPr/>
        <a:lstStyle/>
        <a:p>
          <a:pPr>
            <a:defRPr sz="1200" i="1"/>
          </a:pPr>
          <a:endParaRPr lang="es-ES"/>
        </a:p>
      </c:txPr>
    </c:title>
    <c:autoTitleDeleted val="0"/>
    <c:plotArea>
      <c:layout>
        <c:manualLayout>
          <c:layoutTarget val="inner"/>
          <c:xMode val="edge"/>
          <c:yMode val="edge"/>
          <c:x val="0.2010782427449094"/>
          <c:y val="0"/>
          <c:w val="0.63945005611672623"/>
          <c:h val="1"/>
        </c:manualLayout>
      </c:layout>
      <c:pieChart>
        <c:varyColors val="1"/>
        <c:ser>
          <c:idx val="0"/>
          <c:order val="0"/>
          <c:tx>
            <c:strRef>
              <c:f>'R 1.5 Micro'!$A$35:$F$35</c:f>
              <c:strCache>
                <c:ptCount val="6"/>
                <c:pt idx="0">
                  <c:v>ENFOQUE  DE ORGANIZACIONES RENTABLES</c:v>
                </c:pt>
              </c:strCache>
            </c:strRef>
          </c:tx>
          <c:dPt>
            <c:idx val="0"/>
            <c:bubble3D val="0"/>
            <c:spPr>
              <a:solidFill>
                <a:srgbClr val="00B050"/>
              </a:solidFill>
            </c:spPr>
          </c:dPt>
          <c:dPt>
            <c:idx val="1"/>
            <c:bubble3D val="0"/>
            <c:spPr>
              <a:solidFill>
                <a:srgbClr val="D9D9D9"/>
              </a:solidFill>
            </c:spPr>
          </c:dPt>
          <c:dPt>
            <c:idx val="2"/>
            <c:bubble3D val="0"/>
            <c:spPr>
              <a:noFill/>
              <a:ln>
                <a:noFill/>
              </a:ln>
            </c:spPr>
          </c:dPt>
          <c:dLbls>
            <c:dLbl>
              <c:idx val="0"/>
              <c:layout>
                <c:manualLayout>
                  <c:x val="7.0750546031104117E-2"/>
                  <c:y val="0.22544847997041695"/>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Micro'!$B$38:$D$38</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389" l="0.70000000000000062" r="0.70000000000000062" t="0.75000000000000389"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17904155730533691"/>
          <c:y val="0.64340408285365513"/>
        </c:manualLayout>
      </c:layout>
      <c:overlay val="0"/>
      <c:txPr>
        <a:bodyPr/>
        <a:lstStyle/>
        <a:p>
          <a:pPr>
            <a:defRPr sz="1200" i="1"/>
          </a:pPr>
          <a:endParaRPr lang="es-ES"/>
        </a:p>
      </c:txPr>
    </c:title>
    <c:autoTitleDeleted val="0"/>
    <c:plotArea>
      <c:layout>
        <c:manualLayout>
          <c:layoutTarget val="inner"/>
          <c:xMode val="edge"/>
          <c:yMode val="edge"/>
          <c:x val="0.1869790026246719"/>
          <c:y val="0"/>
          <c:w val="0.67569466316711113"/>
          <c:h val="1"/>
        </c:manualLayout>
      </c:layout>
      <c:pieChart>
        <c:varyColors val="1"/>
        <c:ser>
          <c:idx val="0"/>
          <c:order val="0"/>
          <c:tx>
            <c:strRef>
              <c:f>'R 1.5 Micro'!$A$40:$F$40</c:f>
              <c:strCache>
                <c:ptCount val="6"/>
                <c:pt idx="0">
                  <c:v>ENFOQUE  DE ORGANIZACIONES PROFESIONALES</c:v>
                </c:pt>
              </c:strCache>
            </c:strRef>
          </c:tx>
          <c:spPr>
            <a:solidFill>
              <a:schemeClr val="tx2"/>
            </a:solidFill>
          </c:spPr>
          <c:dPt>
            <c:idx val="1"/>
            <c:bubble3D val="0"/>
            <c:spPr>
              <a:solidFill>
                <a:srgbClr val="D9D9D9"/>
              </a:solidFill>
            </c:spPr>
          </c:dPt>
          <c:dPt>
            <c:idx val="2"/>
            <c:bubble3D val="0"/>
            <c:spPr>
              <a:noFill/>
            </c:spPr>
          </c:dPt>
          <c:dLbls>
            <c:dLbl>
              <c:idx val="0"/>
              <c:layout>
                <c:manualLayout>
                  <c:x val="3.9853346456693209E-2"/>
                  <c:y val="0.23489355405768361"/>
                </c:manualLayout>
              </c:layout>
              <c:spPr/>
              <c:txPr>
                <a:bodyPr/>
                <a:lstStyle/>
                <a:p>
                  <a:pPr>
                    <a:defRPr sz="1400" b="1"/>
                  </a:pPr>
                  <a:endParaRPr lang="es-ES"/>
                </a:p>
              </c:txPr>
              <c:showLegendKey val="0"/>
              <c:showVal val="1"/>
              <c:showCatName val="0"/>
              <c:showSerName val="0"/>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'R 1.5 Micro'!$B$43:$D$43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322" l="0.70000000000000062" r="0.70000000000000062" t="0.75000000000000322"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0469935542123482"/>
          <c:y val="0.63322942964011431"/>
        </c:manualLayout>
      </c:layout>
      <c:overlay val="0"/>
      <c:txPr>
        <a:bodyPr/>
        <a:lstStyle/>
        <a:p>
          <a:pPr>
            <a:defRPr sz="1200" i="1"/>
          </a:pPr>
          <a:endParaRPr lang="es-ES"/>
        </a:p>
      </c:txPr>
    </c:title>
    <c:autoTitleDeleted val="0"/>
    <c:plotArea>
      <c:layout>
        <c:manualLayout>
          <c:layoutTarget val="inner"/>
          <c:xMode val="edge"/>
          <c:yMode val="edge"/>
          <c:x val="0.25044142512077294"/>
          <c:y val="0"/>
          <c:w val="0.52377480524359976"/>
          <c:h val="1"/>
        </c:manualLayout>
      </c:layout>
      <c:pieChart>
        <c:varyColors val="1"/>
        <c:ser>
          <c:idx val="0"/>
          <c:order val="0"/>
          <c:tx>
            <c:strRef>
              <c:f>'R 1.5 Pequeña'!$A$29:$F$29</c:f>
              <c:strCache>
                <c:ptCount val="6"/>
                <c:pt idx="0">
                  <c:v>ENFOQUE  DE ORGANIZACIONES INTELIGENTES</c:v>
                </c:pt>
              </c:strCache>
            </c:strRef>
          </c:tx>
          <c:dPt>
            <c:idx val="1"/>
            <c:bubble3D val="0"/>
            <c:spPr>
              <a:solidFill>
                <a:srgbClr val="D9D9D9"/>
              </a:solidFill>
            </c:spPr>
          </c:dPt>
          <c:dPt>
            <c:idx val="2"/>
            <c:bubble3D val="0"/>
            <c:spPr>
              <a:noFill/>
            </c:spPr>
          </c:dPt>
          <c:dLbls>
            <c:dLbl>
              <c:idx val="0"/>
              <c:layout>
                <c:manualLayout>
                  <c:x val="0.12617752251009487"/>
                  <c:y val="0.2256017574333613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Pequeña'!$B$33:$D$33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389" l="0.70000000000000062" r="0.70000000000000062" t="0.7500000000000038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3332238061537441"/>
          <c:y val="0.62056782640206309"/>
        </c:manualLayout>
      </c:layout>
      <c:overlay val="0"/>
      <c:txPr>
        <a:bodyPr/>
        <a:lstStyle/>
        <a:p>
          <a:pPr>
            <a:defRPr sz="1200" i="1"/>
          </a:pPr>
          <a:endParaRPr lang="es-ES"/>
        </a:p>
      </c:txPr>
    </c:title>
    <c:autoTitleDeleted val="0"/>
    <c:plotArea>
      <c:layout>
        <c:manualLayout>
          <c:layoutTarget val="inner"/>
          <c:xMode val="edge"/>
          <c:yMode val="edge"/>
          <c:x val="0.2010782427449094"/>
          <c:y val="0"/>
          <c:w val="0.63945005611672645"/>
          <c:h val="1"/>
        </c:manualLayout>
      </c:layout>
      <c:pieChart>
        <c:varyColors val="1"/>
        <c:ser>
          <c:idx val="0"/>
          <c:order val="0"/>
          <c:tx>
            <c:strRef>
              <c:f>'R 1.5 Pequeña'!$A$35:$F$35</c:f>
              <c:strCache>
                <c:ptCount val="6"/>
                <c:pt idx="0">
                  <c:v>ENFOQUE  DE ORGANIZACIONES RENTABLES</c:v>
                </c:pt>
              </c:strCache>
            </c:strRef>
          </c:tx>
          <c:dPt>
            <c:idx val="0"/>
            <c:bubble3D val="0"/>
            <c:spPr>
              <a:solidFill>
                <a:srgbClr val="00B050"/>
              </a:solidFill>
            </c:spPr>
          </c:dPt>
          <c:dPt>
            <c:idx val="1"/>
            <c:bubble3D val="0"/>
            <c:spPr>
              <a:solidFill>
                <a:srgbClr val="D9D9D9"/>
              </a:solidFill>
            </c:spPr>
          </c:dPt>
          <c:dPt>
            <c:idx val="2"/>
            <c:bubble3D val="0"/>
            <c:spPr>
              <a:noFill/>
              <a:ln>
                <a:noFill/>
              </a:ln>
            </c:spPr>
          </c:dPt>
          <c:dLbls>
            <c:dLbl>
              <c:idx val="0"/>
              <c:layout>
                <c:manualLayout>
                  <c:x val="7.0750546031104117E-2"/>
                  <c:y val="0.225448479970417"/>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Pequeña'!$B$38:$D$38</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411" l="0.70000000000000062" r="0.70000000000000062" t="0.75000000000000411"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17904155730533691"/>
          <c:y val="0.64340408285365513"/>
        </c:manualLayout>
      </c:layout>
      <c:overlay val="0"/>
      <c:txPr>
        <a:bodyPr/>
        <a:lstStyle/>
        <a:p>
          <a:pPr>
            <a:defRPr sz="1200" i="1"/>
          </a:pPr>
          <a:endParaRPr lang="es-ES"/>
        </a:p>
      </c:txPr>
    </c:title>
    <c:autoTitleDeleted val="0"/>
    <c:plotArea>
      <c:layout>
        <c:manualLayout>
          <c:layoutTarget val="inner"/>
          <c:xMode val="edge"/>
          <c:yMode val="edge"/>
          <c:x val="0.1869790026246719"/>
          <c:y val="0"/>
          <c:w val="0.67569466316711158"/>
          <c:h val="1"/>
        </c:manualLayout>
      </c:layout>
      <c:pieChart>
        <c:varyColors val="1"/>
        <c:ser>
          <c:idx val="0"/>
          <c:order val="0"/>
          <c:tx>
            <c:strRef>
              <c:f>'R 1.5 Pequeña'!$A$40:$F$40</c:f>
              <c:strCache>
                <c:ptCount val="6"/>
                <c:pt idx="0">
                  <c:v>ENFOQUE  DE ORGANIZACIONES PROFESIONALES</c:v>
                </c:pt>
              </c:strCache>
            </c:strRef>
          </c:tx>
          <c:spPr>
            <a:solidFill>
              <a:schemeClr val="tx2"/>
            </a:solidFill>
          </c:spPr>
          <c:dPt>
            <c:idx val="1"/>
            <c:bubble3D val="0"/>
            <c:spPr>
              <a:solidFill>
                <a:srgbClr val="D9D9D9"/>
              </a:solidFill>
            </c:spPr>
          </c:dPt>
          <c:dPt>
            <c:idx val="2"/>
            <c:bubble3D val="0"/>
            <c:spPr>
              <a:noFill/>
            </c:spPr>
          </c:dPt>
          <c:dLbls>
            <c:dLbl>
              <c:idx val="0"/>
              <c:layout>
                <c:manualLayout>
                  <c:x val="3.9853346456693237E-2"/>
                  <c:y val="0.23489355405768361"/>
                </c:manualLayout>
              </c:layout>
              <c:spPr/>
              <c:txPr>
                <a:bodyPr/>
                <a:lstStyle/>
                <a:p>
                  <a:pPr>
                    <a:defRPr sz="1400" b="1"/>
                  </a:pPr>
                  <a:endParaRPr lang="es-ES"/>
                </a:p>
              </c:txPr>
              <c:showLegendKey val="0"/>
              <c:showVal val="1"/>
              <c:showCatName val="0"/>
              <c:showSerName val="0"/>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'R 1.5 Pequeña'!$B$43:$D$43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344" l="0.70000000000000062" r="0.70000000000000062" t="0.75000000000000344"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0469935542123494"/>
          <c:y val="0.63322942964011475"/>
        </c:manualLayout>
      </c:layout>
      <c:overlay val="0"/>
      <c:txPr>
        <a:bodyPr/>
        <a:lstStyle/>
        <a:p>
          <a:pPr>
            <a:defRPr sz="1200" i="1"/>
          </a:pPr>
          <a:endParaRPr lang="es-ES"/>
        </a:p>
      </c:txPr>
    </c:title>
    <c:autoTitleDeleted val="0"/>
    <c:plotArea>
      <c:layout>
        <c:manualLayout>
          <c:layoutTarget val="inner"/>
          <c:xMode val="edge"/>
          <c:yMode val="edge"/>
          <c:x val="0.25044142512077294"/>
          <c:y val="0"/>
          <c:w val="0.52377480524360021"/>
          <c:h val="1"/>
        </c:manualLayout>
      </c:layout>
      <c:pieChart>
        <c:varyColors val="1"/>
        <c:ser>
          <c:idx val="0"/>
          <c:order val="0"/>
          <c:tx>
            <c:strRef>
              <c:f>'R 1.5 Mediana'!$A$29:$F$29</c:f>
              <c:strCache>
                <c:ptCount val="6"/>
                <c:pt idx="0">
                  <c:v>ENFOQUE  DE ORGANIZACIONES INTELIGENTES</c:v>
                </c:pt>
              </c:strCache>
            </c:strRef>
          </c:tx>
          <c:dPt>
            <c:idx val="1"/>
            <c:bubble3D val="0"/>
            <c:spPr>
              <a:solidFill>
                <a:srgbClr val="D9D9D9"/>
              </a:solidFill>
            </c:spPr>
          </c:dPt>
          <c:dPt>
            <c:idx val="2"/>
            <c:bubble3D val="0"/>
            <c:spPr>
              <a:noFill/>
            </c:spPr>
          </c:dPt>
          <c:dLbls>
            <c:dLbl>
              <c:idx val="0"/>
              <c:layout>
                <c:manualLayout>
                  <c:x val="0.12617752251009487"/>
                  <c:y val="0.2256017574333613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Mediana'!$B$33:$D$33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411" l="0.70000000000000062" r="0.70000000000000062" t="0.7500000000000041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3332238061537441"/>
          <c:y val="0.62056782640206309"/>
        </c:manualLayout>
      </c:layout>
      <c:overlay val="0"/>
      <c:txPr>
        <a:bodyPr/>
        <a:lstStyle/>
        <a:p>
          <a:pPr>
            <a:defRPr sz="1200" i="1"/>
          </a:pPr>
          <a:endParaRPr lang="es-ES"/>
        </a:p>
      </c:txPr>
    </c:title>
    <c:autoTitleDeleted val="0"/>
    <c:plotArea>
      <c:layout>
        <c:manualLayout>
          <c:layoutTarget val="inner"/>
          <c:xMode val="edge"/>
          <c:yMode val="edge"/>
          <c:x val="0.2010782427449094"/>
          <c:y val="0"/>
          <c:w val="0.63945005611672678"/>
          <c:h val="1"/>
        </c:manualLayout>
      </c:layout>
      <c:pieChart>
        <c:varyColors val="1"/>
        <c:ser>
          <c:idx val="0"/>
          <c:order val="0"/>
          <c:tx>
            <c:strRef>
              <c:f>'R 1.5 Mediana'!$A$35:$F$35</c:f>
              <c:strCache>
                <c:ptCount val="6"/>
                <c:pt idx="0">
                  <c:v>ENFOQUE  DE ORGANIZACIONES RENTABLES</c:v>
                </c:pt>
              </c:strCache>
            </c:strRef>
          </c:tx>
          <c:dPt>
            <c:idx val="0"/>
            <c:bubble3D val="0"/>
            <c:spPr>
              <a:solidFill>
                <a:srgbClr val="00B050"/>
              </a:solidFill>
            </c:spPr>
          </c:dPt>
          <c:dPt>
            <c:idx val="1"/>
            <c:bubble3D val="0"/>
            <c:spPr>
              <a:solidFill>
                <a:srgbClr val="D9D9D9"/>
              </a:solidFill>
            </c:spPr>
          </c:dPt>
          <c:dPt>
            <c:idx val="2"/>
            <c:bubble3D val="0"/>
            <c:spPr>
              <a:noFill/>
              <a:ln>
                <a:noFill/>
              </a:ln>
            </c:spPr>
          </c:dPt>
          <c:dLbls>
            <c:dLbl>
              <c:idx val="0"/>
              <c:layout>
                <c:manualLayout>
                  <c:x val="7.0750546031104117E-2"/>
                  <c:y val="0.22544847997041706"/>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Mediana'!$B$38:$D$38</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433" l="0.70000000000000062" r="0.70000000000000062" t="0.75000000000000433"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17904155730533691"/>
          <c:y val="0.64340408285365513"/>
        </c:manualLayout>
      </c:layout>
      <c:overlay val="0"/>
      <c:txPr>
        <a:bodyPr/>
        <a:lstStyle/>
        <a:p>
          <a:pPr>
            <a:defRPr sz="1200" i="1"/>
          </a:pPr>
          <a:endParaRPr lang="es-ES"/>
        </a:p>
      </c:txPr>
    </c:title>
    <c:autoTitleDeleted val="0"/>
    <c:plotArea>
      <c:layout>
        <c:manualLayout>
          <c:layoutTarget val="inner"/>
          <c:xMode val="edge"/>
          <c:yMode val="edge"/>
          <c:x val="0.1869790026246719"/>
          <c:y val="0"/>
          <c:w val="0.67569466316711213"/>
          <c:h val="1"/>
        </c:manualLayout>
      </c:layout>
      <c:pieChart>
        <c:varyColors val="1"/>
        <c:ser>
          <c:idx val="0"/>
          <c:order val="0"/>
          <c:tx>
            <c:strRef>
              <c:f>'R 1.5 Mediana'!$A$40:$F$40</c:f>
              <c:strCache>
                <c:ptCount val="6"/>
                <c:pt idx="0">
                  <c:v>ENFOQUE  DE ORGANIZACIONES PROFESIONALES</c:v>
                </c:pt>
              </c:strCache>
            </c:strRef>
          </c:tx>
          <c:spPr>
            <a:solidFill>
              <a:schemeClr val="tx2"/>
            </a:solidFill>
          </c:spPr>
          <c:dPt>
            <c:idx val="1"/>
            <c:bubble3D val="0"/>
            <c:spPr>
              <a:solidFill>
                <a:srgbClr val="D9D9D9"/>
              </a:solidFill>
            </c:spPr>
          </c:dPt>
          <c:dPt>
            <c:idx val="2"/>
            <c:bubble3D val="0"/>
            <c:spPr>
              <a:noFill/>
            </c:spPr>
          </c:dPt>
          <c:dLbls>
            <c:dLbl>
              <c:idx val="0"/>
              <c:layout>
                <c:manualLayout>
                  <c:x val="3.9853346456693257E-2"/>
                  <c:y val="0.23489355405768361"/>
                </c:manualLayout>
              </c:layout>
              <c:spPr/>
              <c:txPr>
                <a:bodyPr/>
                <a:lstStyle/>
                <a:p>
                  <a:pPr>
                    <a:defRPr sz="1400" b="1"/>
                  </a:pPr>
                  <a:endParaRPr lang="es-ES"/>
                </a:p>
              </c:txPr>
              <c:showLegendKey val="0"/>
              <c:showVal val="1"/>
              <c:showCatName val="0"/>
              <c:showSerName val="0"/>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'R 1.5 Mediana'!$B$43:$D$43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366" l="0.70000000000000062" r="0.70000000000000062" t="0.75000000000000366" header="0.30000000000000032" footer="0.30000000000000032"/>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0469935542123499"/>
          <c:y val="0.63322942964011508"/>
        </c:manualLayout>
      </c:layout>
      <c:overlay val="0"/>
      <c:txPr>
        <a:bodyPr/>
        <a:lstStyle/>
        <a:p>
          <a:pPr>
            <a:defRPr sz="1200" i="1"/>
          </a:pPr>
          <a:endParaRPr lang="es-ES"/>
        </a:p>
      </c:txPr>
    </c:title>
    <c:autoTitleDeleted val="0"/>
    <c:plotArea>
      <c:layout>
        <c:manualLayout>
          <c:layoutTarget val="inner"/>
          <c:xMode val="edge"/>
          <c:yMode val="edge"/>
          <c:x val="0.25044142512077294"/>
          <c:y val="0"/>
          <c:w val="0.52377480524360043"/>
          <c:h val="1"/>
        </c:manualLayout>
      </c:layout>
      <c:pieChart>
        <c:varyColors val="1"/>
        <c:ser>
          <c:idx val="0"/>
          <c:order val="0"/>
          <c:tx>
            <c:strRef>
              <c:f>'R 1.5 Grande'!$A$29:$F$29</c:f>
              <c:strCache>
                <c:ptCount val="6"/>
                <c:pt idx="0">
                  <c:v>ENFOQUE  DE ORGANIZACIONES INTELIGENTES</c:v>
                </c:pt>
              </c:strCache>
            </c:strRef>
          </c:tx>
          <c:dPt>
            <c:idx val="1"/>
            <c:bubble3D val="0"/>
            <c:spPr>
              <a:solidFill>
                <a:srgbClr val="D9D9D9"/>
              </a:solidFill>
            </c:spPr>
          </c:dPt>
          <c:dPt>
            <c:idx val="2"/>
            <c:bubble3D val="0"/>
            <c:spPr>
              <a:noFill/>
            </c:spPr>
          </c:dPt>
          <c:dLbls>
            <c:dLbl>
              <c:idx val="0"/>
              <c:layout>
                <c:manualLayout>
                  <c:x val="0.12617752251009487"/>
                  <c:y val="0.2256017574333613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Grande'!$B$33:$D$33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433" l="0.70000000000000062" r="0.70000000000000062" t="0.75000000000000433"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3332238061537441"/>
          <c:y val="0.62056782640206309"/>
        </c:manualLayout>
      </c:layout>
      <c:overlay val="0"/>
      <c:txPr>
        <a:bodyPr/>
        <a:lstStyle/>
        <a:p>
          <a:pPr>
            <a:defRPr sz="1200" i="1"/>
          </a:pPr>
          <a:endParaRPr lang="es-ES"/>
        </a:p>
      </c:txPr>
    </c:title>
    <c:autoTitleDeleted val="0"/>
    <c:plotArea>
      <c:layout>
        <c:manualLayout>
          <c:layoutTarget val="inner"/>
          <c:xMode val="edge"/>
          <c:yMode val="edge"/>
          <c:x val="0.2010782427449094"/>
          <c:y val="0"/>
          <c:w val="0.63945005611672701"/>
          <c:h val="1"/>
        </c:manualLayout>
      </c:layout>
      <c:pieChart>
        <c:varyColors val="1"/>
        <c:ser>
          <c:idx val="0"/>
          <c:order val="0"/>
          <c:tx>
            <c:strRef>
              <c:f>'R 1.5 Grande'!$A$35:$F$35</c:f>
              <c:strCache>
                <c:ptCount val="6"/>
                <c:pt idx="0">
                  <c:v>ENFOQUE  DE ORGANIZACIONES RENTABLES</c:v>
                </c:pt>
              </c:strCache>
            </c:strRef>
          </c:tx>
          <c:dPt>
            <c:idx val="0"/>
            <c:bubble3D val="0"/>
            <c:spPr>
              <a:solidFill>
                <a:srgbClr val="00B050"/>
              </a:solidFill>
            </c:spPr>
          </c:dPt>
          <c:dPt>
            <c:idx val="1"/>
            <c:bubble3D val="0"/>
            <c:spPr>
              <a:solidFill>
                <a:srgbClr val="D9D9D9"/>
              </a:solidFill>
            </c:spPr>
          </c:dPt>
          <c:dPt>
            <c:idx val="2"/>
            <c:bubble3D val="0"/>
            <c:spPr>
              <a:noFill/>
              <a:ln>
                <a:noFill/>
              </a:ln>
            </c:spPr>
          </c:dPt>
          <c:dLbls>
            <c:dLbl>
              <c:idx val="0"/>
              <c:layout>
                <c:manualLayout>
                  <c:x val="7.0750546031104117E-2"/>
                  <c:y val="0.2254484799704171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Grande'!$B$38:$D$38</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455" l="0.70000000000000062" r="0.70000000000000062" t="0.75000000000000455" header="0.30000000000000032" footer="0.30000000000000032"/>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17904155730533691"/>
          <c:y val="0.64340408285365513"/>
        </c:manualLayout>
      </c:layout>
      <c:overlay val="0"/>
      <c:txPr>
        <a:bodyPr/>
        <a:lstStyle/>
        <a:p>
          <a:pPr>
            <a:defRPr sz="1200" i="1"/>
          </a:pPr>
          <a:endParaRPr lang="es-ES"/>
        </a:p>
      </c:txPr>
    </c:title>
    <c:autoTitleDeleted val="0"/>
    <c:plotArea>
      <c:layout>
        <c:manualLayout>
          <c:layoutTarget val="inner"/>
          <c:xMode val="edge"/>
          <c:yMode val="edge"/>
          <c:x val="0.1869790026246719"/>
          <c:y val="0"/>
          <c:w val="0.67569466316711257"/>
          <c:h val="1"/>
        </c:manualLayout>
      </c:layout>
      <c:pieChart>
        <c:varyColors val="1"/>
        <c:ser>
          <c:idx val="0"/>
          <c:order val="0"/>
          <c:tx>
            <c:strRef>
              <c:f>'R 1.5 Grande'!$A$40:$F$40</c:f>
              <c:strCache>
                <c:ptCount val="6"/>
                <c:pt idx="0">
                  <c:v>ENFOQUE  DE ORGANIZACIONES PROFESIONALES</c:v>
                </c:pt>
              </c:strCache>
            </c:strRef>
          </c:tx>
          <c:spPr>
            <a:solidFill>
              <a:schemeClr val="tx2"/>
            </a:solidFill>
          </c:spPr>
          <c:dPt>
            <c:idx val="1"/>
            <c:bubble3D val="0"/>
            <c:spPr>
              <a:solidFill>
                <a:srgbClr val="D9D9D9"/>
              </a:solidFill>
            </c:spPr>
          </c:dPt>
          <c:dPt>
            <c:idx val="2"/>
            <c:bubble3D val="0"/>
            <c:spPr>
              <a:noFill/>
            </c:spPr>
          </c:dPt>
          <c:dLbls>
            <c:dLbl>
              <c:idx val="0"/>
              <c:layout>
                <c:manualLayout>
                  <c:x val="3.9853346456693278E-2"/>
                  <c:y val="0.23489355405768361"/>
                </c:manualLayout>
              </c:layout>
              <c:spPr/>
              <c:txPr>
                <a:bodyPr/>
                <a:lstStyle/>
                <a:p>
                  <a:pPr>
                    <a:defRPr sz="1400" b="1"/>
                  </a:pPr>
                  <a:endParaRPr lang="es-ES"/>
                </a:p>
              </c:txPr>
              <c:showLegendKey val="0"/>
              <c:showVal val="1"/>
              <c:showCatName val="0"/>
              <c:showSerName val="0"/>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'R 1.5 Grande'!$B$43:$D$43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389" l="0.70000000000000062" r="0.70000000000000062" t="0.75000000000000389" header="0.30000000000000032" footer="0.30000000000000032"/>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0469935542123507"/>
          <c:y val="0.63322942964011553"/>
        </c:manualLayout>
      </c:layout>
      <c:overlay val="0"/>
      <c:txPr>
        <a:bodyPr/>
        <a:lstStyle/>
        <a:p>
          <a:pPr>
            <a:defRPr sz="1200" i="1"/>
          </a:pPr>
          <a:endParaRPr lang="es-ES"/>
        </a:p>
      </c:txPr>
    </c:title>
    <c:autoTitleDeleted val="0"/>
    <c:plotArea>
      <c:layout>
        <c:manualLayout>
          <c:layoutTarget val="inner"/>
          <c:xMode val="edge"/>
          <c:yMode val="edge"/>
          <c:x val="0.25044142512077294"/>
          <c:y val="0"/>
          <c:w val="0.52377480524360065"/>
          <c:h val="1"/>
        </c:manualLayout>
      </c:layout>
      <c:pieChart>
        <c:varyColors val="1"/>
        <c:ser>
          <c:idx val="0"/>
          <c:order val="0"/>
          <c:tx>
            <c:strRef>
              <c:f>'R 1.5 a 5 Micro'!$A$29:$F$29</c:f>
              <c:strCache>
                <c:ptCount val="6"/>
                <c:pt idx="0">
                  <c:v>ENFOQUE  DE ORGANIZACIONES INTELIGENTES</c:v>
                </c:pt>
              </c:strCache>
            </c:strRef>
          </c:tx>
          <c:dPt>
            <c:idx val="1"/>
            <c:bubble3D val="0"/>
            <c:spPr>
              <a:solidFill>
                <a:srgbClr val="D9D9D9"/>
              </a:solidFill>
            </c:spPr>
          </c:dPt>
          <c:dPt>
            <c:idx val="2"/>
            <c:bubble3D val="0"/>
            <c:spPr>
              <a:noFill/>
            </c:spPr>
          </c:dPt>
          <c:dLbls>
            <c:dLbl>
              <c:idx val="0"/>
              <c:layout>
                <c:manualLayout>
                  <c:x val="0.12617752251009487"/>
                  <c:y val="0.2256017574333613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a 5 Micro'!$B$33:$D$33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455" l="0.70000000000000062" r="0.70000000000000062" t="0.7500000000000045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3332238061537441"/>
          <c:y val="0.62056782640206309"/>
        </c:manualLayout>
      </c:layout>
      <c:overlay val="0"/>
      <c:txPr>
        <a:bodyPr/>
        <a:lstStyle/>
        <a:p>
          <a:pPr>
            <a:defRPr sz="1200" i="1"/>
          </a:pPr>
          <a:endParaRPr lang="es-ES"/>
        </a:p>
      </c:txPr>
    </c:title>
    <c:autoTitleDeleted val="0"/>
    <c:plotArea>
      <c:layout>
        <c:manualLayout>
          <c:layoutTarget val="inner"/>
          <c:xMode val="edge"/>
          <c:yMode val="edge"/>
          <c:x val="0.2010782427449094"/>
          <c:y val="0"/>
          <c:w val="0.63945005611672723"/>
          <c:h val="1"/>
        </c:manualLayout>
      </c:layout>
      <c:pieChart>
        <c:varyColors val="1"/>
        <c:ser>
          <c:idx val="0"/>
          <c:order val="0"/>
          <c:tx>
            <c:strRef>
              <c:f>'R 1.5 a 5 Micro'!$A$35:$F$35</c:f>
              <c:strCache>
                <c:ptCount val="6"/>
                <c:pt idx="0">
                  <c:v>ENFOQUE  DE ORGANIZACIONES RENTABLES</c:v>
                </c:pt>
              </c:strCache>
            </c:strRef>
          </c:tx>
          <c:dPt>
            <c:idx val="0"/>
            <c:bubble3D val="0"/>
            <c:spPr>
              <a:solidFill>
                <a:srgbClr val="00B050"/>
              </a:solidFill>
            </c:spPr>
          </c:dPt>
          <c:dPt>
            <c:idx val="1"/>
            <c:bubble3D val="0"/>
            <c:spPr>
              <a:solidFill>
                <a:srgbClr val="D9D9D9"/>
              </a:solidFill>
            </c:spPr>
          </c:dPt>
          <c:dPt>
            <c:idx val="2"/>
            <c:bubble3D val="0"/>
            <c:spPr>
              <a:noFill/>
              <a:ln>
                <a:noFill/>
              </a:ln>
            </c:spPr>
          </c:dPt>
          <c:dLbls>
            <c:dLbl>
              <c:idx val="0"/>
              <c:layout>
                <c:manualLayout>
                  <c:x val="7.0750546031104117E-2"/>
                  <c:y val="0.22544847997041717"/>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a 5 Micro'!$B$38:$D$38</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477" l="0.70000000000000062" r="0.70000000000000062" t="0.75000000000000477" header="0.30000000000000032" footer="0.30000000000000032"/>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17904155730533691"/>
          <c:y val="0.64340408285365513"/>
        </c:manualLayout>
      </c:layout>
      <c:overlay val="0"/>
      <c:txPr>
        <a:bodyPr/>
        <a:lstStyle/>
        <a:p>
          <a:pPr>
            <a:defRPr sz="1200" i="1"/>
          </a:pPr>
          <a:endParaRPr lang="es-ES"/>
        </a:p>
      </c:txPr>
    </c:title>
    <c:autoTitleDeleted val="0"/>
    <c:plotArea>
      <c:layout>
        <c:manualLayout>
          <c:layoutTarget val="inner"/>
          <c:xMode val="edge"/>
          <c:yMode val="edge"/>
          <c:x val="0.1869790026246719"/>
          <c:y val="0"/>
          <c:w val="0.67569466316711313"/>
          <c:h val="1"/>
        </c:manualLayout>
      </c:layout>
      <c:pieChart>
        <c:varyColors val="1"/>
        <c:ser>
          <c:idx val="0"/>
          <c:order val="0"/>
          <c:tx>
            <c:strRef>
              <c:f>'R 1.5 a 5 Micro'!$A$40:$F$40</c:f>
              <c:strCache>
                <c:ptCount val="6"/>
                <c:pt idx="0">
                  <c:v>ENFOQUE  DE ORGANIZACIONES PROFESIONALES</c:v>
                </c:pt>
              </c:strCache>
            </c:strRef>
          </c:tx>
          <c:spPr>
            <a:solidFill>
              <a:schemeClr val="tx2"/>
            </a:solidFill>
          </c:spPr>
          <c:dPt>
            <c:idx val="1"/>
            <c:bubble3D val="0"/>
            <c:spPr>
              <a:solidFill>
                <a:srgbClr val="D9D9D9"/>
              </a:solidFill>
            </c:spPr>
          </c:dPt>
          <c:dPt>
            <c:idx val="2"/>
            <c:bubble3D val="0"/>
            <c:spPr>
              <a:noFill/>
            </c:spPr>
          </c:dPt>
          <c:dLbls>
            <c:dLbl>
              <c:idx val="0"/>
              <c:layout>
                <c:manualLayout>
                  <c:x val="3.9853346456693299E-2"/>
                  <c:y val="0.23489355405768361"/>
                </c:manualLayout>
              </c:layout>
              <c:spPr/>
              <c:txPr>
                <a:bodyPr/>
                <a:lstStyle/>
                <a:p>
                  <a:pPr>
                    <a:defRPr sz="1400" b="1"/>
                  </a:pPr>
                  <a:endParaRPr lang="es-ES"/>
                </a:p>
              </c:txPr>
              <c:showLegendKey val="0"/>
              <c:showVal val="1"/>
              <c:showCatName val="0"/>
              <c:showSerName val="0"/>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'R 1.5 a 5 Micro'!$B$43:$D$43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411" l="0.70000000000000062" r="0.70000000000000062" t="0.75000000000000411" header="0.30000000000000032" footer="0.30000000000000032"/>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0469935542123519"/>
          <c:y val="0.63322942964011586"/>
        </c:manualLayout>
      </c:layout>
      <c:overlay val="0"/>
      <c:txPr>
        <a:bodyPr/>
        <a:lstStyle/>
        <a:p>
          <a:pPr>
            <a:defRPr sz="1200" i="1"/>
          </a:pPr>
          <a:endParaRPr lang="es-ES"/>
        </a:p>
      </c:txPr>
    </c:title>
    <c:autoTitleDeleted val="0"/>
    <c:plotArea>
      <c:layout>
        <c:manualLayout>
          <c:layoutTarget val="inner"/>
          <c:xMode val="edge"/>
          <c:yMode val="edge"/>
          <c:x val="0.25044142512077294"/>
          <c:y val="0"/>
          <c:w val="0.52377480524360065"/>
          <c:h val="1"/>
        </c:manualLayout>
      </c:layout>
      <c:pieChart>
        <c:varyColors val="1"/>
        <c:ser>
          <c:idx val="0"/>
          <c:order val="0"/>
          <c:tx>
            <c:strRef>
              <c:f>'R 1.5 a 5 Pequeña'!$A$29:$F$29</c:f>
              <c:strCache>
                <c:ptCount val="6"/>
                <c:pt idx="0">
                  <c:v>ENFOQUE  DE ORGANIZACIONES INTELIGENTES</c:v>
                </c:pt>
              </c:strCache>
            </c:strRef>
          </c:tx>
          <c:dPt>
            <c:idx val="1"/>
            <c:bubble3D val="0"/>
            <c:spPr>
              <a:solidFill>
                <a:srgbClr val="D9D9D9"/>
              </a:solidFill>
            </c:spPr>
          </c:dPt>
          <c:dPt>
            <c:idx val="2"/>
            <c:bubble3D val="0"/>
            <c:spPr>
              <a:noFill/>
            </c:spPr>
          </c:dPt>
          <c:dLbls>
            <c:dLbl>
              <c:idx val="0"/>
              <c:layout>
                <c:manualLayout>
                  <c:x val="0.12617752251009487"/>
                  <c:y val="0.2256017574333613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a 5 Pequeña'!$B$33:$D$33</c:f>
              <c:numCache>
                <c:formatCode>0%</c:formatCode>
                <c:ptCount val="3"/>
                <c:pt idx="0">
                  <c:v>0.48611111111111116</c:v>
                </c:pt>
                <c:pt idx="1">
                  <c:v>0.51388888888888884</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477" l="0.70000000000000062" r="0.70000000000000062" t="0.75000000000000477"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3332238061537441"/>
          <c:y val="0.62056782640206309"/>
        </c:manualLayout>
      </c:layout>
      <c:overlay val="0"/>
      <c:txPr>
        <a:bodyPr/>
        <a:lstStyle/>
        <a:p>
          <a:pPr>
            <a:defRPr sz="1200" i="1"/>
          </a:pPr>
          <a:endParaRPr lang="es-ES"/>
        </a:p>
      </c:txPr>
    </c:title>
    <c:autoTitleDeleted val="0"/>
    <c:plotArea>
      <c:layout>
        <c:manualLayout>
          <c:layoutTarget val="inner"/>
          <c:xMode val="edge"/>
          <c:yMode val="edge"/>
          <c:x val="0.2010782427449094"/>
          <c:y val="0"/>
          <c:w val="0.63945005611672745"/>
          <c:h val="1"/>
        </c:manualLayout>
      </c:layout>
      <c:pieChart>
        <c:varyColors val="1"/>
        <c:ser>
          <c:idx val="0"/>
          <c:order val="0"/>
          <c:tx>
            <c:strRef>
              <c:f>'R 1.5 a 5 Pequeña'!$A$35:$F$35</c:f>
              <c:strCache>
                <c:ptCount val="6"/>
                <c:pt idx="0">
                  <c:v>ENFOQUE  DE ORGANIZACIONES RENTABLES</c:v>
                </c:pt>
              </c:strCache>
            </c:strRef>
          </c:tx>
          <c:dPt>
            <c:idx val="0"/>
            <c:bubble3D val="0"/>
            <c:spPr>
              <a:solidFill>
                <a:srgbClr val="00B050"/>
              </a:solidFill>
            </c:spPr>
          </c:dPt>
          <c:dPt>
            <c:idx val="1"/>
            <c:bubble3D val="0"/>
            <c:spPr>
              <a:solidFill>
                <a:srgbClr val="D9D9D9"/>
              </a:solidFill>
            </c:spPr>
          </c:dPt>
          <c:dPt>
            <c:idx val="2"/>
            <c:bubble3D val="0"/>
            <c:spPr>
              <a:noFill/>
              <a:ln>
                <a:noFill/>
              </a:ln>
            </c:spPr>
          </c:dPt>
          <c:dLbls>
            <c:dLbl>
              <c:idx val="0"/>
              <c:layout>
                <c:manualLayout>
                  <c:x val="7.0750546031104117E-2"/>
                  <c:y val="0.22544847997041725"/>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a 5 Pequeña'!$B$38:$D$38</c:f>
              <c:numCache>
                <c:formatCode>0%</c:formatCode>
                <c:ptCount val="3"/>
                <c:pt idx="0">
                  <c:v>0.27380952380952384</c:v>
                </c:pt>
                <c:pt idx="1">
                  <c:v>0.72619047619047616</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5" l="0.70000000000000062" r="0.70000000000000062" t="0.750000000000005" header="0.30000000000000032" footer="0.30000000000000032"/>
    <c:pageSetup/>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17904155730533691"/>
          <c:y val="0.64340408285365513"/>
        </c:manualLayout>
      </c:layout>
      <c:overlay val="0"/>
      <c:txPr>
        <a:bodyPr/>
        <a:lstStyle/>
        <a:p>
          <a:pPr>
            <a:defRPr sz="1200" i="1"/>
          </a:pPr>
          <a:endParaRPr lang="es-ES"/>
        </a:p>
      </c:txPr>
    </c:title>
    <c:autoTitleDeleted val="0"/>
    <c:plotArea>
      <c:layout>
        <c:manualLayout>
          <c:layoutTarget val="inner"/>
          <c:xMode val="edge"/>
          <c:yMode val="edge"/>
          <c:x val="0.1869790026246719"/>
          <c:y val="0"/>
          <c:w val="0.67569466316711357"/>
          <c:h val="1"/>
        </c:manualLayout>
      </c:layout>
      <c:pieChart>
        <c:varyColors val="1"/>
        <c:ser>
          <c:idx val="0"/>
          <c:order val="0"/>
          <c:tx>
            <c:strRef>
              <c:f>'R 1.5 a 5 Pequeña'!$A$40:$F$40</c:f>
              <c:strCache>
                <c:ptCount val="6"/>
                <c:pt idx="0">
                  <c:v>ENFOQUE  DE ORGANIZACIONES PROFESIONALES</c:v>
                </c:pt>
              </c:strCache>
            </c:strRef>
          </c:tx>
          <c:spPr>
            <a:solidFill>
              <a:schemeClr val="tx2"/>
            </a:solidFill>
          </c:spPr>
          <c:dPt>
            <c:idx val="1"/>
            <c:bubble3D val="0"/>
            <c:spPr>
              <a:solidFill>
                <a:srgbClr val="D9D9D9"/>
              </a:solidFill>
            </c:spPr>
          </c:dPt>
          <c:dPt>
            <c:idx val="2"/>
            <c:bubble3D val="0"/>
            <c:spPr>
              <a:noFill/>
            </c:spPr>
          </c:dPt>
          <c:dLbls>
            <c:dLbl>
              <c:idx val="0"/>
              <c:layout>
                <c:manualLayout>
                  <c:x val="3.985334645669332E-2"/>
                  <c:y val="0.23489355405768361"/>
                </c:manualLayout>
              </c:layout>
              <c:spPr/>
              <c:txPr>
                <a:bodyPr/>
                <a:lstStyle/>
                <a:p>
                  <a:pPr>
                    <a:defRPr sz="1400" b="1"/>
                  </a:pPr>
                  <a:endParaRPr lang="es-ES"/>
                </a:p>
              </c:txPr>
              <c:showLegendKey val="0"/>
              <c:showVal val="1"/>
              <c:showCatName val="0"/>
              <c:showSerName val="0"/>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'R 1.5 a 5 Pequeña'!$B$43:$D$43</c:f>
              <c:numCache>
                <c:formatCode>0%</c:formatCode>
                <c:ptCount val="3"/>
                <c:pt idx="0">
                  <c:v>0.35119047619047622</c:v>
                </c:pt>
                <c:pt idx="1">
                  <c:v>0.64880952380952372</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433" l="0.70000000000000062" r="0.70000000000000062" t="0.75000000000000433" header="0.30000000000000032" footer="0.30000000000000032"/>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0469935542123527"/>
          <c:y val="0.6332294296401163"/>
        </c:manualLayout>
      </c:layout>
      <c:overlay val="0"/>
      <c:txPr>
        <a:bodyPr/>
        <a:lstStyle/>
        <a:p>
          <a:pPr>
            <a:defRPr sz="1200" i="1"/>
          </a:pPr>
          <a:endParaRPr lang="es-ES"/>
        </a:p>
      </c:txPr>
    </c:title>
    <c:autoTitleDeleted val="0"/>
    <c:plotArea>
      <c:layout>
        <c:manualLayout>
          <c:layoutTarget val="inner"/>
          <c:xMode val="edge"/>
          <c:yMode val="edge"/>
          <c:x val="0.25044142512077294"/>
          <c:y val="0"/>
          <c:w val="0.52377480524360065"/>
          <c:h val="1"/>
        </c:manualLayout>
      </c:layout>
      <c:pieChart>
        <c:varyColors val="1"/>
        <c:ser>
          <c:idx val="0"/>
          <c:order val="0"/>
          <c:tx>
            <c:strRef>
              <c:f>'R 1.5 a 5 Mediana'!$A$29:$F$29</c:f>
              <c:strCache>
                <c:ptCount val="6"/>
                <c:pt idx="0">
                  <c:v>ENFOQUE  DE ORGANIZACIONES INTELIGENTES</c:v>
                </c:pt>
              </c:strCache>
            </c:strRef>
          </c:tx>
          <c:dPt>
            <c:idx val="1"/>
            <c:bubble3D val="0"/>
            <c:spPr>
              <a:solidFill>
                <a:srgbClr val="D9D9D9"/>
              </a:solidFill>
            </c:spPr>
          </c:dPt>
          <c:dPt>
            <c:idx val="2"/>
            <c:bubble3D val="0"/>
            <c:spPr>
              <a:noFill/>
            </c:spPr>
          </c:dPt>
          <c:dLbls>
            <c:dLbl>
              <c:idx val="0"/>
              <c:layout>
                <c:manualLayout>
                  <c:x val="0.12617752251009487"/>
                  <c:y val="0.2256017574333613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a 5 Mediana'!$B$33:$D$33</c:f>
              <c:numCache>
                <c:formatCode>0%</c:formatCode>
                <c:ptCount val="3"/>
                <c:pt idx="0">
                  <c:v>0.89982993197278915</c:v>
                </c:pt>
                <c:pt idx="1">
                  <c:v>0.10017006802721085</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5" l="0.70000000000000062" r="0.70000000000000062" t="0.75000000000000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3332238061537441"/>
          <c:y val="0.62056782640206309"/>
        </c:manualLayout>
      </c:layout>
      <c:overlay val="0"/>
      <c:txPr>
        <a:bodyPr/>
        <a:lstStyle/>
        <a:p>
          <a:pPr>
            <a:defRPr sz="1200" i="1"/>
          </a:pPr>
          <a:endParaRPr lang="es-ES"/>
        </a:p>
      </c:txPr>
    </c:title>
    <c:autoTitleDeleted val="0"/>
    <c:plotArea>
      <c:layout>
        <c:manualLayout>
          <c:layoutTarget val="inner"/>
          <c:xMode val="edge"/>
          <c:yMode val="edge"/>
          <c:x val="0.2010782427449094"/>
          <c:y val="0"/>
          <c:w val="0.63945005611672778"/>
          <c:h val="1"/>
        </c:manualLayout>
      </c:layout>
      <c:pieChart>
        <c:varyColors val="1"/>
        <c:ser>
          <c:idx val="0"/>
          <c:order val="0"/>
          <c:tx>
            <c:strRef>
              <c:f>'R 1.5 a 5 Mediana'!$A$35:$F$35</c:f>
              <c:strCache>
                <c:ptCount val="6"/>
                <c:pt idx="0">
                  <c:v>ENFOQUE  DE ORGANIZACIONES RENTABLES</c:v>
                </c:pt>
              </c:strCache>
            </c:strRef>
          </c:tx>
          <c:dPt>
            <c:idx val="0"/>
            <c:bubble3D val="0"/>
            <c:spPr>
              <a:solidFill>
                <a:srgbClr val="00B050"/>
              </a:solidFill>
            </c:spPr>
          </c:dPt>
          <c:dPt>
            <c:idx val="1"/>
            <c:bubble3D val="0"/>
            <c:spPr>
              <a:solidFill>
                <a:srgbClr val="D9D9D9"/>
              </a:solidFill>
            </c:spPr>
          </c:dPt>
          <c:dPt>
            <c:idx val="2"/>
            <c:bubble3D val="0"/>
            <c:spPr>
              <a:noFill/>
              <a:ln>
                <a:noFill/>
              </a:ln>
            </c:spPr>
          </c:dPt>
          <c:dLbls>
            <c:dLbl>
              <c:idx val="0"/>
              <c:layout>
                <c:manualLayout>
                  <c:x val="7.0750546031104117E-2"/>
                  <c:y val="0.2254484799704173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a 5 Mediana'!$B$38:$D$38</c:f>
              <c:numCache>
                <c:formatCode>0%</c:formatCode>
                <c:ptCount val="3"/>
                <c:pt idx="0">
                  <c:v>0.81470588235294117</c:v>
                </c:pt>
                <c:pt idx="1">
                  <c:v>0.18529411764705883</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522" l="0.70000000000000062" r="0.70000000000000062" t="0.75000000000000522" header="0.30000000000000032" footer="0.30000000000000032"/>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17904155730533691"/>
          <c:y val="0.64340408285365513"/>
        </c:manualLayout>
      </c:layout>
      <c:overlay val="0"/>
      <c:txPr>
        <a:bodyPr/>
        <a:lstStyle/>
        <a:p>
          <a:pPr>
            <a:defRPr sz="1200" i="1"/>
          </a:pPr>
          <a:endParaRPr lang="es-ES"/>
        </a:p>
      </c:txPr>
    </c:title>
    <c:autoTitleDeleted val="0"/>
    <c:plotArea>
      <c:layout>
        <c:manualLayout>
          <c:layoutTarget val="inner"/>
          <c:xMode val="edge"/>
          <c:yMode val="edge"/>
          <c:x val="0.1869790026246719"/>
          <c:y val="0"/>
          <c:w val="0.67569466316711413"/>
          <c:h val="1"/>
        </c:manualLayout>
      </c:layout>
      <c:pieChart>
        <c:varyColors val="1"/>
        <c:ser>
          <c:idx val="0"/>
          <c:order val="0"/>
          <c:tx>
            <c:strRef>
              <c:f>'R 1.5 a 5 Mediana'!$A$40:$F$40</c:f>
              <c:strCache>
                <c:ptCount val="6"/>
                <c:pt idx="0">
                  <c:v>ENFOQUE  DE ORGANIZACIONES PROFESIONALES</c:v>
                </c:pt>
              </c:strCache>
            </c:strRef>
          </c:tx>
          <c:spPr>
            <a:solidFill>
              <a:schemeClr val="tx2"/>
            </a:solidFill>
          </c:spPr>
          <c:dPt>
            <c:idx val="1"/>
            <c:bubble3D val="0"/>
            <c:spPr>
              <a:solidFill>
                <a:srgbClr val="D9D9D9"/>
              </a:solidFill>
            </c:spPr>
          </c:dPt>
          <c:dPt>
            <c:idx val="2"/>
            <c:bubble3D val="0"/>
            <c:spPr>
              <a:noFill/>
            </c:spPr>
          </c:dPt>
          <c:dLbls>
            <c:dLbl>
              <c:idx val="0"/>
              <c:layout>
                <c:manualLayout>
                  <c:x val="3.9853346456693348E-2"/>
                  <c:y val="0.23489355405768361"/>
                </c:manualLayout>
              </c:layout>
              <c:spPr/>
              <c:txPr>
                <a:bodyPr/>
                <a:lstStyle/>
                <a:p>
                  <a:pPr>
                    <a:defRPr sz="1400" b="1"/>
                  </a:pPr>
                  <a:endParaRPr lang="es-ES"/>
                </a:p>
              </c:txPr>
              <c:showLegendKey val="0"/>
              <c:showVal val="1"/>
              <c:showCatName val="0"/>
              <c:showSerName val="0"/>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'R 1.5 a 5 Mediana'!$B$43:$D$43</c:f>
              <c:numCache>
                <c:formatCode>0%</c:formatCode>
                <c:ptCount val="3"/>
                <c:pt idx="0">
                  <c:v>0.875</c:v>
                </c:pt>
                <c:pt idx="1">
                  <c:v>0.125</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455" l="0.70000000000000062" r="0.70000000000000062" t="0.75000000000000455" header="0.30000000000000032" footer="0.30000000000000032"/>
    <c:pageSetup/>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0469935542123538"/>
          <c:y val="0.63322942964011675"/>
        </c:manualLayout>
      </c:layout>
      <c:overlay val="0"/>
      <c:txPr>
        <a:bodyPr/>
        <a:lstStyle/>
        <a:p>
          <a:pPr>
            <a:defRPr sz="1200" i="1"/>
          </a:pPr>
          <a:endParaRPr lang="es-ES"/>
        </a:p>
      </c:txPr>
    </c:title>
    <c:autoTitleDeleted val="0"/>
    <c:plotArea>
      <c:layout>
        <c:manualLayout>
          <c:layoutTarget val="inner"/>
          <c:xMode val="edge"/>
          <c:yMode val="edge"/>
          <c:x val="0.25044142512077294"/>
          <c:y val="0"/>
          <c:w val="0.52377480524360065"/>
          <c:h val="1"/>
        </c:manualLayout>
      </c:layout>
      <c:pieChart>
        <c:varyColors val="1"/>
        <c:ser>
          <c:idx val="0"/>
          <c:order val="0"/>
          <c:tx>
            <c:strRef>
              <c:f>'R 1.5 a 5 Grande'!$A$29:$F$29</c:f>
              <c:strCache>
                <c:ptCount val="6"/>
                <c:pt idx="0">
                  <c:v>ENFOQUE  DE ORGANIZACIONES INTELIGENTES</c:v>
                </c:pt>
              </c:strCache>
            </c:strRef>
          </c:tx>
          <c:dPt>
            <c:idx val="1"/>
            <c:bubble3D val="0"/>
            <c:spPr>
              <a:solidFill>
                <a:srgbClr val="D9D9D9"/>
              </a:solidFill>
            </c:spPr>
          </c:dPt>
          <c:dPt>
            <c:idx val="2"/>
            <c:bubble3D val="0"/>
            <c:spPr>
              <a:noFill/>
            </c:spPr>
          </c:dPt>
          <c:dLbls>
            <c:dLbl>
              <c:idx val="0"/>
              <c:layout>
                <c:manualLayout>
                  <c:x val="0.12617752251009487"/>
                  <c:y val="0.2256017574333613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a 5 Grande'!$B$33:$D$33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522" l="0.70000000000000062" r="0.70000000000000062" t="0.7500000000000052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3332238061537441"/>
          <c:y val="0.62056782640206309"/>
        </c:manualLayout>
      </c:layout>
      <c:overlay val="0"/>
      <c:txPr>
        <a:bodyPr/>
        <a:lstStyle/>
        <a:p>
          <a:pPr>
            <a:defRPr sz="1200" i="1"/>
          </a:pPr>
          <a:endParaRPr lang="es-ES"/>
        </a:p>
      </c:txPr>
    </c:title>
    <c:autoTitleDeleted val="0"/>
    <c:plotArea>
      <c:layout>
        <c:manualLayout>
          <c:layoutTarget val="inner"/>
          <c:xMode val="edge"/>
          <c:yMode val="edge"/>
          <c:x val="0.2010782427449094"/>
          <c:y val="0"/>
          <c:w val="0.63945005611672801"/>
          <c:h val="1"/>
        </c:manualLayout>
      </c:layout>
      <c:pieChart>
        <c:varyColors val="1"/>
        <c:ser>
          <c:idx val="0"/>
          <c:order val="0"/>
          <c:tx>
            <c:strRef>
              <c:f>'R 1.5 a 5 Grande'!$A$35:$F$35</c:f>
              <c:strCache>
                <c:ptCount val="6"/>
                <c:pt idx="0">
                  <c:v>ENFOQUE  DE ORGANIZACIONES RENTABLES</c:v>
                </c:pt>
              </c:strCache>
            </c:strRef>
          </c:tx>
          <c:dPt>
            <c:idx val="0"/>
            <c:bubble3D val="0"/>
            <c:spPr>
              <a:solidFill>
                <a:srgbClr val="00B050"/>
              </a:solidFill>
            </c:spPr>
          </c:dPt>
          <c:dPt>
            <c:idx val="1"/>
            <c:bubble3D val="0"/>
            <c:spPr>
              <a:solidFill>
                <a:srgbClr val="D9D9D9"/>
              </a:solidFill>
            </c:spPr>
          </c:dPt>
          <c:dPt>
            <c:idx val="2"/>
            <c:bubble3D val="0"/>
            <c:spPr>
              <a:noFill/>
              <a:ln>
                <a:noFill/>
              </a:ln>
            </c:spPr>
          </c:dPt>
          <c:dLbls>
            <c:dLbl>
              <c:idx val="0"/>
              <c:layout>
                <c:manualLayout>
                  <c:x val="7.0750546031104117E-2"/>
                  <c:y val="0.22544847997041736"/>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1.5 a 5 Grande'!$B$38:$D$38</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544" l="0.70000000000000062" r="0.70000000000000062" t="0.75000000000000544"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17904155730533691"/>
          <c:y val="0.64340408285365513"/>
        </c:manualLayout>
      </c:layout>
      <c:overlay val="0"/>
      <c:txPr>
        <a:bodyPr/>
        <a:lstStyle/>
        <a:p>
          <a:pPr>
            <a:defRPr sz="1200" i="1"/>
          </a:pPr>
          <a:endParaRPr lang="es-ES"/>
        </a:p>
      </c:txPr>
    </c:title>
    <c:autoTitleDeleted val="0"/>
    <c:plotArea>
      <c:layout>
        <c:manualLayout>
          <c:layoutTarget val="inner"/>
          <c:xMode val="edge"/>
          <c:yMode val="edge"/>
          <c:x val="0.1869790026246719"/>
          <c:y val="0"/>
          <c:w val="0.67569466316711457"/>
          <c:h val="1"/>
        </c:manualLayout>
      </c:layout>
      <c:pieChart>
        <c:varyColors val="1"/>
        <c:ser>
          <c:idx val="0"/>
          <c:order val="0"/>
          <c:tx>
            <c:strRef>
              <c:f>'R 1.5 a 5 Grande'!$A$40:$F$40</c:f>
              <c:strCache>
                <c:ptCount val="6"/>
                <c:pt idx="0">
                  <c:v>ENFOQUE  DE ORGANIZACIONES PROFESIONALES</c:v>
                </c:pt>
              </c:strCache>
            </c:strRef>
          </c:tx>
          <c:spPr>
            <a:solidFill>
              <a:schemeClr val="tx2"/>
            </a:solidFill>
          </c:spPr>
          <c:dPt>
            <c:idx val="1"/>
            <c:bubble3D val="0"/>
            <c:spPr>
              <a:solidFill>
                <a:srgbClr val="D9D9D9"/>
              </a:solidFill>
            </c:spPr>
          </c:dPt>
          <c:dPt>
            <c:idx val="2"/>
            <c:bubble3D val="0"/>
            <c:spPr>
              <a:noFill/>
            </c:spPr>
          </c:dPt>
          <c:dLbls>
            <c:dLbl>
              <c:idx val="0"/>
              <c:layout>
                <c:manualLayout>
                  <c:x val="3.9853346456693375E-2"/>
                  <c:y val="0.23489355405768361"/>
                </c:manualLayout>
              </c:layout>
              <c:spPr/>
              <c:txPr>
                <a:bodyPr/>
                <a:lstStyle/>
                <a:p>
                  <a:pPr>
                    <a:defRPr sz="1400" b="1"/>
                  </a:pPr>
                  <a:endParaRPr lang="es-ES"/>
                </a:p>
              </c:txPr>
              <c:showLegendKey val="0"/>
              <c:showVal val="1"/>
              <c:showCatName val="0"/>
              <c:showSerName val="0"/>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'R 1.5 a 5 Grande'!$B$43:$D$43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477" l="0.70000000000000062" r="0.70000000000000062" t="0.75000000000000477" header="0.30000000000000032" footer="0.30000000000000032"/>
    <c:pageSetup/>
  </c:printSettings>
  <c:userShapes r:id="rId1"/>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0469935542123546"/>
          <c:y val="0.63322942964011708"/>
        </c:manualLayout>
      </c:layout>
      <c:overlay val="0"/>
      <c:txPr>
        <a:bodyPr/>
        <a:lstStyle/>
        <a:p>
          <a:pPr>
            <a:defRPr sz="1200" i="1"/>
          </a:pPr>
          <a:endParaRPr lang="es-ES"/>
        </a:p>
      </c:txPr>
    </c:title>
    <c:autoTitleDeleted val="0"/>
    <c:plotArea>
      <c:layout>
        <c:manualLayout>
          <c:layoutTarget val="inner"/>
          <c:xMode val="edge"/>
          <c:yMode val="edge"/>
          <c:x val="0.25044142512077294"/>
          <c:y val="0"/>
          <c:w val="0.52377480524360065"/>
          <c:h val="1"/>
        </c:manualLayout>
      </c:layout>
      <c:pieChart>
        <c:varyColors val="1"/>
        <c:ser>
          <c:idx val="0"/>
          <c:order val="0"/>
          <c:tx>
            <c:strRef>
              <c:f>'R 5 a 20 Pequeña'!$A$29:$F$29</c:f>
              <c:strCache>
                <c:ptCount val="6"/>
                <c:pt idx="0">
                  <c:v>ENFOQUE  DE ORGANIZACIONES INTELIGENTES</c:v>
                </c:pt>
              </c:strCache>
            </c:strRef>
          </c:tx>
          <c:dPt>
            <c:idx val="1"/>
            <c:bubble3D val="0"/>
            <c:spPr>
              <a:solidFill>
                <a:srgbClr val="D9D9D9"/>
              </a:solidFill>
            </c:spPr>
          </c:dPt>
          <c:dPt>
            <c:idx val="2"/>
            <c:bubble3D val="0"/>
            <c:spPr>
              <a:noFill/>
            </c:spPr>
          </c:dPt>
          <c:dLbls>
            <c:dLbl>
              <c:idx val="0"/>
              <c:layout>
                <c:manualLayout>
                  <c:x val="0.12617752251009487"/>
                  <c:y val="0.2256017574333613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5 a 20 Pequeña'!$B$33:$D$33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544" l="0.70000000000000062" r="0.70000000000000062" t="0.75000000000000544"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3332238061537441"/>
          <c:y val="0.62056782640206309"/>
        </c:manualLayout>
      </c:layout>
      <c:overlay val="0"/>
      <c:txPr>
        <a:bodyPr/>
        <a:lstStyle/>
        <a:p>
          <a:pPr>
            <a:defRPr sz="1200" i="1"/>
          </a:pPr>
          <a:endParaRPr lang="es-ES"/>
        </a:p>
      </c:txPr>
    </c:title>
    <c:autoTitleDeleted val="0"/>
    <c:plotArea>
      <c:layout>
        <c:manualLayout>
          <c:layoutTarget val="inner"/>
          <c:xMode val="edge"/>
          <c:yMode val="edge"/>
          <c:x val="0.2010782427449094"/>
          <c:y val="0"/>
          <c:w val="0.63945005611672823"/>
          <c:h val="1"/>
        </c:manualLayout>
      </c:layout>
      <c:pieChart>
        <c:varyColors val="1"/>
        <c:ser>
          <c:idx val="0"/>
          <c:order val="0"/>
          <c:tx>
            <c:strRef>
              <c:f>'R 5 a 20 Pequeña'!$A$35:$F$35</c:f>
              <c:strCache>
                <c:ptCount val="6"/>
                <c:pt idx="0">
                  <c:v>ENFOQUE  DE ORGANIZACIONES RENTABLES</c:v>
                </c:pt>
              </c:strCache>
            </c:strRef>
          </c:tx>
          <c:dPt>
            <c:idx val="0"/>
            <c:bubble3D val="0"/>
            <c:spPr>
              <a:solidFill>
                <a:srgbClr val="00B050"/>
              </a:solidFill>
            </c:spPr>
          </c:dPt>
          <c:dPt>
            <c:idx val="1"/>
            <c:bubble3D val="0"/>
            <c:spPr>
              <a:solidFill>
                <a:srgbClr val="D9D9D9"/>
              </a:solidFill>
            </c:spPr>
          </c:dPt>
          <c:dPt>
            <c:idx val="2"/>
            <c:bubble3D val="0"/>
            <c:spPr>
              <a:noFill/>
              <a:ln>
                <a:noFill/>
              </a:ln>
            </c:spPr>
          </c:dPt>
          <c:dLbls>
            <c:dLbl>
              <c:idx val="0"/>
              <c:layout>
                <c:manualLayout>
                  <c:x val="7.0750546031104117E-2"/>
                  <c:y val="0.22544847997041742"/>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5 a 20 Pequeña'!$B$38:$D$38</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566" l="0.70000000000000062" r="0.70000000000000062" t="0.75000000000000566" header="0.30000000000000032" footer="0.30000000000000032"/>
    <c:pageSetup/>
  </c:printSettings>
  <c:userShapes r:id="rId1"/>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17904155730533691"/>
          <c:y val="0.64340408285365513"/>
        </c:manualLayout>
      </c:layout>
      <c:overlay val="0"/>
      <c:txPr>
        <a:bodyPr/>
        <a:lstStyle/>
        <a:p>
          <a:pPr>
            <a:defRPr sz="1200" i="1"/>
          </a:pPr>
          <a:endParaRPr lang="es-ES"/>
        </a:p>
      </c:txPr>
    </c:title>
    <c:autoTitleDeleted val="0"/>
    <c:plotArea>
      <c:layout>
        <c:manualLayout>
          <c:layoutTarget val="inner"/>
          <c:xMode val="edge"/>
          <c:yMode val="edge"/>
          <c:x val="0.1869790026246719"/>
          <c:y val="0"/>
          <c:w val="0.67569466316711513"/>
          <c:h val="1"/>
        </c:manualLayout>
      </c:layout>
      <c:pieChart>
        <c:varyColors val="1"/>
        <c:ser>
          <c:idx val="0"/>
          <c:order val="0"/>
          <c:tx>
            <c:strRef>
              <c:f>'R 5 a 20 Pequeña'!$A$40:$F$40</c:f>
              <c:strCache>
                <c:ptCount val="6"/>
                <c:pt idx="0">
                  <c:v>ENFOQUE  DE ORGANIZACIONES PROFESIONALES</c:v>
                </c:pt>
              </c:strCache>
            </c:strRef>
          </c:tx>
          <c:spPr>
            <a:solidFill>
              <a:schemeClr val="tx2"/>
            </a:solidFill>
          </c:spPr>
          <c:dPt>
            <c:idx val="1"/>
            <c:bubble3D val="0"/>
            <c:spPr>
              <a:solidFill>
                <a:srgbClr val="D9D9D9"/>
              </a:solidFill>
            </c:spPr>
          </c:dPt>
          <c:dPt>
            <c:idx val="2"/>
            <c:bubble3D val="0"/>
            <c:spPr>
              <a:noFill/>
            </c:spPr>
          </c:dPt>
          <c:dLbls>
            <c:dLbl>
              <c:idx val="0"/>
              <c:layout>
                <c:manualLayout>
                  <c:x val="3.9853346456693403E-2"/>
                  <c:y val="0.23489355405768361"/>
                </c:manualLayout>
              </c:layout>
              <c:spPr/>
              <c:txPr>
                <a:bodyPr/>
                <a:lstStyle/>
                <a:p>
                  <a:pPr>
                    <a:defRPr sz="1400" b="1"/>
                  </a:pPr>
                  <a:endParaRPr lang="es-ES"/>
                </a:p>
              </c:txPr>
              <c:showLegendKey val="0"/>
              <c:showVal val="1"/>
              <c:showCatName val="0"/>
              <c:showSerName val="0"/>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'R 5 a 20 Pequeña'!$B$43:$D$43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5" l="0.70000000000000062" r="0.70000000000000062" t="0.750000000000005" header="0.30000000000000032" footer="0.30000000000000032"/>
    <c:pageSetup/>
  </c:printSettings>
  <c:userShapes r:id="rId1"/>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0469935542123552"/>
          <c:y val="0.63322942964011752"/>
        </c:manualLayout>
      </c:layout>
      <c:overlay val="0"/>
      <c:txPr>
        <a:bodyPr/>
        <a:lstStyle/>
        <a:p>
          <a:pPr>
            <a:defRPr sz="1200" i="1"/>
          </a:pPr>
          <a:endParaRPr lang="es-ES"/>
        </a:p>
      </c:txPr>
    </c:title>
    <c:autoTitleDeleted val="0"/>
    <c:plotArea>
      <c:layout>
        <c:manualLayout>
          <c:layoutTarget val="inner"/>
          <c:xMode val="edge"/>
          <c:yMode val="edge"/>
          <c:x val="0.25044142512077294"/>
          <c:y val="0"/>
          <c:w val="0.52377480524360065"/>
          <c:h val="1"/>
        </c:manualLayout>
      </c:layout>
      <c:pieChart>
        <c:varyColors val="1"/>
        <c:ser>
          <c:idx val="0"/>
          <c:order val="0"/>
          <c:tx>
            <c:strRef>
              <c:f>'R 5 a 20 Mediana'!$A$29:$F$29</c:f>
              <c:strCache>
                <c:ptCount val="6"/>
                <c:pt idx="0">
                  <c:v>ENFOQUE  DE ORGANIZACIONES INTELIGENTES</c:v>
                </c:pt>
              </c:strCache>
            </c:strRef>
          </c:tx>
          <c:dPt>
            <c:idx val="1"/>
            <c:bubble3D val="0"/>
            <c:spPr>
              <a:solidFill>
                <a:srgbClr val="D9D9D9"/>
              </a:solidFill>
            </c:spPr>
          </c:dPt>
          <c:dPt>
            <c:idx val="2"/>
            <c:bubble3D val="0"/>
            <c:spPr>
              <a:noFill/>
            </c:spPr>
          </c:dPt>
          <c:dLbls>
            <c:dLbl>
              <c:idx val="0"/>
              <c:layout>
                <c:manualLayout>
                  <c:x val="0.12617752251009487"/>
                  <c:y val="0.2256017574333613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5 a 20 Mediana'!$B$33:$D$33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566" l="0.70000000000000062" r="0.70000000000000062" t="0.75000000000000566"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3332238061537441"/>
          <c:y val="0.62056782640206309"/>
        </c:manualLayout>
      </c:layout>
      <c:overlay val="0"/>
      <c:txPr>
        <a:bodyPr/>
        <a:lstStyle/>
        <a:p>
          <a:pPr>
            <a:defRPr sz="1200" i="1"/>
          </a:pPr>
          <a:endParaRPr lang="es-ES"/>
        </a:p>
      </c:txPr>
    </c:title>
    <c:autoTitleDeleted val="0"/>
    <c:plotArea>
      <c:layout>
        <c:manualLayout>
          <c:layoutTarget val="inner"/>
          <c:xMode val="edge"/>
          <c:yMode val="edge"/>
          <c:x val="0.2010782427449094"/>
          <c:y val="0"/>
          <c:w val="0.63945005611672845"/>
          <c:h val="1"/>
        </c:manualLayout>
      </c:layout>
      <c:pieChart>
        <c:varyColors val="1"/>
        <c:ser>
          <c:idx val="0"/>
          <c:order val="0"/>
          <c:tx>
            <c:strRef>
              <c:f>'R 5 a 20 Mediana'!$A$35:$F$35</c:f>
              <c:strCache>
                <c:ptCount val="6"/>
                <c:pt idx="0">
                  <c:v>ENFOQUE  DE ORGANIZACIONES RENTABLES</c:v>
                </c:pt>
              </c:strCache>
            </c:strRef>
          </c:tx>
          <c:dPt>
            <c:idx val="0"/>
            <c:bubble3D val="0"/>
            <c:spPr>
              <a:solidFill>
                <a:srgbClr val="00B050"/>
              </a:solidFill>
            </c:spPr>
          </c:dPt>
          <c:dPt>
            <c:idx val="1"/>
            <c:bubble3D val="0"/>
            <c:spPr>
              <a:solidFill>
                <a:srgbClr val="D9D9D9"/>
              </a:solidFill>
            </c:spPr>
          </c:dPt>
          <c:dPt>
            <c:idx val="2"/>
            <c:bubble3D val="0"/>
            <c:spPr>
              <a:noFill/>
              <a:ln>
                <a:noFill/>
              </a:ln>
            </c:spPr>
          </c:dPt>
          <c:dLbls>
            <c:dLbl>
              <c:idx val="0"/>
              <c:layout>
                <c:manualLayout>
                  <c:x val="7.0750546031104117E-2"/>
                  <c:y val="0.22544847997041748"/>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5 a 20 Mediana'!$B$38:$D$38</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588" l="0.70000000000000062" r="0.70000000000000062" t="0.75000000000000588" header="0.30000000000000032" footer="0.30000000000000032"/>
    <c:pageSetup/>
  </c:printSettings>
  <c:userShapes r:id="rId1"/>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17904155730533691"/>
          <c:y val="0.64340408285365513"/>
        </c:manualLayout>
      </c:layout>
      <c:overlay val="0"/>
      <c:txPr>
        <a:bodyPr/>
        <a:lstStyle/>
        <a:p>
          <a:pPr>
            <a:defRPr sz="1200" i="1"/>
          </a:pPr>
          <a:endParaRPr lang="es-ES"/>
        </a:p>
      </c:txPr>
    </c:title>
    <c:autoTitleDeleted val="0"/>
    <c:plotArea>
      <c:layout>
        <c:manualLayout>
          <c:layoutTarget val="inner"/>
          <c:xMode val="edge"/>
          <c:yMode val="edge"/>
          <c:x val="0.1869790026246719"/>
          <c:y val="0"/>
          <c:w val="0.67569466316711557"/>
          <c:h val="1"/>
        </c:manualLayout>
      </c:layout>
      <c:pieChart>
        <c:varyColors val="1"/>
        <c:ser>
          <c:idx val="0"/>
          <c:order val="0"/>
          <c:tx>
            <c:strRef>
              <c:f>'R 5 a 20 Mediana'!$A$40:$F$40</c:f>
              <c:strCache>
                <c:ptCount val="6"/>
                <c:pt idx="0">
                  <c:v>ENFOQUE  DE ORGANIZACIONES PROFESIONALES</c:v>
                </c:pt>
              </c:strCache>
            </c:strRef>
          </c:tx>
          <c:spPr>
            <a:solidFill>
              <a:schemeClr val="tx2"/>
            </a:solidFill>
          </c:spPr>
          <c:dPt>
            <c:idx val="1"/>
            <c:bubble3D val="0"/>
            <c:spPr>
              <a:solidFill>
                <a:srgbClr val="D9D9D9"/>
              </a:solidFill>
            </c:spPr>
          </c:dPt>
          <c:dPt>
            <c:idx val="2"/>
            <c:bubble3D val="0"/>
            <c:spPr>
              <a:noFill/>
            </c:spPr>
          </c:dPt>
          <c:dLbls>
            <c:dLbl>
              <c:idx val="0"/>
              <c:layout>
                <c:manualLayout>
                  <c:x val="3.9853346456693431E-2"/>
                  <c:y val="0.23489355405768361"/>
                </c:manualLayout>
              </c:layout>
              <c:spPr/>
              <c:txPr>
                <a:bodyPr/>
                <a:lstStyle/>
                <a:p>
                  <a:pPr>
                    <a:defRPr sz="1400" b="1"/>
                  </a:pPr>
                  <a:endParaRPr lang="es-ES"/>
                </a:p>
              </c:txPr>
              <c:showLegendKey val="0"/>
              <c:showVal val="1"/>
              <c:showCatName val="0"/>
              <c:showSerName val="0"/>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'R 5 a 20 Mediana'!$B$43:$D$43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522" l="0.70000000000000062" r="0.70000000000000062" t="0.75000000000000522" header="0.30000000000000032" footer="0.30000000000000032"/>
    <c:pageSetup/>
  </c:printSettings>
  <c:userShapes r:id="rId1"/>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0469935542123563"/>
          <c:y val="0.63322942964011786"/>
        </c:manualLayout>
      </c:layout>
      <c:overlay val="0"/>
      <c:txPr>
        <a:bodyPr/>
        <a:lstStyle/>
        <a:p>
          <a:pPr>
            <a:defRPr sz="1200" i="1"/>
          </a:pPr>
          <a:endParaRPr lang="es-ES"/>
        </a:p>
      </c:txPr>
    </c:title>
    <c:autoTitleDeleted val="0"/>
    <c:plotArea>
      <c:layout>
        <c:manualLayout>
          <c:layoutTarget val="inner"/>
          <c:xMode val="edge"/>
          <c:yMode val="edge"/>
          <c:x val="0.25044142512077294"/>
          <c:y val="0"/>
          <c:w val="0.52377480524360065"/>
          <c:h val="1"/>
        </c:manualLayout>
      </c:layout>
      <c:pieChart>
        <c:varyColors val="1"/>
        <c:ser>
          <c:idx val="0"/>
          <c:order val="0"/>
          <c:tx>
            <c:strRef>
              <c:f>'R 5 a 20 Grande'!$A$29:$F$29</c:f>
              <c:strCache>
                <c:ptCount val="6"/>
                <c:pt idx="0">
                  <c:v>ENFOQUE  DE ORGANIZACIONES INTELIGENTES</c:v>
                </c:pt>
              </c:strCache>
            </c:strRef>
          </c:tx>
          <c:dPt>
            <c:idx val="1"/>
            <c:bubble3D val="0"/>
            <c:spPr>
              <a:solidFill>
                <a:srgbClr val="D9D9D9"/>
              </a:solidFill>
            </c:spPr>
          </c:dPt>
          <c:dPt>
            <c:idx val="2"/>
            <c:bubble3D val="0"/>
            <c:spPr>
              <a:noFill/>
            </c:spPr>
          </c:dPt>
          <c:dLbls>
            <c:dLbl>
              <c:idx val="0"/>
              <c:layout>
                <c:manualLayout>
                  <c:x val="0.12617752251009487"/>
                  <c:y val="0.2256017574333613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5 a 20 Grande'!$B$33:$D$33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588" l="0.70000000000000062" r="0.70000000000000062" t="0.75000000000000588"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3332238061537441"/>
          <c:y val="0.62056782640206309"/>
        </c:manualLayout>
      </c:layout>
      <c:overlay val="0"/>
      <c:txPr>
        <a:bodyPr/>
        <a:lstStyle/>
        <a:p>
          <a:pPr>
            <a:defRPr sz="1200" i="1"/>
          </a:pPr>
          <a:endParaRPr lang="es-ES"/>
        </a:p>
      </c:txPr>
    </c:title>
    <c:autoTitleDeleted val="0"/>
    <c:plotArea>
      <c:layout>
        <c:manualLayout>
          <c:layoutTarget val="inner"/>
          <c:xMode val="edge"/>
          <c:yMode val="edge"/>
          <c:x val="0.2010782427449094"/>
          <c:y val="0"/>
          <c:w val="0.63945005611672878"/>
          <c:h val="1"/>
        </c:manualLayout>
      </c:layout>
      <c:pieChart>
        <c:varyColors val="1"/>
        <c:ser>
          <c:idx val="0"/>
          <c:order val="0"/>
          <c:tx>
            <c:strRef>
              <c:f>'R 5 a 20 Grande'!$A$35:$F$35</c:f>
              <c:strCache>
                <c:ptCount val="6"/>
                <c:pt idx="0">
                  <c:v>ENFOQUE  DE ORGANIZACIONES RENTABLES</c:v>
                </c:pt>
              </c:strCache>
            </c:strRef>
          </c:tx>
          <c:dPt>
            <c:idx val="0"/>
            <c:bubble3D val="0"/>
            <c:spPr>
              <a:solidFill>
                <a:srgbClr val="00B050"/>
              </a:solidFill>
            </c:spPr>
          </c:dPt>
          <c:dPt>
            <c:idx val="1"/>
            <c:bubble3D val="0"/>
            <c:spPr>
              <a:solidFill>
                <a:srgbClr val="D9D9D9"/>
              </a:solidFill>
            </c:spPr>
          </c:dPt>
          <c:dPt>
            <c:idx val="2"/>
            <c:bubble3D val="0"/>
            <c:spPr>
              <a:noFill/>
              <a:ln>
                <a:noFill/>
              </a:ln>
            </c:spPr>
          </c:dPt>
          <c:dLbls>
            <c:dLbl>
              <c:idx val="0"/>
              <c:layout>
                <c:manualLayout>
                  <c:x val="7.0750546031104117E-2"/>
                  <c:y val="0.22544847997041753"/>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5 a 20 Grande'!$B$38:$D$38</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611" l="0.70000000000000062" r="0.70000000000000062" t="0.75000000000000611" header="0.30000000000000032" footer="0.30000000000000032"/>
    <c:pageSetup/>
  </c:printSettings>
  <c:userShapes r:id="rId1"/>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17904155730533691"/>
          <c:y val="0.64340408285365513"/>
        </c:manualLayout>
      </c:layout>
      <c:overlay val="0"/>
      <c:txPr>
        <a:bodyPr/>
        <a:lstStyle/>
        <a:p>
          <a:pPr>
            <a:defRPr sz="1200" i="1"/>
          </a:pPr>
          <a:endParaRPr lang="es-ES"/>
        </a:p>
      </c:txPr>
    </c:title>
    <c:autoTitleDeleted val="0"/>
    <c:plotArea>
      <c:layout>
        <c:manualLayout>
          <c:layoutTarget val="inner"/>
          <c:xMode val="edge"/>
          <c:yMode val="edge"/>
          <c:x val="0.1869790026246719"/>
          <c:y val="0"/>
          <c:w val="0.67569466316711613"/>
          <c:h val="1"/>
        </c:manualLayout>
      </c:layout>
      <c:pieChart>
        <c:varyColors val="1"/>
        <c:ser>
          <c:idx val="0"/>
          <c:order val="0"/>
          <c:tx>
            <c:strRef>
              <c:f>'R 5 a 20 Grande'!$A$40:$F$40</c:f>
              <c:strCache>
                <c:ptCount val="6"/>
                <c:pt idx="0">
                  <c:v>ENFOQUE  DE ORGANIZACIONES PROFESIONALES</c:v>
                </c:pt>
              </c:strCache>
            </c:strRef>
          </c:tx>
          <c:spPr>
            <a:solidFill>
              <a:schemeClr val="tx2"/>
            </a:solidFill>
          </c:spPr>
          <c:dPt>
            <c:idx val="1"/>
            <c:bubble3D val="0"/>
            <c:spPr>
              <a:solidFill>
                <a:srgbClr val="D9D9D9"/>
              </a:solidFill>
            </c:spPr>
          </c:dPt>
          <c:dPt>
            <c:idx val="2"/>
            <c:bubble3D val="0"/>
            <c:spPr>
              <a:noFill/>
            </c:spPr>
          </c:dPt>
          <c:dLbls>
            <c:dLbl>
              <c:idx val="0"/>
              <c:layout>
                <c:manualLayout>
                  <c:x val="3.9853346456693452E-2"/>
                  <c:y val="0.23489355405768361"/>
                </c:manualLayout>
              </c:layout>
              <c:spPr/>
              <c:txPr>
                <a:bodyPr/>
                <a:lstStyle/>
                <a:p>
                  <a:pPr>
                    <a:defRPr sz="1400" b="1"/>
                  </a:pPr>
                  <a:endParaRPr lang="es-ES"/>
                </a:p>
              </c:txPr>
              <c:showLegendKey val="0"/>
              <c:showVal val="1"/>
              <c:showCatName val="0"/>
              <c:showSerName val="0"/>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'R 5 a 20 Grande'!$B$43:$D$43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544" l="0.70000000000000062" r="0.70000000000000062" t="0.75000000000000544" header="0.30000000000000032" footer="0.30000000000000032"/>
    <c:pageSetup/>
  </c:printSettings>
  <c:userShapes r:id="rId1"/>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0469935542123574"/>
          <c:y val="0.6332294296401183"/>
        </c:manualLayout>
      </c:layout>
      <c:overlay val="0"/>
      <c:txPr>
        <a:bodyPr/>
        <a:lstStyle/>
        <a:p>
          <a:pPr>
            <a:defRPr sz="1200" i="1"/>
          </a:pPr>
          <a:endParaRPr lang="es-ES"/>
        </a:p>
      </c:txPr>
    </c:title>
    <c:autoTitleDeleted val="0"/>
    <c:plotArea>
      <c:layout>
        <c:manualLayout>
          <c:layoutTarget val="inner"/>
          <c:xMode val="edge"/>
          <c:yMode val="edge"/>
          <c:x val="0.25044142512077294"/>
          <c:y val="0"/>
          <c:w val="0.52377480524360065"/>
          <c:h val="1"/>
        </c:manualLayout>
      </c:layout>
      <c:pieChart>
        <c:varyColors val="1"/>
        <c:ser>
          <c:idx val="0"/>
          <c:order val="0"/>
          <c:tx>
            <c:strRef>
              <c:f>'R 20 Pequeña'!$A$29:$F$29</c:f>
              <c:strCache>
                <c:ptCount val="6"/>
                <c:pt idx="0">
                  <c:v>ENFOQUE  DE ORGANIZACIONES INTELIGENTES</c:v>
                </c:pt>
              </c:strCache>
            </c:strRef>
          </c:tx>
          <c:dPt>
            <c:idx val="1"/>
            <c:bubble3D val="0"/>
            <c:spPr>
              <a:solidFill>
                <a:srgbClr val="D9D9D9"/>
              </a:solidFill>
            </c:spPr>
          </c:dPt>
          <c:dPt>
            <c:idx val="2"/>
            <c:bubble3D val="0"/>
            <c:spPr>
              <a:noFill/>
            </c:spPr>
          </c:dPt>
          <c:dLbls>
            <c:dLbl>
              <c:idx val="0"/>
              <c:layout>
                <c:manualLayout>
                  <c:x val="0.12617752251009487"/>
                  <c:y val="0.2256017574333613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20 Pequeña'!$B$33:$D$33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611" l="0.70000000000000062" r="0.70000000000000062" t="0.75000000000000611"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3332238061537441"/>
          <c:y val="0.62056782640206309"/>
        </c:manualLayout>
      </c:layout>
      <c:overlay val="0"/>
      <c:txPr>
        <a:bodyPr/>
        <a:lstStyle/>
        <a:p>
          <a:pPr>
            <a:defRPr sz="1200" i="1"/>
          </a:pPr>
          <a:endParaRPr lang="es-ES"/>
        </a:p>
      </c:txPr>
    </c:title>
    <c:autoTitleDeleted val="0"/>
    <c:plotArea>
      <c:layout>
        <c:manualLayout>
          <c:layoutTarget val="inner"/>
          <c:xMode val="edge"/>
          <c:yMode val="edge"/>
          <c:x val="0.2010782427449094"/>
          <c:y val="0"/>
          <c:w val="0.639450056116729"/>
          <c:h val="1"/>
        </c:manualLayout>
      </c:layout>
      <c:pieChart>
        <c:varyColors val="1"/>
        <c:ser>
          <c:idx val="0"/>
          <c:order val="0"/>
          <c:tx>
            <c:strRef>
              <c:f>'R 20 Pequeña'!$A$35:$F$35</c:f>
              <c:strCache>
                <c:ptCount val="6"/>
                <c:pt idx="0">
                  <c:v>ENFOQUE  DE ORGANIZACIONES RENTABLES</c:v>
                </c:pt>
              </c:strCache>
            </c:strRef>
          </c:tx>
          <c:dPt>
            <c:idx val="0"/>
            <c:bubble3D val="0"/>
            <c:spPr>
              <a:solidFill>
                <a:srgbClr val="00B050"/>
              </a:solidFill>
            </c:spPr>
          </c:dPt>
          <c:dPt>
            <c:idx val="1"/>
            <c:bubble3D val="0"/>
            <c:spPr>
              <a:solidFill>
                <a:srgbClr val="D9D9D9"/>
              </a:solidFill>
            </c:spPr>
          </c:dPt>
          <c:dPt>
            <c:idx val="2"/>
            <c:bubble3D val="0"/>
            <c:spPr>
              <a:noFill/>
              <a:ln>
                <a:noFill/>
              </a:ln>
            </c:spPr>
          </c:dPt>
          <c:dLbls>
            <c:dLbl>
              <c:idx val="0"/>
              <c:layout>
                <c:manualLayout>
                  <c:x val="7.0750546031104117E-2"/>
                  <c:y val="0.22544847997041759"/>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20 Pequeña'!$B$38:$D$38</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633" l="0.70000000000000062" r="0.70000000000000062" t="0.75000000000000633" header="0.30000000000000032" footer="0.30000000000000032"/>
    <c:pageSetup/>
  </c:printSettings>
  <c:userShapes r:id="rId1"/>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17904155730533691"/>
          <c:y val="0.64340408285365513"/>
        </c:manualLayout>
      </c:layout>
      <c:overlay val="0"/>
      <c:txPr>
        <a:bodyPr/>
        <a:lstStyle/>
        <a:p>
          <a:pPr>
            <a:defRPr sz="1200" i="1"/>
          </a:pPr>
          <a:endParaRPr lang="es-ES"/>
        </a:p>
      </c:txPr>
    </c:title>
    <c:autoTitleDeleted val="0"/>
    <c:plotArea>
      <c:layout>
        <c:manualLayout>
          <c:layoutTarget val="inner"/>
          <c:xMode val="edge"/>
          <c:yMode val="edge"/>
          <c:x val="0.1869790026246719"/>
          <c:y val="0"/>
          <c:w val="0.67569466316711657"/>
          <c:h val="1"/>
        </c:manualLayout>
      </c:layout>
      <c:pieChart>
        <c:varyColors val="1"/>
        <c:ser>
          <c:idx val="0"/>
          <c:order val="0"/>
          <c:tx>
            <c:strRef>
              <c:f>'R 20 Pequeña'!$A$40:$F$40</c:f>
              <c:strCache>
                <c:ptCount val="6"/>
                <c:pt idx="0">
                  <c:v>ENFOQUE  DE ORGANIZACIONES PROFESIONALES</c:v>
                </c:pt>
              </c:strCache>
            </c:strRef>
          </c:tx>
          <c:spPr>
            <a:solidFill>
              <a:schemeClr val="tx2"/>
            </a:solidFill>
          </c:spPr>
          <c:dPt>
            <c:idx val="1"/>
            <c:bubble3D val="0"/>
            <c:spPr>
              <a:solidFill>
                <a:srgbClr val="D9D9D9"/>
              </a:solidFill>
            </c:spPr>
          </c:dPt>
          <c:dPt>
            <c:idx val="2"/>
            <c:bubble3D val="0"/>
            <c:spPr>
              <a:noFill/>
            </c:spPr>
          </c:dPt>
          <c:dLbls>
            <c:dLbl>
              <c:idx val="0"/>
              <c:layout>
                <c:manualLayout>
                  <c:x val="3.9853346456693466E-2"/>
                  <c:y val="0.23489355405768361"/>
                </c:manualLayout>
              </c:layout>
              <c:spPr/>
              <c:txPr>
                <a:bodyPr/>
                <a:lstStyle/>
                <a:p>
                  <a:pPr>
                    <a:defRPr sz="1400" b="1"/>
                  </a:pPr>
                  <a:endParaRPr lang="es-ES"/>
                </a:p>
              </c:txPr>
              <c:showLegendKey val="0"/>
              <c:showVal val="1"/>
              <c:showCatName val="0"/>
              <c:showSerName val="0"/>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'R 20 Pequeña'!$B$43:$D$43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566" l="0.70000000000000062" r="0.70000000000000062" t="0.75000000000000566" header="0.30000000000000032" footer="0.30000000000000032"/>
    <c:pageSetup/>
  </c:printSettings>
  <c:userShapes r:id="rId1"/>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0469935542123582"/>
          <c:y val="0.63322942964011875"/>
        </c:manualLayout>
      </c:layout>
      <c:overlay val="0"/>
      <c:txPr>
        <a:bodyPr/>
        <a:lstStyle/>
        <a:p>
          <a:pPr>
            <a:defRPr sz="1200" i="1"/>
          </a:pPr>
          <a:endParaRPr lang="es-ES"/>
        </a:p>
      </c:txPr>
    </c:title>
    <c:autoTitleDeleted val="0"/>
    <c:plotArea>
      <c:layout>
        <c:manualLayout>
          <c:layoutTarget val="inner"/>
          <c:xMode val="edge"/>
          <c:yMode val="edge"/>
          <c:x val="0.25044142512077294"/>
          <c:y val="0"/>
          <c:w val="0.52377480524360065"/>
          <c:h val="1"/>
        </c:manualLayout>
      </c:layout>
      <c:pieChart>
        <c:varyColors val="1"/>
        <c:ser>
          <c:idx val="0"/>
          <c:order val="0"/>
          <c:tx>
            <c:strRef>
              <c:f>'R 20 Mediana'!$A$29:$F$29</c:f>
              <c:strCache>
                <c:ptCount val="6"/>
                <c:pt idx="0">
                  <c:v>ENFOQUE  DE ORGANIZACIONES INTELIGENTES</c:v>
                </c:pt>
              </c:strCache>
            </c:strRef>
          </c:tx>
          <c:dPt>
            <c:idx val="1"/>
            <c:bubble3D val="0"/>
            <c:spPr>
              <a:solidFill>
                <a:srgbClr val="D9D9D9"/>
              </a:solidFill>
            </c:spPr>
          </c:dPt>
          <c:dPt>
            <c:idx val="2"/>
            <c:bubble3D val="0"/>
            <c:spPr>
              <a:noFill/>
            </c:spPr>
          </c:dPt>
          <c:dLbls>
            <c:dLbl>
              <c:idx val="0"/>
              <c:layout>
                <c:manualLayout>
                  <c:x val="0.12617752251009487"/>
                  <c:y val="0.2256017574333613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20 Mediana'!$B$33:$D$33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3332238061537441"/>
          <c:y val="0.62056782640206309"/>
        </c:manualLayout>
      </c:layout>
      <c:overlay val="0"/>
      <c:txPr>
        <a:bodyPr/>
        <a:lstStyle/>
        <a:p>
          <a:pPr>
            <a:defRPr sz="1200" i="1"/>
          </a:pPr>
          <a:endParaRPr lang="es-ES"/>
        </a:p>
      </c:txPr>
    </c:title>
    <c:autoTitleDeleted val="0"/>
    <c:plotArea>
      <c:layout>
        <c:manualLayout>
          <c:layoutTarget val="inner"/>
          <c:xMode val="edge"/>
          <c:yMode val="edge"/>
          <c:x val="0.2010782427449094"/>
          <c:y val="0"/>
          <c:w val="0.63945005611672923"/>
          <c:h val="1"/>
        </c:manualLayout>
      </c:layout>
      <c:pieChart>
        <c:varyColors val="1"/>
        <c:ser>
          <c:idx val="0"/>
          <c:order val="0"/>
          <c:tx>
            <c:strRef>
              <c:f>'R 20 Mediana'!$A$35:$F$35</c:f>
              <c:strCache>
                <c:ptCount val="6"/>
                <c:pt idx="0">
                  <c:v>ENFOQUE  DE ORGANIZACIONES RENTABLES</c:v>
                </c:pt>
              </c:strCache>
            </c:strRef>
          </c:tx>
          <c:dPt>
            <c:idx val="0"/>
            <c:bubble3D val="0"/>
            <c:spPr>
              <a:solidFill>
                <a:srgbClr val="00B050"/>
              </a:solidFill>
            </c:spPr>
          </c:dPt>
          <c:dPt>
            <c:idx val="1"/>
            <c:bubble3D val="0"/>
            <c:spPr>
              <a:solidFill>
                <a:srgbClr val="D9D9D9"/>
              </a:solidFill>
            </c:spPr>
          </c:dPt>
          <c:dPt>
            <c:idx val="2"/>
            <c:bubble3D val="0"/>
            <c:spPr>
              <a:noFill/>
              <a:ln>
                <a:noFill/>
              </a:ln>
            </c:spPr>
          </c:dPt>
          <c:dLbls>
            <c:dLbl>
              <c:idx val="0"/>
              <c:layout>
                <c:manualLayout>
                  <c:x val="7.0750546031104117E-2"/>
                  <c:y val="0.22544847997041764"/>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20 Mediana'!$B$38:$D$38</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655" l="0.70000000000000062" r="0.70000000000000062" t="0.75000000000000655" header="0.30000000000000032" footer="0.30000000000000032"/>
    <c:pageSetup/>
  </c:printSettings>
  <c:userShapes r:id="rId1"/>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17904155730533691"/>
          <c:y val="0.64340408285365513"/>
        </c:manualLayout>
      </c:layout>
      <c:overlay val="0"/>
      <c:txPr>
        <a:bodyPr/>
        <a:lstStyle/>
        <a:p>
          <a:pPr>
            <a:defRPr sz="1200" i="1"/>
          </a:pPr>
          <a:endParaRPr lang="es-ES"/>
        </a:p>
      </c:txPr>
    </c:title>
    <c:autoTitleDeleted val="0"/>
    <c:plotArea>
      <c:layout>
        <c:manualLayout>
          <c:layoutTarget val="inner"/>
          <c:xMode val="edge"/>
          <c:yMode val="edge"/>
          <c:x val="0.1869790026246719"/>
          <c:y val="0"/>
          <c:w val="0.67569466316711713"/>
          <c:h val="1"/>
        </c:manualLayout>
      </c:layout>
      <c:pieChart>
        <c:varyColors val="1"/>
        <c:ser>
          <c:idx val="0"/>
          <c:order val="0"/>
          <c:tx>
            <c:strRef>
              <c:f>'R 20 Mediana'!$A$40:$F$40</c:f>
              <c:strCache>
                <c:ptCount val="6"/>
                <c:pt idx="0">
                  <c:v>ENFOQUE  DE ORGANIZACIONES PROFESIONALES</c:v>
                </c:pt>
              </c:strCache>
            </c:strRef>
          </c:tx>
          <c:spPr>
            <a:solidFill>
              <a:schemeClr val="tx2"/>
            </a:solidFill>
          </c:spPr>
          <c:dPt>
            <c:idx val="1"/>
            <c:bubble3D val="0"/>
            <c:spPr>
              <a:solidFill>
                <a:srgbClr val="D9D9D9"/>
              </a:solidFill>
            </c:spPr>
          </c:dPt>
          <c:dPt>
            <c:idx val="2"/>
            <c:bubble3D val="0"/>
            <c:spPr>
              <a:noFill/>
            </c:spPr>
          </c:dPt>
          <c:dLbls>
            <c:dLbl>
              <c:idx val="0"/>
              <c:layout>
                <c:manualLayout>
                  <c:x val="3.9853346456693493E-2"/>
                  <c:y val="0.23489355405768361"/>
                </c:manualLayout>
              </c:layout>
              <c:spPr/>
              <c:txPr>
                <a:bodyPr/>
                <a:lstStyle/>
                <a:p>
                  <a:pPr>
                    <a:defRPr sz="1400" b="1"/>
                  </a:pPr>
                  <a:endParaRPr lang="es-ES"/>
                </a:p>
              </c:txPr>
              <c:showLegendKey val="0"/>
              <c:showVal val="1"/>
              <c:showCatName val="0"/>
              <c:showSerName val="0"/>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'R 20 Mediana'!$B$43:$D$43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588" l="0.70000000000000062" r="0.70000000000000062" t="0.75000000000000588" header="0.30000000000000032" footer="0.30000000000000032"/>
    <c:pageSetup/>
  </c:printSettings>
  <c:userShapes r:id="rId1"/>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0469935542123593"/>
          <c:y val="0.63322942964011908"/>
        </c:manualLayout>
      </c:layout>
      <c:overlay val="0"/>
      <c:txPr>
        <a:bodyPr/>
        <a:lstStyle/>
        <a:p>
          <a:pPr>
            <a:defRPr sz="1200" i="1"/>
          </a:pPr>
          <a:endParaRPr lang="es-ES"/>
        </a:p>
      </c:txPr>
    </c:title>
    <c:autoTitleDeleted val="0"/>
    <c:plotArea>
      <c:layout>
        <c:manualLayout>
          <c:layoutTarget val="inner"/>
          <c:xMode val="edge"/>
          <c:yMode val="edge"/>
          <c:x val="0.25044142512077294"/>
          <c:y val="0"/>
          <c:w val="0.52377480524360065"/>
          <c:h val="1"/>
        </c:manualLayout>
      </c:layout>
      <c:pieChart>
        <c:varyColors val="1"/>
        <c:ser>
          <c:idx val="0"/>
          <c:order val="0"/>
          <c:tx>
            <c:strRef>
              <c:f>'R 20 Grande'!$A$29:$F$29</c:f>
              <c:strCache>
                <c:ptCount val="6"/>
                <c:pt idx="0">
                  <c:v>ENFOQUE  DE ORGANIZACIONES INTELIGENTES</c:v>
                </c:pt>
              </c:strCache>
            </c:strRef>
          </c:tx>
          <c:dPt>
            <c:idx val="1"/>
            <c:bubble3D val="0"/>
            <c:spPr>
              <a:solidFill>
                <a:srgbClr val="D9D9D9"/>
              </a:solidFill>
            </c:spPr>
          </c:dPt>
          <c:dPt>
            <c:idx val="2"/>
            <c:bubble3D val="0"/>
            <c:spPr>
              <a:noFill/>
            </c:spPr>
          </c:dPt>
          <c:dLbls>
            <c:dLbl>
              <c:idx val="0"/>
              <c:layout>
                <c:manualLayout>
                  <c:x val="0.12617752251009487"/>
                  <c:y val="0.22560175743336131"/>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20 Grande'!$B$33:$D$33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655" l="0.70000000000000062" r="0.70000000000000062" t="0.75000000000000655"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23332238061537441"/>
          <c:y val="0.62056782640206309"/>
        </c:manualLayout>
      </c:layout>
      <c:overlay val="0"/>
      <c:txPr>
        <a:bodyPr/>
        <a:lstStyle/>
        <a:p>
          <a:pPr>
            <a:defRPr sz="1200" i="1"/>
          </a:pPr>
          <a:endParaRPr lang="es-ES"/>
        </a:p>
      </c:txPr>
    </c:title>
    <c:autoTitleDeleted val="0"/>
    <c:plotArea>
      <c:layout>
        <c:manualLayout>
          <c:layoutTarget val="inner"/>
          <c:xMode val="edge"/>
          <c:yMode val="edge"/>
          <c:x val="0.2010782427449094"/>
          <c:y val="0"/>
          <c:w val="0.63945005611672945"/>
          <c:h val="1"/>
        </c:manualLayout>
      </c:layout>
      <c:pieChart>
        <c:varyColors val="1"/>
        <c:ser>
          <c:idx val="0"/>
          <c:order val="0"/>
          <c:tx>
            <c:strRef>
              <c:f>'R 20 Grande'!$A$35:$F$35</c:f>
              <c:strCache>
                <c:ptCount val="6"/>
                <c:pt idx="0">
                  <c:v>ENFOQUE  DE ORGANIZACIONES RENTABLES</c:v>
                </c:pt>
              </c:strCache>
            </c:strRef>
          </c:tx>
          <c:dPt>
            <c:idx val="0"/>
            <c:bubble3D val="0"/>
            <c:spPr>
              <a:solidFill>
                <a:srgbClr val="00B050"/>
              </a:solidFill>
            </c:spPr>
          </c:dPt>
          <c:dPt>
            <c:idx val="1"/>
            <c:bubble3D val="0"/>
            <c:spPr>
              <a:solidFill>
                <a:srgbClr val="D9D9D9"/>
              </a:solidFill>
            </c:spPr>
          </c:dPt>
          <c:dPt>
            <c:idx val="2"/>
            <c:bubble3D val="0"/>
            <c:spPr>
              <a:noFill/>
              <a:ln>
                <a:noFill/>
              </a:ln>
            </c:spPr>
          </c:dPt>
          <c:dLbls>
            <c:dLbl>
              <c:idx val="0"/>
              <c:layout>
                <c:manualLayout>
                  <c:x val="7.0750546031104117E-2"/>
                  <c:y val="0.22544847997041773"/>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400" b="1"/>
                </a:pPr>
                <a:endParaRPr lang="es-ES"/>
              </a:p>
            </c:txPr>
            <c:showLegendKey val="0"/>
            <c:showVal val="0"/>
            <c:showCatName val="0"/>
            <c:showSerName val="0"/>
            <c:showPercent val="0"/>
            <c:showBubbleSize val="0"/>
            <c:extLst>
              <c:ext xmlns:c15="http://schemas.microsoft.com/office/drawing/2012/chart" uri="{CE6537A1-D6FC-4f65-9D91-7224C49458BB}"/>
            </c:extLst>
          </c:dLbls>
          <c:val>
            <c:numRef>
              <c:f>'R 20 Grande'!$B$38:$D$38</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677" l="0.70000000000000062" r="0.70000000000000062" t="0.75000000000000677" header="0.30000000000000032" footer="0.30000000000000032"/>
    <c:pageSetup/>
  </c:printSettings>
  <c:userShapes r:id="rId1"/>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layout>
        <c:manualLayout>
          <c:xMode val="edge"/>
          <c:yMode val="edge"/>
          <c:x val="0.17904155730533691"/>
          <c:y val="0.64340408285365513"/>
        </c:manualLayout>
      </c:layout>
      <c:overlay val="0"/>
      <c:txPr>
        <a:bodyPr/>
        <a:lstStyle/>
        <a:p>
          <a:pPr>
            <a:defRPr sz="1200" i="1"/>
          </a:pPr>
          <a:endParaRPr lang="es-ES"/>
        </a:p>
      </c:txPr>
    </c:title>
    <c:autoTitleDeleted val="0"/>
    <c:plotArea>
      <c:layout>
        <c:manualLayout>
          <c:layoutTarget val="inner"/>
          <c:xMode val="edge"/>
          <c:yMode val="edge"/>
          <c:x val="0.1869790026246719"/>
          <c:y val="0"/>
          <c:w val="0.67569466316711757"/>
          <c:h val="1"/>
        </c:manualLayout>
      </c:layout>
      <c:pieChart>
        <c:varyColors val="1"/>
        <c:ser>
          <c:idx val="0"/>
          <c:order val="0"/>
          <c:tx>
            <c:strRef>
              <c:f>'R 20 Grande'!$A$40:$F$40</c:f>
              <c:strCache>
                <c:ptCount val="6"/>
                <c:pt idx="0">
                  <c:v>ENFOQUE  DE ORGANIZACIONES PROFESIONALES</c:v>
                </c:pt>
              </c:strCache>
            </c:strRef>
          </c:tx>
          <c:spPr>
            <a:solidFill>
              <a:schemeClr val="tx2"/>
            </a:solidFill>
          </c:spPr>
          <c:dPt>
            <c:idx val="1"/>
            <c:bubble3D val="0"/>
            <c:spPr>
              <a:solidFill>
                <a:srgbClr val="D9D9D9"/>
              </a:solidFill>
            </c:spPr>
          </c:dPt>
          <c:dPt>
            <c:idx val="2"/>
            <c:bubble3D val="0"/>
            <c:spPr>
              <a:noFill/>
            </c:spPr>
          </c:dPt>
          <c:dLbls>
            <c:dLbl>
              <c:idx val="0"/>
              <c:layout>
                <c:manualLayout>
                  <c:x val="3.9853346456693514E-2"/>
                  <c:y val="0.23489355405768361"/>
                </c:manualLayout>
              </c:layout>
              <c:spPr/>
              <c:txPr>
                <a:bodyPr/>
                <a:lstStyle/>
                <a:p>
                  <a:pPr>
                    <a:defRPr sz="1400" b="1"/>
                  </a:pPr>
                  <a:endParaRPr lang="es-ES"/>
                </a:p>
              </c:txPr>
              <c:showLegendKey val="0"/>
              <c:showVal val="1"/>
              <c:showCatName val="0"/>
              <c:showSerName val="0"/>
              <c:showPercent val="0"/>
              <c:showBubbleSize val="0"/>
              <c:extLst>
                <c:ext xmlns:c15="http://schemas.microsoft.com/office/drawing/2012/chart" uri="{CE6537A1-D6FC-4f65-9D91-7224C49458BB}"/>
              </c:extLst>
            </c:dLbl>
            <c:dLbl>
              <c:idx val="1"/>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'R 20 Grande'!$B$43:$D$43</c:f>
              <c:numCache>
                <c:formatCode>0%</c:formatCode>
                <c:ptCount val="3"/>
                <c:pt idx="0">
                  <c:v>0</c:v>
                </c:pt>
                <c:pt idx="1">
                  <c:v>1</c:v>
                </c:pt>
                <c:pt idx="2">
                  <c:v>1</c:v>
                </c:pt>
              </c:numCache>
            </c:numRef>
          </c:val>
        </c:ser>
        <c:dLbls>
          <c:showLegendKey val="0"/>
          <c:showVal val="0"/>
          <c:showCatName val="0"/>
          <c:showSerName val="0"/>
          <c:showPercent val="0"/>
          <c:showBubbleSize val="0"/>
          <c:showLeaderLines val="1"/>
        </c:dLbls>
        <c:firstSliceAng val="270"/>
      </c:pieChart>
    </c:plotArea>
    <c:plotVisOnly val="1"/>
    <c:dispBlanksAs val="zero"/>
    <c:showDLblsOverMax val="0"/>
  </c:chart>
  <c:spPr>
    <a:ln>
      <a:noFill/>
    </a:ln>
  </c:spPr>
  <c:printSettings>
    <c:headerFooter/>
    <c:pageMargins b="0.75000000000000611" l="0.70000000000000062" r="0.70000000000000062" t="0.75000000000000611" header="0.30000000000000032" footer="0.30000000000000032"/>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V$11" lockText="1"/>
</file>

<file path=xl/ctrlProps/ctrlProp3.xml><?xml version="1.0" encoding="utf-8"?>
<formControlPr xmlns="http://schemas.microsoft.com/office/spreadsheetml/2009/9/main" objectType="CheckBox" fmlaLink="$V$13" lockText="1"/>
</file>

<file path=xl/ctrlProps/ctrlProp4.xml><?xml version="1.0" encoding="utf-8"?>
<formControlPr xmlns="http://schemas.microsoft.com/office/spreadsheetml/2009/9/main" objectType="CheckBox" fmlaLink="$V$20" lockText="1"/>
</file>

<file path=xl/ctrlProps/ctrlProp5.xml><?xml version="1.0" encoding="utf-8"?>
<formControlPr xmlns="http://schemas.microsoft.com/office/spreadsheetml/2009/9/main" objectType="CheckBox" fmlaLink="$V$22" lockText="1"/>
</file>

<file path=xl/ctrlProps/ctrlProp6.xml><?xml version="1.0" encoding="utf-8"?>
<formControlPr xmlns="http://schemas.microsoft.com/office/spreadsheetml/2009/9/main" objectType="CheckBox" fmlaLink="$V$29" lockText="1"/>
</file>

<file path=xl/ctrlProps/ctrlProp7.xml><?xml version="1.0" encoding="utf-8"?>
<formControlPr xmlns="http://schemas.microsoft.com/office/spreadsheetml/2009/9/main" objectType="CheckBox" fmlaLink="$V$31" lockText="1"/>
</file>

<file path=xl/ctrlProps/ctrlProp8.xml><?xml version="1.0" encoding="utf-8"?>
<formControlPr xmlns="http://schemas.microsoft.com/office/spreadsheetml/2009/9/main" objectType="CheckBox" fmlaLink="$V$38" lockText="1"/>
</file>

<file path=xl/ctrlProps/ctrlProp9.xml><?xml version="1.0" encoding="utf-8"?>
<formControlPr xmlns="http://schemas.microsoft.com/office/spreadsheetml/2009/9/main" objectType="CheckBox" fmlaLink="$V$49" lockText="1"/>
</file>

<file path=xl/ctrlProps/ctrlProp10.xml><?xml version="1.0" encoding="utf-8"?>
<formControlPr xmlns="http://schemas.microsoft.com/office/spreadsheetml/2009/9/main" objectType="CheckBox" fmlaLink="$V$51" lockText="1"/>
</file>

<file path=xl/ctrlProps/ctrlProp11.xml><?xml version="1.0" encoding="utf-8"?>
<formControlPr xmlns="http://schemas.microsoft.com/office/spreadsheetml/2009/9/main" objectType="CheckBox" fmlaLink="$V$63" lockText="1"/>
</file>

<file path=xl/ctrlProps/ctrlProp12.xml><?xml version="1.0" encoding="utf-8"?>
<formControlPr xmlns="http://schemas.microsoft.com/office/spreadsheetml/2009/9/main" objectType="CheckBox" fmlaLink="$V$70" lockText="1"/>
</file>

<file path=xl/ctrlProps/ctrlProp13.xml><?xml version="1.0" encoding="utf-8"?>
<formControlPr xmlns="http://schemas.microsoft.com/office/spreadsheetml/2009/9/main" objectType="CheckBox" fmlaLink="$V$72" lockText="1"/>
</file>

<file path=xl/ctrlProps/ctrlProp14.xml><?xml version="1.0" encoding="utf-8"?>
<formControlPr xmlns="http://schemas.microsoft.com/office/spreadsheetml/2009/9/main" objectType="CheckBox" fmlaLink="$V$73" lockText="1"/>
</file>

<file path=xl/ctrlProps/ctrlProp15.xml><?xml version="1.0" encoding="utf-8"?>
<formControlPr xmlns="http://schemas.microsoft.com/office/spreadsheetml/2009/9/main" objectType="CheckBox" fmlaLink="$V$85" lockText="1"/>
</file>

<file path=xl/ctrlProps/ctrlProp16.xml><?xml version="1.0" encoding="utf-8"?>
<formControlPr xmlns="http://schemas.microsoft.com/office/spreadsheetml/2009/9/main" objectType="CheckBox" fmlaLink="$V$92" lockText="1"/>
</file>

<file path=xl/ctrlProps/ctrlProp17.xml><?xml version="1.0" encoding="utf-8"?>
<formControlPr xmlns="http://schemas.microsoft.com/office/spreadsheetml/2009/9/main" objectType="CheckBox" fmlaLink="$V$93" lockText="1"/>
</file>

<file path=xl/ctrlProps/ctrlProp18.xml><?xml version="1.0" encoding="utf-8"?>
<formControlPr xmlns="http://schemas.microsoft.com/office/spreadsheetml/2009/9/main" objectType="CheckBox" fmlaLink="$V$95" lockText="1"/>
</file>

<file path=xl/ctrlProps/ctrlProp19.xml><?xml version="1.0" encoding="utf-8"?>
<formControlPr xmlns="http://schemas.microsoft.com/office/spreadsheetml/2009/9/main" objectType="CheckBox" fmlaLink="$V$96" lockText="1"/>
</file>

<file path=xl/ctrlProps/ctrlProp20.xml><?xml version="1.0" encoding="utf-8"?>
<formControlPr xmlns="http://schemas.microsoft.com/office/spreadsheetml/2009/9/main" objectType="CheckBox" fmlaLink="$V$97" lockText="1"/>
</file>

<file path=xl/ctrlProps/ctrlProp21.xml><?xml version="1.0" encoding="utf-8"?>
<formControlPr xmlns="http://schemas.microsoft.com/office/spreadsheetml/2009/9/main" objectType="CheckBox" fmlaLink="$V$109" lockText="1"/>
</file>

<file path=xl/ctrlProps/ctrlProp22.xml><?xml version="1.0" encoding="utf-8"?>
<formControlPr xmlns="http://schemas.microsoft.com/office/spreadsheetml/2009/9/main" objectType="CheckBox" fmlaLink="$V$111" lockText="1"/>
</file>

<file path=xl/ctrlProps/ctrlProp23.xml><?xml version="1.0" encoding="utf-8"?>
<formControlPr xmlns="http://schemas.microsoft.com/office/spreadsheetml/2009/9/main" objectType="CheckBox" fmlaLink="$V$119" lockText="1"/>
</file>

<file path=xl/ctrlProps/ctrlProp24.xml><?xml version="1.0" encoding="utf-8"?>
<formControlPr xmlns="http://schemas.microsoft.com/office/spreadsheetml/2009/9/main" objectType="CheckBox" fmlaLink="$V$132" lockText="1"/>
</file>

<file path=xl/ctrlProps/ctrlProp25.xml><?xml version="1.0" encoding="utf-8"?>
<formControlPr xmlns="http://schemas.microsoft.com/office/spreadsheetml/2009/9/main" objectType="CheckBox" fmlaLink="$V$133" lockText="1"/>
</file>

<file path=xl/ctrlProps/ctrlProp26.xml><?xml version="1.0" encoding="utf-8"?>
<formControlPr xmlns="http://schemas.microsoft.com/office/spreadsheetml/2009/9/main" objectType="CheckBox" fmlaLink="$V$135" lockText="1"/>
</file>

<file path=xl/ctrlProps/ctrlProp27.xml><?xml version="1.0" encoding="utf-8"?>
<formControlPr xmlns="http://schemas.microsoft.com/office/spreadsheetml/2009/9/main" objectType="CheckBox" fmlaLink="$V$136" lockText="1"/>
</file>

<file path=xl/ctrlProps/ctrlProp28.xml><?xml version="1.0" encoding="utf-8"?>
<formControlPr xmlns="http://schemas.microsoft.com/office/spreadsheetml/2009/9/main" objectType="CheckBox" fmlaLink="$V$143" lockText="1"/>
</file>

<file path=xl/ctrlProps/ctrlProp29.xml><?xml version="1.0" encoding="utf-8"?>
<formControlPr xmlns="http://schemas.microsoft.com/office/spreadsheetml/2009/9/main" objectType="CheckBox" fmlaLink="$V$150" lockText="1"/>
</file>

<file path=xl/ctrlProps/ctrlProp30.xml><?xml version="1.0" encoding="utf-8"?>
<formControlPr xmlns="http://schemas.microsoft.com/office/spreadsheetml/2009/9/main" objectType="CheckBox" fmlaLink="$V$151" lockText="1"/>
</file>

<file path=xl/ctrlProps/ctrlProp31.xml><?xml version="1.0" encoding="utf-8"?>
<formControlPr xmlns="http://schemas.microsoft.com/office/spreadsheetml/2009/9/main" objectType="CheckBox" fmlaLink="$V$158" lockText="1"/>
</file>

<file path=xl/ctrlProps/ctrlProp32.xml><?xml version="1.0" encoding="utf-8"?>
<formControlPr xmlns="http://schemas.microsoft.com/office/spreadsheetml/2009/9/main" objectType="CheckBox" fmlaLink="$V$170" lockText="1"/>
</file>

<file path=xl/ctrlProps/ctrlProp33.xml><?xml version="1.0" encoding="utf-8"?>
<formControlPr xmlns="http://schemas.microsoft.com/office/spreadsheetml/2009/9/main" objectType="CheckBox" fmlaLink="$V$11" lockText="1"/>
</file>

<file path=xl/ctrlProps/ctrlProp34.xml><?xml version="1.0" encoding="utf-8"?>
<formControlPr xmlns="http://schemas.microsoft.com/office/spreadsheetml/2009/9/main" objectType="CheckBox" fmlaLink="$V$13" lockText="1"/>
</file>

<file path=xl/ctrlProps/ctrlProp35.xml><?xml version="1.0" encoding="utf-8"?>
<formControlPr xmlns="http://schemas.microsoft.com/office/spreadsheetml/2009/9/main" objectType="CheckBox" fmlaLink="$V$20" lockText="1"/>
</file>

<file path=xl/ctrlProps/ctrlProp36.xml><?xml version="1.0" encoding="utf-8"?>
<formControlPr xmlns="http://schemas.microsoft.com/office/spreadsheetml/2009/9/main" objectType="CheckBox" fmlaLink="$V$22" lockText="1"/>
</file>

<file path=xl/ctrlProps/ctrlProp37.xml><?xml version="1.0" encoding="utf-8"?>
<formControlPr xmlns="http://schemas.microsoft.com/office/spreadsheetml/2009/9/main" objectType="CheckBox" fmlaLink="$V$29" lockText="1"/>
</file>

<file path=xl/ctrlProps/ctrlProp38.xml><?xml version="1.0" encoding="utf-8"?>
<formControlPr xmlns="http://schemas.microsoft.com/office/spreadsheetml/2009/9/main" objectType="CheckBox" fmlaLink="$V$31" lockText="1"/>
</file>

<file path=xl/ctrlProps/ctrlProp39.xml><?xml version="1.0" encoding="utf-8"?>
<formControlPr xmlns="http://schemas.microsoft.com/office/spreadsheetml/2009/9/main" objectType="CheckBox" fmlaLink="$V$33" lockText="1"/>
</file>

<file path=xl/ctrlProps/ctrlProp40.xml><?xml version="1.0" encoding="utf-8"?>
<formControlPr xmlns="http://schemas.microsoft.com/office/spreadsheetml/2009/9/main" objectType="CheckBox" fmlaLink="$V$40" lockText="1"/>
</file>

<file path=xl/ctrlProps/ctrlProp41.xml><?xml version="1.0" encoding="utf-8"?>
<formControlPr xmlns="http://schemas.microsoft.com/office/spreadsheetml/2009/9/main" objectType="CheckBox" fmlaLink="$V$42" lockText="1"/>
</file>

<file path=xl/ctrlProps/ctrlProp42.xml><?xml version="1.0" encoding="utf-8"?>
<formControlPr xmlns="http://schemas.microsoft.com/office/spreadsheetml/2009/9/main" objectType="CheckBox" fmlaLink="$V$53" lockText="1"/>
</file>

<file path=xl/ctrlProps/ctrlProp43.xml><?xml version="1.0" encoding="utf-8"?>
<formControlPr xmlns="http://schemas.microsoft.com/office/spreadsheetml/2009/9/main" objectType="CheckBox" fmlaLink="$V$55" lockText="1"/>
</file>

<file path=xl/ctrlProps/ctrlProp44.xml><?xml version="1.0" encoding="utf-8"?>
<formControlPr xmlns="http://schemas.microsoft.com/office/spreadsheetml/2009/9/main" objectType="CheckBox" fmlaLink="$V$57" lockText="1"/>
</file>

<file path=xl/ctrlProps/ctrlProp45.xml><?xml version="1.0" encoding="utf-8"?>
<formControlPr xmlns="http://schemas.microsoft.com/office/spreadsheetml/2009/9/main" objectType="CheckBox" fmlaLink="$V$69" lockText="1"/>
</file>

<file path=xl/ctrlProps/ctrlProp46.xml><?xml version="1.0" encoding="utf-8"?>
<formControlPr xmlns="http://schemas.microsoft.com/office/spreadsheetml/2009/9/main" objectType="CheckBox" fmlaLink="$V$71" lockText="1"/>
</file>

<file path=xl/ctrlProps/ctrlProp47.xml><?xml version="1.0" encoding="utf-8"?>
<formControlPr xmlns="http://schemas.microsoft.com/office/spreadsheetml/2009/9/main" objectType="CheckBox" fmlaLink="$V$72" lockText="1"/>
</file>

<file path=xl/ctrlProps/ctrlProp48.xml><?xml version="1.0" encoding="utf-8"?>
<formControlPr xmlns="http://schemas.microsoft.com/office/spreadsheetml/2009/9/main" objectType="CheckBox" fmlaLink="$V$79" lockText="1"/>
</file>

<file path=xl/ctrlProps/ctrlProp49.xml><?xml version="1.0" encoding="utf-8"?>
<formControlPr xmlns="http://schemas.microsoft.com/office/spreadsheetml/2009/9/main" objectType="CheckBox" fmlaLink="$V$81" lockText="1"/>
</file>

<file path=xl/ctrlProps/ctrlProp50.xml><?xml version="1.0" encoding="utf-8"?>
<formControlPr xmlns="http://schemas.microsoft.com/office/spreadsheetml/2009/9/main" objectType="CheckBox" fmlaLink="$V$82" lockText="1"/>
</file>

<file path=xl/ctrlProps/ctrlProp51.xml><?xml version="1.0" encoding="utf-8"?>
<formControlPr xmlns="http://schemas.microsoft.com/office/spreadsheetml/2009/9/main" objectType="CheckBox" fmlaLink="$V$84" lockText="1"/>
</file>

<file path=xl/ctrlProps/ctrlProp52.xml><?xml version="1.0" encoding="utf-8"?>
<formControlPr xmlns="http://schemas.microsoft.com/office/spreadsheetml/2009/9/main" objectType="CheckBox" fmlaLink="$V$85" lockText="1"/>
</file>

<file path=xl/ctrlProps/ctrlProp53.xml><?xml version="1.0" encoding="utf-8"?>
<formControlPr xmlns="http://schemas.microsoft.com/office/spreadsheetml/2009/9/main" objectType="CheckBox" fmlaLink="$V$97" lockText="1"/>
</file>

<file path=xl/ctrlProps/ctrlProp54.xml><?xml version="1.0" encoding="utf-8"?>
<formControlPr xmlns="http://schemas.microsoft.com/office/spreadsheetml/2009/9/main" objectType="CheckBox" fmlaLink="$V$99" lockText="1"/>
</file>

<file path=xl/ctrlProps/ctrlProp55.xml><?xml version="1.0" encoding="utf-8"?>
<formControlPr xmlns="http://schemas.microsoft.com/office/spreadsheetml/2009/9/main" objectType="CheckBox" fmlaLink="$V$106" lockText="1"/>
</file>

<file path=xl/ctrlProps/ctrlProp56.xml><?xml version="1.0" encoding="utf-8"?>
<formControlPr xmlns="http://schemas.microsoft.com/office/spreadsheetml/2009/9/main" objectType="CheckBox" fmlaLink="$V$107" lockText="1"/>
</file>

<file path=xl/ctrlProps/ctrlProp57.xml><?xml version="1.0" encoding="utf-8"?>
<formControlPr xmlns="http://schemas.microsoft.com/office/spreadsheetml/2009/9/main" objectType="CheckBox" fmlaLink="$V$109" lockText="1"/>
</file>

<file path=xl/ctrlProps/ctrlProp58.xml><?xml version="1.0" encoding="utf-8"?>
<formControlPr xmlns="http://schemas.microsoft.com/office/spreadsheetml/2009/9/main" objectType="CheckBox" fmlaLink="$V$110" lockText="1"/>
</file>

<file path=xl/ctrlProps/ctrlProp59.xml><?xml version="1.0" encoding="utf-8"?>
<formControlPr xmlns="http://schemas.microsoft.com/office/spreadsheetml/2009/9/main" objectType="CheckBox" fmlaLink="$V$111" lockText="1"/>
</file>

<file path=xl/ctrlProps/ctrlProp60.xml><?xml version="1.0" encoding="utf-8"?>
<formControlPr xmlns="http://schemas.microsoft.com/office/spreadsheetml/2009/9/main" objectType="CheckBox" fmlaLink="$V$114" lockText="1"/>
</file>

<file path=xl/ctrlProps/ctrlProp61.xml><?xml version="1.0" encoding="utf-8"?>
<formControlPr xmlns="http://schemas.microsoft.com/office/spreadsheetml/2009/9/main" objectType="CheckBox" fmlaLink="$V$115" lockText="1"/>
</file>

<file path=xl/ctrlProps/ctrlProp62.xml><?xml version="1.0" encoding="utf-8"?>
<formControlPr xmlns="http://schemas.microsoft.com/office/spreadsheetml/2009/9/main" objectType="CheckBox" fmlaLink="$V$127" lockText="1"/>
</file>

<file path=xl/ctrlProps/ctrlProp63.xml><?xml version="1.0" encoding="utf-8"?>
<formControlPr xmlns="http://schemas.microsoft.com/office/spreadsheetml/2009/9/main" objectType="CheckBox" fmlaLink="$V$129" lockText="1"/>
</file>

<file path=xl/ctrlProps/ctrlProp64.xml><?xml version="1.0" encoding="utf-8"?>
<formControlPr xmlns="http://schemas.microsoft.com/office/spreadsheetml/2009/9/main" objectType="CheckBox" fmlaLink="$V$131" lockText="1"/>
</file>

<file path=xl/ctrlProps/ctrlProp65.xml><?xml version="1.0" encoding="utf-8"?>
<formControlPr xmlns="http://schemas.microsoft.com/office/spreadsheetml/2009/9/main" objectType="CheckBox" fmlaLink="$V$132" lockText="1"/>
</file>

<file path=xl/ctrlProps/ctrlProp66.xml><?xml version="1.0" encoding="utf-8"?>
<formControlPr xmlns="http://schemas.microsoft.com/office/spreadsheetml/2009/9/main" objectType="CheckBox" fmlaLink="$V$140" lockText="1"/>
</file>

<file path=xl/ctrlProps/ctrlProp67.xml><?xml version="1.0" encoding="utf-8"?>
<formControlPr xmlns="http://schemas.microsoft.com/office/spreadsheetml/2009/9/main" objectType="CheckBox" fmlaLink="$V$153" lockText="1"/>
</file>

<file path=xl/ctrlProps/ctrlProp68.xml><?xml version="1.0" encoding="utf-8"?>
<formControlPr xmlns="http://schemas.microsoft.com/office/spreadsheetml/2009/9/main" objectType="CheckBox" fmlaLink="$V$154" lockText="1"/>
</file>

<file path=xl/ctrlProps/ctrlProp69.xml><?xml version="1.0" encoding="utf-8"?>
<formControlPr xmlns="http://schemas.microsoft.com/office/spreadsheetml/2009/9/main" objectType="CheckBox" fmlaLink="$V$156" lockText="1"/>
</file>

<file path=xl/ctrlProps/ctrlProp70.xml><?xml version="1.0" encoding="utf-8"?>
<formControlPr xmlns="http://schemas.microsoft.com/office/spreadsheetml/2009/9/main" objectType="CheckBox" fmlaLink="$V$157" lockText="1"/>
</file>

<file path=xl/ctrlProps/ctrlProp71.xml><?xml version="1.0" encoding="utf-8"?>
<formControlPr xmlns="http://schemas.microsoft.com/office/spreadsheetml/2009/9/main" objectType="CheckBox" fmlaLink="$V$159" lockText="1"/>
</file>

<file path=xl/ctrlProps/ctrlProp72.xml><?xml version="1.0" encoding="utf-8"?>
<formControlPr xmlns="http://schemas.microsoft.com/office/spreadsheetml/2009/9/main" objectType="CheckBox" fmlaLink="$V$171" lockText="1"/>
</file>

<file path=xl/ctrlProps/ctrlProp73.xml><?xml version="1.0" encoding="utf-8"?>
<formControlPr xmlns="http://schemas.microsoft.com/office/spreadsheetml/2009/9/main" objectType="CheckBox" fmlaLink="$V$182" lockText="1"/>
</file>

<file path=xl/ctrlProps/ctrlProp74.xml><?xml version="1.0" encoding="utf-8"?>
<formControlPr xmlns="http://schemas.microsoft.com/office/spreadsheetml/2009/9/main" objectType="CheckBox" fmlaLink="$V$183" lockText="1"/>
</file>

<file path=xl/ctrlProps/ctrlProp75.xml><?xml version="1.0" encoding="utf-8"?>
<formControlPr xmlns="http://schemas.microsoft.com/office/spreadsheetml/2009/9/main" objectType="CheckBox" fmlaLink="$V$194" lockText="1"/>
</file>

<file path=xl/ctrlProps/ctrlProp76.xml><?xml version="1.0" encoding="utf-8"?>
<formControlPr xmlns="http://schemas.microsoft.com/office/spreadsheetml/2009/9/main" objectType="CheckBox" fmlaLink="$V$206" lockText="1"/>
</file>

<file path=xl/ctrlProps/ctrlProp77.xml><?xml version="1.0" encoding="utf-8"?>
<formControlPr xmlns="http://schemas.microsoft.com/office/spreadsheetml/2009/9/main" objectType="CheckBox" fmlaLink="$V$175" lockText="1"/>
</file>

<file path=xl/ctrlProps/ctrlProp78.xml><?xml version="1.0" encoding="utf-8"?>
<formControlPr xmlns="http://schemas.microsoft.com/office/spreadsheetml/2009/9/main" objectType="CheckBox" fmlaLink="$V$186" lockText="1"/>
</file>

<file path=xl/ctrlProps/ctrlProp79.xml><?xml version="1.0" encoding="utf-8"?>
<formControlPr xmlns="http://schemas.microsoft.com/office/spreadsheetml/2009/9/main" objectType="CheckBox" fmlaLink="$V$187" lockText="1"/>
</file>

<file path=xl/ctrlProps/ctrlProp80.xml><?xml version="1.0" encoding="utf-8"?>
<formControlPr xmlns="http://schemas.microsoft.com/office/spreadsheetml/2009/9/main" objectType="CheckBox" fmlaLink="$V$172" lockText="1"/>
</file>

<file path=xl/ctrlProps/ctrlProp81.xml><?xml version="1.0" encoding="utf-8"?>
<formControlPr xmlns="http://schemas.microsoft.com/office/spreadsheetml/2009/9/main" objectType="CheckBox" fmlaLink="$V$173" lockText="1"/>
</file>

<file path=xl/ctrlProps/ctrlProp82.xml><?xml version="1.0" encoding="utf-8"?>
<formControlPr xmlns="http://schemas.microsoft.com/office/spreadsheetml/2009/9/main" objectType="CheckBox" fmlaLink="$V$161" lockText="1"/>
</file>

<file path=xl/ctrlProps/ctrlProp83.xml><?xml version="1.0" encoding="utf-8"?>
<formControlPr xmlns="http://schemas.microsoft.com/office/spreadsheetml/2009/9/main" objectType="CheckBox" fmlaLink="$V$162" lockText="1"/>
</file>

<file path=xl/ctrlProps/ctrlProp84.xml><?xml version="1.0" encoding="utf-8"?>
<formControlPr xmlns="http://schemas.microsoft.com/office/spreadsheetml/2009/9/main" objectType="CheckBox" fmlaLink="$V$163" lockText="1"/>
</file>

<file path=xl/ctrlProps/ctrlProp85.xml><?xml version="1.0" encoding="utf-8"?>
<formControlPr xmlns="http://schemas.microsoft.com/office/spreadsheetml/2009/9/main" objectType="CheckBox" fmlaLink="$V$164" lockText="1"/>
</file>

<file path=xl/ctrlProps/ctrlProp86.xml><?xml version="1.0" encoding="utf-8"?>
<formControlPr xmlns="http://schemas.microsoft.com/office/spreadsheetml/2009/9/main" objectType="CheckBox" fmlaLink="$V$184" lockText="1"/>
</file>

<file path=xl/ctrlProps/ctrlProp87.xml><?xml version="1.0" encoding="utf-8"?>
<formControlPr xmlns="http://schemas.microsoft.com/office/spreadsheetml/2009/9/main" objectType="CheckBox" fmlaLink="$V$208" lockText="1"/>
</file>

<file path=xl/ctrlProps/ctrlProp88.xml><?xml version="1.0" encoding="utf-8"?>
<formControlPr xmlns="http://schemas.microsoft.com/office/spreadsheetml/2009/9/main" objectType="CheckBox" fmlaLink="$V$209" lockText="1"/>
</file>

<file path=xl/ctrlProps/ctrlProp89.xml><?xml version="1.0" encoding="utf-8"?>
<formControlPr xmlns="http://schemas.microsoft.com/office/spreadsheetml/2009/9/main" objectType="CheckBox" fmlaLink="$V$210" lockText="1"/>
</file>

<file path=xl/ctrlProps/ctrlProp90.xml><?xml version="1.0" encoding="utf-8"?>
<formControlPr xmlns="http://schemas.microsoft.com/office/spreadsheetml/2009/9/main" objectType="CheckBox" fmlaLink="$V$11" lockText="1"/>
</file>

<file path=xl/ctrlProps/ctrlProp91.xml><?xml version="1.0" encoding="utf-8"?>
<formControlPr xmlns="http://schemas.microsoft.com/office/spreadsheetml/2009/9/main" objectType="CheckBox" fmlaLink="$V$13" lockText="1"/>
</file>

<file path=xl/ctrlProps/ctrlProp92.xml><?xml version="1.0" encoding="utf-8"?>
<formControlPr xmlns="http://schemas.microsoft.com/office/spreadsheetml/2009/9/main" objectType="CheckBox" fmlaLink="$V$20" lockText="1"/>
</file>

<file path=xl/ctrlProps/ctrlProp93.xml><?xml version="1.0" encoding="utf-8"?>
<formControlPr xmlns="http://schemas.microsoft.com/office/spreadsheetml/2009/9/main" objectType="CheckBox" fmlaLink="$V$22" lockText="1"/>
</file>

<file path=xl/ctrlProps/ctrlProp94.xml><?xml version="1.0" encoding="utf-8"?>
<formControlPr xmlns="http://schemas.microsoft.com/office/spreadsheetml/2009/9/main" objectType="CheckBox" fmlaLink="$V$24" lockText="1"/>
</file>

<file path=xl/ctrlProps/ctrlProp95.xml><?xml version="1.0" encoding="utf-8"?>
<formControlPr xmlns="http://schemas.microsoft.com/office/spreadsheetml/2009/9/main" objectType="CheckBox" fmlaLink="$V$27" lockText="1"/>
</file>

<file path=xl/ctrlProps/ctrlProp96.xml><?xml version="1.0" encoding="utf-8"?>
<formControlPr xmlns="http://schemas.microsoft.com/office/spreadsheetml/2009/9/main" objectType="CheckBox" fmlaLink="$V$28" lockText="1"/>
</file>

<file path=xl/ctrlProps/ctrlProp97.xml><?xml version="1.0" encoding="utf-8"?>
<formControlPr xmlns="http://schemas.microsoft.com/office/spreadsheetml/2009/9/main" objectType="CheckBox" fmlaLink="$V$35" lockText="1"/>
</file>

<file path=xl/ctrlProps/ctrlProp98.xml><?xml version="1.0" encoding="utf-8"?>
<formControlPr xmlns="http://schemas.microsoft.com/office/spreadsheetml/2009/9/main" objectType="CheckBox" fmlaLink="$V$37" lockText="1"/>
</file>

<file path=xl/ctrlProps/ctrlProp99.xml><?xml version="1.0" encoding="utf-8"?>
<formControlPr xmlns="http://schemas.microsoft.com/office/spreadsheetml/2009/9/main" objectType="CheckBox" fmlaLink="$V$39" lockText="1"/>
</file>

<file path=xl/ctrlProps/ctrlProp100.xml><?xml version="1.0" encoding="utf-8"?>
<formControlPr xmlns="http://schemas.microsoft.com/office/spreadsheetml/2009/9/main" objectType="CheckBox" fmlaLink="$V$46" lockText="1"/>
</file>

<file path=xl/ctrlProps/ctrlProp101.xml><?xml version="1.0" encoding="utf-8"?>
<formControlPr xmlns="http://schemas.microsoft.com/office/spreadsheetml/2009/9/main" objectType="CheckBox" fmlaLink="$V$48" lockText="1"/>
</file>

<file path=xl/ctrlProps/ctrlProp102.xml><?xml version="1.0" encoding="utf-8"?>
<formControlPr xmlns="http://schemas.microsoft.com/office/spreadsheetml/2009/9/main" objectType="CheckBox" fmlaLink="$V$49" lockText="1"/>
</file>

<file path=xl/ctrlProps/ctrlProp103.xml><?xml version="1.0" encoding="utf-8"?>
<formControlPr xmlns="http://schemas.microsoft.com/office/spreadsheetml/2009/9/main" objectType="CheckBox" fmlaLink="$V$51" lockText="1"/>
</file>

<file path=xl/ctrlProps/ctrlProp104.xml><?xml version="1.0" encoding="utf-8"?>
<formControlPr xmlns="http://schemas.microsoft.com/office/spreadsheetml/2009/9/main" objectType="CheckBox" fmlaLink="$V$52" lockText="1"/>
</file>

<file path=xl/ctrlProps/ctrlProp105.xml><?xml version="1.0" encoding="utf-8"?>
<formControlPr xmlns="http://schemas.microsoft.com/office/spreadsheetml/2009/9/main" objectType="CheckBox" fmlaLink="$V$53" lockText="1"/>
</file>

<file path=xl/ctrlProps/ctrlProp106.xml><?xml version="1.0" encoding="utf-8"?>
<formControlPr xmlns="http://schemas.microsoft.com/office/spreadsheetml/2009/9/main" objectType="CheckBox" fmlaLink="$V$54" lockText="1"/>
</file>

<file path=xl/ctrlProps/ctrlProp107.xml><?xml version="1.0" encoding="utf-8"?>
<formControlPr xmlns="http://schemas.microsoft.com/office/spreadsheetml/2009/9/main" objectType="CheckBox" fmlaLink="$V$65" lockText="1"/>
</file>

<file path=xl/ctrlProps/ctrlProp108.xml><?xml version="1.0" encoding="utf-8"?>
<formControlPr xmlns="http://schemas.microsoft.com/office/spreadsheetml/2009/9/main" objectType="CheckBox" fmlaLink="$V$67" lockText="1"/>
</file>

<file path=xl/ctrlProps/ctrlProp109.xml><?xml version="1.0" encoding="utf-8"?>
<formControlPr xmlns="http://schemas.microsoft.com/office/spreadsheetml/2009/9/main" objectType="CheckBox" fmlaLink="$V$69" lockText="1"/>
</file>

<file path=xl/ctrlProps/ctrlProp110.xml><?xml version="1.0" encoding="utf-8"?>
<formControlPr xmlns="http://schemas.microsoft.com/office/spreadsheetml/2009/9/main" objectType="CheckBox" fmlaLink="$V$81" lockText="1"/>
</file>

<file path=xl/ctrlProps/ctrlProp111.xml><?xml version="1.0" encoding="utf-8"?>
<formControlPr xmlns="http://schemas.microsoft.com/office/spreadsheetml/2009/9/main" objectType="CheckBox" fmlaLink="$V$83" lockText="1"/>
</file>

<file path=xl/ctrlProps/ctrlProp112.xml><?xml version="1.0" encoding="utf-8"?>
<formControlPr xmlns="http://schemas.microsoft.com/office/spreadsheetml/2009/9/main" objectType="CheckBox" fmlaLink="$V$84" lockText="1"/>
</file>

<file path=xl/ctrlProps/ctrlProp113.xml><?xml version="1.0" encoding="utf-8"?>
<formControlPr xmlns="http://schemas.microsoft.com/office/spreadsheetml/2009/9/main" objectType="CheckBox" fmlaLink="$V$91" lockText="1"/>
</file>

<file path=xl/ctrlProps/ctrlProp114.xml><?xml version="1.0" encoding="utf-8"?>
<formControlPr xmlns="http://schemas.microsoft.com/office/spreadsheetml/2009/9/main" objectType="CheckBox" fmlaLink="$V$93" lockText="1"/>
</file>

<file path=xl/ctrlProps/ctrlProp115.xml><?xml version="1.0" encoding="utf-8"?>
<formControlPr xmlns="http://schemas.microsoft.com/office/spreadsheetml/2009/9/main" objectType="CheckBox" fmlaLink="$V$94" lockText="1"/>
</file>

<file path=xl/ctrlProps/ctrlProp116.xml><?xml version="1.0" encoding="utf-8"?>
<formControlPr xmlns="http://schemas.microsoft.com/office/spreadsheetml/2009/9/main" objectType="CheckBox" fmlaLink="$V$96" lockText="1"/>
</file>

<file path=xl/ctrlProps/ctrlProp117.xml><?xml version="1.0" encoding="utf-8"?>
<formControlPr xmlns="http://schemas.microsoft.com/office/spreadsheetml/2009/9/main" objectType="CheckBox" fmlaLink="$V$97" lockText="1"/>
</file>

<file path=xl/ctrlProps/ctrlProp118.xml><?xml version="1.0" encoding="utf-8"?>
<formControlPr xmlns="http://schemas.microsoft.com/office/spreadsheetml/2009/9/main" objectType="CheckBox" fmlaLink="$V$98" lockText="1"/>
</file>

<file path=xl/ctrlProps/ctrlProp119.xml><?xml version="1.0" encoding="utf-8"?>
<formControlPr xmlns="http://schemas.microsoft.com/office/spreadsheetml/2009/9/main" objectType="CheckBox" fmlaLink="$V$110" lockText="1"/>
</file>

<file path=xl/ctrlProps/ctrlProp120.xml><?xml version="1.0" encoding="utf-8"?>
<formControlPr xmlns="http://schemas.microsoft.com/office/spreadsheetml/2009/9/main" objectType="CheckBox" fmlaLink="$V$112" lockText="1"/>
</file>

<file path=xl/ctrlProps/ctrlProp121.xml><?xml version="1.0" encoding="utf-8"?>
<formControlPr xmlns="http://schemas.microsoft.com/office/spreadsheetml/2009/9/main" objectType="CheckBox" fmlaLink="$V$114" lockText="1"/>
</file>

<file path=xl/ctrlProps/ctrlProp122.xml><?xml version="1.0" encoding="utf-8"?>
<formControlPr xmlns="http://schemas.microsoft.com/office/spreadsheetml/2009/9/main" objectType="CheckBox" fmlaLink="$V$115" lockText="1"/>
</file>

<file path=xl/ctrlProps/ctrlProp123.xml><?xml version="1.0" encoding="utf-8"?>
<formControlPr xmlns="http://schemas.microsoft.com/office/spreadsheetml/2009/9/main" objectType="CheckBox" fmlaLink="$V$117" lockText="1"/>
</file>

<file path=xl/ctrlProps/ctrlProp124.xml><?xml version="1.0" encoding="utf-8"?>
<formControlPr xmlns="http://schemas.microsoft.com/office/spreadsheetml/2009/9/main" objectType="CheckBox" fmlaLink="$V$118" lockText="1"/>
</file>

<file path=xl/ctrlProps/ctrlProp125.xml><?xml version="1.0" encoding="utf-8"?>
<formControlPr xmlns="http://schemas.microsoft.com/office/spreadsheetml/2009/9/main" objectType="CheckBox" fmlaLink="$V$125" lockText="1"/>
</file>

<file path=xl/ctrlProps/ctrlProp126.xml><?xml version="1.0" encoding="utf-8"?>
<formControlPr xmlns="http://schemas.microsoft.com/office/spreadsheetml/2009/9/main" objectType="CheckBox" fmlaLink="$V$126" lockText="1"/>
</file>

<file path=xl/ctrlProps/ctrlProp127.xml><?xml version="1.0" encoding="utf-8"?>
<formControlPr xmlns="http://schemas.microsoft.com/office/spreadsheetml/2009/9/main" objectType="CheckBox" fmlaLink="$V$128" lockText="1"/>
</file>

<file path=xl/ctrlProps/ctrlProp128.xml><?xml version="1.0" encoding="utf-8"?>
<formControlPr xmlns="http://schemas.microsoft.com/office/spreadsheetml/2009/9/main" objectType="CheckBox" fmlaLink="$V$129" lockText="1"/>
</file>

<file path=xl/ctrlProps/ctrlProp129.xml><?xml version="1.0" encoding="utf-8"?>
<formControlPr xmlns="http://schemas.microsoft.com/office/spreadsheetml/2009/9/main" objectType="CheckBox" fmlaLink="$V$130" lockText="1"/>
</file>

<file path=xl/ctrlProps/ctrlProp130.xml><?xml version="1.0" encoding="utf-8"?>
<formControlPr xmlns="http://schemas.microsoft.com/office/spreadsheetml/2009/9/main" objectType="CheckBox" fmlaLink="$V$133" lockText="1"/>
</file>

<file path=xl/ctrlProps/ctrlProp131.xml><?xml version="1.0" encoding="utf-8"?>
<formControlPr xmlns="http://schemas.microsoft.com/office/spreadsheetml/2009/9/main" objectType="CheckBox" fmlaLink="$V$134" lockText="1"/>
</file>

<file path=xl/ctrlProps/ctrlProp132.xml><?xml version="1.0" encoding="utf-8"?>
<formControlPr xmlns="http://schemas.microsoft.com/office/spreadsheetml/2009/9/main" objectType="CheckBox" fmlaLink="$V$146" lockText="1"/>
</file>

<file path=xl/ctrlProps/ctrlProp133.xml><?xml version="1.0" encoding="utf-8"?>
<formControlPr xmlns="http://schemas.microsoft.com/office/spreadsheetml/2009/9/main" objectType="CheckBox" fmlaLink="$V$148" lockText="1"/>
</file>

<file path=xl/ctrlProps/ctrlProp134.xml><?xml version="1.0" encoding="utf-8"?>
<formControlPr xmlns="http://schemas.microsoft.com/office/spreadsheetml/2009/9/main" objectType="CheckBox" fmlaLink="$V$150" lockText="1"/>
</file>

<file path=xl/ctrlProps/ctrlProp135.xml><?xml version="1.0" encoding="utf-8"?>
<formControlPr xmlns="http://schemas.microsoft.com/office/spreadsheetml/2009/9/main" objectType="CheckBox" fmlaLink="$V$151" lockText="1"/>
</file>

<file path=xl/ctrlProps/ctrlProp136.xml><?xml version="1.0" encoding="utf-8"?>
<formControlPr xmlns="http://schemas.microsoft.com/office/spreadsheetml/2009/9/main" objectType="CheckBox" fmlaLink="$V$152" lockText="1"/>
</file>

<file path=xl/ctrlProps/ctrlProp137.xml><?xml version="1.0" encoding="utf-8"?>
<formControlPr xmlns="http://schemas.microsoft.com/office/spreadsheetml/2009/9/main" objectType="CheckBox" fmlaLink="$V$153" lockText="1"/>
</file>

<file path=xl/ctrlProps/ctrlProp138.xml><?xml version="1.0" encoding="utf-8"?>
<formControlPr xmlns="http://schemas.microsoft.com/office/spreadsheetml/2009/9/main" objectType="CheckBox" fmlaLink="$V$154" lockText="1"/>
</file>

<file path=xl/ctrlProps/ctrlProp139.xml><?xml version="1.0" encoding="utf-8"?>
<formControlPr xmlns="http://schemas.microsoft.com/office/spreadsheetml/2009/9/main" objectType="CheckBox" fmlaLink="$V$162" lockText="1"/>
</file>

<file path=xl/ctrlProps/ctrlProp140.xml><?xml version="1.0" encoding="utf-8"?>
<formControlPr xmlns="http://schemas.microsoft.com/office/spreadsheetml/2009/9/main" objectType="CheckBox" fmlaLink="$V$175" lockText="1"/>
</file>

<file path=xl/ctrlProps/ctrlProp141.xml><?xml version="1.0" encoding="utf-8"?>
<formControlPr xmlns="http://schemas.microsoft.com/office/spreadsheetml/2009/9/main" objectType="CheckBox" fmlaLink="$V$176" lockText="1"/>
</file>

<file path=xl/ctrlProps/ctrlProp142.xml><?xml version="1.0" encoding="utf-8"?>
<formControlPr xmlns="http://schemas.microsoft.com/office/spreadsheetml/2009/9/main" objectType="CheckBox" fmlaLink="$V$178" lockText="1"/>
</file>

<file path=xl/ctrlProps/ctrlProp143.xml><?xml version="1.0" encoding="utf-8"?>
<formControlPr xmlns="http://schemas.microsoft.com/office/spreadsheetml/2009/9/main" objectType="CheckBox" fmlaLink="$V$179" lockText="1"/>
</file>

<file path=xl/ctrlProps/ctrlProp144.xml><?xml version="1.0" encoding="utf-8"?>
<formControlPr xmlns="http://schemas.microsoft.com/office/spreadsheetml/2009/9/main" objectType="CheckBox" fmlaLink="$V$181" lockText="1"/>
</file>

<file path=xl/ctrlProps/ctrlProp145.xml><?xml version="1.0" encoding="utf-8"?>
<formControlPr xmlns="http://schemas.microsoft.com/office/spreadsheetml/2009/9/main" objectType="CheckBox" fmlaLink="$V$183" lockText="1"/>
</file>

<file path=xl/ctrlProps/ctrlProp146.xml><?xml version="1.0" encoding="utf-8"?>
<formControlPr xmlns="http://schemas.microsoft.com/office/spreadsheetml/2009/9/main" objectType="CheckBox" fmlaLink="$V$184" lockText="1"/>
</file>

<file path=xl/ctrlProps/ctrlProp147.xml><?xml version="1.0" encoding="utf-8"?>
<formControlPr xmlns="http://schemas.microsoft.com/office/spreadsheetml/2009/9/main" objectType="CheckBox" fmlaLink="$V$185" lockText="1"/>
</file>

<file path=xl/ctrlProps/ctrlProp148.xml><?xml version="1.0" encoding="utf-8"?>
<formControlPr xmlns="http://schemas.microsoft.com/office/spreadsheetml/2009/9/main" objectType="CheckBox" fmlaLink="$V$186" lockText="1"/>
</file>

<file path=xl/ctrlProps/ctrlProp149.xml><?xml version="1.0" encoding="utf-8"?>
<formControlPr xmlns="http://schemas.microsoft.com/office/spreadsheetml/2009/9/main" objectType="CheckBox" fmlaLink="$V$193" lockText="1"/>
</file>

<file path=xl/ctrlProps/ctrlProp150.xml><?xml version="1.0" encoding="utf-8"?>
<formControlPr xmlns="http://schemas.microsoft.com/office/spreadsheetml/2009/9/main" objectType="CheckBox" fmlaLink="$V$195" lockText="1"/>
</file>

<file path=xl/ctrlProps/ctrlProp151.xml><?xml version="1.0" encoding="utf-8"?>
<formControlPr xmlns="http://schemas.microsoft.com/office/spreadsheetml/2009/9/main" objectType="CheckBox" fmlaLink="$V$197" lockText="1"/>
</file>

<file path=xl/ctrlProps/ctrlProp152.xml><?xml version="1.0" encoding="utf-8"?>
<formControlPr xmlns="http://schemas.microsoft.com/office/spreadsheetml/2009/9/main" objectType="CheckBox" fmlaLink="$V$208" lockText="1"/>
</file>

<file path=xl/ctrlProps/ctrlProp153.xml><?xml version="1.0" encoding="utf-8"?>
<formControlPr xmlns="http://schemas.microsoft.com/office/spreadsheetml/2009/9/main" objectType="CheckBox" fmlaLink="$V$209" lockText="1"/>
</file>

<file path=xl/ctrlProps/ctrlProp154.xml><?xml version="1.0" encoding="utf-8"?>
<formControlPr xmlns="http://schemas.microsoft.com/office/spreadsheetml/2009/9/main" objectType="CheckBox" fmlaLink="$V$212" lockText="1"/>
</file>

<file path=xl/ctrlProps/ctrlProp155.xml><?xml version="1.0" encoding="utf-8"?>
<formControlPr xmlns="http://schemas.microsoft.com/office/spreadsheetml/2009/9/main" objectType="CheckBox" fmlaLink="$V$213" lockText="1"/>
</file>

<file path=xl/ctrlProps/ctrlProp156.xml><?xml version="1.0" encoding="utf-8"?>
<formControlPr xmlns="http://schemas.microsoft.com/office/spreadsheetml/2009/9/main" objectType="CheckBox" fmlaLink="$V$220" lockText="1"/>
</file>

<file path=xl/ctrlProps/ctrlProp157.xml><?xml version="1.0" encoding="utf-8"?>
<formControlPr xmlns="http://schemas.microsoft.com/office/spreadsheetml/2009/9/main" objectType="CheckBox" fmlaLink="$V$232" lockText="1"/>
</file>

<file path=xl/ctrlProps/ctrlProp158.xml><?xml version="1.0" encoding="utf-8"?>
<formControlPr xmlns="http://schemas.microsoft.com/office/spreadsheetml/2009/9/main" objectType="CheckBox" fmlaLink="$V$234" lockText="1"/>
</file>

<file path=xl/ctrlProps/ctrlProp159.xml><?xml version="1.0" encoding="utf-8"?>
<formControlPr xmlns="http://schemas.microsoft.com/office/spreadsheetml/2009/9/main" objectType="CheckBox" fmlaLink="$V$235" lockText="1"/>
</file>

<file path=xl/ctrlProps/ctrlProp160.xml><?xml version="1.0" encoding="utf-8"?>
<formControlPr xmlns="http://schemas.microsoft.com/office/spreadsheetml/2009/9/main" objectType="CheckBox" fmlaLink="$V$236" lockText="1"/>
</file>

<file path=xl/ctrlProps/ctrlProp161.xml><?xml version="1.0" encoding="utf-8"?>
<formControlPr xmlns="http://schemas.microsoft.com/office/spreadsheetml/2009/9/main" objectType="CheckBox" fmlaLink="$V$210" lockText="1"/>
</file>

<file path=xl/ctrlProps/ctrlProp162.xml><?xml version="1.0" encoding="utf-8"?>
<formControlPr xmlns="http://schemas.microsoft.com/office/spreadsheetml/2009/9/main" objectType="CheckBox" fmlaLink="$V$194" lockText="1"/>
</file>

<file path=xl/ctrlProps/ctrlProp163.xml><?xml version="1.0" encoding="utf-8"?>
<formControlPr xmlns="http://schemas.microsoft.com/office/spreadsheetml/2009/9/main" objectType="CheckBox" fmlaLink="$V$199" lockText="1"/>
</file>

<file path=xl/ctrlProps/ctrlProp164.xml><?xml version="1.0" encoding="utf-8"?>
<formControlPr xmlns="http://schemas.microsoft.com/office/spreadsheetml/2009/9/main" objectType="CheckBox" fmlaLink="$V$200" lockText="1"/>
</file>

<file path=xl/ctrlProps/ctrlProp165.xml><?xml version="1.0" encoding="utf-8"?>
<formControlPr xmlns="http://schemas.microsoft.com/office/spreadsheetml/2009/9/main" objectType="CheckBox" fmlaLink="$V$201" lockText="1"/>
</file>

<file path=xl/ctrlProps/ctrlProp166.xml><?xml version="1.0" encoding="utf-8"?>
<formControlPr xmlns="http://schemas.microsoft.com/office/spreadsheetml/2009/9/main" objectType="CheckBox" fmlaLink="$W$244" lockText="1"/>
</file>

<file path=xl/ctrlProps/ctrlProp167.xml><?xml version="1.0" encoding="utf-8"?>
<formControlPr xmlns="http://schemas.microsoft.com/office/spreadsheetml/2009/9/main" objectType="CheckBox" fmlaLink="$W$246" lockText="1"/>
</file>

<file path=xl/ctrlProps/ctrlProp168.xml><?xml version="1.0" encoding="utf-8"?>
<formControlPr xmlns="http://schemas.microsoft.com/office/spreadsheetml/2009/9/main" objectType="CheckBox" fmlaLink="$W$11" lockText="1"/>
</file>

<file path=xl/ctrlProps/ctrlProp169.xml><?xml version="1.0" encoding="utf-8"?>
<formControlPr xmlns="http://schemas.microsoft.com/office/spreadsheetml/2009/9/main" objectType="CheckBox" fmlaLink="$W$13" lockText="1"/>
</file>

<file path=xl/ctrlProps/ctrlProp170.xml><?xml version="1.0" encoding="utf-8"?>
<formControlPr xmlns="http://schemas.microsoft.com/office/spreadsheetml/2009/9/main" objectType="CheckBox" fmlaLink="$W$15" lockText="1"/>
</file>

<file path=xl/ctrlProps/ctrlProp171.xml><?xml version="1.0" encoding="utf-8"?>
<formControlPr xmlns="http://schemas.microsoft.com/office/spreadsheetml/2009/9/main" objectType="CheckBox" fmlaLink="$W$16" lockText="1"/>
</file>

<file path=xl/ctrlProps/ctrlProp172.xml><?xml version="1.0" encoding="utf-8"?>
<formControlPr xmlns="http://schemas.microsoft.com/office/spreadsheetml/2009/9/main" objectType="CheckBox" fmlaLink="$W$23" lockText="1"/>
</file>

<file path=xl/ctrlProps/ctrlProp173.xml><?xml version="1.0" encoding="utf-8"?>
<formControlPr xmlns="http://schemas.microsoft.com/office/spreadsheetml/2009/9/main" objectType="CheckBox" fmlaLink="$W$25" lockText="1"/>
</file>

<file path=xl/ctrlProps/ctrlProp174.xml><?xml version="1.0" encoding="utf-8"?>
<formControlPr xmlns="http://schemas.microsoft.com/office/spreadsheetml/2009/9/main" objectType="CheckBox" fmlaLink="$W$27" lockText="1"/>
</file>

<file path=xl/ctrlProps/ctrlProp175.xml><?xml version="1.0" encoding="utf-8"?>
<formControlPr xmlns="http://schemas.microsoft.com/office/spreadsheetml/2009/9/main" objectType="CheckBox" fmlaLink="$W$30" lockText="1"/>
</file>

<file path=xl/ctrlProps/ctrlProp176.xml><?xml version="1.0" encoding="utf-8"?>
<formControlPr xmlns="http://schemas.microsoft.com/office/spreadsheetml/2009/9/main" objectType="CheckBox" fmlaLink="$W$31" lockText="1"/>
</file>

<file path=xl/ctrlProps/ctrlProp177.xml><?xml version="1.0" encoding="utf-8"?>
<formControlPr xmlns="http://schemas.microsoft.com/office/spreadsheetml/2009/9/main" objectType="CheckBox" fmlaLink="$W$38" lockText="1"/>
</file>

<file path=xl/ctrlProps/ctrlProp178.xml><?xml version="1.0" encoding="utf-8"?>
<formControlPr xmlns="http://schemas.microsoft.com/office/spreadsheetml/2009/9/main" objectType="CheckBox" fmlaLink="$W$40" lockText="1"/>
</file>

<file path=xl/ctrlProps/ctrlProp179.xml><?xml version="1.0" encoding="utf-8"?>
<formControlPr xmlns="http://schemas.microsoft.com/office/spreadsheetml/2009/9/main" objectType="CheckBox" fmlaLink="$W$42" lockText="1"/>
</file>

<file path=xl/ctrlProps/ctrlProp180.xml><?xml version="1.0" encoding="utf-8"?>
<formControlPr xmlns="http://schemas.microsoft.com/office/spreadsheetml/2009/9/main" objectType="CheckBox" fmlaLink="$W$49" lockText="1"/>
</file>

<file path=xl/ctrlProps/ctrlProp181.xml><?xml version="1.0" encoding="utf-8"?>
<formControlPr xmlns="http://schemas.microsoft.com/office/spreadsheetml/2009/9/main" objectType="CheckBox" fmlaLink="$W$51" lockText="1"/>
</file>

<file path=xl/ctrlProps/ctrlProp182.xml><?xml version="1.0" encoding="utf-8"?>
<formControlPr xmlns="http://schemas.microsoft.com/office/spreadsheetml/2009/9/main" objectType="CheckBox" fmlaLink="$W$52" lockText="1"/>
</file>

<file path=xl/ctrlProps/ctrlProp183.xml><?xml version="1.0" encoding="utf-8"?>
<formControlPr xmlns="http://schemas.microsoft.com/office/spreadsheetml/2009/9/main" objectType="CheckBox" fmlaLink="$W$54" lockText="1"/>
</file>

<file path=xl/ctrlProps/ctrlProp184.xml><?xml version="1.0" encoding="utf-8"?>
<formControlPr xmlns="http://schemas.microsoft.com/office/spreadsheetml/2009/9/main" objectType="CheckBox" fmlaLink="$W$55" lockText="1"/>
</file>

<file path=xl/ctrlProps/ctrlProp185.xml><?xml version="1.0" encoding="utf-8"?>
<formControlPr xmlns="http://schemas.microsoft.com/office/spreadsheetml/2009/9/main" objectType="CheckBox" fmlaLink="$W$56" lockText="1"/>
</file>

<file path=xl/ctrlProps/ctrlProp186.xml><?xml version="1.0" encoding="utf-8"?>
<formControlPr xmlns="http://schemas.microsoft.com/office/spreadsheetml/2009/9/main" objectType="CheckBox" fmlaLink="$W$57" lockText="1"/>
</file>

<file path=xl/ctrlProps/ctrlProp187.xml><?xml version="1.0" encoding="utf-8"?>
<formControlPr xmlns="http://schemas.microsoft.com/office/spreadsheetml/2009/9/main" objectType="CheckBox" fmlaLink="$W$69" lockText="1"/>
</file>

<file path=xl/ctrlProps/ctrlProp188.xml><?xml version="1.0" encoding="utf-8"?>
<formControlPr xmlns="http://schemas.microsoft.com/office/spreadsheetml/2009/9/main" objectType="CheckBox" fmlaLink="$W$71" lockText="1"/>
</file>

<file path=xl/ctrlProps/ctrlProp189.xml><?xml version="1.0" encoding="utf-8"?>
<formControlPr xmlns="http://schemas.microsoft.com/office/spreadsheetml/2009/9/main" objectType="CheckBox" fmlaLink="$W$73" lockText="1"/>
</file>

<file path=xl/ctrlProps/ctrlProp190.xml><?xml version="1.0" encoding="utf-8"?>
<formControlPr xmlns="http://schemas.microsoft.com/office/spreadsheetml/2009/9/main" objectType="CheckBox" fmlaLink="$W$85" lockText="1"/>
</file>

<file path=xl/ctrlProps/ctrlProp191.xml><?xml version="1.0" encoding="utf-8"?>
<formControlPr xmlns="http://schemas.microsoft.com/office/spreadsheetml/2009/9/main" objectType="CheckBox" fmlaLink="$W$87" lockText="1"/>
</file>

<file path=xl/ctrlProps/ctrlProp192.xml><?xml version="1.0" encoding="utf-8"?>
<formControlPr xmlns="http://schemas.microsoft.com/office/spreadsheetml/2009/9/main" objectType="CheckBox" fmlaLink="$W$88" lockText="1"/>
</file>

<file path=xl/ctrlProps/ctrlProp193.xml><?xml version="1.0" encoding="utf-8"?>
<formControlPr xmlns="http://schemas.microsoft.com/office/spreadsheetml/2009/9/main" objectType="CheckBox" fmlaLink="$W$95" lockText="1"/>
</file>

<file path=xl/ctrlProps/ctrlProp194.xml><?xml version="1.0" encoding="utf-8"?>
<formControlPr xmlns="http://schemas.microsoft.com/office/spreadsheetml/2009/9/main" objectType="CheckBox" fmlaLink="$W$97" lockText="1"/>
</file>

<file path=xl/ctrlProps/ctrlProp195.xml><?xml version="1.0" encoding="utf-8"?>
<formControlPr xmlns="http://schemas.microsoft.com/office/spreadsheetml/2009/9/main" objectType="CheckBox" fmlaLink="$W$98" lockText="1"/>
</file>

<file path=xl/ctrlProps/ctrlProp196.xml><?xml version="1.0" encoding="utf-8"?>
<formControlPr xmlns="http://schemas.microsoft.com/office/spreadsheetml/2009/9/main" objectType="CheckBox" fmlaLink="$W$100" lockText="1"/>
</file>

<file path=xl/ctrlProps/ctrlProp197.xml><?xml version="1.0" encoding="utf-8"?>
<formControlPr xmlns="http://schemas.microsoft.com/office/spreadsheetml/2009/9/main" objectType="CheckBox" fmlaLink="$W$101" lockText="1"/>
</file>

<file path=xl/ctrlProps/ctrlProp198.xml><?xml version="1.0" encoding="utf-8"?>
<formControlPr xmlns="http://schemas.microsoft.com/office/spreadsheetml/2009/9/main" objectType="CheckBox" fmlaLink="$W$102" lockText="1"/>
</file>

<file path=xl/ctrlProps/ctrlProp199.xml><?xml version="1.0" encoding="utf-8"?>
<formControlPr xmlns="http://schemas.microsoft.com/office/spreadsheetml/2009/9/main" objectType="CheckBox" fmlaLink="$W$104" lockText="1"/>
</file>

<file path=xl/ctrlProps/ctrlProp200.xml><?xml version="1.0" encoding="utf-8"?>
<formControlPr xmlns="http://schemas.microsoft.com/office/spreadsheetml/2009/9/main" objectType="CheckBox" fmlaLink="$W$116" lockText="1"/>
</file>

<file path=xl/ctrlProps/ctrlProp201.xml><?xml version="1.0" encoding="utf-8"?>
<formControlPr xmlns="http://schemas.microsoft.com/office/spreadsheetml/2009/9/main" objectType="CheckBox" fmlaLink="$W$118" lockText="1"/>
</file>

<file path=xl/ctrlProps/ctrlProp202.xml><?xml version="1.0" encoding="utf-8"?>
<formControlPr xmlns="http://schemas.microsoft.com/office/spreadsheetml/2009/9/main" objectType="CheckBox" fmlaLink="$W$120" lockText="1"/>
</file>

<file path=xl/ctrlProps/ctrlProp203.xml><?xml version="1.0" encoding="utf-8"?>
<formControlPr xmlns="http://schemas.microsoft.com/office/spreadsheetml/2009/9/main" objectType="CheckBox" fmlaLink="$W$121" lockText="1"/>
</file>

<file path=xl/ctrlProps/ctrlProp204.xml><?xml version="1.0" encoding="utf-8"?>
<formControlPr xmlns="http://schemas.microsoft.com/office/spreadsheetml/2009/9/main" objectType="CheckBox" fmlaLink="$W$123" lockText="1"/>
</file>

<file path=xl/ctrlProps/ctrlProp205.xml><?xml version="1.0" encoding="utf-8"?>
<formControlPr xmlns="http://schemas.microsoft.com/office/spreadsheetml/2009/9/main" objectType="CheckBox" fmlaLink="$W$124" lockText="1"/>
</file>

<file path=xl/ctrlProps/ctrlProp206.xml><?xml version="1.0" encoding="utf-8"?>
<formControlPr xmlns="http://schemas.microsoft.com/office/spreadsheetml/2009/9/main" objectType="CheckBox" fmlaLink="$W$131" lockText="1"/>
</file>

<file path=xl/ctrlProps/ctrlProp207.xml><?xml version="1.0" encoding="utf-8"?>
<formControlPr xmlns="http://schemas.microsoft.com/office/spreadsheetml/2009/9/main" objectType="CheckBox" fmlaLink="$W$132" lockText="1"/>
</file>

<file path=xl/ctrlProps/ctrlProp208.xml><?xml version="1.0" encoding="utf-8"?>
<formControlPr xmlns="http://schemas.microsoft.com/office/spreadsheetml/2009/9/main" objectType="CheckBox" fmlaLink="$W$134" lockText="1"/>
</file>

<file path=xl/ctrlProps/ctrlProp209.xml><?xml version="1.0" encoding="utf-8"?>
<formControlPr xmlns="http://schemas.microsoft.com/office/spreadsheetml/2009/9/main" objectType="CheckBox" fmlaLink="$W$135" lockText="1"/>
</file>

<file path=xl/ctrlProps/ctrlProp210.xml><?xml version="1.0" encoding="utf-8"?>
<formControlPr xmlns="http://schemas.microsoft.com/office/spreadsheetml/2009/9/main" objectType="CheckBox" fmlaLink="$W$136" lockText="1"/>
</file>

<file path=xl/ctrlProps/ctrlProp211.xml><?xml version="1.0" encoding="utf-8"?>
<formControlPr xmlns="http://schemas.microsoft.com/office/spreadsheetml/2009/9/main" objectType="CheckBox" fmlaLink="$W$139" lockText="1"/>
</file>

<file path=xl/ctrlProps/ctrlProp212.xml><?xml version="1.0" encoding="utf-8"?>
<formControlPr xmlns="http://schemas.microsoft.com/office/spreadsheetml/2009/9/main" objectType="CheckBox" fmlaLink="$W$140" lockText="1"/>
</file>

<file path=xl/ctrlProps/ctrlProp213.xml><?xml version="1.0" encoding="utf-8"?>
<formControlPr xmlns="http://schemas.microsoft.com/office/spreadsheetml/2009/9/main" objectType="CheckBox" fmlaLink="$W$152" lockText="1"/>
</file>

<file path=xl/ctrlProps/ctrlProp214.xml><?xml version="1.0" encoding="utf-8"?>
<formControlPr xmlns="http://schemas.microsoft.com/office/spreadsheetml/2009/9/main" objectType="CheckBox" fmlaLink="$W$154" lockText="1"/>
</file>

<file path=xl/ctrlProps/ctrlProp215.xml><?xml version="1.0" encoding="utf-8"?>
<formControlPr xmlns="http://schemas.microsoft.com/office/spreadsheetml/2009/9/main" objectType="CheckBox" fmlaLink="$W$156" lockText="1"/>
</file>

<file path=xl/ctrlProps/ctrlProp216.xml><?xml version="1.0" encoding="utf-8"?>
<formControlPr xmlns="http://schemas.microsoft.com/office/spreadsheetml/2009/9/main" objectType="CheckBox" fmlaLink="$W$157" lockText="1"/>
</file>

<file path=xl/ctrlProps/ctrlProp217.xml><?xml version="1.0" encoding="utf-8"?>
<formControlPr xmlns="http://schemas.microsoft.com/office/spreadsheetml/2009/9/main" objectType="CheckBox" fmlaLink="$W$158" lockText="1"/>
</file>

<file path=xl/ctrlProps/ctrlProp218.xml><?xml version="1.0" encoding="utf-8"?>
<formControlPr xmlns="http://schemas.microsoft.com/office/spreadsheetml/2009/9/main" objectType="CheckBox" fmlaLink="$W$159" lockText="1"/>
</file>

<file path=xl/ctrlProps/ctrlProp219.xml><?xml version="1.0" encoding="utf-8"?>
<formControlPr xmlns="http://schemas.microsoft.com/office/spreadsheetml/2009/9/main" objectType="CheckBox" fmlaLink="$W$160" lockText="1"/>
</file>

<file path=xl/ctrlProps/ctrlProp220.xml><?xml version="1.0" encoding="utf-8"?>
<formControlPr xmlns="http://schemas.microsoft.com/office/spreadsheetml/2009/9/main" objectType="CheckBox" fmlaLink="$W$168" lockText="1"/>
</file>

<file path=xl/ctrlProps/ctrlProp221.xml><?xml version="1.0" encoding="utf-8"?>
<formControlPr xmlns="http://schemas.microsoft.com/office/spreadsheetml/2009/9/main" objectType="CheckBox" fmlaLink="$W$196" lockText="1"/>
</file>

<file path=xl/ctrlProps/ctrlProp222.xml><?xml version="1.0" encoding="utf-8"?>
<formControlPr xmlns="http://schemas.microsoft.com/office/spreadsheetml/2009/9/main" objectType="CheckBox" fmlaLink="$W$233" lockText="1"/>
</file>

<file path=xl/ctrlProps/ctrlProp223.xml><?xml version="1.0" encoding="utf-8"?>
<formControlPr xmlns="http://schemas.microsoft.com/office/spreadsheetml/2009/9/main" objectType="CheckBox" fmlaLink="$W$247" lockText="1"/>
</file>

<file path=xl/ctrlProps/ctrlProp224.xml><?xml version="1.0" encoding="utf-8"?>
<formControlPr xmlns="http://schemas.microsoft.com/office/spreadsheetml/2009/9/main" objectType="CheckBox" fmlaLink="$W$248" lockText="1"/>
</file>

<file path=xl/ctrlProps/ctrlProp225.xml><?xml version="1.0" encoding="utf-8"?>
<formControlPr xmlns="http://schemas.microsoft.com/office/spreadsheetml/2009/9/main" objectType="CheckBox" fmlaLink="$W$182" lockText="1"/>
</file>

<file path=xl/ctrlProps/ctrlProp226.xml><?xml version="1.0" encoding="utf-8"?>
<formControlPr xmlns="http://schemas.microsoft.com/office/spreadsheetml/2009/9/main" objectType="CheckBox" fmlaLink="$W$183" lockText="1"/>
</file>

<file path=xl/ctrlProps/ctrlProp227.xml><?xml version="1.0" encoding="utf-8"?>
<formControlPr xmlns="http://schemas.microsoft.com/office/spreadsheetml/2009/9/main" objectType="CheckBox" fmlaLink="$W$185" lockText="1"/>
</file>

<file path=xl/ctrlProps/ctrlProp228.xml><?xml version="1.0" encoding="utf-8"?>
<formControlPr xmlns="http://schemas.microsoft.com/office/spreadsheetml/2009/9/main" objectType="CheckBox" fmlaLink="$W$186" lockText="1"/>
</file>

<file path=xl/ctrlProps/ctrlProp229.xml><?xml version="1.0" encoding="utf-8"?>
<formControlPr xmlns="http://schemas.microsoft.com/office/spreadsheetml/2009/9/main" objectType="CheckBox" fmlaLink="$W$188" lockText="1"/>
</file>

<file path=xl/ctrlProps/ctrlProp230.xml><?xml version="1.0" encoding="utf-8"?>
<formControlPr xmlns="http://schemas.microsoft.com/office/spreadsheetml/2009/9/main" objectType="CheckBox" fmlaLink="$W$190" lockText="1"/>
</file>

<file path=xl/ctrlProps/ctrlProp231.xml><?xml version="1.0" encoding="utf-8"?>
<formControlPr xmlns="http://schemas.microsoft.com/office/spreadsheetml/2009/9/main" objectType="CheckBox" fmlaLink="$W$191" lockText="1"/>
</file>

<file path=xl/ctrlProps/ctrlProp232.xml><?xml version="1.0" encoding="utf-8"?>
<formControlPr xmlns="http://schemas.microsoft.com/office/spreadsheetml/2009/9/main" objectType="CheckBox" fmlaLink="$W$192" lockText="1"/>
</file>

<file path=xl/ctrlProps/ctrlProp233.xml><?xml version="1.0" encoding="utf-8"?>
<formControlPr xmlns="http://schemas.microsoft.com/office/spreadsheetml/2009/9/main" objectType="CheckBox" fmlaLink="$W$198" lockText="1"/>
</file>

<file path=xl/ctrlProps/ctrlProp234.xml><?xml version="1.0" encoding="utf-8"?>
<formControlPr xmlns="http://schemas.microsoft.com/office/spreadsheetml/2009/9/main" objectType="CheckBox" fmlaLink="$W$205" lockText="1"/>
</file>

<file path=xl/ctrlProps/ctrlProp235.xml><?xml version="1.0" encoding="utf-8"?>
<formControlPr xmlns="http://schemas.microsoft.com/office/spreadsheetml/2009/9/main" objectType="CheckBox" fmlaLink="$W$207" lockText="1"/>
</file>

<file path=xl/ctrlProps/ctrlProp236.xml><?xml version="1.0" encoding="utf-8"?>
<formControlPr xmlns="http://schemas.microsoft.com/office/spreadsheetml/2009/9/main" objectType="CheckBox" fmlaLink="$W$209" lockText="1"/>
</file>

<file path=xl/ctrlProps/ctrlProp237.xml><?xml version="1.0" encoding="utf-8"?>
<formControlPr xmlns="http://schemas.microsoft.com/office/spreadsheetml/2009/9/main" objectType="CheckBox" fmlaLink="$W$206" lockText="1"/>
</file>

<file path=xl/ctrlProps/ctrlProp238.xml><?xml version="1.0" encoding="utf-8"?>
<formControlPr xmlns="http://schemas.microsoft.com/office/spreadsheetml/2009/9/main" objectType="CheckBox" fmlaLink="$W$211" lockText="1"/>
</file>

<file path=xl/ctrlProps/ctrlProp239.xml><?xml version="1.0" encoding="utf-8"?>
<formControlPr xmlns="http://schemas.microsoft.com/office/spreadsheetml/2009/9/main" objectType="CheckBox" fmlaLink="$W$212" lockText="1"/>
</file>

<file path=xl/ctrlProps/ctrlProp240.xml><?xml version="1.0" encoding="utf-8"?>
<formControlPr xmlns="http://schemas.microsoft.com/office/spreadsheetml/2009/9/main" objectType="CheckBox" fmlaLink="$W$213" lockText="1"/>
</file>

<file path=xl/ctrlProps/ctrlProp241.xml><?xml version="1.0" encoding="utf-8"?>
<formControlPr xmlns="http://schemas.microsoft.com/office/spreadsheetml/2009/9/main" objectType="CheckBox" fmlaLink="$W$221" lockText="1"/>
</file>

<file path=xl/ctrlProps/ctrlProp242.xml><?xml version="1.0" encoding="utf-8"?>
<formControlPr xmlns="http://schemas.microsoft.com/office/spreadsheetml/2009/9/main" objectType="CheckBox" fmlaLink="$W$222" lockText="1"/>
</file>

<file path=xl/ctrlProps/ctrlProp243.xml><?xml version="1.0" encoding="utf-8"?>
<formControlPr xmlns="http://schemas.microsoft.com/office/spreadsheetml/2009/9/main" objectType="CheckBox" fmlaLink="$W$225" lockText="1"/>
</file>

<file path=xl/ctrlProps/ctrlProp244.xml><?xml version="1.0" encoding="utf-8"?>
<formControlPr xmlns="http://schemas.microsoft.com/office/spreadsheetml/2009/9/main" objectType="CheckBox" fmlaLink="$W$226" lockText="1"/>
</file>

<file path=xl/ctrlProps/ctrlProp245.xml><?xml version="1.0" encoding="utf-8"?>
<formControlPr xmlns="http://schemas.microsoft.com/office/spreadsheetml/2009/9/main" objectType="CheckBox" fmlaLink="$W$223" lockText="1"/>
</file>

<file path=xl/ctrlProps/ctrlProp246.xml><?xml version="1.0" encoding="utf-8"?>
<formControlPr xmlns="http://schemas.microsoft.com/office/spreadsheetml/2009/9/main" objectType="CheckBox" fmlaLink="$W$193" lockText="1"/>
</file>

<file path=xl/ctrlProps/ctrlProp247.xml><?xml version="1.0" encoding="utf-8"?>
<formControlPr xmlns="http://schemas.microsoft.com/office/spreadsheetml/2009/9/main" objectType="CheckBox" fmlaLink="$W$11" lockText="1"/>
</file>

<file path=xl/ctrlProps/ctrlProp248.xml><?xml version="1.0" encoding="utf-8"?>
<formControlPr xmlns="http://schemas.microsoft.com/office/spreadsheetml/2009/9/main" objectType="CheckBox" fmlaLink="$W$13" lockText="1"/>
</file>

<file path=xl/ctrlProps/ctrlProp249.xml><?xml version="1.0" encoding="utf-8"?>
<formControlPr xmlns="http://schemas.microsoft.com/office/spreadsheetml/2009/9/main" objectType="CheckBox" fmlaLink="$W$14" lockText="1"/>
</file>

<file path=xl/ctrlProps/ctrlProp250.xml><?xml version="1.0" encoding="utf-8"?>
<formControlPr xmlns="http://schemas.microsoft.com/office/spreadsheetml/2009/9/main" objectType="CheckBox" fmlaLink="$W$15" lockText="1"/>
</file>

<file path=xl/ctrlProps/ctrlProp251.xml><?xml version="1.0" encoding="utf-8"?>
<formControlPr xmlns="http://schemas.microsoft.com/office/spreadsheetml/2009/9/main" objectType="CheckBox" fmlaLink="$W$16" lockText="1"/>
</file>

<file path=xl/ctrlProps/ctrlProp252.xml><?xml version="1.0" encoding="utf-8"?>
<formControlPr xmlns="http://schemas.microsoft.com/office/spreadsheetml/2009/9/main" objectType="CheckBox" fmlaLink="$W$17" lockText="1"/>
</file>

<file path=xl/ctrlProps/ctrlProp253.xml><?xml version="1.0" encoding="utf-8"?>
<formControlPr xmlns="http://schemas.microsoft.com/office/spreadsheetml/2009/9/main" objectType="CheckBox" fmlaLink="$W$18" lockText="1"/>
</file>

<file path=xl/ctrlProps/ctrlProp254.xml><?xml version="1.0" encoding="utf-8"?>
<formControlPr xmlns="http://schemas.microsoft.com/office/spreadsheetml/2009/9/main" objectType="CheckBox" fmlaLink="$W$19" lockText="1"/>
</file>

<file path=xl/ctrlProps/ctrlProp255.xml><?xml version="1.0" encoding="utf-8"?>
<formControlPr xmlns="http://schemas.microsoft.com/office/spreadsheetml/2009/9/main" objectType="CheckBox" fmlaLink="$W$26" lockText="1"/>
</file>

<file path=xl/ctrlProps/ctrlProp256.xml><?xml version="1.0" encoding="utf-8"?>
<formControlPr xmlns="http://schemas.microsoft.com/office/spreadsheetml/2009/9/main" objectType="CheckBox" fmlaLink="$W$28" lockText="1"/>
</file>

<file path=xl/ctrlProps/ctrlProp257.xml><?xml version="1.0" encoding="utf-8"?>
<formControlPr xmlns="http://schemas.microsoft.com/office/spreadsheetml/2009/9/main" objectType="CheckBox" fmlaLink="$W$29" lockText="1"/>
</file>

<file path=xl/ctrlProps/ctrlProp258.xml><?xml version="1.0" encoding="utf-8"?>
<formControlPr xmlns="http://schemas.microsoft.com/office/spreadsheetml/2009/9/main" objectType="CheckBox" fmlaLink="$W$30" lockText="1"/>
</file>

<file path=xl/ctrlProps/ctrlProp259.xml><?xml version="1.0" encoding="utf-8"?>
<formControlPr xmlns="http://schemas.microsoft.com/office/spreadsheetml/2009/9/main" objectType="CheckBox" fmlaLink="$W$37" lockText="1"/>
</file>

<file path=xl/ctrlProps/ctrlProp260.xml><?xml version="1.0" encoding="utf-8"?>
<formControlPr xmlns="http://schemas.microsoft.com/office/spreadsheetml/2009/9/main" objectType="CheckBox" fmlaLink="$W$39" lockText="1"/>
</file>

<file path=xl/ctrlProps/ctrlProp261.xml><?xml version="1.0" encoding="utf-8"?>
<formControlPr xmlns="http://schemas.microsoft.com/office/spreadsheetml/2009/9/main" objectType="CheckBox" fmlaLink="$W$40" lockText="1"/>
</file>

<file path=xl/ctrlProps/ctrlProp262.xml><?xml version="1.0" encoding="utf-8"?>
<formControlPr xmlns="http://schemas.microsoft.com/office/spreadsheetml/2009/9/main" objectType="CheckBox" fmlaLink="$W$41" lockText="1"/>
</file>

<file path=xl/ctrlProps/ctrlProp263.xml><?xml version="1.0" encoding="utf-8"?>
<formControlPr xmlns="http://schemas.microsoft.com/office/spreadsheetml/2009/9/main" objectType="CheckBox" fmlaLink="$W$42" lockText="1"/>
</file>

<file path=xl/ctrlProps/ctrlProp264.xml><?xml version="1.0" encoding="utf-8"?>
<formControlPr xmlns="http://schemas.microsoft.com/office/spreadsheetml/2009/9/main" objectType="CheckBox" fmlaLink="$W$43" lockText="1"/>
</file>

<file path=xl/ctrlProps/ctrlProp265.xml><?xml version="1.0" encoding="utf-8"?>
<formControlPr xmlns="http://schemas.microsoft.com/office/spreadsheetml/2009/9/main" objectType="CheckBox" fmlaLink="$W$44" lockText="1"/>
</file>

<file path=xl/ctrlProps/ctrlProp266.xml><?xml version="1.0" encoding="utf-8"?>
<formControlPr xmlns="http://schemas.microsoft.com/office/spreadsheetml/2009/9/main" objectType="CheckBox" fmlaLink="$W$51" lockText="1"/>
</file>

<file path=xl/ctrlProps/ctrlProp267.xml><?xml version="1.0" encoding="utf-8"?>
<formControlPr xmlns="http://schemas.microsoft.com/office/spreadsheetml/2009/9/main" objectType="CheckBox" fmlaLink="$W$62" lockText="1"/>
</file>

<file path=xl/ctrlProps/ctrlProp268.xml><?xml version="1.0" encoding="utf-8"?>
<formControlPr xmlns="http://schemas.microsoft.com/office/spreadsheetml/2009/9/main" objectType="CheckBox" fmlaLink="$W$64" lockText="1"/>
</file>

<file path=xl/ctrlProps/ctrlProp269.xml><?xml version="1.0" encoding="utf-8"?>
<formControlPr xmlns="http://schemas.microsoft.com/office/spreadsheetml/2009/9/main" objectType="CheckBox" fmlaLink="$W$76" lockText="1"/>
</file>

<file path=xl/ctrlProps/ctrlProp270.xml><?xml version="1.0" encoding="utf-8"?>
<formControlPr xmlns="http://schemas.microsoft.com/office/spreadsheetml/2009/9/main" objectType="CheckBox" fmlaLink="$W$83" lockText="1"/>
</file>

<file path=xl/ctrlProps/ctrlProp271.xml><?xml version="1.0" encoding="utf-8"?>
<formControlPr xmlns="http://schemas.microsoft.com/office/spreadsheetml/2009/9/main" objectType="CheckBox" fmlaLink="$W$85" lockText="1"/>
</file>

<file path=xl/ctrlProps/ctrlProp272.xml><?xml version="1.0" encoding="utf-8"?>
<formControlPr xmlns="http://schemas.microsoft.com/office/spreadsheetml/2009/9/main" objectType="CheckBox" fmlaLink="$W$86" lockText="1"/>
</file>

<file path=xl/ctrlProps/ctrlProp273.xml><?xml version="1.0" encoding="utf-8"?>
<formControlPr xmlns="http://schemas.microsoft.com/office/spreadsheetml/2009/9/main" objectType="CheckBox" fmlaLink="$W$97" lockText="1"/>
</file>

<file path=xl/ctrlProps/ctrlProp274.xml><?xml version="1.0" encoding="utf-8"?>
<formControlPr xmlns="http://schemas.microsoft.com/office/spreadsheetml/2009/9/main" objectType="CheckBox" fmlaLink="$W$104" lockText="1"/>
</file>

<file path=xl/ctrlProps/ctrlProp275.xml><?xml version="1.0" encoding="utf-8"?>
<formControlPr xmlns="http://schemas.microsoft.com/office/spreadsheetml/2009/9/main" objectType="CheckBox" fmlaLink="$W$105" lockText="1"/>
</file>

<file path=xl/ctrlProps/ctrlProp276.xml><?xml version="1.0" encoding="utf-8"?>
<formControlPr xmlns="http://schemas.microsoft.com/office/spreadsheetml/2009/9/main" objectType="CheckBox" fmlaLink="$W$107" lockText="1"/>
</file>

<file path=xl/ctrlProps/ctrlProp277.xml><?xml version="1.0" encoding="utf-8"?>
<formControlPr xmlns="http://schemas.microsoft.com/office/spreadsheetml/2009/9/main" objectType="CheckBox" fmlaLink="$W$108" lockText="1"/>
</file>

<file path=xl/ctrlProps/ctrlProp278.xml><?xml version="1.0" encoding="utf-8"?>
<formControlPr xmlns="http://schemas.microsoft.com/office/spreadsheetml/2009/9/main" objectType="CheckBox" fmlaLink="$W$109" lockText="1"/>
</file>

<file path=xl/ctrlProps/ctrlProp279.xml><?xml version="1.0" encoding="utf-8"?>
<formControlPr xmlns="http://schemas.microsoft.com/office/spreadsheetml/2009/9/main" objectType="CheckBox" fmlaLink="$W$110" lockText="1"/>
</file>

<file path=xl/ctrlProps/ctrlProp280.xml><?xml version="1.0" encoding="utf-8"?>
<formControlPr xmlns="http://schemas.microsoft.com/office/spreadsheetml/2009/9/main" objectType="CheckBox" fmlaLink="$W$113" lockText="1"/>
</file>

<file path=xl/ctrlProps/ctrlProp281.xml><?xml version="1.0" encoding="utf-8"?>
<formControlPr xmlns="http://schemas.microsoft.com/office/spreadsheetml/2009/9/main" objectType="CheckBox" fmlaLink="$W$124" lockText="1"/>
</file>

<file path=xl/ctrlProps/ctrlProp282.xml><?xml version="1.0" encoding="utf-8"?>
<formControlPr xmlns="http://schemas.microsoft.com/office/spreadsheetml/2009/9/main" objectType="CheckBox" fmlaLink="$W$126" lockText="1"/>
</file>

<file path=xl/ctrlProps/ctrlProp283.xml><?xml version="1.0" encoding="utf-8"?>
<formControlPr xmlns="http://schemas.microsoft.com/office/spreadsheetml/2009/9/main" objectType="CheckBox" fmlaLink="$W$128" lockText="1"/>
</file>

<file path=xl/ctrlProps/ctrlProp284.xml><?xml version="1.0" encoding="utf-8"?>
<formControlPr xmlns="http://schemas.microsoft.com/office/spreadsheetml/2009/9/main" objectType="CheckBox" fmlaLink="$W$138" lockText="1"/>
</file>

<file path=xl/ctrlProps/ctrlProp285.xml><?xml version="1.0" encoding="utf-8"?>
<formControlPr xmlns="http://schemas.microsoft.com/office/spreadsheetml/2009/9/main" objectType="CheckBox" fmlaLink="$W$136" lockText="1"/>
</file>

<file path=xl/ctrlProps/ctrlProp286.xml><?xml version="1.0" encoding="utf-8"?>
<formControlPr xmlns="http://schemas.microsoft.com/office/spreadsheetml/2009/9/main" objectType="CheckBox" fmlaLink="$W$137" lockText="1"/>
</file>

<file path=xl/ctrlProps/ctrlProp287.xml><?xml version="1.0" encoding="utf-8"?>
<formControlPr xmlns="http://schemas.microsoft.com/office/spreadsheetml/2009/9/main" objectType="CheckBox" fmlaLink="$W$169" lockText="1"/>
</file>

<file path=xl/ctrlProps/ctrlProp288.xml><?xml version="1.0" encoding="utf-8"?>
<formControlPr xmlns="http://schemas.microsoft.com/office/spreadsheetml/2009/9/main" objectType="CheckBox" fmlaLink="$W$170" lockText="1"/>
</file>

<file path=xl/ctrlProps/ctrlProp289.xml><?xml version="1.0" encoding="utf-8"?>
<formControlPr xmlns="http://schemas.microsoft.com/office/spreadsheetml/2009/9/main" objectType="CheckBox" fmlaLink="$W$193" lockText="1"/>
</file>

<file path=xl/ctrlProps/ctrlProp290.xml><?xml version="1.0" encoding="utf-8"?>
<formControlPr xmlns="http://schemas.microsoft.com/office/spreadsheetml/2009/9/main" objectType="CheckBox" fmlaLink="$W$195" lockText="1"/>
</file>

<file path=xl/ctrlProps/ctrlProp291.xml><?xml version="1.0" encoding="utf-8"?>
<formControlPr xmlns="http://schemas.microsoft.com/office/spreadsheetml/2009/9/main" objectType="CheckBox" fmlaLink="$W$196" lockText="1"/>
</file>

<file path=xl/ctrlProps/ctrlProp292.xml><?xml version="1.0" encoding="utf-8"?>
<formControlPr xmlns="http://schemas.microsoft.com/office/spreadsheetml/2009/9/main" objectType="CheckBox" fmlaLink="$W$197" lockText="1"/>
</file>

<file path=xl/ctrlProps/ctrlProp293.xml><?xml version="1.0" encoding="utf-8"?>
<formControlPr xmlns="http://schemas.microsoft.com/office/spreadsheetml/2009/9/main" objectType="CheckBox" fmlaLink="$W$198" lockText="1"/>
</file>

<file path=xl/ctrlProps/ctrlProp294.xml><?xml version="1.0" encoding="utf-8"?>
<formControlPr xmlns="http://schemas.microsoft.com/office/spreadsheetml/2009/9/main" objectType="CheckBox" fmlaLink="$W$151" lockText="1"/>
</file>

<file path=xl/ctrlProps/ctrlProp295.xml><?xml version="1.0" encoding="utf-8"?>
<formControlPr xmlns="http://schemas.microsoft.com/office/spreadsheetml/2009/9/main" objectType="CheckBox" fmlaLink="$W$152" lockText="1"/>
</file>

<file path=xl/ctrlProps/ctrlProp296.xml><?xml version="1.0" encoding="utf-8"?>
<formControlPr xmlns="http://schemas.microsoft.com/office/spreadsheetml/2009/9/main" objectType="CheckBox" fmlaLink="$W$154" lockText="1"/>
</file>

<file path=xl/ctrlProps/ctrlProp297.xml><?xml version="1.0" encoding="utf-8"?>
<formControlPr xmlns="http://schemas.microsoft.com/office/spreadsheetml/2009/9/main" objectType="CheckBox" fmlaLink="$W$155" lockText="1"/>
</file>

<file path=xl/ctrlProps/ctrlProp298.xml><?xml version="1.0" encoding="utf-8"?>
<formControlPr xmlns="http://schemas.microsoft.com/office/spreadsheetml/2009/9/main" objectType="CheckBox" fmlaLink="$W$162" lockText="1"/>
</file>

<file path=xl/ctrlProps/ctrlProp299.xml><?xml version="1.0" encoding="utf-8"?>
<formControlPr xmlns="http://schemas.microsoft.com/office/spreadsheetml/2009/9/main" objectType="CheckBox" fmlaLink="$W$177" lockText="1"/>
</file>

<file path=xl/ctrlProps/ctrlProp300.xml><?xml version="1.0" encoding="utf-8"?>
<formControlPr xmlns="http://schemas.microsoft.com/office/spreadsheetml/2009/9/main" objectType="CheckBox" fmlaLink="$W$179" lockText="1"/>
</file>

<file path=xl/ctrlProps/ctrlProp301.xml><?xml version="1.0" encoding="utf-8"?>
<formControlPr xmlns="http://schemas.microsoft.com/office/spreadsheetml/2009/9/main" objectType="CheckBox" fmlaLink="$W$180" lockText="1"/>
</file>

<file path=xl/ctrlProps/ctrlProp302.xml><?xml version="1.0" encoding="utf-8"?>
<formControlPr xmlns="http://schemas.microsoft.com/office/spreadsheetml/2009/9/main" objectType="CheckBox" fmlaLink="$W$181" lockText="1"/>
</file>

<file path=xl/ctrlProps/ctrlProp303.xml><?xml version="1.0" encoding="utf-8"?>
<formControlPr xmlns="http://schemas.microsoft.com/office/spreadsheetml/2009/9/main" objectType="CheckBox" fmlaLink="$W$182" lockText="1"/>
</file>

<file path=xl/ctrlProps/ctrlProp304.xml><?xml version="1.0" encoding="utf-8"?>
<formControlPr xmlns="http://schemas.microsoft.com/office/spreadsheetml/2009/9/main" objectType="CheckBox" checked="Checked" fmlaLink="$W$11" lockText="1"/>
</file>

<file path=xl/ctrlProps/ctrlProp305.xml><?xml version="1.0" encoding="utf-8"?>
<formControlPr xmlns="http://schemas.microsoft.com/office/spreadsheetml/2009/9/main" objectType="CheckBox" checked="Checked" fmlaLink="$W$13" lockText="1"/>
</file>

<file path=xl/ctrlProps/ctrlProp306.xml><?xml version="1.0" encoding="utf-8"?>
<formControlPr xmlns="http://schemas.microsoft.com/office/spreadsheetml/2009/9/main" objectType="CheckBox" checked="Checked" fmlaLink="$W$14" lockText="1"/>
</file>

<file path=xl/ctrlProps/ctrlProp307.xml><?xml version="1.0" encoding="utf-8"?>
<formControlPr xmlns="http://schemas.microsoft.com/office/spreadsheetml/2009/9/main" objectType="CheckBox" checked="Checked" fmlaLink="$W$15" lockText="1"/>
</file>

<file path=xl/ctrlProps/ctrlProp308.xml><?xml version="1.0" encoding="utf-8"?>
<formControlPr xmlns="http://schemas.microsoft.com/office/spreadsheetml/2009/9/main" objectType="CheckBox" checked="Checked" fmlaLink="$W$16" lockText="1"/>
</file>

<file path=xl/ctrlProps/ctrlProp309.xml><?xml version="1.0" encoding="utf-8"?>
<formControlPr xmlns="http://schemas.microsoft.com/office/spreadsheetml/2009/9/main" objectType="CheckBox" checked="Checked" fmlaLink="$W$17" lockText="1"/>
</file>

<file path=xl/ctrlProps/ctrlProp310.xml><?xml version="1.0" encoding="utf-8"?>
<formControlPr xmlns="http://schemas.microsoft.com/office/spreadsheetml/2009/9/main" objectType="CheckBox" checked="Checked" fmlaLink="$W$18" lockText="1"/>
</file>

<file path=xl/ctrlProps/ctrlProp311.xml><?xml version="1.0" encoding="utf-8"?>
<formControlPr xmlns="http://schemas.microsoft.com/office/spreadsheetml/2009/9/main" objectType="CheckBox" fmlaLink="$W$19" lockText="1"/>
</file>

<file path=xl/ctrlProps/ctrlProp312.xml><?xml version="1.0" encoding="utf-8"?>
<formControlPr xmlns="http://schemas.microsoft.com/office/spreadsheetml/2009/9/main" objectType="CheckBox" fmlaLink="$W$20" lockText="1"/>
</file>

<file path=xl/ctrlProps/ctrlProp313.xml><?xml version="1.0" encoding="utf-8"?>
<formControlPr xmlns="http://schemas.microsoft.com/office/spreadsheetml/2009/9/main" objectType="CheckBox" checked="Checked" fmlaLink="$W$27" lockText="1"/>
</file>

<file path=xl/ctrlProps/ctrlProp314.xml><?xml version="1.0" encoding="utf-8"?>
<formControlPr xmlns="http://schemas.microsoft.com/office/spreadsheetml/2009/9/main" objectType="CheckBox" fmlaLink="$W$29" lockText="1"/>
</file>

<file path=xl/ctrlProps/ctrlProp315.xml><?xml version="1.0" encoding="utf-8"?>
<formControlPr xmlns="http://schemas.microsoft.com/office/spreadsheetml/2009/9/main" objectType="CheckBox" checked="Checked" fmlaLink="$W$32" lockText="1"/>
</file>

<file path=xl/ctrlProps/ctrlProp316.xml><?xml version="1.0" encoding="utf-8"?>
<formControlPr xmlns="http://schemas.microsoft.com/office/spreadsheetml/2009/9/main" objectType="CheckBox" checked="Checked" fmlaLink="$W$31" lockText="1"/>
</file>

<file path=xl/ctrlProps/ctrlProp317.xml><?xml version="1.0" encoding="utf-8"?>
<formControlPr xmlns="http://schemas.microsoft.com/office/spreadsheetml/2009/9/main" objectType="CheckBox" checked="Checked" fmlaLink="$W$30" lockText="1"/>
</file>

<file path=xl/ctrlProps/ctrlProp318.xml><?xml version="1.0" encoding="utf-8"?>
<formControlPr xmlns="http://schemas.microsoft.com/office/spreadsheetml/2009/9/main" objectType="CheckBox" fmlaLink="$W$39" lockText="1"/>
</file>

<file path=xl/ctrlProps/ctrlProp319.xml><?xml version="1.0" encoding="utf-8"?>
<formControlPr xmlns="http://schemas.microsoft.com/office/spreadsheetml/2009/9/main" objectType="CheckBox" checked="Checked" fmlaLink="$W$41" lockText="1"/>
</file>

<file path=xl/ctrlProps/ctrlProp320.xml><?xml version="1.0" encoding="utf-8"?>
<formControlPr xmlns="http://schemas.microsoft.com/office/spreadsheetml/2009/9/main" objectType="CheckBox" checked="Checked" fmlaLink="$W$42" lockText="1"/>
</file>

<file path=xl/ctrlProps/ctrlProp321.xml><?xml version="1.0" encoding="utf-8"?>
<formControlPr xmlns="http://schemas.microsoft.com/office/spreadsheetml/2009/9/main" objectType="CheckBox" fmlaLink="$W$43" lockText="1"/>
</file>

<file path=xl/ctrlProps/ctrlProp322.xml><?xml version="1.0" encoding="utf-8"?>
<formControlPr xmlns="http://schemas.microsoft.com/office/spreadsheetml/2009/9/main" objectType="CheckBox" fmlaLink="$W$44" lockText="1"/>
</file>

<file path=xl/ctrlProps/ctrlProp323.xml><?xml version="1.0" encoding="utf-8"?>
<formControlPr xmlns="http://schemas.microsoft.com/office/spreadsheetml/2009/9/main" objectType="CheckBox" fmlaLink="$W$45" lockText="1"/>
</file>

<file path=xl/ctrlProps/ctrlProp324.xml><?xml version="1.0" encoding="utf-8"?>
<formControlPr xmlns="http://schemas.microsoft.com/office/spreadsheetml/2009/9/main" objectType="CheckBox" fmlaLink="$W$46" lockText="1"/>
</file>

<file path=xl/ctrlProps/ctrlProp325.xml><?xml version="1.0" encoding="utf-8"?>
<formControlPr xmlns="http://schemas.microsoft.com/office/spreadsheetml/2009/9/main" objectType="CheckBox" fmlaLink="$W$48" lockText="1"/>
</file>

<file path=xl/ctrlProps/ctrlProp326.xml><?xml version="1.0" encoding="utf-8"?>
<formControlPr xmlns="http://schemas.microsoft.com/office/spreadsheetml/2009/9/main" objectType="CheckBox" checked="Checked" fmlaLink="$W$55" lockText="1"/>
</file>

<file path=xl/ctrlProps/ctrlProp327.xml><?xml version="1.0" encoding="utf-8"?>
<formControlPr xmlns="http://schemas.microsoft.com/office/spreadsheetml/2009/9/main" objectType="CheckBox" fmlaLink="$W$57" lockText="1"/>
</file>

<file path=xl/ctrlProps/ctrlProp328.xml><?xml version="1.0" encoding="utf-8"?>
<formControlPr xmlns="http://schemas.microsoft.com/office/spreadsheetml/2009/9/main" objectType="CheckBox" checked="Checked" fmlaLink="$W$69" lockText="1"/>
</file>

<file path=xl/ctrlProps/ctrlProp329.xml><?xml version="1.0" encoding="utf-8"?>
<formControlPr xmlns="http://schemas.microsoft.com/office/spreadsheetml/2009/9/main" objectType="CheckBox" fmlaLink="$W$71" lockText="1"/>
</file>

<file path=xl/ctrlProps/ctrlProp330.xml><?xml version="1.0" encoding="utf-8"?>
<formControlPr xmlns="http://schemas.microsoft.com/office/spreadsheetml/2009/9/main" objectType="CheckBox" fmlaLink="$W$73" lockText="1"/>
</file>

<file path=xl/ctrlProps/ctrlProp331.xml><?xml version="1.0" encoding="utf-8"?>
<formControlPr xmlns="http://schemas.microsoft.com/office/spreadsheetml/2009/9/main" objectType="CheckBox" checked="Checked" fmlaLink="$W$85" lockText="1"/>
</file>

<file path=xl/ctrlProps/ctrlProp332.xml><?xml version="1.0" encoding="utf-8"?>
<formControlPr xmlns="http://schemas.microsoft.com/office/spreadsheetml/2009/9/main" objectType="CheckBox" fmlaLink="$W$87" lockText="1"/>
</file>

<file path=xl/ctrlProps/ctrlProp333.xml><?xml version="1.0" encoding="utf-8"?>
<formControlPr xmlns="http://schemas.microsoft.com/office/spreadsheetml/2009/9/main" objectType="CheckBox" fmlaLink="$W$88" lockText="1"/>
</file>

<file path=xl/ctrlProps/ctrlProp334.xml><?xml version="1.0" encoding="utf-8"?>
<formControlPr xmlns="http://schemas.microsoft.com/office/spreadsheetml/2009/9/main" objectType="CheckBox" fmlaLink="$W$90" lockText="1"/>
</file>

<file path=xl/ctrlProps/ctrlProp335.xml><?xml version="1.0" encoding="utf-8"?>
<formControlPr xmlns="http://schemas.microsoft.com/office/spreadsheetml/2009/9/main" objectType="CheckBox" fmlaLink="$W$91" lockText="1"/>
</file>

<file path=xl/ctrlProps/ctrlProp336.xml><?xml version="1.0" encoding="utf-8"?>
<formControlPr xmlns="http://schemas.microsoft.com/office/spreadsheetml/2009/9/main" objectType="CheckBox" fmlaLink="$W$98" lockText="1"/>
</file>

<file path=xl/ctrlProps/ctrlProp337.xml><?xml version="1.0" encoding="utf-8"?>
<formControlPr xmlns="http://schemas.microsoft.com/office/spreadsheetml/2009/9/main" objectType="CheckBox" fmlaLink="$W$100" lockText="1"/>
</file>

<file path=xl/ctrlProps/ctrlProp338.xml><?xml version="1.0" encoding="utf-8"?>
<formControlPr xmlns="http://schemas.microsoft.com/office/spreadsheetml/2009/9/main" objectType="CheckBox" fmlaLink="$W$101" lockText="1"/>
</file>

<file path=xl/ctrlProps/ctrlProp339.xml><?xml version="1.0" encoding="utf-8"?>
<formControlPr xmlns="http://schemas.microsoft.com/office/spreadsheetml/2009/9/main" objectType="CheckBox" checked="Checked" fmlaLink="$W$103" lockText="1"/>
</file>

<file path=xl/ctrlProps/ctrlProp340.xml><?xml version="1.0" encoding="utf-8"?>
<formControlPr xmlns="http://schemas.microsoft.com/office/spreadsheetml/2009/9/main" objectType="CheckBox" fmlaLink="$W$104" lockText="1"/>
</file>

<file path=xl/ctrlProps/ctrlProp341.xml><?xml version="1.0" encoding="utf-8"?>
<formControlPr xmlns="http://schemas.microsoft.com/office/spreadsheetml/2009/9/main" objectType="CheckBox" fmlaLink="$W$116" lockText="1"/>
</file>

<file path=xl/ctrlProps/ctrlProp342.xml><?xml version="1.0" encoding="utf-8"?>
<formControlPr xmlns="http://schemas.microsoft.com/office/spreadsheetml/2009/9/main" objectType="CheckBox" fmlaLink="$W$118" lockText="1"/>
</file>

<file path=xl/ctrlProps/ctrlProp343.xml><?xml version="1.0" encoding="utf-8"?>
<formControlPr xmlns="http://schemas.microsoft.com/office/spreadsheetml/2009/9/main" objectType="CheckBox" checked="Checked" fmlaLink="$W$125" lockText="1"/>
</file>

<file path=xl/ctrlProps/ctrlProp344.xml><?xml version="1.0" encoding="utf-8"?>
<formControlPr xmlns="http://schemas.microsoft.com/office/spreadsheetml/2009/9/main" objectType="CheckBox" checked="Checked" fmlaLink="$W$126" lockText="1"/>
</file>

<file path=xl/ctrlProps/ctrlProp345.xml><?xml version="1.0" encoding="utf-8"?>
<formControlPr xmlns="http://schemas.microsoft.com/office/spreadsheetml/2009/9/main" objectType="CheckBox" fmlaLink="$W$128" lockText="1"/>
</file>

<file path=xl/ctrlProps/ctrlProp346.xml><?xml version="1.0" encoding="utf-8"?>
<formControlPr xmlns="http://schemas.microsoft.com/office/spreadsheetml/2009/9/main" objectType="CheckBox" fmlaLink="$W$129" lockText="1"/>
</file>

<file path=xl/ctrlProps/ctrlProp347.xml><?xml version="1.0" encoding="utf-8"?>
<formControlPr xmlns="http://schemas.microsoft.com/office/spreadsheetml/2009/9/main" objectType="CheckBox" checked="Checked" fmlaLink="$W$130" lockText="1"/>
</file>

<file path=xl/ctrlProps/ctrlProp348.xml><?xml version="1.0" encoding="utf-8"?>
<formControlPr xmlns="http://schemas.microsoft.com/office/spreadsheetml/2009/9/main" objectType="CheckBox" checked="Checked" fmlaLink="$W$131" lockText="1"/>
</file>

<file path=xl/ctrlProps/ctrlProp349.xml><?xml version="1.0" encoding="utf-8"?>
<formControlPr xmlns="http://schemas.microsoft.com/office/spreadsheetml/2009/9/main" objectType="CheckBox" fmlaLink="$W$134" lockText="1"/>
</file>

<file path=xl/ctrlProps/ctrlProp350.xml><?xml version="1.0" encoding="utf-8"?>
<formControlPr xmlns="http://schemas.microsoft.com/office/spreadsheetml/2009/9/main" objectType="CheckBox" fmlaLink="$W$135" lockText="1"/>
</file>

<file path=xl/ctrlProps/ctrlProp351.xml><?xml version="1.0" encoding="utf-8"?>
<formControlPr xmlns="http://schemas.microsoft.com/office/spreadsheetml/2009/9/main" objectType="CheckBox" fmlaLink="$W$137" lockText="1"/>
</file>

<file path=xl/ctrlProps/ctrlProp352.xml><?xml version="1.0" encoding="utf-8"?>
<formControlPr xmlns="http://schemas.microsoft.com/office/spreadsheetml/2009/9/main" objectType="CheckBox" fmlaLink="$W$138" lockText="1"/>
</file>

<file path=xl/ctrlProps/ctrlProp353.xml><?xml version="1.0" encoding="utf-8"?>
<formControlPr xmlns="http://schemas.microsoft.com/office/spreadsheetml/2009/9/main" objectType="CheckBox" fmlaLink="$W$150" lockText="1"/>
</file>

<file path=xl/ctrlProps/ctrlProp354.xml><?xml version="1.0" encoding="utf-8"?>
<formControlPr xmlns="http://schemas.microsoft.com/office/spreadsheetml/2009/9/main" objectType="CheckBox" checked="Checked" fmlaLink="$W$152" lockText="1"/>
</file>

<file path=xl/ctrlProps/ctrlProp355.xml><?xml version="1.0" encoding="utf-8"?>
<formControlPr xmlns="http://schemas.microsoft.com/office/spreadsheetml/2009/9/main" objectType="CheckBox" fmlaLink="$W$154" lockText="1"/>
</file>

<file path=xl/ctrlProps/ctrlProp356.xml><?xml version="1.0" encoding="utf-8"?>
<formControlPr xmlns="http://schemas.microsoft.com/office/spreadsheetml/2009/9/main" objectType="CheckBox" fmlaLink="$W$156" lockText="1"/>
</file>

<file path=xl/ctrlProps/ctrlProp357.xml><?xml version="1.0" encoding="utf-8"?>
<formControlPr xmlns="http://schemas.microsoft.com/office/spreadsheetml/2009/9/main" objectType="CheckBox" fmlaLink="$W$157" lockText="1"/>
</file>

<file path=xl/ctrlProps/ctrlProp358.xml><?xml version="1.0" encoding="utf-8"?>
<formControlPr xmlns="http://schemas.microsoft.com/office/spreadsheetml/2009/9/main" objectType="CheckBox" checked="Checked" fmlaLink="$W$165" lockText="1"/>
</file>

<file path=xl/ctrlProps/ctrlProp359.xml><?xml version="1.0" encoding="utf-8"?>
<formControlPr xmlns="http://schemas.microsoft.com/office/spreadsheetml/2009/9/main" objectType="CheckBox" fmlaLink="$W$166" lockText="1"/>
</file>

<file path=xl/ctrlProps/ctrlProp360.xml><?xml version="1.0" encoding="utf-8"?>
<formControlPr xmlns="http://schemas.microsoft.com/office/spreadsheetml/2009/9/main" objectType="CheckBox" fmlaLink="$W$250" lockText="1"/>
</file>

<file path=xl/ctrlProps/ctrlProp361.xml><?xml version="1.0" encoding="utf-8"?>
<formControlPr xmlns="http://schemas.microsoft.com/office/spreadsheetml/2009/9/main" objectType="CheckBox" fmlaLink="$W$246" lockText="1"/>
</file>

<file path=xl/ctrlProps/ctrlProp362.xml><?xml version="1.0" encoding="utf-8"?>
<formControlPr xmlns="http://schemas.microsoft.com/office/spreadsheetml/2009/9/main" objectType="CheckBox" fmlaLink="$W$245" lockText="1"/>
</file>

<file path=xl/ctrlProps/ctrlProp363.xml><?xml version="1.0" encoding="utf-8"?>
<formControlPr xmlns="http://schemas.microsoft.com/office/spreadsheetml/2009/9/main" objectType="CheckBox" fmlaLink="$W$244" lockText="1"/>
</file>

<file path=xl/ctrlProps/ctrlProp364.xml><?xml version="1.0" encoding="utf-8"?>
<formControlPr xmlns="http://schemas.microsoft.com/office/spreadsheetml/2009/9/main" objectType="CheckBox" fmlaLink="$W$243" lockText="1"/>
</file>

<file path=xl/ctrlProps/ctrlProp365.xml><?xml version="1.0" encoding="utf-8"?>
<formControlPr xmlns="http://schemas.microsoft.com/office/spreadsheetml/2009/9/main" objectType="CheckBox" fmlaLink="$W$241" lockText="1"/>
</file>

<file path=xl/ctrlProps/ctrlProp366.xml><?xml version="1.0" encoding="utf-8"?>
<formControlPr xmlns="http://schemas.microsoft.com/office/spreadsheetml/2009/9/main" objectType="CheckBox" checked="Checked" fmlaLink="$W$223" lockText="1"/>
</file>

<file path=xl/ctrlProps/ctrlProp367.xml><?xml version="1.0" encoding="utf-8"?>
<formControlPr xmlns="http://schemas.microsoft.com/office/spreadsheetml/2009/9/main" objectType="CheckBox" fmlaLink="$W$225" lockText="1"/>
</file>

<file path=xl/ctrlProps/ctrlProp368.xml><?xml version="1.0" encoding="utf-8"?>
<formControlPr xmlns="http://schemas.microsoft.com/office/spreadsheetml/2009/9/main" objectType="CheckBox" checked="Checked" fmlaLink="$W$226" lockText="1"/>
</file>

<file path=xl/ctrlProps/ctrlProp369.xml><?xml version="1.0" encoding="utf-8"?>
<formControlPr xmlns="http://schemas.microsoft.com/office/spreadsheetml/2009/9/main" objectType="CheckBox" checked="Checked" fmlaLink="$W$229" lockText="1"/>
</file>

<file path=xl/ctrlProps/ctrlProp370.xml><?xml version="1.0" encoding="utf-8"?>
<formControlPr xmlns="http://schemas.microsoft.com/office/spreadsheetml/2009/9/main" objectType="CheckBox" checked="Checked" fmlaLink="$W$216" lockText="1"/>
</file>

<file path=xl/ctrlProps/ctrlProp371.xml><?xml version="1.0" encoding="utf-8"?>
<formControlPr xmlns="http://schemas.microsoft.com/office/spreadsheetml/2009/9/main" objectType="CheckBox" fmlaLink="$W$212" lockText="1"/>
</file>

<file path=xl/ctrlProps/ctrlProp372.xml><?xml version="1.0" encoding="utf-8"?>
<formControlPr xmlns="http://schemas.microsoft.com/office/spreadsheetml/2009/9/main" objectType="CheckBox" fmlaLink="$W$211" lockText="1"/>
</file>

<file path=xl/ctrlProps/ctrlProp373.xml><?xml version="1.0" encoding="utf-8"?>
<formControlPr xmlns="http://schemas.microsoft.com/office/spreadsheetml/2009/9/main" objectType="CheckBox" checked="Checked" fmlaLink="$W$228" lockText="1"/>
</file>

<file path=xl/ctrlProps/ctrlProp374.xml><?xml version="1.0" encoding="utf-8"?>
<formControlPr xmlns="http://schemas.microsoft.com/office/spreadsheetml/2009/9/main" objectType="CheckBox" fmlaLink="$W$230" lockText="1"/>
</file>

<file path=xl/ctrlProps/ctrlProp375.xml><?xml version="1.0" encoding="utf-8"?>
<formControlPr xmlns="http://schemas.microsoft.com/office/spreadsheetml/2009/9/main" objectType="CheckBox" fmlaLink="$W$167" lockText="1"/>
</file>

<file path=xl/ctrlProps/ctrlProp376.xml><?xml version="1.0" encoding="utf-8"?>
<formControlPr xmlns="http://schemas.microsoft.com/office/spreadsheetml/2009/9/main" objectType="CheckBox" fmlaLink="$W$181" lockText="1"/>
</file>

<file path=xl/ctrlProps/ctrlProp377.xml><?xml version="1.0" encoding="utf-8"?>
<formControlPr xmlns="http://schemas.microsoft.com/office/spreadsheetml/2009/9/main" objectType="CheckBox" fmlaLink="$W$182" lockText="1"/>
</file>

<file path=xl/ctrlProps/ctrlProp378.xml><?xml version="1.0" encoding="utf-8"?>
<formControlPr xmlns="http://schemas.microsoft.com/office/spreadsheetml/2009/9/main" objectType="CheckBox" fmlaLink="$W$184" lockText="1"/>
</file>

<file path=xl/ctrlProps/ctrlProp379.xml><?xml version="1.0" encoding="utf-8"?>
<formControlPr xmlns="http://schemas.microsoft.com/office/spreadsheetml/2009/9/main" objectType="CheckBox" fmlaLink="$W$186" lockText="1"/>
</file>

<file path=xl/ctrlProps/ctrlProp380.xml><?xml version="1.0" encoding="utf-8"?>
<formControlPr xmlns="http://schemas.microsoft.com/office/spreadsheetml/2009/9/main" objectType="CheckBox" fmlaLink="$W$188" lockText="1"/>
</file>

<file path=xl/ctrlProps/ctrlProp381.xml><?xml version="1.0" encoding="utf-8"?>
<formControlPr xmlns="http://schemas.microsoft.com/office/spreadsheetml/2009/9/main" objectType="CheckBox" fmlaLink="$W$190" lockText="1"/>
</file>

<file path=xl/ctrlProps/ctrlProp382.xml><?xml version="1.0" encoding="utf-8"?>
<formControlPr xmlns="http://schemas.microsoft.com/office/spreadsheetml/2009/9/main" objectType="CheckBox" fmlaLink="$W$191" lockText="1"/>
</file>

<file path=xl/ctrlProps/ctrlProp383.xml><?xml version="1.0" encoding="utf-8"?>
<formControlPr xmlns="http://schemas.microsoft.com/office/spreadsheetml/2009/9/main" objectType="CheckBox" fmlaLink="$W$192" lockText="1"/>
</file>

<file path=xl/ctrlProps/ctrlProp384.xml><?xml version="1.0" encoding="utf-8"?>
<formControlPr xmlns="http://schemas.microsoft.com/office/spreadsheetml/2009/9/main" objectType="CheckBox" fmlaLink="$W$193" lockText="1"/>
</file>

<file path=xl/ctrlProps/ctrlProp385.xml><?xml version="1.0" encoding="utf-8"?>
<formControlPr xmlns="http://schemas.microsoft.com/office/spreadsheetml/2009/9/main" objectType="CheckBox" checked="Checked" fmlaLink="$W$200" lockText="1"/>
</file>

<file path=xl/ctrlProps/ctrlProp386.xml><?xml version="1.0" encoding="utf-8"?>
<formControlPr xmlns="http://schemas.microsoft.com/office/spreadsheetml/2009/9/main" objectType="CheckBox" fmlaLink="$W$204" lockText="1"/>
</file>

<file path=xl/ctrlProps/ctrlProp387.xml><?xml version="1.0" encoding="utf-8"?>
<formControlPr xmlns="http://schemas.microsoft.com/office/spreadsheetml/2009/9/main" objectType="CheckBox" checked="Checked" fmlaLink="$W$201" lockText="1"/>
</file>

<file path=xl/ctrlProps/ctrlProp388.xml><?xml version="1.0" encoding="utf-8"?>
<formControlPr xmlns="http://schemas.microsoft.com/office/spreadsheetml/2009/9/main" objectType="CheckBox" checked="Checked" fmlaLink="$W$202" lockText="1"/>
</file>

<file path=xl/ctrlProps/ctrlProp389.xml><?xml version="1.0" encoding="utf-8"?>
<formControlPr xmlns="http://schemas.microsoft.com/office/spreadsheetml/2009/9/main" objectType="CheckBox" checked="Checked" fmlaLink="$W$215" lockText="1"/>
</file>

<file path=xl/ctrlProps/ctrlProp390.xml><?xml version="1.0" encoding="utf-8"?>
<formControlPr xmlns="http://schemas.microsoft.com/office/spreadsheetml/2009/9/main" objectType="CheckBox" checked="Checked" fmlaLink="$W$213" lockText="1"/>
</file>

<file path=xl/ctrlProps/ctrlProp391.xml><?xml version="1.0" encoding="utf-8"?>
<formControlPr xmlns="http://schemas.microsoft.com/office/spreadsheetml/2009/9/main" objectType="CheckBox" fmlaLink="$W$241" lockText="1"/>
</file>

<file path=xl/ctrlProps/ctrlProp392.xml><?xml version="1.0" encoding="utf-8"?>
<formControlPr xmlns="http://schemas.microsoft.com/office/spreadsheetml/2009/9/main" objectType="CheckBox" fmlaLink="$W$248" lockText="1"/>
</file>

<file path=xl/ctrlProps/ctrlProp393.xml><?xml version="1.0" encoding="utf-8"?>
<formControlPr xmlns="http://schemas.microsoft.com/office/spreadsheetml/2009/9/main" objectType="CheckBox" fmlaLink="$W$249" lockText="1"/>
</file>

<file path=xl/ctrlProps/ctrlProp394.xml><?xml version="1.0" encoding="utf-8"?>
<formControlPr xmlns="http://schemas.microsoft.com/office/spreadsheetml/2009/9/main" objectType="CheckBox" checked="Checked" fmlaLink="$W$185" lockText="1"/>
</file>

<file path=xl/ctrlProps/ctrlProp395.xml><?xml version="1.0" encoding="utf-8"?>
<formControlPr xmlns="http://schemas.microsoft.com/office/spreadsheetml/2009/9/main" objectType="CheckBox" checked="Checked" fmlaLink="$W$227" lockText="1"/>
</file>

<file path=xl/ctrlProps/ctrlProp396.xml><?xml version="1.0" encoding="utf-8"?>
<formControlPr xmlns="http://schemas.microsoft.com/office/spreadsheetml/2009/9/main" objectType="CheckBox" checked="Checked" fmlaLink="$V$11" lockText="1"/>
</file>

<file path=xl/ctrlProps/ctrlProp397.xml><?xml version="1.0" encoding="utf-8"?>
<formControlPr xmlns="http://schemas.microsoft.com/office/spreadsheetml/2009/9/main" objectType="CheckBox" checked="Checked" fmlaLink="$V$13" lockText="1"/>
</file>

<file path=xl/ctrlProps/ctrlProp398.xml><?xml version="1.0" encoding="utf-8"?>
<formControlPr xmlns="http://schemas.microsoft.com/office/spreadsheetml/2009/9/main" objectType="CheckBox" checked="Checked" fmlaLink="$V$14" lockText="1"/>
</file>

<file path=xl/ctrlProps/ctrlProp399.xml><?xml version="1.0" encoding="utf-8"?>
<formControlPr xmlns="http://schemas.microsoft.com/office/spreadsheetml/2009/9/main" objectType="CheckBox" checked="Checked" fmlaLink="$V$15" lockText="1"/>
</file>

<file path=xl/ctrlProps/ctrlProp400.xml><?xml version="1.0" encoding="utf-8"?>
<formControlPr xmlns="http://schemas.microsoft.com/office/spreadsheetml/2009/9/main" objectType="CheckBox" checked="Checked" fmlaLink="$V$16" lockText="1"/>
</file>

<file path=xl/ctrlProps/ctrlProp401.xml><?xml version="1.0" encoding="utf-8"?>
<formControlPr xmlns="http://schemas.microsoft.com/office/spreadsheetml/2009/9/main" objectType="CheckBox" fmlaLink="$V$17" lockText="1"/>
</file>

<file path=xl/ctrlProps/ctrlProp402.xml><?xml version="1.0" encoding="utf-8"?>
<formControlPr xmlns="http://schemas.microsoft.com/office/spreadsheetml/2009/9/main" objectType="CheckBox" fmlaLink="$V$18" lockText="1"/>
</file>

<file path=xl/ctrlProps/ctrlProp403.xml><?xml version="1.0" encoding="utf-8"?>
<formControlPr xmlns="http://schemas.microsoft.com/office/spreadsheetml/2009/9/main" objectType="CheckBox" fmlaLink="$V$19" lockText="1"/>
</file>

<file path=xl/ctrlProps/ctrlProp404.xml><?xml version="1.0" encoding="utf-8"?>
<formControlPr xmlns="http://schemas.microsoft.com/office/spreadsheetml/2009/9/main" objectType="CheckBox" checked="Checked" fmlaLink="$V$20" lockText="1"/>
</file>

<file path=xl/ctrlProps/ctrlProp405.xml><?xml version="1.0" encoding="utf-8"?>
<formControlPr xmlns="http://schemas.microsoft.com/office/spreadsheetml/2009/9/main" objectType="CheckBox" checked="Checked" fmlaLink="$V$21" lockText="1"/>
</file>

<file path=xl/ctrlProps/ctrlProp406.xml><?xml version="1.0" encoding="utf-8"?>
<formControlPr xmlns="http://schemas.microsoft.com/office/spreadsheetml/2009/9/main" objectType="CheckBox" checked="Checked" fmlaLink="$V$28" lockText="1"/>
</file>

<file path=xl/ctrlProps/ctrlProp407.xml><?xml version="1.0" encoding="utf-8"?>
<formControlPr xmlns="http://schemas.microsoft.com/office/spreadsheetml/2009/9/main" objectType="CheckBox" checked="Checked" fmlaLink="$V$30" lockText="1"/>
</file>

<file path=xl/ctrlProps/ctrlProp408.xml><?xml version="1.0" encoding="utf-8"?>
<formControlPr xmlns="http://schemas.microsoft.com/office/spreadsheetml/2009/9/main" objectType="CheckBox" checked="Checked" fmlaLink="$V$31" lockText="1"/>
</file>

<file path=xl/ctrlProps/ctrlProp409.xml><?xml version="1.0" encoding="utf-8"?>
<formControlPr xmlns="http://schemas.microsoft.com/office/spreadsheetml/2009/9/main" objectType="CheckBox" checked="Checked" fmlaLink="$V$32" lockText="1"/>
</file>

<file path=xl/ctrlProps/ctrlProp410.xml><?xml version="1.0" encoding="utf-8"?>
<formControlPr xmlns="http://schemas.microsoft.com/office/spreadsheetml/2009/9/main" objectType="CheckBox" checked="Checked" fmlaLink="$V$33" lockText="1"/>
</file>

<file path=xl/ctrlProps/ctrlProp411.xml><?xml version="1.0" encoding="utf-8"?>
<formControlPr xmlns="http://schemas.microsoft.com/office/spreadsheetml/2009/9/main" objectType="CheckBox" fmlaLink="$V$34" lockText="1"/>
</file>

<file path=xl/ctrlProps/ctrlProp412.xml><?xml version="1.0" encoding="utf-8"?>
<formControlPr xmlns="http://schemas.microsoft.com/office/spreadsheetml/2009/9/main" objectType="CheckBox" checked="Checked" fmlaLink="$V$36" lockText="1"/>
</file>

<file path=xl/ctrlProps/ctrlProp413.xml><?xml version="1.0" encoding="utf-8"?>
<formControlPr xmlns="http://schemas.microsoft.com/office/spreadsheetml/2009/9/main" objectType="CheckBox" checked="Checked" fmlaLink="$V$39" lockText="1"/>
</file>

<file path=xl/ctrlProps/ctrlProp414.xml><?xml version="1.0" encoding="utf-8"?>
<formControlPr xmlns="http://schemas.microsoft.com/office/spreadsheetml/2009/9/main" objectType="CheckBox" fmlaLink="$V$40" lockText="1"/>
</file>

<file path=xl/ctrlProps/ctrlProp415.xml><?xml version="1.0" encoding="utf-8"?>
<formControlPr xmlns="http://schemas.microsoft.com/office/spreadsheetml/2009/9/main" objectType="CheckBox" checked="Checked" fmlaLink="$V$47" lockText="1"/>
</file>

<file path=xl/ctrlProps/ctrlProp416.xml><?xml version="1.0" encoding="utf-8"?>
<formControlPr xmlns="http://schemas.microsoft.com/office/spreadsheetml/2009/9/main" objectType="CheckBox" checked="Checked" fmlaLink="$V$49" lockText="1"/>
</file>

<file path=xl/ctrlProps/ctrlProp417.xml><?xml version="1.0" encoding="utf-8"?>
<formControlPr xmlns="http://schemas.microsoft.com/office/spreadsheetml/2009/9/main" objectType="CheckBox" fmlaLink="$V$50" lockText="1"/>
</file>

<file path=xl/ctrlProps/ctrlProp418.xml><?xml version="1.0" encoding="utf-8"?>
<formControlPr xmlns="http://schemas.microsoft.com/office/spreadsheetml/2009/9/main" objectType="CheckBox" checked="Checked" fmlaLink="$V$51" lockText="1"/>
</file>

<file path=xl/ctrlProps/ctrlProp419.xml><?xml version="1.0" encoding="utf-8"?>
<formControlPr xmlns="http://schemas.microsoft.com/office/spreadsheetml/2009/9/main" objectType="CheckBox" checked="Checked" fmlaLink="$V$52" lockText="1"/>
</file>

<file path=xl/ctrlProps/ctrlProp420.xml><?xml version="1.0" encoding="utf-8"?>
<formControlPr xmlns="http://schemas.microsoft.com/office/spreadsheetml/2009/9/main" objectType="CheckBox" checked="Checked" fmlaLink="$V$53" lockText="1"/>
</file>

<file path=xl/ctrlProps/ctrlProp421.xml><?xml version="1.0" encoding="utf-8"?>
<formControlPr xmlns="http://schemas.microsoft.com/office/spreadsheetml/2009/9/main" objectType="CheckBox" fmlaLink="$V$54" lockText="1"/>
</file>

<file path=xl/ctrlProps/ctrlProp422.xml><?xml version="1.0" encoding="utf-8"?>
<formControlPr xmlns="http://schemas.microsoft.com/office/spreadsheetml/2009/9/main" objectType="CheckBox" checked="Checked" fmlaLink="$V$55" lockText="1"/>
</file>

<file path=xl/ctrlProps/ctrlProp423.xml><?xml version="1.0" encoding="utf-8"?>
<formControlPr xmlns="http://schemas.microsoft.com/office/spreadsheetml/2009/9/main" objectType="CheckBox" checked="Checked" fmlaLink="$V$57" lockText="1"/>
</file>

<file path=xl/ctrlProps/ctrlProp424.xml><?xml version="1.0" encoding="utf-8"?>
<formControlPr xmlns="http://schemas.microsoft.com/office/spreadsheetml/2009/9/main" objectType="CheckBox" checked="Checked" fmlaLink="$V$64" lockText="1"/>
</file>

<file path=xl/ctrlProps/ctrlProp425.xml><?xml version="1.0" encoding="utf-8"?>
<formControlPr xmlns="http://schemas.microsoft.com/office/spreadsheetml/2009/9/main" objectType="CheckBox" checked="Checked" fmlaLink="$V$66" lockText="1"/>
</file>

<file path=xl/ctrlProps/ctrlProp426.xml><?xml version="1.0" encoding="utf-8"?>
<formControlPr xmlns="http://schemas.microsoft.com/office/spreadsheetml/2009/9/main" objectType="CheckBox" checked="Checked" fmlaLink="$V$67" lockText="1"/>
</file>

<file path=xl/ctrlProps/ctrlProp427.xml><?xml version="1.0" encoding="utf-8"?>
<formControlPr xmlns="http://schemas.microsoft.com/office/spreadsheetml/2009/9/main" objectType="CheckBox" checked="Checked" fmlaLink="$V$69" lockText="1"/>
</file>

<file path=xl/ctrlProps/ctrlProp428.xml><?xml version="1.0" encoding="utf-8"?>
<formControlPr xmlns="http://schemas.microsoft.com/office/spreadsheetml/2009/9/main" objectType="CheckBox" checked="Checked" fmlaLink="$V$70" lockText="1"/>
</file>

<file path=xl/ctrlProps/ctrlProp429.xml><?xml version="1.0" encoding="utf-8"?>
<formControlPr xmlns="http://schemas.microsoft.com/office/spreadsheetml/2009/9/main" objectType="CheckBox" checked="Checked" fmlaLink="$V$71" lockText="1"/>
</file>

<file path=xl/ctrlProps/ctrlProp430.xml><?xml version="1.0" encoding="utf-8"?>
<formControlPr xmlns="http://schemas.microsoft.com/office/spreadsheetml/2009/9/main" objectType="CheckBox" fmlaLink="$V$72" lockText="1"/>
</file>

<file path=xl/ctrlProps/ctrlProp431.xml><?xml version="1.0" encoding="utf-8"?>
<formControlPr xmlns="http://schemas.microsoft.com/office/spreadsheetml/2009/9/main" objectType="CheckBox" checked="Checked" fmlaLink="$V$84" lockText="1"/>
</file>

<file path=xl/ctrlProps/ctrlProp432.xml><?xml version="1.0" encoding="utf-8"?>
<formControlPr xmlns="http://schemas.microsoft.com/office/spreadsheetml/2009/9/main" objectType="CheckBox" checked="Checked" fmlaLink="$V$86" lockText="1"/>
</file>

<file path=xl/ctrlProps/ctrlProp433.xml><?xml version="1.0" encoding="utf-8"?>
<formControlPr xmlns="http://schemas.microsoft.com/office/spreadsheetml/2009/9/main" objectType="CheckBox" checked="Checked" fmlaLink="$V$88" lockText="1"/>
</file>

<file path=xl/ctrlProps/ctrlProp434.xml><?xml version="1.0" encoding="utf-8"?>
<formControlPr xmlns="http://schemas.microsoft.com/office/spreadsheetml/2009/9/main" objectType="CheckBox" checked="Checked" fmlaLink="$V$100" lockText="1"/>
</file>

<file path=xl/ctrlProps/ctrlProp435.xml><?xml version="1.0" encoding="utf-8"?>
<formControlPr xmlns="http://schemas.microsoft.com/office/spreadsheetml/2009/9/main" objectType="CheckBox" checked="Checked" fmlaLink="$V$102" lockText="1"/>
</file>

<file path=xl/ctrlProps/ctrlProp436.xml><?xml version="1.0" encoding="utf-8"?>
<formControlPr xmlns="http://schemas.microsoft.com/office/spreadsheetml/2009/9/main" objectType="CheckBox" checked="Checked" fmlaLink="$V$103" lockText="1"/>
</file>

<file path=xl/ctrlProps/ctrlProp437.xml><?xml version="1.0" encoding="utf-8"?>
<formControlPr xmlns="http://schemas.microsoft.com/office/spreadsheetml/2009/9/main" objectType="CheckBox" fmlaLink="$V$105" lockText="1"/>
</file>

<file path=xl/ctrlProps/ctrlProp438.xml><?xml version="1.0" encoding="utf-8"?>
<formControlPr xmlns="http://schemas.microsoft.com/office/spreadsheetml/2009/9/main" objectType="CheckBox" checked="Checked" fmlaLink="$V$106" lockText="1"/>
</file>

<file path=xl/ctrlProps/ctrlProp439.xml><?xml version="1.0" encoding="utf-8"?>
<formControlPr xmlns="http://schemas.microsoft.com/office/spreadsheetml/2009/9/main" objectType="CheckBox" checked="Checked" fmlaLink="$V$113" lockText="1"/>
</file>

<file path=xl/ctrlProps/ctrlProp440.xml><?xml version="1.0" encoding="utf-8"?>
<formControlPr xmlns="http://schemas.microsoft.com/office/spreadsheetml/2009/9/main" objectType="CheckBox" checked="Checked" fmlaLink="$V$115" lockText="1"/>
</file>

<file path=xl/ctrlProps/ctrlProp441.xml><?xml version="1.0" encoding="utf-8"?>
<formControlPr xmlns="http://schemas.microsoft.com/office/spreadsheetml/2009/9/main" objectType="CheckBox" fmlaLink="$V$116" lockText="1"/>
</file>

<file path=xl/ctrlProps/ctrlProp442.xml><?xml version="1.0" encoding="utf-8"?>
<formControlPr xmlns="http://schemas.microsoft.com/office/spreadsheetml/2009/9/main" objectType="CheckBox" checked="Checked" fmlaLink="$V$118" lockText="1"/>
</file>

<file path=xl/ctrlProps/ctrlProp443.xml><?xml version="1.0" encoding="utf-8"?>
<formControlPr xmlns="http://schemas.microsoft.com/office/spreadsheetml/2009/9/main" objectType="CheckBox" checked="Checked" fmlaLink="$V$120" lockText="1"/>
</file>

<file path=xl/ctrlProps/ctrlProp444.xml><?xml version="1.0" encoding="utf-8"?>
<formControlPr xmlns="http://schemas.microsoft.com/office/spreadsheetml/2009/9/main" objectType="CheckBox" fmlaLink="$V$121" lockText="1"/>
</file>

<file path=xl/ctrlProps/ctrlProp445.xml><?xml version="1.0" encoding="utf-8"?>
<formControlPr xmlns="http://schemas.microsoft.com/office/spreadsheetml/2009/9/main" objectType="CheckBox" fmlaLink="$V$122" lockText="1"/>
</file>

<file path=xl/ctrlProps/ctrlProp446.xml><?xml version="1.0" encoding="utf-8"?>
<formControlPr xmlns="http://schemas.microsoft.com/office/spreadsheetml/2009/9/main" objectType="CheckBox" checked="Checked" fmlaLink="$V$134" lockText="1"/>
</file>

<file path=xl/ctrlProps/ctrlProp447.xml><?xml version="1.0" encoding="utf-8"?>
<formControlPr xmlns="http://schemas.microsoft.com/office/spreadsheetml/2009/9/main" objectType="CheckBox" checked="Checked" fmlaLink="$V$136" lockText="1"/>
</file>

<file path=xl/ctrlProps/ctrlProp448.xml><?xml version="1.0" encoding="utf-8"?>
<formControlPr xmlns="http://schemas.microsoft.com/office/spreadsheetml/2009/9/main" objectType="CheckBox" checked="Checked" fmlaLink="$V$137" lockText="1"/>
</file>

<file path=xl/ctrlProps/ctrlProp449.xml><?xml version="1.0" encoding="utf-8"?>
<formControlPr xmlns="http://schemas.microsoft.com/office/spreadsheetml/2009/9/main" objectType="CheckBox" checked="Checked" fmlaLink="$V$139" lockText="1"/>
</file>

<file path=xl/ctrlProps/ctrlProp450.xml><?xml version="1.0" encoding="utf-8"?>
<formControlPr xmlns="http://schemas.microsoft.com/office/spreadsheetml/2009/9/main" objectType="CheckBox" fmlaLink="$V$140" lockText="1"/>
</file>

<file path=xl/ctrlProps/ctrlProp451.xml><?xml version="1.0" encoding="utf-8"?>
<formControlPr xmlns="http://schemas.microsoft.com/office/spreadsheetml/2009/9/main" objectType="CheckBox" fmlaLink="$V$142" lockText="1"/>
</file>

<file path=xl/ctrlProps/ctrlProp452.xml><?xml version="1.0" encoding="utf-8"?>
<formControlPr xmlns="http://schemas.microsoft.com/office/spreadsheetml/2009/9/main" objectType="CheckBox" checked="Checked" fmlaLink="$V$143" lockText="1"/>
</file>

<file path=xl/ctrlProps/ctrlProp453.xml><?xml version="1.0" encoding="utf-8"?>
<formControlPr xmlns="http://schemas.microsoft.com/office/spreadsheetml/2009/9/main" objectType="CheckBox" checked="Checked" fmlaLink="$V$150" lockText="1"/>
</file>

<file path=xl/ctrlProps/ctrlProp454.xml><?xml version="1.0" encoding="utf-8"?>
<formControlPr xmlns="http://schemas.microsoft.com/office/spreadsheetml/2009/9/main" objectType="CheckBox" checked="Checked" fmlaLink="$V$151" lockText="1"/>
</file>

<file path=xl/ctrlProps/ctrlProp455.xml><?xml version="1.0" encoding="utf-8"?>
<formControlPr xmlns="http://schemas.microsoft.com/office/spreadsheetml/2009/9/main" objectType="CheckBox" checked="Checked" fmlaLink="$V$153" lockText="1"/>
</file>

<file path=xl/ctrlProps/ctrlProp456.xml><?xml version="1.0" encoding="utf-8"?>
<formControlPr xmlns="http://schemas.microsoft.com/office/spreadsheetml/2009/9/main" objectType="CheckBox" checked="Checked" fmlaLink="$V$154" lockText="1"/>
</file>

<file path=xl/ctrlProps/ctrlProp457.xml><?xml version="1.0" encoding="utf-8"?>
<formControlPr xmlns="http://schemas.microsoft.com/office/spreadsheetml/2009/9/main" objectType="CheckBox" checked="Checked" fmlaLink="$V$155" lockText="1"/>
</file>

<file path=xl/ctrlProps/ctrlProp458.xml><?xml version="1.0" encoding="utf-8"?>
<formControlPr xmlns="http://schemas.microsoft.com/office/spreadsheetml/2009/9/main" objectType="CheckBox" checked="Checked" fmlaLink="$V$156" lockText="1"/>
</file>

<file path=xl/ctrlProps/ctrlProp459.xml><?xml version="1.0" encoding="utf-8"?>
<formControlPr xmlns="http://schemas.microsoft.com/office/spreadsheetml/2009/9/main" objectType="CheckBox" checked="Checked" fmlaLink="$V$159" lockText="1"/>
</file>

<file path=xl/ctrlProps/ctrlProp460.xml><?xml version="1.0" encoding="utf-8"?>
<formControlPr xmlns="http://schemas.microsoft.com/office/spreadsheetml/2009/9/main" objectType="CheckBox" checked="Checked" fmlaLink="$V$160" lockText="1"/>
</file>

<file path=xl/ctrlProps/ctrlProp461.xml><?xml version="1.0" encoding="utf-8"?>
<formControlPr xmlns="http://schemas.microsoft.com/office/spreadsheetml/2009/9/main" objectType="CheckBox" fmlaLink="$V$161" lockText="1"/>
</file>

<file path=xl/ctrlProps/ctrlProp462.xml><?xml version="1.0" encoding="utf-8"?>
<formControlPr xmlns="http://schemas.microsoft.com/office/spreadsheetml/2009/9/main" objectType="CheckBox" checked="Checked" fmlaLink="$V$163" lockText="1"/>
</file>

<file path=xl/ctrlProps/ctrlProp463.xml><?xml version="1.0" encoding="utf-8"?>
<formControlPr xmlns="http://schemas.microsoft.com/office/spreadsheetml/2009/9/main" objectType="CheckBox" checked="Checked" fmlaLink="$V$164" lockText="1"/>
</file>

<file path=xl/ctrlProps/ctrlProp464.xml><?xml version="1.0" encoding="utf-8"?>
<formControlPr xmlns="http://schemas.microsoft.com/office/spreadsheetml/2009/9/main" objectType="CheckBox" checked="Checked" fmlaLink="$V$165" lockText="1"/>
</file>

<file path=xl/ctrlProps/ctrlProp465.xml><?xml version="1.0" encoding="utf-8"?>
<formControlPr xmlns="http://schemas.microsoft.com/office/spreadsheetml/2009/9/main" objectType="CheckBox" checked="Checked" fmlaLink="$V$168" lockText="1"/>
</file>

<file path=xl/ctrlProps/ctrlProp466.xml><?xml version="1.0" encoding="utf-8"?>
<formControlPr xmlns="http://schemas.microsoft.com/office/spreadsheetml/2009/9/main" objectType="CheckBox" checked="Checked" fmlaLink="$V$169" lockText="1"/>
</file>

<file path=xl/ctrlProps/ctrlProp467.xml><?xml version="1.0" encoding="utf-8"?>
<formControlPr xmlns="http://schemas.microsoft.com/office/spreadsheetml/2009/9/main" objectType="CheckBox" checked="Checked" fmlaLink="$V$170" lockText="1"/>
</file>

<file path=xl/ctrlProps/ctrlProp468.xml><?xml version="1.0" encoding="utf-8"?>
<formControlPr xmlns="http://schemas.microsoft.com/office/spreadsheetml/2009/9/main" objectType="CheckBox" checked="Checked" fmlaLink="$V$182" lockText="1"/>
</file>

<file path=xl/ctrlProps/ctrlProp469.xml><?xml version="1.0" encoding="utf-8"?>
<formControlPr xmlns="http://schemas.microsoft.com/office/spreadsheetml/2009/9/main" objectType="CheckBox" checked="Checked" fmlaLink="$V$184" lockText="1"/>
</file>

<file path=xl/ctrlProps/ctrlProp470.xml><?xml version="1.0" encoding="utf-8"?>
<formControlPr xmlns="http://schemas.microsoft.com/office/spreadsheetml/2009/9/main" objectType="CheckBox" checked="Checked" fmlaLink="$V$186" lockText="1"/>
</file>

<file path=xl/ctrlProps/ctrlProp471.xml><?xml version="1.0" encoding="utf-8"?>
<formControlPr xmlns="http://schemas.microsoft.com/office/spreadsheetml/2009/9/main" objectType="CheckBox" fmlaLink="$V$188" lockText="1"/>
</file>

<file path=xl/ctrlProps/ctrlProp472.xml><?xml version="1.0" encoding="utf-8"?>
<formControlPr xmlns="http://schemas.microsoft.com/office/spreadsheetml/2009/9/main" objectType="CheckBox" checked="Checked" fmlaLink="$V$189" lockText="1"/>
</file>

<file path=xl/ctrlProps/ctrlProp473.xml><?xml version="1.0" encoding="utf-8"?>
<formControlPr xmlns="http://schemas.microsoft.com/office/spreadsheetml/2009/9/main" objectType="CheckBox" checked="Checked" fmlaLink="$V$190" lockText="1"/>
</file>

<file path=xl/ctrlProps/ctrlProp474.xml><?xml version="1.0" encoding="utf-8"?>
<formControlPr xmlns="http://schemas.microsoft.com/office/spreadsheetml/2009/9/main" objectType="CheckBox" checked="Checked" fmlaLink="$V$191" lockText="1"/>
</file>

<file path=xl/ctrlProps/ctrlProp475.xml><?xml version="1.0" encoding="utf-8"?>
<formControlPr xmlns="http://schemas.microsoft.com/office/spreadsheetml/2009/9/main" objectType="CheckBox" fmlaLink="$V$192" lockText="1"/>
</file>

<file path=xl/ctrlProps/ctrlProp476.xml><?xml version="1.0" encoding="utf-8"?>
<formControlPr xmlns="http://schemas.microsoft.com/office/spreadsheetml/2009/9/main" objectType="CheckBox" checked="Checked" fmlaLink="$V$200" lockText="1"/>
</file>

<file path=xl/ctrlProps/ctrlProp477.xml><?xml version="1.0" encoding="utf-8"?>
<formControlPr xmlns="http://schemas.microsoft.com/office/spreadsheetml/2009/9/main" objectType="CheckBox" checked="Checked" fmlaLink="$V$201" lockText="1"/>
</file>

<file path=xl/ctrlProps/ctrlProp478.xml><?xml version="1.0" encoding="utf-8"?>
<formControlPr xmlns="http://schemas.microsoft.com/office/spreadsheetml/2009/9/main" objectType="CheckBox" fmlaLink="$V$202" lockText="1"/>
</file>

<file path=xl/ctrlProps/ctrlProp479.xml><?xml version="1.0" encoding="utf-8"?>
<formControlPr xmlns="http://schemas.microsoft.com/office/spreadsheetml/2009/9/main" objectType="CheckBox" checked="Checked" fmlaLink="$V$216" lockText="1"/>
</file>

<file path=xl/ctrlProps/ctrlProp480.xml><?xml version="1.0" encoding="utf-8"?>
<formControlPr xmlns="http://schemas.microsoft.com/office/spreadsheetml/2009/9/main" objectType="CheckBox" checked="Checked" fmlaLink="$V$218" lockText="1"/>
</file>

<file path=xl/ctrlProps/ctrlProp481.xml><?xml version="1.0" encoding="utf-8"?>
<formControlPr xmlns="http://schemas.microsoft.com/office/spreadsheetml/2009/9/main" objectType="CheckBox" checked="Checked" fmlaLink="$V$220" lockText="1"/>
</file>

<file path=xl/ctrlProps/ctrlProp482.xml><?xml version="1.0" encoding="utf-8"?>
<formControlPr xmlns="http://schemas.microsoft.com/office/spreadsheetml/2009/9/main" objectType="CheckBox" fmlaLink="$V$222" lockText="1"/>
</file>

<file path=xl/ctrlProps/ctrlProp483.xml><?xml version="1.0" encoding="utf-8"?>
<formControlPr xmlns="http://schemas.microsoft.com/office/spreadsheetml/2009/9/main" objectType="CheckBox" checked="Checked" fmlaLink="$V$224" lockText="1"/>
</file>

<file path=xl/ctrlProps/ctrlProp484.xml><?xml version="1.0" encoding="utf-8"?>
<formControlPr xmlns="http://schemas.microsoft.com/office/spreadsheetml/2009/9/main" objectType="CheckBox" checked="Checked" fmlaLink="$V$225" lockText="1"/>
</file>

<file path=xl/ctrlProps/ctrlProp485.xml><?xml version="1.0" encoding="utf-8"?>
<formControlPr xmlns="http://schemas.microsoft.com/office/spreadsheetml/2009/9/main" objectType="CheckBox" checked="Checked" fmlaLink="$V$226" lockText="1"/>
</file>

<file path=xl/ctrlProps/ctrlProp486.xml><?xml version="1.0" encoding="utf-8"?>
<formControlPr xmlns="http://schemas.microsoft.com/office/spreadsheetml/2009/9/main" objectType="CheckBox" fmlaLink="$V$227" lockText="1"/>
</file>

<file path=xl/ctrlProps/ctrlProp487.xml><?xml version="1.0" encoding="utf-8"?>
<formControlPr xmlns="http://schemas.microsoft.com/office/spreadsheetml/2009/9/main" objectType="CheckBox" checked="Checked" fmlaLink="$V$215" lockText="1"/>
</file>

<file path=xl/ctrlProps/ctrlProp488.xml><?xml version="1.0" encoding="utf-8"?>
<formControlPr xmlns="http://schemas.microsoft.com/office/spreadsheetml/2009/9/main" objectType="CheckBox" fmlaLink="$V$219" lockText="1"/>
</file>

<file path=xl/ctrlProps/ctrlProp489.xml><?xml version="1.0" encoding="utf-8"?>
<formControlPr xmlns="http://schemas.microsoft.com/office/spreadsheetml/2009/9/main" objectType="CheckBox" checked="Checked" fmlaLink="$V$234" lockText="1"/>
</file>

<file path=xl/ctrlProps/ctrlProp490.xml><?xml version="1.0" encoding="utf-8"?>
<formControlPr xmlns="http://schemas.microsoft.com/office/spreadsheetml/2009/9/main" objectType="CheckBox" checked="Checked" fmlaLink="$V$236" lockText="1"/>
</file>

<file path=xl/ctrlProps/ctrlProp491.xml><?xml version="1.0" encoding="utf-8"?>
<formControlPr xmlns="http://schemas.microsoft.com/office/spreadsheetml/2009/9/main" objectType="CheckBox" fmlaLink="$V$238" lockText="1"/>
</file>

<file path=xl/ctrlProps/ctrlProp492.xml><?xml version="1.0" encoding="utf-8"?>
<formControlPr xmlns="http://schemas.microsoft.com/office/spreadsheetml/2009/9/main" objectType="CheckBox" checked="Checked" fmlaLink="$V$235" lockText="1"/>
</file>

<file path=xl/ctrlProps/ctrlProp493.xml><?xml version="1.0" encoding="utf-8"?>
<formControlPr xmlns="http://schemas.microsoft.com/office/spreadsheetml/2009/9/main" objectType="CheckBox" checked="Checked" fmlaLink="$V$240" lockText="1"/>
</file>

<file path=xl/ctrlProps/ctrlProp494.xml><?xml version="1.0" encoding="utf-8"?>
<formControlPr xmlns="http://schemas.microsoft.com/office/spreadsheetml/2009/9/main" objectType="CheckBox" checked="Checked" fmlaLink="$V$241" lockText="1"/>
</file>

<file path=xl/ctrlProps/ctrlProp495.xml><?xml version="1.0" encoding="utf-8"?>
<formControlPr xmlns="http://schemas.microsoft.com/office/spreadsheetml/2009/9/main" objectType="CheckBox" checked="Checked" fmlaLink="$V$242" lockText="1"/>
</file>

<file path=xl/ctrlProps/ctrlProp496.xml><?xml version="1.0" encoding="utf-8"?>
<formControlPr xmlns="http://schemas.microsoft.com/office/spreadsheetml/2009/9/main" objectType="CheckBox" checked="Checked" fmlaLink="$V$250" lockText="1"/>
</file>

<file path=xl/ctrlProps/ctrlProp497.xml><?xml version="1.0" encoding="utf-8"?>
<formControlPr xmlns="http://schemas.microsoft.com/office/spreadsheetml/2009/9/main" objectType="CheckBox" checked="Checked" fmlaLink="$V$251" lockText="1"/>
</file>

<file path=xl/ctrlProps/ctrlProp498.xml><?xml version="1.0" encoding="utf-8"?>
<formControlPr xmlns="http://schemas.microsoft.com/office/spreadsheetml/2009/9/main" objectType="CheckBox" checked="Checked" fmlaLink="$V$254" lockText="1"/>
</file>

<file path=xl/ctrlProps/ctrlProp499.xml><?xml version="1.0" encoding="utf-8"?>
<formControlPr xmlns="http://schemas.microsoft.com/office/spreadsheetml/2009/9/main" objectType="CheckBox" checked="Checked" fmlaLink="$V$255" lockText="1"/>
</file>

<file path=xl/ctrlProps/ctrlProp500.xml><?xml version="1.0" encoding="utf-8"?>
<formControlPr xmlns="http://schemas.microsoft.com/office/spreadsheetml/2009/9/main" objectType="CheckBox" checked="Checked" fmlaLink="$V$252" lockText="1"/>
</file>

<file path=xl/ctrlProps/ctrlProp501.xml><?xml version="1.0" encoding="utf-8"?>
<formControlPr xmlns="http://schemas.microsoft.com/office/spreadsheetml/2009/9/main" objectType="CheckBox" checked="Checked" fmlaLink="$V$262" lockText="1"/>
</file>

<file path=xl/ctrlProps/ctrlProp502.xml><?xml version="1.0" encoding="utf-8"?>
<formControlPr xmlns="http://schemas.microsoft.com/office/spreadsheetml/2009/9/main" objectType="CheckBox" checked="Checked" fmlaLink="$V$264" lockText="1"/>
</file>

<file path=xl/ctrlProps/ctrlProp503.xml><?xml version="1.0" encoding="utf-8"?>
<formControlPr xmlns="http://schemas.microsoft.com/office/spreadsheetml/2009/9/main" objectType="CheckBox" checked="Checked" fmlaLink="$V$265" lockText="1"/>
</file>

<file path=xl/ctrlProps/ctrlProp504.xml><?xml version="1.0" encoding="utf-8"?>
<formControlPr xmlns="http://schemas.microsoft.com/office/spreadsheetml/2009/9/main" objectType="CheckBox" checked="Checked" fmlaLink="$V$268" lockText="1"/>
</file>

<file path=xl/ctrlProps/ctrlProp505.xml><?xml version="1.0" encoding="utf-8"?>
<formControlPr xmlns="http://schemas.microsoft.com/office/spreadsheetml/2009/9/main" objectType="CheckBox" checked="Checked" fmlaLink="$V$267" lockText="1"/>
</file>

<file path=xl/ctrlProps/ctrlProp506.xml><?xml version="1.0" encoding="utf-8"?>
<formControlPr xmlns="http://schemas.microsoft.com/office/spreadsheetml/2009/9/main" objectType="CheckBox" checked="Checked" fmlaLink="$V$269" lockText="1"/>
</file>

<file path=xl/ctrlProps/ctrlProp507.xml><?xml version="1.0" encoding="utf-8"?>
<formControlPr xmlns="http://schemas.microsoft.com/office/spreadsheetml/2009/9/main" objectType="CheckBox" checked="Checked" fmlaLink="$V$289" lockText="1"/>
</file>

<file path=xl/ctrlProps/ctrlProp508.xml><?xml version="1.0" encoding="utf-8"?>
<formControlPr xmlns="http://schemas.microsoft.com/office/spreadsheetml/2009/9/main" objectType="CheckBox" fmlaLink="$V$270" lockText="1"/>
</file>

<file path=xl/ctrlProps/ctrlProp509.xml><?xml version="1.0" encoding="utf-8"?>
<formControlPr xmlns="http://schemas.microsoft.com/office/spreadsheetml/2009/9/main" objectType="CheckBox" checked="Checked" fmlaLink="$V$269" lockText="1"/>
</file>

<file path=xl/ctrlProps/ctrlProp510.xml><?xml version="1.0" encoding="utf-8"?>
<formControlPr xmlns="http://schemas.microsoft.com/office/spreadsheetml/2009/9/main" objectType="CheckBox" checked="Checked" fmlaLink="$V$268" lockText="1"/>
</file>

<file path=xl/ctrlProps/ctrlProp511.xml><?xml version="1.0" encoding="utf-8"?>
<formControlPr xmlns="http://schemas.microsoft.com/office/spreadsheetml/2009/9/main" objectType="CheckBox" checked="Checked" fmlaLink="$V$267" lockText="1"/>
</file>

<file path=xl/ctrlProps/ctrlProp512.xml><?xml version="1.0" encoding="utf-8"?>
<formControlPr xmlns="http://schemas.microsoft.com/office/spreadsheetml/2009/9/main" objectType="CheckBox" checked="Checked" fmlaLink="$V$265" lockText="1"/>
</file>

<file path=xl/ctrlProps/ctrlProp513.xml><?xml version="1.0" encoding="utf-8"?>
<formControlPr xmlns="http://schemas.microsoft.com/office/spreadsheetml/2009/9/main" objectType="CheckBox" checked="Checked" fmlaLink="$V$280" lockText="1"/>
</file>

<file path=xl/ctrlProps/ctrlProp514.xml><?xml version="1.0" encoding="utf-8"?>
<formControlPr xmlns="http://schemas.microsoft.com/office/spreadsheetml/2009/9/main" objectType="CheckBox" fmlaLink="$V$282" lockText="1"/>
</file>

<file path=xl/ctrlProps/ctrlProp515.xml><?xml version="1.0" encoding="utf-8"?>
<formControlPr xmlns="http://schemas.microsoft.com/office/spreadsheetml/2009/9/main" objectType="CheckBox" checked="Checked" fmlaLink="$V$283" lockText="1"/>
</file>

<file path=xl/ctrlProps/ctrlProp516.xml><?xml version="1.0" encoding="utf-8"?>
<formControlPr xmlns="http://schemas.microsoft.com/office/spreadsheetml/2009/9/main" objectType="CheckBox" checked="Checked" fmlaLink="$V$284" lockText="1"/>
</file>

<file path=xl/ctrlProps/ctrlProp517.xml><?xml version="1.0" encoding="utf-8"?>
<formControlPr xmlns="http://schemas.microsoft.com/office/spreadsheetml/2009/9/main" objectType="CheckBox" checked="Checked" fmlaLink="$V$285" lockText="1"/>
</file>

<file path=xl/ctrlProps/ctrlProp518.xml><?xml version="1.0" encoding="utf-8"?>
<formControlPr xmlns="http://schemas.microsoft.com/office/spreadsheetml/2009/9/main" objectType="CheckBox" checked="Checked" fmlaLink="$V$287" lockText="1"/>
</file>

<file path=xl/ctrlProps/ctrlProp519.xml><?xml version="1.0" encoding="utf-8"?>
<formControlPr xmlns="http://schemas.microsoft.com/office/spreadsheetml/2009/9/main" objectType="CheckBox" checked="Checked" fmlaLink="$V$288" lockText="1"/>
</file>

<file path=xl/ctrlProps/ctrlProp520.xml><?xml version="1.0" encoding="utf-8"?>
<formControlPr xmlns="http://schemas.microsoft.com/office/spreadsheetml/2009/9/main" objectType="CheckBox" checked="Checked" fmlaLink="$V$266" lockText="1"/>
</file>

<file path=xl/ctrlProps/ctrlProp521.xml><?xml version="1.0" encoding="utf-8"?>
<formControlPr xmlns="http://schemas.microsoft.com/office/spreadsheetml/2009/9/main" objectType="CheckBox" fmlaLink="$V$11" lockText="1"/>
</file>

<file path=xl/ctrlProps/ctrlProp522.xml><?xml version="1.0" encoding="utf-8"?>
<formControlPr xmlns="http://schemas.microsoft.com/office/spreadsheetml/2009/9/main" objectType="CheckBox" fmlaLink="$V$13" lockText="1"/>
</file>

<file path=xl/ctrlProps/ctrlProp523.xml><?xml version="1.0" encoding="utf-8"?>
<formControlPr xmlns="http://schemas.microsoft.com/office/spreadsheetml/2009/9/main" objectType="CheckBox" fmlaLink="$V$14" lockText="1"/>
</file>

<file path=xl/ctrlProps/ctrlProp524.xml><?xml version="1.0" encoding="utf-8"?>
<formControlPr xmlns="http://schemas.microsoft.com/office/spreadsheetml/2009/9/main" objectType="CheckBox" fmlaLink="$V$15" lockText="1"/>
</file>

<file path=xl/ctrlProps/ctrlProp525.xml><?xml version="1.0" encoding="utf-8"?>
<formControlPr xmlns="http://schemas.microsoft.com/office/spreadsheetml/2009/9/main" objectType="CheckBox" fmlaLink="$V$16" lockText="1"/>
</file>

<file path=xl/ctrlProps/ctrlProp526.xml><?xml version="1.0" encoding="utf-8"?>
<formControlPr xmlns="http://schemas.microsoft.com/office/spreadsheetml/2009/9/main" objectType="CheckBox" fmlaLink="$V$17" lockText="1"/>
</file>

<file path=xl/ctrlProps/ctrlProp527.xml><?xml version="1.0" encoding="utf-8"?>
<formControlPr xmlns="http://schemas.microsoft.com/office/spreadsheetml/2009/9/main" objectType="CheckBox" fmlaLink="$V$18" lockText="1"/>
</file>

<file path=xl/ctrlProps/ctrlProp528.xml><?xml version="1.0" encoding="utf-8"?>
<formControlPr xmlns="http://schemas.microsoft.com/office/spreadsheetml/2009/9/main" objectType="CheckBox" fmlaLink="$V$19" lockText="1"/>
</file>

<file path=xl/ctrlProps/ctrlProp529.xml><?xml version="1.0" encoding="utf-8"?>
<formControlPr xmlns="http://schemas.microsoft.com/office/spreadsheetml/2009/9/main" objectType="CheckBox" fmlaLink="$V$20" lockText="1"/>
</file>

<file path=xl/ctrlProps/ctrlProp530.xml><?xml version="1.0" encoding="utf-8"?>
<formControlPr xmlns="http://schemas.microsoft.com/office/spreadsheetml/2009/9/main" objectType="CheckBox" fmlaLink="$V$21" lockText="1"/>
</file>

<file path=xl/ctrlProps/ctrlProp531.xml><?xml version="1.0" encoding="utf-8"?>
<formControlPr xmlns="http://schemas.microsoft.com/office/spreadsheetml/2009/9/main" objectType="CheckBox" fmlaLink="$V$23" lockText="1"/>
</file>

<file path=xl/ctrlProps/ctrlProp532.xml><?xml version="1.0" encoding="utf-8"?>
<formControlPr xmlns="http://schemas.microsoft.com/office/spreadsheetml/2009/9/main" objectType="CheckBox" fmlaLink="$V$24" lockText="1"/>
</file>

<file path=xl/ctrlProps/ctrlProp533.xml><?xml version="1.0" encoding="utf-8"?>
<formControlPr xmlns="http://schemas.microsoft.com/office/spreadsheetml/2009/9/main" objectType="CheckBox" fmlaLink="$V$31" lockText="1"/>
</file>

<file path=xl/ctrlProps/ctrlProp534.xml><?xml version="1.0" encoding="utf-8"?>
<formControlPr xmlns="http://schemas.microsoft.com/office/spreadsheetml/2009/9/main" objectType="CheckBox" fmlaLink="$V$33" lockText="1"/>
</file>

<file path=xl/ctrlProps/ctrlProp535.xml><?xml version="1.0" encoding="utf-8"?>
<formControlPr xmlns="http://schemas.microsoft.com/office/spreadsheetml/2009/9/main" objectType="CheckBox" fmlaLink="$V$34" lockText="1"/>
</file>

<file path=xl/ctrlProps/ctrlProp536.xml><?xml version="1.0" encoding="utf-8"?>
<formControlPr xmlns="http://schemas.microsoft.com/office/spreadsheetml/2009/9/main" objectType="CheckBox" fmlaLink="$V$35" lockText="1"/>
</file>

<file path=xl/ctrlProps/ctrlProp537.xml><?xml version="1.0" encoding="utf-8"?>
<formControlPr xmlns="http://schemas.microsoft.com/office/spreadsheetml/2009/9/main" objectType="CheckBox" fmlaLink="$V$36" lockText="1"/>
</file>

<file path=xl/ctrlProps/ctrlProp538.xml><?xml version="1.0" encoding="utf-8"?>
<formControlPr xmlns="http://schemas.microsoft.com/office/spreadsheetml/2009/9/main" objectType="CheckBox" fmlaLink="$V$37" lockText="1"/>
</file>

<file path=xl/ctrlProps/ctrlProp539.xml><?xml version="1.0" encoding="utf-8"?>
<formControlPr xmlns="http://schemas.microsoft.com/office/spreadsheetml/2009/9/main" objectType="CheckBox" fmlaLink="$V$39" lockText="1"/>
</file>

<file path=xl/ctrlProps/ctrlProp540.xml><?xml version="1.0" encoding="utf-8"?>
<formControlPr xmlns="http://schemas.microsoft.com/office/spreadsheetml/2009/9/main" objectType="CheckBox" fmlaLink="$V$42" lockText="1"/>
</file>

<file path=xl/ctrlProps/ctrlProp541.xml><?xml version="1.0" encoding="utf-8"?>
<formControlPr xmlns="http://schemas.microsoft.com/office/spreadsheetml/2009/9/main" objectType="CheckBox" fmlaLink="$V$43" lockText="1"/>
</file>

<file path=xl/ctrlProps/ctrlProp542.xml><?xml version="1.0" encoding="utf-8"?>
<formControlPr xmlns="http://schemas.microsoft.com/office/spreadsheetml/2009/9/main" objectType="CheckBox" fmlaLink="$V$50" lockText="1"/>
</file>

<file path=xl/ctrlProps/ctrlProp543.xml><?xml version="1.0" encoding="utf-8"?>
<formControlPr xmlns="http://schemas.microsoft.com/office/spreadsheetml/2009/9/main" objectType="CheckBox" fmlaLink="$V$52" lockText="1"/>
</file>

<file path=xl/ctrlProps/ctrlProp544.xml><?xml version="1.0" encoding="utf-8"?>
<formControlPr xmlns="http://schemas.microsoft.com/office/spreadsheetml/2009/9/main" objectType="CheckBox" fmlaLink="$V$53" lockText="1"/>
</file>

<file path=xl/ctrlProps/ctrlProp545.xml><?xml version="1.0" encoding="utf-8"?>
<formControlPr xmlns="http://schemas.microsoft.com/office/spreadsheetml/2009/9/main" objectType="CheckBox" fmlaLink="$V$54" lockText="1"/>
</file>

<file path=xl/ctrlProps/ctrlProp546.xml><?xml version="1.0" encoding="utf-8"?>
<formControlPr xmlns="http://schemas.microsoft.com/office/spreadsheetml/2009/9/main" objectType="CheckBox" fmlaLink="$V$55" lockText="1"/>
</file>

<file path=xl/ctrlProps/ctrlProp547.xml><?xml version="1.0" encoding="utf-8"?>
<formControlPr xmlns="http://schemas.microsoft.com/office/spreadsheetml/2009/9/main" objectType="CheckBox" fmlaLink="$V$56" lockText="1"/>
</file>

<file path=xl/ctrlProps/ctrlProp548.xml><?xml version="1.0" encoding="utf-8"?>
<formControlPr xmlns="http://schemas.microsoft.com/office/spreadsheetml/2009/9/main" objectType="CheckBox" fmlaLink="$V$57" lockText="1"/>
</file>

<file path=xl/ctrlProps/ctrlProp549.xml><?xml version="1.0" encoding="utf-8"?>
<formControlPr xmlns="http://schemas.microsoft.com/office/spreadsheetml/2009/9/main" objectType="CheckBox" fmlaLink="$V$58" lockText="1"/>
</file>

<file path=xl/ctrlProps/ctrlProp550.xml><?xml version="1.0" encoding="utf-8"?>
<formControlPr xmlns="http://schemas.microsoft.com/office/spreadsheetml/2009/9/main" objectType="CheckBox" fmlaLink="$V$60" lockText="1"/>
</file>

<file path=xl/ctrlProps/ctrlProp551.xml><?xml version="1.0" encoding="utf-8"?>
<formControlPr xmlns="http://schemas.microsoft.com/office/spreadsheetml/2009/9/main" objectType="CheckBox" fmlaLink="$V$67" lockText="1"/>
</file>

<file path=xl/ctrlProps/ctrlProp552.xml><?xml version="1.0" encoding="utf-8"?>
<formControlPr xmlns="http://schemas.microsoft.com/office/spreadsheetml/2009/9/main" objectType="CheckBox" fmlaLink="$V$69" lockText="1"/>
</file>

<file path=xl/ctrlProps/ctrlProp553.xml><?xml version="1.0" encoding="utf-8"?>
<formControlPr xmlns="http://schemas.microsoft.com/office/spreadsheetml/2009/9/main" objectType="CheckBox" fmlaLink="$V$70" lockText="1"/>
</file>

<file path=xl/ctrlProps/ctrlProp554.xml><?xml version="1.0" encoding="utf-8"?>
<formControlPr xmlns="http://schemas.microsoft.com/office/spreadsheetml/2009/9/main" objectType="CheckBox" fmlaLink="$V$72" lockText="1"/>
</file>

<file path=xl/ctrlProps/ctrlProp555.xml><?xml version="1.0" encoding="utf-8"?>
<formControlPr xmlns="http://schemas.microsoft.com/office/spreadsheetml/2009/9/main" objectType="CheckBox" fmlaLink="$V$73" lockText="1"/>
</file>

<file path=xl/ctrlProps/ctrlProp556.xml><?xml version="1.0" encoding="utf-8"?>
<formControlPr xmlns="http://schemas.microsoft.com/office/spreadsheetml/2009/9/main" objectType="CheckBox" fmlaLink="$V$74" lockText="1"/>
</file>

<file path=xl/ctrlProps/ctrlProp557.xml><?xml version="1.0" encoding="utf-8"?>
<formControlPr xmlns="http://schemas.microsoft.com/office/spreadsheetml/2009/9/main" objectType="CheckBox" fmlaLink="$V$75" lockText="1"/>
</file>

<file path=xl/ctrlProps/ctrlProp558.xml><?xml version="1.0" encoding="utf-8"?>
<formControlPr xmlns="http://schemas.microsoft.com/office/spreadsheetml/2009/9/main" objectType="CheckBox" fmlaLink="$V$87" lockText="1"/>
</file>

<file path=xl/ctrlProps/ctrlProp559.xml><?xml version="1.0" encoding="utf-8"?>
<formControlPr xmlns="http://schemas.microsoft.com/office/spreadsheetml/2009/9/main" objectType="CheckBox" fmlaLink="$V$89" lockText="1"/>
</file>

<file path=xl/ctrlProps/ctrlProp560.xml><?xml version="1.0" encoding="utf-8"?>
<formControlPr xmlns="http://schemas.microsoft.com/office/spreadsheetml/2009/9/main" objectType="CheckBox" fmlaLink="$V$91" lockText="1"/>
</file>

<file path=xl/ctrlProps/ctrlProp561.xml><?xml version="1.0" encoding="utf-8"?>
<formControlPr xmlns="http://schemas.microsoft.com/office/spreadsheetml/2009/9/main" objectType="CheckBox" fmlaLink="$V$103" lockText="1"/>
</file>

<file path=xl/ctrlProps/ctrlProp562.xml><?xml version="1.0" encoding="utf-8"?>
<formControlPr xmlns="http://schemas.microsoft.com/office/spreadsheetml/2009/9/main" objectType="CheckBox" fmlaLink="$V$105" lockText="1"/>
</file>

<file path=xl/ctrlProps/ctrlProp563.xml><?xml version="1.0" encoding="utf-8"?>
<formControlPr xmlns="http://schemas.microsoft.com/office/spreadsheetml/2009/9/main" objectType="CheckBox" fmlaLink="$V$106" lockText="1"/>
</file>

<file path=xl/ctrlProps/ctrlProp564.xml><?xml version="1.0" encoding="utf-8"?>
<formControlPr xmlns="http://schemas.microsoft.com/office/spreadsheetml/2009/9/main" objectType="CheckBox" fmlaLink="$V$108" lockText="1"/>
</file>

<file path=xl/ctrlProps/ctrlProp565.xml><?xml version="1.0" encoding="utf-8"?>
<formControlPr xmlns="http://schemas.microsoft.com/office/spreadsheetml/2009/9/main" objectType="CheckBox" fmlaLink="$V$109" lockText="1"/>
</file>

<file path=xl/ctrlProps/ctrlProp566.xml><?xml version="1.0" encoding="utf-8"?>
<formControlPr xmlns="http://schemas.microsoft.com/office/spreadsheetml/2009/9/main" objectType="CheckBox" fmlaLink="$V$116" lockText="1"/>
</file>

<file path=xl/ctrlProps/ctrlProp567.xml><?xml version="1.0" encoding="utf-8"?>
<formControlPr xmlns="http://schemas.microsoft.com/office/spreadsheetml/2009/9/main" objectType="CheckBox" fmlaLink="$V$118" lockText="1"/>
</file>

<file path=xl/ctrlProps/ctrlProp568.xml><?xml version="1.0" encoding="utf-8"?>
<formControlPr xmlns="http://schemas.microsoft.com/office/spreadsheetml/2009/9/main" objectType="CheckBox" fmlaLink="$V$119" lockText="1"/>
</file>

<file path=xl/ctrlProps/ctrlProp569.xml><?xml version="1.0" encoding="utf-8"?>
<formControlPr xmlns="http://schemas.microsoft.com/office/spreadsheetml/2009/9/main" objectType="CheckBox" fmlaLink="$V$121" lockText="1"/>
</file>

<file path=xl/ctrlProps/ctrlProp570.xml><?xml version="1.0" encoding="utf-8"?>
<formControlPr xmlns="http://schemas.microsoft.com/office/spreadsheetml/2009/9/main" objectType="CheckBox" fmlaLink="$V$123" lockText="1"/>
</file>

<file path=xl/ctrlProps/ctrlProp571.xml><?xml version="1.0" encoding="utf-8"?>
<formControlPr xmlns="http://schemas.microsoft.com/office/spreadsheetml/2009/9/main" objectType="CheckBox" fmlaLink="$V$124" lockText="1"/>
</file>

<file path=xl/ctrlProps/ctrlProp572.xml><?xml version="1.0" encoding="utf-8"?>
<formControlPr xmlns="http://schemas.microsoft.com/office/spreadsheetml/2009/9/main" objectType="CheckBox" fmlaLink="$V$125" lockText="1"/>
</file>

<file path=xl/ctrlProps/ctrlProp573.xml><?xml version="1.0" encoding="utf-8"?>
<formControlPr xmlns="http://schemas.microsoft.com/office/spreadsheetml/2009/9/main" objectType="CheckBox" fmlaLink="$V$127" lockText="1"/>
</file>

<file path=xl/ctrlProps/ctrlProp574.xml><?xml version="1.0" encoding="utf-8"?>
<formControlPr xmlns="http://schemas.microsoft.com/office/spreadsheetml/2009/9/main" objectType="CheckBox" fmlaLink="$V$139" lockText="1"/>
</file>

<file path=xl/ctrlProps/ctrlProp575.xml><?xml version="1.0" encoding="utf-8"?>
<formControlPr xmlns="http://schemas.microsoft.com/office/spreadsheetml/2009/9/main" objectType="CheckBox" fmlaLink="$V$141" lockText="1"/>
</file>

<file path=xl/ctrlProps/ctrlProp576.xml><?xml version="1.0" encoding="utf-8"?>
<formControlPr xmlns="http://schemas.microsoft.com/office/spreadsheetml/2009/9/main" objectType="CheckBox" fmlaLink="$V$142" lockText="1"/>
</file>

<file path=xl/ctrlProps/ctrlProp577.xml><?xml version="1.0" encoding="utf-8"?>
<formControlPr xmlns="http://schemas.microsoft.com/office/spreadsheetml/2009/9/main" objectType="CheckBox" fmlaLink="$V$144" lockText="1"/>
</file>

<file path=xl/ctrlProps/ctrlProp578.xml><?xml version="1.0" encoding="utf-8"?>
<formControlPr xmlns="http://schemas.microsoft.com/office/spreadsheetml/2009/9/main" objectType="CheckBox" fmlaLink="$V$145" lockText="1"/>
</file>

<file path=xl/ctrlProps/ctrlProp579.xml><?xml version="1.0" encoding="utf-8"?>
<formControlPr xmlns="http://schemas.microsoft.com/office/spreadsheetml/2009/9/main" objectType="CheckBox" fmlaLink="$V$147" lockText="1"/>
</file>

<file path=xl/ctrlProps/ctrlProp580.xml><?xml version="1.0" encoding="utf-8"?>
<formControlPr xmlns="http://schemas.microsoft.com/office/spreadsheetml/2009/9/main" objectType="CheckBox" fmlaLink="$V$148" lockText="1"/>
</file>

<file path=xl/ctrlProps/ctrlProp581.xml><?xml version="1.0" encoding="utf-8"?>
<formControlPr xmlns="http://schemas.microsoft.com/office/spreadsheetml/2009/9/main" objectType="CheckBox" fmlaLink="$V$155" lockText="1"/>
</file>

<file path=xl/ctrlProps/ctrlProp582.xml><?xml version="1.0" encoding="utf-8"?>
<formControlPr xmlns="http://schemas.microsoft.com/office/spreadsheetml/2009/9/main" objectType="CheckBox" fmlaLink="$V$156" lockText="1"/>
</file>

<file path=xl/ctrlProps/ctrlProp583.xml><?xml version="1.0" encoding="utf-8"?>
<formControlPr xmlns="http://schemas.microsoft.com/office/spreadsheetml/2009/9/main" objectType="CheckBox" fmlaLink="$V$158" lockText="1"/>
</file>

<file path=xl/ctrlProps/ctrlProp584.xml><?xml version="1.0" encoding="utf-8"?>
<formControlPr xmlns="http://schemas.microsoft.com/office/spreadsheetml/2009/9/main" objectType="CheckBox" fmlaLink="$V$159" lockText="1"/>
</file>

<file path=xl/ctrlProps/ctrlProp585.xml><?xml version="1.0" encoding="utf-8"?>
<formControlPr xmlns="http://schemas.microsoft.com/office/spreadsheetml/2009/9/main" objectType="CheckBox" fmlaLink="$V$160" lockText="1"/>
</file>

<file path=xl/ctrlProps/ctrlProp586.xml><?xml version="1.0" encoding="utf-8"?>
<formControlPr xmlns="http://schemas.microsoft.com/office/spreadsheetml/2009/9/main" objectType="CheckBox" fmlaLink="$V$161" lockText="1"/>
</file>

<file path=xl/ctrlProps/ctrlProp587.xml><?xml version="1.0" encoding="utf-8"?>
<formControlPr xmlns="http://schemas.microsoft.com/office/spreadsheetml/2009/9/main" objectType="CheckBox" fmlaLink="$V$164" lockText="1"/>
</file>

<file path=xl/ctrlProps/ctrlProp588.xml><?xml version="1.0" encoding="utf-8"?>
<formControlPr xmlns="http://schemas.microsoft.com/office/spreadsheetml/2009/9/main" objectType="CheckBox" fmlaLink="$V$165" lockText="1"/>
</file>

<file path=xl/ctrlProps/ctrlProp589.xml><?xml version="1.0" encoding="utf-8"?>
<formControlPr xmlns="http://schemas.microsoft.com/office/spreadsheetml/2009/9/main" objectType="CheckBox" fmlaLink="$V$166" lockText="1"/>
</file>

<file path=xl/ctrlProps/ctrlProp590.xml><?xml version="1.0" encoding="utf-8"?>
<formControlPr xmlns="http://schemas.microsoft.com/office/spreadsheetml/2009/9/main" objectType="CheckBox" fmlaLink="$V$168" lockText="1"/>
</file>

<file path=xl/ctrlProps/ctrlProp591.xml><?xml version="1.0" encoding="utf-8"?>
<formControlPr xmlns="http://schemas.microsoft.com/office/spreadsheetml/2009/9/main" objectType="CheckBox" fmlaLink="$V$169" lockText="1"/>
</file>

<file path=xl/ctrlProps/ctrlProp592.xml><?xml version="1.0" encoding="utf-8"?>
<formControlPr xmlns="http://schemas.microsoft.com/office/spreadsheetml/2009/9/main" objectType="CheckBox" fmlaLink="$V$170" lockText="1"/>
</file>

<file path=xl/ctrlProps/ctrlProp593.xml><?xml version="1.0" encoding="utf-8"?>
<formControlPr xmlns="http://schemas.microsoft.com/office/spreadsheetml/2009/9/main" objectType="CheckBox" fmlaLink="$V$173" lockText="1"/>
</file>

<file path=xl/ctrlProps/ctrlProp594.xml><?xml version="1.0" encoding="utf-8"?>
<formControlPr xmlns="http://schemas.microsoft.com/office/spreadsheetml/2009/9/main" objectType="CheckBox" fmlaLink="$V$174" lockText="1"/>
</file>

<file path=xl/ctrlProps/ctrlProp595.xml><?xml version="1.0" encoding="utf-8"?>
<formControlPr xmlns="http://schemas.microsoft.com/office/spreadsheetml/2009/9/main" objectType="CheckBox" fmlaLink="$V$175" lockText="1"/>
</file>

<file path=xl/ctrlProps/ctrlProp596.xml><?xml version="1.0" encoding="utf-8"?>
<formControlPr xmlns="http://schemas.microsoft.com/office/spreadsheetml/2009/9/main" objectType="CheckBox" fmlaLink="$V$177" lockText="1"/>
</file>

<file path=xl/ctrlProps/ctrlProp597.xml><?xml version="1.0" encoding="utf-8"?>
<formControlPr xmlns="http://schemas.microsoft.com/office/spreadsheetml/2009/9/main" objectType="CheckBox" fmlaLink="$V$189" lockText="1"/>
</file>

<file path=xl/ctrlProps/ctrlProp598.xml><?xml version="1.0" encoding="utf-8"?>
<formControlPr xmlns="http://schemas.microsoft.com/office/spreadsheetml/2009/9/main" objectType="CheckBox" fmlaLink="$V$191" lockText="1"/>
</file>

<file path=xl/ctrlProps/ctrlProp599.xml><?xml version="1.0" encoding="utf-8"?>
<formControlPr xmlns="http://schemas.microsoft.com/office/spreadsheetml/2009/9/main" objectType="CheckBox" fmlaLink="$V$193" lockText="1"/>
</file>

<file path=xl/ctrlProps/ctrlProp600.xml><?xml version="1.0" encoding="utf-8"?>
<formControlPr xmlns="http://schemas.microsoft.com/office/spreadsheetml/2009/9/main" objectType="CheckBox" fmlaLink="$V$195" lockText="1"/>
</file>

<file path=xl/ctrlProps/ctrlProp601.xml><?xml version="1.0" encoding="utf-8"?>
<formControlPr xmlns="http://schemas.microsoft.com/office/spreadsheetml/2009/9/main" objectType="CheckBox" fmlaLink="$V$196" lockText="1"/>
</file>

<file path=xl/ctrlProps/ctrlProp602.xml><?xml version="1.0" encoding="utf-8"?>
<formControlPr xmlns="http://schemas.microsoft.com/office/spreadsheetml/2009/9/main" objectType="CheckBox" fmlaLink="$V$197" lockText="1"/>
</file>

<file path=xl/ctrlProps/ctrlProp603.xml><?xml version="1.0" encoding="utf-8"?>
<formControlPr xmlns="http://schemas.microsoft.com/office/spreadsheetml/2009/9/main" objectType="CheckBox" fmlaLink="$V$198" lockText="1"/>
</file>

<file path=xl/ctrlProps/ctrlProp604.xml><?xml version="1.0" encoding="utf-8"?>
<formControlPr xmlns="http://schemas.microsoft.com/office/spreadsheetml/2009/9/main" objectType="CheckBox" fmlaLink="$V$199" lockText="1"/>
</file>

<file path=xl/ctrlProps/ctrlProp605.xml><?xml version="1.0" encoding="utf-8"?>
<formControlPr xmlns="http://schemas.microsoft.com/office/spreadsheetml/2009/9/main" objectType="CheckBox" fmlaLink="$V$207" lockText="1"/>
</file>

<file path=xl/ctrlProps/ctrlProp606.xml><?xml version="1.0" encoding="utf-8"?>
<formControlPr xmlns="http://schemas.microsoft.com/office/spreadsheetml/2009/9/main" objectType="CheckBox" fmlaLink="$V$208" lockText="1"/>
</file>

<file path=xl/ctrlProps/ctrlProp607.xml><?xml version="1.0" encoding="utf-8"?>
<formControlPr xmlns="http://schemas.microsoft.com/office/spreadsheetml/2009/9/main" objectType="CheckBox" fmlaLink="$V$209" lockText="1"/>
</file>

<file path=xl/ctrlProps/ctrlProp608.xml><?xml version="1.0" encoding="utf-8"?>
<formControlPr xmlns="http://schemas.microsoft.com/office/spreadsheetml/2009/9/main" objectType="CheckBox" fmlaLink="$V$223" lockText="1"/>
</file>

<file path=xl/ctrlProps/ctrlProp609.xml><?xml version="1.0" encoding="utf-8"?>
<formControlPr xmlns="http://schemas.microsoft.com/office/spreadsheetml/2009/9/main" objectType="CheckBox" fmlaLink="$V$224" lockText="1"/>
</file>

<file path=xl/ctrlProps/ctrlProp610.xml><?xml version="1.0" encoding="utf-8"?>
<formControlPr xmlns="http://schemas.microsoft.com/office/spreadsheetml/2009/9/main" objectType="CheckBox" fmlaLink="$V$226" lockText="1"/>
</file>

<file path=xl/ctrlProps/ctrlProp611.xml><?xml version="1.0" encoding="utf-8"?>
<formControlPr xmlns="http://schemas.microsoft.com/office/spreadsheetml/2009/9/main" objectType="CheckBox" fmlaLink="$V$228" lockText="1"/>
</file>

<file path=xl/ctrlProps/ctrlProp612.xml><?xml version="1.0" encoding="utf-8"?>
<formControlPr xmlns="http://schemas.microsoft.com/office/spreadsheetml/2009/9/main" objectType="CheckBox" fmlaLink="$V$230" lockText="1"/>
</file>

<file path=xl/ctrlProps/ctrlProp613.xml><?xml version="1.0" encoding="utf-8"?>
<formControlPr xmlns="http://schemas.microsoft.com/office/spreadsheetml/2009/9/main" objectType="CheckBox" fmlaLink="$V$232" lockText="1"/>
</file>

<file path=xl/ctrlProps/ctrlProp614.xml><?xml version="1.0" encoding="utf-8"?>
<formControlPr xmlns="http://schemas.microsoft.com/office/spreadsheetml/2009/9/main" objectType="CheckBox" fmlaLink="$V$233" lockText="1"/>
</file>

<file path=xl/ctrlProps/ctrlProp615.xml><?xml version="1.0" encoding="utf-8"?>
<formControlPr xmlns="http://schemas.microsoft.com/office/spreadsheetml/2009/9/main" objectType="CheckBox" fmlaLink="$V$234" lockText="1"/>
</file>

<file path=xl/ctrlProps/ctrlProp616.xml><?xml version="1.0" encoding="utf-8"?>
<formControlPr xmlns="http://schemas.microsoft.com/office/spreadsheetml/2009/9/main" objectType="CheckBox" fmlaLink="$V$240" lockText="1"/>
</file>

<file path=xl/ctrlProps/ctrlProp617.xml><?xml version="1.0" encoding="utf-8"?>
<formControlPr xmlns="http://schemas.microsoft.com/office/spreadsheetml/2009/9/main" objectType="CheckBox" fmlaLink="$V$235" lockText="1"/>
</file>

<file path=xl/ctrlProps/ctrlProp618.xml><?xml version="1.0" encoding="utf-8"?>
<formControlPr xmlns="http://schemas.microsoft.com/office/spreadsheetml/2009/9/main" objectType="CheckBox" fmlaLink="$V$238" lockText="1"/>
</file>

<file path=xl/ctrlProps/ctrlProp619.xml><?xml version="1.0" encoding="utf-8"?>
<formControlPr xmlns="http://schemas.microsoft.com/office/spreadsheetml/2009/9/main" objectType="CheckBox" fmlaLink="$V$247" lockText="1"/>
</file>

<file path=xl/ctrlProps/ctrlProp620.xml><?xml version="1.0" encoding="utf-8"?>
<formControlPr xmlns="http://schemas.microsoft.com/office/spreadsheetml/2009/9/main" objectType="CheckBox" fmlaLink="$V$249" lockText="1"/>
</file>

<file path=xl/ctrlProps/ctrlProp621.xml><?xml version="1.0" encoding="utf-8"?>
<formControlPr xmlns="http://schemas.microsoft.com/office/spreadsheetml/2009/9/main" objectType="CheckBox" fmlaLink="$V$251" lockText="1"/>
</file>

<file path=xl/ctrlProps/ctrlProp622.xml><?xml version="1.0" encoding="utf-8"?>
<formControlPr xmlns="http://schemas.microsoft.com/office/spreadsheetml/2009/9/main" objectType="CheckBox" fmlaLink="$V$248" lockText="1"/>
</file>

<file path=xl/ctrlProps/ctrlProp623.xml><?xml version="1.0" encoding="utf-8"?>
<formControlPr xmlns="http://schemas.microsoft.com/office/spreadsheetml/2009/9/main" objectType="CheckBox" fmlaLink="$V$253" lockText="1"/>
</file>

<file path=xl/ctrlProps/ctrlProp624.xml><?xml version="1.0" encoding="utf-8"?>
<formControlPr xmlns="http://schemas.microsoft.com/office/spreadsheetml/2009/9/main" objectType="CheckBox" fmlaLink="$V$254" lockText="1"/>
</file>

<file path=xl/ctrlProps/ctrlProp625.xml><?xml version="1.0" encoding="utf-8"?>
<formControlPr xmlns="http://schemas.microsoft.com/office/spreadsheetml/2009/9/main" objectType="CheckBox" fmlaLink="$V$255" lockText="1"/>
</file>

<file path=xl/ctrlProps/ctrlProp626.xml><?xml version="1.0" encoding="utf-8"?>
<formControlPr xmlns="http://schemas.microsoft.com/office/spreadsheetml/2009/9/main" objectType="CheckBox" fmlaLink="$V$262" lockText="1"/>
</file>

<file path=xl/ctrlProps/ctrlProp627.xml><?xml version="1.0" encoding="utf-8"?>
<formControlPr xmlns="http://schemas.microsoft.com/office/spreadsheetml/2009/9/main" objectType="CheckBox" fmlaLink="$V$263" lockText="1"/>
</file>

<file path=xl/ctrlProps/ctrlProp628.xml><?xml version="1.0" encoding="utf-8"?>
<formControlPr xmlns="http://schemas.microsoft.com/office/spreadsheetml/2009/9/main" objectType="CheckBox" fmlaLink="$V$266" lockText="1"/>
</file>

<file path=xl/ctrlProps/ctrlProp629.xml><?xml version="1.0" encoding="utf-8"?>
<formControlPr xmlns="http://schemas.microsoft.com/office/spreadsheetml/2009/9/main" objectType="CheckBox" fmlaLink="$V$267" lockText="1"/>
</file>

<file path=xl/ctrlProps/ctrlProp630.xml><?xml version="1.0" encoding="utf-8"?>
<formControlPr xmlns="http://schemas.microsoft.com/office/spreadsheetml/2009/9/main" objectType="CheckBox" fmlaLink="$V$264" lockText="1"/>
</file>

<file path=xl/ctrlProps/ctrlProp631.xml><?xml version="1.0" encoding="utf-8"?>
<formControlPr xmlns="http://schemas.microsoft.com/office/spreadsheetml/2009/9/main" objectType="CheckBox" fmlaLink="$V$274" lockText="1"/>
</file>

<file path=xl/ctrlProps/ctrlProp632.xml><?xml version="1.0" encoding="utf-8"?>
<formControlPr xmlns="http://schemas.microsoft.com/office/spreadsheetml/2009/9/main" objectType="CheckBox" fmlaLink="$V$276" lockText="1"/>
</file>

<file path=xl/ctrlProps/ctrlProp633.xml><?xml version="1.0" encoding="utf-8"?>
<formControlPr xmlns="http://schemas.microsoft.com/office/spreadsheetml/2009/9/main" objectType="CheckBox" fmlaLink="$V$277" lockText="1"/>
</file>

<file path=xl/ctrlProps/ctrlProp634.xml><?xml version="1.0" encoding="utf-8"?>
<formControlPr xmlns="http://schemas.microsoft.com/office/spreadsheetml/2009/9/main" objectType="CheckBox" fmlaLink="$V$280" lockText="1"/>
</file>

<file path=xl/ctrlProps/ctrlProp635.xml><?xml version="1.0" encoding="utf-8"?>
<formControlPr xmlns="http://schemas.microsoft.com/office/spreadsheetml/2009/9/main" objectType="CheckBox" fmlaLink="$V$278" lockText="1"/>
</file>

<file path=xl/ctrlProps/ctrlProp636.xml><?xml version="1.0" encoding="utf-8"?>
<formControlPr xmlns="http://schemas.microsoft.com/office/spreadsheetml/2009/9/main" objectType="CheckBox" fmlaLink="$V$281" lockText="1"/>
</file>

<file path=xl/ctrlProps/ctrlProp637.xml><?xml version="1.0" encoding="utf-8"?>
<formControlPr xmlns="http://schemas.microsoft.com/office/spreadsheetml/2009/9/main" objectType="CheckBox" fmlaLink="$V$301" lockText="1"/>
</file>

<file path=xl/ctrlProps/ctrlProp638.xml><?xml version="1.0" encoding="utf-8"?>
<formControlPr xmlns="http://schemas.microsoft.com/office/spreadsheetml/2009/9/main" objectType="CheckBox" fmlaLink="$V$275" lockText="1"/>
</file>

<file path=xl/ctrlProps/ctrlProp639.xml><?xml version="1.0" encoding="utf-8"?>
<formControlPr xmlns="http://schemas.microsoft.com/office/spreadsheetml/2009/9/main" objectType="CheckBox" fmlaLink="$V$274" lockText="1"/>
</file>

<file path=xl/ctrlProps/ctrlProp640.xml><?xml version="1.0" encoding="utf-8"?>
<formControlPr xmlns="http://schemas.microsoft.com/office/spreadsheetml/2009/9/main" objectType="CheckBox" fmlaLink="$V$273" lockText="1"/>
</file>

<file path=xl/ctrlProps/ctrlProp641.xml><?xml version="1.0" encoding="utf-8"?>
<formControlPr xmlns="http://schemas.microsoft.com/office/spreadsheetml/2009/9/main" objectType="CheckBox" fmlaLink="$V$272" lockText="1"/>
</file>

<file path=xl/ctrlProps/ctrlProp642.xml><?xml version="1.0" encoding="utf-8"?>
<formControlPr xmlns="http://schemas.microsoft.com/office/spreadsheetml/2009/9/main" objectType="CheckBox" fmlaLink="$V$270" lockText="1"/>
</file>

<file path=xl/ctrlProps/ctrlProp643.xml><?xml version="1.0" encoding="utf-8"?>
<formControlPr xmlns="http://schemas.microsoft.com/office/spreadsheetml/2009/9/main" objectType="CheckBox" fmlaLink="$V$292" lockText="1"/>
</file>

<file path=xl/ctrlProps/ctrlProp644.xml><?xml version="1.0" encoding="utf-8"?>
<formControlPr xmlns="http://schemas.microsoft.com/office/spreadsheetml/2009/9/main" objectType="CheckBox" fmlaLink="$V$294" lockText="1"/>
</file>

<file path=xl/ctrlProps/ctrlProp645.xml><?xml version="1.0" encoding="utf-8"?>
<formControlPr xmlns="http://schemas.microsoft.com/office/spreadsheetml/2009/9/main" objectType="CheckBox" fmlaLink="$V$295" lockText="1"/>
</file>

<file path=xl/ctrlProps/ctrlProp646.xml><?xml version="1.0" encoding="utf-8"?>
<formControlPr xmlns="http://schemas.microsoft.com/office/spreadsheetml/2009/9/main" objectType="CheckBox" fmlaLink="$V$296" lockText="1"/>
</file>

<file path=xl/ctrlProps/ctrlProp647.xml><?xml version="1.0" encoding="utf-8"?>
<formControlPr xmlns="http://schemas.microsoft.com/office/spreadsheetml/2009/9/main" objectType="CheckBox" fmlaLink="$V$297" lockText="1"/>
</file>

<file path=xl/ctrlProps/ctrlProp648.xml><?xml version="1.0" encoding="utf-8"?>
<formControlPr xmlns="http://schemas.microsoft.com/office/spreadsheetml/2009/9/main" objectType="CheckBox" fmlaLink="$V$299" lockText="1"/>
</file>

<file path=xl/ctrlProps/ctrlProp649.xml><?xml version="1.0" encoding="utf-8"?>
<formControlPr xmlns="http://schemas.microsoft.com/office/spreadsheetml/2009/9/main" objectType="CheckBox" fmlaLink="$V$300" lockText="1"/>
</file>

<file path=xl/ctrlProps/ctrlProp650.xml><?xml version="1.0" encoding="utf-8"?>
<formControlPr xmlns="http://schemas.microsoft.com/office/spreadsheetml/2009/9/main" objectType="CheckBox" fmlaLink="$V$227" lockText="1"/>
</file>

<file path=xl/ctrlProps/ctrlProp651.xml><?xml version="1.0" encoding="utf-8"?>
<formControlPr xmlns="http://schemas.microsoft.com/office/spreadsheetml/2009/9/main" objectType="CheckBox" fmlaLink="$V$279" lockText="1"/>
</file>

<file path=xl/ctrlProps/ctrlProp652.xml><?xml version="1.0" encoding="utf-8"?>
<formControlPr xmlns="http://schemas.microsoft.com/office/spreadsheetml/2009/9/main" objectType="CheckBox" fmlaLink="$V$11" lockText="1"/>
</file>

<file path=xl/ctrlProps/ctrlProp653.xml><?xml version="1.0" encoding="utf-8"?>
<formControlPr xmlns="http://schemas.microsoft.com/office/spreadsheetml/2009/9/main" objectType="CheckBox" fmlaLink="$V$13" lockText="1"/>
</file>

<file path=xl/ctrlProps/ctrlProp654.xml><?xml version="1.0" encoding="utf-8"?>
<formControlPr xmlns="http://schemas.microsoft.com/office/spreadsheetml/2009/9/main" objectType="CheckBox" fmlaLink="$V$14" lockText="1"/>
</file>

<file path=xl/ctrlProps/ctrlProp655.xml><?xml version="1.0" encoding="utf-8"?>
<formControlPr xmlns="http://schemas.microsoft.com/office/spreadsheetml/2009/9/main" objectType="CheckBox" fmlaLink="$V$15" lockText="1"/>
</file>

<file path=xl/ctrlProps/ctrlProp656.xml><?xml version="1.0" encoding="utf-8"?>
<formControlPr xmlns="http://schemas.microsoft.com/office/spreadsheetml/2009/9/main" objectType="CheckBox" fmlaLink="$V$16" lockText="1"/>
</file>

<file path=xl/ctrlProps/ctrlProp657.xml><?xml version="1.0" encoding="utf-8"?>
<formControlPr xmlns="http://schemas.microsoft.com/office/spreadsheetml/2009/9/main" objectType="CheckBox" fmlaLink="$V$17" lockText="1"/>
</file>

<file path=xl/ctrlProps/ctrlProp658.xml><?xml version="1.0" encoding="utf-8"?>
<formControlPr xmlns="http://schemas.microsoft.com/office/spreadsheetml/2009/9/main" objectType="CheckBox" fmlaLink="$V$18" lockText="1"/>
</file>

<file path=xl/ctrlProps/ctrlProp659.xml><?xml version="1.0" encoding="utf-8"?>
<formControlPr xmlns="http://schemas.microsoft.com/office/spreadsheetml/2009/9/main" objectType="CheckBox" fmlaLink="$V$19" lockText="1"/>
</file>

<file path=xl/ctrlProps/ctrlProp660.xml><?xml version="1.0" encoding="utf-8"?>
<formControlPr xmlns="http://schemas.microsoft.com/office/spreadsheetml/2009/9/main" objectType="CheckBox" fmlaLink="$V$20" lockText="1"/>
</file>

<file path=xl/ctrlProps/ctrlProp661.xml><?xml version="1.0" encoding="utf-8"?>
<formControlPr xmlns="http://schemas.microsoft.com/office/spreadsheetml/2009/9/main" objectType="CheckBox" fmlaLink="$V$23" lockText="1"/>
</file>

<file path=xl/ctrlProps/ctrlProp662.xml><?xml version="1.0" encoding="utf-8"?>
<formControlPr xmlns="http://schemas.microsoft.com/office/spreadsheetml/2009/9/main" objectType="CheckBox" fmlaLink="$V$24" lockText="1"/>
</file>

<file path=xl/ctrlProps/ctrlProp663.xml><?xml version="1.0" encoding="utf-8"?>
<formControlPr xmlns="http://schemas.microsoft.com/office/spreadsheetml/2009/9/main" objectType="CheckBox" fmlaLink="$V$25" lockText="1"/>
</file>

<file path=xl/ctrlProps/ctrlProp664.xml><?xml version="1.0" encoding="utf-8"?>
<formControlPr xmlns="http://schemas.microsoft.com/office/spreadsheetml/2009/9/main" objectType="CheckBox" fmlaLink="$V$26" lockText="1"/>
</file>

<file path=xl/ctrlProps/ctrlProp665.xml><?xml version="1.0" encoding="utf-8"?>
<formControlPr xmlns="http://schemas.microsoft.com/office/spreadsheetml/2009/9/main" objectType="CheckBox" fmlaLink="$V$27" lockText="1"/>
</file>

<file path=xl/ctrlProps/ctrlProp666.xml><?xml version="1.0" encoding="utf-8"?>
<formControlPr xmlns="http://schemas.microsoft.com/office/spreadsheetml/2009/9/main" objectType="CheckBox" fmlaLink="$V$28" lockText="1"/>
</file>

<file path=xl/ctrlProps/ctrlProp667.xml><?xml version="1.0" encoding="utf-8"?>
<formControlPr xmlns="http://schemas.microsoft.com/office/spreadsheetml/2009/9/main" objectType="CheckBox" fmlaLink="$V$29" lockText="1"/>
</file>

<file path=xl/ctrlProps/ctrlProp668.xml><?xml version="1.0" encoding="utf-8"?>
<formControlPr xmlns="http://schemas.microsoft.com/office/spreadsheetml/2009/9/main" objectType="CheckBox" fmlaLink="$V$36" lockText="1"/>
</file>

<file path=xl/ctrlProps/ctrlProp669.xml><?xml version="1.0" encoding="utf-8"?>
<formControlPr xmlns="http://schemas.microsoft.com/office/spreadsheetml/2009/9/main" objectType="CheckBox" fmlaLink="$V$38" lockText="1"/>
</file>

<file path=xl/ctrlProps/ctrlProp670.xml><?xml version="1.0" encoding="utf-8"?>
<formControlPr xmlns="http://schemas.microsoft.com/office/spreadsheetml/2009/9/main" objectType="CheckBox" fmlaLink="$V$39" lockText="1"/>
</file>

<file path=xl/ctrlProps/ctrlProp671.xml><?xml version="1.0" encoding="utf-8"?>
<formControlPr xmlns="http://schemas.microsoft.com/office/spreadsheetml/2009/9/main" objectType="CheckBox" fmlaLink="$V$40" lockText="1"/>
</file>

<file path=xl/ctrlProps/ctrlProp672.xml><?xml version="1.0" encoding="utf-8"?>
<formControlPr xmlns="http://schemas.microsoft.com/office/spreadsheetml/2009/9/main" objectType="CheckBox" fmlaLink="$V$41" lockText="1"/>
</file>

<file path=xl/ctrlProps/ctrlProp673.xml><?xml version="1.0" encoding="utf-8"?>
<formControlPr xmlns="http://schemas.microsoft.com/office/spreadsheetml/2009/9/main" objectType="CheckBox" fmlaLink="$V$43" lockText="1"/>
</file>

<file path=xl/ctrlProps/ctrlProp674.xml><?xml version="1.0" encoding="utf-8"?>
<formControlPr xmlns="http://schemas.microsoft.com/office/spreadsheetml/2009/9/main" objectType="CheckBox" fmlaLink="$V$44" lockText="1"/>
</file>

<file path=xl/ctrlProps/ctrlProp675.xml><?xml version="1.0" encoding="utf-8"?>
<formControlPr xmlns="http://schemas.microsoft.com/office/spreadsheetml/2009/9/main" objectType="CheckBox" fmlaLink="$V$51" lockText="1"/>
</file>

<file path=xl/ctrlProps/ctrlProp676.xml><?xml version="1.0" encoding="utf-8"?>
<formControlPr xmlns="http://schemas.microsoft.com/office/spreadsheetml/2009/9/main" objectType="CheckBox" fmlaLink="$V$53" lockText="1"/>
</file>

<file path=xl/ctrlProps/ctrlProp677.xml><?xml version="1.0" encoding="utf-8"?>
<formControlPr xmlns="http://schemas.microsoft.com/office/spreadsheetml/2009/9/main" objectType="CheckBox" fmlaLink="$V$54" lockText="1"/>
</file>

<file path=xl/ctrlProps/ctrlProp678.xml><?xml version="1.0" encoding="utf-8"?>
<formControlPr xmlns="http://schemas.microsoft.com/office/spreadsheetml/2009/9/main" objectType="CheckBox" fmlaLink="$V$55" lockText="1"/>
</file>

<file path=xl/ctrlProps/ctrlProp679.xml><?xml version="1.0" encoding="utf-8"?>
<formControlPr xmlns="http://schemas.microsoft.com/office/spreadsheetml/2009/9/main" objectType="CheckBox" fmlaLink="$V$56" lockText="1"/>
</file>

<file path=xl/ctrlProps/ctrlProp680.xml><?xml version="1.0" encoding="utf-8"?>
<formControlPr xmlns="http://schemas.microsoft.com/office/spreadsheetml/2009/9/main" objectType="CheckBox" fmlaLink="$V$57" lockText="1"/>
</file>

<file path=xl/ctrlProps/ctrlProp681.xml><?xml version="1.0" encoding="utf-8"?>
<formControlPr xmlns="http://schemas.microsoft.com/office/spreadsheetml/2009/9/main" objectType="CheckBox" fmlaLink="$V$58" lockText="1"/>
</file>

<file path=xl/ctrlProps/ctrlProp682.xml><?xml version="1.0" encoding="utf-8"?>
<formControlPr xmlns="http://schemas.microsoft.com/office/spreadsheetml/2009/9/main" objectType="CheckBox" fmlaLink="$V$60" lockText="1"/>
</file>

<file path=xl/ctrlProps/ctrlProp683.xml><?xml version="1.0" encoding="utf-8"?>
<formControlPr xmlns="http://schemas.microsoft.com/office/spreadsheetml/2009/9/main" objectType="CheckBox" fmlaLink="$V$61" lockText="1"/>
</file>

<file path=xl/ctrlProps/ctrlProp684.xml><?xml version="1.0" encoding="utf-8"?>
<formControlPr xmlns="http://schemas.microsoft.com/office/spreadsheetml/2009/9/main" objectType="CheckBox" fmlaLink="$V$62" lockText="1"/>
</file>

<file path=xl/ctrlProps/ctrlProp685.xml><?xml version="1.0" encoding="utf-8"?>
<formControlPr xmlns="http://schemas.microsoft.com/office/spreadsheetml/2009/9/main" objectType="CheckBox" fmlaLink="$V$63" lockText="1"/>
</file>

<file path=xl/ctrlProps/ctrlProp686.xml><?xml version="1.0" encoding="utf-8"?>
<formControlPr xmlns="http://schemas.microsoft.com/office/spreadsheetml/2009/9/main" objectType="CheckBox" fmlaLink="$V$64" lockText="1"/>
</file>

<file path=xl/ctrlProps/ctrlProp687.xml><?xml version="1.0" encoding="utf-8"?>
<formControlPr xmlns="http://schemas.microsoft.com/office/spreadsheetml/2009/9/main" objectType="CheckBox" fmlaLink="$V$65" lockText="1"/>
</file>

<file path=xl/ctrlProps/ctrlProp688.xml><?xml version="1.0" encoding="utf-8"?>
<formControlPr xmlns="http://schemas.microsoft.com/office/spreadsheetml/2009/9/main" objectType="CheckBox" fmlaLink="$V$66" lockText="1"/>
</file>

<file path=xl/ctrlProps/ctrlProp689.xml><?xml version="1.0" encoding="utf-8"?>
<formControlPr xmlns="http://schemas.microsoft.com/office/spreadsheetml/2009/9/main" objectType="CheckBox" fmlaLink="$V$67" lockText="1"/>
</file>

<file path=xl/ctrlProps/ctrlProp690.xml><?xml version="1.0" encoding="utf-8"?>
<formControlPr xmlns="http://schemas.microsoft.com/office/spreadsheetml/2009/9/main" objectType="CheckBox" fmlaLink="$V$68" lockText="1"/>
</file>

<file path=xl/ctrlProps/ctrlProp691.xml><?xml version="1.0" encoding="utf-8"?>
<formControlPr xmlns="http://schemas.microsoft.com/office/spreadsheetml/2009/9/main" objectType="CheckBox" fmlaLink="$V$69" lockText="1"/>
</file>

<file path=xl/ctrlProps/ctrlProp692.xml><?xml version="1.0" encoding="utf-8"?>
<formControlPr xmlns="http://schemas.microsoft.com/office/spreadsheetml/2009/9/main" objectType="CheckBox" fmlaLink="$V$76" lockText="1"/>
</file>

<file path=xl/ctrlProps/ctrlProp693.xml><?xml version="1.0" encoding="utf-8"?>
<formControlPr xmlns="http://schemas.microsoft.com/office/spreadsheetml/2009/9/main" objectType="CheckBox" fmlaLink="$V$78" lockText="1"/>
</file>

<file path=xl/ctrlProps/ctrlProp694.xml><?xml version="1.0" encoding="utf-8"?>
<formControlPr xmlns="http://schemas.microsoft.com/office/spreadsheetml/2009/9/main" objectType="CheckBox" fmlaLink="$V$79" lockText="1"/>
</file>

<file path=xl/ctrlProps/ctrlProp695.xml><?xml version="1.0" encoding="utf-8"?>
<formControlPr xmlns="http://schemas.microsoft.com/office/spreadsheetml/2009/9/main" objectType="CheckBox" fmlaLink="$V$80" lockText="1"/>
</file>

<file path=xl/ctrlProps/ctrlProp696.xml><?xml version="1.0" encoding="utf-8"?>
<formControlPr xmlns="http://schemas.microsoft.com/office/spreadsheetml/2009/9/main" objectType="CheckBox" fmlaLink="$V$81" lockText="1"/>
</file>

<file path=xl/ctrlProps/ctrlProp697.xml><?xml version="1.0" encoding="utf-8"?>
<formControlPr xmlns="http://schemas.microsoft.com/office/spreadsheetml/2009/9/main" objectType="CheckBox" fmlaLink="$V$82" lockText="1"/>
</file>

<file path=xl/ctrlProps/ctrlProp698.xml><?xml version="1.0" encoding="utf-8"?>
<formControlPr xmlns="http://schemas.microsoft.com/office/spreadsheetml/2009/9/main" objectType="CheckBox" fmlaLink="$V$83" lockText="1"/>
</file>

<file path=xl/ctrlProps/ctrlProp699.xml><?xml version="1.0" encoding="utf-8"?>
<formControlPr xmlns="http://schemas.microsoft.com/office/spreadsheetml/2009/9/main" objectType="CheckBox" fmlaLink="$V$85" lockText="1"/>
</file>

<file path=xl/ctrlProps/ctrlProp700.xml><?xml version="1.0" encoding="utf-8"?>
<formControlPr xmlns="http://schemas.microsoft.com/office/spreadsheetml/2009/9/main" objectType="CheckBox" fmlaLink="$V$97" lockText="1"/>
</file>

<file path=xl/ctrlProps/ctrlProp701.xml><?xml version="1.0" encoding="utf-8"?>
<formControlPr xmlns="http://schemas.microsoft.com/office/spreadsheetml/2009/9/main" objectType="CheckBox" fmlaLink="$V$99" lockText="1"/>
</file>

<file path=xl/ctrlProps/ctrlProp702.xml><?xml version="1.0" encoding="utf-8"?>
<formControlPr xmlns="http://schemas.microsoft.com/office/spreadsheetml/2009/9/main" objectType="CheckBox" fmlaLink="$V$100" lockText="1"/>
</file>

<file path=xl/ctrlProps/ctrlProp703.xml><?xml version="1.0" encoding="utf-8"?>
<formControlPr xmlns="http://schemas.microsoft.com/office/spreadsheetml/2009/9/main" objectType="CheckBox" fmlaLink="$V$102" lockText="1"/>
</file>

<file path=xl/ctrlProps/ctrlProp704.xml><?xml version="1.0" encoding="utf-8"?>
<formControlPr xmlns="http://schemas.microsoft.com/office/spreadsheetml/2009/9/main" objectType="CheckBox" fmlaLink="$V$103" lockText="1"/>
</file>

<file path=xl/ctrlProps/ctrlProp705.xml><?xml version="1.0" encoding="utf-8"?>
<formControlPr xmlns="http://schemas.microsoft.com/office/spreadsheetml/2009/9/main" objectType="CheckBox" fmlaLink="$V$105" lockText="1"/>
</file>

<file path=xl/ctrlProps/ctrlProp706.xml><?xml version="1.0" encoding="utf-8"?>
<formControlPr xmlns="http://schemas.microsoft.com/office/spreadsheetml/2009/9/main" objectType="CheckBox" fmlaLink="$V$106" lockText="1"/>
</file>

<file path=xl/ctrlProps/ctrlProp707.xml><?xml version="1.0" encoding="utf-8"?>
<formControlPr xmlns="http://schemas.microsoft.com/office/spreadsheetml/2009/9/main" objectType="CheckBox" fmlaLink="$V$107" lockText="1"/>
</file>

<file path=xl/ctrlProps/ctrlProp708.xml><?xml version="1.0" encoding="utf-8"?>
<formControlPr xmlns="http://schemas.microsoft.com/office/spreadsheetml/2009/9/main" objectType="CheckBox" fmlaLink="$V$108" lockText="1"/>
</file>

<file path=xl/ctrlProps/ctrlProp709.xml><?xml version="1.0" encoding="utf-8"?>
<formControlPr xmlns="http://schemas.microsoft.com/office/spreadsheetml/2009/9/main" objectType="CheckBox" fmlaLink="$V$109" lockText="1"/>
</file>

<file path=xl/ctrlProps/ctrlProp710.xml><?xml version="1.0" encoding="utf-8"?>
<formControlPr xmlns="http://schemas.microsoft.com/office/spreadsheetml/2009/9/main" objectType="CheckBox" fmlaLink="$V$110" lockText="1"/>
</file>

<file path=xl/ctrlProps/ctrlProp711.xml><?xml version="1.0" encoding="utf-8"?>
<formControlPr xmlns="http://schemas.microsoft.com/office/spreadsheetml/2009/9/main" objectType="CheckBox" fmlaLink="$V$111" lockText="1"/>
</file>

<file path=xl/ctrlProps/ctrlProp712.xml><?xml version="1.0" encoding="utf-8"?>
<formControlPr xmlns="http://schemas.microsoft.com/office/spreadsheetml/2009/9/main" objectType="CheckBox" fmlaLink="$V$112" lockText="1"/>
</file>

<file path=xl/ctrlProps/ctrlProp713.xml><?xml version="1.0" encoding="utf-8"?>
<formControlPr xmlns="http://schemas.microsoft.com/office/spreadsheetml/2009/9/main" objectType="CheckBox" fmlaLink="$V$114" lockText="1"/>
</file>

<file path=xl/ctrlProps/ctrlProp714.xml><?xml version="1.0" encoding="utf-8"?>
<formControlPr xmlns="http://schemas.microsoft.com/office/spreadsheetml/2009/9/main" objectType="CheckBox" fmlaLink="$V$115" lockText="1"/>
</file>

<file path=xl/ctrlProps/ctrlProp715.xml><?xml version="1.0" encoding="utf-8"?>
<formControlPr xmlns="http://schemas.microsoft.com/office/spreadsheetml/2009/9/main" objectType="CheckBox" fmlaLink="$V$116" lockText="1"/>
</file>

<file path=xl/ctrlProps/ctrlProp716.xml><?xml version="1.0" encoding="utf-8"?>
<formControlPr xmlns="http://schemas.microsoft.com/office/spreadsheetml/2009/9/main" objectType="CheckBox" fmlaLink="$V$117" lockText="1"/>
</file>

<file path=xl/ctrlProps/ctrlProp717.xml><?xml version="1.0" encoding="utf-8"?>
<formControlPr xmlns="http://schemas.microsoft.com/office/spreadsheetml/2009/9/main" objectType="CheckBox" fmlaLink="$V$118" lockText="1"/>
</file>

<file path=xl/ctrlProps/ctrlProp718.xml><?xml version="1.0" encoding="utf-8"?>
<formControlPr xmlns="http://schemas.microsoft.com/office/spreadsheetml/2009/9/main" objectType="CheckBox" fmlaLink="$V$119" lockText="1"/>
</file>

<file path=xl/ctrlProps/ctrlProp719.xml><?xml version="1.0" encoding="utf-8"?>
<formControlPr xmlns="http://schemas.microsoft.com/office/spreadsheetml/2009/9/main" objectType="CheckBox" fmlaLink="$V$120" lockText="1"/>
</file>

<file path=xl/ctrlProps/ctrlProp720.xml><?xml version="1.0" encoding="utf-8"?>
<formControlPr xmlns="http://schemas.microsoft.com/office/spreadsheetml/2009/9/main" objectType="CheckBox" fmlaLink="$V$132" lockText="1"/>
</file>

<file path=xl/ctrlProps/ctrlProp721.xml><?xml version="1.0" encoding="utf-8"?>
<formControlPr xmlns="http://schemas.microsoft.com/office/spreadsheetml/2009/9/main" objectType="CheckBox" fmlaLink="$V$134" lockText="1"/>
</file>

<file path=xl/ctrlProps/ctrlProp722.xml><?xml version="1.0" encoding="utf-8"?>
<formControlPr xmlns="http://schemas.microsoft.com/office/spreadsheetml/2009/9/main" objectType="CheckBox" fmlaLink="$V$135" lockText="1"/>
</file>

<file path=xl/ctrlProps/ctrlProp723.xml><?xml version="1.0" encoding="utf-8"?>
<formControlPr xmlns="http://schemas.microsoft.com/office/spreadsheetml/2009/9/main" objectType="CheckBox" fmlaLink="$V$137" lockText="1"/>
</file>

<file path=xl/ctrlProps/ctrlProp724.xml><?xml version="1.0" encoding="utf-8"?>
<formControlPr xmlns="http://schemas.microsoft.com/office/spreadsheetml/2009/9/main" objectType="CheckBox" fmlaLink="$V$138" lockText="1"/>
</file>

<file path=xl/ctrlProps/ctrlProp725.xml><?xml version="1.0" encoding="utf-8"?>
<formControlPr xmlns="http://schemas.microsoft.com/office/spreadsheetml/2009/9/main" objectType="CheckBox" fmlaLink="$V$145" lockText="1"/>
</file>

<file path=xl/ctrlProps/ctrlProp726.xml><?xml version="1.0" encoding="utf-8"?>
<formControlPr xmlns="http://schemas.microsoft.com/office/spreadsheetml/2009/9/main" objectType="CheckBox" fmlaLink="$V$147" lockText="1"/>
</file>

<file path=xl/ctrlProps/ctrlProp727.xml><?xml version="1.0" encoding="utf-8"?>
<formControlPr xmlns="http://schemas.microsoft.com/office/spreadsheetml/2009/9/main" objectType="CheckBox" fmlaLink="$V$148" lockText="1"/>
</file>

<file path=xl/ctrlProps/ctrlProp728.xml><?xml version="1.0" encoding="utf-8"?>
<formControlPr xmlns="http://schemas.microsoft.com/office/spreadsheetml/2009/9/main" objectType="CheckBox" fmlaLink="$V$150" lockText="1"/>
</file>

<file path=xl/ctrlProps/ctrlProp729.xml><?xml version="1.0" encoding="utf-8"?>
<formControlPr xmlns="http://schemas.microsoft.com/office/spreadsheetml/2009/9/main" objectType="CheckBox" fmlaLink="$V$151" lockText="1"/>
</file>

<file path=xl/ctrlProps/ctrlProp730.xml><?xml version="1.0" encoding="utf-8"?>
<formControlPr xmlns="http://schemas.microsoft.com/office/spreadsheetml/2009/9/main" objectType="CheckBox" fmlaLink="$V$153" lockText="1"/>
</file>

<file path=xl/ctrlProps/ctrlProp731.xml><?xml version="1.0" encoding="utf-8"?>
<formControlPr xmlns="http://schemas.microsoft.com/office/spreadsheetml/2009/9/main" objectType="CheckBox" fmlaLink="$V$154" lockText="1"/>
</file>

<file path=xl/ctrlProps/ctrlProp732.xml><?xml version="1.0" encoding="utf-8"?>
<formControlPr xmlns="http://schemas.microsoft.com/office/spreadsheetml/2009/9/main" objectType="CheckBox" fmlaLink="$V$166" lockText="1"/>
</file>

<file path=xl/ctrlProps/ctrlProp733.xml><?xml version="1.0" encoding="utf-8"?>
<formControlPr xmlns="http://schemas.microsoft.com/office/spreadsheetml/2009/9/main" objectType="CheckBox" fmlaLink="$V$168" lockText="1"/>
</file>

<file path=xl/ctrlProps/ctrlProp734.xml><?xml version="1.0" encoding="utf-8"?>
<formControlPr xmlns="http://schemas.microsoft.com/office/spreadsheetml/2009/9/main" objectType="CheckBox" fmlaLink="$V$175" lockText="1"/>
</file>

<file path=xl/ctrlProps/ctrlProp735.xml><?xml version="1.0" encoding="utf-8"?>
<formControlPr xmlns="http://schemas.microsoft.com/office/spreadsheetml/2009/9/main" objectType="CheckBox" fmlaLink="$V$176" lockText="1"/>
</file>

<file path=xl/ctrlProps/ctrlProp736.xml><?xml version="1.0" encoding="utf-8"?>
<formControlPr xmlns="http://schemas.microsoft.com/office/spreadsheetml/2009/9/main" objectType="CheckBox" fmlaLink="$V$178" lockText="1"/>
</file>

<file path=xl/ctrlProps/ctrlProp737.xml><?xml version="1.0" encoding="utf-8"?>
<formControlPr xmlns="http://schemas.microsoft.com/office/spreadsheetml/2009/9/main" objectType="CheckBox" fmlaLink="$V$179" lockText="1"/>
</file>

<file path=xl/ctrlProps/ctrlProp738.xml><?xml version="1.0" encoding="utf-8"?>
<formControlPr xmlns="http://schemas.microsoft.com/office/spreadsheetml/2009/9/main" objectType="CheckBox" fmlaLink="$V$180" lockText="1"/>
</file>

<file path=xl/ctrlProps/ctrlProp739.xml><?xml version="1.0" encoding="utf-8"?>
<formControlPr xmlns="http://schemas.microsoft.com/office/spreadsheetml/2009/9/main" objectType="CheckBox" fmlaLink="$V$181" lockText="1"/>
</file>

<file path=xl/ctrlProps/ctrlProp740.xml><?xml version="1.0" encoding="utf-8"?>
<formControlPr xmlns="http://schemas.microsoft.com/office/spreadsheetml/2009/9/main" objectType="CheckBox" fmlaLink="$V$183" lockText="1"/>
</file>

<file path=xl/ctrlProps/ctrlProp741.xml><?xml version="1.0" encoding="utf-8"?>
<formControlPr xmlns="http://schemas.microsoft.com/office/spreadsheetml/2009/9/main" objectType="CheckBox" fmlaLink="$V$186" lockText="1"/>
</file>

<file path=xl/ctrlProps/ctrlProp742.xml><?xml version="1.0" encoding="utf-8"?>
<formControlPr xmlns="http://schemas.microsoft.com/office/spreadsheetml/2009/9/main" objectType="CheckBox" fmlaLink="$V$187" lockText="1"/>
</file>

<file path=xl/ctrlProps/ctrlProp743.xml><?xml version="1.0" encoding="utf-8"?>
<formControlPr xmlns="http://schemas.microsoft.com/office/spreadsheetml/2009/9/main" objectType="CheckBox" fmlaLink="$V$189" lockText="1"/>
</file>

<file path=xl/ctrlProps/ctrlProp744.xml><?xml version="1.0" encoding="utf-8"?>
<formControlPr xmlns="http://schemas.microsoft.com/office/spreadsheetml/2009/9/main" objectType="CheckBox" fmlaLink="$V$190" lockText="1"/>
</file>

<file path=xl/ctrlProps/ctrlProp745.xml><?xml version="1.0" encoding="utf-8"?>
<formControlPr xmlns="http://schemas.microsoft.com/office/spreadsheetml/2009/9/main" objectType="CheckBox" fmlaLink="$V$198" lockText="1"/>
</file>

<file path=xl/ctrlProps/ctrlProp746.xml><?xml version="1.0" encoding="utf-8"?>
<formControlPr xmlns="http://schemas.microsoft.com/office/spreadsheetml/2009/9/main" objectType="CheckBox" fmlaLink="$V$199" lockText="1"/>
</file>

<file path=xl/ctrlProps/ctrlProp747.xml><?xml version="1.0" encoding="utf-8"?>
<formControlPr xmlns="http://schemas.microsoft.com/office/spreadsheetml/2009/9/main" objectType="CheckBox" fmlaLink="$V$201" lockText="1"/>
</file>

<file path=xl/ctrlProps/ctrlProp748.xml><?xml version="1.0" encoding="utf-8"?>
<formControlPr xmlns="http://schemas.microsoft.com/office/spreadsheetml/2009/9/main" objectType="CheckBox" fmlaLink="$V$202" lockText="1"/>
</file>

<file path=xl/ctrlProps/ctrlProp749.xml><?xml version="1.0" encoding="utf-8"?>
<formControlPr xmlns="http://schemas.microsoft.com/office/spreadsheetml/2009/9/main" objectType="CheckBox" fmlaLink="$V$203" lockText="1"/>
</file>

<file path=xl/ctrlProps/ctrlProp750.xml><?xml version="1.0" encoding="utf-8"?>
<formControlPr xmlns="http://schemas.microsoft.com/office/spreadsheetml/2009/9/main" objectType="CheckBox" fmlaLink="$V$204" lockText="1"/>
</file>

<file path=xl/ctrlProps/ctrlProp751.xml><?xml version="1.0" encoding="utf-8"?>
<formControlPr xmlns="http://schemas.microsoft.com/office/spreadsheetml/2009/9/main" objectType="CheckBox" fmlaLink="$V$205" lockText="1"/>
</file>

<file path=xl/ctrlProps/ctrlProp752.xml><?xml version="1.0" encoding="utf-8"?>
<formControlPr xmlns="http://schemas.microsoft.com/office/spreadsheetml/2009/9/main" objectType="CheckBox" fmlaLink="$V$206" lockText="1"/>
</file>

<file path=xl/ctrlProps/ctrlProp753.xml><?xml version="1.0" encoding="utf-8"?>
<formControlPr xmlns="http://schemas.microsoft.com/office/spreadsheetml/2009/9/main" objectType="CheckBox" fmlaLink="$V$218" lockText="1"/>
</file>

<file path=xl/ctrlProps/ctrlProp754.xml><?xml version="1.0" encoding="utf-8"?>
<formControlPr xmlns="http://schemas.microsoft.com/office/spreadsheetml/2009/9/main" objectType="CheckBox" fmlaLink="$V$220" lockText="1"/>
</file>

<file path=xl/ctrlProps/ctrlProp755.xml><?xml version="1.0" encoding="utf-8"?>
<formControlPr xmlns="http://schemas.microsoft.com/office/spreadsheetml/2009/9/main" objectType="CheckBox" fmlaLink="$V$222" lockText="1"/>
</file>

<file path=xl/ctrlProps/ctrlProp756.xml><?xml version="1.0" encoding="utf-8"?>
<formControlPr xmlns="http://schemas.microsoft.com/office/spreadsheetml/2009/9/main" objectType="CheckBox" fmlaLink="$V$224" lockText="1"/>
</file>

<file path=xl/ctrlProps/ctrlProp757.xml><?xml version="1.0" encoding="utf-8"?>
<formControlPr xmlns="http://schemas.microsoft.com/office/spreadsheetml/2009/9/main" objectType="CheckBox" fmlaLink="$V$225" lockText="1"/>
</file>

<file path=xl/ctrlProps/ctrlProp758.xml><?xml version="1.0" encoding="utf-8"?>
<formControlPr xmlns="http://schemas.microsoft.com/office/spreadsheetml/2009/9/main" objectType="CheckBox" fmlaLink="$V$227" lockText="1"/>
</file>

<file path=xl/ctrlProps/ctrlProp759.xml><?xml version="1.0" encoding="utf-8"?>
<formControlPr xmlns="http://schemas.microsoft.com/office/spreadsheetml/2009/9/main" objectType="CheckBox" fmlaLink="$V$234" lockText="1"/>
</file>

<file path=xl/ctrlProps/ctrlProp760.xml><?xml version="1.0" encoding="utf-8"?>
<formControlPr xmlns="http://schemas.microsoft.com/office/spreadsheetml/2009/9/main" objectType="CheckBox" fmlaLink="$V$237" lockText="1"/>
</file>

<file path=xl/ctrlProps/ctrlProp761.xml><?xml version="1.0" encoding="utf-8"?>
<formControlPr xmlns="http://schemas.microsoft.com/office/spreadsheetml/2009/9/main" objectType="CheckBox" fmlaLink="$V$238" lockText="1"/>
</file>

<file path=xl/ctrlProps/ctrlProp762.xml><?xml version="1.0" encoding="utf-8"?>
<formControlPr xmlns="http://schemas.microsoft.com/office/spreadsheetml/2009/9/main" objectType="CheckBox" fmlaLink="$V$239" lockText="1"/>
</file>

<file path=xl/ctrlProps/ctrlProp763.xml><?xml version="1.0" encoding="utf-8"?>
<formControlPr xmlns="http://schemas.microsoft.com/office/spreadsheetml/2009/9/main" objectType="CheckBox" fmlaLink="$V$242" lockText="1"/>
</file>

<file path=xl/ctrlProps/ctrlProp764.xml><?xml version="1.0" encoding="utf-8"?>
<formControlPr xmlns="http://schemas.microsoft.com/office/spreadsheetml/2009/9/main" objectType="CheckBox" fmlaLink="$V$243" lockText="1"/>
</file>

<file path=xl/ctrlProps/ctrlProp765.xml><?xml version="1.0" encoding="utf-8"?>
<formControlPr xmlns="http://schemas.microsoft.com/office/spreadsheetml/2009/9/main" objectType="CheckBox" fmlaLink="$V$244" lockText="1"/>
</file>

<file path=xl/ctrlProps/ctrlProp766.xml><?xml version="1.0" encoding="utf-8"?>
<formControlPr xmlns="http://schemas.microsoft.com/office/spreadsheetml/2009/9/main" objectType="CheckBox" fmlaLink="$V$245" lockText="1"/>
</file>

<file path=xl/ctrlProps/ctrlProp767.xml><?xml version="1.0" encoding="utf-8"?>
<formControlPr xmlns="http://schemas.microsoft.com/office/spreadsheetml/2009/9/main" objectType="CheckBox" fmlaLink="$V$283" lockText="1"/>
</file>

<file path=xl/ctrlProps/ctrlProp768.xml><?xml version="1.0" encoding="utf-8"?>
<formControlPr xmlns="http://schemas.microsoft.com/office/spreadsheetml/2009/9/main" objectType="CheckBox" fmlaLink="$V$285" lockText="1"/>
</file>

<file path=xl/ctrlProps/ctrlProp769.xml><?xml version="1.0" encoding="utf-8"?>
<formControlPr xmlns="http://schemas.microsoft.com/office/spreadsheetml/2009/9/main" objectType="CheckBox" fmlaLink="$V$287" lockText="1"/>
</file>

<file path=xl/ctrlProps/ctrlProp770.xml><?xml version="1.0" encoding="utf-8"?>
<formControlPr xmlns="http://schemas.microsoft.com/office/spreadsheetml/2009/9/main" objectType="CheckBox" fmlaLink="$V$235" lockText="1"/>
</file>

<file path=xl/ctrlProps/ctrlProp771.xml><?xml version="1.0" encoding="utf-8"?>
<formControlPr xmlns="http://schemas.microsoft.com/office/spreadsheetml/2009/9/main" objectType="CheckBox" fmlaLink="$V$258" lockText="1"/>
</file>

<file path=xl/ctrlProps/ctrlProp772.xml><?xml version="1.0" encoding="utf-8"?>
<formControlPr xmlns="http://schemas.microsoft.com/office/spreadsheetml/2009/9/main" objectType="CheckBox" fmlaLink="$V$259" lockText="1"/>
</file>

<file path=xl/ctrlProps/ctrlProp773.xml><?xml version="1.0" encoding="utf-8"?>
<formControlPr xmlns="http://schemas.microsoft.com/office/spreadsheetml/2009/9/main" objectType="CheckBox" fmlaLink="$V$261" lockText="1"/>
</file>

<file path=xl/ctrlProps/ctrlProp774.xml><?xml version="1.0" encoding="utf-8"?>
<formControlPr xmlns="http://schemas.microsoft.com/office/spreadsheetml/2009/9/main" objectType="CheckBox" fmlaLink="$V$263" lockText="1"/>
</file>

<file path=xl/ctrlProps/ctrlProp775.xml><?xml version="1.0" encoding="utf-8"?>
<formControlPr xmlns="http://schemas.microsoft.com/office/spreadsheetml/2009/9/main" objectType="CheckBox" fmlaLink="$V$265" lockText="1"/>
</file>

<file path=xl/ctrlProps/ctrlProp776.xml><?xml version="1.0" encoding="utf-8"?>
<formControlPr xmlns="http://schemas.microsoft.com/office/spreadsheetml/2009/9/main" objectType="CheckBox" fmlaLink="$V$267" lockText="1"/>
</file>

<file path=xl/ctrlProps/ctrlProp777.xml><?xml version="1.0" encoding="utf-8"?>
<formControlPr xmlns="http://schemas.microsoft.com/office/spreadsheetml/2009/9/main" objectType="CheckBox" fmlaLink="$V$271" lockText="1"/>
</file>

<file path=xl/ctrlProps/ctrlProp778.xml><?xml version="1.0" encoding="utf-8"?>
<formControlPr xmlns="http://schemas.microsoft.com/office/spreadsheetml/2009/9/main" objectType="CheckBox" fmlaLink="$V$272" lockText="1"/>
</file>

<file path=xl/ctrlProps/ctrlProp779.xml><?xml version="1.0" encoding="utf-8"?>
<formControlPr xmlns="http://schemas.microsoft.com/office/spreadsheetml/2009/9/main" objectType="CheckBox" fmlaLink="$V$273" lockText="1"/>
</file>

<file path=xl/ctrlProps/ctrlProp780.xml><?xml version="1.0" encoding="utf-8"?>
<formControlPr xmlns="http://schemas.microsoft.com/office/spreadsheetml/2009/9/main" objectType="CheckBox" fmlaLink="$V$268" lockText="1"/>
</file>

<file path=xl/ctrlProps/ctrlProp781.xml><?xml version="1.0" encoding="utf-8"?>
<formControlPr xmlns="http://schemas.microsoft.com/office/spreadsheetml/2009/9/main" objectType="CheckBox" fmlaLink="$V$269" lockText="1"/>
</file>

<file path=xl/ctrlProps/ctrlProp782.xml><?xml version="1.0" encoding="utf-8"?>
<formControlPr xmlns="http://schemas.microsoft.com/office/spreadsheetml/2009/9/main" objectType="CheckBox" fmlaLink="$V$270" lockText="1"/>
</file>

<file path=xl/ctrlProps/ctrlProp783.xml><?xml version="1.0" encoding="utf-8"?>
<formControlPr xmlns="http://schemas.microsoft.com/office/spreadsheetml/2009/9/main" objectType="CheckBox" fmlaLink="$V$274" lockText="1"/>
</file>

<file path=xl/ctrlProps/ctrlProp784.xml><?xml version="1.0" encoding="utf-8"?>
<formControlPr xmlns="http://schemas.microsoft.com/office/spreadsheetml/2009/9/main" objectType="CheckBox" fmlaLink="$V$275" lockText="1"/>
</file>

<file path=xl/ctrlProps/ctrlProp785.xml><?xml version="1.0" encoding="utf-8"?>
<formControlPr xmlns="http://schemas.microsoft.com/office/spreadsheetml/2009/9/main" objectType="CheckBox" fmlaLink="$V$284" lockText="1"/>
</file>

<file path=xl/ctrlProps/ctrlProp786.xml><?xml version="1.0" encoding="utf-8"?>
<formControlPr xmlns="http://schemas.microsoft.com/office/spreadsheetml/2009/9/main" objectType="CheckBox" fmlaLink="$V$288" lockText="1"/>
</file>

<file path=xl/ctrlProps/ctrlProp787.xml><?xml version="1.0" encoding="utf-8"?>
<formControlPr xmlns="http://schemas.microsoft.com/office/spreadsheetml/2009/9/main" objectType="CheckBox" fmlaLink="$V$296" lockText="1"/>
</file>

<file path=xl/ctrlProps/ctrlProp788.xml><?xml version="1.0" encoding="utf-8"?>
<formControlPr xmlns="http://schemas.microsoft.com/office/spreadsheetml/2009/9/main" objectType="CheckBox" fmlaLink="$V$295" lockText="1"/>
</file>

<file path=xl/ctrlProps/ctrlProp789.xml><?xml version="1.0" encoding="utf-8"?>
<formControlPr xmlns="http://schemas.microsoft.com/office/spreadsheetml/2009/9/main" objectType="CheckBox" fmlaLink="$V$297" lockText="1"/>
</file>

<file path=xl/ctrlProps/ctrlProp790.xml><?xml version="1.0" encoding="utf-8"?>
<formControlPr xmlns="http://schemas.microsoft.com/office/spreadsheetml/2009/9/main" objectType="CheckBox" fmlaLink="$V$328" lockText="1"/>
</file>

<file path=xl/ctrlProps/ctrlProp791.xml><?xml version="1.0" encoding="utf-8"?>
<formControlPr xmlns="http://schemas.microsoft.com/office/spreadsheetml/2009/9/main" objectType="CheckBox" fmlaLink="$V$262" lockText="1"/>
</file>

<file path=xl/ctrlProps/ctrlProp792.xml><?xml version="1.0" encoding="utf-8"?>
<formControlPr xmlns="http://schemas.microsoft.com/office/spreadsheetml/2009/9/main" objectType="CheckBox" fmlaLink="$V$276" lockText="1"/>
</file>

<file path=xl/ctrlProps/ctrlProp793.xml><?xml version="1.0" encoding="utf-8"?>
<formControlPr xmlns="http://schemas.microsoft.com/office/spreadsheetml/2009/9/main" objectType="CheckBox" fmlaLink="$V$298" lockText="1"/>
</file>

<file path=xl/ctrlProps/ctrlProp794.xml><?xml version="1.0" encoding="utf-8"?>
<formControlPr xmlns="http://schemas.microsoft.com/office/spreadsheetml/2009/9/main" objectType="CheckBox" fmlaLink="$V$300" lockText="1"/>
</file>

<file path=xl/ctrlProps/ctrlProp795.xml><?xml version="1.0" encoding="utf-8"?>
<formControlPr xmlns="http://schemas.microsoft.com/office/spreadsheetml/2009/9/main" objectType="CheckBox" fmlaLink="$V$301" lockText="1"/>
</file>

<file path=xl/ctrlProps/ctrlProp796.xml><?xml version="1.0" encoding="utf-8"?>
<formControlPr xmlns="http://schemas.microsoft.com/office/spreadsheetml/2009/9/main" objectType="CheckBox" fmlaLink="$V$308" lockText="1"/>
</file>

<file path=xl/ctrlProps/ctrlProp797.xml><?xml version="1.0" encoding="utf-8"?>
<formControlPr xmlns="http://schemas.microsoft.com/office/spreadsheetml/2009/9/main" objectType="CheckBox" fmlaLink="$V$310" lockText="1"/>
</file>

<file path=xl/ctrlProps/ctrlProp798.xml><?xml version="1.0" encoding="utf-8"?>
<formControlPr xmlns="http://schemas.microsoft.com/office/spreadsheetml/2009/9/main" objectType="CheckBox" fmlaLink="$V$311" lockText="1"/>
</file>

<file path=xl/ctrlProps/ctrlProp799.xml><?xml version="1.0" encoding="utf-8"?>
<formControlPr xmlns="http://schemas.microsoft.com/office/spreadsheetml/2009/9/main" objectType="CheckBox" fmlaLink="$V$312" lockText="1"/>
</file>

<file path=xl/ctrlProps/ctrlProp800.xml><?xml version="1.0" encoding="utf-8"?>
<formControlPr xmlns="http://schemas.microsoft.com/office/spreadsheetml/2009/9/main" objectType="CheckBox" fmlaLink="$V$313" lockText="1"/>
</file>

<file path=xl/ctrlProps/ctrlProp801.xml><?xml version="1.0" encoding="utf-8"?>
<formControlPr xmlns="http://schemas.microsoft.com/office/spreadsheetml/2009/9/main" objectType="CheckBox" fmlaLink="$V$314" lockText="1"/>
</file>

<file path=xl/ctrlProps/ctrlProp802.xml><?xml version="1.0" encoding="utf-8"?>
<formControlPr xmlns="http://schemas.microsoft.com/office/spreadsheetml/2009/9/main" objectType="CheckBox" fmlaLink="$V$315" lockText="1"/>
</file>

<file path=xl/ctrlProps/ctrlProp803.xml><?xml version="1.0" encoding="utf-8"?>
<formControlPr xmlns="http://schemas.microsoft.com/office/spreadsheetml/2009/9/main" objectType="CheckBox" fmlaLink="$V$316" lockText="1"/>
</file>

<file path=xl/ctrlProps/ctrlProp804.xml><?xml version="1.0" encoding="utf-8"?>
<formControlPr xmlns="http://schemas.microsoft.com/office/spreadsheetml/2009/9/main" objectType="CheckBox" fmlaLink="$V$317" lockText="1"/>
</file>

<file path=xl/ctrlProps/ctrlProp805.xml><?xml version="1.0" encoding="utf-8"?>
<formControlPr xmlns="http://schemas.microsoft.com/office/spreadsheetml/2009/9/main" objectType="CheckBox" fmlaLink="$V$330" lockText="1"/>
</file>

<file path=xl/ctrlProps/ctrlProp806.xml><?xml version="1.0" encoding="utf-8"?>
<formControlPr xmlns="http://schemas.microsoft.com/office/spreadsheetml/2009/9/main" objectType="CheckBox" fmlaLink="$V$331" lockText="1"/>
</file>

<file path=xl/ctrlProps/ctrlProp807.xml><?xml version="1.0" encoding="utf-8"?>
<formControlPr xmlns="http://schemas.microsoft.com/office/spreadsheetml/2009/9/main" objectType="CheckBox" fmlaLink="$V$332" lockText="1"/>
</file>

<file path=xl/ctrlProps/ctrlProp808.xml><?xml version="1.0" encoding="utf-8"?>
<formControlPr xmlns="http://schemas.microsoft.com/office/spreadsheetml/2009/9/main" objectType="CheckBox" fmlaLink="$V$333" lockText="1"/>
</file>

<file path=xl/ctrlProps/ctrlProp809.xml><?xml version="1.0" encoding="utf-8"?>
<formControlPr xmlns="http://schemas.microsoft.com/office/spreadsheetml/2009/9/main" objectType="CheckBox" fmlaLink="$V$334" lockText="1"/>
</file>

<file path=xl/ctrlProps/ctrlProp810.xml><?xml version="1.0" encoding="utf-8"?>
<formControlPr xmlns="http://schemas.microsoft.com/office/spreadsheetml/2009/9/main" objectType="CheckBox" fmlaLink="$V$336" lockText="1"/>
</file>

<file path=xl/ctrlProps/ctrlProp811.xml><?xml version="1.0" encoding="utf-8"?>
<formControlPr xmlns="http://schemas.microsoft.com/office/spreadsheetml/2009/9/main" objectType="CheckBox" fmlaLink="$V$337" lockText="1"/>
</file>

<file path=xl/ctrlProps/ctrlProp812.xml><?xml version="1.0" encoding="utf-8"?>
<formControlPr xmlns="http://schemas.microsoft.com/office/spreadsheetml/2009/9/main" objectType="CheckBox" fmlaLink="$V$338" lockText="1"/>
</file>

<file path=xl/ctrlProps/ctrlProp813.xml><?xml version="1.0" encoding="utf-8"?>
<formControlPr xmlns="http://schemas.microsoft.com/office/spreadsheetml/2009/9/main" objectType="CheckBox" fmlaLink="$V$11" lockText="1"/>
</file>

<file path=xl/ctrlProps/ctrlProp814.xml><?xml version="1.0" encoding="utf-8"?>
<formControlPr xmlns="http://schemas.microsoft.com/office/spreadsheetml/2009/9/main" objectType="CheckBox" fmlaLink="$V$13" lockText="1"/>
</file>

<file path=xl/ctrlProps/ctrlProp815.xml><?xml version="1.0" encoding="utf-8"?>
<formControlPr xmlns="http://schemas.microsoft.com/office/spreadsheetml/2009/9/main" objectType="CheckBox" fmlaLink="$V$14" lockText="1"/>
</file>

<file path=xl/ctrlProps/ctrlProp816.xml><?xml version="1.0" encoding="utf-8"?>
<formControlPr xmlns="http://schemas.microsoft.com/office/spreadsheetml/2009/9/main" objectType="CheckBox" fmlaLink="$V$15" lockText="1"/>
</file>

<file path=xl/ctrlProps/ctrlProp817.xml><?xml version="1.0" encoding="utf-8"?>
<formControlPr xmlns="http://schemas.microsoft.com/office/spreadsheetml/2009/9/main" objectType="CheckBox" fmlaLink="$V$16" lockText="1"/>
</file>

<file path=xl/ctrlProps/ctrlProp818.xml><?xml version="1.0" encoding="utf-8"?>
<formControlPr xmlns="http://schemas.microsoft.com/office/spreadsheetml/2009/9/main" objectType="CheckBox" fmlaLink="$V$17" lockText="1"/>
</file>

<file path=xl/ctrlProps/ctrlProp819.xml><?xml version="1.0" encoding="utf-8"?>
<formControlPr xmlns="http://schemas.microsoft.com/office/spreadsheetml/2009/9/main" objectType="CheckBox" fmlaLink="$V$18" lockText="1"/>
</file>

<file path=xl/ctrlProps/ctrlProp820.xml><?xml version="1.0" encoding="utf-8"?>
<formControlPr xmlns="http://schemas.microsoft.com/office/spreadsheetml/2009/9/main" objectType="CheckBox" fmlaLink="$V$19" lockText="1"/>
</file>

<file path=xl/ctrlProps/ctrlProp821.xml><?xml version="1.0" encoding="utf-8"?>
<formControlPr xmlns="http://schemas.microsoft.com/office/spreadsheetml/2009/9/main" objectType="CheckBox" fmlaLink="$V$20" lockText="1"/>
</file>

<file path=xl/ctrlProps/ctrlProp822.xml><?xml version="1.0" encoding="utf-8"?>
<formControlPr xmlns="http://schemas.microsoft.com/office/spreadsheetml/2009/9/main" objectType="CheckBox" fmlaLink="$V$21" lockText="1"/>
</file>

<file path=xl/ctrlProps/ctrlProp823.xml><?xml version="1.0" encoding="utf-8"?>
<formControlPr xmlns="http://schemas.microsoft.com/office/spreadsheetml/2009/9/main" objectType="CheckBox" fmlaLink="$V$24" lockText="1"/>
</file>

<file path=xl/ctrlProps/ctrlProp824.xml><?xml version="1.0" encoding="utf-8"?>
<formControlPr xmlns="http://schemas.microsoft.com/office/spreadsheetml/2009/9/main" objectType="CheckBox" fmlaLink="$V$25" lockText="1"/>
</file>

<file path=xl/ctrlProps/ctrlProp825.xml><?xml version="1.0" encoding="utf-8"?>
<formControlPr xmlns="http://schemas.microsoft.com/office/spreadsheetml/2009/9/main" objectType="CheckBox" fmlaLink="$V$26" lockText="1"/>
</file>

<file path=xl/ctrlProps/ctrlProp826.xml><?xml version="1.0" encoding="utf-8"?>
<formControlPr xmlns="http://schemas.microsoft.com/office/spreadsheetml/2009/9/main" objectType="CheckBox" fmlaLink="$V$27" lockText="1"/>
</file>

<file path=xl/ctrlProps/ctrlProp827.xml><?xml version="1.0" encoding="utf-8"?>
<formControlPr xmlns="http://schemas.microsoft.com/office/spreadsheetml/2009/9/main" objectType="CheckBox" fmlaLink="$V$28" lockText="1"/>
</file>

<file path=xl/ctrlProps/ctrlProp828.xml><?xml version="1.0" encoding="utf-8"?>
<formControlPr xmlns="http://schemas.microsoft.com/office/spreadsheetml/2009/9/main" objectType="CheckBox" fmlaLink="$V$29" lockText="1"/>
</file>

<file path=xl/ctrlProps/ctrlProp829.xml><?xml version="1.0" encoding="utf-8"?>
<formControlPr xmlns="http://schemas.microsoft.com/office/spreadsheetml/2009/9/main" objectType="CheckBox" fmlaLink="$V$30" lockText="1"/>
</file>

<file path=xl/ctrlProps/ctrlProp830.xml><?xml version="1.0" encoding="utf-8"?>
<formControlPr xmlns="http://schemas.microsoft.com/office/spreadsheetml/2009/9/main" objectType="CheckBox" fmlaLink="$V$32" lockText="1"/>
</file>

<file path=xl/ctrlProps/ctrlProp831.xml><?xml version="1.0" encoding="utf-8"?>
<formControlPr xmlns="http://schemas.microsoft.com/office/spreadsheetml/2009/9/main" objectType="CheckBox" fmlaLink="$V$33" lockText="1"/>
</file>

<file path=xl/ctrlProps/ctrlProp832.xml><?xml version="1.0" encoding="utf-8"?>
<formControlPr xmlns="http://schemas.microsoft.com/office/spreadsheetml/2009/9/main" objectType="CheckBox" fmlaLink="$V$40" lockText="1"/>
</file>

<file path=xl/ctrlProps/ctrlProp833.xml><?xml version="1.0" encoding="utf-8"?>
<formControlPr xmlns="http://schemas.microsoft.com/office/spreadsheetml/2009/9/main" objectType="CheckBox" lockText="1"/>
</file>

<file path=xl/ctrlProps/ctrlProp834.xml><?xml version="1.0" encoding="utf-8"?>
<formControlPr xmlns="http://schemas.microsoft.com/office/spreadsheetml/2009/9/main" objectType="CheckBox" fmlaLink="$V$42" lockText="1"/>
</file>

<file path=xl/ctrlProps/ctrlProp835.xml><?xml version="1.0" encoding="utf-8"?>
<formControlPr xmlns="http://schemas.microsoft.com/office/spreadsheetml/2009/9/main" objectType="CheckBox" fmlaLink="$V$43" lockText="1"/>
</file>

<file path=xl/ctrlProps/ctrlProp836.xml><?xml version="1.0" encoding="utf-8"?>
<formControlPr xmlns="http://schemas.microsoft.com/office/spreadsheetml/2009/9/main" objectType="CheckBox" fmlaLink="$V$44" lockText="1"/>
</file>

<file path=xl/ctrlProps/ctrlProp837.xml><?xml version="1.0" encoding="utf-8"?>
<formControlPr xmlns="http://schemas.microsoft.com/office/spreadsheetml/2009/9/main" objectType="CheckBox" fmlaLink="$V$45" lockText="1"/>
</file>

<file path=xl/ctrlProps/ctrlProp838.xml><?xml version="1.0" encoding="utf-8"?>
<formControlPr xmlns="http://schemas.microsoft.com/office/spreadsheetml/2009/9/main" objectType="CheckBox" fmlaLink="$V$46" lockText="1"/>
</file>

<file path=xl/ctrlProps/ctrlProp839.xml><?xml version="1.0" encoding="utf-8"?>
<formControlPr xmlns="http://schemas.microsoft.com/office/spreadsheetml/2009/9/main" objectType="CheckBox" fmlaLink="$V$48" lockText="1"/>
</file>

<file path=xl/ctrlProps/ctrlProp840.xml><?xml version="1.0" encoding="utf-8"?>
<formControlPr xmlns="http://schemas.microsoft.com/office/spreadsheetml/2009/9/main" objectType="CheckBox" fmlaLink="$V$49" lockText="1"/>
</file>

<file path=xl/ctrlProps/ctrlProp841.xml><?xml version="1.0" encoding="utf-8"?>
<formControlPr xmlns="http://schemas.microsoft.com/office/spreadsheetml/2009/9/main" objectType="CheckBox" fmlaLink="$V$51" lockText="1"/>
</file>

<file path=xl/ctrlProps/ctrlProp842.xml><?xml version="1.0" encoding="utf-8"?>
<formControlPr xmlns="http://schemas.microsoft.com/office/spreadsheetml/2009/9/main" objectType="CheckBox" fmlaLink="$V$54" lockText="1"/>
</file>

<file path=xl/ctrlProps/ctrlProp843.xml><?xml version="1.0" encoding="utf-8"?>
<formControlPr xmlns="http://schemas.microsoft.com/office/spreadsheetml/2009/9/main" objectType="CheckBox" fmlaLink="$V$55" lockText="1"/>
</file>

<file path=xl/ctrlProps/ctrlProp844.xml><?xml version="1.0" encoding="utf-8"?>
<formControlPr xmlns="http://schemas.microsoft.com/office/spreadsheetml/2009/9/main" objectType="CheckBox" fmlaLink="$V$62" lockText="1"/>
</file>

<file path=xl/ctrlProps/ctrlProp845.xml><?xml version="1.0" encoding="utf-8"?>
<formControlPr xmlns="http://schemas.microsoft.com/office/spreadsheetml/2009/9/main" objectType="CheckBox" fmlaLink="$V$64" lockText="1"/>
</file>

<file path=xl/ctrlProps/ctrlProp846.xml><?xml version="1.0" encoding="utf-8"?>
<formControlPr xmlns="http://schemas.microsoft.com/office/spreadsheetml/2009/9/main" objectType="CheckBox" fmlaLink="$V$65" lockText="1"/>
</file>

<file path=xl/ctrlProps/ctrlProp847.xml><?xml version="1.0" encoding="utf-8"?>
<formControlPr xmlns="http://schemas.microsoft.com/office/spreadsheetml/2009/9/main" objectType="CheckBox" fmlaLink="$V$66" lockText="1"/>
</file>

<file path=xl/ctrlProps/ctrlProp848.xml><?xml version="1.0" encoding="utf-8"?>
<formControlPr xmlns="http://schemas.microsoft.com/office/spreadsheetml/2009/9/main" objectType="CheckBox" fmlaLink="$V$67" lockText="1"/>
</file>

<file path=xl/ctrlProps/ctrlProp849.xml><?xml version="1.0" encoding="utf-8"?>
<formControlPr xmlns="http://schemas.microsoft.com/office/spreadsheetml/2009/9/main" objectType="CheckBox" fmlaLink="$V$68" lockText="1"/>
</file>

<file path=xl/ctrlProps/ctrlProp850.xml><?xml version="1.0" encoding="utf-8"?>
<formControlPr xmlns="http://schemas.microsoft.com/office/spreadsheetml/2009/9/main" objectType="CheckBox" fmlaLink="$V$69" lockText="1"/>
</file>

<file path=xl/ctrlProps/ctrlProp851.xml><?xml version="1.0" encoding="utf-8"?>
<formControlPr xmlns="http://schemas.microsoft.com/office/spreadsheetml/2009/9/main" objectType="CheckBox" fmlaLink="$V$70" lockText="1"/>
</file>

<file path=xl/ctrlProps/ctrlProp852.xml><?xml version="1.0" encoding="utf-8"?>
<formControlPr xmlns="http://schemas.microsoft.com/office/spreadsheetml/2009/9/main" objectType="CheckBox" fmlaLink="$V$72" lockText="1"/>
</file>

<file path=xl/ctrlProps/ctrlProp853.xml><?xml version="1.0" encoding="utf-8"?>
<formControlPr xmlns="http://schemas.microsoft.com/office/spreadsheetml/2009/9/main" objectType="CheckBox" fmlaLink="$V$74" lockText="1"/>
</file>

<file path=xl/ctrlProps/ctrlProp854.xml><?xml version="1.0" encoding="utf-8"?>
<formControlPr xmlns="http://schemas.microsoft.com/office/spreadsheetml/2009/9/main" objectType="CheckBox" fmlaLink="$V$75" lockText="1"/>
</file>

<file path=xl/ctrlProps/ctrlProp855.xml><?xml version="1.0" encoding="utf-8"?>
<formControlPr xmlns="http://schemas.microsoft.com/office/spreadsheetml/2009/9/main" objectType="CheckBox" fmlaLink="$V$76" lockText="1"/>
</file>

<file path=xl/ctrlProps/ctrlProp856.xml><?xml version="1.0" encoding="utf-8"?>
<formControlPr xmlns="http://schemas.microsoft.com/office/spreadsheetml/2009/9/main" objectType="CheckBox" fmlaLink="$V$77" lockText="1"/>
</file>

<file path=xl/ctrlProps/ctrlProp857.xml><?xml version="1.0" encoding="utf-8"?>
<formControlPr xmlns="http://schemas.microsoft.com/office/spreadsheetml/2009/9/main" objectType="CheckBox" fmlaLink="$V$78" lockText="1"/>
</file>

<file path=xl/ctrlProps/ctrlProp858.xml><?xml version="1.0" encoding="utf-8"?>
<formControlPr xmlns="http://schemas.microsoft.com/office/spreadsheetml/2009/9/main" objectType="CheckBox" fmlaLink="$V$79" lockText="1"/>
</file>

<file path=xl/ctrlProps/ctrlProp859.xml><?xml version="1.0" encoding="utf-8"?>
<formControlPr xmlns="http://schemas.microsoft.com/office/spreadsheetml/2009/9/main" objectType="CheckBox" fmlaLink="$V$80" lockText="1"/>
</file>

<file path=xl/ctrlProps/ctrlProp860.xml><?xml version="1.0" encoding="utf-8"?>
<formControlPr xmlns="http://schemas.microsoft.com/office/spreadsheetml/2009/9/main" objectType="CheckBox" fmlaLink="$V$81" lockText="1"/>
</file>

<file path=xl/ctrlProps/ctrlProp861.xml><?xml version="1.0" encoding="utf-8"?>
<formControlPr xmlns="http://schemas.microsoft.com/office/spreadsheetml/2009/9/main" objectType="CheckBox" fmlaLink="$V$82" lockText="1"/>
</file>

<file path=xl/ctrlProps/ctrlProp862.xml><?xml version="1.0" encoding="utf-8"?>
<formControlPr xmlns="http://schemas.microsoft.com/office/spreadsheetml/2009/9/main" objectType="CheckBox" fmlaLink="$V$83" lockText="1"/>
</file>

<file path=xl/ctrlProps/ctrlProp863.xml><?xml version="1.0" encoding="utf-8"?>
<formControlPr xmlns="http://schemas.microsoft.com/office/spreadsheetml/2009/9/main" objectType="CheckBox" fmlaLink="$V$84" lockText="1"/>
</file>

<file path=xl/ctrlProps/ctrlProp864.xml><?xml version="1.0" encoding="utf-8"?>
<formControlPr xmlns="http://schemas.microsoft.com/office/spreadsheetml/2009/9/main" objectType="CheckBox" fmlaLink="$V$91" lockText="1"/>
</file>

<file path=xl/ctrlProps/ctrlProp865.xml><?xml version="1.0" encoding="utf-8"?>
<formControlPr xmlns="http://schemas.microsoft.com/office/spreadsheetml/2009/9/main" objectType="CheckBox" fmlaLink="$V$93" lockText="1"/>
</file>

<file path=xl/ctrlProps/ctrlProp866.xml><?xml version="1.0" encoding="utf-8"?>
<formControlPr xmlns="http://schemas.microsoft.com/office/spreadsheetml/2009/9/main" objectType="CheckBox" fmlaLink="$V$94" lockText="1"/>
</file>

<file path=xl/ctrlProps/ctrlProp867.xml><?xml version="1.0" encoding="utf-8"?>
<formControlPr xmlns="http://schemas.microsoft.com/office/spreadsheetml/2009/9/main" objectType="CheckBox" fmlaLink="$V$96" lockText="1"/>
</file>

<file path=xl/ctrlProps/ctrlProp868.xml><?xml version="1.0" encoding="utf-8"?>
<formControlPr xmlns="http://schemas.microsoft.com/office/spreadsheetml/2009/9/main" objectType="CheckBox" fmlaLink="$V$97" lockText="1"/>
</file>

<file path=xl/ctrlProps/ctrlProp869.xml><?xml version="1.0" encoding="utf-8"?>
<formControlPr xmlns="http://schemas.microsoft.com/office/spreadsheetml/2009/9/main" objectType="CheckBox" fmlaLink="$V$98" lockText="1"/>
</file>

<file path=xl/ctrlProps/ctrlProp870.xml><?xml version="1.0" encoding="utf-8"?>
<formControlPr xmlns="http://schemas.microsoft.com/office/spreadsheetml/2009/9/main" objectType="CheckBox" fmlaLink="$V$99" lockText="1"/>
</file>

<file path=xl/ctrlProps/ctrlProp871.xml><?xml version="1.0" encoding="utf-8"?>
<formControlPr xmlns="http://schemas.microsoft.com/office/spreadsheetml/2009/9/main" objectType="CheckBox" fmlaLink="$V$100" lockText="1"/>
</file>

<file path=xl/ctrlProps/ctrlProp872.xml><?xml version="1.0" encoding="utf-8"?>
<formControlPr xmlns="http://schemas.microsoft.com/office/spreadsheetml/2009/9/main" objectType="CheckBox" fmlaLink="$V$101" lockText="1"/>
</file>

<file path=xl/ctrlProps/ctrlProp873.xml><?xml version="1.0" encoding="utf-8"?>
<formControlPr xmlns="http://schemas.microsoft.com/office/spreadsheetml/2009/9/main" objectType="CheckBox" fmlaLink="$V$103" lockText="1"/>
</file>

<file path=xl/ctrlProps/ctrlProp874.xml><?xml version="1.0" encoding="utf-8"?>
<formControlPr xmlns="http://schemas.microsoft.com/office/spreadsheetml/2009/9/main" objectType="CheckBox" fmlaLink="$V$104" lockText="1"/>
</file>

<file path=xl/ctrlProps/ctrlProp875.xml><?xml version="1.0" encoding="utf-8"?>
<formControlPr xmlns="http://schemas.microsoft.com/office/spreadsheetml/2009/9/main" objectType="CheckBox" fmlaLink="$V$105" lockText="1"/>
</file>

<file path=xl/ctrlProps/ctrlProp876.xml><?xml version="1.0" encoding="utf-8"?>
<formControlPr xmlns="http://schemas.microsoft.com/office/spreadsheetml/2009/9/main" objectType="CheckBox" fmlaLink="$V$106" lockText="1"/>
</file>

<file path=xl/ctrlProps/ctrlProp877.xml><?xml version="1.0" encoding="utf-8"?>
<formControlPr xmlns="http://schemas.microsoft.com/office/spreadsheetml/2009/9/main" objectType="CheckBox" fmlaLink="$V$118" lockText="1"/>
</file>

<file path=xl/ctrlProps/ctrlProp878.xml><?xml version="1.0" encoding="utf-8"?>
<formControlPr xmlns="http://schemas.microsoft.com/office/spreadsheetml/2009/9/main" objectType="CheckBox" fmlaLink="$V$120" lockText="1"/>
</file>

<file path=xl/ctrlProps/ctrlProp879.xml><?xml version="1.0" encoding="utf-8"?>
<formControlPr xmlns="http://schemas.microsoft.com/office/spreadsheetml/2009/9/main" objectType="CheckBox" fmlaLink="$V$121" lockText="1"/>
</file>

<file path=xl/ctrlProps/ctrlProp880.xml><?xml version="1.0" encoding="utf-8"?>
<formControlPr xmlns="http://schemas.microsoft.com/office/spreadsheetml/2009/9/main" objectType="CheckBox" fmlaLink="$V$123" lockText="1"/>
</file>

<file path=xl/ctrlProps/ctrlProp881.xml><?xml version="1.0" encoding="utf-8"?>
<formControlPr xmlns="http://schemas.microsoft.com/office/spreadsheetml/2009/9/main" objectType="CheckBox" fmlaLink="$V$124" lockText="1"/>
</file>

<file path=xl/ctrlProps/ctrlProp882.xml><?xml version="1.0" encoding="utf-8"?>
<formControlPr xmlns="http://schemas.microsoft.com/office/spreadsheetml/2009/9/main" objectType="CheckBox" fmlaLink="$V$126" lockText="1"/>
</file>

<file path=xl/ctrlProps/ctrlProp883.xml><?xml version="1.0" encoding="utf-8"?>
<formControlPr xmlns="http://schemas.microsoft.com/office/spreadsheetml/2009/9/main" objectType="CheckBox" fmlaLink="$V$127" lockText="1"/>
</file>

<file path=xl/ctrlProps/ctrlProp884.xml><?xml version="1.0" encoding="utf-8"?>
<formControlPr xmlns="http://schemas.microsoft.com/office/spreadsheetml/2009/9/main" objectType="CheckBox" fmlaLink="$V$128" lockText="1"/>
</file>

<file path=xl/ctrlProps/ctrlProp885.xml><?xml version="1.0" encoding="utf-8"?>
<formControlPr xmlns="http://schemas.microsoft.com/office/spreadsheetml/2009/9/main" objectType="CheckBox" fmlaLink="$V$129" lockText="1"/>
</file>

<file path=xl/ctrlProps/ctrlProp886.xml><?xml version="1.0" encoding="utf-8"?>
<formControlPr xmlns="http://schemas.microsoft.com/office/spreadsheetml/2009/9/main" objectType="CheckBox" fmlaLink="$V$130" lockText="1"/>
</file>

<file path=xl/ctrlProps/ctrlProp887.xml><?xml version="1.0" encoding="utf-8"?>
<formControlPr xmlns="http://schemas.microsoft.com/office/spreadsheetml/2009/9/main" objectType="CheckBox" fmlaLink="$V$131" lockText="1"/>
</file>

<file path=xl/ctrlProps/ctrlProp888.xml><?xml version="1.0" encoding="utf-8"?>
<formControlPr xmlns="http://schemas.microsoft.com/office/spreadsheetml/2009/9/main" objectType="CheckBox" fmlaLink="$V$132" lockText="1"/>
</file>

<file path=xl/ctrlProps/ctrlProp889.xml><?xml version="1.0" encoding="utf-8"?>
<formControlPr xmlns="http://schemas.microsoft.com/office/spreadsheetml/2009/9/main" objectType="CheckBox" fmlaLink="$V$133" lockText="1"/>
</file>

<file path=xl/ctrlProps/ctrlProp890.xml><?xml version="1.0" encoding="utf-8"?>
<formControlPr xmlns="http://schemas.microsoft.com/office/spreadsheetml/2009/9/main" objectType="CheckBox" fmlaLink="$V$135" lockText="1"/>
</file>

<file path=xl/ctrlProps/ctrlProp891.xml><?xml version="1.0" encoding="utf-8"?>
<formControlPr xmlns="http://schemas.microsoft.com/office/spreadsheetml/2009/9/main" objectType="CheckBox" fmlaLink="$V$136" lockText="1"/>
</file>

<file path=xl/ctrlProps/ctrlProp892.xml><?xml version="1.0" encoding="utf-8"?>
<formControlPr xmlns="http://schemas.microsoft.com/office/spreadsheetml/2009/9/main" objectType="CheckBox" fmlaLink="$V$137" lockText="1"/>
</file>

<file path=xl/ctrlProps/ctrlProp893.xml><?xml version="1.0" encoding="utf-8"?>
<formControlPr xmlns="http://schemas.microsoft.com/office/spreadsheetml/2009/9/main" objectType="CheckBox" fmlaLink="$V$138" lockText="1"/>
</file>

<file path=xl/ctrlProps/ctrlProp894.xml><?xml version="1.0" encoding="utf-8"?>
<formControlPr xmlns="http://schemas.microsoft.com/office/spreadsheetml/2009/9/main" objectType="CheckBox" fmlaLink="$V$139" lockText="1"/>
</file>

<file path=xl/ctrlProps/ctrlProp895.xml><?xml version="1.0" encoding="utf-8"?>
<formControlPr xmlns="http://schemas.microsoft.com/office/spreadsheetml/2009/9/main" objectType="CheckBox" fmlaLink="$V$140" lockText="1"/>
</file>

<file path=xl/ctrlProps/ctrlProp896.xml><?xml version="1.0" encoding="utf-8"?>
<formControlPr xmlns="http://schemas.microsoft.com/office/spreadsheetml/2009/9/main" objectType="CheckBox" fmlaLink="$V$141" lockText="1"/>
</file>

<file path=xl/ctrlProps/ctrlProp897.xml><?xml version="1.0" encoding="utf-8"?>
<formControlPr xmlns="http://schemas.microsoft.com/office/spreadsheetml/2009/9/main" objectType="CheckBox" fmlaLink="$V$142" lockText="1"/>
</file>

<file path=xl/ctrlProps/ctrlProp898.xml><?xml version="1.0" encoding="utf-8"?>
<formControlPr xmlns="http://schemas.microsoft.com/office/spreadsheetml/2009/9/main" objectType="CheckBox" fmlaLink="$V$154" lockText="1"/>
</file>

<file path=xl/ctrlProps/ctrlProp899.xml><?xml version="1.0" encoding="utf-8"?>
<formControlPr xmlns="http://schemas.microsoft.com/office/spreadsheetml/2009/9/main" objectType="CheckBox" fmlaLink="$V$156" lockText="1"/>
</file>

<file path=xl/ctrlProps/ctrlProp900.xml><?xml version="1.0" encoding="utf-8"?>
<formControlPr xmlns="http://schemas.microsoft.com/office/spreadsheetml/2009/9/main" objectType="CheckBox" fmlaLink="$V$157" lockText="1"/>
</file>

<file path=xl/ctrlProps/ctrlProp901.xml><?xml version="1.0" encoding="utf-8"?>
<formControlPr xmlns="http://schemas.microsoft.com/office/spreadsheetml/2009/9/main" objectType="CheckBox" fmlaLink="$V$159" lockText="1"/>
</file>

<file path=xl/ctrlProps/ctrlProp902.xml><?xml version="1.0" encoding="utf-8"?>
<formControlPr xmlns="http://schemas.microsoft.com/office/spreadsheetml/2009/9/main" objectType="CheckBox" fmlaLink="$V$160" lockText="1"/>
</file>

<file path=xl/ctrlProps/ctrlProp903.xml><?xml version="1.0" encoding="utf-8"?>
<formControlPr xmlns="http://schemas.microsoft.com/office/spreadsheetml/2009/9/main" objectType="CheckBox" fmlaLink="$V$162" lockText="1"/>
</file>

<file path=xl/ctrlProps/ctrlProp904.xml><?xml version="1.0" encoding="utf-8"?>
<formControlPr xmlns="http://schemas.microsoft.com/office/spreadsheetml/2009/9/main" objectType="CheckBox" fmlaLink="$V$163" lockText="1"/>
</file>

<file path=xl/ctrlProps/ctrlProp905.xml><?xml version="1.0" encoding="utf-8"?>
<formControlPr xmlns="http://schemas.microsoft.com/office/spreadsheetml/2009/9/main" objectType="CheckBox" fmlaLink="$V$170" lockText="1"/>
</file>

<file path=xl/ctrlProps/ctrlProp906.xml><?xml version="1.0" encoding="utf-8"?>
<formControlPr xmlns="http://schemas.microsoft.com/office/spreadsheetml/2009/9/main" objectType="CheckBox" fmlaLink="$V$172" lockText="1"/>
</file>

<file path=xl/ctrlProps/ctrlProp907.xml><?xml version="1.0" encoding="utf-8"?>
<formControlPr xmlns="http://schemas.microsoft.com/office/spreadsheetml/2009/9/main" objectType="CheckBox" fmlaLink="$V$173" lockText="1"/>
</file>

<file path=xl/ctrlProps/ctrlProp908.xml><?xml version="1.0" encoding="utf-8"?>
<formControlPr xmlns="http://schemas.microsoft.com/office/spreadsheetml/2009/9/main" objectType="CheckBox" fmlaLink="$V$175" lockText="1"/>
</file>

<file path=xl/ctrlProps/ctrlProp909.xml><?xml version="1.0" encoding="utf-8"?>
<formControlPr xmlns="http://schemas.microsoft.com/office/spreadsheetml/2009/9/main" objectType="CheckBox" fmlaLink="$V$177" lockText="1"/>
</file>

<file path=xl/ctrlProps/ctrlProp910.xml><?xml version="1.0" encoding="utf-8"?>
<formControlPr xmlns="http://schemas.microsoft.com/office/spreadsheetml/2009/9/main" objectType="CheckBox" fmlaLink="$V$178" lockText="1"/>
</file>

<file path=xl/ctrlProps/ctrlProp911.xml><?xml version="1.0" encoding="utf-8"?>
<formControlPr xmlns="http://schemas.microsoft.com/office/spreadsheetml/2009/9/main" objectType="CheckBox" fmlaLink="$V$179" lockText="1"/>
</file>

<file path=xl/ctrlProps/ctrlProp912.xml><?xml version="1.0" encoding="utf-8"?>
<formControlPr xmlns="http://schemas.microsoft.com/office/spreadsheetml/2009/9/main" objectType="CheckBox" fmlaLink="$V$180" lockText="1"/>
</file>

<file path=xl/ctrlProps/ctrlProp913.xml><?xml version="1.0" encoding="utf-8"?>
<formControlPr xmlns="http://schemas.microsoft.com/office/spreadsheetml/2009/9/main" objectType="CheckBox" fmlaLink="$V$182" lockText="1"/>
</file>

<file path=xl/ctrlProps/ctrlProp914.xml><?xml version="1.0" encoding="utf-8"?>
<formControlPr xmlns="http://schemas.microsoft.com/office/spreadsheetml/2009/9/main" objectType="CheckBox" fmlaLink="$V$183" lockText="1"/>
</file>

<file path=xl/ctrlProps/ctrlProp915.xml><?xml version="1.0" encoding="utf-8"?>
<formControlPr xmlns="http://schemas.microsoft.com/office/spreadsheetml/2009/9/main" objectType="CheckBox" fmlaLink="$V$195" lockText="1"/>
</file>

<file path=xl/ctrlProps/ctrlProp916.xml><?xml version="1.0" encoding="utf-8"?>
<formControlPr xmlns="http://schemas.microsoft.com/office/spreadsheetml/2009/9/main" objectType="CheckBox" fmlaLink="$V$197" lockText="1"/>
</file>

<file path=xl/ctrlProps/ctrlProp917.xml><?xml version="1.0" encoding="utf-8"?>
<formControlPr xmlns="http://schemas.microsoft.com/office/spreadsheetml/2009/9/main" objectType="CheckBox" fmlaLink="$V$198" lockText="1"/>
</file>

<file path=xl/ctrlProps/ctrlProp918.xml><?xml version="1.0" encoding="utf-8"?>
<formControlPr xmlns="http://schemas.microsoft.com/office/spreadsheetml/2009/9/main" objectType="CheckBox" fmlaLink="$V$200" lockText="1"/>
</file>

<file path=xl/ctrlProps/ctrlProp919.xml><?xml version="1.0" encoding="utf-8"?>
<formControlPr xmlns="http://schemas.microsoft.com/office/spreadsheetml/2009/9/main" objectType="CheckBox" fmlaLink="$V$201" lockText="1"/>
</file>

<file path=xl/ctrlProps/ctrlProp920.xml><?xml version="1.0" encoding="utf-8"?>
<formControlPr xmlns="http://schemas.microsoft.com/office/spreadsheetml/2009/9/main" objectType="CheckBox" fmlaLink="$V$202" lockText="1"/>
</file>

<file path=xl/ctrlProps/ctrlProp921.xml><?xml version="1.0" encoding="utf-8"?>
<formControlPr xmlns="http://schemas.microsoft.com/office/spreadsheetml/2009/9/main" objectType="CheckBox" fmlaLink="$V$203" lockText="1"/>
</file>

<file path=xl/ctrlProps/ctrlProp922.xml><?xml version="1.0" encoding="utf-8"?>
<formControlPr xmlns="http://schemas.microsoft.com/office/spreadsheetml/2009/9/main" objectType="CheckBox" fmlaLink="$V$204" lockText="1"/>
</file>

<file path=xl/ctrlProps/ctrlProp923.xml><?xml version="1.0" encoding="utf-8"?>
<formControlPr xmlns="http://schemas.microsoft.com/office/spreadsheetml/2009/9/main" objectType="CheckBox" fmlaLink="$V$205" lockText="1"/>
</file>

<file path=xl/ctrlProps/ctrlProp924.xml><?xml version="1.0" encoding="utf-8"?>
<formControlPr xmlns="http://schemas.microsoft.com/office/spreadsheetml/2009/9/main" objectType="CheckBox" fmlaLink="$V$207" lockText="1"/>
</file>

<file path=xl/ctrlProps/ctrlProp925.xml><?xml version="1.0" encoding="utf-8"?>
<formControlPr xmlns="http://schemas.microsoft.com/office/spreadsheetml/2009/9/main" objectType="CheckBox" fmlaLink="$V$208" lockText="1"/>
</file>

<file path=xl/ctrlProps/ctrlProp926.xml><?xml version="1.0" encoding="utf-8"?>
<formControlPr xmlns="http://schemas.microsoft.com/office/spreadsheetml/2009/9/main" objectType="CheckBox" fmlaLink="$V$215" lockText="1"/>
</file>

<file path=xl/ctrlProps/ctrlProp927.xml><?xml version="1.0" encoding="utf-8"?>
<formControlPr xmlns="http://schemas.microsoft.com/office/spreadsheetml/2009/9/main" objectType="CheckBox" fmlaLink="$V$216" lockText="1"/>
</file>

<file path=xl/ctrlProps/ctrlProp928.xml><?xml version="1.0" encoding="utf-8"?>
<formControlPr xmlns="http://schemas.microsoft.com/office/spreadsheetml/2009/9/main" objectType="CheckBox" fmlaLink="$V$218" lockText="1"/>
</file>

<file path=xl/ctrlProps/ctrlProp929.xml><?xml version="1.0" encoding="utf-8"?>
<formControlPr xmlns="http://schemas.microsoft.com/office/spreadsheetml/2009/9/main" objectType="CheckBox" fmlaLink="$V$219" lockText="1"/>
</file>

<file path=xl/ctrlProps/ctrlProp930.xml><?xml version="1.0" encoding="utf-8"?>
<formControlPr xmlns="http://schemas.microsoft.com/office/spreadsheetml/2009/9/main" objectType="CheckBox" fmlaLink="$V$220" lockText="1"/>
</file>

<file path=xl/ctrlProps/ctrlProp931.xml><?xml version="1.0" encoding="utf-8"?>
<formControlPr xmlns="http://schemas.microsoft.com/office/spreadsheetml/2009/9/main" objectType="CheckBox" fmlaLink="$V$221" lockText="1"/>
</file>

<file path=xl/ctrlProps/ctrlProp932.xml><?xml version="1.0" encoding="utf-8"?>
<formControlPr xmlns="http://schemas.microsoft.com/office/spreadsheetml/2009/9/main" objectType="CheckBox" fmlaLink="$V$223" lockText="1"/>
</file>

<file path=xl/ctrlProps/ctrlProp933.xml><?xml version="1.0" encoding="utf-8"?>
<formControlPr xmlns="http://schemas.microsoft.com/office/spreadsheetml/2009/9/main" objectType="CheckBox" fmlaLink="$V$226" lockText="1"/>
</file>

<file path=xl/ctrlProps/ctrlProp934.xml><?xml version="1.0" encoding="utf-8"?>
<formControlPr xmlns="http://schemas.microsoft.com/office/spreadsheetml/2009/9/main" objectType="CheckBox" fmlaLink="$V$227" lockText="1"/>
</file>

<file path=xl/ctrlProps/ctrlProp935.xml><?xml version="1.0" encoding="utf-8"?>
<formControlPr xmlns="http://schemas.microsoft.com/office/spreadsheetml/2009/9/main" objectType="CheckBox" fmlaLink="$V$228" lockText="1"/>
</file>

<file path=xl/ctrlProps/ctrlProp936.xml><?xml version="1.0" encoding="utf-8"?>
<formControlPr xmlns="http://schemas.microsoft.com/office/spreadsheetml/2009/9/main" objectType="CheckBox" fmlaLink="$V$229" lockText="1"/>
</file>

<file path=xl/ctrlProps/ctrlProp937.xml><?xml version="1.0" encoding="utf-8"?>
<formControlPr xmlns="http://schemas.microsoft.com/office/spreadsheetml/2009/9/main" objectType="CheckBox" fmlaLink="$V$230" lockText="1"/>
</file>

<file path=xl/ctrlProps/ctrlProp938.xml><?xml version="1.0" encoding="utf-8"?>
<formControlPr xmlns="http://schemas.microsoft.com/office/spreadsheetml/2009/9/main" objectType="CheckBox" fmlaLink="$V$232" lockText="1"/>
</file>

<file path=xl/ctrlProps/ctrlProp939.xml><?xml version="1.0" encoding="utf-8"?>
<formControlPr xmlns="http://schemas.microsoft.com/office/spreadsheetml/2009/9/main" objectType="CheckBox" fmlaLink="$V$233" lockText="1"/>
</file>

<file path=xl/ctrlProps/ctrlProp940.xml><?xml version="1.0" encoding="utf-8"?>
<formControlPr xmlns="http://schemas.microsoft.com/office/spreadsheetml/2009/9/main" objectType="CheckBox" fmlaLink="$V$234" lockText="1"/>
</file>

<file path=xl/ctrlProps/ctrlProp941.xml><?xml version="1.0" encoding="utf-8"?>
<formControlPr xmlns="http://schemas.microsoft.com/office/spreadsheetml/2009/9/main" objectType="CheckBox" fmlaLink="$V$235" lockText="1"/>
</file>

<file path=xl/ctrlProps/ctrlProp942.xml><?xml version="1.0" encoding="utf-8"?>
<formControlPr xmlns="http://schemas.microsoft.com/office/spreadsheetml/2009/9/main" objectType="CheckBox" fmlaLink="$V$238" lockText="1"/>
</file>

<file path=xl/ctrlProps/ctrlProp943.xml><?xml version="1.0" encoding="utf-8"?>
<formControlPr xmlns="http://schemas.microsoft.com/office/spreadsheetml/2009/9/main" objectType="CheckBox" fmlaLink="$V$239" lockText="1"/>
</file>

<file path=xl/ctrlProps/ctrlProp944.xml><?xml version="1.0" encoding="utf-8"?>
<formControlPr xmlns="http://schemas.microsoft.com/office/spreadsheetml/2009/9/main" objectType="CheckBox" fmlaLink="$V$240" lockText="1"/>
</file>

<file path=xl/ctrlProps/ctrlProp945.xml><?xml version="1.0" encoding="utf-8"?>
<formControlPr xmlns="http://schemas.microsoft.com/office/spreadsheetml/2009/9/main" objectType="CheckBox" fmlaLink="$V$242" lockText="1"/>
</file>

<file path=xl/ctrlProps/ctrlProp946.xml><?xml version="1.0" encoding="utf-8"?>
<formControlPr xmlns="http://schemas.microsoft.com/office/spreadsheetml/2009/9/main" objectType="CheckBox" fmlaLink="$V$243" lockText="1"/>
</file>

<file path=xl/ctrlProps/ctrlProp947.xml><?xml version="1.0" encoding="utf-8"?>
<formControlPr xmlns="http://schemas.microsoft.com/office/spreadsheetml/2009/9/main" objectType="CheckBox" fmlaLink="$V$244" lockText="1"/>
</file>

<file path=xl/ctrlProps/ctrlProp948.xml><?xml version="1.0" encoding="utf-8"?>
<formControlPr xmlns="http://schemas.microsoft.com/office/spreadsheetml/2009/9/main" objectType="CheckBox" fmlaLink="$V$245" lockText="1"/>
</file>

<file path=xl/ctrlProps/ctrlProp949.xml><?xml version="1.0" encoding="utf-8"?>
<formControlPr xmlns="http://schemas.microsoft.com/office/spreadsheetml/2009/9/main" objectType="CheckBox" fmlaLink="$V$247" lockText="1"/>
</file>

<file path=xl/ctrlProps/ctrlProp950.xml><?xml version="1.0" encoding="utf-8"?>
<formControlPr xmlns="http://schemas.microsoft.com/office/spreadsheetml/2009/9/main" objectType="CheckBox" fmlaLink="$V$248" lockText="1"/>
</file>

<file path=xl/ctrlProps/ctrlProp951.xml><?xml version="1.0" encoding="utf-8"?>
<formControlPr xmlns="http://schemas.microsoft.com/office/spreadsheetml/2009/9/main" objectType="CheckBox" fmlaLink="$V$249" lockText="1"/>
</file>

<file path=xl/ctrlProps/ctrlProp952.xml><?xml version="1.0" encoding="utf-8"?>
<formControlPr xmlns="http://schemas.microsoft.com/office/spreadsheetml/2009/9/main" objectType="CheckBox" fmlaLink="$V$250" lockText="1"/>
</file>

<file path=xl/ctrlProps/ctrlProp953.xml><?xml version="1.0" encoding="utf-8"?>
<formControlPr xmlns="http://schemas.microsoft.com/office/spreadsheetml/2009/9/main" objectType="CheckBox" fmlaLink="$V$258" lockText="1"/>
</file>

<file path=xl/ctrlProps/ctrlProp954.xml><?xml version="1.0" encoding="utf-8"?>
<formControlPr xmlns="http://schemas.microsoft.com/office/spreadsheetml/2009/9/main" objectType="CheckBox" fmlaLink="$V$259" lockText="1"/>
</file>

<file path=xl/ctrlProps/ctrlProp955.xml><?xml version="1.0" encoding="utf-8"?>
<formControlPr xmlns="http://schemas.microsoft.com/office/spreadsheetml/2009/9/main" objectType="CheckBox" fmlaLink="$V$261" lockText="1"/>
</file>

<file path=xl/ctrlProps/ctrlProp956.xml><?xml version="1.0" encoding="utf-8"?>
<formControlPr xmlns="http://schemas.microsoft.com/office/spreadsheetml/2009/9/main" objectType="CheckBox" fmlaLink="$V$262" lockText="1"/>
</file>

<file path=xl/ctrlProps/ctrlProp957.xml><?xml version="1.0" encoding="utf-8"?>
<formControlPr xmlns="http://schemas.microsoft.com/office/spreadsheetml/2009/9/main" objectType="CheckBox" fmlaLink="$V$263" lockText="1"/>
</file>

<file path=xl/ctrlProps/ctrlProp958.xml><?xml version="1.0" encoding="utf-8"?>
<formControlPr xmlns="http://schemas.microsoft.com/office/spreadsheetml/2009/9/main" objectType="CheckBox" fmlaLink="$V$264" lockText="1"/>
</file>

<file path=xl/ctrlProps/ctrlProp959.xml><?xml version="1.0" encoding="utf-8"?>
<formControlPr xmlns="http://schemas.microsoft.com/office/spreadsheetml/2009/9/main" objectType="CheckBox" fmlaLink="$V$265" lockText="1"/>
</file>

<file path=xl/ctrlProps/ctrlProp960.xml><?xml version="1.0" encoding="utf-8"?>
<formControlPr xmlns="http://schemas.microsoft.com/office/spreadsheetml/2009/9/main" objectType="CheckBox" fmlaLink="$V$266" lockText="1"/>
</file>

<file path=xl/ctrlProps/ctrlProp961.xml><?xml version="1.0" encoding="utf-8"?>
<formControlPr xmlns="http://schemas.microsoft.com/office/spreadsheetml/2009/9/main" objectType="CheckBox" fmlaLink="$V$267" lockText="1"/>
</file>

<file path=xl/ctrlProps/ctrlProp962.xml><?xml version="1.0" encoding="utf-8"?>
<formControlPr xmlns="http://schemas.microsoft.com/office/spreadsheetml/2009/9/main" objectType="CheckBox" fmlaLink="$V$279" lockText="1"/>
</file>

<file path=xl/ctrlProps/ctrlProp963.xml><?xml version="1.0" encoding="utf-8"?>
<formControlPr xmlns="http://schemas.microsoft.com/office/spreadsheetml/2009/9/main" objectType="CheckBox" fmlaLink="$V$281" lockText="1"/>
</file>

<file path=xl/ctrlProps/ctrlProp964.xml><?xml version="1.0" encoding="utf-8"?>
<formControlPr xmlns="http://schemas.microsoft.com/office/spreadsheetml/2009/9/main" objectType="CheckBox" fmlaLink="$V$283" lockText="1"/>
</file>

<file path=xl/ctrlProps/ctrlProp965.xml><?xml version="1.0" encoding="utf-8"?>
<formControlPr xmlns="http://schemas.microsoft.com/office/spreadsheetml/2009/9/main" objectType="CheckBox" fmlaLink="$V$285" lockText="1"/>
</file>

<file path=xl/ctrlProps/ctrlProp966.xml><?xml version="1.0" encoding="utf-8"?>
<formControlPr xmlns="http://schemas.microsoft.com/office/spreadsheetml/2009/9/main" objectType="CheckBox" fmlaLink="$V$286" lockText="1"/>
</file>

<file path=xl/ctrlProps/ctrlProp967.xml><?xml version="1.0" encoding="utf-8"?>
<formControlPr xmlns="http://schemas.microsoft.com/office/spreadsheetml/2009/9/main" objectType="CheckBox" fmlaLink="$V$287" lockText="1"/>
</file>

<file path=xl/ctrlProps/ctrlProp968.xml><?xml version="1.0" encoding="utf-8"?>
<formControlPr xmlns="http://schemas.microsoft.com/office/spreadsheetml/2009/9/main" objectType="CheckBox" fmlaLink="$V$288" lockText="1"/>
</file>

<file path=xl/ctrlProps/ctrlProp969.xml><?xml version="1.0" encoding="utf-8"?>
<formControlPr xmlns="http://schemas.microsoft.com/office/spreadsheetml/2009/9/main" objectType="CheckBox" fmlaLink="$V$289" lockText="1"/>
</file>

<file path=xl/ctrlProps/ctrlProp970.xml><?xml version="1.0" encoding="utf-8"?>
<formControlPr xmlns="http://schemas.microsoft.com/office/spreadsheetml/2009/9/main" objectType="CheckBox" fmlaLink="$V$290" lockText="1"/>
</file>

<file path=xl/ctrlProps/ctrlProp971.xml><?xml version="1.0" encoding="utf-8"?>
<formControlPr xmlns="http://schemas.microsoft.com/office/spreadsheetml/2009/9/main" objectType="CheckBox" fmlaLink="$V$292" lockText="1"/>
</file>

<file path=xl/ctrlProps/ctrlProp972.xml><?xml version="1.0" encoding="utf-8"?>
<formControlPr xmlns="http://schemas.microsoft.com/office/spreadsheetml/2009/9/main" objectType="CheckBox" fmlaLink="$V$299" lockText="1"/>
</file>

<file path=xl/ctrlProps/ctrlProp973.xml><?xml version="1.0" encoding="utf-8"?>
<formControlPr xmlns="http://schemas.microsoft.com/office/spreadsheetml/2009/9/main" objectType="CheckBox" fmlaLink="$V$302" lockText="1"/>
</file>

<file path=xl/ctrlProps/ctrlProp974.xml><?xml version="1.0" encoding="utf-8"?>
<formControlPr xmlns="http://schemas.microsoft.com/office/spreadsheetml/2009/9/main" objectType="CheckBox" fmlaLink="$V$303" lockText="1"/>
</file>

<file path=xl/ctrlProps/ctrlProp975.xml><?xml version="1.0" encoding="utf-8"?>
<formControlPr xmlns="http://schemas.microsoft.com/office/spreadsheetml/2009/9/main" objectType="CheckBox" fmlaLink="$V$304" lockText="1"/>
</file>

<file path=xl/ctrlProps/ctrlProp976.xml><?xml version="1.0" encoding="utf-8"?>
<formControlPr xmlns="http://schemas.microsoft.com/office/spreadsheetml/2009/9/main" objectType="CheckBox" fmlaLink="$V$307" lockText="1"/>
</file>

<file path=xl/ctrlProps/ctrlProp977.xml><?xml version="1.0" encoding="utf-8"?>
<formControlPr xmlns="http://schemas.microsoft.com/office/spreadsheetml/2009/9/main" objectType="CheckBox" fmlaLink="$V$308" lockText="1"/>
</file>

<file path=xl/ctrlProps/ctrlProp978.xml><?xml version="1.0" encoding="utf-8"?>
<formControlPr xmlns="http://schemas.microsoft.com/office/spreadsheetml/2009/9/main" objectType="CheckBox" fmlaLink="$V$309" lockText="1"/>
</file>

<file path=xl/ctrlProps/ctrlProp979.xml><?xml version="1.0" encoding="utf-8"?>
<formControlPr xmlns="http://schemas.microsoft.com/office/spreadsheetml/2009/9/main" objectType="CheckBox" fmlaLink="$V$310" lockText="1"/>
</file>

<file path=xl/ctrlProps/ctrlProp980.xml><?xml version="1.0" encoding="utf-8"?>
<formControlPr xmlns="http://schemas.microsoft.com/office/spreadsheetml/2009/9/main" objectType="CheckBox" fmlaLink="$V$311" lockText="1"/>
</file>

<file path=xl/ctrlProps/ctrlProp981.xml><?xml version="1.0" encoding="utf-8"?>
<formControlPr xmlns="http://schemas.microsoft.com/office/spreadsheetml/2009/9/main" objectType="CheckBox" fmlaLink="$V$300" lockText="1"/>
</file>

<file path=xl/ctrlProps/ctrlProp982.xml><?xml version="1.0" encoding="utf-8"?>
<formControlPr xmlns="http://schemas.microsoft.com/office/spreadsheetml/2009/9/main" objectType="CheckBox" fmlaLink="$V$324" lockText="1"/>
</file>

<file path=xl/ctrlProps/ctrlProp983.xml><?xml version="1.0" encoding="utf-8"?>
<formControlPr xmlns="http://schemas.microsoft.com/office/spreadsheetml/2009/9/main" objectType="CheckBox" fmlaLink="$V$325" lockText="1"/>
</file>

<file path=xl/ctrlProps/ctrlProp984.xml><?xml version="1.0" encoding="utf-8"?>
<formControlPr xmlns="http://schemas.microsoft.com/office/spreadsheetml/2009/9/main" objectType="CheckBox" fmlaLink="$V$327" lockText="1"/>
</file>

<file path=xl/ctrlProps/ctrlProp985.xml><?xml version="1.0" encoding="utf-8"?>
<formControlPr xmlns="http://schemas.microsoft.com/office/spreadsheetml/2009/9/main" objectType="CheckBox" fmlaLink="$V$328" lockText="1"/>
</file>

<file path=xl/ctrlProps/ctrlProp986.xml><?xml version="1.0" encoding="utf-8"?>
<formControlPr xmlns="http://schemas.microsoft.com/office/spreadsheetml/2009/9/main" objectType="CheckBox" fmlaLink="$V$329" lockText="1"/>
</file>

<file path=xl/ctrlProps/ctrlProp987.xml><?xml version="1.0" encoding="utf-8"?>
<formControlPr xmlns="http://schemas.microsoft.com/office/spreadsheetml/2009/9/main" objectType="CheckBox" fmlaLink="$V$331" lockText="1"/>
</file>

<file path=xl/ctrlProps/ctrlProp988.xml><?xml version="1.0" encoding="utf-8"?>
<formControlPr xmlns="http://schemas.microsoft.com/office/spreadsheetml/2009/9/main" objectType="CheckBox" fmlaLink="$V$333" lockText="1"/>
</file>

<file path=xl/ctrlProps/ctrlProp989.xml><?xml version="1.0" encoding="utf-8"?>
<formControlPr xmlns="http://schemas.microsoft.com/office/spreadsheetml/2009/9/main" objectType="CheckBox" fmlaLink="$V$334" lockText="1"/>
</file>

<file path=xl/ctrlProps/ctrlProp990.xml><?xml version="1.0" encoding="utf-8"?>
<formControlPr xmlns="http://schemas.microsoft.com/office/spreadsheetml/2009/9/main" objectType="CheckBox" fmlaLink="$V$335" lockText="1"/>
</file>

<file path=xl/ctrlProps/ctrlProp991.xml><?xml version="1.0" encoding="utf-8"?>
<formControlPr xmlns="http://schemas.microsoft.com/office/spreadsheetml/2009/9/main" objectType="CheckBox" fmlaLink="$V$336" lockText="1"/>
</file>

<file path=xl/ctrlProps/ctrlProp992.xml><?xml version="1.0" encoding="utf-8"?>
<formControlPr xmlns="http://schemas.microsoft.com/office/spreadsheetml/2009/9/main" objectType="CheckBox" fmlaLink="$V$337" lockText="1"/>
</file>

<file path=xl/ctrlProps/ctrlProp993.xml><?xml version="1.0" encoding="utf-8"?>
<formControlPr xmlns="http://schemas.microsoft.com/office/spreadsheetml/2009/9/main" objectType="CheckBox" fmlaLink="$V$338" lockText="1"/>
</file>

<file path=xl/ctrlProps/ctrlProp994.xml><?xml version="1.0" encoding="utf-8"?>
<formControlPr xmlns="http://schemas.microsoft.com/office/spreadsheetml/2009/9/main" objectType="CheckBox" fmlaLink="$V$339" lockText="1"/>
</file>

<file path=xl/ctrlProps/ctrlProp995.xml><?xml version="1.0" encoding="utf-8"?>
<formControlPr xmlns="http://schemas.microsoft.com/office/spreadsheetml/2009/9/main" objectType="CheckBox" fmlaLink="$V$340" lockText="1"/>
</file>

<file path=xl/ctrlProps/ctrlProp996.xml><?xml version="1.0" encoding="utf-8"?>
<formControlPr xmlns="http://schemas.microsoft.com/office/spreadsheetml/2009/9/main" objectType="CheckBox" fmlaLink="$V$341" lockText="1"/>
</file>

<file path=xl/ctrlProps/ctrlProp997.xml><?xml version="1.0" encoding="utf-8"?>
<formControlPr xmlns="http://schemas.microsoft.com/office/spreadsheetml/2009/9/main" objectType="CheckBox" fmlaLink="$V$342" lockText="1"/>
</file>

<file path=xl/ctrlProps/ctrlProp998.xml><?xml version="1.0" encoding="utf-8"?>
<formControlPr xmlns="http://schemas.microsoft.com/office/spreadsheetml/2009/9/main" objectType="CheckBox" fmlaLink="$V$349" lockText="1"/>
</file>

<file path=xl/ctrlProps/ctrlProp999.xml><?xml version="1.0" encoding="utf-8"?>
<formControlPr xmlns="http://schemas.microsoft.com/office/spreadsheetml/2009/9/main" objectType="CheckBox" fmlaLink="$V$350" lockText="1"/>
</file>

<file path=xl/ctrlProps/ctrlProp1000.xml><?xml version="1.0" encoding="utf-8"?>
<formControlPr xmlns="http://schemas.microsoft.com/office/spreadsheetml/2009/9/main" objectType="CheckBox" fmlaLink="$V$351" lockText="1"/>
</file>

<file path=xl/ctrlProps/ctrlProp1001.xml><?xml version="1.0" encoding="utf-8"?>
<formControlPr xmlns="http://schemas.microsoft.com/office/spreadsheetml/2009/9/main" objectType="CheckBox" fmlaLink="$V$353" lockText="1"/>
</file>

<file path=xl/ctrlProps/ctrlProp1002.xml><?xml version="1.0" encoding="utf-8"?>
<formControlPr xmlns="http://schemas.microsoft.com/office/spreadsheetml/2009/9/main" objectType="CheckBox" fmlaLink="$V$354" lockText="1"/>
</file>

<file path=xl/ctrlProps/ctrlProp1003.xml><?xml version="1.0" encoding="utf-8"?>
<formControlPr xmlns="http://schemas.microsoft.com/office/spreadsheetml/2009/9/main" objectType="CheckBox" fmlaLink="$V$356" lockText="1"/>
</file>

<file path=xl/ctrlProps/ctrlProp1004.xml><?xml version="1.0" encoding="utf-8"?>
<formControlPr xmlns="http://schemas.microsoft.com/office/spreadsheetml/2009/9/main" objectType="CheckBox" fmlaLink="$V$357" lockText="1"/>
</file>

<file path=xl/ctrlProps/ctrlProp1005.xml><?xml version="1.0" encoding="utf-8"?>
<formControlPr xmlns="http://schemas.microsoft.com/office/spreadsheetml/2009/9/main" objectType="CheckBox" fmlaLink="$V$358" lockText="1"/>
</file>

<file path=xl/ctrlProps/ctrlProp1006.xml><?xml version="1.0" encoding="utf-8"?>
<formControlPr xmlns="http://schemas.microsoft.com/office/spreadsheetml/2009/9/main" objectType="CheckBox" fmlaLink="$V$365" lockText="1"/>
</file>

<file path=xl/ctrlProps/ctrlProp1007.xml><?xml version="1.0" encoding="utf-8"?>
<formControlPr xmlns="http://schemas.microsoft.com/office/spreadsheetml/2009/9/main" objectType="CheckBox" fmlaLink="$V$366" lockText="1"/>
</file>

<file path=xl/ctrlProps/ctrlProp1008.xml><?xml version="1.0" encoding="utf-8"?>
<formControlPr xmlns="http://schemas.microsoft.com/office/spreadsheetml/2009/9/main" objectType="CheckBox" fmlaLink="$V$367" lockText="1"/>
</file>

<file path=xl/ctrlProps/ctrlProp1009.xml><?xml version="1.0" encoding="utf-8"?>
<formControlPr xmlns="http://schemas.microsoft.com/office/spreadsheetml/2009/9/main" objectType="CheckBox" fmlaLink="$V$368" lockText="1"/>
</file>

<file path=xl/ctrlProps/ctrlProp1010.xml><?xml version="1.0" encoding="utf-8"?>
<formControlPr xmlns="http://schemas.microsoft.com/office/spreadsheetml/2009/9/main" objectType="CheckBox" fmlaLink="$V$370" lockText="1"/>
</file>

<file path=xl/ctrlProps/ctrlProp1011.xml><?xml version="1.0" encoding="utf-8"?>
<formControlPr xmlns="http://schemas.microsoft.com/office/spreadsheetml/2009/9/main" objectType="CheckBox" fmlaLink="$V$371" lockText="1"/>
</file>

<file path=xl/ctrlProps/ctrlProp1012.xml><?xml version="1.0" encoding="utf-8"?>
<formControlPr xmlns="http://schemas.microsoft.com/office/spreadsheetml/2009/9/main" objectType="CheckBox" fmlaLink="$V$378" lockText="1"/>
</file>

<file path=xl/ctrlProps/ctrlProp1013.xml><?xml version="1.0" encoding="utf-8"?>
<formControlPr xmlns="http://schemas.microsoft.com/office/spreadsheetml/2009/9/main" objectType="CheckBox" fmlaLink="$V$380" lockText="1"/>
</file>

<file path=xl/ctrlProps/ctrlProp1014.xml><?xml version="1.0" encoding="utf-8"?>
<formControlPr xmlns="http://schemas.microsoft.com/office/spreadsheetml/2009/9/main" objectType="CheckBox" fmlaLink="$V$381" lockText="1"/>
</file>

<file path=xl/ctrlProps/ctrlProp1015.xml><?xml version="1.0" encoding="utf-8"?>
<formControlPr xmlns="http://schemas.microsoft.com/office/spreadsheetml/2009/9/main" objectType="CheckBox" fmlaLink="$V$382" lockText="1"/>
</file>

<file path=xl/ctrlProps/ctrlProp1016.xml><?xml version="1.0" encoding="utf-8"?>
<formControlPr xmlns="http://schemas.microsoft.com/office/spreadsheetml/2009/9/main" objectType="CheckBox" fmlaLink="$V$383" lockText="1"/>
</file>

<file path=xl/ctrlProps/ctrlProp1017.xml><?xml version="1.0" encoding="utf-8"?>
<formControlPr xmlns="http://schemas.microsoft.com/office/spreadsheetml/2009/9/main" objectType="CheckBox" fmlaLink="$V$384" lockText="1"/>
</file>

<file path=xl/ctrlProps/ctrlProp1018.xml><?xml version="1.0" encoding="utf-8"?>
<formControlPr xmlns="http://schemas.microsoft.com/office/spreadsheetml/2009/9/main" objectType="CheckBox" fmlaLink="$V$385" lockText="1"/>
</file>

<file path=xl/ctrlProps/ctrlProp1019.xml><?xml version="1.0" encoding="utf-8"?>
<formControlPr xmlns="http://schemas.microsoft.com/office/spreadsheetml/2009/9/main" objectType="CheckBox" fmlaLink="$V$386" lockText="1"/>
</file>

<file path=xl/ctrlProps/ctrlProp1020.xml><?xml version="1.0" encoding="utf-8"?>
<formControlPr xmlns="http://schemas.microsoft.com/office/spreadsheetml/2009/9/main" objectType="CheckBox" fmlaLink="$V$387" lockText="1"/>
</file>

<file path=xl/ctrlProps/ctrlProp1021.xml><?xml version="1.0" encoding="utf-8"?>
<formControlPr xmlns="http://schemas.microsoft.com/office/spreadsheetml/2009/9/main" objectType="CheckBox" fmlaLink="$V$398" lockText="1"/>
</file>

<file path=xl/ctrlProps/ctrlProp1022.xml><?xml version="1.0" encoding="utf-8"?>
<formControlPr xmlns="http://schemas.microsoft.com/office/spreadsheetml/2009/9/main" objectType="CheckBox" fmlaLink="$V$400" lockText="1"/>
</file>

<file path=xl/ctrlProps/ctrlProp1023.xml><?xml version="1.0" encoding="utf-8"?>
<formControlPr xmlns="http://schemas.microsoft.com/office/spreadsheetml/2009/9/main" objectType="CheckBox" fmlaLink="$V$401" lockText="1"/>
</file>

<file path=xl/ctrlProps/ctrlProp1024.xml><?xml version="1.0" encoding="utf-8"?>
<formControlPr xmlns="http://schemas.microsoft.com/office/spreadsheetml/2009/9/main" objectType="CheckBox" fmlaLink="$V$402" lockText="1"/>
</file>

<file path=xl/ctrlProps/ctrlProp1025.xml><?xml version="1.0" encoding="utf-8"?>
<formControlPr xmlns="http://schemas.microsoft.com/office/spreadsheetml/2009/9/main" objectType="CheckBox" fmlaLink="$V$403" lockText="1"/>
</file>

<file path=xl/ctrlProps/ctrlProp1026.xml><?xml version="1.0" encoding="utf-8"?>
<formControlPr xmlns="http://schemas.microsoft.com/office/spreadsheetml/2009/9/main" objectType="CheckBox" fmlaLink="$V$404" lockText="1"/>
</file>

<file path=xl/ctrlProps/ctrlProp1027.xml><?xml version="1.0" encoding="utf-8"?>
<formControlPr xmlns="http://schemas.microsoft.com/office/spreadsheetml/2009/9/main" objectType="CheckBox" fmlaLink="$V$406" lockText="1"/>
</file>

<file path=xl/ctrlProps/ctrlProp1028.xml><?xml version="1.0" encoding="utf-8"?>
<formControlPr xmlns="http://schemas.microsoft.com/office/spreadsheetml/2009/9/main" objectType="CheckBox" fmlaLink="$V$407" lockText="1"/>
</file>

<file path=xl/ctrlProps/ctrlProp1029.xml><?xml version="1.0" encoding="utf-8"?>
<formControlPr xmlns="http://schemas.microsoft.com/office/spreadsheetml/2009/9/main" objectType="CheckBox" fmlaLink="$V$408" lockText="1"/>
</file>

<file path=xl/ctrlProps/ctrlProp1030.xml><?xml version="1.0" encoding="utf-8"?>
<formControlPr xmlns="http://schemas.microsoft.com/office/spreadsheetml/2009/9/main" objectType="CheckBox" fmlaLink="$V$11" lockText="1"/>
</file>

<file path=xl/ctrlProps/ctrlProp1031.xml><?xml version="1.0" encoding="utf-8"?>
<formControlPr xmlns="http://schemas.microsoft.com/office/spreadsheetml/2009/9/main" objectType="CheckBox" fmlaLink="$V$13" lockText="1"/>
</file>

<file path=xl/ctrlProps/ctrlProp1032.xml><?xml version="1.0" encoding="utf-8"?>
<formControlPr xmlns="http://schemas.microsoft.com/office/spreadsheetml/2009/9/main" objectType="CheckBox" fmlaLink="$V$14" lockText="1"/>
</file>

<file path=xl/ctrlProps/ctrlProp1033.xml><?xml version="1.0" encoding="utf-8"?>
<formControlPr xmlns="http://schemas.microsoft.com/office/spreadsheetml/2009/9/main" objectType="CheckBox" fmlaLink="$V$15" lockText="1"/>
</file>

<file path=xl/ctrlProps/ctrlProp1034.xml><?xml version="1.0" encoding="utf-8"?>
<formControlPr xmlns="http://schemas.microsoft.com/office/spreadsheetml/2009/9/main" objectType="CheckBox" fmlaLink="$V$16" lockText="1"/>
</file>

<file path=xl/ctrlProps/ctrlProp1035.xml><?xml version="1.0" encoding="utf-8"?>
<formControlPr xmlns="http://schemas.microsoft.com/office/spreadsheetml/2009/9/main" objectType="CheckBox" fmlaLink="$V$17" lockText="1"/>
</file>

<file path=xl/ctrlProps/ctrlProp1036.xml><?xml version="1.0" encoding="utf-8"?>
<formControlPr xmlns="http://schemas.microsoft.com/office/spreadsheetml/2009/9/main" objectType="CheckBox" fmlaLink="$V$18" lockText="1"/>
</file>

<file path=xl/ctrlProps/ctrlProp1037.xml><?xml version="1.0" encoding="utf-8"?>
<formControlPr xmlns="http://schemas.microsoft.com/office/spreadsheetml/2009/9/main" objectType="CheckBox" fmlaLink="$V$19" lockText="1"/>
</file>

<file path=xl/ctrlProps/ctrlProp1038.xml><?xml version="1.0" encoding="utf-8"?>
<formControlPr xmlns="http://schemas.microsoft.com/office/spreadsheetml/2009/9/main" objectType="CheckBox" fmlaLink="$V$20" lockText="1"/>
</file>

<file path=xl/ctrlProps/ctrlProp1039.xml><?xml version="1.0" encoding="utf-8"?>
<formControlPr xmlns="http://schemas.microsoft.com/office/spreadsheetml/2009/9/main" objectType="CheckBox" fmlaLink="$V$21" lockText="1"/>
</file>

<file path=xl/ctrlProps/ctrlProp1040.xml><?xml version="1.0" encoding="utf-8"?>
<formControlPr xmlns="http://schemas.microsoft.com/office/spreadsheetml/2009/9/main" objectType="CheckBox" fmlaLink="$V$24" lockText="1"/>
</file>

<file path=xl/ctrlProps/ctrlProp1041.xml><?xml version="1.0" encoding="utf-8"?>
<formControlPr xmlns="http://schemas.microsoft.com/office/spreadsheetml/2009/9/main" objectType="CheckBox" fmlaLink="$V$25" lockText="1"/>
</file>

<file path=xl/ctrlProps/ctrlProp1042.xml><?xml version="1.0" encoding="utf-8"?>
<formControlPr xmlns="http://schemas.microsoft.com/office/spreadsheetml/2009/9/main" objectType="CheckBox" fmlaLink="$V$26" lockText="1"/>
</file>

<file path=xl/ctrlProps/ctrlProp1043.xml><?xml version="1.0" encoding="utf-8"?>
<formControlPr xmlns="http://schemas.microsoft.com/office/spreadsheetml/2009/9/main" objectType="CheckBox" fmlaLink="$V$27" lockText="1"/>
</file>

<file path=xl/ctrlProps/ctrlProp1044.xml><?xml version="1.0" encoding="utf-8"?>
<formControlPr xmlns="http://schemas.microsoft.com/office/spreadsheetml/2009/9/main" objectType="CheckBox" fmlaLink="$V$28" lockText="1"/>
</file>

<file path=xl/ctrlProps/ctrlProp1045.xml><?xml version="1.0" encoding="utf-8"?>
<formControlPr xmlns="http://schemas.microsoft.com/office/spreadsheetml/2009/9/main" objectType="CheckBox" fmlaLink="$V$29" lockText="1"/>
</file>

<file path=xl/ctrlProps/ctrlProp1046.xml><?xml version="1.0" encoding="utf-8"?>
<formControlPr xmlns="http://schemas.microsoft.com/office/spreadsheetml/2009/9/main" objectType="CheckBox" fmlaLink="$V$30" lockText="1"/>
</file>

<file path=xl/ctrlProps/ctrlProp1047.xml><?xml version="1.0" encoding="utf-8"?>
<formControlPr xmlns="http://schemas.microsoft.com/office/spreadsheetml/2009/9/main" objectType="CheckBox" fmlaLink="$V$32" lockText="1"/>
</file>

<file path=xl/ctrlProps/ctrlProp1048.xml><?xml version="1.0" encoding="utf-8"?>
<formControlPr xmlns="http://schemas.microsoft.com/office/spreadsheetml/2009/9/main" objectType="CheckBox" fmlaLink="$V$33" lockText="1"/>
</file>

<file path=xl/ctrlProps/ctrlProp1049.xml><?xml version="1.0" encoding="utf-8"?>
<formControlPr xmlns="http://schemas.microsoft.com/office/spreadsheetml/2009/9/main" objectType="CheckBox" fmlaLink="$V$34" lockText="1"/>
</file>

<file path=xl/ctrlProps/ctrlProp1050.xml><?xml version="1.0" encoding="utf-8"?>
<formControlPr xmlns="http://schemas.microsoft.com/office/spreadsheetml/2009/9/main" objectType="CheckBox" fmlaLink="$V$36" lockText="1"/>
</file>

<file path=xl/ctrlProps/ctrlProp1051.xml><?xml version="1.0" encoding="utf-8"?>
<formControlPr xmlns="http://schemas.microsoft.com/office/spreadsheetml/2009/9/main" objectType="CheckBox" fmlaLink="$V$37" lockText="1"/>
</file>

<file path=xl/ctrlProps/ctrlProp1052.xml><?xml version="1.0" encoding="utf-8"?>
<formControlPr xmlns="http://schemas.microsoft.com/office/spreadsheetml/2009/9/main" objectType="CheckBox" fmlaLink="$V$44" lockText="1"/>
</file>

<file path=xl/ctrlProps/ctrlProp1053.xml><?xml version="1.0" encoding="utf-8"?>
<formControlPr xmlns="http://schemas.microsoft.com/office/spreadsheetml/2009/9/main" objectType="CheckBox" fmlaLink="$V$46" lockText="1"/>
</file>

<file path=xl/ctrlProps/ctrlProp1054.xml><?xml version="1.0" encoding="utf-8"?>
<formControlPr xmlns="http://schemas.microsoft.com/office/spreadsheetml/2009/9/main" objectType="CheckBox" fmlaLink="$V$47" lockText="1"/>
</file>

<file path=xl/ctrlProps/ctrlProp1055.xml><?xml version="1.0" encoding="utf-8"?>
<formControlPr xmlns="http://schemas.microsoft.com/office/spreadsheetml/2009/9/main" objectType="CheckBox" fmlaLink="$V$48" lockText="1"/>
</file>

<file path=xl/ctrlProps/ctrlProp1056.xml><?xml version="1.0" encoding="utf-8"?>
<formControlPr xmlns="http://schemas.microsoft.com/office/spreadsheetml/2009/9/main" objectType="CheckBox" fmlaLink="$V$49" lockText="1"/>
</file>

<file path=xl/ctrlProps/ctrlProp1057.xml><?xml version="1.0" encoding="utf-8"?>
<formControlPr xmlns="http://schemas.microsoft.com/office/spreadsheetml/2009/9/main" objectType="CheckBox" fmlaLink="$V$50" lockText="1"/>
</file>

<file path=xl/ctrlProps/ctrlProp1058.xml><?xml version="1.0" encoding="utf-8"?>
<formControlPr xmlns="http://schemas.microsoft.com/office/spreadsheetml/2009/9/main" objectType="CheckBox" fmlaLink="$V$52" lockText="1"/>
</file>

<file path=xl/ctrlProps/ctrlProp1059.xml><?xml version="1.0" encoding="utf-8"?>
<formControlPr xmlns="http://schemas.microsoft.com/office/spreadsheetml/2009/9/main" objectType="CheckBox" fmlaLink="$V$53" lockText="1"/>
</file>

<file path=xl/ctrlProps/ctrlProp1060.xml><?xml version="1.0" encoding="utf-8"?>
<formControlPr xmlns="http://schemas.microsoft.com/office/spreadsheetml/2009/9/main" objectType="CheckBox" fmlaLink="$V$54" lockText="1"/>
</file>

<file path=xl/ctrlProps/ctrlProp1061.xml><?xml version="1.0" encoding="utf-8"?>
<formControlPr xmlns="http://schemas.microsoft.com/office/spreadsheetml/2009/9/main" objectType="CheckBox" fmlaLink="$V$56" lockText="1"/>
</file>

<file path=xl/ctrlProps/ctrlProp1062.xml><?xml version="1.0" encoding="utf-8"?>
<formControlPr xmlns="http://schemas.microsoft.com/office/spreadsheetml/2009/9/main" objectType="CheckBox" fmlaLink="$V$59" lockText="1"/>
</file>

<file path=xl/ctrlProps/ctrlProp1063.xml><?xml version="1.0" encoding="utf-8"?>
<formControlPr xmlns="http://schemas.microsoft.com/office/spreadsheetml/2009/9/main" objectType="CheckBox" fmlaLink="$V$60" lockText="1"/>
</file>

<file path=xl/ctrlProps/ctrlProp1064.xml><?xml version="1.0" encoding="utf-8"?>
<formControlPr xmlns="http://schemas.microsoft.com/office/spreadsheetml/2009/9/main" objectType="CheckBox" fmlaLink="$V$67" lockText="1"/>
</file>

<file path=xl/ctrlProps/ctrlProp1065.xml><?xml version="1.0" encoding="utf-8"?>
<formControlPr xmlns="http://schemas.microsoft.com/office/spreadsheetml/2009/9/main" objectType="CheckBox" fmlaLink="$V$69" lockText="1"/>
</file>

<file path=xl/ctrlProps/ctrlProp1066.xml><?xml version="1.0" encoding="utf-8"?>
<formControlPr xmlns="http://schemas.microsoft.com/office/spreadsheetml/2009/9/main" objectType="CheckBox" fmlaLink="$V$70" lockText="1"/>
</file>

<file path=xl/ctrlProps/ctrlProp1067.xml><?xml version="1.0" encoding="utf-8"?>
<formControlPr xmlns="http://schemas.microsoft.com/office/spreadsheetml/2009/9/main" objectType="CheckBox" fmlaLink="$V$71" lockText="1"/>
</file>

<file path=xl/ctrlProps/ctrlProp1068.xml><?xml version="1.0" encoding="utf-8"?>
<formControlPr xmlns="http://schemas.microsoft.com/office/spreadsheetml/2009/9/main" objectType="CheckBox" fmlaLink="$V$72" lockText="1"/>
</file>

<file path=xl/ctrlProps/ctrlProp1069.xml><?xml version="1.0" encoding="utf-8"?>
<formControlPr xmlns="http://schemas.microsoft.com/office/spreadsheetml/2009/9/main" objectType="CheckBox" fmlaLink="$V$73" lockText="1"/>
</file>

<file path=xl/ctrlProps/ctrlProp1070.xml><?xml version="1.0" encoding="utf-8"?>
<formControlPr xmlns="http://schemas.microsoft.com/office/spreadsheetml/2009/9/main" objectType="CheckBox" fmlaLink="$V$74" lockText="1"/>
</file>

<file path=xl/ctrlProps/ctrlProp1071.xml><?xml version="1.0" encoding="utf-8"?>
<formControlPr xmlns="http://schemas.microsoft.com/office/spreadsheetml/2009/9/main" objectType="CheckBox" fmlaLink="$V$75" lockText="1"/>
</file>

<file path=xl/ctrlProps/ctrlProp1072.xml><?xml version="1.0" encoding="utf-8"?>
<formControlPr xmlns="http://schemas.microsoft.com/office/spreadsheetml/2009/9/main" objectType="CheckBox" fmlaLink="$V$77" lockText="1"/>
</file>

<file path=xl/ctrlProps/ctrlProp1073.xml><?xml version="1.0" encoding="utf-8"?>
<formControlPr xmlns="http://schemas.microsoft.com/office/spreadsheetml/2009/9/main" objectType="CheckBox" fmlaLink="$V$78" lockText="1"/>
</file>

<file path=xl/ctrlProps/ctrlProp1074.xml><?xml version="1.0" encoding="utf-8"?>
<formControlPr xmlns="http://schemas.microsoft.com/office/spreadsheetml/2009/9/main" objectType="CheckBox" fmlaLink="$V$80" lockText="1"/>
</file>

<file path=xl/ctrlProps/ctrlProp1075.xml><?xml version="1.0" encoding="utf-8"?>
<formControlPr xmlns="http://schemas.microsoft.com/office/spreadsheetml/2009/9/main" objectType="CheckBox" fmlaLink="$V$81" lockText="1"/>
</file>

<file path=xl/ctrlProps/ctrlProp1076.xml><?xml version="1.0" encoding="utf-8"?>
<formControlPr xmlns="http://schemas.microsoft.com/office/spreadsheetml/2009/9/main" objectType="CheckBox" fmlaLink="$V$82" lockText="1"/>
</file>

<file path=xl/ctrlProps/ctrlProp1077.xml><?xml version="1.0" encoding="utf-8"?>
<formControlPr xmlns="http://schemas.microsoft.com/office/spreadsheetml/2009/9/main" objectType="CheckBox" fmlaLink="$V$83" lockText="1"/>
</file>

<file path=xl/ctrlProps/ctrlProp1078.xml><?xml version="1.0" encoding="utf-8"?>
<formControlPr xmlns="http://schemas.microsoft.com/office/spreadsheetml/2009/9/main" objectType="CheckBox" fmlaLink="$V$84" lockText="1"/>
</file>

<file path=xl/ctrlProps/ctrlProp1079.xml><?xml version="1.0" encoding="utf-8"?>
<formControlPr xmlns="http://schemas.microsoft.com/office/spreadsheetml/2009/9/main" objectType="CheckBox" fmlaLink="$V$85" lockText="1"/>
</file>

<file path=xl/ctrlProps/ctrlProp1080.xml><?xml version="1.0" encoding="utf-8"?>
<formControlPr xmlns="http://schemas.microsoft.com/office/spreadsheetml/2009/9/main" objectType="CheckBox" fmlaLink="$V$86" lockText="1"/>
</file>

<file path=xl/ctrlProps/ctrlProp1081.xml><?xml version="1.0" encoding="utf-8"?>
<formControlPr xmlns="http://schemas.microsoft.com/office/spreadsheetml/2009/9/main" objectType="CheckBox" fmlaLink="$V$87" lockText="1"/>
</file>

<file path=xl/ctrlProps/ctrlProp1082.xml><?xml version="1.0" encoding="utf-8"?>
<formControlPr xmlns="http://schemas.microsoft.com/office/spreadsheetml/2009/9/main" objectType="CheckBox" fmlaLink="$V$88" lockText="1"/>
</file>

<file path=xl/ctrlProps/ctrlProp1083.xml><?xml version="1.0" encoding="utf-8"?>
<formControlPr xmlns="http://schemas.microsoft.com/office/spreadsheetml/2009/9/main" objectType="CheckBox" fmlaLink="$V$89" lockText="1"/>
</file>

<file path=xl/ctrlProps/ctrlProp1084.xml><?xml version="1.0" encoding="utf-8"?>
<formControlPr xmlns="http://schemas.microsoft.com/office/spreadsheetml/2009/9/main" objectType="CheckBox" fmlaLink="$V$90" lockText="1"/>
</file>

<file path=xl/ctrlProps/ctrlProp1085.xml><?xml version="1.0" encoding="utf-8"?>
<formControlPr xmlns="http://schemas.microsoft.com/office/spreadsheetml/2009/9/main" objectType="CheckBox" fmlaLink="$V$97" lockText="1"/>
</file>

<file path=xl/ctrlProps/ctrlProp1086.xml><?xml version="1.0" encoding="utf-8"?>
<formControlPr xmlns="http://schemas.microsoft.com/office/spreadsheetml/2009/9/main" objectType="CheckBox" fmlaLink="$V$99" lockText="1"/>
</file>

<file path=xl/ctrlProps/ctrlProp1087.xml><?xml version="1.0" encoding="utf-8"?>
<formControlPr xmlns="http://schemas.microsoft.com/office/spreadsheetml/2009/9/main" objectType="CheckBox" fmlaLink="$V$100" lockText="1"/>
</file>

<file path=xl/ctrlProps/ctrlProp1088.xml><?xml version="1.0" encoding="utf-8"?>
<formControlPr xmlns="http://schemas.microsoft.com/office/spreadsheetml/2009/9/main" objectType="CheckBox" fmlaLink="$V$102" lockText="1"/>
</file>

<file path=xl/ctrlProps/ctrlProp1089.xml><?xml version="1.0" encoding="utf-8"?>
<formControlPr xmlns="http://schemas.microsoft.com/office/spreadsheetml/2009/9/main" objectType="CheckBox" fmlaLink="$V$103" lockText="1"/>
</file>

<file path=xl/ctrlProps/ctrlProp1090.xml><?xml version="1.0" encoding="utf-8"?>
<formControlPr xmlns="http://schemas.microsoft.com/office/spreadsheetml/2009/9/main" objectType="CheckBox" fmlaLink="$V$104" lockText="1"/>
</file>

<file path=xl/ctrlProps/ctrlProp1091.xml><?xml version="1.0" encoding="utf-8"?>
<formControlPr xmlns="http://schemas.microsoft.com/office/spreadsheetml/2009/9/main" objectType="CheckBox" fmlaLink="$V$105" lockText="1"/>
</file>

<file path=xl/ctrlProps/ctrlProp1092.xml><?xml version="1.0" encoding="utf-8"?>
<formControlPr xmlns="http://schemas.microsoft.com/office/spreadsheetml/2009/9/main" objectType="CheckBox" fmlaLink="$V$106" lockText="1"/>
</file>

<file path=xl/ctrlProps/ctrlProp1093.xml><?xml version="1.0" encoding="utf-8"?>
<formControlPr xmlns="http://schemas.microsoft.com/office/spreadsheetml/2009/9/main" objectType="CheckBox" fmlaLink="$V$107" lockText="1"/>
</file>

<file path=xl/ctrlProps/ctrlProp1094.xml><?xml version="1.0" encoding="utf-8"?>
<formControlPr xmlns="http://schemas.microsoft.com/office/spreadsheetml/2009/9/main" objectType="CheckBox" fmlaLink="$V$109" lockText="1"/>
</file>

<file path=xl/ctrlProps/ctrlProp1095.xml><?xml version="1.0" encoding="utf-8"?>
<formControlPr xmlns="http://schemas.microsoft.com/office/spreadsheetml/2009/9/main" objectType="CheckBox" fmlaLink="$V$110" lockText="1"/>
</file>

<file path=xl/ctrlProps/ctrlProp1096.xml><?xml version="1.0" encoding="utf-8"?>
<formControlPr xmlns="http://schemas.microsoft.com/office/spreadsheetml/2009/9/main" objectType="CheckBox" fmlaLink="$V$111" lockText="1"/>
</file>

<file path=xl/ctrlProps/ctrlProp1097.xml><?xml version="1.0" encoding="utf-8"?>
<formControlPr xmlns="http://schemas.microsoft.com/office/spreadsheetml/2009/9/main" objectType="CheckBox" fmlaLink="$V$112" lockText="1"/>
</file>

<file path=xl/ctrlProps/ctrlProp1098.xml><?xml version="1.0" encoding="utf-8"?>
<formControlPr xmlns="http://schemas.microsoft.com/office/spreadsheetml/2009/9/main" objectType="CheckBox" fmlaLink="$V$124" lockText="1"/>
</file>

<file path=xl/ctrlProps/ctrlProp1099.xml><?xml version="1.0" encoding="utf-8"?>
<formControlPr xmlns="http://schemas.microsoft.com/office/spreadsheetml/2009/9/main" objectType="CheckBox" fmlaLink="$V$126" lockText="1"/>
</file>

<file path=xl/ctrlProps/ctrlProp1100.xml><?xml version="1.0" encoding="utf-8"?>
<formControlPr xmlns="http://schemas.microsoft.com/office/spreadsheetml/2009/9/main" objectType="CheckBox" fmlaLink="$V$127" lockText="1"/>
</file>

<file path=xl/ctrlProps/ctrlProp1101.xml><?xml version="1.0" encoding="utf-8"?>
<formControlPr xmlns="http://schemas.microsoft.com/office/spreadsheetml/2009/9/main" objectType="CheckBox" fmlaLink="$V$129" lockText="1"/>
</file>

<file path=xl/ctrlProps/ctrlProp1102.xml><?xml version="1.0" encoding="utf-8"?>
<formControlPr xmlns="http://schemas.microsoft.com/office/spreadsheetml/2009/9/main" objectType="CheckBox" fmlaLink="$V$130" lockText="1"/>
</file>

<file path=xl/ctrlProps/ctrlProp1103.xml><?xml version="1.0" encoding="utf-8"?>
<formControlPr xmlns="http://schemas.microsoft.com/office/spreadsheetml/2009/9/main" objectType="CheckBox" fmlaLink="$V$132" lockText="1"/>
</file>

<file path=xl/ctrlProps/ctrlProp1104.xml><?xml version="1.0" encoding="utf-8"?>
<formControlPr xmlns="http://schemas.microsoft.com/office/spreadsheetml/2009/9/main" objectType="CheckBox" fmlaLink="$V$133" lockText="1"/>
</file>

<file path=xl/ctrlProps/ctrlProp1105.xml><?xml version="1.0" encoding="utf-8"?>
<formControlPr xmlns="http://schemas.microsoft.com/office/spreadsheetml/2009/9/main" objectType="CheckBox" fmlaLink="$V$134" lockText="1"/>
</file>

<file path=xl/ctrlProps/ctrlProp1106.xml><?xml version="1.0" encoding="utf-8"?>
<formControlPr xmlns="http://schemas.microsoft.com/office/spreadsheetml/2009/9/main" objectType="CheckBox" fmlaLink="$V$135" lockText="1"/>
</file>

<file path=xl/ctrlProps/ctrlProp1107.xml><?xml version="1.0" encoding="utf-8"?>
<formControlPr xmlns="http://schemas.microsoft.com/office/spreadsheetml/2009/9/main" objectType="CheckBox" fmlaLink="$V$136" lockText="1"/>
</file>

<file path=xl/ctrlProps/ctrlProp1108.xml><?xml version="1.0" encoding="utf-8"?>
<formControlPr xmlns="http://schemas.microsoft.com/office/spreadsheetml/2009/9/main" objectType="CheckBox" fmlaLink="$V$137" lockText="1"/>
</file>

<file path=xl/ctrlProps/ctrlProp1109.xml><?xml version="1.0" encoding="utf-8"?>
<formControlPr xmlns="http://schemas.microsoft.com/office/spreadsheetml/2009/9/main" objectType="CheckBox" fmlaLink="$V$138" lockText="1"/>
</file>

<file path=xl/ctrlProps/ctrlProp1110.xml><?xml version="1.0" encoding="utf-8"?>
<formControlPr xmlns="http://schemas.microsoft.com/office/spreadsheetml/2009/9/main" objectType="CheckBox" fmlaLink="$V$139" lockText="1"/>
</file>

<file path=xl/ctrlProps/ctrlProp1111.xml><?xml version="1.0" encoding="utf-8"?>
<formControlPr xmlns="http://schemas.microsoft.com/office/spreadsheetml/2009/9/main" objectType="CheckBox" fmlaLink="$V$141" lockText="1"/>
</file>

<file path=xl/ctrlProps/ctrlProp1112.xml><?xml version="1.0" encoding="utf-8"?>
<formControlPr xmlns="http://schemas.microsoft.com/office/spreadsheetml/2009/9/main" objectType="CheckBox" fmlaLink="$V$142" lockText="1"/>
</file>

<file path=xl/ctrlProps/ctrlProp1113.xml><?xml version="1.0" encoding="utf-8"?>
<formControlPr xmlns="http://schemas.microsoft.com/office/spreadsheetml/2009/9/main" objectType="CheckBox" fmlaLink="$V$143" lockText="1"/>
</file>

<file path=xl/ctrlProps/ctrlProp1114.xml><?xml version="1.0" encoding="utf-8"?>
<formControlPr xmlns="http://schemas.microsoft.com/office/spreadsheetml/2009/9/main" objectType="CheckBox" fmlaLink="$V$144" lockText="1"/>
</file>

<file path=xl/ctrlProps/ctrlProp1115.xml><?xml version="1.0" encoding="utf-8"?>
<formControlPr xmlns="http://schemas.microsoft.com/office/spreadsheetml/2009/9/main" objectType="CheckBox" fmlaLink="$V$145" lockText="1"/>
</file>

<file path=xl/ctrlProps/ctrlProp1116.xml><?xml version="1.0" encoding="utf-8"?>
<formControlPr xmlns="http://schemas.microsoft.com/office/spreadsheetml/2009/9/main" objectType="CheckBox" fmlaLink="$V$146" lockText="1"/>
</file>

<file path=xl/ctrlProps/ctrlProp1117.xml><?xml version="1.0" encoding="utf-8"?>
<formControlPr xmlns="http://schemas.microsoft.com/office/spreadsheetml/2009/9/main" objectType="CheckBox" fmlaLink="$V$147" lockText="1"/>
</file>

<file path=xl/ctrlProps/ctrlProp1118.xml><?xml version="1.0" encoding="utf-8"?>
<formControlPr xmlns="http://schemas.microsoft.com/office/spreadsheetml/2009/9/main" objectType="CheckBox" fmlaLink="$V$148" lockText="1"/>
</file>

<file path=xl/ctrlProps/ctrlProp1119.xml><?xml version="1.0" encoding="utf-8"?>
<formControlPr xmlns="http://schemas.microsoft.com/office/spreadsheetml/2009/9/main" objectType="CheckBox" fmlaLink="$V$160" lockText="1"/>
</file>

<file path=xl/ctrlProps/ctrlProp1120.xml><?xml version="1.0" encoding="utf-8"?>
<formControlPr xmlns="http://schemas.microsoft.com/office/spreadsheetml/2009/9/main" objectType="CheckBox" fmlaLink="$V$162" lockText="1"/>
</file>

<file path=xl/ctrlProps/ctrlProp1121.xml><?xml version="1.0" encoding="utf-8"?>
<formControlPr xmlns="http://schemas.microsoft.com/office/spreadsheetml/2009/9/main" objectType="CheckBox" fmlaLink="$V$163" lockText="1"/>
</file>

<file path=xl/ctrlProps/ctrlProp1122.xml><?xml version="1.0" encoding="utf-8"?>
<formControlPr xmlns="http://schemas.microsoft.com/office/spreadsheetml/2009/9/main" objectType="CheckBox" fmlaLink="$V$165" lockText="1"/>
</file>

<file path=xl/ctrlProps/ctrlProp1123.xml><?xml version="1.0" encoding="utf-8"?>
<formControlPr xmlns="http://schemas.microsoft.com/office/spreadsheetml/2009/9/main" objectType="CheckBox" fmlaLink="$V$166" lockText="1"/>
</file>

<file path=xl/ctrlProps/ctrlProp1124.xml><?xml version="1.0" encoding="utf-8"?>
<formControlPr xmlns="http://schemas.microsoft.com/office/spreadsheetml/2009/9/main" objectType="CheckBox" fmlaLink="$V$168" lockText="1"/>
</file>

<file path=xl/ctrlProps/ctrlProp1125.xml><?xml version="1.0" encoding="utf-8"?>
<formControlPr xmlns="http://schemas.microsoft.com/office/spreadsheetml/2009/9/main" objectType="CheckBox" fmlaLink="$V$169" lockText="1"/>
</file>

<file path=xl/ctrlProps/ctrlProp1126.xml><?xml version="1.0" encoding="utf-8"?>
<formControlPr xmlns="http://schemas.microsoft.com/office/spreadsheetml/2009/9/main" objectType="CheckBox" fmlaLink="$V$176" lockText="1"/>
</file>

<file path=xl/ctrlProps/ctrlProp1127.xml><?xml version="1.0" encoding="utf-8"?>
<formControlPr xmlns="http://schemas.microsoft.com/office/spreadsheetml/2009/9/main" objectType="CheckBox" fmlaLink="$V$178" lockText="1"/>
</file>

<file path=xl/ctrlProps/ctrlProp1128.xml><?xml version="1.0" encoding="utf-8"?>
<formControlPr xmlns="http://schemas.microsoft.com/office/spreadsheetml/2009/9/main" objectType="CheckBox" fmlaLink="$V$179" lockText="1"/>
</file>

<file path=xl/ctrlProps/ctrlProp1129.xml><?xml version="1.0" encoding="utf-8"?>
<formControlPr xmlns="http://schemas.microsoft.com/office/spreadsheetml/2009/9/main" objectType="CheckBox" fmlaLink="$V$181" lockText="1"/>
</file>

<file path=xl/ctrlProps/ctrlProp1130.xml><?xml version="1.0" encoding="utf-8"?>
<formControlPr xmlns="http://schemas.microsoft.com/office/spreadsheetml/2009/9/main" objectType="CheckBox" fmlaLink="$V$183" lockText="1"/>
</file>

<file path=xl/ctrlProps/ctrlProp1131.xml><?xml version="1.0" encoding="utf-8"?>
<formControlPr xmlns="http://schemas.microsoft.com/office/spreadsheetml/2009/9/main" objectType="CheckBox" fmlaLink="$V$184" lockText="1"/>
</file>

<file path=xl/ctrlProps/ctrlProp1132.xml><?xml version="1.0" encoding="utf-8"?>
<formControlPr xmlns="http://schemas.microsoft.com/office/spreadsheetml/2009/9/main" objectType="CheckBox" fmlaLink="$V$185" lockText="1"/>
</file>

<file path=xl/ctrlProps/ctrlProp1133.xml><?xml version="1.0" encoding="utf-8"?>
<formControlPr xmlns="http://schemas.microsoft.com/office/spreadsheetml/2009/9/main" objectType="CheckBox" fmlaLink="$V$186" lockText="1"/>
</file>

<file path=xl/ctrlProps/ctrlProp1134.xml><?xml version="1.0" encoding="utf-8"?>
<formControlPr xmlns="http://schemas.microsoft.com/office/spreadsheetml/2009/9/main" objectType="CheckBox" fmlaLink="$V$188" lockText="1"/>
</file>

<file path=xl/ctrlProps/ctrlProp1135.xml><?xml version="1.0" encoding="utf-8"?>
<formControlPr xmlns="http://schemas.microsoft.com/office/spreadsheetml/2009/9/main" objectType="CheckBox" fmlaLink="$V$189" lockText="1"/>
</file>

<file path=xl/ctrlProps/ctrlProp1136.xml><?xml version="1.0" encoding="utf-8"?>
<formControlPr xmlns="http://schemas.microsoft.com/office/spreadsheetml/2009/9/main" objectType="CheckBox" fmlaLink="$V$190" lockText="1"/>
</file>

<file path=xl/ctrlProps/ctrlProp1137.xml><?xml version="1.0" encoding="utf-8"?>
<formControlPr xmlns="http://schemas.microsoft.com/office/spreadsheetml/2009/9/main" objectType="CheckBox" fmlaLink="$V$202" lockText="1"/>
</file>

<file path=xl/ctrlProps/ctrlProp1138.xml><?xml version="1.0" encoding="utf-8"?>
<formControlPr xmlns="http://schemas.microsoft.com/office/spreadsheetml/2009/9/main" objectType="CheckBox" fmlaLink="$V$204" lockText="1"/>
</file>

<file path=xl/ctrlProps/ctrlProp1139.xml><?xml version="1.0" encoding="utf-8"?>
<formControlPr xmlns="http://schemas.microsoft.com/office/spreadsheetml/2009/9/main" objectType="CheckBox" fmlaLink="$V$205" lockText="1"/>
</file>

<file path=xl/ctrlProps/ctrlProp1140.xml><?xml version="1.0" encoding="utf-8"?>
<formControlPr xmlns="http://schemas.microsoft.com/office/spreadsheetml/2009/9/main" objectType="CheckBox" fmlaLink="$V$207" lockText="1"/>
</file>

<file path=xl/ctrlProps/ctrlProp1141.xml><?xml version="1.0" encoding="utf-8"?>
<formControlPr xmlns="http://schemas.microsoft.com/office/spreadsheetml/2009/9/main" objectType="CheckBox" fmlaLink="$V$208" lockText="1"/>
</file>

<file path=xl/ctrlProps/ctrlProp1142.xml><?xml version="1.0" encoding="utf-8"?>
<formControlPr xmlns="http://schemas.microsoft.com/office/spreadsheetml/2009/9/main" objectType="CheckBox" fmlaLink="$V$209" lockText="1"/>
</file>

<file path=xl/ctrlProps/ctrlProp1143.xml><?xml version="1.0" encoding="utf-8"?>
<formControlPr xmlns="http://schemas.microsoft.com/office/spreadsheetml/2009/9/main" objectType="CheckBox" fmlaLink="$V$210" lockText="1"/>
</file>

<file path=xl/ctrlProps/ctrlProp1144.xml><?xml version="1.0" encoding="utf-8"?>
<formControlPr xmlns="http://schemas.microsoft.com/office/spreadsheetml/2009/9/main" objectType="CheckBox" fmlaLink="$V$211" lockText="1"/>
</file>

<file path=xl/ctrlProps/ctrlProp1145.xml><?xml version="1.0" encoding="utf-8"?>
<formControlPr xmlns="http://schemas.microsoft.com/office/spreadsheetml/2009/9/main" objectType="CheckBox" fmlaLink="$V$212" lockText="1"/>
</file>

<file path=xl/ctrlProps/ctrlProp1146.xml><?xml version="1.0" encoding="utf-8"?>
<formControlPr xmlns="http://schemas.microsoft.com/office/spreadsheetml/2009/9/main" objectType="CheckBox" fmlaLink="$V$214" lockText="1"/>
</file>

<file path=xl/ctrlProps/ctrlProp1147.xml><?xml version="1.0" encoding="utf-8"?>
<formControlPr xmlns="http://schemas.microsoft.com/office/spreadsheetml/2009/9/main" objectType="CheckBox" fmlaLink="$V$215" lockText="1"/>
</file>

<file path=xl/ctrlProps/ctrlProp1148.xml><?xml version="1.0" encoding="utf-8"?>
<formControlPr xmlns="http://schemas.microsoft.com/office/spreadsheetml/2009/9/main" objectType="CheckBox" fmlaLink="$V$222" lockText="1"/>
</file>

<file path=xl/ctrlProps/ctrlProp1149.xml><?xml version="1.0" encoding="utf-8"?>
<formControlPr xmlns="http://schemas.microsoft.com/office/spreadsheetml/2009/9/main" objectType="CheckBox" fmlaLink="$V$223" lockText="1"/>
</file>

<file path=xl/ctrlProps/ctrlProp1150.xml><?xml version="1.0" encoding="utf-8"?>
<formControlPr xmlns="http://schemas.microsoft.com/office/spreadsheetml/2009/9/main" objectType="CheckBox" fmlaLink="$V$225" lockText="1"/>
</file>

<file path=xl/ctrlProps/ctrlProp1151.xml><?xml version="1.0" encoding="utf-8"?>
<formControlPr xmlns="http://schemas.microsoft.com/office/spreadsheetml/2009/9/main" objectType="CheckBox" fmlaLink="$V$226" lockText="1"/>
</file>

<file path=xl/ctrlProps/ctrlProp1152.xml><?xml version="1.0" encoding="utf-8"?>
<formControlPr xmlns="http://schemas.microsoft.com/office/spreadsheetml/2009/9/main" objectType="CheckBox" fmlaLink="$V$227" lockText="1"/>
</file>

<file path=xl/ctrlProps/ctrlProp1153.xml><?xml version="1.0" encoding="utf-8"?>
<formControlPr xmlns="http://schemas.microsoft.com/office/spreadsheetml/2009/9/main" objectType="CheckBox" fmlaLink="$V$228" lockText="1"/>
</file>

<file path=xl/ctrlProps/ctrlProp1154.xml><?xml version="1.0" encoding="utf-8"?>
<formControlPr xmlns="http://schemas.microsoft.com/office/spreadsheetml/2009/9/main" objectType="CheckBox" fmlaLink="$V$230" lockText="1"/>
</file>

<file path=xl/ctrlProps/ctrlProp1155.xml><?xml version="1.0" encoding="utf-8"?>
<formControlPr xmlns="http://schemas.microsoft.com/office/spreadsheetml/2009/9/main" objectType="CheckBox" fmlaLink="$V$233" lockText="1"/>
</file>

<file path=xl/ctrlProps/ctrlProp1156.xml><?xml version="1.0" encoding="utf-8"?>
<formControlPr xmlns="http://schemas.microsoft.com/office/spreadsheetml/2009/9/main" objectType="CheckBox" fmlaLink="$V$234" lockText="1"/>
</file>

<file path=xl/ctrlProps/ctrlProp1157.xml><?xml version="1.0" encoding="utf-8"?>
<formControlPr xmlns="http://schemas.microsoft.com/office/spreadsheetml/2009/9/main" objectType="CheckBox" fmlaLink="$V$235" lockText="1"/>
</file>

<file path=xl/ctrlProps/ctrlProp1158.xml><?xml version="1.0" encoding="utf-8"?>
<formControlPr xmlns="http://schemas.microsoft.com/office/spreadsheetml/2009/9/main" objectType="CheckBox" fmlaLink="$V$236" lockText="1"/>
</file>

<file path=xl/ctrlProps/ctrlProp1159.xml><?xml version="1.0" encoding="utf-8"?>
<formControlPr xmlns="http://schemas.microsoft.com/office/spreadsheetml/2009/9/main" objectType="CheckBox" fmlaLink="$V$237" lockText="1"/>
</file>

<file path=xl/ctrlProps/ctrlProp1160.xml><?xml version="1.0" encoding="utf-8"?>
<formControlPr xmlns="http://schemas.microsoft.com/office/spreadsheetml/2009/9/main" objectType="CheckBox" fmlaLink="$V$239" lockText="1"/>
</file>

<file path=xl/ctrlProps/ctrlProp1161.xml><?xml version="1.0" encoding="utf-8"?>
<formControlPr xmlns="http://schemas.microsoft.com/office/spreadsheetml/2009/9/main" objectType="CheckBox" fmlaLink="$V$240" lockText="1"/>
</file>

<file path=xl/ctrlProps/ctrlProp1162.xml><?xml version="1.0" encoding="utf-8"?>
<formControlPr xmlns="http://schemas.microsoft.com/office/spreadsheetml/2009/9/main" objectType="CheckBox" fmlaLink="$V$241" lockText="1"/>
</file>

<file path=xl/ctrlProps/ctrlProp1163.xml><?xml version="1.0" encoding="utf-8"?>
<formControlPr xmlns="http://schemas.microsoft.com/office/spreadsheetml/2009/9/main" objectType="CheckBox" fmlaLink="$V$242" lockText="1"/>
</file>

<file path=xl/ctrlProps/ctrlProp1164.xml><?xml version="1.0" encoding="utf-8"?>
<formControlPr xmlns="http://schemas.microsoft.com/office/spreadsheetml/2009/9/main" objectType="CheckBox" fmlaLink="$V$245" lockText="1"/>
</file>

<file path=xl/ctrlProps/ctrlProp1165.xml><?xml version="1.0" encoding="utf-8"?>
<formControlPr xmlns="http://schemas.microsoft.com/office/spreadsheetml/2009/9/main" objectType="CheckBox" fmlaLink="$V$246" lockText="1"/>
</file>

<file path=xl/ctrlProps/ctrlProp1166.xml><?xml version="1.0" encoding="utf-8"?>
<formControlPr xmlns="http://schemas.microsoft.com/office/spreadsheetml/2009/9/main" objectType="CheckBox" fmlaLink="$V$247" lockText="1"/>
</file>

<file path=xl/ctrlProps/ctrlProp1167.xml><?xml version="1.0" encoding="utf-8"?>
<formControlPr xmlns="http://schemas.microsoft.com/office/spreadsheetml/2009/9/main" objectType="CheckBox" fmlaLink="$V$248" lockText="1"/>
</file>

<file path=xl/ctrlProps/ctrlProp1168.xml><?xml version="1.0" encoding="utf-8"?>
<formControlPr xmlns="http://schemas.microsoft.com/office/spreadsheetml/2009/9/main" objectType="CheckBox" fmlaLink="$V$250" lockText="1"/>
</file>

<file path=xl/ctrlProps/ctrlProp1169.xml><?xml version="1.0" encoding="utf-8"?>
<formControlPr xmlns="http://schemas.microsoft.com/office/spreadsheetml/2009/9/main" objectType="CheckBox" fmlaLink="$V$251" lockText="1"/>
</file>

<file path=xl/ctrlProps/ctrlProp1170.xml><?xml version="1.0" encoding="utf-8"?>
<formControlPr xmlns="http://schemas.microsoft.com/office/spreadsheetml/2009/9/main" objectType="CheckBox" fmlaLink="$V$252" lockText="1"/>
</file>

<file path=xl/ctrlProps/ctrlProp1171.xml><?xml version="1.0" encoding="utf-8"?>
<formControlPr xmlns="http://schemas.microsoft.com/office/spreadsheetml/2009/9/main" objectType="CheckBox" fmlaLink="$V$253" lockText="1"/>
</file>

<file path=xl/ctrlProps/ctrlProp1172.xml><?xml version="1.0" encoding="utf-8"?>
<formControlPr xmlns="http://schemas.microsoft.com/office/spreadsheetml/2009/9/main" objectType="CheckBox" fmlaLink="$V$255" lockText="1"/>
</file>

<file path=xl/ctrlProps/ctrlProp1173.xml><?xml version="1.0" encoding="utf-8"?>
<formControlPr xmlns="http://schemas.microsoft.com/office/spreadsheetml/2009/9/main" objectType="CheckBox" fmlaLink="$V$257" lockText="1"/>
</file>

<file path=xl/ctrlProps/ctrlProp1174.xml><?xml version="1.0" encoding="utf-8"?>
<formControlPr xmlns="http://schemas.microsoft.com/office/spreadsheetml/2009/9/main" objectType="CheckBox" fmlaLink="$V$258" lockText="1"/>
</file>

<file path=xl/ctrlProps/ctrlProp1175.xml><?xml version="1.0" encoding="utf-8"?>
<formControlPr xmlns="http://schemas.microsoft.com/office/spreadsheetml/2009/9/main" objectType="CheckBox" fmlaLink="$V$259" lockText="1"/>
</file>

<file path=xl/ctrlProps/ctrlProp1176.xml><?xml version="1.0" encoding="utf-8"?>
<formControlPr xmlns="http://schemas.microsoft.com/office/spreadsheetml/2009/9/main" objectType="CheckBox" fmlaLink="$V$260" lockText="1"/>
</file>

<file path=xl/ctrlProps/ctrlProp1177.xml><?xml version="1.0" encoding="utf-8"?>
<formControlPr xmlns="http://schemas.microsoft.com/office/spreadsheetml/2009/9/main" objectType="CheckBox" fmlaLink="$V$261" lockText="1"/>
</file>

<file path=xl/ctrlProps/ctrlProp1178.xml><?xml version="1.0" encoding="utf-8"?>
<formControlPr xmlns="http://schemas.microsoft.com/office/spreadsheetml/2009/9/main" objectType="CheckBox" fmlaLink="$V$269" lockText="1"/>
</file>

<file path=xl/ctrlProps/ctrlProp1179.xml><?xml version="1.0" encoding="utf-8"?>
<formControlPr xmlns="http://schemas.microsoft.com/office/spreadsheetml/2009/9/main" objectType="CheckBox" fmlaLink="$V$270" lockText="1"/>
</file>

<file path=xl/ctrlProps/ctrlProp1180.xml><?xml version="1.0" encoding="utf-8"?>
<formControlPr xmlns="http://schemas.microsoft.com/office/spreadsheetml/2009/9/main" objectType="CheckBox" fmlaLink="$V$272" lockText="1"/>
</file>

<file path=xl/ctrlProps/ctrlProp1181.xml><?xml version="1.0" encoding="utf-8"?>
<formControlPr xmlns="http://schemas.microsoft.com/office/spreadsheetml/2009/9/main" objectType="CheckBox" fmlaLink="$V$273" lockText="1"/>
</file>

<file path=xl/ctrlProps/ctrlProp1182.xml><?xml version="1.0" encoding="utf-8"?>
<formControlPr xmlns="http://schemas.microsoft.com/office/spreadsheetml/2009/9/main" objectType="CheckBox" fmlaLink="$V$274" lockText="1"/>
</file>

<file path=xl/ctrlProps/ctrlProp1183.xml><?xml version="1.0" encoding="utf-8"?>
<formControlPr xmlns="http://schemas.microsoft.com/office/spreadsheetml/2009/9/main" objectType="CheckBox" fmlaLink="$V$275" lockText="1"/>
</file>

<file path=xl/ctrlProps/ctrlProp1184.xml><?xml version="1.0" encoding="utf-8"?>
<formControlPr xmlns="http://schemas.microsoft.com/office/spreadsheetml/2009/9/main" objectType="CheckBox" fmlaLink="$V$276" lockText="1"/>
</file>

<file path=xl/ctrlProps/ctrlProp1185.xml><?xml version="1.0" encoding="utf-8"?>
<formControlPr xmlns="http://schemas.microsoft.com/office/spreadsheetml/2009/9/main" objectType="CheckBox" fmlaLink="$V$277" lockText="1"/>
</file>

<file path=xl/ctrlProps/ctrlProp1186.xml><?xml version="1.0" encoding="utf-8"?>
<formControlPr xmlns="http://schemas.microsoft.com/office/spreadsheetml/2009/9/main" objectType="CheckBox" fmlaLink="$V$278" lockText="1"/>
</file>

<file path=xl/ctrlProps/ctrlProp1187.xml><?xml version="1.0" encoding="utf-8"?>
<formControlPr xmlns="http://schemas.microsoft.com/office/spreadsheetml/2009/9/main" objectType="CheckBox" fmlaLink="$V$281" lockText="1"/>
</file>

<file path=xl/ctrlProps/ctrlProp1188.xml><?xml version="1.0" encoding="utf-8"?>
<formControlPr xmlns="http://schemas.microsoft.com/office/spreadsheetml/2009/9/main" objectType="CheckBox" fmlaLink="$V$293" lockText="1"/>
</file>

<file path=xl/ctrlProps/ctrlProp1189.xml><?xml version="1.0" encoding="utf-8"?>
<formControlPr xmlns="http://schemas.microsoft.com/office/spreadsheetml/2009/9/main" objectType="CheckBox" fmlaLink="$V$295" lockText="1"/>
</file>

<file path=xl/ctrlProps/ctrlProp1190.xml><?xml version="1.0" encoding="utf-8"?>
<formControlPr xmlns="http://schemas.microsoft.com/office/spreadsheetml/2009/9/main" objectType="CheckBox" fmlaLink="$V$297" lockText="1"/>
</file>

<file path=xl/ctrlProps/ctrlProp1191.xml><?xml version="1.0" encoding="utf-8"?>
<formControlPr xmlns="http://schemas.microsoft.com/office/spreadsheetml/2009/9/main" objectType="CheckBox" fmlaLink="$V$299" lockText="1"/>
</file>

<file path=xl/ctrlProps/ctrlProp1192.xml><?xml version="1.0" encoding="utf-8"?>
<formControlPr xmlns="http://schemas.microsoft.com/office/spreadsheetml/2009/9/main" objectType="CheckBox" fmlaLink="$V$300" lockText="1"/>
</file>

<file path=xl/ctrlProps/ctrlProp1193.xml><?xml version="1.0" encoding="utf-8"?>
<formControlPr xmlns="http://schemas.microsoft.com/office/spreadsheetml/2009/9/main" objectType="CheckBox" fmlaLink="$V$301" lockText="1"/>
</file>

<file path=xl/ctrlProps/ctrlProp1194.xml><?xml version="1.0" encoding="utf-8"?>
<formControlPr xmlns="http://schemas.microsoft.com/office/spreadsheetml/2009/9/main" objectType="CheckBox" fmlaLink="$V$302" lockText="1"/>
</file>

<file path=xl/ctrlProps/ctrlProp1195.xml><?xml version="1.0" encoding="utf-8"?>
<formControlPr xmlns="http://schemas.microsoft.com/office/spreadsheetml/2009/9/main" objectType="CheckBox" fmlaLink="$V$303" lockText="1"/>
</file>

<file path=xl/ctrlProps/ctrlProp1196.xml><?xml version="1.0" encoding="utf-8"?>
<formControlPr xmlns="http://schemas.microsoft.com/office/spreadsheetml/2009/9/main" objectType="CheckBox" fmlaLink="$V$304" lockText="1"/>
</file>

<file path=xl/ctrlProps/ctrlProp1197.xml><?xml version="1.0" encoding="utf-8"?>
<formControlPr xmlns="http://schemas.microsoft.com/office/spreadsheetml/2009/9/main" objectType="CheckBox" fmlaLink="$V$306" lockText="1"/>
</file>

<file path=xl/ctrlProps/ctrlProp1198.xml><?xml version="1.0" encoding="utf-8"?>
<formControlPr xmlns="http://schemas.microsoft.com/office/spreadsheetml/2009/9/main" objectType="CheckBox" fmlaLink="$V$313" lockText="1"/>
</file>

<file path=xl/ctrlProps/ctrlProp1199.xml><?xml version="1.0" encoding="utf-8"?>
<formControlPr xmlns="http://schemas.microsoft.com/office/spreadsheetml/2009/9/main" objectType="CheckBox" fmlaLink="$V$316" lockText="1"/>
</file>

<file path=xl/ctrlProps/ctrlProp1200.xml><?xml version="1.0" encoding="utf-8"?>
<formControlPr xmlns="http://schemas.microsoft.com/office/spreadsheetml/2009/9/main" objectType="CheckBox" fmlaLink="$V$317" lockText="1"/>
</file>

<file path=xl/ctrlProps/ctrlProp1201.xml><?xml version="1.0" encoding="utf-8"?>
<formControlPr xmlns="http://schemas.microsoft.com/office/spreadsheetml/2009/9/main" objectType="CheckBox" fmlaLink="$V$318" lockText="1"/>
</file>

<file path=xl/ctrlProps/ctrlProp1202.xml><?xml version="1.0" encoding="utf-8"?>
<formControlPr xmlns="http://schemas.microsoft.com/office/spreadsheetml/2009/9/main" objectType="CheckBox" fmlaLink="$V$321" lockText="1"/>
</file>

<file path=xl/ctrlProps/ctrlProp1203.xml><?xml version="1.0" encoding="utf-8"?>
<formControlPr xmlns="http://schemas.microsoft.com/office/spreadsheetml/2009/9/main" objectType="CheckBox" fmlaLink="$V$322" lockText="1"/>
</file>

<file path=xl/ctrlProps/ctrlProp1204.xml><?xml version="1.0" encoding="utf-8"?>
<formControlPr xmlns="http://schemas.microsoft.com/office/spreadsheetml/2009/9/main" objectType="CheckBox" fmlaLink="$V$323" lockText="1"/>
</file>

<file path=xl/ctrlProps/ctrlProp1205.xml><?xml version="1.0" encoding="utf-8"?>
<formControlPr xmlns="http://schemas.microsoft.com/office/spreadsheetml/2009/9/main" objectType="CheckBox" fmlaLink="$V$324" lockText="1"/>
</file>

<file path=xl/ctrlProps/ctrlProp1206.xml><?xml version="1.0" encoding="utf-8"?>
<formControlPr xmlns="http://schemas.microsoft.com/office/spreadsheetml/2009/9/main" objectType="CheckBox" fmlaLink="$V$325" lockText="1"/>
</file>

<file path=xl/ctrlProps/ctrlProp1207.xml><?xml version="1.0" encoding="utf-8"?>
<formControlPr xmlns="http://schemas.microsoft.com/office/spreadsheetml/2009/9/main" objectType="CheckBox" fmlaLink="$V$314" lockText="1"/>
</file>

<file path=xl/ctrlProps/ctrlProp1208.xml><?xml version="1.0" encoding="utf-8"?>
<formControlPr xmlns="http://schemas.microsoft.com/office/spreadsheetml/2009/9/main" objectType="CheckBox" fmlaLink="$V$338" lockText="1"/>
</file>

<file path=xl/ctrlProps/ctrlProp1209.xml><?xml version="1.0" encoding="utf-8"?>
<formControlPr xmlns="http://schemas.microsoft.com/office/spreadsheetml/2009/9/main" objectType="CheckBox" fmlaLink="$V$339" lockText="1"/>
</file>

<file path=xl/ctrlProps/ctrlProp1210.xml><?xml version="1.0" encoding="utf-8"?>
<formControlPr xmlns="http://schemas.microsoft.com/office/spreadsheetml/2009/9/main" objectType="CheckBox" fmlaLink="$V$341" lockText="1"/>
</file>

<file path=xl/ctrlProps/ctrlProp1211.xml><?xml version="1.0" encoding="utf-8"?>
<formControlPr xmlns="http://schemas.microsoft.com/office/spreadsheetml/2009/9/main" objectType="CheckBox" fmlaLink="$V$342" lockText="1"/>
</file>

<file path=xl/ctrlProps/ctrlProp1212.xml><?xml version="1.0" encoding="utf-8"?>
<formControlPr xmlns="http://schemas.microsoft.com/office/spreadsheetml/2009/9/main" objectType="CheckBox" fmlaLink="$V$343" lockText="1"/>
</file>

<file path=xl/ctrlProps/ctrlProp1213.xml><?xml version="1.0" encoding="utf-8"?>
<formControlPr xmlns="http://schemas.microsoft.com/office/spreadsheetml/2009/9/main" objectType="CheckBox" fmlaLink="$V$345" lockText="1"/>
</file>

<file path=xl/ctrlProps/ctrlProp1214.xml><?xml version="1.0" encoding="utf-8"?>
<formControlPr xmlns="http://schemas.microsoft.com/office/spreadsheetml/2009/9/main" objectType="CheckBox" fmlaLink="$V$347" lockText="1"/>
</file>

<file path=xl/ctrlProps/ctrlProp1215.xml><?xml version="1.0" encoding="utf-8"?>
<formControlPr xmlns="http://schemas.microsoft.com/office/spreadsheetml/2009/9/main" objectType="CheckBox" fmlaLink="$V$348" lockText="1"/>
</file>

<file path=xl/ctrlProps/ctrlProp1216.xml><?xml version="1.0" encoding="utf-8"?>
<formControlPr xmlns="http://schemas.microsoft.com/office/spreadsheetml/2009/9/main" objectType="CheckBox" fmlaLink="$V$349" lockText="1"/>
</file>

<file path=xl/ctrlProps/ctrlProp1217.xml><?xml version="1.0" encoding="utf-8"?>
<formControlPr xmlns="http://schemas.microsoft.com/office/spreadsheetml/2009/9/main" objectType="CheckBox" fmlaLink="$V$350" lockText="1"/>
</file>

<file path=xl/ctrlProps/ctrlProp1218.xml><?xml version="1.0" encoding="utf-8"?>
<formControlPr xmlns="http://schemas.microsoft.com/office/spreadsheetml/2009/9/main" objectType="CheckBox" fmlaLink="$V$351" lockText="1"/>
</file>

<file path=xl/ctrlProps/ctrlProp1219.xml><?xml version="1.0" encoding="utf-8"?>
<formControlPr xmlns="http://schemas.microsoft.com/office/spreadsheetml/2009/9/main" objectType="CheckBox" fmlaLink="$V$352" lockText="1"/>
</file>

<file path=xl/ctrlProps/ctrlProp1220.xml><?xml version="1.0" encoding="utf-8"?>
<formControlPr xmlns="http://schemas.microsoft.com/office/spreadsheetml/2009/9/main" objectType="CheckBox" fmlaLink="$V$353" lockText="1"/>
</file>

<file path=xl/ctrlProps/ctrlProp1221.xml><?xml version="1.0" encoding="utf-8"?>
<formControlPr xmlns="http://schemas.microsoft.com/office/spreadsheetml/2009/9/main" objectType="CheckBox" fmlaLink="$V$354" lockText="1"/>
</file>

<file path=xl/ctrlProps/ctrlProp1222.xml><?xml version="1.0" encoding="utf-8"?>
<formControlPr xmlns="http://schemas.microsoft.com/office/spreadsheetml/2009/9/main" objectType="CheckBox" fmlaLink="$V$355" lockText="1"/>
</file>

<file path=xl/ctrlProps/ctrlProp1223.xml><?xml version="1.0" encoding="utf-8"?>
<formControlPr xmlns="http://schemas.microsoft.com/office/spreadsheetml/2009/9/main" objectType="CheckBox" fmlaLink="$V$356" lockText="1"/>
</file>

<file path=xl/ctrlProps/ctrlProp1224.xml><?xml version="1.0" encoding="utf-8"?>
<formControlPr xmlns="http://schemas.microsoft.com/office/spreadsheetml/2009/9/main" objectType="CheckBox" fmlaLink="$V$357" lockText="1"/>
</file>

<file path=xl/ctrlProps/ctrlProp1225.xml><?xml version="1.0" encoding="utf-8"?>
<formControlPr xmlns="http://schemas.microsoft.com/office/spreadsheetml/2009/9/main" objectType="CheckBox" fmlaLink="$V$360" lockText="1"/>
</file>

<file path=xl/ctrlProps/ctrlProp1226.xml><?xml version="1.0" encoding="utf-8"?>
<formControlPr xmlns="http://schemas.microsoft.com/office/spreadsheetml/2009/9/main" objectType="CheckBox" fmlaLink="$V$362" lockText="1"/>
</file>

<file path=xl/ctrlProps/ctrlProp1227.xml><?xml version="1.0" encoding="utf-8"?>
<formControlPr xmlns="http://schemas.microsoft.com/office/spreadsheetml/2009/9/main" objectType="CheckBox" fmlaLink="$V$369" lockText="1"/>
</file>

<file path=xl/ctrlProps/ctrlProp1228.xml><?xml version="1.0" encoding="utf-8"?>
<formControlPr xmlns="http://schemas.microsoft.com/office/spreadsheetml/2009/9/main" objectType="CheckBox" fmlaLink="$V$370" lockText="1"/>
</file>

<file path=xl/ctrlProps/ctrlProp1229.xml><?xml version="1.0" encoding="utf-8"?>
<formControlPr xmlns="http://schemas.microsoft.com/office/spreadsheetml/2009/9/main" objectType="CheckBox" fmlaLink="$V$371" lockText="1"/>
</file>

<file path=xl/ctrlProps/ctrlProp1230.xml><?xml version="1.0" encoding="utf-8"?>
<formControlPr xmlns="http://schemas.microsoft.com/office/spreadsheetml/2009/9/main" objectType="CheckBox" fmlaLink="$V$373" lockText="1"/>
</file>

<file path=xl/ctrlProps/ctrlProp1231.xml><?xml version="1.0" encoding="utf-8"?>
<formControlPr xmlns="http://schemas.microsoft.com/office/spreadsheetml/2009/9/main" objectType="CheckBox" fmlaLink="$V$374" lockText="1"/>
</file>

<file path=xl/ctrlProps/ctrlProp1232.xml><?xml version="1.0" encoding="utf-8"?>
<formControlPr xmlns="http://schemas.microsoft.com/office/spreadsheetml/2009/9/main" objectType="CheckBox" fmlaLink="$V$375" lockText="1"/>
</file>

<file path=xl/ctrlProps/ctrlProp1233.xml><?xml version="1.0" encoding="utf-8"?>
<formControlPr xmlns="http://schemas.microsoft.com/office/spreadsheetml/2009/9/main" objectType="CheckBox" fmlaLink="$V$377" lockText="1"/>
</file>

<file path=xl/ctrlProps/ctrlProp1234.xml><?xml version="1.0" encoding="utf-8"?>
<formControlPr xmlns="http://schemas.microsoft.com/office/spreadsheetml/2009/9/main" objectType="CheckBox" fmlaLink="$V$378" lockText="1"/>
</file>

<file path=xl/ctrlProps/ctrlProp1235.xml><?xml version="1.0" encoding="utf-8"?>
<formControlPr xmlns="http://schemas.microsoft.com/office/spreadsheetml/2009/9/main" objectType="CheckBox" fmlaLink="$V$379" lockText="1"/>
</file>

<file path=xl/ctrlProps/ctrlProp1236.xml><?xml version="1.0" encoding="utf-8"?>
<formControlPr xmlns="http://schemas.microsoft.com/office/spreadsheetml/2009/9/main" objectType="CheckBox" fmlaLink="$V$386" lockText="1"/>
</file>

<file path=xl/ctrlProps/ctrlProp1237.xml><?xml version="1.0" encoding="utf-8"?>
<formControlPr xmlns="http://schemas.microsoft.com/office/spreadsheetml/2009/9/main" objectType="CheckBox" fmlaLink="$V$387" lockText="1"/>
</file>

<file path=xl/ctrlProps/ctrlProp1238.xml><?xml version="1.0" encoding="utf-8"?>
<formControlPr xmlns="http://schemas.microsoft.com/office/spreadsheetml/2009/9/main" objectType="CheckBox" fmlaLink="$V$388" lockText="1"/>
</file>

<file path=xl/ctrlProps/ctrlProp1239.xml><?xml version="1.0" encoding="utf-8"?>
<formControlPr xmlns="http://schemas.microsoft.com/office/spreadsheetml/2009/9/main" objectType="CheckBox" fmlaLink="$V$389" lockText="1"/>
</file>

<file path=xl/ctrlProps/ctrlProp1240.xml><?xml version="1.0" encoding="utf-8"?>
<formControlPr xmlns="http://schemas.microsoft.com/office/spreadsheetml/2009/9/main" objectType="CheckBox" fmlaLink="$V$391" lockText="1"/>
</file>

<file path=xl/ctrlProps/ctrlProp1241.xml><?xml version="1.0" encoding="utf-8"?>
<formControlPr xmlns="http://schemas.microsoft.com/office/spreadsheetml/2009/9/main" objectType="CheckBox" fmlaLink="$V$392" lockText="1"/>
</file>

<file path=xl/ctrlProps/ctrlProp1242.xml><?xml version="1.0" encoding="utf-8"?>
<formControlPr xmlns="http://schemas.microsoft.com/office/spreadsheetml/2009/9/main" objectType="CheckBox" fmlaLink="$V$399" lockText="1"/>
</file>

<file path=xl/ctrlProps/ctrlProp1243.xml><?xml version="1.0" encoding="utf-8"?>
<formControlPr xmlns="http://schemas.microsoft.com/office/spreadsheetml/2009/9/main" objectType="CheckBox" fmlaLink="$V$401" lockText="1"/>
</file>

<file path=xl/ctrlProps/ctrlProp1244.xml><?xml version="1.0" encoding="utf-8"?>
<formControlPr xmlns="http://schemas.microsoft.com/office/spreadsheetml/2009/9/main" objectType="CheckBox" fmlaLink="$V$402" lockText="1"/>
</file>

<file path=xl/ctrlProps/ctrlProp1245.xml><?xml version="1.0" encoding="utf-8"?>
<formControlPr xmlns="http://schemas.microsoft.com/office/spreadsheetml/2009/9/main" objectType="CheckBox" fmlaLink="$V$403" lockText="1"/>
</file>

<file path=xl/ctrlProps/ctrlProp1246.xml><?xml version="1.0" encoding="utf-8"?>
<formControlPr xmlns="http://schemas.microsoft.com/office/spreadsheetml/2009/9/main" objectType="CheckBox" fmlaLink="$V$404" lockText="1"/>
</file>

<file path=xl/ctrlProps/ctrlProp1247.xml><?xml version="1.0" encoding="utf-8"?>
<formControlPr xmlns="http://schemas.microsoft.com/office/spreadsheetml/2009/9/main" objectType="CheckBox" fmlaLink="$V$405" lockText="1"/>
</file>

<file path=xl/ctrlProps/ctrlProp1248.xml><?xml version="1.0" encoding="utf-8"?>
<formControlPr xmlns="http://schemas.microsoft.com/office/spreadsheetml/2009/9/main" objectType="CheckBox" fmlaLink="$V$406" lockText="1"/>
</file>

<file path=xl/ctrlProps/ctrlProp1249.xml><?xml version="1.0" encoding="utf-8"?>
<formControlPr xmlns="http://schemas.microsoft.com/office/spreadsheetml/2009/9/main" objectType="CheckBox" fmlaLink="$V$407" lockText="1"/>
</file>

<file path=xl/ctrlProps/ctrlProp1250.xml><?xml version="1.0" encoding="utf-8"?>
<formControlPr xmlns="http://schemas.microsoft.com/office/spreadsheetml/2009/9/main" objectType="CheckBox" fmlaLink="$V$408" lockText="1"/>
</file>

<file path=xl/ctrlProps/ctrlProp1251.xml><?xml version="1.0" encoding="utf-8"?>
<formControlPr xmlns="http://schemas.microsoft.com/office/spreadsheetml/2009/9/main" objectType="CheckBox" fmlaLink="$V$419" lockText="1"/>
</file>

<file path=xl/ctrlProps/ctrlProp1252.xml><?xml version="1.0" encoding="utf-8"?>
<formControlPr xmlns="http://schemas.microsoft.com/office/spreadsheetml/2009/9/main" objectType="CheckBox" fmlaLink="$V$421" lockText="1"/>
</file>

<file path=xl/ctrlProps/ctrlProp1253.xml><?xml version="1.0" encoding="utf-8"?>
<formControlPr xmlns="http://schemas.microsoft.com/office/spreadsheetml/2009/9/main" objectType="CheckBox" fmlaLink="$V$422" lockText="1"/>
</file>

<file path=xl/ctrlProps/ctrlProp1254.xml><?xml version="1.0" encoding="utf-8"?>
<formControlPr xmlns="http://schemas.microsoft.com/office/spreadsheetml/2009/9/main" objectType="CheckBox" fmlaLink="$V$423" lockText="1"/>
</file>

<file path=xl/ctrlProps/ctrlProp1255.xml><?xml version="1.0" encoding="utf-8"?>
<formControlPr xmlns="http://schemas.microsoft.com/office/spreadsheetml/2009/9/main" objectType="CheckBox" fmlaLink="$V$424" lockText="1"/>
</file>

<file path=xl/ctrlProps/ctrlProp1256.xml><?xml version="1.0" encoding="utf-8"?>
<formControlPr xmlns="http://schemas.microsoft.com/office/spreadsheetml/2009/9/main" objectType="CheckBox" fmlaLink="$V$425" lockText="1"/>
</file>

<file path=xl/ctrlProps/ctrlProp1257.xml><?xml version="1.0" encoding="utf-8"?>
<formControlPr xmlns="http://schemas.microsoft.com/office/spreadsheetml/2009/9/main" objectType="CheckBox" fmlaLink="$V$427" lockText="1"/>
</file>

<file path=xl/ctrlProps/ctrlProp1258.xml><?xml version="1.0" encoding="utf-8"?>
<formControlPr xmlns="http://schemas.microsoft.com/office/spreadsheetml/2009/9/main" objectType="CheckBox" fmlaLink="$V$428" lockText="1"/>
</file>

<file path=xl/ctrlProps/ctrlProp1259.xml><?xml version="1.0" encoding="utf-8"?>
<formControlPr xmlns="http://schemas.microsoft.com/office/spreadsheetml/2009/9/main" objectType="CheckBox" fmlaLink="$V$429" lockText="1"/>
</file>

<file path=xl/ctrlProps/ctrlProp1260.xml><?xml version="1.0" encoding="utf-8"?>
<formControlPr xmlns="http://schemas.microsoft.com/office/spreadsheetml/2009/9/main" objectType="CheckBox" fmlaLink="$V$431" lockText="1"/>
</file>

<file path=xl/ctrlProps/ctrlProp1261.xml><?xml version="1.0" encoding="utf-8"?>
<formControlPr xmlns="http://schemas.microsoft.com/office/spreadsheetml/2009/9/main" objectType="CheckBox" fmlaLink="$V$432" lockText="1"/>
</file>

<file path=xl/ctrlProps/ctrlProp1262.xml><?xml version="1.0" encoding="utf-8"?>
<formControlPr xmlns="http://schemas.microsoft.com/office/spreadsheetml/2009/9/main" objectType="CheckBox" fmlaLink="$V$433" lockText="1"/>
</file>

<file path=xl/ctrlProps/ctrlProp1263.xml><?xml version="1.0" encoding="utf-8"?>
<formControlPr xmlns="http://schemas.microsoft.com/office/spreadsheetml/2009/9/main" objectType="CheckBox" fmlaLink="$V$11" lockText="1"/>
</file>

<file path=xl/ctrlProps/ctrlProp1264.xml><?xml version="1.0" encoding="utf-8"?>
<formControlPr xmlns="http://schemas.microsoft.com/office/spreadsheetml/2009/9/main" objectType="CheckBox" fmlaLink="$V$13" lockText="1"/>
</file>

<file path=xl/ctrlProps/ctrlProp1265.xml><?xml version="1.0" encoding="utf-8"?>
<formControlPr xmlns="http://schemas.microsoft.com/office/spreadsheetml/2009/9/main" objectType="CheckBox" fmlaLink="$V$14" lockText="1"/>
</file>

<file path=xl/ctrlProps/ctrlProp1266.xml><?xml version="1.0" encoding="utf-8"?>
<formControlPr xmlns="http://schemas.microsoft.com/office/spreadsheetml/2009/9/main" objectType="CheckBox" fmlaLink="$V$15" lockText="1"/>
</file>

<file path=xl/ctrlProps/ctrlProp1267.xml><?xml version="1.0" encoding="utf-8"?>
<formControlPr xmlns="http://schemas.microsoft.com/office/spreadsheetml/2009/9/main" objectType="CheckBox" fmlaLink="$V$16" lockText="1"/>
</file>

<file path=xl/ctrlProps/ctrlProp1268.xml><?xml version="1.0" encoding="utf-8"?>
<formControlPr xmlns="http://schemas.microsoft.com/office/spreadsheetml/2009/9/main" objectType="CheckBox" fmlaLink="$V$17" lockText="1"/>
</file>

<file path=xl/ctrlProps/ctrlProp1269.xml><?xml version="1.0" encoding="utf-8"?>
<formControlPr xmlns="http://schemas.microsoft.com/office/spreadsheetml/2009/9/main" objectType="CheckBox" fmlaLink="$V$18" lockText="1"/>
</file>

<file path=xl/ctrlProps/ctrlProp1270.xml><?xml version="1.0" encoding="utf-8"?>
<formControlPr xmlns="http://schemas.microsoft.com/office/spreadsheetml/2009/9/main" objectType="CheckBox" fmlaLink="$V$19" lockText="1"/>
</file>

<file path=xl/ctrlProps/ctrlProp1271.xml><?xml version="1.0" encoding="utf-8"?>
<formControlPr xmlns="http://schemas.microsoft.com/office/spreadsheetml/2009/9/main" objectType="CheckBox" fmlaLink="$V$20" lockText="1"/>
</file>

<file path=xl/ctrlProps/ctrlProp1272.xml><?xml version="1.0" encoding="utf-8"?>
<formControlPr xmlns="http://schemas.microsoft.com/office/spreadsheetml/2009/9/main" objectType="CheckBox" fmlaLink="$V$23" lockText="1"/>
</file>

<file path=xl/ctrlProps/ctrlProp1273.xml><?xml version="1.0" encoding="utf-8"?>
<formControlPr xmlns="http://schemas.microsoft.com/office/spreadsheetml/2009/9/main" objectType="CheckBox" fmlaLink="$V$24" lockText="1"/>
</file>

<file path=xl/ctrlProps/ctrlProp1274.xml><?xml version="1.0" encoding="utf-8"?>
<formControlPr xmlns="http://schemas.microsoft.com/office/spreadsheetml/2009/9/main" objectType="CheckBox" fmlaLink="$V$25" lockText="1"/>
</file>

<file path=xl/ctrlProps/ctrlProp1275.xml><?xml version="1.0" encoding="utf-8"?>
<formControlPr xmlns="http://schemas.microsoft.com/office/spreadsheetml/2009/9/main" objectType="CheckBox" fmlaLink="$V$26" lockText="1"/>
</file>

<file path=xl/ctrlProps/ctrlProp1276.xml><?xml version="1.0" encoding="utf-8"?>
<formControlPr xmlns="http://schemas.microsoft.com/office/spreadsheetml/2009/9/main" objectType="CheckBox" fmlaLink="$V$27" lockText="1"/>
</file>

<file path=xl/ctrlProps/ctrlProp1277.xml><?xml version="1.0" encoding="utf-8"?>
<formControlPr xmlns="http://schemas.microsoft.com/office/spreadsheetml/2009/9/main" objectType="CheckBox" fmlaLink="$V$28" lockText="1"/>
</file>

<file path=xl/ctrlProps/ctrlProp1278.xml><?xml version="1.0" encoding="utf-8"?>
<formControlPr xmlns="http://schemas.microsoft.com/office/spreadsheetml/2009/9/main" objectType="CheckBox" fmlaLink="$V$29" lockText="1"/>
</file>

<file path=xl/ctrlProps/ctrlProp1279.xml><?xml version="1.0" encoding="utf-8"?>
<formControlPr xmlns="http://schemas.microsoft.com/office/spreadsheetml/2009/9/main" objectType="CheckBox" fmlaLink="$V$151" lockText="1"/>
</file>

<file path=xl/ctrlProps/ctrlProp1280.xml><?xml version="1.0" encoding="utf-8"?>
<formControlPr xmlns="http://schemas.microsoft.com/office/spreadsheetml/2009/9/main" objectType="CheckBox" fmlaLink="$V$153" lockText="1"/>
</file>

<file path=xl/ctrlProps/ctrlProp1281.xml><?xml version="1.0" encoding="utf-8"?>
<formControlPr xmlns="http://schemas.microsoft.com/office/spreadsheetml/2009/9/main" objectType="CheckBox" fmlaLink="$V$154" lockText="1"/>
</file>

<file path=xl/ctrlProps/ctrlProp1282.xml><?xml version="1.0" encoding="utf-8"?>
<formControlPr xmlns="http://schemas.microsoft.com/office/spreadsheetml/2009/9/main" objectType="CheckBox" fmlaLink="$V$156" lockText="1"/>
</file>

<file path=xl/ctrlProps/ctrlProp1283.xml><?xml version="1.0" encoding="utf-8"?>
<formControlPr xmlns="http://schemas.microsoft.com/office/spreadsheetml/2009/9/main" objectType="CheckBox" fmlaLink="$V$157" lockText="1"/>
</file>

<file path=xl/ctrlProps/ctrlProp1284.xml><?xml version="1.0" encoding="utf-8"?>
<formControlPr xmlns="http://schemas.microsoft.com/office/spreadsheetml/2009/9/main" objectType="CheckBox" fmlaLink="$V$159" lockText="1"/>
</file>

<file path=xl/ctrlProps/ctrlProp1285.xml><?xml version="1.0" encoding="utf-8"?>
<formControlPr xmlns="http://schemas.microsoft.com/office/spreadsheetml/2009/9/main" objectType="CheckBox" fmlaLink="$V$166" lockText="1"/>
</file>

<file path=xl/ctrlProps/ctrlProp1286.xml><?xml version="1.0" encoding="utf-8"?>
<formControlPr xmlns="http://schemas.microsoft.com/office/spreadsheetml/2009/9/main" objectType="CheckBox" fmlaLink="$V$168" lockText="1"/>
</file>

<file path=xl/ctrlProps/ctrlProp1287.xml><?xml version="1.0" encoding="utf-8"?>
<formControlPr xmlns="http://schemas.microsoft.com/office/spreadsheetml/2009/9/main" objectType="CheckBox" fmlaLink="$V$169" lockText="1"/>
</file>

<file path=xl/ctrlProps/ctrlProp1288.xml><?xml version="1.0" encoding="utf-8"?>
<formControlPr xmlns="http://schemas.microsoft.com/office/spreadsheetml/2009/9/main" objectType="CheckBox" fmlaLink="$V$171" lockText="1"/>
</file>

<file path=xl/ctrlProps/ctrlProp1289.xml><?xml version="1.0" encoding="utf-8"?>
<formControlPr xmlns="http://schemas.microsoft.com/office/spreadsheetml/2009/9/main" objectType="CheckBox" fmlaLink="$V$172" lockText="1"/>
</file>

<file path=xl/ctrlProps/ctrlProp1290.xml><?xml version="1.0" encoding="utf-8"?>
<formControlPr xmlns="http://schemas.microsoft.com/office/spreadsheetml/2009/9/main" objectType="CheckBox" fmlaLink="$V$174" lockText="1"/>
</file>

<file path=xl/ctrlProps/ctrlProp1291.xml><?xml version="1.0" encoding="utf-8"?>
<formControlPr xmlns="http://schemas.microsoft.com/office/spreadsheetml/2009/9/main" objectType="CheckBox" fmlaLink="$V$175" lockText="1"/>
</file>

<file path=xl/ctrlProps/ctrlProp1292.xml><?xml version="1.0" encoding="utf-8"?>
<formControlPr xmlns="http://schemas.microsoft.com/office/spreadsheetml/2009/9/main" objectType="CheckBox" fmlaLink="$V$176" lockText="1"/>
</file>

<file path=xl/ctrlProps/ctrlProp1293.xml><?xml version="1.0" encoding="utf-8"?>
<formControlPr xmlns="http://schemas.microsoft.com/office/spreadsheetml/2009/9/main" objectType="CheckBox" fmlaLink="$V$188" lockText="1"/>
</file>

<file path=xl/ctrlProps/ctrlProp1294.xml><?xml version="1.0" encoding="utf-8"?>
<formControlPr xmlns="http://schemas.microsoft.com/office/spreadsheetml/2009/9/main" objectType="CheckBox" fmlaLink="$V$190" lockText="1"/>
</file>

<file path=xl/ctrlProps/ctrlProp1295.xml><?xml version="1.0" encoding="utf-8"?>
<formControlPr xmlns="http://schemas.microsoft.com/office/spreadsheetml/2009/9/main" objectType="CheckBox" fmlaLink="$V$192" lockText="1"/>
</file>

<file path=xl/ctrlProps/ctrlProp1296.xml><?xml version="1.0" encoding="utf-8"?>
<formControlPr xmlns="http://schemas.microsoft.com/office/spreadsheetml/2009/9/main" objectType="CheckBox" fmlaLink="$V$193" lockText="1"/>
</file>

<file path=xl/ctrlProps/ctrlProp1297.xml><?xml version="1.0" encoding="utf-8"?>
<formControlPr xmlns="http://schemas.microsoft.com/office/spreadsheetml/2009/9/main" objectType="CheckBox" fmlaLink="$V$194" lockText="1"/>
</file>

<file path=xl/ctrlProps/ctrlProp1298.xml><?xml version="1.0" encoding="utf-8"?>
<formControlPr xmlns="http://schemas.microsoft.com/office/spreadsheetml/2009/9/main" objectType="CheckBox" fmlaLink="$V$195" lockText="1"/>
</file>

<file path=xl/ctrlProps/ctrlProp1299.xml><?xml version="1.0" encoding="utf-8"?>
<formControlPr xmlns="http://schemas.microsoft.com/office/spreadsheetml/2009/9/main" objectType="CheckBox" fmlaLink="$V$202" lockText="1"/>
</file>

<file path=xl/ctrlProps/ctrlProp1300.xml><?xml version="1.0" encoding="utf-8"?>
<formControlPr xmlns="http://schemas.microsoft.com/office/spreadsheetml/2009/9/main" objectType="CheckBox" fmlaLink="$V$203" lockText="1"/>
</file>

<file path=xl/ctrlProps/ctrlProp1301.xml><?xml version="1.0" encoding="utf-8"?>
<formControlPr xmlns="http://schemas.microsoft.com/office/spreadsheetml/2009/9/main" objectType="CheckBox" fmlaLink="$V$205" lockText="1"/>
</file>

<file path=xl/ctrlProps/ctrlProp1302.xml><?xml version="1.0" encoding="utf-8"?>
<formControlPr xmlns="http://schemas.microsoft.com/office/spreadsheetml/2009/9/main" objectType="CheckBox" fmlaLink="$V$206" lockText="1"/>
</file>

<file path=xl/ctrlProps/ctrlProp1303.xml><?xml version="1.0" encoding="utf-8"?>
<formControlPr xmlns="http://schemas.microsoft.com/office/spreadsheetml/2009/9/main" objectType="CheckBox" fmlaLink="$V$207" lockText="1"/>
</file>

<file path=xl/ctrlProps/ctrlProp1304.xml><?xml version="1.0" encoding="utf-8"?>
<formControlPr xmlns="http://schemas.microsoft.com/office/spreadsheetml/2009/9/main" objectType="CheckBox" fmlaLink="$V$208" lockText="1"/>
</file>

<file path=xl/ctrlProps/ctrlProp1305.xml><?xml version="1.0" encoding="utf-8"?>
<formControlPr xmlns="http://schemas.microsoft.com/office/spreadsheetml/2009/9/main" objectType="CheckBox" fmlaLink="$V$210" lockText="1"/>
</file>

<file path=xl/ctrlProps/ctrlProp1306.xml><?xml version="1.0" encoding="utf-8"?>
<formControlPr xmlns="http://schemas.microsoft.com/office/spreadsheetml/2009/9/main" objectType="CheckBox" fmlaLink="$V$213" lockText="1"/>
</file>

<file path=xl/ctrlProps/ctrlProp1307.xml><?xml version="1.0" encoding="utf-8"?>
<formControlPr xmlns="http://schemas.microsoft.com/office/spreadsheetml/2009/9/main" objectType="CheckBox" fmlaLink="$V$214" lockText="1"/>
</file>

<file path=xl/ctrlProps/ctrlProp1308.xml><?xml version="1.0" encoding="utf-8"?>
<formControlPr xmlns="http://schemas.microsoft.com/office/spreadsheetml/2009/9/main" objectType="CheckBox" fmlaLink="$V$216" lockText="1"/>
</file>

<file path=xl/ctrlProps/ctrlProp1309.xml><?xml version="1.0" encoding="utf-8"?>
<formControlPr xmlns="http://schemas.microsoft.com/office/spreadsheetml/2009/9/main" objectType="CheckBox" fmlaLink="$V$217" lockText="1"/>
</file>

<file path=xl/ctrlProps/ctrlProp1310.xml><?xml version="1.0" encoding="utf-8"?>
<formControlPr xmlns="http://schemas.microsoft.com/office/spreadsheetml/2009/9/main" objectType="CheckBox" fmlaLink="$V$225" lockText="1"/>
</file>

<file path=xl/ctrlProps/ctrlProp1311.xml><?xml version="1.0" encoding="utf-8"?>
<formControlPr xmlns="http://schemas.microsoft.com/office/spreadsheetml/2009/9/main" objectType="CheckBox" fmlaLink="$V$226" lockText="1"/>
</file>

<file path=xl/ctrlProps/ctrlProp1312.xml><?xml version="1.0" encoding="utf-8"?>
<formControlPr xmlns="http://schemas.microsoft.com/office/spreadsheetml/2009/9/main" objectType="CheckBox" fmlaLink="$V$228" lockText="1"/>
</file>

<file path=xl/ctrlProps/ctrlProp1313.xml><?xml version="1.0" encoding="utf-8"?>
<formControlPr xmlns="http://schemas.microsoft.com/office/spreadsheetml/2009/9/main" objectType="CheckBox" fmlaLink="$V$229" lockText="1"/>
</file>

<file path=xl/ctrlProps/ctrlProp1314.xml><?xml version="1.0" encoding="utf-8"?>
<formControlPr xmlns="http://schemas.microsoft.com/office/spreadsheetml/2009/9/main" objectType="CheckBox" fmlaLink="$V$230" lockText="1"/>
</file>

<file path=xl/ctrlProps/ctrlProp1315.xml><?xml version="1.0" encoding="utf-8"?>
<formControlPr xmlns="http://schemas.microsoft.com/office/spreadsheetml/2009/9/main" objectType="CheckBox" fmlaLink="$V$231" lockText="1"/>
</file>

<file path=xl/ctrlProps/ctrlProp1316.xml><?xml version="1.0" encoding="utf-8"?>
<formControlPr xmlns="http://schemas.microsoft.com/office/spreadsheetml/2009/9/main" objectType="CheckBox" fmlaLink="$V$232" lockText="1"/>
</file>

<file path=xl/ctrlProps/ctrlProp1317.xml><?xml version="1.0" encoding="utf-8"?>
<formControlPr xmlns="http://schemas.microsoft.com/office/spreadsheetml/2009/9/main" objectType="CheckBox" fmlaLink="$V$233" lockText="1"/>
</file>

<file path=xl/ctrlProps/ctrlProp1318.xml><?xml version="1.0" encoding="utf-8"?>
<formControlPr xmlns="http://schemas.microsoft.com/office/spreadsheetml/2009/9/main" objectType="CheckBox" fmlaLink="$V$234" lockText="1"/>
</file>

<file path=xl/ctrlProps/ctrlProp1319.xml><?xml version="1.0" encoding="utf-8"?>
<formControlPr xmlns="http://schemas.microsoft.com/office/spreadsheetml/2009/9/main" objectType="CheckBox" fmlaLink="$V$246" lockText="1"/>
</file>

<file path=xl/ctrlProps/ctrlProp1320.xml><?xml version="1.0" encoding="utf-8"?>
<formControlPr xmlns="http://schemas.microsoft.com/office/spreadsheetml/2009/9/main" objectType="CheckBox" fmlaLink="$V$248" lockText="1"/>
</file>

<file path=xl/ctrlProps/ctrlProp1321.xml><?xml version="1.0" encoding="utf-8"?>
<formControlPr xmlns="http://schemas.microsoft.com/office/spreadsheetml/2009/9/main" objectType="CheckBox" fmlaLink="$V$250" lockText="1"/>
</file>

<file path=xl/ctrlProps/ctrlProp1322.xml><?xml version="1.0" encoding="utf-8"?>
<formControlPr xmlns="http://schemas.microsoft.com/office/spreadsheetml/2009/9/main" objectType="CheckBox" fmlaLink="$V$252" lockText="1"/>
</file>

<file path=xl/ctrlProps/ctrlProp1323.xml><?xml version="1.0" encoding="utf-8"?>
<formControlPr xmlns="http://schemas.microsoft.com/office/spreadsheetml/2009/9/main" objectType="CheckBox" fmlaLink="$V$253" lockText="1"/>
</file>

<file path=xl/ctrlProps/ctrlProp1324.xml><?xml version="1.0" encoding="utf-8"?>
<formControlPr xmlns="http://schemas.microsoft.com/office/spreadsheetml/2009/9/main" objectType="CheckBox" fmlaLink="$V$255" lockText="1"/>
</file>

<file path=xl/ctrlProps/ctrlProp1325.xml><?xml version="1.0" encoding="utf-8"?>
<formControlPr xmlns="http://schemas.microsoft.com/office/spreadsheetml/2009/9/main" objectType="CheckBox" fmlaLink="$V$256" lockText="1"/>
</file>

<file path=xl/ctrlProps/ctrlProp1326.xml><?xml version="1.0" encoding="utf-8"?>
<formControlPr xmlns="http://schemas.microsoft.com/office/spreadsheetml/2009/9/main" objectType="CheckBox" fmlaLink="$V$257" lockText="1"/>
</file>

<file path=xl/ctrlProps/ctrlProp1327.xml><?xml version="1.0" encoding="utf-8"?>
<formControlPr xmlns="http://schemas.microsoft.com/office/spreadsheetml/2009/9/main" objectType="CheckBox" fmlaLink="$V$258" lockText="1"/>
</file>

<file path=xl/ctrlProps/ctrlProp1328.xml><?xml version="1.0" encoding="utf-8"?>
<formControlPr xmlns="http://schemas.microsoft.com/office/spreadsheetml/2009/9/main" objectType="CheckBox" fmlaLink="$V$259" lockText="1"/>
</file>

<file path=xl/ctrlProps/ctrlProp1329.xml><?xml version="1.0" encoding="utf-8"?>
<formControlPr xmlns="http://schemas.microsoft.com/office/spreadsheetml/2009/9/main" objectType="CheckBox" fmlaLink="$V$260" lockText="1"/>
</file>

<file path=xl/ctrlProps/ctrlProp1330.xml><?xml version="1.0" encoding="utf-8"?>
<formControlPr xmlns="http://schemas.microsoft.com/office/spreadsheetml/2009/9/main" objectType="CheckBox" fmlaLink="$V$261" lockText="1"/>
</file>

<file path=xl/ctrlProps/ctrlProp1331.xml><?xml version="1.0" encoding="utf-8"?>
<formControlPr xmlns="http://schemas.microsoft.com/office/spreadsheetml/2009/9/main" objectType="CheckBox" fmlaLink="$V$263" lockText="1"/>
</file>

<file path=xl/ctrlProps/ctrlProp1332.xml><?xml version="1.0" encoding="utf-8"?>
<formControlPr xmlns="http://schemas.microsoft.com/office/spreadsheetml/2009/9/main" objectType="CheckBox" fmlaLink="$V$264" lockText="1"/>
</file>

<file path=xl/ctrlProps/ctrlProp1333.xml><?xml version="1.0" encoding="utf-8"?>
<formControlPr xmlns="http://schemas.microsoft.com/office/spreadsheetml/2009/9/main" objectType="CheckBox" fmlaLink="$V$265" lockText="1"/>
</file>

<file path=xl/ctrlProps/ctrlProp1334.xml><?xml version="1.0" encoding="utf-8"?>
<formControlPr xmlns="http://schemas.microsoft.com/office/spreadsheetml/2009/9/main" objectType="CheckBox" fmlaLink="$V$272" lockText="1"/>
</file>

<file path=xl/ctrlProps/ctrlProp1335.xml><?xml version="1.0" encoding="utf-8"?>
<formControlPr xmlns="http://schemas.microsoft.com/office/spreadsheetml/2009/9/main" objectType="CheckBox" fmlaLink="$V$275" lockText="1"/>
</file>

<file path=xl/ctrlProps/ctrlProp1336.xml><?xml version="1.0" encoding="utf-8"?>
<formControlPr xmlns="http://schemas.microsoft.com/office/spreadsheetml/2009/9/main" objectType="CheckBox" fmlaLink="$V$276" lockText="1"/>
</file>

<file path=xl/ctrlProps/ctrlProp1337.xml><?xml version="1.0" encoding="utf-8"?>
<formControlPr xmlns="http://schemas.microsoft.com/office/spreadsheetml/2009/9/main" objectType="CheckBox" fmlaLink="$V$277" lockText="1"/>
</file>

<file path=xl/ctrlProps/ctrlProp1338.xml><?xml version="1.0" encoding="utf-8"?>
<formControlPr xmlns="http://schemas.microsoft.com/office/spreadsheetml/2009/9/main" objectType="CheckBox" fmlaLink="$V$280" lockText="1"/>
</file>

<file path=xl/ctrlProps/ctrlProp1339.xml><?xml version="1.0" encoding="utf-8"?>
<formControlPr xmlns="http://schemas.microsoft.com/office/spreadsheetml/2009/9/main" objectType="CheckBox" fmlaLink="$V$281" lockText="1"/>
</file>

<file path=xl/ctrlProps/ctrlProp1340.xml><?xml version="1.0" encoding="utf-8"?>
<formControlPr xmlns="http://schemas.microsoft.com/office/spreadsheetml/2009/9/main" objectType="CheckBox" fmlaLink="$V$282" lockText="1"/>
</file>

<file path=xl/ctrlProps/ctrlProp1341.xml><?xml version="1.0" encoding="utf-8"?>
<formControlPr xmlns="http://schemas.microsoft.com/office/spreadsheetml/2009/9/main" objectType="CheckBox" fmlaLink="$V$283" lockText="1"/>
</file>

<file path=xl/ctrlProps/ctrlProp1342.xml><?xml version="1.0" encoding="utf-8"?>
<formControlPr xmlns="http://schemas.microsoft.com/office/spreadsheetml/2009/9/main" objectType="CheckBox" fmlaLink="$V$285" lockText="1"/>
</file>

<file path=xl/ctrlProps/ctrlProp1343.xml><?xml version="1.0" encoding="utf-8"?>
<formControlPr xmlns="http://schemas.microsoft.com/office/spreadsheetml/2009/9/main" objectType="CheckBox" fmlaLink="$V$286" lockText="1"/>
</file>

<file path=xl/ctrlProps/ctrlProp1344.xml><?xml version="1.0" encoding="utf-8"?>
<formControlPr xmlns="http://schemas.microsoft.com/office/spreadsheetml/2009/9/main" objectType="CheckBox" fmlaLink="$V$287" lockText="1"/>
</file>

<file path=xl/ctrlProps/ctrlProp1345.xml><?xml version="1.0" encoding="utf-8"?>
<formControlPr xmlns="http://schemas.microsoft.com/office/spreadsheetml/2009/9/main" objectType="CheckBox" fmlaLink="$V$290" lockText="1"/>
</file>

<file path=xl/ctrlProps/ctrlProp1346.xml><?xml version="1.0" encoding="utf-8"?>
<formControlPr xmlns="http://schemas.microsoft.com/office/spreadsheetml/2009/9/main" objectType="CheckBox" fmlaLink="$V$291" lockText="1"/>
</file>

<file path=xl/ctrlProps/ctrlProp1347.xml><?xml version="1.0" encoding="utf-8"?>
<formControlPr xmlns="http://schemas.microsoft.com/office/spreadsheetml/2009/9/main" objectType="CheckBox" fmlaLink="$V$133" lockText="1"/>
</file>

<file path=xl/ctrlProps/ctrlProp1348.xml><?xml version="1.0" encoding="utf-8"?>
<formControlPr xmlns="http://schemas.microsoft.com/office/spreadsheetml/2009/9/main" objectType="CheckBox" fmlaLink="$V$134" lockText="1"/>
</file>

<file path=xl/ctrlProps/ctrlProp1349.xml><?xml version="1.0" encoding="utf-8"?>
<formControlPr xmlns="http://schemas.microsoft.com/office/spreadsheetml/2009/9/main" objectType="CheckBox" fmlaLink="$V$135" lockText="1"/>
</file>

<file path=xl/ctrlProps/ctrlProp1350.xml><?xml version="1.0" encoding="utf-8"?>
<formControlPr xmlns="http://schemas.microsoft.com/office/spreadsheetml/2009/9/main" objectType="CheckBox" fmlaLink="$V$136" lockText="1"/>
</file>

<file path=xl/ctrlProps/ctrlProp1351.xml><?xml version="1.0" encoding="utf-8"?>
<formControlPr xmlns="http://schemas.microsoft.com/office/spreadsheetml/2009/9/main" objectType="CheckBox" fmlaLink="$V$137" lockText="1"/>
</file>

<file path=xl/ctrlProps/ctrlProp1352.xml><?xml version="1.0" encoding="utf-8"?>
<formControlPr xmlns="http://schemas.microsoft.com/office/spreadsheetml/2009/9/main" objectType="CheckBox" fmlaLink="$V$138" lockText="1"/>
</file>

<file path=xl/ctrlProps/ctrlProp1353.xml><?xml version="1.0" encoding="utf-8"?>
<formControlPr xmlns="http://schemas.microsoft.com/office/spreadsheetml/2009/9/main" objectType="CheckBox" fmlaLink="$V$139" lockText="1"/>
</file>

<file path=xl/ctrlProps/ctrlProp1354.xml><?xml version="1.0" encoding="utf-8"?>
<formControlPr xmlns="http://schemas.microsoft.com/office/spreadsheetml/2009/9/main" objectType="CheckBox" fmlaLink="$V$124" lockText="1"/>
</file>

<file path=xl/ctrlProps/ctrlProp1355.xml><?xml version="1.0" encoding="utf-8"?>
<formControlPr xmlns="http://schemas.microsoft.com/office/spreadsheetml/2009/9/main" objectType="CheckBox" fmlaLink="$V$125" lockText="1"/>
</file>

<file path=xl/ctrlProps/ctrlProp1356.xml><?xml version="1.0" encoding="utf-8"?>
<formControlPr xmlns="http://schemas.microsoft.com/office/spreadsheetml/2009/9/main" objectType="CheckBox" fmlaLink="$V$126" lockText="1"/>
</file>

<file path=xl/ctrlProps/ctrlProp1357.xml><?xml version="1.0" encoding="utf-8"?>
<formControlPr xmlns="http://schemas.microsoft.com/office/spreadsheetml/2009/9/main" objectType="CheckBox" fmlaLink="$V$127" lockText="1"/>
</file>

<file path=xl/ctrlProps/ctrlProp1358.xml><?xml version="1.0" encoding="utf-8"?>
<formControlPr xmlns="http://schemas.microsoft.com/office/spreadsheetml/2009/9/main" objectType="CheckBox" fmlaLink="$V$128" lockText="1"/>
</file>

<file path=xl/ctrlProps/ctrlProp1359.xml><?xml version="1.0" encoding="utf-8"?>
<formControlPr xmlns="http://schemas.microsoft.com/office/spreadsheetml/2009/9/main" objectType="CheckBox" fmlaLink="$V$129" lockText="1"/>
</file>

<file path=xl/ctrlProps/ctrlProp1360.xml><?xml version="1.0" encoding="utf-8"?>
<formControlPr xmlns="http://schemas.microsoft.com/office/spreadsheetml/2009/9/main" objectType="CheckBox" fmlaLink="$V$130" lockText="1"/>
</file>

<file path=xl/ctrlProps/ctrlProp1361.xml><?xml version="1.0" encoding="utf-8"?>
<formControlPr xmlns="http://schemas.microsoft.com/office/spreadsheetml/2009/9/main" objectType="CheckBox" fmlaLink="$V$131" lockText="1"/>
</file>

<file path=xl/ctrlProps/ctrlProp1362.xml><?xml version="1.0" encoding="utf-8"?>
<formControlPr xmlns="http://schemas.microsoft.com/office/spreadsheetml/2009/9/main" objectType="CheckBox" fmlaLink="$V$36" lockText="1"/>
</file>

<file path=xl/ctrlProps/ctrlProp1363.xml><?xml version="1.0" encoding="utf-8"?>
<formControlPr xmlns="http://schemas.microsoft.com/office/spreadsheetml/2009/9/main" objectType="CheckBox" fmlaLink="$V$38" lockText="1"/>
</file>

<file path=xl/ctrlProps/ctrlProp1364.xml><?xml version="1.0" encoding="utf-8"?>
<formControlPr xmlns="http://schemas.microsoft.com/office/spreadsheetml/2009/9/main" objectType="CheckBox" fmlaLink="$V$39" lockText="1"/>
</file>

<file path=xl/ctrlProps/ctrlProp1365.xml><?xml version="1.0" encoding="utf-8"?>
<formControlPr xmlns="http://schemas.microsoft.com/office/spreadsheetml/2009/9/main" objectType="CheckBox" fmlaLink="$V$40" lockText="1"/>
</file>

<file path=xl/ctrlProps/ctrlProp1366.xml><?xml version="1.0" encoding="utf-8"?>
<formControlPr xmlns="http://schemas.microsoft.com/office/spreadsheetml/2009/9/main" objectType="CheckBox" fmlaLink="$V$41" lockText="1"/>
</file>

<file path=xl/ctrlProps/ctrlProp1367.xml><?xml version="1.0" encoding="utf-8"?>
<formControlPr xmlns="http://schemas.microsoft.com/office/spreadsheetml/2009/9/main" objectType="CheckBox" fmlaLink="$V$43" lockText="1"/>
</file>

<file path=xl/ctrlProps/ctrlProp1368.xml><?xml version="1.0" encoding="utf-8"?>
<formControlPr xmlns="http://schemas.microsoft.com/office/spreadsheetml/2009/9/main" objectType="CheckBox" fmlaLink="$V$44" lockText="1"/>
</file>

<file path=xl/ctrlProps/ctrlProp1369.xml><?xml version="1.0" encoding="utf-8"?>
<formControlPr xmlns="http://schemas.microsoft.com/office/spreadsheetml/2009/9/main" objectType="CheckBox" fmlaLink="$V$46" lockText="1"/>
</file>

<file path=xl/ctrlProps/ctrlProp1370.xml><?xml version="1.0" encoding="utf-8"?>
<formControlPr xmlns="http://schemas.microsoft.com/office/spreadsheetml/2009/9/main" objectType="CheckBox" fmlaLink="$V$47" lockText="1"/>
</file>

<file path=xl/ctrlProps/ctrlProp1371.xml><?xml version="1.0" encoding="utf-8"?>
<formControlPr xmlns="http://schemas.microsoft.com/office/spreadsheetml/2009/9/main" objectType="CheckBox" fmlaLink="$V$48" lockText="1"/>
</file>

<file path=xl/ctrlProps/ctrlProp1372.xml><?xml version="1.0" encoding="utf-8"?>
<formControlPr xmlns="http://schemas.microsoft.com/office/spreadsheetml/2009/9/main" objectType="CheckBox" fmlaLink="$V$51" lockText="1"/>
</file>

<file path=xl/ctrlProps/ctrlProp1373.xml><?xml version="1.0" encoding="utf-8"?>
<formControlPr xmlns="http://schemas.microsoft.com/office/spreadsheetml/2009/9/main" objectType="CheckBox" fmlaLink="$V$52" lockText="1"/>
</file>

<file path=xl/ctrlProps/ctrlProp1374.xml><?xml version="1.0" encoding="utf-8"?>
<formControlPr xmlns="http://schemas.microsoft.com/office/spreadsheetml/2009/9/main" objectType="CheckBox" fmlaLink="$V$53" lockText="1"/>
</file>

<file path=xl/ctrlProps/ctrlProp1375.xml><?xml version="1.0" encoding="utf-8"?>
<formControlPr xmlns="http://schemas.microsoft.com/office/spreadsheetml/2009/9/main" objectType="CheckBox" fmlaLink="$V$60" lockText="1"/>
</file>

<file path=xl/ctrlProps/ctrlProp1376.xml><?xml version="1.0" encoding="utf-8"?>
<formControlPr xmlns="http://schemas.microsoft.com/office/spreadsheetml/2009/9/main" objectType="CheckBox" fmlaLink="$V$62" lockText="1"/>
</file>

<file path=xl/ctrlProps/ctrlProp1377.xml><?xml version="1.0" encoding="utf-8"?>
<formControlPr xmlns="http://schemas.microsoft.com/office/spreadsheetml/2009/9/main" objectType="CheckBox" fmlaLink="$V$63" lockText="1"/>
</file>

<file path=xl/ctrlProps/ctrlProp1378.xml><?xml version="1.0" encoding="utf-8"?>
<formControlPr xmlns="http://schemas.microsoft.com/office/spreadsheetml/2009/9/main" objectType="CheckBox" fmlaLink="$V$64" lockText="1"/>
</file>

<file path=xl/ctrlProps/ctrlProp1379.xml><?xml version="1.0" encoding="utf-8"?>
<formControlPr xmlns="http://schemas.microsoft.com/office/spreadsheetml/2009/9/main" objectType="CheckBox" fmlaLink="$V$65" lockText="1"/>
</file>

<file path=xl/ctrlProps/ctrlProp1380.xml><?xml version="1.0" encoding="utf-8"?>
<formControlPr xmlns="http://schemas.microsoft.com/office/spreadsheetml/2009/9/main" objectType="CheckBox" fmlaLink="$V$66" lockText="1"/>
</file>

<file path=xl/ctrlProps/ctrlProp1381.xml><?xml version="1.0" encoding="utf-8"?>
<formControlPr xmlns="http://schemas.microsoft.com/office/spreadsheetml/2009/9/main" objectType="CheckBox" fmlaLink="$V$67" lockText="1"/>
</file>

<file path=xl/ctrlProps/ctrlProp1382.xml><?xml version="1.0" encoding="utf-8"?>
<formControlPr xmlns="http://schemas.microsoft.com/office/spreadsheetml/2009/9/main" objectType="CheckBox" fmlaLink="$V$69" lockText="1"/>
</file>

<file path=xl/ctrlProps/ctrlProp1383.xml><?xml version="1.0" encoding="utf-8"?>
<formControlPr xmlns="http://schemas.microsoft.com/office/spreadsheetml/2009/9/main" objectType="CheckBox" fmlaLink="$V$70" lockText="1"/>
</file>

<file path=xl/ctrlProps/ctrlProp1384.xml><?xml version="1.0" encoding="utf-8"?>
<formControlPr xmlns="http://schemas.microsoft.com/office/spreadsheetml/2009/9/main" objectType="CheckBox" fmlaLink="$V$71" lockText="1"/>
</file>

<file path=xl/ctrlProps/ctrlProp1385.xml><?xml version="1.0" encoding="utf-8"?>
<formControlPr xmlns="http://schemas.microsoft.com/office/spreadsheetml/2009/9/main" objectType="CheckBox" fmlaLink="$V$72" lockText="1"/>
</file>

<file path=xl/ctrlProps/ctrlProp1386.xml><?xml version="1.0" encoding="utf-8"?>
<formControlPr xmlns="http://schemas.microsoft.com/office/spreadsheetml/2009/9/main" objectType="CheckBox" fmlaLink="$V$74" lockText="1"/>
</file>

<file path=xl/ctrlProps/ctrlProp1387.xml><?xml version="1.0" encoding="utf-8"?>
<formControlPr xmlns="http://schemas.microsoft.com/office/spreadsheetml/2009/9/main" objectType="CheckBox" fmlaLink="$V$75" lockText="1"/>
</file>

<file path=xl/ctrlProps/ctrlProp1388.xml><?xml version="1.0" encoding="utf-8"?>
<formControlPr xmlns="http://schemas.microsoft.com/office/spreadsheetml/2009/9/main" objectType="CheckBox" fmlaLink="$V$76" lockText="1"/>
</file>

<file path=xl/ctrlProps/ctrlProp1389.xml><?xml version="1.0" encoding="utf-8"?>
<formControlPr xmlns="http://schemas.microsoft.com/office/spreadsheetml/2009/9/main" objectType="CheckBox" fmlaLink="$V$77" lockText="1"/>
</file>

<file path=xl/ctrlProps/ctrlProp1390.xml><?xml version="1.0" encoding="utf-8"?>
<formControlPr xmlns="http://schemas.microsoft.com/office/spreadsheetml/2009/9/main" objectType="CheckBox" fmlaLink="$V$78" lockText="1"/>
</file>

<file path=xl/ctrlProps/ctrlProp1391.xml><?xml version="1.0" encoding="utf-8"?>
<formControlPr xmlns="http://schemas.microsoft.com/office/spreadsheetml/2009/9/main" objectType="CheckBox" fmlaLink="$V$79" lockText="1"/>
</file>

<file path=xl/ctrlProps/ctrlProp1392.xml><?xml version="1.0" encoding="utf-8"?>
<formControlPr xmlns="http://schemas.microsoft.com/office/spreadsheetml/2009/9/main" objectType="CheckBox" fmlaLink="$V$80" lockText="1"/>
</file>

<file path=xl/ctrlProps/ctrlProp1393.xml><?xml version="1.0" encoding="utf-8"?>
<formControlPr xmlns="http://schemas.microsoft.com/office/spreadsheetml/2009/9/main" objectType="CheckBox" fmlaLink="$V$81" lockText="1"/>
</file>

<file path=xl/ctrlProps/ctrlProp1394.xml><?xml version="1.0" encoding="utf-8"?>
<formControlPr xmlns="http://schemas.microsoft.com/office/spreadsheetml/2009/9/main" objectType="CheckBox" fmlaLink="$V$82" lockText="1"/>
</file>

<file path=xl/ctrlProps/ctrlProp1395.xml><?xml version="1.0" encoding="utf-8"?>
<formControlPr xmlns="http://schemas.microsoft.com/office/spreadsheetml/2009/9/main" objectType="CheckBox" fmlaLink="$V$83" lockText="1"/>
</file>

<file path=xl/ctrlProps/ctrlProp1396.xml><?xml version="1.0" encoding="utf-8"?>
<formControlPr xmlns="http://schemas.microsoft.com/office/spreadsheetml/2009/9/main" objectType="CheckBox" fmlaLink="$V$90" lockText="1"/>
</file>

<file path=xl/ctrlProps/ctrlProp1397.xml><?xml version="1.0" encoding="utf-8"?>
<formControlPr xmlns="http://schemas.microsoft.com/office/spreadsheetml/2009/9/main" objectType="CheckBox" fmlaLink="$V$92" lockText="1"/>
</file>

<file path=xl/ctrlProps/ctrlProp1398.xml><?xml version="1.0" encoding="utf-8"?>
<formControlPr xmlns="http://schemas.microsoft.com/office/spreadsheetml/2009/9/main" objectType="CheckBox" fmlaLink="$V$93" lockText="1"/>
</file>

<file path=xl/ctrlProps/ctrlProp1399.xml><?xml version="1.0" encoding="utf-8"?>
<formControlPr xmlns="http://schemas.microsoft.com/office/spreadsheetml/2009/9/main" objectType="CheckBox" fmlaLink="$V$94" lockText="1"/>
</file>

<file path=xl/ctrlProps/ctrlProp1400.xml><?xml version="1.0" encoding="utf-8"?>
<formControlPr xmlns="http://schemas.microsoft.com/office/spreadsheetml/2009/9/main" objectType="CheckBox" fmlaLink="$V$95" lockText="1"/>
</file>

<file path=xl/ctrlProps/ctrlProp1401.xml><?xml version="1.0" encoding="utf-8"?>
<formControlPr xmlns="http://schemas.microsoft.com/office/spreadsheetml/2009/9/main" objectType="CheckBox" fmlaLink="$V$96" lockText="1"/>
</file>

<file path=xl/ctrlProps/ctrlProp1402.xml><?xml version="1.0" encoding="utf-8"?>
<formControlPr xmlns="http://schemas.microsoft.com/office/spreadsheetml/2009/9/main" objectType="CheckBox" fmlaLink="$V$97" lockText="1"/>
</file>

<file path=xl/ctrlProps/ctrlProp1403.xml><?xml version="1.0" encoding="utf-8"?>
<formControlPr xmlns="http://schemas.microsoft.com/office/spreadsheetml/2009/9/main" objectType="CheckBox" fmlaLink="$V$99" lockText="1"/>
</file>

<file path=xl/ctrlProps/ctrlProp1404.xml><?xml version="1.0" encoding="utf-8"?>
<formControlPr xmlns="http://schemas.microsoft.com/office/spreadsheetml/2009/9/main" objectType="CheckBox" fmlaLink="$V$100" lockText="1"/>
</file>

<file path=xl/ctrlProps/ctrlProp1405.xml><?xml version="1.0" encoding="utf-8"?>
<formControlPr xmlns="http://schemas.microsoft.com/office/spreadsheetml/2009/9/main" objectType="CheckBox" fmlaLink="$V$101" lockText="1"/>
</file>

<file path=xl/ctrlProps/ctrlProp1406.xml><?xml version="1.0" encoding="utf-8"?>
<formControlPr xmlns="http://schemas.microsoft.com/office/spreadsheetml/2009/9/main" objectType="CheckBox" fmlaLink="$V$102" lockText="1"/>
</file>

<file path=xl/ctrlProps/ctrlProp1407.xml><?xml version="1.0" encoding="utf-8"?>
<formControlPr xmlns="http://schemas.microsoft.com/office/spreadsheetml/2009/9/main" objectType="CheckBox" fmlaLink="$V$103" lockText="1"/>
</file>

<file path=xl/ctrlProps/ctrlProp1408.xml><?xml version="1.0" encoding="utf-8"?>
<formControlPr xmlns="http://schemas.microsoft.com/office/spreadsheetml/2009/9/main" objectType="CheckBox" fmlaLink="$V$104" lockText="1"/>
</file>

<file path=xl/ctrlProps/ctrlProp1409.xml><?xml version="1.0" encoding="utf-8"?>
<formControlPr xmlns="http://schemas.microsoft.com/office/spreadsheetml/2009/9/main" objectType="CheckBox" fmlaLink="$V$116" lockText="1"/>
</file>

<file path=xl/ctrlProps/ctrlProp1410.xml><?xml version="1.0" encoding="utf-8"?>
<formControlPr xmlns="http://schemas.microsoft.com/office/spreadsheetml/2009/9/main" objectType="CheckBox" fmlaLink="$V$118" lockText="1"/>
</file>

<file path=xl/ctrlProps/ctrlProp1411.xml><?xml version="1.0" encoding="utf-8"?>
<formControlPr xmlns="http://schemas.microsoft.com/office/spreadsheetml/2009/9/main" objectType="CheckBox" fmlaLink="$V$119" lockText="1"/>
</file>

<file path=xl/ctrlProps/ctrlProp1412.xml><?xml version="1.0" encoding="utf-8"?>
<formControlPr xmlns="http://schemas.microsoft.com/office/spreadsheetml/2009/9/main" objectType="CheckBox" fmlaLink="$V$121" lockText="1"/>
</file>

<file path=xl/ctrlProps/ctrlProp1413.xml><?xml version="1.0" encoding="utf-8"?>
<formControlPr xmlns="http://schemas.microsoft.com/office/spreadsheetml/2009/9/main" objectType="CheckBox" fmlaLink="$V$122" lockText="1"/>
</file>

<file path=xl/ctrlProps/ctrlProp1414.xml><?xml version="1.0" encoding="utf-8"?>
<formControlPr xmlns="http://schemas.microsoft.com/office/spreadsheetml/2009/9/main" objectType="CheckBox" fmlaLink="$V$273" lockText="1"/>
</file>

<file path=xl/ctrlProps/ctrlProp1415.xml><?xml version="1.0" encoding="utf-8"?>
<formControlPr xmlns="http://schemas.microsoft.com/office/spreadsheetml/2009/9/main" objectType="CheckBox" fmlaLink="$V$288" lockText="1"/>
</file>

<file path=xl/ctrlProps/ctrlProp1416.xml><?xml version="1.0" encoding="utf-8"?>
<formControlPr xmlns="http://schemas.microsoft.com/office/spreadsheetml/2009/9/main" objectType="CheckBox" fmlaLink="$V$292" lockText="1"/>
</file>

<file path=xl/ctrlProps/ctrlProp1417.xml><?xml version="1.0" encoding="utf-8"?>
<formControlPr xmlns="http://schemas.microsoft.com/office/spreadsheetml/2009/9/main" objectType="CheckBox" fmlaLink="$V$293" lockText="1"/>
</file>

<file path=xl/ctrlProps/ctrlProp1418.xml><?xml version="1.0" encoding="utf-8"?>
<formControlPr xmlns="http://schemas.microsoft.com/office/spreadsheetml/2009/9/main" objectType="CheckBox" fmlaLink="$V$306" lockText="1"/>
</file>

<file path=xl/ctrlProps/ctrlProp1419.xml><?xml version="1.0" encoding="utf-8"?>
<formControlPr xmlns="http://schemas.microsoft.com/office/spreadsheetml/2009/9/main" objectType="CheckBox" fmlaLink="$V$307" lockText="1"/>
</file>

<file path=xl/ctrlProps/ctrlProp1420.xml><?xml version="1.0" encoding="utf-8"?>
<formControlPr xmlns="http://schemas.microsoft.com/office/spreadsheetml/2009/9/main" objectType="CheckBox" fmlaLink="$V$309" lockText="1"/>
</file>

<file path=xl/ctrlProps/ctrlProp1421.xml><?xml version="1.0" encoding="utf-8"?>
<formControlPr xmlns="http://schemas.microsoft.com/office/spreadsheetml/2009/9/main" objectType="CheckBox" fmlaLink="$V$310" lockText="1"/>
</file>

<file path=xl/ctrlProps/ctrlProp1422.xml><?xml version="1.0" encoding="utf-8"?>
<formControlPr xmlns="http://schemas.microsoft.com/office/spreadsheetml/2009/9/main" objectType="CheckBox" fmlaLink="$V$311" lockText="1"/>
</file>

<file path=xl/ctrlProps/ctrlProp1423.xml><?xml version="1.0" encoding="utf-8"?>
<formControlPr xmlns="http://schemas.microsoft.com/office/spreadsheetml/2009/9/main" objectType="CheckBox" fmlaLink="$V$313" lockText="1"/>
</file>

<file path=xl/ctrlProps/ctrlProp1424.xml><?xml version="1.0" encoding="utf-8"?>
<formControlPr xmlns="http://schemas.microsoft.com/office/spreadsheetml/2009/9/main" objectType="CheckBox" fmlaLink="$V$315" lockText="1"/>
</file>

<file path=xl/ctrlProps/ctrlProp1425.xml><?xml version="1.0" encoding="utf-8"?>
<formControlPr xmlns="http://schemas.microsoft.com/office/spreadsheetml/2009/9/main" objectType="CheckBox" fmlaLink="$V$316" lockText="1"/>
</file>

<file path=xl/ctrlProps/ctrlProp1426.xml><?xml version="1.0" encoding="utf-8"?>
<formControlPr xmlns="http://schemas.microsoft.com/office/spreadsheetml/2009/9/main" objectType="CheckBox" fmlaLink="$V$317" lockText="1"/>
</file>

<file path=xl/ctrlProps/ctrlProp1427.xml><?xml version="1.0" encoding="utf-8"?>
<formControlPr xmlns="http://schemas.microsoft.com/office/spreadsheetml/2009/9/main" objectType="CheckBox" fmlaLink="$V$318" lockText="1"/>
</file>

<file path=xl/ctrlProps/ctrlProp1428.xml><?xml version="1.0" encoding="utf-8"?>
<formControlPr xmlns="http://schemas.microsoft.com/office/spreadsheetml/2009/9/main" objectType="CheckBox" fmlaLink="$V$319" lockText="1"/>
</file>

<file path=xl/ctrlProps/ctrlProp1429.xml><?xml version="1.0" encoding="utf-8"?>
<formControlPr xmlns="http://schemas.microsoft.com/office/spreadsheetml/2009/9/main" objectType="CheckBox" fmlaLink="$V$320" lockText="1"/>
</file>

<file path=xl/ctrlProps/ctrlProp1430.xml><?xml version="1.0" encoding="utf-8"?>
<formControlPr xmlns="http://schemas.microsoft.com/office/spreadsheetml/2009/9/main" objectType="CheckBox" fmlaLink="$V$321" lockText="1"/>
</file>

<file path=xl/ctrlProps/ctrlProp1431.xml><?xml version="1.0" encoding="utf-8"?>
<formControlPr xmlns="http://schemas.microsoft.com/office/spreadsheetml/2009/9/main" objectType="CheckBox" fmlaLink="$V$322" lockText="1"/>
</file>

<file path=xl/ctrlProps/ctrlProp1432.xml><?xml version="1.0" encoding="utf-8"?>
<formControlPr xmlns="http://schemas.microsoft.com/office/spreadsheetml/2009/9/main" objectType="CheckBox" fmlaLink="$V$323" lockText="1"/>
</file>

<file path=xl/ctrlProps/ctrlProp1433.xml><?xml version="1.0" encoding="utf-8"?>
<formControlPr xmlns="http://schemas.microsoft.com/office/spreadsheetml/2009/9/main" objectType="CheckBox" fmlaLink="$V$324" lockText="1"/>
</file>

<file path=xl/ctrlProps/ctrlProp1434.xml><?xml version="1.0" encoding="utf-8"?>
<formControlPr xmlns="http://schemas.microsoft.com/office/spreadsheetml/2009/9/main" objectType="CheckBox" fmlaLink="$V$331" lockText="1"/>
</file>

<file path=xl/ctrlProps/ctrlProp1435.xml><?xml version="1.0" encoding="utf-8"?>
<formControlPr xmlns="http://schemas.microsoft.com/office/spreadsheetml/2009/9/main" objectType="CheckBox" fmlaLink="$V$332" lockText="1"/>
</file>

<file path=xl/ctrlProps/ctrlProp1436.xml><?xml version="1.0" encoding="utf-8"?>
<formControlPr xmlns="http://schemas.microsoft.com/office/spreadsheetml/2009/9/main" objectType="CheckBox" fmlaLink="$V$333" lockText="1"/>
</file>

<file path=xl/ctrlProps/ctrlProp1437.xml><?xml version="1.0" encoding="utf-8"?>
<formControlPr xmlns="http://schemas.microsoft.com/office/spreadsheetml/2009/9/main" objectType="CheckBox" fmlaLink="$V$335" lockText="1"/>
</file>

<file path=xl/ctrlProps/ctrlProp1438.xml><?xml version="1.0" encoding="utf-8"?>
<formControlPr xmlns="http://schemas.microsoft.com/office/spreadsheetml/2009/9/main" objectType="CheckBox" fmlaLink="$V$336" lockText="1"/>
</file>

<file path=xl/ctrlProps/ctrlProp1439.xml><?xml version="1.0" encoding="utf-8"?>
<formControlPr xmlns="http://schemas.microsoft.com/office/spreadsheetml/2009/9/main" objectType="CheckBox" fmlaLink="$V$338" lockText="1"/>
</file>

<file path=xl/ctrlProps/ctrlProp1440.xml><?xml version="1.0" encoding="utf-8"?>
<formControlPr xmlns="http://schemas.microsoft.com/office/spreadsheetml/2009/9/main" objectType="CheckBox" fmlaLink="$V$339" lockText="1"/>
</file>

<file path=xl/ctrlProps/ctrlProp1441.xml><?xml version="1.0" encoding="utf-8"?>
<formControlPr xmlns="http://schemas.microsoft.com/office/spreadsheetml/2009/9/main" objectType="CheckBox" fmlaLink="$V$340" lockText="1"/>
</file>

<file path=xl/ctrlProps/ctrlProp1442.xml><?xml version="1.0" encoding="utf-8"?>
<formControlPr xmlns="http://schemas.microsoft.com/office/spreadsheetml/2009/9/main" objectType="CheckBox" fmlaLink="$V$341" lockText="1"/>
</file>

<file path=xl/ctrlProps/ctrlProp1443.xml><?xml version="1.0" encoding="utf-8"?>
<formControlPr xmlns="http://schemas.microsoft.com/office/spreadsheetml/2009/9/main" objectType="CheckBox" fmlaLink="$V$342" lockText="1"/>
</file>

<file path=xl/ctrlProps/ctrlProp1444.xml><?xml version="1.0" encoding="utf-8"?>
<formControlPr xmlns="http://schemas.microsoft.com/office/spreadsheetml/2009/9/main" objectType="CheckBox" fmlaLink="$V$343" lockText="1"/>
</file>

<file path=xl/ctrlProps/ctrlProp1445.xml><?xml version="1.0" encoding="utf-8"?>
<formControlPr xmlns="http://schemas.microsoft.com/office/spreadsheetml/2009/9/main" objectType="CheckBox" fmlaLink="$V$344" lockText="1"/>
</file>

<file path=xl/ctrlProps/ctrlProp1446.xml><?xml version="1.0" encoding="utf-8"?>
<formControlPr xmlns="http://schemas.microsoft.com/office/spreadsheetml/2009/9/main" objectType="CheckBox" fmlaLink="$V$345" lockText="1"/>
</file>

<file path=xl/ctrlProps/ctrlProp1447.xml><?xml version="1.0" encoding="utf-8"?>
<formControlPr xmlns="http://schemas.microsoft.com/office/spreadsheetml/2009/9/main" objectType="CheckBox" fmlaLink="$V$346" lockText="1"/>
</file>

<file path=xl/ctrlProps/ctrlProp1448.xml><?xml version="1.0" encoding="utf-8"?>
<formControlPr xmlns="http://schemas.microsoft.com/office/spreadsheetml/2009/9/main" objectType="CheckBox" fmlaLink="$V$347" lockText="1"/>
</file>

<file path=xl/ctrlProps/ctrlProp1449.xml><?xml version="1.0" encoding="utf-8"?>
<formControlPr xmlns="http://schemas.microsoft.com/office/spreadsheetml/2009/9/main" objectType="CheckBox" fmlaLink="$V$348" lockText="1"/>
</file>

<file path=xl/ctrlProps/ctrlProp1450.xml><?xml version="1.0" encoding="utf-8"?>
<formControlPr xmlns="http://schemas.microsoft.com/office/spreadsheetml/2009/9/main" objectType="CheckBox" fmlaLink="$V$349" lockText="1"/>
</file>

<file path=xl/ctrlProps/ctrlProp1451.xml><?xml version="1.0" encoding="utf-8"?>
<formControlPr xmlns="http://schemas.microsoft.com/office/spreadsheetml/2009/9/main" objectType="CheckBox" fmlaLink="$V$356" lockText="1"/>
</file>

<file path=xl/ctrlProps/ctrlProp1452.xml><?xml version="1.0" encoding="utf-8"?>
<formControlPr xmlns="http://schemas.microsoft.com/office/spreadsheetml/2009/9/main" objectType="CheckBox" fmlaLink="$V$357" lockText="1"/>
</file>

<file path=xl/ctrlProps/ctrlProp1453.xml><?xml version="1.0" encoding="utf-8"?>
<formControlPr xmlns="http://schemas.microsoft.com/office/spreadsheetml/2009/9/main" objectType="CheckBox" fmlaLink="$V$358" lockText="1"/>
</file>

<file path=xl/ctrlProps/ctrlProp1454.xml><?xml version="1.0" encoding="utf-8"?>
<formControlPr xmlns="http://schemas.microsoft.com/office/spreadsheetml/2009/9/main" objectType="CheckBox" fmlaLink="$V$359" lockText="1"/>
</file>

<file path=xl/ctrlProps/ctrlProp1455.xml><?xml version="1.0" encoding="utf-8"?>
<formControlPr xmlns="http://schemas.microsoft.com/office/spreadsheetml/2009/9/main" objectType="CheckBox" fmlaLink="$V$361" lockText="1"/>
</file>

<file path=xl/ctrlProps/ctrlProp1456.xml><?xml version="1.0" encoding="utf-8"?>
<formControlPr xmlns="http://schemas.microsoft.com/office/spreadsheetml/2009/9/main" objectType="CheckBox" fmlaLink="$V$362" lockText="1"/>
</file>

<file path=xl/ctrlProps/ctrlProp1457.xml><?xml version="1.0" encoding="utf-8"?>
<formControlPr xmlns="http://schemas.microsoft.com/office/spreadsheetml/2009/9/main" objectType="CheckBox" fmlaLink="$V$363" lockText="1"/>
</file>

<file path=xl/ctrlProps/ctrlProp1458.xml><?xml version="1.0" encoding="utf-8"?>
<formControlPr xmlns="http://schemas.microsoft.com/office/spreadsheetml/2009/9/main" objectType="CheckBox" fmlaLink="$V$364" lockText="1"/>
</file>

<file path=xl/ctrlProps/ctrlProp1459.xml><?xml version="1.0" encoding="utf-8"?>
<formControlPr xmlns="http://schemas.microsoft.com/office/spreadsheetml/2009/9/main" objectType="CheckBox" fmlaLink="$V$365" lockText="1"/>
</file>

<file path=xl/ctrlProps/ctrlProp1460.xml><?xml version="1.0" encoding="utf-8"?>
<formControlPr xmlns="http://schemas.microsoft.com/office/spreadsheetml/2009/9/main" objectType="CheckBox" fmlaLink="$V$366" lockText="1"/>
</file>

<file path=xl/ctrlProps/ctrlProp1461.xml><?xml version="1.0" encoding="utf-8"?>
<formControlPr xmlns="http://schemas.microsoft.com/office/spreadsheetml/2009/9/main" objectType="CheckBox" fmlaLink="$V$368" lockText="1"/>
</file>

<file path=xl/ctrlProps/ctrlProp1462.xml><?xml version="1.0" encoding="utf-8"?>
<formControlPr xmlns="http://schemas.microsoft.com/office/spreadsheetml/2009/9/main" objectType="CheckBox" fmlaLink="$V$369" lockText="1"/>
</file>

<file path=xl/ctrlProps/ctrlProp1463.xml><?xml version="1.0" encoding="utf-8"?>
<formControlPr xmlns="http://schemas.microsoft.com/office/spreadsheetml/2009/9/main" objectType="CheckBox" fmlaLink="$V$370" lockText="1"/>
</file>

<file path=xl/ctrlProps/ctrlProp1464.xml><?xml version="1.0" encoding="utf-8"?>
<formControlPr xmlns="http://schemas.microsoft.com/office/spreadsheetml/2009/9/main" objectType="CheckBox" fmlaLink="$V$371" lockText="1"/>
</file>

<file path=xl/ctrlProps/ctrlProp1465.xml><?xml version="1.0" encoding="utf-8"?>
<formControlPr xmlns="http://schemas.microsoft.com/office/spreadsheetml/2009/9/main" objectType="CheckBox" fmlaLink="$V$378" lockText="1"/>
</file>

<file path=xl/ctrlProps/ctrlProp1466.xml><?xml version="1.0" encoding="utf-8"?>
<formControlPr xmlns="http://schemas.microsoft.com/office/spreadsheetml/2009/9/main" objectType="CheckBox" fmlaLink="$V$380" lockText="1"/>
</file>

<file path=xl/ctrlProps/ctrlProp1467.xml><?xml version="1.0" encoding="utf-8"?>
<formControlPr xmlns="http://schemas.microsoft.com/office/spreadsheetml/2009/9/main" objectType="CheckBox" fmlaLink="$V$381" lockText="1"/>
</file>

<file path=xl/ctrlProps/ctrlProp1468.xml><?xml version="1.0" encoding="utf-8"?>
<formControlPr xmlns="http://schemas.microsoft.com/office/spreadsheetml/2009/9/main" objectType="CheckBox" fmlaLink="$V$382" lockText="1"/>
</file>

<file path=xl/ctrlProps/ctrlProp1469.xml><?xml version="1.0" encoding="utf-8"?>
<formControlPr xmlns="http://schemas.microsoft.com/office/spreadsheetml/2009/9/main" objectType="CheckBox" fmlaLink="$V$383" lockText="1"/>
</file>

<file path=xl/ctrlProps/ctrlProp1470.xml><?xml version="1.0" encoding="utf-8"?>
<formControlPr xmlns="http://schemas.microsoft.com/office/spreadsheetml/2009/9/main" objectType="CheckBox" fmlaLink="$V$384" lockText="1"/>
</file>

<file path=xl/ctrlProps/ctrlProp1471.xml><?xml version="1.0" encoding="utf-8"?>
<formControlPr xmlns="http://schemas.microsoft.com/office/spreadsheetml/2009/9/main" objectType="CheckBox" fmlaLink="$V$385" lockText="1"/>
</file>

<file path=xl/ctrlProps/ctrlProp1472.xml><?xml version="1.0" encoding="utf-8"?>
<formControlPr xmlns="http://schemas.microsoft.com/office/spreadsheetml/2009/9/main" objectType="CheckBox" fmlaLink="$V$386" lockText="1"/>
</file>

<file path=xl/ctrlProps/ctrlProp1473.xml><?xml version="1.0" encoding="utf-8"?>
<formControlPr xmlns="http://schemas.microsoft.com/office/spreadsheetml/2009/9/main" objectType="CheckBox" fmlaLink="$V$387" lockText="1"/>
</file>

<file path=xl/ctrlProps/ctrlProp1474.xml><?xml version="1.0" encoding="utf-8"?>
<formControlPr xmlns="http://schemas.microsoft.com/office/spreadsheetml/2009/9/main" objectType="CheckBox" fmlaLink="$V$389" lockText="1"/>
</file>

<file path=xl/ctrlProps/ctrlProp1475.xml><?xml version="1.0" encoding="utf-8"?>
<formControlPr xmlns="http://schemas.microsoft.com/office/spreadsheetml/2009/9/main" objectType="CheckBox" fmlaLink="$V$390" lockText="1"/>
</file>

<file path=xl/ctrlProps/ctrlProp1476.xml><?xml version="1.0" encoding="utf-8"?>
<formControlPr xmlns="http://schemas.microsoft.com/office/spreadsheetml/2009/9/main" objectType="CheckBox" fmlaLink="$V$391" lockText="1"/>
</file>

<file path=xl/ctrlProps/ctrlProp1477.xml><?xml version="1.0" encoding="utf-8"?>
<formControlPr xmlns="http://schemas.microsoft.com/office/spreadsheetml/2009/9/main" objectType="CheckBox" fmlaLink="$V$392" lockText="1"/>
</file>

<file path=xl/ctrlProps/ctrlProp1478.xml><?xml version="1.0" encoding="utf-8"?>
<formControlPr xmlns="http://schemas.microsoft.com/office/spreadsheetml/2009/9/main" objectType="CheckBox" fmlaLink="$V$393" lockText="1"/>
</file>

<file path=xl/ctrlProps/ctrlProp1479.xml><?xml version="1.0" encoding="utf-8"?>
<formControlPr xmlns="http://schemas.microsoft.com/office/spreadsheetml/2009/9/main" objectType="CheckBox" fmlaLink="$V$394" lockText="1"/>
</file>

<file path=xl/ctrlProps/ctrlProp1480.xml><?xml version="1.0" encoding="utf-8"?>
<formControlPr xmlns="http://schemas.microsoft.com/office/spreadsheetml/2009/9/main" objectType="CheckBox" fmlaLink="$V$395" lockText="1"/>
</file>

<file path=xl/ctrlProps/ctrlProp1481.xml><?xml version="1.0" encoding="utf-8"?>
<formControlPr xmlns="http://schemas.microsoft.com/office/spreadsheetml/2009/9/main" objectType="CheckBox" fmlaLink="$V$407" lockText="1"/>
</file>

<file path=xl/ctrlProps/ctrlProp1482.xml><?xml version="1.0" encoding="utf-8"?>
<formControlPr xmlns="http://schemas.microsoft.com/office/spreadsheetml/2009/9/main" objectType="CheckBox" fmlaLink="$V$409" lockText="1"/>
</file>

<file path=xl/ctrlProps/ctrlProp1483.xml><?xml version="1.0" encoding="utf-8"?>
<formControlPr xmlns="http://schemas.microsoft.com/office/spreadsheetml/2009/9/main" objectType="CheckBox" fmlaLink="$V$410" lockText="1"/>
</file>

<file path=xl/ctrlProps/ctrlProp1484.xml><?xml version="1.0" encoding="utf-8"?>
<formControlPr xmlns="http://schemas.microsoft.com/office/spreadsheetml/2009/9/main" objectType="CheckBox" fmlaLink="$V$411" lockText="1"/>
</file>

<file path=xl/ctrlProps/ctrlProp1485.xml><?xml version="1.0" encoding="utf-8"?>
<formControlPr xmlns="http://schemas.microsoft.com/office/spreadsheetml/2009/9/main" objectType="CheckBox" fmlaLink="$V$412" lockText="1"/>
</file>

<file path=xl/ctrlProps/ctrlProp1486.xml><?xml version="1.0" encoding="utf-8"?>
<formControlPr xmlns="http://schemas.microsoft.com/office/spreadsheetml/2009/9/main" objectType="CheckBox" fmlaLink="$V$413" lockText="1"/>
</file>

<file path=xl/ctrlProps/ctrlProp1487.xml><?xml version="1.0" encoding="utf-8"?>
<formControlPr xmlns="http://schemas.microsoft.com/office/spreadsheetml/2009/9/main" objectType="CheckBox" fmlaLink="$V$415" lockText="1"/>
</file>

<file path=xl/ctrlProps/ctrlProp1488.xml><?xml version="1.0" encoding="utf-8"?>
<formControlPr xmlns="http://schemas.microsoft.com/office/spreadsheetml/2009/9/main" objectType="CheckBox" fmlaLink="$V$416" lockText="1"/>
</file>

<file path=xl/ctrlProps/ctrlProp1489.xml><?xml version="1.0" encoding="utf-8"?>
<formControlPr xmlns="http://schemas.microsoft.com/office/spreadsheetml/2009/9/main" objectType="CheckBox" fmlaLink="$V$417" lockText="1"/>
</file>

<file path=xl/ctrlProps/ctrlProp1490.xml><?xml version="1.0" encoding="utf-8"?>
<formControlPr xmlns="http://schemas.microsoft.com/office/spreadsheetml/2009/9/main" objectType="CheckBox" fmlaLink="$V$419" lockText="1"/>
</file>

<file path=xl/ctrlProps/ctrlProp1491.xml><?xml version="1.0" encoding="utf-8"?>
<formControlPr xmlns="http://schemas.microsoft.com/office/spreadsheetml/2009/9/main" objectType="CheckBox" fmlaLink="$V$420" lockText="1"/>
</file>

<file path=xl/ctrlProps/ctrlProp1492.xml><?xml version="1.0" encoding="utf-8"?>
<formControlPr xmlns="http://schemas.microsoft.com/office/spreadsheetml/2009/9/main" objectType="CheckBox" fmlaLink="$V$421" lockText="1"/>
</file>

<file path=xl/ctrlProps/ctrlProp1493.xml><?xml version="1.0" encoding="utf-8"?>
<formControlPr xmlns="http://schemas.microsoft.com/office/spreadsheetml/2009/9/main" objectType="CheckBox" fmlaLink="$V$422" lockText="1"/>
</file>

<file path=xl/ctrlProps/ctrlProp1494.xml><?xml version="1.0" encoding="utf-8"?>
<formControlPr xmlns="http://schemas.microsoft.com/office/spreadsheetml/2009/9/main" objectType="CheckBox" fmlaLink="$V$423" lockText="1"/>
</file>

<file path=xl/ctrlProps/ctrlProp1495.xml><?xml version="1.0" encoding="utf-8"?>
<formControlPr xmlns="http://schemas.microsoft.com/office/spreadsheetml/2009/9/main" objectType="CheckBox" fmlaLink="$V$11" lockText="1"/>
</file>

<file path=xl/ctrlProps/ctrlProp1496.xml><?xml version="1.0" encoding="utf-8"?>
<formControlPr xmlns="http://schemas.microsoft.com/office/spreadsheetml/2009/9/main" objectType="CheckBox" fmlaLink="$V$13" lockText="1"/>
</file>

<file path=xl/ctrlProps/ctrlProp1497.xml><?xml version="1.0" encoding="utf-8"?>
<formControlPr xmlns="http://schemas.microsoft.com/office/spreadsheetml/2009/9/main" objectType="CheckBox" fmlaLink="$V$14" lockText="1"/>
</file>

<file path=xl/ctrlProps/ctrlProp1498.xml><?xml version="1.0" encoding="utf-8"?>
<formControlPr xmlns="http://schemas.microsoft.com/office/spreadsheetml/2009/9/main" objectType="CheckBox" fmlaLink="$V$15" lockText="1"/>
</file>

<file path=xl/ctrlProps/ctrlProp1499.xml><?xml version="1.0" encoding="utf-8"?>
<formControlPr xmlns="http://schemas.microsoft.com/office/spreadsheetml/2009/9/main" objectType="CheckBox" fmlaLink="$V$16" lockText="1"/>
</file>

<file path=xl/ctrlProps/ctrlProp1500.xml><?xml version="1.0" encoding="utf-8"?>
<formControlPr xmlns="http://schemas.microsoft.com/office/spreadsheetml/2009/9/main" objectType="CheckBox" fmlaLink="$V$17" lockText="1"/>
</file>

<file path=xl/ctrlProps/ctrlProp1501.xml><?xml version="1.0" encoding="utf-8"?>
<formControlPr xmlns="http://schemas.microsoft.com/office/spreadsheetml/2009/9/main" objectType="CheckBox" fmlaLink="$V$18" lockText="1"/>
</file>

<file path=xl/ctrlProps/ctrlProp1502.xml><?xml version="1.0" encoding="utf-8"?>
<formControlPr xmlns="http://schemas.microsoft.com/office/spreadsheetml/2009/9/main" objectType="CheckBox" fmlaLink="$V$19" lockText="1"/>
</file>

<file path=xl/ctrlProps/ctrlProp1503.xml><?xml version="1.0" encoding="utf-8"?>
<formControlPr xmlns="http://schemas.microsoft.com/office/spreadsheetml/2009/9/main" objectType="CheckBox" fmlaLink="$V$20" lockText="1"/>
</file>

<file path=xl/ctrlProps/ctrlProp1504.xml><?xml version="1.0" encoding="utf-8"?>
<formControlPr xmlns="http://schemas.microsoft.com/office/spreadsheetml/2009/9/main" objectType="CheckBox" fmlaLink="$V$21" lockText="1"/>
</file>

<file path=xl/ctrlProps/ctrlProp1505.xml><?xml version="1.0" encoding="utf-8"?>
<formControlPr xmlns="http://schemas.microsoft.com/office/spreadsheetml/2009/9/main" objectType="CheckBox" fmlaLink="$V$24" lockText="1"/>
</file>

<file path=xl/ctrlProps/ctrlProp1506.xml><?xml version="1.0" encoding="utf-8"?>
<formControlPr xmlns="http://schemas.microsoft.com/office/spreadsheetml/2009/9/main" objectType="CheckBox" fmlaLink="$V$25" lockText="1"/>
</file>

<file path=xl/ctrlProps/ctrlProp1507.xml><?xml version="1.0" encoding="utf-8"?>
<formControlPr xmlns="http://schemas.microsoft.com/office/spreadsheetml/2009/9/main" objectType="CheckBox" fmlaLink="$V$26" lockText="1"/>
</file>

<file path=xl/ctrlProps/ctrlProp1508.xml><?xml version="1.0" encoding="utf-8"?>
<formControlPr xmlns="http://schemas.microsoft.com/office/spreadsheetml/2009/9/main" objectType="CheckBox" fmlaLink="$V$27" lockText="1"/>
</file>

<file path=xl/ctrlProps/ctrlProp1509.xml><?xml version="1.0" encoding="utf-8"?>
<formControlPr xmlns="http://schemas.microsoft.com/office/spreadsheetml/2009/9/main" objectType="CheckBox" fmlaLink="$V$28" lockText="1"/>
</file>

<file path=xl/ctrlProps/ctrlProp1510.xml><?xml version="1.0" encoding="utf-8"?>
<formControlPr xmlns="http://schemas.microsoft.com/office/spreadsheetml/2009/9/main" objectType="CheckBox" fmlaLink="$V$29" lockText="1"/>
</file>

<file path=xl/ctrlProps/ctrlProp1511.xml><?xml version="1.0" encoding="utf-8"?>
<formControlPr xmlns="http://schemas.microsoft.com/office/spreadsheetml/2009/9/main" objectType="CheckBox" fmlaLink="$V$30" lockText="1"/>
</file>

<file path=xl/ctrlProps/ctrlProp1512.xml><?xml version="1.0" encoding="utf-8"?>
<formControlPr xmlns="http://schemas.microsoft.com/office/spreadsheetml/2009/9/main" objectType="CheckBox" fmlaLink="$V$32" lockText="1"/>
</file>

<file path=xl/ctrlProps/ctrlProp1513.xml><?xml version="1.0" encoding="utf-8"?>
<formControlPr xmlns="http://schemas.microsoft.com/office/spreadsheetml/2009/9/main" objectType="CheckBox" fmlaLink="$V$33" lockText="1"/>
</file>

<file path=xl/ctrlProps/ctrlProp1514.xml><?xml version="1.0" encoding="utf-8"?>
<formControlPr xmlns="http://schemas.microsoft.com/office/spreadsheetml/2009/9/main" objectType="CheckBox" fmlaLink="$V$158" lockText="1"/>
</file>

<file path=xl/ctrlProps/ctrlProp1515.xml><?xml version="1.0" encoding="utf-8"?>
<formControlPr xmlns="http://schemas.microsoft.com/office/spreadsheetml/2009/9/main" objectType="CheckBox" fmlaLink="$V$170" lockText="1"/>
</file>

<file path=xl/ctrlProps/ctrlProp1516.xml><?xml version="1.0" encoding="utf-8"?>
<formControlPr xmlns="http://schemas.microsoft.com/office/spreadsheetml/2009/9/main" objectType="CheckBox" fmlaLink="$V$172" lockText="1"/>
</file>

<file path=xl/ctrlProps/ctrlProp1517.xml><?xml version="1.0" encoding="utf-8"?>
<formControlPr xmlns="http://schemas.microsoft.com/office/spreadsheetml/2009/9/main" objectType="CheckBox" fmlaLink="$V$173" lockText="1"/>
</file>

<file path=xl/ctrlProps/ctrlProp1518.xml><?xml version="1.0" encoding="utf-8"?>
<formControlPr xmlns="http://schemas.microsoft.com/office/spreadsheetml/2009/9/main" objectType="CheckBox" fmlaLink="$V$175" lockText="1"/>
</file>

<file path=xl/ctrlProps/ctrlProp1519.xml><?xml version="1.0" encoding="utf-8"?>
<formControlPr xmlns="http://schemas.microsoft.com/office/spreadsheetml/2009/9/main" objectType="CheckBox" fmlaLink="$V$176" lockText="1"/>
</file>

<file path=xl/ctrlProps/ctrlProp1520.xml><?xml version="1.0" encoding="utf-8"?>
<formControlPr xmlns="http://schemas.microsoft.com/office/spreadsheetml/2009/9/main" objectType="CheckBox" fmlaLink="$V$178" lockText="1"/>
</file>

<file path=xl/ctrlProps/ctrlProp1521.xml><?xml version="1.0" encoding="utf-8"?>
<formControlPr xmlns="http://schemas.microsoft.com/office/spreadsheetml/2009/9/main" objectType="CheckBox" fmlaLink="$V$179" lockText="1"/>
</file>

<file path=xl/ctrlProps/ctrlProp1522.xml><?xml version="1.0" encoding="utf-8"?>
<formControlPr xmlns="http://schemas.microsoft.com/office/spreadsheetml/2009/9/main" objectType="CheckBox" fmlaLink="$V$180" lockText="1"/>
</file>

<file path=xl/ctrlProps/ctrlProp1523.xml><?xml version="1.0" encoding="utf-8"?>
<formControlPr xmlns="http://schemas.microsoft.com/office/spreadsheetml/2009/9/main" objectType="CheckBox" fmlaLink="$V$187" lockText="1"/>
</file>

<file path=xl/ctrlProps/ctrlProp1524.xml><?xml version="1.0" encoding="utf-8"?>
<formControlPr xmlns="http://schemas.microsoft.com/office/spreadsheetml/2009/9/main" objectType="CheckBox" fmlaLink="$V$189" lockText="1"/>
</file>

<file path=xl/ctrlProps/ctrlProp1525.xml><?xml version="1.0" encoding="utf-8"?>
<formControlPr xmlns="http://schemas.microsoft.com/office/spreadsheetml/2009/9/main" objectType="CheckBox" fmlaLink="$V$190" lockText="1"/>
</file>

<file path=xl/ctrlProps/ctrlProp1526.xml><?xml version="1.0" encoding="utf-8"?>
<formControlPr xmlns="http://schemas.microsoft.com/office/spreadsheetml/2009/9/main" objectType="CheckBox" fmlaLink="$V$192" lockText="1"/>
</file>

<file path=xl/ctrlProps/ctrlProp1527.xml><?xml version="1.0" encoding="utf-8"?>
<formControlPr xmlns="http://schemas.microsoft.com/office/spreadsheetml/2009/9/main" objectType="CheckBox" fmlaLink="$V$194" lockText="1"/>
</file>

<file path=xl/ctrlProps/ctrlProp1528.xml><?xml version="1.0" encoding="utf-8"?>
<formControlPr xmlns="http://schemas.microsoft.com/office/spreadsheetml/2009/9/main" objectType="CheckBox" fmlaLink="$V$195" lockText="1"/>
</file>

<file path=xl/ctrlProps/ctrlProp1529.xml><?xml version="1.0" encoding="utf-8"?>
<formControlPr xmlns="http://schemas.microsoft.com/office/spreadsheetml/2009/9/main" objectType="CheckBox" fmlaLink="$V$196" lockText="1"/>
</file>

<file path=xl/ctrlProps/ctrlProp1530.xml><?xml version="1.0" encoding="utf-8"?>
<formControlPr xmlns="http://schemas.microsoft.com/office/spreadsheetml/2009/9/main" objectType="CheckBox" fmlaLink="$V$197" lockText="1"/>
</file>

<file path=xl/ctrlProps/ctrlProp1531.xml><?xml version="1.0" encoding="utf-8"?>
<formControlPr xmlns="http://schemas.microsoft.com/office/spreadsheetml/2009/9/main" objectType="CheckBox" fmlaLink="$V$199" lockText="1"/>
</file>

<file path=xl/ctrlProps/ctrlProp1532.xml><?xml version="1.0" encoding="utf-8"?>
<formControlPr xmlns="http://schemas.microsoft.com/office/spreadsheetml/2009/9/main" objectType="CheckBox" fmlaLink="$V$200" lockText="1"/>
</file>

<file path=xl/ctrlProps/ctrlProp1533.xml><?xml version="1.0" encoding="utf-8"?>
<formControlPr xmlns="http://schemas.microsoft.com/office/spreadsheetml/2009/9/main" objectType="CheckBox" fmlaLink="$V$201" lockText="1"/>
</file>

<file path=xl/ctrlProps/ctrlProp1534.xml><?xml version="1.0" encoding="utf-8"?>
<formControlPr xmlns="http://schemas.microsoft.com/office/spreadsheetml/2009/9/main" objectType="CheckBox" fmlaLink="$V$213" lockText="1"/>
</file>

<file path=xl/ctrlProps/ctrlProp1535.xml><?xml version="1.0" encoding="utf-8"?>
<formControlPr xmlns="http://schemas.microsoft.com/office/spreadsheetml/2009/9/main" objectType="CheckBox" fmlaLink="$V$215" lockText="1"/>
</file>

<file path=xl/ctrlProps/ctrlProp1536.xml><?xml version="1.0" encoding="utf-8"?>
<formControlPr xmlns="http://schemas.microsoft.com/office/spreadsheetml/2009/9/main" objectType="CheckBox" fmlaLink="$V$216" lockText="1"/>
</file>

<file path=xl/ctrlProps/ctrlProp1537.xml><?xml version="1.0" encoding="utf-8"?>
<formControlPr xmlns="http://schemas.microsoft.com/office/spreadsheetml/2009/9/main" objectType="CheckBox" fmlaLink="$V$218" lockText="1"/>
</file>

<file path=xl/ctrlProps/ctrlProp1538.xml><?xml version="1.0" encoding="utf-8"?>
<formControlPr xmlns="http://schemas.microsoft.com/office/spreadsheetml/2009/9/main" objectType="CheckBox" fmlaLink="$V$219" lockText="1"/>
</file>

<file path=xl/ctrlProps/ctrlProp1539.xml><?xml version="1.0" encoding="utf-8"?>
<formControlPr xmlns="http://schemas.microsoft.com/office/spreadsheetml/2009/9/main" objectType="CheckBox" fmlaLink="$V$220" lockText="1"/>
</file>

<file path=xl/ctrlProps/ctrlProp1540.xml><?xml version="1.0" encoding="utf-8"?>
<formControlPr xmlns="http://schemas.microsoft.com/office/spreadsheetml/2009/9/main" objectType="CheckBox" fmlaLink="$V$221" lockText="1"/>
</file>

<file path=xl/ctrlProps/ctrlProp1541.xml><?xml version="1.0" encoding="utf-8"?>
<formControlPr xmlns="http://schemas.microsoft.com/office/spreadsheetml/2009/9/main" objectType="CheckBox" fmlaLink="$V$222" lockText="1"/>
</file>

<file path=xl/ctrlProps/ctrlProp1542.xml><?xml version="1.0" encoding="utf-8"?>
<formControlPr xmlns="http://schemas.microsoft.com/office/spreadsheetml/2009/9/main" objectType="CheckBox" fmlaLink="$V$223" lockText="1"/>
</file>

<file path=xl/ctrlProps/ctrlProp1543.xml><?xml version="1.0" encoding="utf-8"?>
<formControlPr xmlns="http://schemas.microsoft.com/office/spreadsheetml/2009/9/main" objectType="CheckBox" fmlaLink="$V$225" lockText="1"/>
</file>

<file path=xl/ctrlProps/ctrlProp1544.xml><?xml version="1.0" encoding="utf-8"?>
<formControlPr xmlns="http://schemas.microsoft.com/office/spreadsheetml/2009/9/main" objectType="CheckBox" fmlaLink="$V$226" lockText="1"/>
</file>

<file path=xl/ctrlProps/ctrlProp1545.xml><?xml version="1.0" encoding="utf-8"?>
<formControlPr xmlns="http://schemas.microsoft.com/office/spreadsheetml/2009/9/main" objectType="CheckBox" fmlaLink="$V$228" lockText="1"/>
</file>

<file path=xl/ctrlProps/ctrlProp1546.xml><?xml version="1.0" encoding="utf-8"?>
<formControlPr xmlns="http://schemas.microsoft.com/office/spreadsheetml/2009/9/main" objectType="CheckBox" fmlaLink="$V$229" lockText="1"/>
</file>

<file path=xl/ctrlProps/ctrlProp1547.xml><?xml version="1.0" encoding="utf-8"?>
<formControlPr xmlns="http://schemas.microsoft.com/office/spreadsheetml/2009/9/main" objectType="CheckBox" fmlaLink="$V$230" lockText="1"/>
</file>

<file path=xl/ctrlProps/ctrlProp1548.xml><?xml version="1.0" encoding="utf-8"?>
<formControlPr xmlns="http://schemas.microsoft.com/office/spreadsheetml/2009/9/main" objectType="CheckBox" fmlaLink="$V$231" lockText="1"/>
</file>

<file path=xl/ctrlProps/ctrlProp1549.xml><?xml version="1.0" encoding="utf-8"?>
<formControlPr xmlns="http://schemas.microsoft.com/office/spreadsheetml/2009/9/main" objectType="CheckBox" fmlaLink="$V$238" lockText="1"/>
</file>

<file path=xl/ctrlProps/ctrlProp1550.xml><?xml version="1.0" encoding="utf-8"?>
<formControlPr xmlns="http://schemas.microsoft.com/office/spreadsheetml/2009/9/main" objectType="CheckBox" fmlaLink="$V$239" lockText="1"/>
</file>

<file path=xl/ctrlProps/ctrlProp1551.xml><?xml version="1.0" encoding="utf-8"?>
<formControlPr xmlns="http://schemas.microsoft.com/office/spreadsheetml/2009/9/main" objectType="CheckBox" fmlaLink="$V$241" lockText="1"/>
</file>

<file path=xl/ctrlProps/ctrlProp1552.xml><?xml version="1.0" encoding="utf-8"?>
<formControlPr xmlns="http://schemas.microsoft.com/office/spreadsheetml/2009/9/main" objectType="CheckBox" fmlaLink="$V$242" lockText="1"/>
</file>

<file path=xl/ctrlProps/ctrlProp1553.xml><?xml version="1.0" encoding="utf-8"?>
<formControlPr xmlns="http://schemas.microsoft.com/office/spreadsheetml/2009/9/main" objectType="CheckBox" fmlaLink="$V$243" lockText="1"/>
</file>

<file path=xl/ctrlProps/ctrlProp1554.xml><?xml version="1.0" encoding="utf-8"?>
<formControlPr xmlns="http://schemas.microsoft.com/office/spreadsheetml/2009/9/main" objectType="CheckBox" fmlaLink="$V$244" lockText="1"/>
</file>

<file path=xl/ctrlProps/ctrlProp1555.xml><?xml version="1.0" encoding="utf-8"?>
<formControlPr xmlns="http://schemas.microsoft.com/office/spreadsheetml/2009/9/main" objectType="CheckBox" fmlaLink="$V$246" lockText="1"/>
</file>

<file path=xl/ctrlProps/ctrlProp1556.xml><?xml version="1.0" encoding="utf-8"?>
<formControlPr xmlns="http://schemas.microsoft.com/office/spreadsheetml/2009/9/main" objectType="CheckBox" fmlaLink="$V$249" lockText="1"/>
</file>

<file path=xl/ctrlProps/ctrlProp1557.xml><?xml version="1.0" encoding="utf-8"?>
<formControlPr xmlns="http://schemas.microsoft.com/office/spreadsheetml/2009/9/main" objectType="CheckBox" fmlaLink="$V$250" lockText="1"/>
</file>

<file path=xl/ctrlProps/ctrlProp1558.xml><?xml version="1.0" encoding="utf-8"?>
<formControlPr xmlns="http://schemas.microsoft.com/office/spreadsheetml/2009/9/main" objectType="CheckBox" fmlaLink="$V$251" lockText="1"/>
</file>

<file path=xl/ctrlProps/ctrlProp1559.xml><?xml version="1.0" encoding="utf-8"?>
<formControlPr xmlns="http://schemas.microsoft.com/office/spreadsheetml/2009/9/main" objectType="CheckBox" fmlaLink="$V$252" lockText="1"/>
</file>

<file path=xl/ctrlProps/ctrlProp1560.xml><?xml version="1.0" encoding="utf-8"?>
<formControlPr xmlns="http://schemas.microsoft.com/office/spreadsheetml/2009/9/main" objectType="CheckBox" fmlaLink="$V$253" lockText="1"/>
</file>

<file path=xl/ctrlProps/ctrlProp1561.xml><?xml version="1.0" encoding="utf-8"?>
<formControlPr xmlns="http://schemas.microsoft.com/office/spreadsheetml/2009/9/main" objectType="CheckBox" fmlaLink="$V$255" lockText="1"/>
</file>

<file path=xl/ctrlProps/ctrlProp1562.xml><?xml version="1.0" encoding="utf-8"?>
<formControlPr xmlns="http://schemas.microsoft.com/office/spreadsheetml/2009/9/main" objectType="CheckBox" fmlaLink="$V$256" lockText="1"/>
</file>

<file path=xl/ctrlProps/ctrlProp1563.xml><?xml version="1.0" encoding="utf-8"?>
<formControlPr xmlns="http://schemas.microsoft.com/office/spreadsheetml/2009/9/main" objectType="CheckBox" fmlaLink="$V$257" lockText="1"/>
</file>

<file path=xl/ctrlProps/ctrlProp1564.xml><?xml version="1.0" encoding="utf-8"?>
<formControlPr xmlns="http://schemas.microsoft.com/office/spreadsheetml/2009/9/main" objectType="CheckBox" fmlaLink="$V$258" lockText="1"/>
</file>

<file path=xl/ctrlProps/ctrlProp1565.xml><?xml version="1.0" encoding="utf-8"?>
<formControlPr xmlns="http://schemas.microsoft.com/office/spreadsheetml/2009/9/main" objectType="CheckBox" fmlaLink="$V$261" lockText="1"/>
</file>

<file path=xl/ctrlProps/ctrlProp1566.xml><?xml version="1.0" encoding="utf-8"?>
<formControlPr xmlns="http://schemas.microsoft.com/office/spreadsheetml/2009/9/main" objectType="CheckBox" fmlaLink="$V$262" lockText="1"/>
</file>

<file path=xl/ctrlProps/ctrlProp1567.xml><?xml version="1.0" encoding="utf-8"?>
<formControlPr xmlns="http://schemas.microsoft.com/office/spreadsheetml/2009/9/main" objectType="CheckBox" fmlaLink="$V$263" lockText="1"/>
</file>

<file path=xl/ctrlProps/ctrlProp1568.xml><?xml version="1.0" encoding="utf-8"?>
<formControlPr xmlns="http://schemas.microsoft.com/office/spreadsheetml/2009/9/main" objectType="CheckBox" fmlaLink="$V$265" lockText="1"/>
</file>

<file path=xl/ctrlProps/ctrlProp1569.xml><?xml version="1.0" encoding="utf-8"?>
<formControlPr xmlns="http://schemas.microsoft.com/office/spreadsheetml/2009/9/main" objectType="CheckBox" fmlaLink="$V$266" lockText="1"/>
</file>

<file path=xl/ctrlProps/ctrlProp1570.xml><?xml version="1.0" encoding="utf-8"?>
<formControlPr xmlns="http://schemas.microsoft.com/office/spreadsheetml/2009/9/main" objectType="CheckBox" fmlaLink="$V$267" lockText="1"/>
</file>

<file path=xl/ctrlProps/ctrlProp1571.xml><?xml version="1.0" encoding="utf-8"?>
<formControlPr xmlns="http://schemas.microsoft.com/office/spreadsheetml/2009/9/main" objectType="CheckBox" fmlaLink="$V$268" lockText="1"/>
</file>

<file path=xl/ctrlProps/ctrlProp1572.xml><?xml version="1.0" encoding="utf-8"?>
<formControlPr xmlns="http://schemas.microsoft.com/office/spreadsheetml/2009/9/main" objectType="CheckBox" fmlaLink="$V$270" lockText="1"/>
</file>

<file path=xl/ctrlProps/ctrlProp1573.xml><?xml version="1.0" encoding="utf-8"?>
<formControlPr xmlns="http://schemas.microsoft.com/office/spreadsheetml/2009/9/main" objectType="CheckBox" fmlaLink="$V$271" lockText="1"/>
</file>

<file path=xl/ctrlProps/ctrlProp1574.xml><?xml version="1.0" encoding="utf-8"?>
<formControlPr xmlns="http://schemas.microsoft.com/office/spreadsheetml/2009/9/main" objectType="CheckBox" fmlaLink="$V$272" lockText="1"/>
</file>

<file path=xl/ctrlProps/ctrlProp1575.xml><?xml version="1.0" encoding="utf-8"?>
<formControlPr xmlns="http://schemas.microsoft.com/office/spreadsheetml/2009/9/main" objectType="CheckBox" fmlaLink="$V$273" lockText="1"/>
</file>

<file path=xl/ctrlProps/ctrlProp1576.xml><?xml version="1.0" encoding="utf-8"?>
<formControlPr xmlns="http://schemas.microsoft.com/office/spreadsheetml/2009/9/main" objectType="CheckBox" fmlaLink="$V$281" lockText="1"/>
</file>

<file path=xl/ctrlProps/ctrlProp1577.xml><?xml version="1.0" encoding="utf-8"?>
<formControlPr xmlns="http://schemas.microsoft.com/office/spreadsheetml/2009/9/main" objectType="CheckBox" fmlaLink="$V$282" lockText="1"/>
</file>

<file path=xl/ctrlProps/ctrlProp1578.xml><?xml version="1.0" encoding="utf-8"?>
<formControlPr xmlns="http://schemas.microsoft.com/office/spreadsheetml/2009/9/main" objectType="CheckBox" fmlaLink="$V$284" lockText="1"/>
</file>

<file path=xl/ctrlProps/ctrlProp1579.xml><?xml version="1.0" encoding="utf-8"?>
<formControlPr xmlns="http://schemas.microsoft.com/office/spreadsheetml/2009/9/main" objectType="CheckBox" fmlaLink="$V$285" lockText="1"/>
</file>

<file path=xl/ctrlProps/ctrlProp1580.xml><?xml version="1.0" encoding="utf-8"?>
<formControlPr xmlns="http://schemas.microsoft.com/office/spreadsheetml/2009/9/main" objectType="CheckBox" fmlaLink="$V$286" lockText="1"/>
</file>

<file path=xl/ctrlProps/ctrlProp1581.xml><?xml version="1.0" encoding="utf-8"?>
<formControlPr xmlns="http://schemas.microsoft.com/office/spreadsheetml/2009/9/main" objectType="CheckBox" fmlaLink="$V$287" lockText="1"/>
</file>

<file path=xl/ctrlProps/ctrlProp1582.xml><?xml version="1.0" encoding="utf-8"?>
<formControlPr xmlns="http://schemas.microsoft.com/office/spreadsheetml/2009/9/main" objectType="CheckBox" fmlaLink="$V$288" lockText="1"/>
</file>

<file path=xl/ctrlProps/ctrlProp1583.xml><?xml version="1.0" encoding="utf-8"?>
<formControlPr xmlns="http://schemas.microsoft.com/office/spreadsheetml/2009/9/main" objectType="CheckBox" fmlaLink="$V$289" lockText="1"/>
</file>

<file path=xl/ctrlProps/ctrlProp1584.xml><?xml version="1.0" encoding="utf-8"?>
<formControlPr xmlns="http://schemas.microsoft.com/office/spreadsheetml/2009/9/main" objectType="CheckBox" fmlaLink="$V$290" lockText="1"/>
</file>

<file path=xl/ctrlProps/ctrlProp1585.xml><?xml version="1.0" encoding="utf-8"?>
<formControlPr xmlns="http://schemas.microsoft.com/office/spreadsheetml/2009/9/main" objectType="CheckBox" fmlaLink="$V$302" lockText="1"/>
</file>

<file path=xl/ctrlProps/ctrlProp1586.xml><?xml version="1.0" encoding="utf-8"?>
<formControlPr xmlns="http://schemas.microsoft.com/office/spreadsheetml/2009/9/main" objectType="CheckBox" fmlaLink="$V$304" lockText="1"/>
</file>

<file path=xl/ctrlProps/ctrlProp1587.xml><?xml version="1.0" encoding="utf-8"?>
<formControlPr xmlns="http://schemas.microsoft.com/office/spreadsheetml/2009/9/main" objectType="CheckBox" fmlaLink="$V$306" lockText="1"/>
</file>

<file path=xl/ctrlProps/ctrlProp1588.xml><?xml version="1.0" encoding="utf-8"?>
<formControlPr xmlns="http://schemas.microsoft.com/office/spreadsheetml/2009/9/main" objectType="CheckBox" fmlaLink="$V$308" lockText="1"/>
</file>

<file path=xl/ctrlProps/ctrlProp1589.xml><?xml version="1.0" encoding="utf-8"?>
<formControlPr xmlns="http://schemas.microsoft.com/office/spreadsheetml/2009/9/main" objectType="CheckBox" fmlaLink="$V$309" lockText="1"/>
</file>

<file path=xl/ctrlProps/ctrlProp1590.xml><?xml version="1.0" encoding="utf-8"?>
<formControlPr xmlns="http://schemas.microsoft.com/office/spreadsheetml/2009/9/main" objectType="CheckBox" fmlaLink="$V$310" lockText="1"/>
</file>

<file path=xl/ctrlProps/ctrlProp1591.xml><?xml version="1.0" encoding="utf-8"?>
<formControlPr xmlns="http://schemas.microsoft.com/office/spreadsheetml/2009/9/main" objectType="CheckBox" fmlaLink="$V$311" lockText="1"/>
</file>

<file path=xl/ctrlProps/ctrlProp1592.xml><?xml version="1.0" encoding="utf-8"?>
<formControlPr xmlns="http://schemas.microsoft.com/office/spreadsheetml/2009/9/main" objectType="CheckBox" fmlaLink="$V$312" lockText="1"/>
</file>

<file path=xl/ctrlProps/ctrlProp1593.xml><?xml version="1.0" encoding="utf-8"?>
<formControlPr xmlns="http://schemas.microsoft.com/office/spreadsheetml/2009/9/main" objectType="CheckBox" fmlaLink="$V$313" lockText="1"/>
</file>

<file path=xl/ctrlProps/ctrlProp1594.xml><?xml version="1.0" encoding="utf-8"?>
<formControlPr xmlns="http://schemas.microsoft.com/office/spreadsheetml/2009/9/main" objectType="CheckBox" fmlaLink="$V$315" lockText="1"/>
</file>

<file path=xl/ctrlProps/ctrlProp1595.xml><?xml version="1.0" encoding="utf-8"?>
<formControlPr xmlns="http://schemas.microsoft.com/office/spreadsheetml/2009/9/main" objectType="CheckBox" fmlaLink="$V$316" lockText="1"/>
</file>

<file path=xl/ctrlProps/ctrlProp1596.xml><?xml version="1.0" encoding="utf-8"?>
<formControlPr xmlns="http://schemas.microsoft.com/office/spreadsheetml/2009/9/main" objectType="CheckBox" fmlaLink="$V$317" lockText="1"/>
</file>

<file path=xl/ctrlProps/ctrlProp1597.xml><?xml version="1.0" encoding="utf-8"?>
<formControlPr xmlns="http://schemas.microsoft.com/office/spreadsheetml/2009/9/main" objectType="CheckBox" fmlaLink="$V$318" lockText="1"/>
</file>

<file path=xl/ctrlProps/ctrlProp1598.xml><?xml version="1.0" encoding="utf-8"?>
<formControlPr xmlns="http://schemas.microsoft.com/office/spreadsheetml/2009/9/main" objectType="CheckBox" fmlaLink="$V$319" lockText="1"/>
</file>

<file path=xl/ctrlProps/ctrlProp1599.xml><?xml version="1.0" encoding="utf-8"?>
<formControlPr xmlns="http://schemas.microsoft.com/office/spreadsheetml/2009/9/main" objectType="CheckBox" fmlaLink="$V$320" lockText="1"/>
</file>

<file path=xl/ctrlProps/ctrlProp1600.xml><?xml version="1.0" encoding="utf-8"?>
<formControlPr xmlns="http://schemas.microsoft.com/office/spreadsheetml/2009/9/main" objectType="CheckBox" fmlaLink="$V$321" lockText="1"/>
</file>

<file path=xl/ctrlProps/ctrlProp1601.xml><?xml version="1.0" encoding="utf-8"?>
<formControlPr xmlns="http://schemas.microsoft.com/office/spreadsheetml/2009/9/main" objectType="CheckBox" fmlaLink="$V$323" lockText="1"/>
</file>

<file path=xl/ctrlProps/ctrlProp1602.xml><?xml version="1.0" encoding="utf-8"?>
<formControlPr xmlns="http://schemas.microsoft.com/office/spreadsheetml/2009/9/main" objectType="CheckBox" fmlaLink="$V$324" lockText="1"/>
</file>

<file path=xl/ctrlProps/ctrlProp1603.xml><?xml version="1.0" encoding="utf-8"?>
<formControlPr xmlns="http://schemas.microsoft.com/office/spreadsheetml/2009/9/main" objectType="CheckBox" fmlaLink="$V$325" lockText="1"/>
</file>

<file path=xl/ctrlProps/ctrlProp1604.xml><?xml version="1.0" encoding="utf-8"?>
<formControlPr xmlns="http://schemas.microsoft.com/office/spreadsheetml/2009/9/main" objectType="CheckBox" fmlaLink="$V$332" lockText="1"/>
</file>

<file path=xl/ctrlProps/ctrlProp1605.xml><?xml version="1.0" encoding="utf-8"?>
<formControlPr xmlns="http://schemas.microsoft.com/office/spreadsheetml/2009/9/main" objectType="CheckBox" fmlaLink="$V$335" lockText="1"/>
</file>

<file path=xl/ctrlProps/ctrlProp1606.xml><?xml version="1.0" encoding="utf-8"?>
<formControlPr xmlns="http://schemas.microsoft.com/office/spreadsheetml/2009/9/main" objectType="CheckBox" fmlaLink="$V$336" lockText="1"/>
</file>

<file path=xl/ctrlProps/ctrlProp1607.xml><?xml version="1.0" encoding="utf-8"?>
<formControlPr xmlns="http://schemas.microsoft.com/office/spreadsheetml/2009/9/main" objectType="CheckBox" fmlaLink="$V$337" lockText="1"/>
</file>

<file path=xl/ctrlProps/ctrlProp1608.xml><?xml version="1.0" encoding="utf-8"?>
<formControlPr xmlns="http://schemas.microsoft.com/office/spreadsheetml/2009/9/main" objectType="CheckBox" fmlaLink="$V$340" lockText="1"/>
</file>

<file path=xl/ctrlProps/ctrlProp1609.xml><?xml version="1.0" encoding="utf-8"?>
<formControlPr xmlns="http://schemas.microsoft.com/office/spreadsheetml/2009/9/main" objectType="CheckBox" fmlaLink="$V$341" lockText="1"/>
</file>

<file path=xl/ctrlProps/ctrlProp1610.xml><?xml version="1.0" encoding="utf-8"?>
<formControlPr xmlns="http://schemas.microsoft.com/office/spreadsheetml/2009/9/main" objectType="CheckBox" fmlaLink="$V$342" lockText="1"/>
</file>

<file path=xl/ctrlProps/ctrlProp1611.xml><?xml version="1.0" encoding="utf-8"?>
<formControlPr xmlns="http://schemas.microsoft.com/office/spreadsheetml/2009/9/main" objectType="CheckBox" fmlaLink="$V$343" lockText="1"/>
</file>

<file path=xl/ctrlProps/ctrlProp1612.xml><?xml version="1.0" encoding="utf-8"?>
<formControlPr xmlns="http://schemas.microsoft.com/office/spreadsheetml/2009/9/main" objectType="CheckBox" fmlaLink="$V$344" lockText="1"/>
</file>

<file path=xl/ctrlProps/ctrlProp1613.xml><?xml version="1.0" encoding="utf-8"?>
<formControlPr xmlns="http://schemas.microsoft.com/office/spreadsheetml/2009/9/main" objectType="CheckBox" fmlaLink="$V$346" lockText="1"/>
</file>

<file path=xl/ctrlProps/ctrlProp1614.xml><?xml version="1.0" encoding="utf-8"?>
<formControlPr xmlns="http://schemas.microsoft.com/office/spreadsheetml/2009/9/main" objectType="CheckBox" fmlaLink="$V$347" lockText="1"/>
</file>

<file path=xl/ctrlProps/ctrlProp1615.xml><?xml version="1.0" encoding="utf-8"?>
<formControlPr xmlns="http://schemas.microsoft.com/office/spreadsheetml/2009/9/main" objectType="CheckBox" fmlaLink="$V$348" lockText="1"/>
</file>

<file path=xl/ctrlProps/ctrlProp1616.xml><?xml version="1.0" encoding="utf-8"?>
<formControlPr xmlns="http://schemas.microsoft.com/office/spreadsheetml/2009/9/main" objectType="CheckBox" fmlaLink="$V$351" lockText="1"/>
</file>

<file path=xl/ctrlProps/ctrlProp1617.xml><?xml version="1.0" encoding="utf-8"?>
<formControlPr xmlns="http://schemas.microsoft.com/office/spreadsheetml/2009/9/main" objectType="CheckBox" fmlaLink="$V$352" lockText="1"/>
</file>

<file path=xl/ctrlProps/ctrlProp1618.xml><?xml version="1.0" encoding="utf-8"?>
<formControlPr xmlns="http://schemas.microsoft.com/office/spreadsheetml/2009/9/main" objectType="CheckBox" fmlaLink="$V$151" lockText="1"/>
</file>

<file path=xl/ctrlProps/ctrlProp1619.xml><?xml version="1.0" encoding="utf-8"?>
<formControlPr xmlns="http://schemas.microsoft.com/office/spreadsheetml/2009/9/main" objectType="CheckBox" fmlaLink="$V$152" lockText="1"/>
</file>

<file path=xl/ctrlProps/ctrlProp1620.xml><?xml version="1.0" encoding="utf-8"?>
<formControlPr xmlns="http://schemas.microsoft.com/office/spreadsheetml/2009/9/main" objectType="CheckBox" fmlaLink="$V$153" lockText="1"/>
</file>

<file path=xl/ctrlProps/ctrlProp1621.xml><?xml version="1.0" encoding="utf-8"?>
<formControlPr xmlns="http://schemas.microsoft.com/office/spreadsheetml/2009/9/main" objectType="CheckBox" fmlaLink="$V$154" lockText="1"/>
</file>

<file path=xl/ctrlProps/ctrlProp1622.xml><?xml version="1.0" encoding="utf-8"?>
<formControlPr xmlns="http://schemas.microsoft.com/office/spreadsheetml/2009/9/main" objectType="CheckBox" fmlaLink="$V$155" lockText="1"/>
</file>

<file path=xl/ctrlProps/ctrlProp1623.xml><?xml version="1.0" encoding="utf-8"?>
<formControlPr xmlns="http://schemas.microsoft.com/office/spreadsheetml/2009/9/main" objectType="CheckBox" fmlaLink="$V$156" lockText="1"/>
</file>

<file path=xl/ctrlProps/ctrlProp1624.xml><?xml version="1.0" encoding="utf-8"?>
<formControlPr xmlns="http://schemas.microsoft.com/office/spreadsheetml/2009/9/main" objectType="CheckBox" fmlaLink="$V$157" lockText="1"/>
</file>

<file path=xl/ctrlProps/ctrlProp1625.xml><?xml version="1.0" encoding="utf-8"?>
<formControlPr xmlns="http://schemas.microsoft.com/office/spreadsheetml/2009/9/main" objectType="CheckBox" fmlaLink="$V$142" lockText="1"/>
</file>

<file path=xl/ctrlProps/ctrlProp1626.xml><?xml version="1.0" encoding="utf-8"?>
<formControlPr xmlns="http://schemas.microsoft.com/office/spreadsheetml/2009/9/main" objectType="CheckBox" fmlaLink="$V$143" lockText="1"/>
</file>

<file path=xl/ctrlProps/ctrlProp1627.xml><?xml version="1.0" encoding="utf-8"?>
<formControlPr xmlns="http://schemas.microsoft.com/office/spreadsheetml/2009/9/main" objectType="CheckBox" fmlaLink="$V$144" lockText="1"/>
</file>

<file path=xl/ctrlProps/ctrlProp1628.xml><?xml version="1.0" encoding="utf-8"?>
<formControlPr xmlns="http://schemas.microsoft.com/office/spreadsheetml/2009/9/main" objectType="CheckBox" fmlaLink="$V$145" lockText="1"/>
</file>

<file path=xl/ctrlProps/ctrlProp1629.xml><?xml version="1.0" encoding="utf-8"?>
<formControlPr xmlns="http://schemas.microsoft.com/office/spreadsheetml/2009/9/main" objectType="CheckBox" fmlaLink="$V$146" lockText="1"/>
</file>

<file path=xl/ctrlProps/ctrlProp1630.xml><?xml version="1.0" encoding="utf-8"?>
<formControlPr xmlns="http://schemas.microsoft.com/office/spreadsheetml/2009/9/main" objectType="CheckBox" fmlaLink="$V$147" lockText="1"/>
</file>

<file path=xl/ctrlProps/ctrlProp1631.xml><?xml version="1.0" encoding="utf-8"?>
<formControlPr xmlns="http://schemas.microsoft.com/office/spreadsheetml/2009/9/main" objectType="CheckBox" fmlaLink="$V$148" lockText="1"/>
</file>

<file path=xl/ctrlProps/ctrlProp1632.xml><?xml version="1.0" encoding="utf-8"?>
<formControlPr xmlns="http://schemas.microsoft.com/office/spreadsheetml/2009/9/main" objectType="CheckBox" fmlaLink="$V$149" lockText="1"/>
</file>

<file path=xl/ctrlProps/ctrlProp1633.xml><?xml version="1.0" encoding="utf-8"?>
<formControlPr xmlns="http://schemas.microsoft.com/office/spreadsheetml/2009/9/main" objectType="CheckBox" fmlaLink="$V$40" lockText="1"/>
</file>

<file path=xl/ctrlProps/ctrlProp1634.xml><?xml version="1.0" encoding="utf-8"?>
<formControlPr xmlns="http://schemas.microsoft.com/office/spreadsheetml/2009/9/main" objectType="CheckBox" fmlaLink="$V$42" lockText="1"/>
</file>

<file path=xl/ctrlProps/ctrlProp1635.xml><?xml version="1.0" encoding="utf-8"?>
<formControlPr xmlns="http://schemas.microsoft.com/office/spreadsheetml/2009/9/main" objectType="CheckBox" fmlaLink="$V$43" lockText="1"/>
</file>

<file path=xl/ctrlProps/ctrlProp1636.xml><?xml version="1.0" encoding="utf-8"?>
<formControlPr xmlns="http://schemas.microsoft.com/office/spreadsheetml/2009/9/main" objectType="CheckBox" fmlaLink="$V$44" lockText="1"/>
</file>

<file path=xl/ctrlProps/ctrlProp1637.xml><?xml version="1.0" encoding="utf-8"?>
<formControlPr xmlns="http://schemas.microsoft.com/office/spreadsheetml/2009/9/main" objectType="CheckBox" fmlaLink="$V$45" lockText="1"/>
</file>

<file path=xl/ctrlProps/ctrlProp1638.xml><?xml version="1.0" encoding="utf-8"?>
<formControlPr xmlns="http://schemas.microsoft.com/office/spreadsheetml/2009/9/main" objectType="CheckBox" fmlaLink="$V$46" lockText="1"/>
</file>

<file path=xl/ctrlProps/ctrlProp1639.xml><?xml version="1.0" encoding="utf-8"?>
<formControlPr xmlns="http://schemas.microsoft.com/office/spreadsheetml/2009/9/main" objectType="CheckBox" fmlaLink="$V$48" lockText="1"/>
</file>

<file path=xl/ctrlProps/ctrlProp1640.xml><?xml version="1.0" encoding="utf-8"?>
<formControlPr xmlns="http://schemas.microsoft.com/office/spreadsheetml/2009/9/main" objectType="CheckBox" fmlaLink="$V$49" lockText="1"/>
</file>

<file path=xl/ctrlProps/ctrlProp1641.xml><?xml version="1.0" encoding="utf-8"?>
<formControlPr xmlns="http://schemas.microsoft.com/office/spreadsheetml/2009/9/main" objectType="CheckBox" fmlaLink="$V$52" lockText="1"/>
</file>

<file path=xl/ctrlProps/ctrlProp1642.xml><?xml version="1.0" encoding="utf-8"?>
<formControlPr xmlns="http://schemas.microsoft.com/office/spreadsheetml/2009/9/main" objectType="CheckBox" fmlaLink="$V$53" lockText="1"/>
</file>

<file path=xl/ctrlProps/ctrlProp1643.xml><?xml version="1.0" encoding="utf-8"?>
<formControlPr xmlns="http://schemas.microsoft.com/office/spreadsheetml/2009/9/main" objectType="CheckBox" fmlaLink="$V$57" lockText="1"/>
</file>

<file path=xl/ctrlProps/ctrlProp1644.xml><?xml version="1.0" encoding="utf-8"?>
<formControlPr xmlns="http://schemas.microsoft.com/office/spreadsheetml/2009/9/main" objectType="CheckBox" fmlaLink="$V$58" lockText="1"/>
</file>

<file path=xl/ctrlProps/ctrlProp1645.xml><?xml version="1.0" encoding="utf-8"?>
<formControlPr xmlns="http://schemas.microsoft.com/office/spreadsheetml/2009/9/main" objectType="CheckBox" fmlaLink="$V$59" lockText="1"/>
</file>

<file path=xl/ctrlProps/ctrlProp1646.xml><?xml version="1.0" encoding="utf-8"?>
<formControlPr xmlns="http://schemas.microsoft.com/office/spreadsheetml/2009/9/main" objectType="CheckBox" fmlaLink="$V$60" lockText="1"/>
</file>

<file path=xl/ctrlProps/ctrlProp1647.xml><?xml version="1.0" encoding="utf-8"?>
<formControlPr xmlns="http://schemas.microsoft.com/office/spreadsheetml/2009/9/main" objectType="CheckBox" fmlaLink="$V$61" lockText="1"/>
</file>

<file path=xl/ctrlProps/ctrlProp1648.xml><?xml version="1.0" encoding="utf-8"?>
<formControlPr xmlns="http://schemas.microsoft.com/office/spreadsheetml/2009/9/main" objectType="CheckBox" fmlaLink="$V$68" lockText="1"/>
</file>

<file path=xl/ctrlProps/ctrlProp1649.xml><?xml version="1.0" encoding="utf-8"?>
<formControlPr xmlns="http://schemas.microsoft.com/office/spreadsheetml/2009/9/main" objectType="CheckBox" fmlaLink="$V$70" lockText="1"/>
</file>

<file path=xl/ctrlProps/ctrlProp1650.xml><?xml version="1.0" encoding="utf-8"?>
<formControlPr xmlns="http://schemas.microsoft.com/office/spreadsheetml/2009/9/main" objectType="CheckBox" fmlaLink="$V$71" lockText="1"/>
</file>

<file path=xl/ctrlProps/ctrlProp1651.xml><?xml version="1.0" encoding="utf-8"?>
<formControlPr xmlns="http://schemas.microsoft.com/office/spreadsheetml/2009/9/main" objectType="CheckBox" fmlaLink="$V$72" lockText="1"/>
</file>

<file path=xl/ctrlProps/ctrlProp1652.xml><?xml version="1.0" encoding="utf-8"?>
<formControlPr xmlns="http://schemas.microsoft.com/office/spreadsheetml/2009/9/main" objectType="CheckBox" fmlaLink="$V$73" lockText="1"/>
</file>

<file path=xl/ctrlProps/ctrlProp1653.xml><?xml version="1.0" encoding="utf-8"?>
<formControlPr xmlns="http://schemas.microsoft.com/office/spreadsheetml/2009/9/main" objectType="CheckBox" fmlaLink="$V$74" lockText="1"/>
</file>

<file path=xl/ctrlProps/ctrlProp1654.xml><?xml version="1.0" encoding="utf-8"?>
<formControlPr xmlns="http://schemas.microsoft.com/office/spreadsheetml/2009/9/main" objectType="CheckBox" fmlaLink="$V$75" lockText="1"/>
</file>

<file path=xl/ctrlProps/ctrlProp1655.xml><?xml version="1.0" encoding="utf-8"?>
<formControlPr xmlns="http://schemas.microsoft.com/office/spreadsheetml/2009/9/main" objectType="CheckBox" fmlaLink="$V$76" lockText="1"/>
</file>

<file path=xl/ctrlProps/ctrlProp1656.xml><?xml version="1.0" encoding="utf-8"?>
<formControlPr xmlns="http://schemas.microsoft.com/office/spreadsheetml/2009/9/main" objectType="CheckBox" fmlaLink="$V$78" lockText="1"/>
</file>

<file path=xl/ctrlProps/ctrlProp1657.xml><?xml version="1.0" encoding="utf-8"?>
<formControlPr xmlns="http://schemas.microsoft.com/office/spreadsheetml/2009/9/main" objectType="CheckBox" fmlaLink="$V$81" lockText="1"/>
</file>

<file path=xl/ctrlProps/ctrlProp1658.xml><?xml version="1.0" encoding="utf-8"?>
<formControlPr xmlns="http://schemas.microsoft.com/office/spreadsheetml/2009/9/main" objectType="CheckBox" fmlaLink="$V$82" lockText="1"/>
</file>

<file path=xl/ctrlProps/ctrlProp1659.xml><?xml version="1.0" encoding="utf-8"?>
<formControlPr xmlns="http://schemas.microsoft.com/office/spreadsheetml/2009/9/main" objectType="CheckBox" fmlaLink="$V$83" lockText="1"/>
</file>

<file path=xl/ctrlProps/ctrlProp1660.xml><?xml version="1.0" encoding="utf-8"?>
<formControlPr xmlns="http://schemas.microsoft.com/office/spreadsheetml/2009/9/main" objectType="CheckBox" fmlaLink="$V$85" lockText="1"/>
</file>

<file path=xl/ctrlProps/ctrlProp1661.xml><?xml version="1.0" encoding="utf-8"?>
<formControlPr xmlns="http://schemas.microsoft.com/office/spreadsheetml/2009/9/main" objectType="CheckBox" fmlaLink="$V$86" lockText="1"/>
</file>

<file path=xl/ctrlProps/ctrlProp1662.xml><?xml version="1.0" encoding="utf-8"?>
<formControlPr xmlns="http://schemas.microsoft.com/office/spreadsheetml/2009/9/main" objectType="CheckBox" fmlaLink="$V$87" lockText="1"/>
</file>

<file path=xl/ctrlProps/ctrlProp1663.xml><?xml version="1.0" encoding="utf-8"?>
<formControlPr xmlns="http://schemas.microsoft.com/office/spreadsheetml/2009/9/main" objectType="CheckBox" fmlaLink="$V$88" lockText="1"/>
</file>

<file path=xl/ctrlProps/ctrlProp1664.xml><?xml version="1.0" encoding="utf-8"?>
<formControlPr xmlns="http://schemas.microsoft.com/office/spreadsheetml/2009/9/main" objectType="CheckBox" fmlaLink="$V$89" lockText="1"/>
</file>

<file path=xl/ctrlProps/ctrlProp1665.xml><?xml version="1.0" encoding="utf-8"?>
<formControlPr xmlns="http://schemas.microsoft.com/office/spreadsheetml/2009/9/main" objectType="CheckBox" fmlaLink="$V$90" lockText="1"/>
</file>

<file path=xl/ctrlProps/ctrlProp1666.xml><?xml version="1.0" encoding="utf-8"?>
<formControlPr xmlns="http://schemas.microsoft.com/office/spreadsheetml/2009/9/main" objectType="CheckBox" fmlaLink="$V$91" lockText="1"/>
</file>

<file path=xl/ctrlProps/ctrlProp1667.xml><?xml version="1.0" encoding="utf-8"?>
<formControlPr xmlns="http://schemas.microsoft.com/office/spreadsheetml/2009/9/main" objectType="CheckBox" fmlaLink="$V$92" lockText="1"/>
</file>

<file path=xl/ctrlProps/ctrlProp1668.xml><?xml version="1.0" encoding="utf-8"?>
<formControlPr xmlns="http://schemas.microsoft.com/office/spreadsheetml/2009/9/main" objectType="CheckBox" fmlaLink="$V$93" lockText="1"/>
</file>

<file path=xl/ctrlProps/ctrlProp1669.xml><?xml version="1.0" encoding="utf-8"?>
<formControlPr xmlns="http://schemas.microsoft.com/office/spreadsheetml/2009/9/main" objectType="CheckBox" fmlaLink="$V$94" lockText="1"/>
</file>

<file path=xl/ctrlProps/ctrlProp1670.xml><?xml version="1.0" encoding="utf-8"?>
<formControlPr xmlns="http://schemas.microsoft.com/office/spreadsheetml/2009/9/main" objectType="CheckBox" fmlaLink="$V$95" lockText="1"/>
</file>

<file path=xl/ctrlProps/ctrlProp1671.xml><?xml version="1.0" encoding="utf-8"?>
<formControlPr xmlns="http://schemas.microsoft.com/office/spreadsheetml/2009/9/main" objectType="CheckBox" fmlaLink="$V$102" lockText="1"/>
</file>

<file path=xl/ctrlProps/ctrlProp1672.xml><?xml version="1.0" encoding="utf-8"?>
<formControlPr xmlns="http://schemas.microsoft.com/office/spreadsheetml/2009/9/main" objectType="CheckBox" fmlaLink="$V$104" lockText="1"/>
</file>

<file path=xl/ctrlProps/ctrlProp1673.xml><?xml version="1.0" encoding="utf-8"?>
<formControlPr xmlns="http://schemas.microsoft.com/office/spreadsheetml/2009/9/main" objectType="CheckBox" fmlaLink="$V$105" lockText="1"/>
</file>

<file path=xl/ctrlProps/ctrlProp1674.xml><?xml version="1.0" encoding="utf-8"?>
<formControlPr xmlns="http://schemas.microsoft.com/office/spreadsheetml/2009/9/main" objectType="CheckBox" fmlaLink="$V$107" lockText="1"/>
</file>

<file path=xl/ctrlProps/ctrlProp1675.xml><?xml version="1.0" encoding="utf-8"?>
<formControlPr xmlns="http://schemas.microsoft.com/office/spreadsheetml/2009/9/main" objectType="CheckBox" fmlaLink="$V$108" lockText="1"/>
</file>

<file path=xl/ctrlProps/ctrlProp1676.xml><?xml version="1.0" encoding="utf-8"?>
<formControlPr xmlns="http://schemas.microsoft.com/office/spreadsheetml/2009/9/main" objectType="CheckBox" fmlaLink="$V$109" lockText="1"/>
</file>

<file path=xl/ctrlProps/ctrlProp1677.xml><?xml version="1.0" encoding="utf-8"?>
<formControlPr xmlns="http://schemas.microsoft.com/office/spreadsheetml/2009/9/main" objectType="CheckBox" fmlaLink="$V$110" lockText="1"/>
</file>

<file path=xl/ctrlProps/ctrlProp1678.xml><?xml version="1.0" encoding="utf-8"?>
<formControlPr xmlns="http://schemas.microsoft.com/office/spreadsheetml/2009/9/main" objectType="CheckBox" fmlaLink="$V$111" lockText="1"/>
</file>

<file path=xl/ctrlProps/ctrlProp1679.xml><?xml version="1.0" encoding="utf-8"?>
<formControlPr xmlns="http://schemas.microsoft.com/office/spreadsheetml/2009/9/main" objectType="CheckBox" fmlaLink="$V$112" lockText="1"/>
</file>

<file path=xl/ctrlProps/ctrlProp1680.xml><?xml version="1.0" encoding="utf-8"?>
<formControlPr xmlns="http://schemas.microsoft.com/office/spreadsheetml/2009/9/main" objectType="CheckBox" fmlaLink="$V$115" lockText="1"/>
</file>

<file path=xl/ctrlProps/ctrlProp1681.xml><?xml version="1.0" encoding="utf-8"?>
<formControlPr xmlns="http://schemas.microsoft.com/office/spreadsheetml/2009/9/main" objectType="CheckBox" fmlaLink="$V$117" lockText="1"/>
</file>

<file path=xl/ctrlProps/ctrlProp1682.xml><?xml version="1.0" encoding="utf-8"?>
<formControlPr xmlns="http://schemas.microsoft.com/office/spreadsheetml/2009/9/main" objectType="CheckBox" fmlaLink="$V$118" lockText="1"/>
</file>

<file path=xl/ctrlProps/ctrlProp1683.xml><?xml version="1.0" encoding="utf-8"?>
<formControlPr xmlns="http://schemas.microsoft.com/office/spreadsheetml/2009/9/main" objectType="CheckBox" fmlaLink="$V$120" lockText="1"/>
</file>

<file path=xl/ctrlProps/ctrlProp1684.xml><?xml version="1.0" encoding="utf-8"?>
<formControlPr xmlns="http://schemas.microsoft.com/office/spreadsheetml/2009/9/main" objectType="CheckBox" fmlaLink="$V$121" lockText="1"/>
</file>

<file path=xl/ctrlProps/ctrlProp1685.xml><?xml version="1.0" encoding="utf-8"?>
<formControlPr xmlns="http://schemas.microsoft.com/office/spreadsheetml/2009/9/main" objectType="CheckBox" fmlaLink="$V$122" lockText="1"/>
</file>

<file path=xl/ctrlProps/ctrlProp1686.xml><?xml version="1.0" encoding="utf-8"?>
<formControlPr xmlns="http://schemas.microsoft.com/office/spreadsheetml/2009/9/main" objectType="CheckBox" fmlaLink="$V$134" lockText="1"/>
</file>

<file path=xl/ctrlProps/ctrlProp1687.xml><?xml version="1.0" encoding="utf-8"?>
<formControlPr xmlns="http://schemas.microsoft.com/office/spreadsheetml/2009/9/main" objectType="CheckBox" fmlaLink="$V$136" lockText="1"/>
</file>

<file path=xl/ctrlProps/ctrlProp1688.xml><?xml version="1.0" encoding="utf-8"?>
<formControlPr xmlns="http://schemas.microsoft.com/office/spreadsheetml/2009/9/main" objectType="CheckBox" fmlaLink="$V$137" lockText="1"/>
</file>

<file path=xl/ctrlProps/ctrlProp1689.xml><?xml version="1.0" encoding="utf-8"?>
<formControlPr xmlns="http://schemas.microsoft.com/office/spreadsheetml/2009/9/main" objectType="CheckBox" fmlaLink="$V$139" lockText="1"/>
</file>

<file path=xl/ctrlProps/ctrlProp1690.xml><?xml version="1.0" encoding="utf-8"?>
<formControlPr xmlns="http://schemas.microsoft.com/office/spreadsheetml/2009/9/main" objectType="CheckBox" fmlaLink="$V$140" lockText="1"/>
</file>

<file path=xl/ctrlProps/ctrlProp1691.xml><?xml version="1.0" encoding="utf-8"?>
<formControlPr xmlns="http://schemas.microsoft.com/office/spreadsheetml/2009/9/main" objectType="CheckBox" fmlaLink="$V$333" lockText="1"/>
</file>

<file path=xl/ctrlProps/ctrlProp1692.xml><?xml version="1.0" encoding="utf-8"?>
<formControlPr xmlns="http://schemas.microsoft.com/office/spreadsheetml/2009/9/main" objectType="CheckBox" fmlaLink="$V$349" lockText="1"/>
</file>

<file path=xl/ctrlProps/ctrlProp1693.xml><?xml version="1.0" encoding="utf-8"?>
<formControlPr xmlns="http://schemas.microsoft.com/office/spreadsheetml/2009/9/main" objectType="CheckBox" fmlaLink="$V$353" lockText="1"/>
</file>

<file path=xl/ctrlProps/ctrlProp1694.xml><?xml version="1.0" encoding="utf-8"?>
<formControlPr xmlns="http://schemas.microsoft.com/office/spreadsheetml/2009/9/main" objectType="CheckBox" fmlaLink="$V$354" lockText="1"/>
</file>

<file path=xl/ctrlProps/ctrlProp1695.xml><?xml version="1.0" encoding="utf-8"?>
<formControlPr xmlns="http://schemas.microsoft.com/office/spreadsheetml/2009/9/main" objectType="CheckBox" fmlaLink="$V$54" lockText="1"/>
</file>

<file path=xl/ctrlProps/ctrlProp1696.xml><?xml version="1.0" encoding="utf-8"?>
<formControlPr xmlns="http://schemas.microsoft.com/office/spreadsheetml/2009/9/main" objectType="CheckBox" fmlaLink="$V$51" lockText="1"/>
</file>

<file path=xl/ctrlProps/ctrlProp1697.xml><?xml version="1.0" encoding="utf-8"?>
<formControlPr xmlns="http://schemas.microsoft.com/office/spreadsheetml/2009/9/main" objectType="CheckBox" fmlaLink="$V$114" lockText="1"/>
</file>

<file path=xl/ctrlProps/ctrlProp1698.xml><?xml version="1.0" encoding="utf-8"?>
<formControlPr xmlns="http://schemas.microsoft.com/office/spreadsheetml/2009/9/main" objectType="CheckBox" fmlaLink="$V$116" lockText="1"/>
</file>

<file path=xl/ctrlProps/ctrlProp1699.xml><?xml version="1.0" encoding="utf-8"?>
<formControlPr xmlns="http://schemas.microsoft.com/office/spreadsheetml/2009/9/main" objectType="CheckBox" fmlaLink="$V$119" lockText="1"/>
</file>

<file path=xl/ctrlProps/ctrlProp1700.xml><?xml version="1.0" encoding="utf-8"?>
<formControlPr xmlns="http://schemas.microsoft.com/office/spreadsheetml/2009/9/main" objectType="CheckBox" fmlaLink="$V$80" lockText="1"/>
</file>

<file path=xl/ctrlProps/ctrlProp1701.xml><?xml version="1.0" encoding="utf-8"?>
<formControlPr xmlns="http://schemas.microsoft.com/office/spreadsheetml/2009/9/main" objectType="CheckBox" fmlaLink="$V$367" lockText="1"/>
</file>

<file path=xl/ctrlProps/ctrlProp1702.xml><?xml version="1.0" encoding="utf-8"?>
<formControlPr xmlns="http://schemas.microsoft.com/office/spreadsheetml/2009/9/main" objectType="CheckBox" fmlaLink="$V$368" lockText="1"/>
</file>

<file path=xl/ctrlProps/ctrlProp1703.xml><?xml version="1.0" encoding="utf-8"?>
<formControlPr xmlns="http://schemas.microsoft.com/office/spreadsheetml/2009/9/main" objectType="CheckBox" fmlaLink="$V$370" lockText="1"/>
</file>

<file path=xl/ctrlProps/ctrlProp1704.xml><?xml version="1.0" encoding="utf-8"?>
<formControlPr xmlns="http://schemas.microsoft.com/office/spreadsheetml/2009/9/main" objectType="CheckBox" fmlaLink="$V$371" lockText="1"/>
</file>

<file path=xl/ctrlProps/ctrlProp1705.xml><?xml version="1.0" encoding="utf-8"?>
<formControlPr xmlns="http://schemas.microsoft.com/office/spreadsheetml/2009/9/main" objectType="CheckBox" fmlaLink="$V$372" lockText="1"/>
</file>

<file path=xl/ctrlProps/ctrlProp1706.xml><?xml version="1.0" encoding="utf-8"?>
<formControlPr xmlns="http://schemas.microsoft.com/office/spreadsheetml/2009/9/main" objectType="CheckBox" fmlaLink="$V$374" lockText="1"/>
</file>

<file path=xl/ctrlProps/ctrlProp1707.xml><?xml version="1.0" encoding="utf-8"?>
<formControlPr xmlns="http://schemas.microsoft.com/office/spreadsheetml/2009/9/main" objectType="CheckBox" fmlaLink="$V$376" lockText="1"/>
</file>

<file path=xl/ctrlProps/ctrlProp1708.xml><?xml version="1.0" encoding="utf-8"?>
<formControlPr xmlns="http://schemas.microsoft.com/office/spreadsheetml/2009/9/main" objectType="CheckBox" fmlaLink="$V$377" lockText="1"/>
</file>

<file path=xl/ctrlProps/ctrlProp1709.xml><?xml version="1.0" encoding="utf-8"?>
<formControlPr xmlns="http://schemas.microsoft.com/office/spreadsheetml/2009/9/main" objectType="CheckBox" fmlaLink="$V$378" lockText="1"/>
</file>

<file path=xl/ctrlProps/ctrlProp1710.xml><?xml version="1.0" encoding="utf-8"?>
<formControlPr xmlns="http://schemas.microsoft.com/office/spreadsheetml/2009/9/main" objectType="CheckBox" fmlaLink="$V$379" lockText="1"/>
</file>

<file path=xl/ctrlProps/ctrlProp1711.xml><?xml version="1.0" encoding="utf-8"?>
<formControlPr xmlns="http://schemas.microsoft.com/office/spreadsheetml/2009/9/main" objectType="CheckBox" fmlaLink="$V$380" lockText="1"/>
</file>

<file path=xl/ctrlProps/ctrlProp1712.xml><?xml version="1.0" encoding="utf-8"?>
<formControlPr xmlns="http://schemas.microsoft.com/office/spreadsheetml/2009/9/main" objectType="CheckBox" fmlaLink="$V$381" lockText="1"/>
</file>

<file path=xl/ctrlProps/ctrlProp1713.xml><?xml version="1.0" encoding="utf-8"?>
<formControlPr xmlns="http://schemas.microsoft.com/office/spreadsheetml/2009/9/main" objectType="CheckBox" fmlaLink="$V$382" lockText="1"/>
</file>

<file path=xl/ctrlProps/ctrlProp1714.xml><?xml version="1.0" encoding="utf-8"?>
<formControlPr xmlns="http://schemas.microsoft.com/office/spreadsheetml/2009/9/main" objectType="CheckBox" fmlaLink="$V$383" lockText="1"/>
</file>

<file path=xl/ctrlProps/ctrlProp1715.xml><?xml version="1.0" encoding="utf-8"?>
<formControlPr xmlns="http://schemas.microsoft.com/office/spreadsheetml/2009/9/main" objectType="CheckBox" fmlaLink="$V$384" lockText="1"/>
</file>

<file path=xl/ctrlProps/ctrlProp1716.xml><?xml version="1.0" encoding="utf-8"?>
<formControlPr xmlns="http://schemas.microsoft.com/office/spreadsheetml/2009/9/main" objectType="CheckBox" fmlaLink="$V$385" lockText="1"/>
</file>

<file path=xl/ctrlProps/ctrlProp1717.xml><?xml version="1.0" encoding="utf-8"?>
<formControlPr xmlns="http://schemas.microsoft.com/office/spreadsheetml/2009/9/main" objectType="CheckBox" fmlaLink="$V$392" lockText="1"/>
</file>

<file path=xl/ctrlProps/ctrlProp1718.xml><?xml version="1.0" encoding="utf-8"?>
<formControlPr xmlns="http://schemas.microsoft.com/office/spreadsheetml/2009/9/main" objectType="CheckBox" fmlaLink="$V$393" lockText="1"/>
</file>

<file path=xl/ctrlProps/ctrlProp1719.xml><?xml version="1.0" encoding="utf-8"?>
<formControlPr xmlns="http://schemas.microsoft.com/office/spreadsheetml/2009/9/main" objectType="CheckBox" fmlaLink="$V$394" lockText="1"/>
</file>

<file path=xl/ctrlProps/ctrlProp1720.xml><?xml version="1.0" encoding="utf-8"?>
<formControlPr xmlns="http://schemas.microsoft.com/office/spreadsheetml/2009/9/main" objectType="CheckBox" fmlaLink="$V$396" lockText="1"/>
</file>

<file path=xl/ctrlProps/ctrlProp1721.xml><?xml version="1.0" encoding="utf-8"?>
<formControlPr xmlns="http://schemas.microsoft.com/office/spreadsheetml/2009/9/main" objectType="CheckBox" fmlaLink="$V$397" lockText="1"/>
</file>

<file path=xl/ctrlProps/ctrlProp1722.xml><?xml version="1.0" encoding="utf-8"?>
<formControlPr xmlns="http://schemas.microsoft.com/office/spreadsheetml/2009/9/main" objectType="CheckBox" fmlaLink="$V$399" lockText="1"/>
</file>

<file path=xl/ctrlProps/ctrlProp1723.xml><?xml version="1.0" encoding="utf-8"?>
<formControlPr xmlns="http://schemas.microsoft.com/office/spreadsheetml/2009/9/main" objectType="CheckBox" fmlaLink="$V$400" lockText="1"/>
</file>

<file path=xl/ctrlProps/ctrlProp1724.xml><?xml version="1.0" encoding="utf-8"?>
<formControlPr xmlns="http://schemas.microsoft.com/office/spreadsheetml/2009/9/main" objectType="CheckBox" fmlaLink="$V$401" lockText="1"/>
</file>

<file path=xl/ctrlProps/ctrlProp1725.xml><?xml version="1.0" encoding="utf-8"?>
<formControlPr xmlns="http://schemas.microsoft.com/office/spreadsheetml/2009/9/main" objectType="CheckBox" fmlaLink="$V$402" lockText="1"/>
</file>

<file path=xl/ctrlProps/ctrlProp1726.xml><?xml version="1.0" encoding="utf-8"?>
<formControlPr xmlns="http://schemas.microsoft.com/office/spreadsheetml/2009/9/main" objectType="CheckBox" fmlaLink="$V$403" lockText="1"/>
</file>

<file path=xl/ctrlProps/ctrlProp1727.xml><?xml version="1.0" encoding="utf-8"?>
<formControlPr xmlns="http://schemas.microsoft.com/office/spreadsheetml/2009/9/main" objectType="CheckBox" fmlaLink="$V$404" lockText="1"/>
</file>

<file path=xl/ctrlProps/ctrlProp1728.xml><?xml version="1.0" encoding="utf-8"?>
<formControlPr xmlns="http://schemas.microsoft.com/office/spreadsheetml/2009/9/main" objectType="CheckBox" fmlaLink="$V$405" lockText="1"/>
</file>

<file path=xl/ctrlProps/ctrlProp1729.xml><?xml version="1.0" encoding="utf-8"?>
<formControlPr xmlns="http://schemas.microsoft.com/office/spreadsheetml/2009/9/main" objectType="CheckBox" fmlaLink="$V$406" lockText="1"/>
</file>

<file path=xl/ctrlProps/ctrlProp1730.xml><?xml version="1.0" encoding="utf-8"?>
<formControlPr xmlns="http://schemas.microsoft.com/office/spreadsheetml/2009/9/main" objectType="CheckBox" fmlaLink="$V$407" lockText="1"/>
</file>

<file path=xl/ctrlProps/ctrlProp1731.xml><?xml version="1.0" encoding="utf-8"?>
<formControlPr xmlns="http://schemas.microsoft.com/office/spreadsheetml/2009/9/main" objectType="CheckBox" fmlaLink="$V$408" lockText="1"/>
</file>

<file path=xl/ctrlProps/ctrlProp1732.xml><?xml version="1.0" encoding="utf-8"?>
<formControlPr xmlns="http://schemas.microsoft.com/office/spreadsheetml/2009/9/main" objectType="CheckBox" fmlaLink="$V$409" lockText="1"/>
</file>

<file path=xl/ctrlProps/ctrlProp1733.xml><?xml version="1.0" encoding="utf-8"?>
<formControlPr xmlns="http://schemas.microsoft.com/office/spreadsheetml/2009/9/main" objectType="CheckBox" fmlaLink="$V$411" lockText="1"/>
</file>

<file path=xl/ctrlProps/ctrlProp1734.xml><?xml version="1.0" encoding="utf-8"?>
<formControlPr xmlns="http://schemas.microsoft.com/office/spreadsheetml/2009/9/main" objectType="CheckBox" fmlaLink="$V$412" lockText="1"/>
</file>

<file path=xl/ctrlProps/ctrlProp1735.xml><?xml version="1.0" encoding="utf-8"?>
<formControlPr xmlns="http://schemas.microsoft.com/office/spreadsheetml/2009/9/main" objectType="CheckBox" fmlaLink="$V$413" lockText="1"/>
</file>

<file path=xl/ctrlProps/ctrlProp1736.xml><?xml version="1.0" encoding="utf-8"?>
<formControlPr xmlns="http://schemas.microsoft.com/office/spreadsheetml/2009/9/main" objectType="CheckBox" fmlaLink="$V$414" lockText="1"/>
</file>

<file path=xl/ctrlProps/ctrlProp1737.xml><?xml version="1.0" encoding="utf-8"?>
<formControlPr xmlns="http://schemas.microsoft.com/office/spreadsheetml/2009/9/main" objectType="CheckBox" fmlaLink="$V$421" lockText="1"/>
</file>

<file path=xl/ctrlProps/ctrlProp1738.xml><?xml version="1.0" encoding="utf-8"?>
<formControlPr xmlns="http://schemas.microsoft.com/office/spreadsheetml/2009/9/main" objectType="CheckBox" fmlaLink="$V$422" lockText="1"/>
</file>

<file path=xl/ctrlProps/ctrlProp1739.xml><?xml version="1.0" encoding="utf-8"?>
<formControlPr xmlns="http://schemas.microsoft.com/office/spreadsheetml/2009/9/main" objectType="CheckBox" fmlaLink="$V$423" lockText="1"/>
</file>

<file path=xl/ctrlProps/ctrlProp1740.xml><?xml version="1.0" encoding="utf-8"?>
<formControlPr xmlns="http://schemas.microsoft.com/office/spreadsheetml/2009/9/main" objectType="CheckBox" fmlaLink="$V$424" lockText="1"/>
</file>

<file path=xl/ctrlProps/ctrlProp1741.xml><?xml version="1.0" encoding="utf-8"?>
<formControlPr xmlns="http://schemas.microsoft.com/office/spreadsheetml/2009/9/main" objectType="CheckBox" fmlaLink="$V$426" lockText="1"/>
</file>

<file path=xl/ctrlProps/ctrlProp1742.xml><?xml version="1.0" encoding="utf-8"?>
<formControlPr xmlns="http://schemas.microsoft.com/office/spreadsheetml/2009/9/main" objectType="CheckBox" fmlaLink="$V$427" lockText="1"/>
</file>

<file path=xl/ctrlProps/ctrlProp1743.xml><?xml version="1.0" encoding="utf-8"?>
<formControlPr xmlns="http://schemas.microsoft.com/office/spreadsheetml/2009/9/main" objectType="CheckBox" fmlaLink="$V$428" lockText="1"/>
</file>

<file path=xl/ctrlProps/ctrlProp1744.xml><?xml version="1.0" encoding="utf-8"?>
<formControlPr xmlns="http://schemas.microsoft.com/office/spreadsheetml/2009/9/main" objectType="CheckBox" fmlaLink="$V$429" lockText="1"/>
</file>

<file path=xl/ctrlProps/ctrlProp1745.xml><?xml version="1.0" encoding="utf-8"?>
<formControlPr xmlns="http://schemas.microsoft.com/office/spreadsheetml/2009/9/main" objectType="CheckBox" fmlaLink="$V$430" lockText="1"/>
</file>

<file path=xl/ctrlProps/ctrlProp1746.xml><?xml version="1.0" encoding="utf-8"?>
<formControlPr xmlns="http://schemas.microsoft.com/office/spreadsheetml/2009/9/main" objectType="CheckBox" fmlaLink="$V$431" lockText="1"/>
</file>

<file path=xl/ctrlProps/ctrlProp1747.xml><?xml version="1.0" encoding="utf-8"?>
<formControlPr xmlns="http://schemas.microsoft.com/office/spreadsheetml/2009/9/main" objectType="CheckBox" fmlaLink="$V$433" lockText="1"/>
</file>

<file path=xl/ctrlProps/ctrlProp1748.xml><?xml version="1.0" encoding="utf-8"?>
<formControlPr xmlns="http://schemas.microsoft.com/office/spreadsheetml/2009/9/main" objectType="CheckBox" fmlaLink="$V$434" lockText="1"/>
</file>

<file path=xl/ctrlProps/ctrlProp1749.xml><?xml version="1.0" encoding="utf-8"?>
<formControlPr xmlns="http://schemas.microsoft.com/office/spreadsheetml/2009/9/main" objectType="CheckBox" fmlaLink="$V$435" lockText="1"/>
</file>

<file path=xl/ctrlProps/ctrlProp1750.xml><?xml version="1.0" encoding="utf-8"?>
<formControlPr xmlns="http://schemas.microsoft.com/office/spreadsheetml/2009/9/main" objectType="CheckBox" fmlaLink="$V$436" lockText="1"/>
</file>

<file path=xl/ctrlProps/ctrlProp1751.xml><?xml version="1.0" encoding="utf-8"?>
<formControlPr xmlns="http://schemas.microsoft.com/office/spreadsheetml/2009/9/main" objectType="CheckBox" fmlaLink="$V$443" lockText="1"/>
</file>

<file path=xl/ctrlProps/ctrlProp1752.xml><?xml version="1.0" encoding="utf-8"?>
<formControlPr xmlns="http://schemas.microsoft.com/office/spreadsheetml/2009/9/main" objectType="CheckBox" fmlaLink="$V$445" lockText="1"/>
</file>

<file path=xl/ctrlProps/ctrlProp1753.xml><?xml version="1.0" encoding="utf-8"?>
<formControlPr xmlns="http://schemas.microsoft.com/office/spreadsheetml/2009/9/main" objectType="CheckBox" fmlaLink="$V$446" lockText="1"/>
</file>

<file path=xl/ctrlProps/ctrlProp1754.xml><?xml version="1.0" encoding="utf-8"?>
<formControlPr xmlns="http://schemas.microsoft.com/office/spreadsheetml/2009/9/main" objectType="CheckBox" fmlaLink="$V$447" lockText="1"/>
</file>

<file path=xl/ctrlProps/ctrlProp1755.xml><?xml version="1.0" encoding="utf-8"?>
<formControlPr xmlns="http://schemas.microsoft.com/office/spreadsheetml/2009/9/main" objectType="CheckBox" fmlaLink="$V$448" lockText="1"/>
</file>

<file path=xl/ctrlProps/ctrlProp1756.xml><?xml version="1.0" encoding="utf-8"?>
<formControlPr xmlns="http://schemas.microsoft.com/office/spreadsheetml/2009/9/main" objectType="CheckBox" fmlaLink="$V$449" lockText="1"/>
</file>

<file path=xl/ctrlProps/ctrlProp1757.xml><?xml version="1.0" encoding="utf-8"?>
<formControlPr xmlns="http://schemas.microsoft.com/office/spreadsheetml/2009/9/main" objectType="CheckBox" fmlaLink="$V$450" lockText="1"/>
</file>

<file path=xl/ctrlProps/ctrlProp1758.xml><?xml version="1.0" encoding="utf-8"?>
<formControlPr xmlns="http://schemas.microsoft.com/office/spreadsheetml/2009/9/main" objectType="CheckBox" fmlaLink="$V$451" lockText="1"/>
</file>

<file path=xl/ctrlProps/ctrlProp1759.xml><?xml version="1.0" encoding="utf-8"?>
<formControlPr xmlns="http://schemas.microsoft.com/office/spreadsheetml/2009/9/main" objectType="CheckBox" fmlaLink="$V$452" lockText="1"/>
</file>

<file path=xl/ctrlProps/ctrlProp1760.xml><?xml version="1.0" encoding="utf-8"?>
<formControlPr xmlns="http://schemas.microsoft.com/office/spreadsheetml/2009/9/main" objectType="CheckBox" fmlaLink="$V$454" lockText="1"/>
</file>

<file path=xl/ctrlProps/ctrlProp1761.xml><?xml version="1.0" encoding="utf-8"?>
<formControlPr xmlns="http://schemas.microsoft.com/office/spreadsheetml/2009/9/main" objectType="CheckBox" fmlaLink="$V$455" lockText="1"/>
</file>

<file path=xl/ctrlProps/ctrlProp1762.xml><?xml version="1.0" encoding="utf-8"?>
<formControlPr xmlns="http://schemas.microsoft.com/office/spreadsheetml/2009/9/main" objectType="CheckBox" fmlaLink="$V$456" lockText="1"/>
</file>

<file path=xl/ctrlProps/ctrlProp1763.xml><?xml version="1.0" encoding="utf-8"?>
<formControlPr xmlns="http://schemas.microsoft.com/office/spreadsheetml/2009/9/main" objectType="CheckBox" fmlaLink="$V$457" lockText="1"/>
</file>

<file path=xl/ctrlProps/ctrlProp1764.xml><?xml version="1.0" encoding="utf-8"?>
<formControlPr xmlns="http://schemas.microsoft.com/office/spreadsheetml/2009/9/main" objectType="CheckBox" fmlaLink="$V$458" lockText="1"/>
</file>

<file path=xl/ctrlProps/ctrlProp1765.xml><?xml version="1.0" encoding="utf-8"?>
<formControlPr xmlns="http://schemas.microsoft.com/office/spreadsheetml/2009/9/main" objectType="CheckBox" fmlaLink="$V$459" lockText="1"/>
</file>

<file path=xl/ctrlProps/ctrlProp1766.xml><?xml version="1.0" encoding="utf-8"?>
<formControlPr xmlns="http://schemas.microsoft.com/office/spreadsheetml/2009/9/main" objectType="CheckBox" fmlaLink="$V$460" lockText="1"/>
</file>

<file path=xl/ctrlProps/ctrlProp1767.xml><?xml version="1.0" encoding="utf-8"?>
<formControlPr xmlns="http://schemas.microsoft.com/office/spreadsheetml/2009/9/main" objectType="CheckBox" fmlaLink="$V$471" lockText="1"/>
</file>

<file path=xl/ctrlProps/ctrlProp1768.xml><?xml version="1.0" encoding="utf-8"?>
<formControlPr xmlns="http://schemas.microsoft.com/office/spreadsheetml/2009/9/main" objectType="CheckBox" fmlaLink="$V$473" lockText="1"/>
</file>

<file path=xl/ctrlProps/ctrlProp1769.xml><?xml version="1.0" encoding="utf-8"?>
<formControlPr xmlns="http://schemas.microsoft.com/office/spreadsheetml/2009/9/main" objectType="CheckBox" fmlaLink="$V$474" lockText="1"/>
</file>

<file path=xl/ctrlProps/ctrlProp1770.xml><?xml version="1.0" encoding="utf-8"?>
<formControlPr xmlns="http://schemas.microsoft.com/office/spreadsheetml/2009/9/main" objectType="CheckBox" fmlaLink="$V$475" lockText="1"/>
</file>

<file path=xl/ctrlProps/ctrlProp1771.xml><?xml version="1.0" encoding="utf-8"?>
<formControlPr xmlns="http://schemas.microsoft.com/office/spreadsheetml/2009/9/main" objectType="CheckBox" fmlaLink="$V$476" lockText="1"/>
</file>

<file path=xl/ctrlProps/ctrlProp1772.xml><?xml version="1.0" encoding="utf-8"?>
<formControlPr xmlns="http://schemas.microsoft.com/office/spreadsheetml/2009/9/main" objectType="CheckBox" fmlaLink="$V$477" lockText="1"/>
</file>

<file path=xl/ctrlProps/ctrlProp1773.xml><?xml version="1.0" encoding="utf-8"?>
<formControlPr xmlns="http://schemas.microsoft.com/office/spreadsheetml/2009/9/main" objectType="CheckBox" fmlaLink="$V$479" lockText="1"/>
</file>

<file path=xl/ctrlProps/ctrlProp1774.xml><?xml version="1.0" encoding="utf-8"?>
<formControlPr xmlns="http://schemas.microsoft.com/office/spreadsheetml/2009/9/main" objectType="CheckBox" fmlaLink="$V$480" lockText="1"/>
</file>

<file path=xl/ctrlProps/ctrlProp1775.xml><?xml version="1.0" encoding="utf-8"?>
<formControlPr xmlns="http://schemas.microsoft.com/office/spreadsheetml/2009/9/main" objectType="CheckBox" fmlaLink="$V$481" lockText="1"/>
</file>

<file path=xl/ctrlProps/ctrlProp1776.xml><?xml version="1.0" encoding="utf-8"?>
<formControlPr xmlns="http://schemas.microsoft.com/office/spreadsheetml/2009/9/main" objectType="CheckBox" fmlaLink="$V$483" lockText="1"/>
</file>

<file path=xl/ctrlProps/ctrlProp1777.xml><?xml version="1.0" encoding="utf-8"?>
<formControlPr xmlns="http://schemas.microsoft.com/office/spreadsheetml/2009/9/main" objectType="CheckBox" fmlaLink="$V$484" lockText="1"/>
</file>

<file path=xl/ctrlProps/ctrlProp1778.xml><?xml version="1.0" encoding="utf-8"?>
<formControlPr xmlns="http://schemas.microsoft.com/office/spreadsheetml/2009/9/main" objectType="CheckBox" fmlaLink="$V$485" lockText="1"/>
</file>

<file path=xl/ctrlProps/ctrlProp1779.xml><?xml version="1.0" encoding="utf-8"?>
<formControlPr xmlns="http://schemas.microsoft.com/office/spreadsheetml/2009/9/main" objectType="CheckBox" fmlaLink="$V$486" lockText="1"/>
</file>

<file path=xl/ctrlProps/ctrlProp1780.xml><?xml version="1.0" encoding="utf-8"?>
<formControlPr xmlns="http://schemas.microsoft.com/office/spreadsheetml/2009/9/main" objectType="CheckBox" fmlaLink="$V$487" lockText="1"/>
</file>

<file path=xl/ctrlProps/ctrlProp1781.xml><?xml version="1.0" encoding="utf-8"?>
<formControlPr xmlns="http://schemas.microsoft.com/office/spreadsheetml/2009/9/main" objectType="CheckBox" fmlaLink="$V$11" lockText="1"/>
</file>

<file path=xl/ctrlProps/ctrlProp1782.xml><?xml version="1.0" encoding="utf-8"?>
<formControlPr xmlns="http://schemas.microsoft.com/office/spreadsheetml/2009/9/main" objectType="CheckBox" fmlaLink="$V$13" lockText="1"/>
</file>

<file path=xl/ctrlProps/ctrlProp1783.xml><?xml version="1.0" encoding="utf-8"?>
<formControlPr xmlns="http://schemas.microsoft.com/office/spreadsheetml/2009/9/main" objectType="CheckBox" fmlaLink="$V$14" lockText="1"/>
</file>

<file path=xl/ctrlProps/ctrlProp1784.xml><?xml version="1.0" encoding="utf-8"?>
<formControlPr xmlns="http://schemas.microsoft.com/office/spreadsheetml/2009/9/main" objectType="CheckBox" fmlaLink="$V$15" lockText="1"/>
</file>

<file path=xl/ctrlProps/ctrlProp1785.xml><?xml version="1.0" encoding="utf-8"?>
<formControlPr xmlns="http://schemas.microsoft.com/office/spreadsheetml/2009/9/main" objectType="CheckBox" fmlaLink="$V$16" lockText="1"/>
</file>

<file path=xl/ctrlProps/ctrlProp1786.xml><?xml version="1.0" encoding="utf-8"?>
<formControlPr xmlns="http://schemas.microsoft.com/office/spreadsheetml/2009/9/main" objectType="CheckBox" fmlaLink="$V$17" lockText="1"/>
</file>

<file path=xl/ctrlProps/ctrlProp1787.xml><?xml version="1.0" encoding="utf-8"?>
<formControlPr xmlns="http://schemas.microsoft.com/office/spreadsheetml/2009/9/main" objectType="CheckBox" fmlaLink="$V$18" lockText="1"/>
</file>

<file path=xl/ctrlProps/ctrlProp1788.xml><?xml version="1.0" encoding="utf-8"?>
<formControlPr xmlns="http://schemas.microsoft.com/office/spreadsheetml/2009/9/main" objectType="CheckBox" fmlaLink="$V$19" lockText="1"/>
</file>

<file path=xl/ctrlProps/ctrlProp1789.xml><?xml version="1.0" encoding="utf-8"?>
<formControlPr xmlns="http://schemas.microsoft.com/office/spreadsheetml/2009/9/main" objectType="CheckBox" fmlaLink="$V$20" lockText="1"/>
</file>

<file path=xl/ctrlProps/ctrlProp1790.xml><?xml version="1.0" encoding="utf-8"?>
<formControlPr xmlns="http://schemas.microsoft.com/office/spreadsheetml/2009/9/main" objectType="CheckBox" fmlaLink="$V$21" lockText="1"/>
</file>

<file path=xl/ctrlProps/ctrlProp1791.xml><?xml version="1.0" encoding="utf-8"?>
<formControlPr xmlns="http://schemas.microsoft.com/office/spreadsheetml/2009/9/main" objectType="CheckBox" fmlaLink="$V$24" lockText="1"/>
</file>

<file path=xl/ctrlProps/ctrlProp1792.xml><?xml version="1.0" encoding="utf-8"?>
<formControlPr xmlns="http://schemas.microsoft.com/office/spreadsheetml/2009/9/main" objectType="CheckBox" fmlaLink="$V$25" lockText="1"/>
</file>

<file path=xl/ctrlProps/ctrlProp1793.xml><?xml version="1.0" encoding="utf-8"?>
<formControlPr xmlns="http://schemas.microsoft.com/office/spreadsheetml/2009/9/main" objectType="CheckBox" fmlaLink="$V$26" lockText="1"/>
</file>

<file path=xl/ctrlProps/ctrlProp1794.xml><?xml version="1.0" encoding="utf-8"?>
<formControlPr xmlns="http://schemas.microsoft.com/office/spreadsheetml/2009/9/main" objectType="CheckBox" fmlaLink="$V$27" lockText="1"/>
</file>

<file path=xl/ctrlProps/ctrlProp1795.xml><?xml version="1.0" encoding="utf-8"?>
<formControlPr xmlns="http://schemas.microsoft.com/office/spreadsheetml/2009/9/main" objectType="CheckBox" fmlaLink="$V$28" lockText="1"/>
</file>

<file path=xl/ctrlProps/ctrlProp1796.xml><?xml version="1.0" encoding="utf-8"?>
<formControlPr xmlns="http://schemas.microsoft.com/office/spreadsheetml/2009/9/main" objectType="CheckBox" fmlaLink="$V$29" lockText="1"/>
</file>

<file path=xl/ctrlProps/ctrlProp1797.xml><?xml version="1.0" encoding="utf-8"?>
<formControlPr xmlns="http://schemas.microsoft.com/office/spreadsheetml/2009/9/main" objectType="CheckBox" fmlaLink="$V$30" lockText="1"/>
</file>

<file path=xl/ctrlProps/ctrlProp1798.xml><?xml version="1.0" encoding="utf-8"?>
<formControlPr xmlns="http://schemas.microsoft.com/office/spreadsheetml/2009/9/main" objectType="CheckBox" fmlaLink="$V$32" lockText="1"/>
</file>

<file path=xl/ctrlProps/ctrlProp1799.xml><?xml version="1.0" encoding="utf-8"?>
<formControlPr xmlns="http://schemas.microsoft.com/office/spreadsheetml/2009/9/main" objectType="CheckBox" fmlaLink="$V$33" lockText="1"/>
</file>

<file path=xl/ctrlProps/ctrlProp1800.xml><?xml version="1.0" encoding="utf-8"?>
<formControlPr xmlns="http://schemas.microsoft.com/office/spreadsheetml/2009/9/main" objectType="CheckBox" fmlaLink="$V$34" lockText="1"/>
</file>

<file path=xl/ctrlProps/ctrlProp1801.xml><?xml version="1.0" encoding="utf-8"?>
<formControlPr xmlns="http://schemas.microsoft.com/office/spreadsheetml/2009/9/main" objectType="CheckBox" fmlaLink="$V$36" lockText="1"/>
</file>

<file path=xl/ctrlProps/ctrlProp1802.xml><?xml version="1.0" encoding="utf-8"?>
<formControlPr xmlns="http://schemas.microsoft.com/office/spreadsheetml/2009/9/main" objectType="CheckBox" fmlaLink="$V$37" lockText="1"/>
</file>

<file path=xl/ctrlProps/ctrlProp1803.xml><?xml version="1.0" encoding="utf-8"?>
<formControlPr xmlns="http://schemas.microsoft.com/office/spreadsheetml/2009/9/main" objectType="CheckBox" fmlaLink="$V$38" lockText="1"/>
</file>

<file path=xl/ctrlProps/ctrlProp1804.xml><?xml version="1.0" encoding="utf-8"?>
<formControlPr xmlns="http://schemas.microsoft.com/office/spreadsheetml/2009/9/main" objectType="CheckBox" fmlaLink="$V$39" lockText="1"/>
</file>

<file path=xl/ctrlProps/ctrlProp1805.xml><?xml version="1.0" encoding="utf-8"?>
<formControlPr xmlns="http://schemas.microsoft.com/office/spreadsheetml/2009/9/main" objectType="CheckBox" fmlaLink="$V$40" lockText="1"/>
</file>

<file path=xl/ctrlProps/ctrlProp1806.xml><?xml version="1.0" encoding="utf-8"?>
<formControlPr xmlns="http://schemas.microsoft.com/office/spreadsheetml/2009/9/main" objectType="CheckBox" fmlaLink="$V$41" lockText="1"/>
</file>

<file path=xl/ctrlProps/ctrlProp1807.xml><?xml version="1.0" encoding="utf-8"?>
<formControlPr xmlns="http://schemas.microsoft.com/office/spreadsheetml/2009/9/main" objectType="CheckBox" fmlaLink="$V$42" lockText="1"/>
</file>

<file path=xl/ctrlProps/ctrlProp1808.xml><?xml version="1.0" encoding="utf-8"?>
<formControlPr xmlns="http://schemas.microsoft.com/office/spreadsheetml/2009/9/main" objectType="CheckBox" fmlaLink="$V$43" lockText="1"/>
</file>

<file path=xl/ctrlProps/ctrlProp1809.xml><?xml version="1.0" encoding="utf-8"?>
<formControlPr xmlns="http://schemas.microsoft.com/office/spreadsheetml/2009/9/main" objectType="CheckBox" fmlaLink="$V$44" lockText="1"/>
</file>

<file path=xl/ctrlProps/ctrlProp1810.xml><?xml version="1.0" encoding="utf-8"?>
<formControlPr xmlns="http://schemas.microsoft.com/office/spreadsheetml/2009/9/main" objectType="CheckBox" fmlaLink="$V$45" lockText="1"/>
</file>

<file path=xl/ctrlProps/ctrlProp1811.xml><?xml version="1.0" encoding="utf-8"?>
<formControlPr xmlns="http://schemas.microsoft.com/office/spreadsheetml/2009/9/main" objectType="CheckBox" fmlaLink="$V$46" lockText="1"/>
</file>

<file path=xl/ctrlProps/ctrlProp1812.xml><?xml version="1.0" encoding="utf-8"?>
<formControlPr xmlns="http://schemas.microsoft.com/office/spreadsheetml/2009/9/main" objectType="CheckBox" fmlaLink="$V$47" lockText="1"/>
</file>

<file path=xl/ctrlProps/ctrlProp1813.xml><?xml version="1.0" encoding="utf-8"?>
<formControlPr xmlns="http://schemas.microsoft.com/office/spreadsheetml/2009/9/main" objectType="CheckBox" fmlaLink="$V$48" lockText="1"/>
</file>

<file path=xl/ctrlProps/ctrlProp1814.xml><?xml version="1.0" encoding="utf-8"?>
<formControlPr xmlns="http://schemas.microsoft.com/office/spreadsheetml/2009/9/main" objectType="CheckBox" fmlaLink="$V$49" lockText="1"/>
</file>

<file path=xl/ctrlProps/ctrlProp1815.xml><?xml version="1.0" encoding="utf-8"?>
<formControlPr xmlns="http://schemas.microsoft.com/office/spreadsheetml/2009/9/main" objectType="CheckBox" fmlaLink="$V$50" lockText="1"/>
</file>

<file path=xl/ctrlProps/ctrlProp1816.xml><?xml version="1.0" encoding="utf-8"?>
<formControlPr xmlns="http://schemas.microsoft.com/office/spreadsheetml/2009/9/main" objectType="CheckBox" fmlaLink="$V$51" lockText="1"/>
</file>

<file path=xl/ctrlProps/ctrlProp1817.xml><?xml version="1.0" encoding="utf-8"?>
<formControlPr xmlns="http://schemas.microsoft.com/office/spreadsheetml/2009/9/main" objectType="CheckBox" fmlaLink="$V$52" lockText="1"/>
</file>

<file path=xl/ctrlProps/ctrlProp1818.xml><?xml version="1.0" encoding="utf-8"?>
<formControlPr xmlns="http://schemas.microsoft.com/office/spreadsheetml/2009/9/main" objectType="CheckBox" fmlaLink="$V$54" lockText="1"/>
</file>

<file path=xl/ctrlProps/ctrlProp1819.xml><?xml version="1.0" encoding="utf-8"?>
<formControlPr xmlns="http://schemas.microsoft.com/office/spreadsheetml/2009/9/main" objectType="CheckBox" fmlaLink="$V$55" lockText="1"/>
</file>

<file path=xl/ctrlProps/ctrlProp1820.xml><?xml version="1.0" encoding="utf-8"?>
<formControlPr xmlns="http://schemas.microsoft.com/office/spreadsheetml/2009/9/main" objectType="CheckBox" fmlaLink="$V$56" lockText="1"/>
</file>

<file path=xl/ctrlProps/ctrlProp1821.xml><?xml version="1.0" encoding="utf-8"?>
<formControlPr xmlns="http://schemas.microsoft.com/office/spreadsheetml/2009/9/main" objectType="CheckBox" fmlaLink="$V$57" lockText="1"/>
</file>

<file path=xl/ctrlProps/ctrlProp1822.xml><?xml version="1.0" encoding="utf-8"?>
<formControlPr xmlns="http://schemas.microsoft.com/office/spreadsheetml/2009/9/main" objectType="CheckBox" fmlaLink="$V$64" lockText="1"/>
</file>

<file path=xl/ctrlProps/ctrlProp1823.xml><?xml version="1.0" encoding="utf-8"?>
<formControlPr xmlns="http://schemas.microsoft.com/office/spreadsheetml/2009/9/main" objectType="CheckBox" fmlaLink="$V$66" lockText="1"/>
</file>

<file path=xl/ctrlProps/ctrlProp1824.xml><?xml version="1.0" encoding="utf-8"?>
<formControlPr xmlns="http://schemas.microsoft.com/office/spreadsheetml/2009/9/main" objectType="CheckBox" fmlaLink="$V$67" lockText="1"/>
</file>

<file path=xl/ctrlProps/ctrlProp1825.xml><?xml version="1.0" encoding="utf-8"?>
<formControlPr xmlns="http://schemas.microsoft.com/office/spreadsheetml/2009/9/main" objectType="CheckBox" fmlaLink="$V$68" lockText="1"/>
</file>

<file path=xl/ctrlProps/ctrlProp1826.xml><?xml version="1.0" encoding="utf-8"?>
<formControlPr xmlns="http://schemas.microsoft.com/office/spreadsheetml/2009/9/main" objectType="CheckBox" fmlaLink="$V$69" lockText="1"/>
</file>

<file path=xl/ctrlProps/ctrlProp1827.xml><?xml version="1.0" encoding="utf-8"?>
<formControlPr xmlns="http://schemas.microsoft.com/office/spreadsheetml/2009/9/main" objectType="CheckBox" fmlaLink="$V$70" lockText="1"/>
</file>

<file path=xl/ctrlProps/ctrlProp1828.xml><?xml version="1.0" encoding="utf-8"?>
<formControlPr xmlns="http://schemas.microsoft.com/office/spreadsheetml/2009/9/main" objectType="CheckBox" fmlaLink="$V$72" lockText="1"/>
</file>

<file path=xl/ctrlProps/ctrlProp1829.xml><?xml version="1.0" encoding="utf-8"?>
<formControlPr xmlns="http://schemas.microsoft.com/office/spreadsheetml/2009/9/main" objectType="CheckBox" fmlaLink="$V$73" lockText="1"/>
</file>

<file path=xl/ctrlProps/ctrlProp1830.xml><?xml version="1.0" encoding="utf-8"?>
<formControlPr xmlns="http://schemas.microsoft.com/office/spreadsheetml/2009/9/main" objectType="CheckBox" fmlaLink="$V$74" lockText="1"/>
</file>

<file path=xl/ctrlProps/ctrlProp1831.xml><?xml version="1.0" encoding="utf-8"?>
<formControlPr xmlns="http://schemas.microsoft.com/office/spreadsheetml/2009/9/main" objectType="CheckBox" fmlaLink="$V$76" lockText="1"/>
</file>

<file path=xl/ctrlProps/ctrlProp1832.xml><?xml version="1.0" encoding="utf-8"?>
<formControlPr xmlns="http://schemas.microsoft.com/office/spreadsheetml/2009/9/main" objectType="CheckBox" fmlaLink="$V$77" lockText="1"/>
</file>

<file path=xl/ctrlProps/ctrlProp1833.xml><?xml version="1.0" encoding="utf-8"?>
<formControlPr xmlns="http://schemas.microsoft.com/office/spreadsheetml/2009/9/main" objectType="CheckBox" fmlaLink="$V$78" lockText="1"/>
</file>

<file path=xl/ctrlProps/ctrlProp1834.xml><?xml version="1.0" encoding="utf-8"?>
<formControlPr xmlns="http://schemas.microsoft.com/office/spreadsheetml/2009/9/main" objectType="CheckBox" fmlaLink="$V$79" lockText="1"/>
</file>

<file path=xl/ctrlProps/ctrlProp1835.xml><?xml version="1.0" encoding="utf-8"?>
<formControlPr xmlns="http://schemas.microsoft.com/office/spreadsheetml/2009/9/main" objectType="CheckBox" fmlaLink="$V$82" lockText="1"/>
</file>

<file path=xl/ctrlProps/ctrlProp1836.xml><?xml version="1.0" encoding="utf-8"?>
<formControlPr xmlns="http://schemas.microsoft.com/office/spreadsheetml/2009/9/main" objectType="CheckBox" fmlaLink="$V$83" lockText="1"/>
</file>

<file path=xl/ctrlProps/ctrlProp1837.xml><?xml version="1.0" encoding="utf-8"?>
<formControlPr xmlns="http://schemas.microsoft.com/office/spreadsheetml/2009/9/main" objectType="CheckBox" fmlaLink="$V$84" lockText="1"/>
</file>

<file path=xl/ctrlProps/ctrlProp1838.xml><?xml version="1.0" encoding="utf-8"?>
<formControlPr xmlns="http://schemas.microsoft.com/office/spreadsheetml/2009/9/main" objectType="CheckBox" fmlaLink="$V$85" lockText="1"/>
</file>

<file path=xl/ctrlProps/ctrlProp1839.xml><?xml version="1.0" encoding="utf-8"?>
<formControlPr xmlns="http://schemas.microsoft.com/office/spreadsheetml/2009/9/main" objectType="CheckBox" fmlaLink="$V$86" lockText="1"/>
</file>

<file path=xl/ctrlProps/ctrlProp1840.xml><?xml version="1.0" encoding="utf-8"?>
<formControlPr xmlns="http://schemas.microsoft.com/office/spreadsheetml/2009/9/main" objectType="CheckBox" fmlaLink="$V$88" lockText="1"/>
</file>

<file path=xl/ctrlProps/ctrlProp1841.xml><?xml version="1.0" encoding="utf-8"?>
<formControlPr xmlns="http://schemas.microsoft.com/office/spreadsheetml/2009/9/main" objectType="CheckBox" fmlaLink="$V$89" lockText="1"/>
</file>

<file path=xl/ctrlProps/ctrlProp1842.xml><?xml version="1.0" encoding="utf-8"?>
<formControlPr xmlns="http://schemas.microsoft.com/office/spreadsheetml/2009/9/main" objectType="CheckBox" fmlaLink="$V$90" lockText="1"/>
</file>

<file path=xl/ctrlProps/ctrlProp1843.xml><?xml version="1.0" encoding="utf-8"?>
<formControlPr xmlns="http://schemas.microsoft.com/office/spreadsheetml/2009/9/main" objectType="CheckBox" fmlaLink="$V$91" lockText="1"/>
</file>

<file path=xl/ctrlProps/ctrlProp1844.xml><?xml version="1.0" encoding="utf-8"?>
<formControlPr xmlns="http://schemas.microsoft.com/office/spreadsheetml/2009/9/main" objectType="CheckBox" fmlaLink="$V$92" lockText="1"/>
</file>

<file path=xl/ctrlProps/ctrlProp1845.xml><?xml version="1.0" encoding="utf-8"?>
<formControlPr xmlns="http://schemas.microsoft.com/office/spreadsheetml/2009/9/main" objectType="CheckBox" fmlaLink="$V$99" lockText="1"/>
</file>

<file path=xl/ctrlProps/ctrlProp1846.xml><?xml version="1.0" encoding="utf-8"?>
<formControlPr xmlns="http://schemas.microsoft.com/office/spreadsheetml/2009/9/main" objectType="CheckBox" fmlaLink="$V$101" lockText="1"/>
</file>

<file path=xl/ctrlProps/ctrlProp1847.xml><?xml version="1.0" encoding="utf-8"?>
<formControlPr xmlns="http://schemas.microsoft.com/office/spreadsheetml/2009/9/main" objectType="CheckBox" fmlaLink="$V$102" lockText="1"/>
</file>

<file path=xl/ctrlProps/ctrlProp1848.xml><?xml version="1.0" encoding="utf-8"?>
<formControlPr xmlns="http://schemas.microsoft.com/office/spreadsheetml/2009/9/main" objectType="CheckBox" fmlaLink="$V$103" lockText="1"/>
</file>

<file path=xl/ctrlProps/ctrlProp1849.xml><?xml version="1.0" encoding="utf-8"?>
<formControlPr xmlns="http://schemas.microsoft.com/office/spreadsheetml/2009/9/main" objectType="CheckBox" fmlaLink="$V$104" lockText="1"/>
</file>

<file path=xl/ctrlProps/ctrlProp1850.xml><?xml version="1.0" encoding="utf-8"?>
<formControlPr xmlns="http://schemas.microsoft.com/office/spreadsheetml/2009/9/main" objectType="CheckBox" fmlaLink="$V$105" lockText="1"/>
</file>

<file path=xl/ctrlProps/ctrlProp1851.xml><?xml version="1.0" encoding="utf-8"?>
<formControlPr xmlns="http://schemas.microsoft.com/office/spreadsheetml/2009/9/main" objectType="CheckBox" fmlaLink="$V$106" lockText="1"/>
</file>

<file path=xl/ctrlProps/ctrlProp1852.xml><?xml version="1.0" encoding="utf-8"?>
<formControlPr xmlns="http://schemas.microsoft.com/office/spreadsheetml/2009/9/main" objectType="CheckBox" fmlaLink="$V$107" lockText="1"/>
</file>

<file path=xl/ctrlProps/ctrlProp1853.xml><?xml version="1.0" encoding="utf-8"?>
<formControlPr xmlns="http://schemas.microsoft.com/office/spreadsheetml/2009/9/main" objectType="CheckBox" fmlaLink="$V$109" lockText="1"/>
</file>

<file path=xl/ctrlProps/ctrlProp1854.xml><?xml version="1.0" encoding="utf-8"?>
<formControlPr xmlns="http://schemas.microsoft.com/office/spreadsheetml/2009/9/main" objectType="CheckBox" fmlaLink="$V$110" lockText="1"/>
</file>

<file path=xl/ctrlProps/ctrlProp1855.xml><?xml version="1.0" encoding="utf-8"?>
<formControlPr xmlns="http://schemas.microsoft.com/office/spreadsheetml/2009/9/main" objectType="CheckBox" fmlaLink="$V$112" lockText="1"/>
</file>

<file path=xl/ctrlProps/ctrlProp1856.xml><?xml version="1.0" encoding="utf-8"?>
<formControlPr xmlns="http://schemas.microsoft.com/office/spreadsheetml/2009/9/main" objectType="CheckBox" fmlaLink="$V$113" lockText="1"/>
</file>

<file path=xl/ctrlProps/ctrlProp1857.xml><?xml version="1.0" encoding="utf-8"?>
<formControlPr xmlns="http://schemas.microsoft.com/office/spreadsheetml/2009/9/main" objectType="CheckBox" fmlaLink="$V$114" lockText="1"/>
</file>

<file path=xl/ctrlProps/ctrlProp1858.xml><?xml version="1.0" encoding="utf-8"?>
<formControlPr xmlns="http://schemas.microsoft.com/office/spreadsheetml/2009/9/main" objectType="CheckBox" fmlaLink="$V$115" lockText="1"/>
</file>

<file path=xl/ctrlProps/ctrlProp1859.xml><?xml version="1.0" encoding="utf-8"?>
<formControlPr xmlns="http://schemas.microsoft.com/office/spreadsheetml/2009/9/main" objectType="CheckBox" fmlaLink="$V$117" lockText="1"/>
</file>

<file path=xl/ctrlProps/ctrlProp1860.xml><?xml version="1.0" encoding="utf-8"?>
<formControlPr xmlns="http://schemas.microsoft.com/office/spreadsheetml/2009/9/main" objectType="CheckBox" fmlaLink="$V$118" lockText="1"/>
</file>

<file path=xl/ctrlProps/ctrlProp1861.xml><?xml version="1.0" encoding="utf-8"?>
<formControlPr xmlns="http://schemas.microsoft.com/office/spreadsheetml/2009/9/main" objectType="CheckBox" fmlaLink="$V$119" lockText="1"/>
</file>

<file path=xl/ctrlProps/ctrlProp1862.xml><?xml version="1.0" encoding="utf-8"?>
<formControlPr xmlns="http://schemas.microsoft.com/office/spreadsheetml/2009/9/main" objectType="CheckBox" fmlaLink="$V$120" lockText="1"/>
</file>

<file path=xl/ctrlProps/ctrlProp1863.xml><?xml version="1.0" encoding="utf-8"?>
<formControlPr xmlns="http://schemas.microsoft.com/office/spreadsheetml/2009/9/main" objectType="CheckBox" fmlaLink="$V$121" lockText="1"/>
</file>

<file path=xl/ctrlProps/ctrlProp1864.xml><?xml version="1.0" encoding="utf-8"?>
<formControlPr xmlns="http://schemas.microsoft.com/office/spreadsheetml/2009/9/main" objectType="CheckBox" fmlaLink="$V$122" lockText="1"/>
</file>

<file path=xl/ctrlProps/ctrlProp1865.xml><?xml version="1.0" encoding="utf-8"?>
<formControlPr xmlns="http://schemas.microsoft.com/office/spreadsheetml/2009/9/main" objectType="CheckBox" fmlaLink="$V$123" lockText="1"/>
</file>

<file path=xl/ctrlProps/ctrlProp1866.xml><?xml version="1.0" encoding="utf-8"?>
<formControlPr xmlns="http://schemas.microsoft.com/office/spreadsheetml/2009/9/main" objectType="CheckBox" fmlaLink="$V$124" lockText="1"/>
</file>

<file path=xl/ctrlProps/ctrlProp1867.xml><?xml version="1.0" encoding="utf-8"?>
<formControlPr xmlns="http://schemas.microsoft.com/office/spreadsheetml/2009/9/main" objectType="CheckBox" fmlaLink="$V$125" lockText="1"/>
</file>

<file path=xl/ctrlProps/ctrlProp1868.xml><?xml version="1.0" encoding="utf-8"?>
<formControlPr xmlns="http://schemas.microsoft.com/office/spreadsheetml/2009/9/main" objectType="CheckBox" fmlaLink="$V$126" lockText="1"/>
</file>

<file path=xl/ctrlProps/ctrlProp1869.xml><?xml version="1.0" encoding="utf-8"?>
<formControlPr xmlns="http://schemas.microsoft.com/office/spreadsheetml/2009/9/main" objectType="CheckBox" fmlaLink="$V$127" lockText="1"/>
</file>

<file path=xl/ctrlProps/ctrlProp1870.xml><?xml version="1.0" encoding="utf-8"?>
<formControlPr xmlns="http://schemas.microsoft.com/office/spreadsheetml/2009/9/main" objectType="CheckBox" fmlaLink="$V$134" lockText="1"/>
</file>

<file path=xl/ctrlProps/ctrlProp1871.xml><?xml version="1.0" encoding="utf-8"?>
<formControlPr xmlns="http://schemas.microsoft.com/office/spreadsheetml/2009/9/main" objectType="CheckBox" fmlaLink="$V$136" lockText="1"/>
</file>

<file path=xl/ctrlProps/ctrlProp1872.xml><?xml version="1.0" encoding="utf-8"?>
<formControlPr xmlns="http://schemas.microsoft.com/office/spreadsheetml/2009/9/main" objectType="CheckBox" fmlaLink="$V$137" lockText="1"/>
</file>

<file path=xl/ctrlProps/ctrlProp1873.xml><?xml version="1.0" encoding="utf-8"?>
<formControlPr xmlns="http://schemas.microsoft.com/office/spreadsheetml/2009/9/main" objectType="CheckBox" fmlaLink="$V$139" lockText="1"/>
</file>

<file path=xl/ctrlProps/ctrlProp1874.xml><?xml version="1.0" encoding="utf-8"?>
<formControlPr xmlns="http://schemas.microsoft.com/office/spreadsheetml/2009/9/main" objectType="CheckBox" fmlaLink="$V$140" lockText="1"/>
</file>

<file path=xl/ctrlProps/ctrlProp1875.xml><?xml version="1.0" encoding="utf-8"?>
<formControlPr xmlns="http://schemas.microsoft.com/office/spreadsheetml/2009/9/main" objectType="CheckBox" fmlaLink="$V$141" lockText="1"/>
</file>

<file path=xl/ctrlProps/ctrlProp1876.xml><?xml version="1.0" encoding="utf-8"?>
<formControlPr xmlns="http://schemas.microsoft.com/office/spreadsheetml/2009/9/main" objectType="CheckBox" fmlaLink="$V$142" lockText="1"/>
</file>

<file path=xl/ctrlProps/ctrlProp1877.xml><?xml version="1.0" encoding="utf-8"?>
<formControlPr xmlns="http://schemas.microsoft.com/office/spreadsheetml/2009/9/main" objectType="CheckBox" fmlaLink="$V$143" lockText="1"/>
</file>

<file path=xl/ctrlProps/ctrlProp1878.xml><?xml version="1.0" encoding="utf-8"?>
<formControlPr xmlns="http://schemas.microsoft.com/office/spreadsheetml/2009/9/main" objectType="CheckBox" fmlaLink="$V$144" lockText="1"/>
</file>

<file path=xl/ctrlProps/ctrlProp1879.xml><?xml version="1.0" encoding="utf-8"?>
<formControlPr xmlns="http://schemas.microsoft.com/office/spreadsheetml/2009/9/main" objectType="CheckBox" fmlaLink="$V$146" lockText="1"/>
</file>

<file path=xl/ctrlProps/ctrlProp1880.xml><?xml version="1.0" encoding="utf-8"?>
<formControlPr xmlns="http://schemas.microsoft.com/office/spreadsheetml/2009/9/main" objectType="CheckBox" fmlaLink="$V$147" lockText="1"/>
</file>

<file path=xl/ctrlProps/ctrlProp1881.xml><?xml version="1.0" encoding="utf-8"?>
<formControlPr xmlns="http://schemas.microsoft.com/office/spreadsheetml/2009/9/main" objectType="CheckBox" fmlaLink="$V$148" lockText="1"/>
</file>

<file path=xl/ctrlProps/ctrlProp1882.xml><?xml version="1.0" encoding="utf-8"?>
<formControlPr xmlns="http://schemas.microsoft.com/office/spreadsheetml/2009/9/main" objectType="CheckBox" fmlaLink="$V$149" lockText="1"/>
</file>

<file path=xl/ctrlProps/ctrlProp1883.xml><?xml version="1.0" encoding="utf-8"?>
<formControlPr xmlns="http://schemas.microsoft.com/office/spreadsheetml/2009/9/main" objectType="CheckBox" fmlaLink="$V$150" lockText="1"/>
</file>

<file path=xl/ctrlProps/ctrlProp1884.xml><?xml version="1.0" encoding="utf-8"?>
<formControlPr xmlns="http://schemas.microsoft.com/office/spreadsheetml/2009/9/main" objectType="CheckBox" fmlaLink="$V$151" lockText="1"/>
</file>

<file path=xl/ctrlProps/ctrlProp1885.xml><?xml version="1.0" encoding="utf-8"?>
<formControlPr xmlns="http://schemas.microsoft.com/office/spreadsheetml/2009/9/main" objectType="CheckBox" fmlaLink="$V$153" lockText="1"/>
</file>

<file path=xl/ctrlProps/ctrlProp1886.xml><?xml version="1.0" encoding="utf-8"?>
<formControlPr xmlns="http://schemas.microsoft.com/office/spreadsheetml/2009/9/main" objectType="CheckBox" fmlaLink="$V$154" lockText="1"/>
</file>

<file path=xl/ctrlProps/ctrlProp1887.xml><?xml version="1.0" encoding="utf-8"?>
<formControlPr xmlns="http://schemas.microsoft.com/office/spreadsheetml/2009/9/main" objectType="CheckBox" fmlaLink="$V$155" lockText="1"/>
</file>

<file path=xl/ctrlProps/ctrlProp1888.xml><?xml version="1.0" encoding="utf-8"?>
<formControlPr xmlns="http://schemas.microsoft.com/office/spreadsheetml/2009/9/main" objectType="CheckBox" fmlaLink="$V$156" lockText="1"/>
</file>

<file path=xl/ctrlProps/ctrlProp1889.xml><?xml version="1.0" encoding="utf-8"?>
<formControlPr xmlns="http://schemas.microsoft.com/office/spreadsheetml/2009/9/main" objectType="CheckBox" fmlaLink="$V$157" lockText="1"/>
</file>

<file path=xl/ctrlProps/ctrlProp1890.xml><?xml version="1.0" encoding="utf-8"?>
<formControlPr xmlns="http://schemas.microsoft.com/office/spreadsheetml/2009/9/main" objectType="CheckBox" fmlaLink="$V$158" lockText="1"/>
</file>

<file path=xl/ctrlProps/ctrlProp1891.xml><?xml version="1.0" encoding="utf-8"?>
<formControlPr xmlns="http://schemas.microsoft.com/office/spreadsheetml/2009/9/main" objectType="CheckBox" fmlaLink="$V$159" lockText="1"/>
</file>

<file path=xl/ctrlProps/ctrlProp1892.xml><?xml version="1.0" encoding="utf-8"?>
<formControlPr xmlns="http://schemas.microsoft.com/office/spreadsheetml/2009/9/main" objectType="CheckBox" fmlaLink="$V$160" lockText="1"/>
</file>

<file path=xl/ctrlProps/ctrlProp1893.xml><?xml version="1.0" encoding="utf-8"?>
<formControlPr xmlns="http://schemas.microsoft.com/office/spreadsheetml/2009/9/main" objectType="CheckBox" fmlaLink="$V$161" lockText="1"/>
</file>

<file path=xl/ctrlProps/ctrlProp1894.xml><?xml version="1.0" encoding="utf-8"?>
<formControlPr xmlns="http://schemas.microsoft.com/office/spreadsheetml/2009/9/main" objectType="CheckBox" fmlaLink="$V$162" lockText="1"/>
</file>

<file path=xl/ctrlProps/ctrlProp1895.xml><?xml version="1.0" encoding="utf-8"?>
<formControlPr xmlns="http://schemas.microsoft.com/office/spreadsheetml/2009/9/main" objectType="CheckBox" fmlaLink="$V$163" lockText="1"/>
</file>

<file path=xl/ctrlProps/ctrlProp1896.xml><?xml version="1.0" encoding="utf-8"?>
<formControlPr xmlns="http://schemas.microsoft.com/office/spreadsheetml/2009/9/main" objectType="CheckBox" fmlaLink="$V$175" lockText="1"/>
</file>

<file path=xl/ctrlProps/ctrlProp1897.xml><?xml version="1.0" encoding="utf-8"?>
<formControlPr xmlns="http://schemas.microsoft.com/office/spreadsheetml/2009/9/main" objectType="CheckBox" fmlaLink="$V$177" lockText="1"/>
</file>

<file path=xl/ctrlProps/ctrlProp1898.xml><?xml version="1.0" encoding="utf-8"?>
<formControlPr xmlns="http://schemas.microsoft.com/office/spreadsheetml/2009/9/main" objectType="CheckBox" fmlaLink="$V$178" lockText="1"/>
</file>

<file path=xl/ctrlProps/ctrlProp1899.xml><?xml version="1.0" encoding="utf-8"?>
<formControlPr xmlns="http://schemas.microsoft.com/office/spreadsheetml/2009/9/main" objectType="CheckBox" fmlaLink="$V$180" lockText="1"/>
</file>

<file path=xl/ctrlProps/ctrlProp1900.xml><?xml version="1.0" encoding="utf-8"?>
<formControlPr xmlns="http://schemas.microsoft.com/office/spreadsheetml/2009/9/main" objectType="CheckBox" fmlaLink="$V$181" lockText="1"/>
</file>

<file path=xl/ctrlProps/ctrlProp1901.xml><?xml version="1.0" encoding="utf-8"?>
<formControlPr xmlns="http://schemas.microsoft.com/office/spreadsheetml/2009/9/main" objectType="CheckBox" fmlaLink="$V$183" lockText="1"/>
</file>

<file path=xl/ctrlProps/ctrlProp1902.xml><?xml version="1.0" encoding="utf-8"?>
<formControlPr xmlns="http://schemas.microsoft.com/office/spreadsheetml/2009/9/main" objectType="CheckBox" fmlaLink="$V$184" lockText="1"/>
</file>

<file path=xl/ctrlProps/ctrlProp1903.xml><?xml version="1.0" encoding="utf-8"?>
<formControlPr xmlns="http://schemas.microsoft.com/office/spreadsheetml/2009/9/main" objectType="CheckBox" fmlaLink="$V$185" lockText="1"/>
</file>

<file path=xl/ctrlProps/ctrlProp1904.xml><?xml version="1.0" encoding="utf-8"?>
<formControlPr xmlns="http://schemas.microsoft.com/office/spreadsheetml/2009/9/main" objectType="CheckBox" fmlaLink="$V$186" lockText="1"/>
</file>

<file path=xl/ctrlProps/ctrlProp1905.xml><?xml version="1.0" encoding="utf-8"?>
<formControlPr xmlns="http://schemas.microsoft.com/office/spreadsheetml/2009/9/main" objectType="CheckBox" fmlaLink="$V$187" lockText="1"/>
</file>

<file path=xl/ctrlProps/ctrlProp1906.xml><?xml version="1.0" encoding="utf-8"?>
<formControlPr xmlns="http://schemas.microsoft.com/office/spreadsheetml/2009/9/main" objectType="CheckBox" fmlaLink="$V$188" lockText="1"/>
</file>

<file path=xl/ctrlProps/ctrlProp1907.xml><?xml version="1.0" encoding="utf-8"?>
<formControlPr xmlns="http://schemas.microsoft.com/office/spreadsheetml/2009/9/main" objectType="CheckBox" fmlaLink="$V$189" lockText="1"/>
</file>

<file path=xl/ctrlProps/ctrlProp1908.xml><?xml version="1.0" encoding="utf-8"?>
<formControlPr xmlns="http://schemas.microsoft.com/office/spreadsheetml/2009/9/main" objectType="CheckBox" fmlaLink="$V$190" lockText="1"/>
</file>

<file path=xl/ctrlProps/ctrlProp1909.xml><?xml version="1.0" encoding="utf-8"?>
<formControlPr xmlns="http://schemas.microsoft.com/office/spreadsheetml/2009/9/main" objectType="CheckBox" fmlaLink="$V$192" lockText="1"/>
</file>

<file path=xl/ctrlProps/ctrlProp1910.xml><?xml version="1.0" encoding="utf-8"?>
<formControlPr xmlns="http://schemas.microsoft.com/office/spreadsheetml/2009/9/main" objectType="CheckBox" fmlaLink="$V$193" lockText="1"/>
</file>

<file path=xl/ctrlProps/ctrlProp1911.xml><?xml version="1.0" encoding="utf-8"?>
<formControlPr xmlns="http://schemas.microsoft.com/office/spreadsheetml/2009/9/main" objectType="CheckBox" fmlaLink="$V$194" lockText="1"/>
</file>

<file path=xl/ctrlProps/ctrlProp1912.xml><?xml version="1.0" encoding="utf-8"?>
<formControlPr xmlns="http://schemas.microsoft.com/office/spreadsheetml/2009/9/main" objectType="CheckBox" fmlaLink="$V$195" lockText="1"/>
</file>

<file path=xl/ctrlProps/ctrlProp1913.xml><?xml version="1.0" encoding="utf-8"?>
<formControlPr xmlns="http://schemas.microsoft.com/office/spreadsheetml/2009/9/main" objectType="CheckBox" fmlaLink="$V$196" lockText="1"/>
</file>

<file path=xl/ctrlProps/ctrlProp1914.xml><?xml version="1.0" encoding="utf-8"?>
<formControlPr xmlns="http://schemas.microsoft.com/office/spreadsheetml/2009/9/main" objectType="CheckBox" fmlaLink="$V$197" lockText="1"/>
</file>

<file path=xl/ctrlProps/ctrlProp1915.xml><?xml version="1.0" encoding="utf-8"?>
<formControlPr xmlns="http://schemas.microsoft.com/office/spreadsheetml/2009/9/main" objectType="CheckBox" fmlaLink="$V$198" lockText="1"/>
</file>

<file path=xl/ctrlProps/ctrlProp1916.xml><?xml version="1.0" encoding="utf-8"?>
<formControlPr xmlns="http://schemas.microsoft.com/office/spreadsheetml/2009/9/main" objectType="CheckBox" fmlaLink="$V$199" lockText="1"/>
</file>

<file path=xl/ctrlProps/ctrlProp1917.xml><?xml version="1.0" encoding="utf-8"?>
<formControlPr xmlns="http://schemas.microsoft.com/office/spreadsheetml/2009/9/main" objectType="CheckBox" fmlaLink="$V$211" lockText="1"/>
</file>

<file path=xl/ctrlProps/ctrlProp1918.xml><?xml version="1.0" encoding="utf-8"?>
<formControlPr xmlns="http://schemas.microsoft.com/office/spreadsheetml/2009/9/main" objectType="CheckBox" fmlaLink="$V$213" lockText="1"/>
</file>

<file path=xl/ctrlProps/ctrlProp1919.xml><?xml version="1.0" encoding="utf-8"?>
<formControlPr xmlns="http://schemas.microsoft.com/office/spreadsheetml/2009/9/main" objectType="CheckBox" fmlaLink="$V$214" lockText="1"/>
</file>

<file path=xl/ctrlProps/ctrlProp1920.xml><?xml version="1.0" encoding="utf-8"?>
<formControlPr xmlns="http://schemas.microsoft.com/office/spreadsheetml/2009/9/main" objectType="CheckBox" fmlaLink="$V$216" lockText="1"/>
</file>

<file path=xl/ctrlProps/ctrlProp1921.xml><?xml version="1.0" encoding="utf-8"?>
<formControlPr xmlns="http://schemas.microsoft.com/office/spreadsheetml/2009/9/main" objectType="CheckBox" fmlaLink="$V$217" lockText="1"/>
</file>

<file path=xl/ctrlProps/ctrlProp1922.xml><?xml version="1.0" encoding="utf-8"?>
<formControlPr xmlns="http://schemas.microsoft.com/office/spreadsheetml/2009/9/main" objectType="CheckBox" fmlaLink="$V$219" lockText="1"/>
</file>

<file path=xl/ctrlProps/ctrlProp1923.xml><?xml version="1.0" encoding="utf-8"?>
<formControlPr xmlns="http://schemas.microsoft.com/office/spreadsheetml/2009/9/main" objectType="CheckBox" fmlaLink="$V$220" lockText="1"/>
</file>

<file path=xl/ctrlProps/ctrlProp1924.xml><?xml version="1.0" encoding="utf-8"?>
<formControlPr xmlns="http://schemas.microsoft.com/office/spreadsheetml/2009/9/main" objectType="CheckBox" fmlaLink="$V$221" lockText="1"/>
</file>

<file path=xl/ctrlProps/ctrlProp1925.xml><?xml version="1.0" encoding="utf-8"?>
<formControlPr xmlns="http://schemas.microsoft.com/office/spreadsheetml/2009/9/main" objectType="CheckBox" fmlaLink="$V$223" lockText="1"/>
</file>

<file path=xl/ctrlProps/ctrlProp1926.xml><?xml version="1.0" encoding="utf-8"?>
<formControlPr xmlns="http://schemas.microsoft.com/office/spreadsheetml/2009/9/main" objectType="CheckBox" fmlaLink="$V$224" lockText="1"/>
</file>

<file path=xl/ctrlProps/ctrlProp1927.xml><?xml version="1.0" encoding="utf-8"?>
<formControlPr xmlns="http://schemas.microsoft.com/office/spreadsheetml/2009/9/main" objectType="CheckBox" fmlaLink="$V$225" lockText="1"/>
</file>

<file path=xl/ctrlProps/ctrlProp1928.xml><?xml version="1.0" encoding="utf-8"?>
<formControlPr xmlns="http://schemas.microsoft.com/office/spreadsheetml/2009/9/main" objectType="CheckBox" fmlaLink="$V$226" lockText="1"/>
</file>

<file path=xl/ctrlProps/ctrlProp1929.xml><?xml version="1.0" encoding="utf-8"?>
<formControlPr xmlns="http://schemas.microsoft.com/office/spreadsheetml/2009/9/main" objectType="CheckBox" fmlaLink="$V$227" lockText="1"/>
</file>

<file path=xl/ctrlProps/ctrlProp1930.xml><?xml version="1.0" encoding="utf-8"?>
<formControlPr xmlns="http://schemas.microsoft.com/office/spreadsheetml/2009/9/main" objectType="CheckBox" fmlaLink="$V$229" lockText="1"/>
</file>

<file path=xl/ctrlProps/ctrlProp1931.xml><?xml version="1.0" encoding="utf-8"?>
<formControlPr xmlns="http://schemas.microsoft.com/office/spreadsheetml/2009/9/main" objectType="CheckBox" fmlaLink="$V$230" lockText="1"/>
</file>

<file path=xl/ctrlProps/ctrlProp1932.xml><?xml version="1.0" encoding="utf-8"?>
<formControlPr xmlns="http://schemas.microsoft.com/office/spreadsheetml/2009/9/main" objectType="CheckBox" fmlaLink="$V$231" lockText="1"/>
</file>

<file path=xl/ctrlProps/ctrlProp1933.xml><?xml version="1.0" encoding="utf-8"?>
<formControlPr xmlns="http://schemas.microsoft.com/office/spreadsheetml/2009/9/main" objectType="CheckBox" fmlaLink="$V$232" lockText="1"/>
</file>

<file path=xl/ctrlProps/ctrlProp1934.xml><?xml version="1.0" encoding="utf-8"?>
<formControlPr xmlns="http://schemas.microsoft.com/office/spreadsheetml/2009/9/main" objectType="CheckBox" fmlaLink="$V$239" lockText="1"/>
</file>

<file path=xl/ctrlProps/ctrlProp1935.xml><?xml version="1.0" encoding="utf-8"?>
<formControlPr xmlns="http://schemas.microsoft.com/office/spreadsheetml/2009/9/main" objectType="CheckBox" fmlaLink="$V$241" lockText="1"/>
</file>

<file path=xl/ctrlProps/ctrlProp1936.xml><?xml version="1.0" encoding="utf-8"?>
<formControlPr xmlns="http://schemas.microsoft.com/office/spreadsheetml/2009/9/main" objectType="CheckBox" fmlaLink="$V$242" lockText="1"/>
</file>

<file path=xl/ctrlProps/ctrlProp1937.xml><?xml version="1.0" encoding="utf-8"?>
<formControlPr xmlns="http://schemas.microsoft.com/office/spreadsheetml/2009/9/main" objectType="CheckBox" fmlaLink="$V$244" lockText="1"/>
</file>

<file path=xl/ctrlProps/ctrlProp1938.xml><?xml version="1.0" encoding="utf-8"?>
<formControlPr xmlns="http://schemas.microsoft.com/office/spreadsheetml/2009/9/main" objectType="CheckBox" fmlaLink="$V$246" lockText="1"/>
</file>

<file path=xl/ctrlProps/ctrlProp1939.xml><?xml version="1.0" encoding="utf-8"?>
<formControlPr xmlns="http://schemas.microsoft.com/office/spreadsheetml/2009/9/main" objectType="CheckBox" fmlaLink="$V$247" lockText="1"/>
</file>

<file path=xl/ctrlProps/ctrlProp1940.xml><?xml version="1.0" encoding="utf-8"?>
<formControlPr xmlns="http://schemas.microsoft.com/office/spreadsheetml/2009/9/main" objectType="CheckBox" fmlaLink="$V$248" lockText="1"/>
</file>

<file path=xl/ctrlProps/ctrlProp1941.xml><?xml version="1.0" encoding="utf-8"?>
<formControlPr xmlns="http://schemas.microsoft.com/office/spreadsheetml/2009/9/main" objectType="CheckBox" fmlaLink="$V$249" lockText="1"/>
</file>

<file path=xl/ctrlProps/ctrlProp1942.xml><?xml version="1.0" encoding="utf-8"?>
<formControlPr xmlns="http://schemas.microsoft.com/office/spreadsheetml/2009/9/main" objectType="CheckBox" fmlaLink="$V$251" lockText="1"/>
</file>

<file path=xl/ctrlProps/ctrlProp1943.xml><?xml version="1.0" encoding="utf-8"?>
<formControlPr xmlns="http://schemas.microsoft.com/office/spreadsheetml/2009/9/main" objectType="CheckBox" fmlaLink="$V$252" lockText="1"/>
</file>

<file path=xl/ctrlProps/ctrlProp1944.xml><?xml version="1.0" encoding="utf-8"?>
<formControlPr xmlns="http://schemas.microsoft.com/office/spreadsheetml/2009/9/main" objectType="CheckBox" fmlaLink="$V$253" lockText="1"/>
</file>

<file path=xl/ctrlProps/ctrlProp1945.xml><?xml version="1.0" encoding="utf-8"?>
<formControlPr xmlns="http://schemas.microsoft.com/office/spreadsheetml/2009/9/main" objectType="CheckBox" fmlaLink="$V$254" lockText="1"/>
</file>

<file path=xl/ctrlProps/ctrlProp1946.xml><?xml version="1.0" encoding="utf-8"?>
<formControlPr xmlns="http://schemas.microsoft.com/office/spreadsheetml/2009/9/main" objectType="CheckBox" fmlaLink="$V$255" lockText="1"/>
</file>

<file path=xl/ctrlProps/ctrlProp1947.xml><?xml version="1.0" encoding="utf-8"?>
<formControlPr xmlns="http://schemas.microsoft.com/office/spreadsheetml/2009/9/main" objectType="CheckBox" fmlaLink="$V$256" lockText="1"/>
</file>

<file path=xl/ctrlProps/ctrlProp1948.xml><?xml version="1.0" encoding="utf-8"?>
<formControlPr xmlns="http://schemas.microsoft.com/office/spreadsheetml/2009/9/main" objectType="CheckBox" fmlaLink="$V$258" lockText="1"/>
</file>

<file path=xl/ctrlProps/ctrlProp1949.xml><?xml version="1.0" encoding="utf-8"?>
<formControlPr xmlns="http://schemas.microsoft.com/office/spreadsheetml/2009/9/main" objectType="CheckBox" fmlaLink="$V$259" lockText="1"/>
</file>

<file path=xl/ctrlProps/ctrlProp1950.xml><?xml version="1.0" encoding="utf-8"?>
<formControlPr xmlns="http://schemas.microsoft.com/office/spreadsheetml/2009/9/main" objectType="CheckBox" fmlaLink="$V$260" lockText="1"/>
</file>

<file path=xl/ctrlProps/ctrlProp1951.xml><?xml version="1.0" encoding="utf-8"?>
<formControlPr xmlns="http://schemas.microsoft.com/office/spreadsheetml/2009/9/main" objectType="CheckBox" fmlaLink="$V$261" lockText="1"/>
</file>

<file path=xl/ctrlProps/ctrlProp1952.xml><?xml version="1.0" encoding="utf-8"?>
<formControlPr xmlns="http://schemas.microsoft.com/office/spreadsheetml/2009/9/main" objectType="CheckBox" fmlaLink="$V$273" lockText="1"/>
</file>

<file path=xl/ctrlProps/ctrlProp1953.xml><?xml version="1.0" encoding="utf-8"?>
<formControlPr xmlns="http://schemas.microsoft.com/office/spreadsheetml/2009/9/main" objectType="CheckBox" fmlaLink="$V$275" lockText="1"/>
</file>

<file path=xl/ctrlProps/ctrlProp1954.xml><?xml version="1.0" encoding="utf-8"?>
<formControlPr xmlns="http://schemas.microsoft.com/office/spreadsheetml/2009/9/main" objectType="CheckBox" fmlaLink="$V$276" lockText="1"/>
</file>

<file path=xl/ctrlProps/ctrlProp1955.xml><?xml version="1.0" encoding="utf-8"?>
<formControlPr xmlns="http://schemas.microsoft.com/office/spreadsheetml/2009/9/main" objectType="CheckBox" fmlaLink="$V$278" lockText="1"/>
</file>

<file path=xl/ctrlProps/ctrlProp1956.xml><?xml version="1.0" encoding="utf-8"?>
<formControlPr xmlns="http://schemas.microsoft.com/office/spreadsheetml/2009/9/main" objectType="CheckBox" fmlaLink="$V$279" lockText="1"/>
</file>

<file path=xl/ctrlProps/ctrlProp1957.xml><?xml version="1.0" encoding="utf-8"?>
<formControlPr xmlns="http://schemas.microsoft.com/office/spreadsheetml/2009/9/main" objectType="CheckBox" fmlaLink="$V$280" lockText="1"/>
</file>

<file path=xl/ctrlProps/ctrlProp1958.xml><?xml version="1.0" encoding="utf-8"?>
<formControlPr xmlns="http://schemas.microsoft.com/office/spreadsheetml/2009/9/main" objectType="CheckBox" fmlaLink="$V$281" lockText="1"/>
</file>

<file path=xl/ctrlProps/ctrlProp1959.xml><?xml version="1.0" encoding="utf-8"?>
<formControlPr xmlns="http://schemas.microsoft.com/office/spreadsheetml/2009/9/main" objectType="CheckBox" fmlaLink="$V$282" lockText="1"/>
</file>

<file path=xl/ctrlProps/ctrlProp1960.xml><?xml version="1.0" encoding="utf-8"?>
<formControlPr xmlns="http://schemas.microsoft.com/office/spreadsheetml/2009/9/main" objectType="CheckBox" fmlaLink="$V$283" lockText="1"/>
</file>

<file path=xl/ctrlProps/ctrlProp1961.xml><?xml version="1.0" encoding="utf-8"?>
<formControlPr xmlns="http://schemas.microsoft.com/office/spreadsheetml/2009/9/main" objectType="CheckBox" fmlaLink="$V$285" lockText="1"/>
</file>

<file path=xl/ctrlProps/ctrlProp1962.xml><?xml version="1.0" encoding="utf-8"?>
<formControlPr xmlns="http://schemas.microsoft.com/office/spreadsheetml/2009/9/main" objectType="CheckBox" fmlaLink="$V$286" lockText="1"/>
</file>

<file path=xl/ctrlProps/ctrlProp1963.xml><?xml version="1.0" encoding="utf-8"?>
<formControlPr xmlns="http://schemas.microsoft.com/office/spreadsheetml/2009/9/main" objectType="CheckBox" fmlaLink="$V$287" lockText="1"/>
</file>

<file path=xl/ctrlProps/ctrlProp1964.xml><?xml version="1.0" encoding="utf-8"?>
<formControlPr xmlns="http://schemas.microsoft.com/office/spreadsheetml/2009/9/main" objectType="CheckBox" fmlaLink="$V$288" lockText="1"/>
</file>

<file path=xl/ctrlProps/ctrlProp1965.xml><?xml version="1.0" encoding="utf-8"?>
<formControlPr xmlns="http://schemas.microsoft.com/office/spreadsheetml/2009/9/main" objectType="CheckBox" fmlaLink="$V$289" lockText="1"/>
</file>

<file path=xl/ctrlProps/ctrlProp1966.xml><?xml version="1.0" encoding="utf-8"?>
<formControlPr xmlns="http://schemas.microsoft.com/office/spreadsheetml/2009/9/main" objectType="CheckBox" fmlaLink="$V$290" lockText="1"/>
</file>

<file path=xl/ctrlProps/ctrlProp1967.xml><?xml version="1.0" encoding="utf-8"?>
<formControlPr xmlns="http://schemas.microsoft.com/office/spreadsheetml/2009/9/main" objectType="CheckBox" fmlaLink="$V$291" lockText="1"/>
</file>

<file path=xl/ctrlProps/ctrlProp1968.xml><?xml version="1.0" encoding="utf-8"?>
<formControlPr xmlns="http://schemas.microsoft.com/office/spreadsheetml/2009/9/main" objectType="CheckBox" fmlaLink="$V$293" lockText="1"/>
</file>

<file path=xl/ctrlProps/ctrlProp1969.xml><?xml version="1.0" encoding="utf-8"?>
<formControlPr xmlns="http://schemas.microsoft.com/office/spreadsheetml/2009/9/main" objectType="CheckBox" fmlaLink="$V$294" lockText="1"/>
</file>

<file path=xl/ctrlProps/ctrlProp1970.xml><?xml version="1.0" encoding="utf-8"?>
<formControlPr xmlns="http://schemas.microsoft.com/office/spreadsheetml/2009/9/main" objectType="CheckBox" fmlaLink="$V$295" lockText="1"/>
</file>

<file path=xl/ctrlProps/ctrlProp1971.xml><?xml version="1.0" encoding="utf-8"?>
<formControlPr xmlns="http://schemas.microsoft.com/office/spreadsheetml/2009/9/main" objectType="CheckBox" fmlaLink="$V$296" lockText="1"/>
</file>

<file path=xl/ctrlProps/ctrlProp1972.xml><?xml version="1.0" encoding="utf-8"?>
<formControlPr xmlns="http://schemas.microsoft.com/office/spreadsheetml/2009/9/main" objectType="CheckBox" fmlaLink="$V$297" lockText="1"/>
</file>

<file path=xl/ctrlProps/ctrlProp1973.xml><?xml version="1.0" encoding="utf-8"?>
<formControlPr xmlns="http://schemas.microsoft.com/office/spreadsheetml/2009/9/main" objectType="CheckBox" fmlaLink="$V$304" lockText="1"/>
</file>

<file path=xl/ctrlProps/ctrlProp1974.xml><?xml version="1.0" encoding="utf-8"?>
<formControlPr xmlns="http://schemas.microsoft.com/office/spreadsheetml/2009/9/main" objectType="CheckBox" fmlaLink="$V$305" lockText="1"/>
</file>

<file path=xl/ctrlProps/ctrlProp1975.xml><?xml version="1.0" encoding="utf-8"?>
<formControlPr xmlns="http://schemas.microsoft.com/office/spreadsheetml/2009/9/main" objectType="CheckBox" fmlaLink="$V$307" lockText="1"/>
</file>

<file path=xl/ctrlProps/ctrlProp1976.xml><?xml version="1.0" encoding="utf-8"?>
<formControlPr xmlns="http://schemas.microsoft.com/office/spreadsheetml/2009/9/main" objectType="CheckBox" fmlaLink="$V$308" lockText="1"/>
</file>

<file path=xl/ctrlProps/ctrlProp1977.xml><?xml version="1.0" encoding="utf-8"?>
<formControlPr xmlns="http://schemas.microsoft.com/office/spreadsheetml/2009/9/main" objectType="CheckBox" fmlaLink="$V$309" lockText="1"/>
</file>

<file path=xl/ctrlProps/ctrlProp1978.xml><?xml version="1.0" encoding="utf-8"?>
<formControlPr xmlns="http://schemas.microsoft.com/office/spreadsheetml/2009/9/main" objectType="CheckBox" fmlaLink="$V$310" lockText="1"/>
</file>

<file path=xl/ctrlProps/ctrlProp1979.xml><?xml version="1.0" encoding="utf-8"?>
<formControlPr xmlns="http://schemas.microsoft.com/office/spreadsheetml/2009/9/main" objectType="CheckBox" fmlaLink="$V$312" lockText="1"/>
</file>

<file path=xl/ctrlProps/ctrlProp1980.xml><?xml version="1.0" encoding="utf-8"?>
<formControlPr xmlns="http://schemas.microsoft.com/office/spreadsheetml/2009/9/main" objectType="CheckBox" fmlaLink="$V$315" lockText="1"/>
</file>

<file path=xl/ctrlProps/ctrlProp1981.xml><?xml version="1.0" encoding="utf-8"?>
<formControlPr xmlns="http://schemas.microsoft.com/office/spreadsheetml/2009/9/main" objectType="CheckBox" fmlaLink="$V$316" lockText="1"/>
</file>

<file path=xl/ctrlProps/ctrlProp1982.xml><?xml version="1.0" encoding="utf-8"?>
<formControlPr xmlns="http://schemas.microsoft.com/office/spreadsheetml/2009/9/main" objectType="CheckBox" fmlaLink="$V$317" lockText="1"/>
</file>

<file path=xl/ctrlProps/ctrlProp1983.xml><?xml version="1.0" encoding="utf-8"?>
<formControlPr xmlns="http://schemas.microsoft.com/office/spreadsheetml/2009/9/main" objectType="CheckBox" fmlaLink="$V$318" lockText="1"/>
</file>

<file path=xl/ctrlProps/ctrlProp1984.xml><?xml version="1.0" encoding="utf-8"?>
<formControlPr xmlns="http://schemas.microsoft.com/office/spreadsheetml/2009/9/main" objectType="CheckBox" fmlaLink="$V$319" lockText="1"/>
</file>

<file path=xl/ctrlProps/ctrlProp1985.xml><?xml version="1.0" encoding="utf-8"?>
<formControlPr xmlns="http://schemas.microsoft.com/office/spreadsheetml/2009/9/main" objectType="CheckBox" fmlaLink="$V$321" lockText="1"/>
</file>

<file path=xl/ctrlProps/ctrlProp1986.xml><?xml version="1.0" encoding="utf-8"?>
<formControlPr xmlns="http://schemas.microsoft.com/office/spreadsheetml/2009/9/main" objectType="CheckBox" fmlaLink="$V$322" lockText="1"/>
</file>

<file path=xl/ctrlProps/ctrlProp1987.xml><?xml version="1.0" encoding="utf-8"?>
<formControlPr xmlns="http://schemas.microsoft.com/office/spreadsheetml/2009/9/main" objectType="CheckBox" fmlaLink="$V$323" lockText="1"/>
</file>

<file path=xl/ctrlProps/ctrlProp1988.xml><?xml version="1.0" encoding="utf-8"?>
<formControlPr xmlns="http://schemas.microsoft.com/office/spreadsheetml/2009/9/main" objectType="CheckBox" fmlaLink="$V$324" lockText="1"/>
</file>

<file path=xl/ctrlProps/ctrlProp1989.xml><?xml version="1.0" encoding="utf-8"?>
<formControlPr xmlns="http://schemas.microsoft.com/office/spreadsheetml/2009/9/main" objectType="CheckBox" fmlaLink="$V$327" lockText="1"/>
</file>

<file path=xl/ctrlProps/ctrlProp1990.xml><?xml version="1.0" encoding="utf-8"?>
<formControlPr xmlns="http://schemas.microsoft.com/office/spreadsheetml/2009/9/main" objectType="CheckBox" fmlaLink="$V$328" lockText="1"/>
</file>

<file path=xl/ctrlProps/ctrlProp1991.xml><?xml version="1.0" encoding="utf-8"?>
<formControlPr xmlns="http://schemas.microsoft.com/office/spreadsheetml/2009/9/main" objectType="CheckBox" fmlaLink="$V$329" lockText="1"/>
</file>

<file path=xl/ctrlProps/ctrlProp1992.xml><?xml version="1.0" encoding="utf-8"?>
<formControlPr xmlns="http://schemas.microsoft.com/office/spreadsheetml/2009/9/main" objectType="CheckBox" fmlaLink="$V$330" lockText="1"/>
</file>

<file path=xl/ctrlProps/ctrlProp1993.xml><?xml version="1.0" encoding="utf-8"?>
<formControlPr xmlns="http://schemas.microsoft.com/office/spreadsheetml/2009/9/main" objectType="CheckBox" fmlaLink="$V$332" lockText="1"/>
</file>

<file path=xl/ctrlProps/ctrlProp1994.xml><?xml version="1.0" encoding="utf-8"?>
<formControlPr xmlns="http://schemas.microsoft.com/office/spreadsheetml/2009/9/main" objectType="CheckBox" fmlaLink="$V$333" lockText="1"/>
</file>

<file path=xl/ctrlProps/ctrlProp1995.xml><?xml version="1.0" encoding="utf-8"?>
<formControlPr xmlns="http://schemas.microsoft.com/office/spreadsheetml/2009/9/main" objectType="CheckBox" fmlaLink="$V$334" lockText="1"/>
</file>

<file path=xl/ctrlProps/ctrlProp1996.xml><?xml version="1.0" encoding="utf-8"?>
<formControlPr xmlns="http://schemas.microsoft.com/office/spreadsheetml/2009/9/main" objectType="CheckBox" fmlaLink="$V$335" lockText="1"/>
</file>

<file path=xl/ctrlProps/ctrlProp1997.xml><?xml version="1.0" encoding="utf-8"?>
<formControlPr xmlns="http://schemas.microsoft.com/office/spreadsheetml/2009/9/main" objectType="CheckBox" fmlaLink="$V$337" lockText="1"/>
</file>

<file path=xl/ctrlProps/ctrlProp1998.xml><?xml version="1.0" encoding="utf-8"?>
<formControlPr xmlns="http://schemas.microsoft.com/office/spreadsheetml/2009/9/main" objectType="CheckBox" fmlaLink="$V$339" lockText="1"/>
</file>

<file path=xl/ctrlProps/ctrlProp1999.xml><?xml version="1.0" encoding="utf-8"?>
<formControlPr xmlns="http://schemas.microsoft.com/office/spreadsheetml/2009/9/main" objectType="CheckBox" fmlaLink="$V$340" lockText="1"/>
</file>

<file path=xl/ctrlProps/ctrlProp2000.xml><?xml version="1.0" encoding="utf-8"?>
<formControlPr xmlns="http://schemas.microsoft.com/office/spreadsheetml/2009/9/main" objectType="CheckBox" fmlaLink="$V$341" lockText="1"/>
</file>

<file path=xl/ctrlProps/ctrlProp2001.xml><?xml version="1.0" encoding="utf-8"?>
<formControlPr xmlns="http://schemas.microsoft.com/office/spreadsheetml/2009/9/main" objectType="CheckBox" fmlaLink="$V$342" lockText="1"/>
</file>

<file path=xl/ctrlProps/ctrlProp2002.xml><?xml version="1.0" encoding="utf-8"?>
<formControlPr xmlns="http://schemas.microsoft.com/office/spreadsheetml/2009/9/main" objectType="CheckBox" fmlaLink="$V$343" lockText="1"/>
</file>

<file path=xl/ctrlProps/ctrlProp2003.xml><?xml version="1.0" encoding="utf-8"?>
<formControlPr xmlns="http://schemas.microsoft.com/office/spreadsheetml/2009/9/main" objectType="CheckBox" fmlaLink="$V$351" lockText="1"/>
</file>

<file path=xl/ctrlProps/ctrlProp2004.xml><?xml version="1.0" encoding="utf-8"?>
<formControlPr xmlns="http://schemas.microsoft.com/office/spreadsheetml/2009/9/main" objectType="CheckBox" fmlaLink="$V$352" lockText="1"/>
</file>

<file path=xl/ctrlProps/ctrlProp2005.xml><?xml version="1.0" encoding="utf-8"?>
<formControlPr xmlns="http://schemas.microsoft.com/office/spreadsheetml/2009/9/main" objectType="CheckBox" fmlaLink="$V$354" lockText="1"/>
</file>

<file path=xl/ctrlProps/ctrlProp2006.xml><?xml version="1.0" encoding="utf-8"?>
<formControlPr xmlns="http://schemas.microsoft.com/office/spreadsheetml/2009/9/main" objectType="CheckBox" fmlaLink="$V$355" lockText="1"/>
</file>

<file path=xl/ctrlProps/ctrlProp2007.xml><?xml version="1.0" encoding="utf-8"?>
<formControlPr xmlns="http://schemas.microsoft.com/office/spreadsheetml/2009/9/main" objectType="CheckBox" fmlaLink="$V$356" lockText="1"/>
</file>

<file path=xl/ctrlProps/ctrlProp2008.xml><?xml version="1.0" encoding="utf-8"?>
<formControlPr xmlns="http://schemas.microsoft.com/office/spreadsheetml/2009/9/main" objectType="CheckBox" fmlaLink="$V$357" lockText="1"/>
</file>

<file path=xl/ctrlProps/ctrlProp2009.xml><?xml version="1.0" encoding="utf-8"?>
<formControlPr xmlns="http://schemas.microsoft.com/office/spreadsheetml/2009/9/main" objectType="CheckBox" fmlaLink="$V$358" lockText="1"/>
</file>

<file path=xl/ctrlProps/ctrlProp2010.xml><?xml version="1.0" encoding="utf-8"?>
<formControlPr xmlns="http://schemas.microsoft.com/office/spreadsheetml/2009/9/main" objectType="CheckBox" fmlaLink="$V$359" lockText="1"/>
</file>

<file path=xl/ctrlProps/ctrlProp2011.xml><?xml version="1.0" encoding="utf-8"?>
<formControlPr xmlns="http://schemas.microsoft.com/office/spreadsheetml/2009/9/main" objectType="CheckBox" fmlaLink="$V$360" lockText="1"/>
</file>

<file path=xl/ctrlProps/ctrlProp2012.xml><?xml version="1.0" encoding="utf-8"?>
<formControlPr xmlns="http://schemas.microsoft.com/office/spreadsheetml/2009/9/main" objectType="CheckBox" fmlaLink="$V$363" lockText="1"/>
</file>

<file path=xl/ctrlProps/ctrlProp2013.xml><?xml version="1.0" encoding="utf-8"?>
<formControlPr xmlns="http://schemas.microsoft.com/office/spreadsheetml/2009/9/main" objectType="CheckBox" fmlaLink="$V$364" lockText="1"/>
</file>

<file path=xl/ctrlProps/ctrlProp2014.xml><?xml version="1.0" encoding="utf-8"?>
<formControlPr xmlns="http://schemas.microsoft.com/office/spreadsheetml/2009/9/main" objectType="CheckBox" fmlaLink="$V$365" lockText="1"/>
</file>

<file path=xl/ctrlProps/ctrlProp2015.xml><?xml version="1.0" encoding="utf-8"?>
<formControlPr xmlns="http://schemas.microsoft.com/office/spreadsheetml/2009/9/main" objectType="CheckBox" fmlaLink="$V$366" lockText="1"/>
</file>

<file path=xl/ctrlProps/ctrlProp2016.xml><?xml version="1.0" encoding="utf-8"?>
<formControlPr xmlns="http://schemas.microsoft.com/office/spreadsheetml/2009/9/main" objectType="CheckBox" fmlaLink="$V$367" lockText="1"/>
</file>

<file path=xl/ctrlProps/ctrlProp2017.xml><?xml version="1.0" encoding="utf-8"?>
<formControlPr xmlns="http://schemas.microsoft.com/office/spreadsheetml/2009/9/main" objectType="CheckBox" fmlaLink="$V$368" lockText="1"/>
</file>

<file path=xl/ctrlProps/ctrlProp2018.xml><?xml version="1.0" encoding="utf-8"?>
<formControlPr xmlns="http://schemas.microsoft.com/office/spreadsheetml/2009/9/main" objectType="CheckBox" fmlaLink="$V$370" lockText="1"/>
</file>

<file path=xl/ctrlProps/ctrlProp2019.xml><?xml version="1.0" encoding="utf-8"?>
<formControlPr xmlns="http://schemas.microsoft.com/office/spreadsheetml/2009/9/main" objectType="CheckBox" fmlaLink="$V$371" lockText="1"/>
</file>

<file path=xl/ctrlProps/ctrlProp2020.xml><?xml version="1.0" encoding="utf-8"?>
<formControlPr xmlns="http://schemas.microsoft.com/office/spreadsheetml/2009/9/main" objectType="CheckBox" fmlaLink="$V$372" lockText="1"/>
</file>

<file path=xl/ctrlProps/ctrlProp2021.xml><?xml version="1.0" encoding="utf-8"?>
<formControlPr xmlns="http://schemas.microsoft.com/office/spreadsheetml/2009/9/main" objectType="CheckBox" fmlaLink="$V$373" lockText="1"/>
</file>

<file path=xl/ctrlProps/ctrlProp2022.xml><?xml version="1.0" encoding="utf-8"?>
<formControlPr xmlns="http://schemas.microsoft.com/office/spreadsheetml/2009/9/main" objectType="CheckBox" fmlaLink="$V$374" lockText="1"/>
</file>

<file path=xl/ctrlProps/ctrlProp2023.xml><?xml version="1.0" encoding="utf-8"?>
<formControlPr xmlns="http://schemas.microsoft.com/office/spreadsheetml/2009/9/main" objectType="CheckBox" fmlaLink="$V$386" lockText="1"/>
</file>

<file path=xl/ctrlProps/ctrlProp2024.xml><?xml version="1.0" encoding="utf-8"?>
<formControlPr xmlns="http://schemas.microsoft.com/office/spreadsheetml/2009/9/main" objectType="CheckBox" fmlaLink="$V$388" lockText="1"/>
</file>

<file path=xl/ctrlProps/ctrlProp2025.xml><?xml version="1.0" encoding="utf-8"?>
<formControlPr xmlns="http://schemas.microsoft.com/office/spreadsheetml/2009/9/main" objectType="CheckBox" fmlaLink="$V$390" lockText="1"/>
</file>

<file path=xl/ctrlProps/ctrlProp2026.xml><?xml version="1.0" encoding="utf-8"?>
<formControlPr xmlns="http://schemas.microsoft.com/office/spreadsheetml/2009/9/main" objectType="CheckBox" fmlaLink="$V$392" lockText="1"/>
</file>

<file path=xl/ctrlProps/ctrlProp2027.xml><?xml version="1.0" encoding="utf-8"?>
<formControlPr xmlns="http://schemas.microsoft.com/office/spreadsheetml/2009/9/main" objectType="CheckBox" fmlaLink="$V$393" lockText="1"/>
</file>

<file path=xl/ctrlProps/ctrlProp2028.xml><?xml version="1.0" encoding="utf-8"?>
<formControlPr xmlns="http://schemas.microsoft.com/office/spreadsheetml/2009/9/main" objectType="CheckBox" fmlaLink="$V$394" lockText="1"/>
</file>

<file path=xl/ctrlProps/ctrlProp2029.xml><?xml version="1.0" encoding="utf-8"?>
<formControlPr xmlns="http://schemas.microsoft.com/office/spreadsheetml/2009/9/main" objectType="CheckBox" fmlaLink="$V$395" lockText="1"/>
</file>

<file path=xl/ctrlProps/ctrlProp2030.xml><?xml version="1.0" encoding="utf-8"?>
<formControlPr xmlns="http://schemas.microsoft.com/office/spreadsheetml/2009/9/main" objectType="CheckBox" fmlaLink="$V$396" lockText="1"/>
</file>

<file path=xl/ctrlProps/ctrlProp2031.xml><?xml version="1.0" encoding="utf-8"?>
<formControlPr xmlns="http://schemas.microsoft.com/office/spreadsheetml/2009/9/main" objectType="CheckBox" fmlaLink="$V$397" lockText="1"/>
</file>

<file path=xl/ctrlProps/ctrlProp2032.xml><?xml version="1.0" encoding="utf-8"?>
<formControlPr xmlns="http://schemas.microsoft.com/office/spreadsheetml/2009/9/main" objectType="CheckBox" fmlaLink="$V$399" lockText="1"/>
</file>

<file path=xl/ctrlProps/ctrlProp2033.xml><?xml version="1.0" encoding="utf-8"?>
<formControlPr xmlns="http://schemas.microsoft.com/office/spreadsheetml/2009/9/main" objectType="CheckBox" fmlaLink="$V$400" lockText="1"/>
</file>

<file path=xl/ctrlProps/ctrlProp2034.xml><?xml version="1.0" encoding="utf-8"?>
<formControlPr xmlns="http://schemas.microsoft.com/office/spreadsheetml/2009/9/main" objectType="CheckBox" fmlaLink="$V$401" lockText="1"/>
</file>

<file path=xl/ctrlProps/ctrlProp2035.xml><?xml version="1.0" encoding="utf-8"?>
<formControlPr xmlns="http://schemas.microsoft.com/office/spreadsheetml/2009/9/main" objectType="CheckBox" fmlaLink="$V$402" lockText="1"/>
</file>

<file path=xl/ctrlProps/ctrlProp2036.xml><?xml version="1.0" encoding="utf-8"?>
<formControlPr xmlns="http://schemas.microsoft.com/office/spreadsheetml/2009/9/main" objectType="CheckBox" fmlaLink="$V$403" lockText="1"/>
</file>

<file path=xl/ctrlProps/ctrlProp2037.xml><?xml version="1.0" encoding="utf-8"?>
<formControlPr xmlns="http://schemas.microsoft.com/office/spreadsheetml/2009/9/main" objectType="CheckBox" fmlaLink="$V$404" lockText="1"/>
</file>

<file path=xl/ctrlProps/ctrlProp2038.xml><?xml version="1.0" encoding="utf-8"?>
<formControlPr xmlns="http://schemas.microsoft.com/office/spreadsheetml/2009/9/main" objectType="CheckBox" fmlaLink="$V$405" lockText="1"/>
</file>

<file path=xl/ctrlProps/ctrlProp2039.xml><?xml version="1.0" encoding="utf-8"?>
<formControlPr xmlns="http://schemas.microsoft.com/office/spreadsheetml/2009/9/main" objectType="CheckBox" fmlaLink="$V$407" lockText="1"/>
</file>

<file path=xl/ctrlProps/ctrlProp2040.xml><?xml version="1.0" encoding="utf-8"?>
<formControlPr xmlns="http://schemas.microsoft.com/office/spreadsheetml/2009/9/main" objectType="CheckBox" fmlaLink="$V$408" lockText="1"/>
</file>

<file path=xl/ctrlProps/ctrlProp2041.xml><?xml version="1.0" encoding="utf-8"?>
<formControlPr xmlns="http://schemas.microsoft.com/office/spreadsheetml/2009/9/main" objectType="CheckBox" fmlaLink="$V$409" lockText="1"/>
</file>

<file path=xl/ctrlProps/ctrlProp2042.xml><?xml version="1.0" encoding="utf-8"?>
<formControlPr xmlns="http://schemas.microsoft.com/office/spreadsheetml/2009/9/main" objectType="CheckBox" fmlaLink="$V$416" lockText="1"/>
</file>

<file path=xl/ctrlProps/ctrlProp2043.xml><?xml version="1.0" encoding="utf-8"?>
<formControlPr xmlns="http://schemas.microsoft.com/office/spreadsheetml/2009/9/main" objectType="CheckBox" fmlaLink="$V$419" lockText="1"/>
</file>

<file path=xl/ctrlProps/ctrlProp2044.xml><?xml version="1.0" encoding="utf-8"?>
<formControlPr xmlns="http://schemas.microsoft.com/office/spreadsheetml/2009/9/main" objectType="CheckBox" fmlaLink="$V$420" lockText="1"/>
</file>

<file path=xl/ctrlProps/ctrlProp2045.xml><?xml version="1.0" encoding="utf-8"?>
<formControlPr xmlns="http://schemas.microsoft.com/office/spreadsheetml/2009/9/main" objectType="CheckBox" fmlaLink="$V$421" lockText="1"/>
</file>

<file path=xl/ctrlProps/ctrlProp2046.xml><?xml version="1.0" encoding="utf-8"?>
<formControlPr xmlns="http://schemas.microsoft.com/office/spreadsheetml/2009/9/main" objectType="CheckBox" fmlaLink="$V$424" lockText="1"/>
</file>

<file path=xl/ctrlProps/ctrlProp2047.xml><?xml version="1.0" encoding="utf-8"?>
<formControlPr xmlns="http://schemas.microsoft.com/office/spreadsheetml/2009/9/main" objectType="CheckBox" fmlaLink="$V$425" lockText="1"/>
</file>

<file path=xl/ctrlProps/ctrlProp2048.xml><?xml version="1.0" encoding="utf-8"?>
<formControlPr xmlns="http://schemas.microsoft.com/office/spreadsheetml/2009/9/main" objectType="CheckBox" fmlaLink="$V$426" lockText="1"/>
</file>

<file path=xl/ctrlProps/ctrlProp2049.xml><?xml version="1.0" encoding="utf-8"?>
<formControlPr xmlns="http://schemas.microsoft.com/office/spreadsheetml/2009/9/main" objectType="CheckBox" fmlaLink="$V$427" lockText="1"/>
</file>

<file path=xl/ctrlProps/ctrlProp2050.xml><?xml version="1.0" encoding="utf-8"?>
<formControlPr xmlns="http://schemas.microsoft.com/office/spreadsheetml/2009/9/main" objectType="CheckBox" fmlaLink="$V$428" lockText="1"/>
</file>

<file path=xl/ctrlProps/ctrlProp2051.xml><?xml version="1.0" encoding="utf-8"?>
<formControlPr xmlns="http://schemas.microsoft.com/office/spreadsheetml/2009/9/main" objectType="CheckBox" fmlaLink="$V$430" lockText="1"/>
</file>

<file path=xl/ctrlProps/ctrlProp2052.xml><?xml version="1.0" encoding="utf-8"?>
<formControlPr xmlns="http://schemas.microsoft.com/office/spreadsheetml/2009/9/main" objectType="CheckBox" fmlaLink="$V$431" lockText="1"/>
</file>

<file path=xl/ctrlProps/ctrlProp2053.xml><?xml version="1.0" encoding="utf-8"?>
<formControlPr xmlns="http://schemas.microsoft.com/office/spreadsheetml/2009/9/main" objectType="CheckBox" fmlaLink="$V$432" lockText="1"/>
</file>

<file path=xl/ctrlProps/ctrlProp2054.xml><?xml version="1.0" encoding="utf-8"?>
<formControlPr xmlns="http://schemas.microsoft.com/office/spreadsheetml/2009/9/main" objectType="CheckBox" fmlaLink="$V$435" lockText="1"/>
</file>

<file path=xl/ctrlProps/ctrlProp2055.xml><?xml version="1.0" encoding="utf-8"?>
<formControlPr xmlns="http://schemas.microsoft.com/office/spreadsheetml/2009/9/main" objectType="CheckBox" fmlaLink="$V$436" lockText="1"/>
</file>

<file path=xl/ctrlProps/ctrlProp2056.xml><?xml version="1.0" encoding="utf-8"?>
<formControlPr xmlns="http://schemas.microsoft.com/office/spreadsheetml/2009/9/main" objectType="CheckBox" fmlaLink="$V$439" lockText="1"/>
</file>

<file path=xl/ctrlProps/ctrlProp2057.xml><?xml version="1.0" encoding="utf-8"?>
<formControlPr xmlns="http://schemas.microsoft.com/office/spreadsheetml/2009/9/main" objectType="CheckBox" fmlaLink="$V$452" lockText="1"/>
</file>

<file path=xl/ctrlProps/ctrlProp2058.xml><?xml version="1.0" encoding="utf-8"?>
<formControlPr xmlns="http://schemas.microsoft.com/office/spreadsheetml/2009/9/main" objectType="CheckBox" fmlaLink="$V$453" lockText="1"/>
</file>

<file path=xl/ctrlProps/ctrlProp2059.xml><?xml version="1.0" encoding="utf-8"?>
<formControlPr xmlns="http://schemas.microsoft.com/office/spreadsheetml/2009/9/main" objectType="CheckBox" fmlaLink="$V$455" lockText="1"/>
</file>

<file path=xl/ctrlProps/ctrlProp2060.xml><?xml version="1.0" encoding="utf-8"?>
<formControlPr xmlns="http://schemas.microsoft.com/office/spreadsheetml/2009/9/main" objectType="CheckBox" fmlaLink="$V$459" lockText="1"/>
</file>

<file path=xl/ctrlProps/ctrlProp2061.xml><?xml version="1.0" encoding="utf-8"?>
<formControlPr xmlns="http://schemas.microsoft.com/office/spreadsheetml/2009/9/main" objectType="CheckBox" fmlaLink="$V$461" lockText="1"/>
</file>

<file path=xl/ctrlProps/ctrlProp2062.xml><?xml version="1.0" encoding="utf-8"?>
<formControlPr xmlns="http://schemas.microsoft.com/office/spreadsheetml/2009/9/main" objectType="CheckBox" fmlaLink="$V$462" lockText="1"/>
</file>

<file path=xl/ctrlProps/ctrlProp2063.xml><?xml version="1.0" encoding="utf-8"?>
<formControlPr xmlns="http://schemas.microsoft.com/office/spreadsheetml/2009/9/main" objectType="CheckBox" fmlaLink="$V$463" lockText="1"/>
</file>

<file path=xl/ctrlProps/ctrlProp2064.xml><?xml version="1.0" encoding="utf-8"?>
<formControlPr xmlns="http://schemas.microsoft.com/office/spreadsheetml/2009/9/main" objectType="CheckBox" fmlaLink="$V$464" lockText="1"/>
</file>

<file path=xl/ctrlProps/ctrlProp2065.xml><?xml version="1.0" encoding="utf-8"?>
<formControlPr xmlns="http://schemas.microsoft.com/office/spreadsheetml/2009/9/main" objectType="CheckBox" fmlaLink="$V$465" lockText="1"/>
</file>

<file path=xl/ctrlProps/ctrlProp2066.xml><?xml version="1.0" encoding="utf-8"?>
<formControlPr xmlns="http://schemas.microsoft.com/office/spreadsheetml/2009/9/main" objectType="CheckBox" fmlaLink="$V$466" lockText="1"/>
</file>

<file path=xl/ctrlProps/ctrlProp2067.xml><?xml version="1.0" encoding="utf-8"?>
<formControlPr xmlns="http://schemas.microsoft.com/office/spreadsheetml/2009/9/main" objectType="CheckBox" fmlaLink="$V$467" lockText="1"/>
</file>

<file path=xl/ctrlProps/ctrlProp2068.xml><?xml version="1.0" encoding="utf-8"?>
<formControlPr xmlns="http://schemas.microsoft.com/office/spreadsheetml/2009/9/main" objectType="CheckBox" fmlaLink="$V$468" lockText="1"/>
</file>

<file path=xl/ctrlProps/ctrlProp2069.xml><?xml version="1.0" encoding="utf-8"?>
<formControlPr xmlns="http://schemas.microsoft.com/office/spreadsheetml/2009/9/main" objectType="CheckBox" fmlaLink="$V$469" lockText="1"/>
</file>

<file path=xl/ctrlProps/ctrlProp2070.xml><?xml version="1.0" encoding="utf-8"?>
<formControlPr xmlns="http://schemas.microsoft.com/office/spreadsheetml/2009/9/main" objectType="CheckBox" fmlaLink="$V$470" lockText="1"/>
</file>

<file path=xl/ctrlProps/ctrlProp2071.xml><?xml version="1.0" encoding="utf-8"?>
<formControlPr xmlns="http://schemas.microsoft.com/office/spreadsheetml/2009/9/main" objectType="CheckBox" fmlaLink="$V$471" lockText="1"/>
</file>

<file path=xl/ctrlProps/ctrlProp2072.xml><?xml version="1.0" encoding="utf-8"?>
<formControlPr xmlns="http://schemas.microsoft.com/office/spreadsheetml/2009/9/main" objectType="CheckBox" fmlaLink="$V$474" lockText="1"/>
</file>

<file path=xl/ctrlProps/ctrlProp2073.xml><?xml version="1.0" encoding="utf-8"?>
<formControlPr xmlns="http://schemas.microsoft.com/office/spreadsheetml/2009/9/main" objectType="CheckBox" fmlaLink="$V$475" lockText="1"/>
</file>

<file path=xl/ctrlProps/ctrlProp2074.xml><?xml version="1.0" encoding="utf-8"?>
<formControlPr xmlns="http://schemas.microsoft.com/office/spreadsheetml/2009/9/main" objectType="CheckBox" fmlaLink="$V$477" lockText="1"/>
</file>

<file path=xl/ctrlProps/ctrlProp2075.xml><?xml version="1.0" encoding="utf-8"?>
<formControlPr xmlns="http://schemas.microsoft.com/office/spreadsheetml/2009/9/main" objectType="CheckBox" fmlaLink="$V$478" lockText="1"/>
</file>

<file path=xl/ctrlProps/ctrlProp2076.xml><?xml version="1.0" encoding="utf-8"?>
<formControlPr xmlns="http://schemas.microsoft.com/office/spreadsheetml/2009/9/main" objectType="CheckBox" fmlaLink="$V$417" lockText="1"/>
</file>

<file path=xl/ctrlProps/ctrlProp2077.xml><?xml version="1.0" encoding="utf-8"?>
<formControlPr xmlns="http://schemas.microsoft.com/office/spreadsheetml/2009/9/main" objectType="CheckBox" fmlaLink="$V$433" lockText="1"/>
</file>

<file path=xl/ctrlProps/ctrlProp2078.xml><?xml version="1.0" encoding="utf-8"?>
<formControlPr xmlns="http://schemas.microsoft.com/office/spreadsheetml/2009/9/main" objectType="CheckBox" fmlaLink="$V$437" lockText="1"/>
</file>

<file path=xl/ctrlProps/ctrlProp2079.xml><?xml version="1.0" encoding="utf-8"?>
<formControlPr xmlns="http://schemas.microsoft.com/office/spreadsheetml/2009/9/main" objectType="CheckBox" fmlaLink="$V$438" lockText="1"/>
</file>

<file path=xl/ctrlProps/ctrlProp2080.xml><?xml version="1.0" encoding="utf-8"?>
<formControlPr xmlns="http://schemas.microsoft.com/office/spreadsheetml/2009/9/main" objectType="CheckBox" fmlaLink="$V$456" lockText="1"/>
</file>

<file path=xl/ctrlProps/ctrlProp2081.xml><?xml version="1.0" encoding="utf-8"?>
<formControlPr xmlns="http://schemas.microsoft.com/office/spreadsheetml/2009/9/main" objectType="CheckBox" fmlaLink="$V$480" lockText="1"/>
</file>

<file path=xl/ctrlProps/ctrlProp2082.xml><?xml version="1.0" encoding="utf-8"?>
<formControlPr xmlns="http://schemas.microsoft.com/office/spreadsheetml/2009/9/main" objectType="CheckBox" fmlaLink="$V$482" lockText="1"/>
</file>

<file path=xl/ctrlProps/ctrlProp2083.xml><?xml version="1.0" encoding="utf-8"?>
<formControlPr xmlns="http://schemas.microsoft.com/office/spreadsheetml/2009/9/main" objectType="CheckBox" fmlaLink="$V$483" lockText="1"/>
</file>

<file path=xl/ctrlProps/ctrlProp2084.xml><?xml version="1.0" encoding="utf-8"?>
<formControlPr xmlns="http://schemas.microsoft.com/office/spreadsheetml/2009/9/main" objectType="CheckBox" fmlaLink="$V$484" lockText="1"/>
</file>

<file path=xl/ctrlProps/ctrlProp2085.xml><?xml version="1.0" encoding="utf-8"?>
<formControlPr xmlns="http://schemas.microsoft.com/office/spreadsheetml/2009/9/main" objectType="CheckBox" fmlaLink="$V$485" lockText="1"/>
</file>

<file path=xl/ctrlProps/ctrlProp2086.xml><?xml version="1.0" encoding="utf-8"?>
<formControlPr xmlns="http://schemas.microsoft.com/office/spreadsheetml/2009/9/main" objectType="CheckBox" fmlaLink="$V$486" lockText="1"/>
</file>

<file path=xl/ctrlProps/ctrlProp2087.xml><?xml version="1.0" encoding="utf-8"?>
<formControlPr xmlns="http://schemas.microsoft.com/office/spreadsheetml/2009/9/main" objectType="CheckBox" fmlaLink="$V$457" lockText="1"/>
</file>

<file path=xl/ctrlProps/ctrlProp2088.xml><?xml version="1.0" encoding="utf-8"?>
<formControlPr xmlns="http://schemas.microsoft.com/office/spreadsheetml/2009/9/main" objectType="CheckBox" fmlaLink="$V$493" lockText="1"/>
</file>

<file path=xl/ctrlProps/ctrlProp2089.xml><?xml version="1.0" encoding="utf-8"?>
<formControlPr xmlns="http://schemas.microsoft.com/office/spreadsheetml/2009/9/main" objectType="CheckBox" fmlaLink="$V$494" lockText="1"/>
</file>

<file path=xl/ctrlProps/ctrlProp2090.xml><?xml version="1.0" encoding="utf-8"?>
<formControlPr xmlns="http://schemas.microsoft.com/office/spreadsheetml/2009/9/main" objectType="CheckBox" fmlaLink="$V$495" lockText="1"/>
</file>

<file path=xl/ctrlProps/ctrlProp2091.xml><?xml version="1.0" encoding="utf-8"?>
<formControlPr xmlns="http://schemas.microsoft.com/office/spreadsheetml/2009/9/main" objectType="CheckBox" fmlaLink="$V$497" lockText="1"/>
</file>

<file path=xl/ctrlProps/ctrlProp2092.xml><?xml version="1.0" encoding="utf-8"?>
<formControlPr xmlns="http://schemas.microsoft.com/office/spreadsheetml/2009/9/main" objectType="CheckBox" fmlaLink="$V$498" lockText="1"/>
</file>

<file path=xl/ctrlProps/ctrlProp2093.xml><?xml version="1.0" encoding="utf-8"?>
<formControlPr xmlns="http://schemas.microsoft.com/office/spreadsheetml/2009/9/main" objectType="CheckBox" fmlaLink="$V$499" lockText="1"/>
</file>

<file path=xl/ctrlProps/ctrlProp2094.xml><?xml version="1.0" encoding="utf-8"?>
<formControlPr xmlns="http://schemas.microsoft.com/office/spreadsheetml/2009/9/main" objectType="CheckBox" fmlaLink="$V$501" lockText="1"/>
</file>

<file path=xl/ctrlProps/ctrlProp2095.xml><?xml version="1.0" encoding="utf-8"?>
<formControlPr xmlns="http://schemas.microsoft.com/office/spreadsheetml/2009/9/main" objectType="CheckBox" fmlaLink="$V$502" lockText="1"/>
</file>

<file path=xl/ctrlProps/ctrlProp2096.xml><?xml version="1.0" encoding="utf-8"?>
<formControlPr xmlns="http://schemas.microsoft.com/office/spreadsheetml/2009/9/main" objectType="CheckBox" fmlaLink="$V$503" lockText="1"/>
</file>

<file path=xl/ctrlProps/ctrlProp2097.xml><?xml version="1.0" encoding="utf-8"?>
<formControlPr xmlns="http://schemas.microsoft.com/office/spreadsheetml/2009/9/main" objectType="CheckBox" fmlaLink="$V$504" lockText="1"/>
</file>

<file path=xl/ctrlProps/ctrlProp2098.xml><?xml version="1.0" encoding="utf-8"?>
<formControlPr xmlns="http://schemas.microsoft.com/office/spreadsheetml/2009/9/main" objectType="CheckBox" fmlaLink="$V$505" lockText="1"/>
</file>

<file path=xl/ctrlProps/ctrlProp2099.xml><?xml version="1.0" encoding="utf-8"?>
<formControlPr xmlns="http://schemas.microsoft.com/office/spreadsheetml/2009/9/main" objectType="CheckBox" fmlaLink="$V$506" lockText="1"/>
</file>

<file path=xl/ctrlProps/ctrlProp2100.xml><?xml version="1.0" encoding="utf-8"?>
<formControlPr xmlns="http://schemas.microsoft.com/office/spreadsheetml/2009/9/main" objectType="CheckBox" fmlaLink="$V$507" lockText="1"/>
</file>

<file path=xl/ctrlProps/ctrlProp2101.xml><?xml version="1.0" encoding="utf-8"?>
<formControlPr xmlns="http://schemas.microsoft.com/office/spreadsheetml/2009/9/main" objectType="CheckBox" fmlaLink="$V$508" lockText="1"/>
</file>

<file path=xl/ctrlProps/ctrlProp2102.xml><?xml version="1.0" encoding="utf-8"?>
<formControlPr xmlns="http://schemas.microsoft.com/office/spreadsheetml/2009/9/main" objectType="CheckBox" fmlaLink="$V$509" lockText="1"/>
</file>

<file path=xl/ctrlProps/ctrlProp2103.xml><?xml version="1.0" encoding="utf-8"?>
<formControlPr xmlns="http://schemas.microsoft.com/office/spreadsheetml/2009/9/main" objectType="CheckBox" fmlaLink="$V$510" lockText="1"/>
</file>

<file path=xl/ctrlProps/ctrlProp2104.xml><?xml version="1.0" encoding="utf-8"?>
<formControlPr xmlns="http://schemas.microsoft.com/office/spreadsheetml/2009/9/main" objectType="CheckBox" fmlaLink="$V$511" lockText="1"/>
</file>

<file path=xl/ctrlProps/ctrlProp2105.xml><?xml version="1.0" encoding="utf-8"?>
<formControlPr xmlns="http://schemas.microsoft.com/office/spreadsheetml/2009/9/main" objectType="CheckBox" fmlaLink="$V$513" lockText="1"/>
</file>

<file path=xl/ctrlProps/ctrlProp2106.xml><?xml version="1.0" encoding="utf-8"?>
<formControlPr xmlns="http://schemas.microsoft.com/office/spreadsheetml/2009/9/main" objectType="CheckBox" fmlaLink="$V$514" lockText="1"/>
</file>

<file path=xl/ctrlProps/ctrlProp2107.xml><?xml version="1.0" encoding="utf-8"?>
<formControlPr xmlns="http://schemas.microsoft.com/office/spreadsheetml/2009/9/main" objectType="CheckBox" fmlaLink="$V$515" lockText="1"/>
</file>

<file path=xl/ctrlProps/ctrlProp2108.xml><?xml version="1.0" encoding="utf-8"?>
<formControlPr xmlns="http://schemas.microsoft.com/office/spreadsheetml/2009/9/main" objectType="CheckBox" fmlaLink="$V$516" lockText="1"/>
</file>

<file path=xl/ctrlProps/ctrlProp2109.xml><?xml version="1.0" encoding="utf-8"?>
<formControlPr xmlns="http://schemas.microsoft.com/office/spreadsheetml/2009/9/main" objectType="CheckBox" fmlaLink="$V$523" lockText="1"/>
</file>

<file path=xl/ctrlProps/ctrlProp2110.xml><?xml version="1.0" encoding="utf-8"?>
<formControlPr xmlns="http://schemas.microsoft.com/office/spreadsheetml/2009/9/main" objectType="CheckBox" fmlaLink="$V$524" lockText="1"/>
</file>

<file path=xl/ctrlProps/ctrlProp2111.xml><?xml version="1.0" encoding="utf-8"?>
<formControlPr xmlns="http://schemas.microsoft.com/office/spreadsheetml/2009/9/main" objectType="CheckBox" fmlaLink="$V$525" lockText="1"/>
</file>

<file path=xl/ctrlProps/ctrlProp2112.xml><?xml version="1.0" encoding="utf-8"?>
<formControlPr xmlns="http://schemas.microsoft.com/office/spreadsheetml/2009/9/main" objectType="CheckBox" fmlaLink="$V$526" lockText="1"/>
</file>

<file path=xl/ctrlProps/ctrlProp2113.xml><?xml version="1.0" encoding="utf-8"?>
<formControlPr xmlns="http://schemas.microsoft.com/office/spreadsheetml/2009/9/main" objectType="CheckBox" fmlaLink="$V$528" lockText="1"/>
</file>

<file path=xl/ctrlProps/ctrlProp2114.xml><?xml version="1.0" encoding="utf-8"?>
<formControlPr xmlns="http://schemas.microsoft.com/office/spreadsheetml/2009/9/main" objectType="CheckBox" fmlaLink="$V$529" lockText="1"/>
</file>

<file path=xl/ctrlProps/ctrlProp2115.xml><?xml version="1.0" encoding="utf-8"?>
<formControlPr xmlns="http://schemas.microsoft.com/office/spreadsheetml/2009/9/main" objectType="CheckBox" fmlaLink="$V$530" lockText="1"/>
</file>

<file path=xl/ctrlProps/ctrlProp2116.xml><?xml version="1.0" encoding="utf-8"?>
<formControlPr xmlns="http://schemas.microsoft.com/office/spreadsheetml/2009/9/main" objectType="CheckBox" fmlaLink="$V$531" lockText="1"/>
</file>

<file path=xl/ctrlProps/ctrlProp2117.xml><?xml version="1.0" encoding="utf-8"?>
<formControlPr xmlns="http://schemas.microsoft.com/office/spreadsheetml/2009/9/main" objectType="CheckBox" fmlaLink="$V$532" lockText="1"/>
</file>

<file path=xl/ctrlProps/ctrlProp2118.xml><?xml version="1.0" encoding="utf-8"?>
<formControlPr xmlns="http://schemas.microsoft.com/office/spreadsheetml/2009/9/main" objectType="CheckBox" fmlaLink="$V$533" lockText="1"/>
</file>

<file path=xl/ctrlProps/ctrlProp2119.xml><?xml version="1.0" encoding="utf-8"?>
<formControlPr xmlns="http://schemas.microsoft.com/office/spreadsheetml/2009/9/main" objectType="CheckBox" fmlaLink="$V$535" lockText="1"/>
</file>

<file path=xl/ctrlProps/ctrlProp2120.xml><?xml version="1.0" encoding="utf-8"?>
<formControlPr xmlns="http://schemas.microsoft.com/office/spreadsheetml/2009/9/main" objectType="CheckBox" fmlaLink="$V$536" lockText="1"/>
</file>

<file path=xl/ctrlProps/ctrlProp2121.xml><?xml version="1.0" encoding="utf-8"?>
<formControlPr xmlns="http://schemas.microsoft.com/office/spreadsheetml/2009/9/main" objectType="CheckBox" fmlaLink="$V$537" lockText="1"/>
</file>

<file path=xl/ctrlProps/ctrlProp2122.xml><?xml version="1.0" encoding="utf-8"?>
<formControlPr xmlns="http://schemas.microsoft.com/office/spreadsheetml/2009/9/main" objectType="CheckBox" fmlaLink="$V$538" lockText="1"/>
</file>

<file path=xl/ctrlProps/ctrlProp2123.xml><?xml version="1.0" encoding="utf-8"?>
<formControlPr xmlns="http://schemas.microsoft.com/office/spreadsheetml/2009/9/main" objectType="CheckBox" fmlaLink="$V$545" lockText="1"/>
</file>

<file path=xl/ctrlProps/ctrlProp2124.xml><?xml version="1.0" encoding="utf-8"?>
<formControlPr xmlns="http://schemas.microsoft.com/office/spreadsheetml/2009/9/main" objectType="CheckBox" fmlaLink="$V$547" lockText="1"/>
</file>

<file path=xl/ctrlProps/ctrlProp2125.xml><?xml version="1.0" encoding="utf-8"?>
<formControlPr xmlns="http://schemas.microsoft.com/office/spreadsheetml/2009/9/main" objectType="CheckBox" fmlaLink="$V$548" lockText="1"/>
</file>

<file path=xl/ctrlProps/ctrlProp2126.xml><?xml version="1.0" encoding="utf-8"?>
<formControlPr xmlns="http://schemas.microsoft.com/office/spreadsheetml/2009/9/main" objectType="CheckBox" fmlaLink="$V$549" lockText="1"/>
</file>

<file path=xl/ctrlProps/ctrlProp2127.xml><?xml version="1.0" encoding="utf-8"?>
<formControlPr xmlns="http://schemas.microsoft.com/office/spreadsheetml/2009/9/main" objectType="CheckBox" fmlaLink="$V$550" lockText="1"/>
</file>

<file path=xl/ctrlProps/ctrlProp2128.xml><?xml version="1.0" encoding="utf-8"?>
<formControlPr xmlns="http://schemas.microsoft.com/office/spreadsheetml/2009/9/main" objectType="CheckBox" fmlaLink="$V$551" lockText="1"/>
</file>

<file path=xl/ctrlProps/ctrlProp2129.xml><?xml version="1.0" encoding="utf-8"?>
<formControlPr xmlns="http://schemas.microsoft.com/office/spreadsheetml/2009/9/main" objectType="CheckBox" fmlaLink="$V$552" lockText="1"/>
</file>

<file path=xl/ctrlProps/ctrlProp2130.xml><?xml version="1.0" encoding="utf-8"?>
<formControlPr xmlns="http://schemas.microsoft.com/office/spreadsheetml/2009/9/main" objectType="CheckBox" fmlaLink="$V$554" lockText="1"/>
</file>

<file path=xl/ctrlProps/ctrlProp2131.xml><?xml version="1.0" encoding="utf-8"?>
<formControlPr xmlns="http://schemas.microsoft.com/office/spreadsheetml/2009/9/main" objectType="CheckBox" fmlaLink="$V$556" lockText="1"/>
</file>

<file path=xl/ctrlProps/ctrlProp2132.xml><?xml version="1.0" encoding="utf-8"?>
<formControlPr xmlns="http://schemas.microsoft.com/office/spreadsheetml/2009/9/main" objectType="CheckBox" fmlaLink="$V$557" lockText="1"/>
</file>

<file path=xl/ctrlProps/ctrlProp2133.xml><?xml version="1.0" encoding="utf-8"?>
<formControlPr xmlns="http://schemas.microsoft.com/office/spreadsheetml/2009/9/main" objectType="CheckBox" fmlaLink="$V$558" lockText="1"/>
</file>

<file path=xl/ctrlProps/ctrlProp2134.xml><?xml version="1.0" encoding="utf-8"?>
<formControlPr xmlns="http://schemas.microsoft.com/office/spreadsheetml/2009/9/main" objectType="CheckBox" fmlaLink="$V$559" lockText="1"/>
</file>

<file path=xl/ctrlProps/ctrlProp2135.xml><?xml version="1.0" encoding="utf-8"?>
<formControlPr xmlns="http://schemas.microsoft.com/office/spreadsheetml/2009/9/main" objectType="CheckBox" fmlaLink="$V$560" lockText="1"/>
</file>

<file path=xl/ctrlProps/ctrlProp2136.xml><?xml version="1.0" encoding="utf-8"?>
<formControlPr xmlns="http://schemas.microsoft.com/office/spreadsheetml/2009/9/main" objectType="CheckBox" fmlaLink="$V$561" lockText="1"/>
</file>

<file path=xl/ctrlProps/ctrlProp2137.xml><?xml version="1.0" encoding="utf-8"?>
<formControlPr xmlns="http://schemas.microsoft.com/office/spreadsheetml/2009/9/main" objectType="CheckBox" fmlaLink="$V$562" lockText="1"/>
</file>

<file path=xl/ctrlProps/ctrlProp2138.xml><?xml version="1.0" encoding="utf-8"?>
<formControlPr xmlns="http://schemas.microsoft.com/office/spreadsheetml/2009/9/main" objectType="CheckBox" fmlaLink="$V$574" lockText="1"/>
</file>

<file path=xl/ctrlProps/ctrlProp2139.xml><?xml version="1.0" encoding="utf-8"?>
<formControlPr xmlns="http://schemas.microsoft.com/office/spreadsheetml/2009/9/main" objectType="CheckBox" fmlaLink="$V$576" lockText="1"/>
</file>

<file path=xl/ctrlProps/ctrlProp2140.xml><?xml version="1.0" encoding="utf-8"?>
<formControlPr xmlns="http://schemas.microsoft.com/office/spreadsheetml/2009/9/main" objectType="CheckBox" fmlaLink="$V$577" lockText="1"/>
</file>

<file path=xl/ctrlProps/ctrlProp2141.xml><?xml version="1.0" encoding="utf-8"?>
<formControlPr xmlns="http://schemas.microsoft.com/office/spreadsheetml/2009/9/main" objectType="CheckBox" fmlaLink="$V$578" lockText="1"/>
</file>

<file path=xl/ctrlProps/ctrlProp2142.xml><?xml version="1.0" encoding="utf-8"?>
<formControlPr xmlns="http://schemas.microsoft.com/office/spreadsheetml/2009/9/main" objectType="CheckBox" fmlaLink="$V$579" lockText="1"/>
</file>

<file path=xl/ctrlProps/ctrlProp2143.xml><?xml version="1.0" encoding="utf-8"?>
<formControlPr xmlns="http://schemas.microsoft.com/office/spreadsheetml/2009/9/main" objectType="CheckBox" fmlaLink="$V$580" lockText="1"/>
</file>

<file path=xl/ctrlProps/ctrlProp2144.xml><?xml version="1.0" encoding="utf-8"?>
<formControlPr xmlns="http://schemas.microsoft.com/office/spreadsheetml/2009/9/main" objectType="CheckBox" fmlaLink="$V$582" lockText="1"/>
</file>

<file path=xl/ctrlProps/ctrlProp2145.xml><?xml version="1.0" encoding="utf-8"?>
<formControlPr xmlns="http://schemas.microsoft.com/office/spreadsheetml/2009/9/main" objectType="CheckBox" fmlaLink="$V$583" lockText="1"/>
</file>

<file path=xl/ctrlProps/ctrlProp2146.xml><?xml version="1.0" encoding="utf-8"?>
<formControlPr xmlns="http://schemas.microsoft.com/office/spreadsheetml/2009/9/main" objectType="CheckBox" fmlaLink="$V$584" lockText="1"/>
</file>

<file path=xl/ctrlProps/ctrlProp2147.xml><?xml version="1.0" encoding="utf-8"?>
<formControlPr xmlns="http://schemas.microsoft.com/office/spreadsheetml/2009/9/main" objectType="CheckBox" fmlaLink="$V$586" lockText="1"/>
</file>

<file path=xl/ctrlProps/ctrlProp2148.xml><?xml version="1.0" encoding="utf-8"?>
<formControlPr xmlns="http://schemas.microsoft.com/office/spreadsheetml/2009/9/main" objectType="CheckBox" fmlaLink="$V$587" lockText="1"/>
</file>

<file path=xl/ctrlProps/ctrlProp2149.xml><?xml version="1.0" encoding="utf-8"?>
<formControlPr xmlns="http://schemas.microsoft.com/office/spreadsheetml/2009/9/main" objectType="CheckBox" fmlaLink="$V$588" lockText="1"/>
</file>

<file path=xl/ctrlProps/ctrlProp2150.xml><?xml version="1.0" encoding="utf-8"?>
<formControlPr xmlns="http://schemas.microsoft.com/office/spreadsheetml/2009/9/main" objectType="CheckBox" fmlaLink="$V$589" lockText="1"/>
</file>

<file path=xl/ctrlProps/ctrlProp2151.xml><?xml version="1.0" encoding="utf-8"?>
<formControlPr xmlns="http://schemas.microsoft.com/office/spreadsheetml/2009/9/main" objectType="CheckBox" fmlaLink="$V$590" lockText="1"/>
</file>

<file path=xl/ctrlProps/ctrlProp2152.xml><?xml version="1.0" encoding="utf-8"?>
<formControlPr xmlns="http://schemas.microsoft.com/office/spreadsheetml/2009/9/main" objectType="CheckBox" fmlaLink="$V$591" lockText="1"/>
</file>

<file path=xl/ctrlProps/ctrlProp2153.xml><?xml version="1.0" encoding="utf-8"?>
<formControlPr xmlns="http://schemas.microsoft.com/office/spreadsheetml/2009/9/main" objectType="CheckBox" fmlaLink="$V$592" lockText="1"/>
</file>

<file path=xl/ctrlProps/ctrlProp2154.xml><?xml version="1.0" encoding="utf-8"?>
<formControlPr xmlns="http://schemas.microsoft.com/office/spreadsheetml/2009/9/main" objectType="CheckBox" fmlaLink="$V$593" lockText="1"/>
</file>

<file path=xl/ctrlProps/ctrlProp2155.xml><?xml version="1.0" encoding="utf-8"?>
<formControlPr xmlns="http://schemas.microsoft.com/office/spreadsheetml/2009/9/main" objectType="CheckBox" fmlaLink="$V$594" lockText="1"/>
</file>

<file path=xl/ctrlProps/ctrlProp2156.xml><?xml version="1.0" encoding="utf-8"?>
<formControlPr xmlns="http://schemas.microsoft.com/office/spreadsheetml/2009/9/main" objectType="CheckBox" fmlaLink="$V$595" lockText="1"/>
</file>

<file path=xl/ctrlProps/ctrlProp2157.xml><?xml version="1.0" encoding="utf-8"?>
<formControlPr xmlns="http://schemas.microsoft.com/office/spreadsheetml/2009/9/main" objectType="CheckBox" fmlaLink="$V$597" lockText="1"/>
</file>

<file path=xl/ctrlProps/ctrlProp2158.xml><?xml version="1.0" encoding="utf-8"?>
<formControlPr xmlns="http://schemas.microsoft.com/office/spreadsheetml/2009/9/main" objectType="CheckBox" fmlaLink="$V$598" lockText="1"/>
</file>

<file path=xl/ctrlProps/ctrlProp2159.xml><?xml version="1.0" encoding="utf-8"?>
<formControlPr xmlns="http://schemas.microsoft.com/office/spreadsheetml/2009/9/main" objectType="CheckBox" fmlaLink="$V$599" lockText="1"/>
</file>

<file path=xl/ctrlProps/ctrlProp2160.xml><?xml version="1.0" encoding="utf-8"?>
<formControlPr xmlns="http://schemas.microsoft.com/office/spreadsheetml/2009/9/main" objectType="CheckBox" fmlaLink="$V$600" lockText="1"/>
</file>

<file path=xl/ctrlProps/ctrlProp2161.xml><?xml version="1.0" encoding="utf-8"?>
<formControlPr xmlns="http://schemas.microsoft.com/office/spreadsheetml/2009/9/main" objectType="CheckBox" fmlaLink="$V$601" lockText="1"/>
</file>

<file path=xl/ctrlProps/ctrlProp2162.xml><?xml version="1.0" encoding="utf-8"?>
<formControlPr xmlns="http://schemas.microsoft.com/office/spreadsheetml/2009/9/main" objectType="CheckBox" fmlaLink="$V$553" lockText="1"/>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gif"/><Relationship Id="rId1" Type="http://schemas.openxmlformats.org/officeDocument/2006/relationships/hyperlink" Target="#'R 1.5 Micro'!A1"/></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7.gif"/><Relationship Id="rId5" Type="http://schemas.openxmlformats.org/officeDocument/2006/relationships/chart" Target="../charts/chart3.xml"/><Relationship Id="rId4"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gif"/><Relationship Id="rId1" Type="http://schemas.openxmlformats.org/officeDocument/2006/relationships/hyperlink" Target="#'R 1.5 Peque&#241;a'!A1"/></Relationships>
</file>

<file path=xl/drawings/_rels/drawing8.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7.gif"/><Relationship Id="rId5" Type="http://schemas.openxmlformats.org/officeDocument/2006/relationships/chart" Target="../charts/chart6.xml"/><Relationship Id="rId4"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gif"/><Relationship Id="rId1" Type="http://schemas.openxmlformats.org/officeDocument/2006/relationships/hyperlink" Target="#'R 1.5 Mediana'!A1"/></Relationships>
</file>

<file path=xl/drawings/_rels/drawing1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7.gif"/><Relationship Id="rId5" Type="http://schemas.openxmlformats.org/officeDocument/2006/relationships/chart" Target="../charts/chart9.xml"/><Relationship Id="rId4" Type="http://schemas.openxmlformats.org/officeDocument/2006/relationships/chart" Target="../charts/chart8.xml"/></Relationships>
</file>

<file path=xl/drawings/_rels/drawing1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gif"/><Relationship Id="rId1" Type="http://schemas.openxmlformats.org/officeDocument/2006/relationships/hyperlink" Target="#'R 1.5 Grande'!A1"/></Relationships>
</file>

<file path=xl/drawings/_rels/drawing16.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7.gif"/><Relationship Id="rId5" Type="http://schemas.openxmlformats.org/officeDocument/2006/relationships/chart" Target="../charts/chart12.xml"/><Relationship Id="rId4"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gif"/><Relationship Id="rId1" Type="http://schemas.openxmlformats.org/officeDocument/2006/relationships/hyperlink" Target="#'R 1.5 a 5 Micro'!A1"/></Relationships>
</file>

<file path=xl/drawings/_rels/drawing20.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7.gif"/><Relationship Id="rId5" Type="http://schemas.openxmlformats.org/officeDocument/2006/relationships/chart" Target="../charts/chart15.xml"/><Relationship Id="rId4" Type="http://schemas.openxmlformats.org/officeDocument/2006/relationships/chart" Target="../charts/chart14.xml"/></Relationships>
</file>

<file path=xl/drawings/_rels/drawing2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gif"/><Relationship Id="rId1" Type="http://schemas.openxmlformats.org/officeDocument/2006/relationships/hyperlink" Target="#'R 1.5 a 5 Peque&#241;a'!A1"/></Relationships>
</file>

<file path=xl/drawings/_rels/drawing24.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7.gif"/><Relationship Id="rId5" Type="http://schemas.openxmlformats.org/officeDocument/2006/relationships/chart" Target="../charts/chart18.xml"/><Relationship Id="rId4" Type="http://schemas.openxmlformats.org/officeDocument/2006/relationships/chart" Target="../charts/chart17.xml"/></Relationships>
</file>

<file path=xl/drawings/_rels/drawing2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gif"/><Relationship Id="rId1" Type="http://schemas.openxmlformats.org/officeDocument/2006/relationships/hyperlink" Target="#'R 1.5 a 5 Mediana'!A1"/></Relationships>
</file>

<file path=xl/drawings/_rels/drawing28.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7.gif"/><Relationship Id="rId5" Type="http://schemas.openxmlformats.org/officeDocument/2006/relationships/chart" Target="../charts/chart21.xml"/><Relationship Id="rId4" Type="http://schemas.openxmlformats.org/officeDocument/2006/relationships/chart" Target="../charts/chart20.xml"/></Relationships>
</file>

<file path=xl/drawings/_rels/drawing3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gif"/><Relationship Id="rId1" Type="http://schemas.openxmlformats.org/officeDocument/2006/relationships/hyperlink" Target="#'R 1.5 a 5 Grande'!A1"/></Relationships>
</file>

<file path=xl/drawings/_rels/drawing32.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7.gif"/><Relationship Id="rId5" Type="http://schemas.openxmlformats.org/officeDocument/2006/relationships/chart" Target="../charts/chart24.xml"/><Relationship Id="rId4" Type="http://schemas.openxmlformats.org/officeDocument/2006/relationships/chart" Target="../charts/chart23.xml"/></Relationships>
</file>

<file path=xl/drawings/_rels/drawing3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gif"/><Relationship Id="rId1" Type="http://schemas.openxmlformats.org/officeDocument/2006/relationships/hyperlink" Target="#'R 5 a 20 Peque&#241;a'!A1"/></Relationships>
</file>

<file path=xl/drawings/_rels/drawing36.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7.gif"/><Relationship Id="rId5" Type="http://schemas.openxmlformats.org/officeDocument/2006/relationships/chart" Target="../charts/chart27.xml"/><Relationship Id="rId4" Type="http://schemas.openxmlformats.org/officeDocument/2006/relationships/chart" Target="../charts/chart26.xml"/></Relationships>
</file>

<file path=xl/drawings/_rels/drawing3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gif"/><Relationship Id="rId1" Type="http://schemas.openxmlformats.org/officeDocument/2006/relationships/hyperlink" Target="#'R 5 a 20 Mediana'!A1"/></Relationships>
</file>

<file path=xl/drawings/_rels/drawing40.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7.gif"/><Relationship Id="rId5" Type="http://schemas.openxmlformats.org/officeDocument/2006/relationships/chart" Target="../charts/chart30.xml"/><Relationship Id="rId4" Type="http://schemas.openxmlformats.org/officeDocument/2006/relationships/chart" Target="../charts/chart29.xml"/></Relationships>
</file>

<file path=xl/drawings/_rels/drawing4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gif"/><Relationship Id="rId1" Type="http://schemas.openxmlformats.org/officeDocument/2006/relationships/hyperlink" Target="#'R 5 a 20 Grande'!A1"/></Relationships>
</file>

<file path=xl/drawings/_rels/drawing44.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7.gif"/><Relationship Id="rId5" Type="http://schemas.openxmlformats.org/officeDocument/2006/relationships/chart" Target="../charts/chart33.xml"/><Relationship Id="rId4" Type="http://schemas.openxmlformats.org/officeDocument/2006/relationships/chart" Target="../charts/chart32.xml"/></Relationships>
</file>

<file path=xl/drawings/_rels/drawing4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gif"/><Relationship Id="rId1" Type="http://schemas.openxmlformats.org/officeDocument/2006/relationships/hyperlink" Target="#'R 20 Peque&#241;a'!A1"/></Relationships>
</file>

<file path=xl/drawings/_rels/drawing48.xml.rels><?xml version="1.0" encoding="UTF-8" standalone="yes"?>
<Relationships xmlns="http://schemas.openxmlformats.org/package/2006/relationships"><Relationship Id="rId3" Type="http://schemas.openxmlformats.org/officeDocument/2006/relationships/chart" Target="../charts/chart34.xml"/><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7.gif"/><Relationship Id="rId5" Type="http://schemas.openxmlformats.org/officeDocument/2006/relationships/chart" Target="../charts/chart36.xml"/><Relationship Id="rId4" Type="http://schemas.openxmlformats.org/officeDocument/2006/relationships/chart" Target="../charts/chart35.xml"/></Relationships>
</file>

<file path=xl/drawings/_rels/drawing5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gif"/><Relationship Id="rId1" Type="http://schemas.openxmlformats.org/officeDocument/2006/relationships/hyperlink" Target="#'R 20 Mediana'!A1"/></Relationships>
</file>

<file path=xl/drawings/_rels/drawing52.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7.gif"/><Relationship Id="rId5" Type="http://schemas.openxmlformats.org/officeDocument/2006/relationships/chart" Target="../charts/chart39.xml"/><Relationship Id="rId4" Type="http://schemas.openxmlformats.org/officeDocument/2006/relationships/chart" Target="../charts/chart38.xml"/></Relationships>
</file>

<file path=xl/drawings/_rels/drawing5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gif"/><Relationship Id="rId1" Type="http://schemas.openxmlformats.org/officeDocument/2006/relationships/hyperlink" Target="#'R 20 Grande'!A1"/></Relationships>
</file>

<file path=xl/drawings/_rels/drawing56.xml.rels><?xml version="1.0" encoding="UTF-8" standalone="yes"?>
<Relationships xmlns="http://schemas.openxmlformats.org/package/2006/relationships"><Relationship Id="rId3" Type="http://schemas.openxmlformats.org/officeDocument/2006/relationships/chart" Target="../charts/chart40.xml"/><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7.gif"/><Relationship Id="rId5" Type="http://schemas.openxmlformats.org/officeDocument/2006/relationships/chart" Target="../charts/chart42.xml"/><Relationship Id="rId4" Type="http://schemas.openxmlformats.org/officeDocument/2006/relationships/chart" Target="../charts/chart4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xdr:row>
          <xdr:rowOff>0</xdr:rowOff>
        </xdr:from>
        <xdr:to>
          <xdr:col>1</xdr:col>
          <xdr:colOff>171450</xdr:colOff>
          <xdr:row>10</xdr:row>
          <xdr:rowOff>171450</xdr:rowOff>
        </xdr:to>
        <xdr:sp macro="" textlink="">
          <xdr:nvSpPr>
            <xdr:cNvPr id="41990" name="Button 6" hidden="1">
              <a:extLst>
                <a:ext uri="{63B3BB69-23CF-44E3-9099-C40C66FF867C}">
                  <a14:compatExt spid="_x0000_s419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rPr>
                <a:t>Regresar a formulario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9524</xdr:colOff>
      <xdr:row>1</xdr:row>
      <xdr:rowOff>57150</xdr:rowOff>
    </xdr:from>
    <xdr:to>
      <xdr:col>8</xdr:col>
      <xdr:colOff>1123949</xdr:colOff>
      <xdr:row>2</xdr:row>
      <xdr:rowOff>190500</xdr:rowOff>
    </xdr:to>
    <xdr:sp macro="" textlink="">
      <xdr:nvSpPr>
        <xdr:cNvPr id="2" name="1 Rectángulo"/>
        <xdr:cNvSpPr/>
      </xdr:nvSpPr>
      <xdr:spPr>
        <a:xfrm>
          <a:off x="200024" y="57150"/>
          <a:ext cx="6448425" cy="32385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s-MX" sz="1800" b="1"/>
            <a:t>Cuestionario de posicionamiento para las empresas de TI</a:t>
          </a:r>
        </a:p>
      </xdr:txBody>
    </xdr:sp>
    <xdr:clientData/>
  </xdr:twoCellAnchor>
  <xdr:twoCellAnchor>
    <xdr:from>
      <xdr:col>0</xdr:col>
      <xdr:colOff>190499</xdr:colOff>
      <xdr:row>3</xdr:row>
      <xdr:rowOff>95250</xdr:rowOff>
    </xdr:from>
    <xdr:to>
      <xdr:col>9</xdr:col>
      <xdr:colOff>12524</xdr:colOff>
      <xdr:row>11</xdr:row>
      <xdr:rowOff>66675</xdr:rowOff>
    </xdr:to>
    <xdr:sp macro="" textlink="">
      <xdr:nvSpPr>
        <xdr:cNvPr id="3" name="2 Rectángulo redondeado"/>
        <xdr:cNvSpPr/>
      </xdr:nvSpPr>
      <xdr:spPr>
        <a:xfrm>
          <a:off x="190499" y="666750"/>
          <a:ext cx="6480000" cy="1495425"/>
        </a:xfrm>
        <a:prstGeom prst="roundRect">
          <a:avLst/>
        </a:prstGeom>
        <a:ln>
          <a:noFill/>
        </a:ln>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es-MX" sz="1100" b="1">
              <a:solidFill>
                <a:schemeClr val="lt1"/>
              </a:solidFill>
              <a:latin typeface="+mn-lt"/>
              <a:ea typeface="+mn-ea"/>
              <a:cs typeface="+mn-cs"/>
            </a:rPr>
            <a:t>El objetivo de éste cuestionario es que la empresa de TI pueda conocer el nivel de madurez en el que se encuentra posicionada, mediante la evaluación que ésta realice de sus procesos y características particulares, considerando los elementos expresados en el documento.</a:t>
          </a:r>
        </a:p>
        <a:p>
          <a:endParaRPr lang="es-MX" sz="1100" b="1">
            <a:solidFill>
              <a:schemeClr val="lt1"/>
            </a:solidFill>
            <a:latin typeface="+mn-lt"/>
            <a:ea typeface="+mn-ea"/>
            <a:cs typeface="+mn-cs"/>
          </a:endParaRPr>
        </a:p>
        <a:p>
          <a:r>
            <a:rPr lang="es-MX" sz="1100" b="1">
              <a:solidFill>
                <a:schemeClr val="lt1"/>
              </a:solidFill>
              <a:latin typeface="+mn-lt"/>
              <a:ea typeface="+mn-ea"/>
              <a:cs typeface="+mn-cs"/>
            </a:rPr>
            <a:t>Éste documento se encuentra estructurado bajo el marco del modelo de una Empresa Exitosa, el cual se encuentra compuesto por tres enfoques con sus respectivos apartados y procesos como se muestra a continuación:</a:t>
          </a:r>
        </a:p>
        <a:p>
          <a:pPr algn="just"/>
          <a:endParaRPr lang="es-MX" sz="1400" b="1"/>
        </a:p>
      </xdr:txBody>
    </xdr:sp>
    <xdr:clientData/>
  </xdr:twoCellAnchor>
  <xdr:twoCellAnchor>
    <xdr:from>
      <xdr:col>3</xdr:col>
      <xdr:colOff>122223</xdr:colOff>
      <xdr:row>62</xdr:row>
      <xdr:rowOff>39723</xdr:rowOff>
    </xdr:from>
    <xdr:to>
      <xdr:col>6</xdr:col>
      <xdr:colOff>617613</xdr:colOff>
      <xdr:row>64</xdr:row>
      <xdr:rowOff>173072</xdr:rowOff>
    </xdr:to>
    <xdr:grpSp>
      <xdr:nvGrpSpPr>
        <xdr:cNvPr id="9" name="8 Grupo"/>
        <xdr:cNvGrpSpPr/>
      </xdr:nvGrpSpPr>
      <xdr:grpSpPr>
        <a:xfrm>
          <a:off x="1836723" y="16200473"/>
          <a:ext cx="2781390" cy="514349"/>
          <a:chOff x="1955780" y="16136973"/>
          <a:chExt cx="2781390" cy="514349"/>
        </a:xfrm>
      </xdr:grpSpPr>
      <xdr:pic macro="[0]!Navegar_Cuestionarios">
        <xdr:nvPicPr>
          <xdr:cNvPr id="6" name="5 Imagen" descr="Boton 1.png"/>
          <xdr:cNvPicPr>
            <a:picLocks noChangeAspect="1"/>
          </xdr:cNvPicPr>
        </xdr:nvPicPr>
        <xdr:blipFill>
          <a:blip xmlns:r="http://schemas.openxmlformats.org/officeDocument/2006/relationships" r:embed="rId1" cstate="print"/>
          <a:stretch>
            <a:fillRect/>
          </a:stretch>
        </xdr:blipFill>
        <xdr:spPr>
          <a:xfrm>
            <a:off x="4079847" y="16136973"/>
            <a:ext cx="657323" cy="514349"/>
          </a:xfrm>
          <a:prstGeom prst="rect">
            <a:avLst/>
          </a:prstGeom>
        </xdr:spPr>
      </xdr:pic>
      <xdr:sp macro="[0]!Navegar_Cuestionarios" textlink="">
        <xdr:nvSpPr>
          <xdr:cNvPr id="7" name="6 CuadroTexto"/>
          <xdr:cNvSpPr txBox="1"/>
        </xdr:nvSpPr>
        <xdr:spPr>
          <a:xfrm>
            <a:off x="1955780" y="16233811"/>
            <a:ext cx="2057402" cy="2444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050" b="1" i="1">
                <a:solidFill>
                  <a:srgbClr val="0070C0"/>
                </a:solidFill>
                <a:latin typeface="Comic Sans MS" pitchFamily="66" charset="0"/>
              </a:rPr>
              <a:t>INICIAR CUESTIONARIO</a:t>
            </a:r>
          </a:p>
        </xdr:txBody>
      </xdr:sp>
    </xdr:grpSp>
    <xdr:clientData/>
  </xdr:twoCellAnchor>
  <xdr:twoCellAnchor editAs="oneCell">
    <xdr:from>
      <xdr:col>6</xdr:col>
      <xdr:colOff>371475</xdr:colOff>
      <xdr:row>46</xdr:row>
      <xdr:rowOff>142875</xdr:rowOff>
    </xdr:from>
    <xdr:to>
      <xdr:col>8</xdr:col>
      <xdr:colOff>847725</xdr:colOff>
      <xdr:row>53</xdr:row>
      <xdr:rowOff>123826</xdr:rowOff>
    </xdr:to>
    <xdr:pic>
      <xdr:nvPicPr>
        <xdr:cNvPr id="8" name="7 Imagen" descr="Checklist.jpg"/>
        <xdr:cNvPicPr>
          <a:picLocks noChangeAspect="1"/>
        </xdr:cNvPicPr>
      </xdr:nvPicPr>
      <xdr:blipFill>
        <a:blip xmlns:r="http://schemas.openxmlformats.org/officeDocument/2006/relationships" r:embed="rId2" cstate="print"/>
        <a:stretch>
          <a:fillRect/>
        </a:stretch>
      </xdr:blipFill>
      <xdr:spPr>
        <a:xfrm>
          <a:off x="4371975" y="11849100"/>
          <a:ext cx="2000250" cy="258127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9526</xdr:colOff>
      <xdr:row>170</xdr:row>
      <xdr:rowOff>426244</xdr:rowOff>
    </xdr:from>
    <xdr:to>
      <xdr:col>14</xdr:col>
      <xdr:colOff>180975</xdr:colOff>
      <xdr:row>171</xdr:row>
      <xdr:rowOff>407194</xdr:rowOff>
    </xdr:to>
    <xdr:grpSp>
      <xdr:nvGrpSpPr>
        <xdr:cNvPr id="2" name="1 Grupo">
          <a:hlinkClick xmlns:r="http://schemas.openxmlformats.org/officeDocument/2006/relationships" r:id="rId1"/>
        </xdr:cNvPr>
        <xdr:cNvGrpSpPr/>
      </xdr:nvGrpSpPr>
      <xdr:grpSpPr>
        <a:xfrm>
          <a:off x="4020609" y="79758911"/>
          <a:ext cx="1695449" cy="457200"/>
          <a:chOff x="7219951" y="84122419"/>
          <a:chExt cx="1695449" cy="457200"/>
        </a:xfrm>
        <a:scene3d>
          <a:camera prst="orthographicFront">
            <a:rot lat="0" lon="0" rev="0"/>
          </a:camera>
          <a:lightRig rig="glow" dir="t">
            <a:rot lat="0" lon="0" rev="4800000"/>
          </a:lightRig>
        </a:scene3d>
      </xdr:grpSpPr>
      <xdr:pic macro="[0]!Reporte_1Micro">
        <xdr:nvPicPr>
          <xdr:cNvPr id="3" name="2 Imagen" descr="008-doc_edit.gif"/>
          <xdr:cNvPicPr>
            <a:picLocks noChangeAspect="1"/>
          </xdr:cNvPicPr>
        </xdr:nvPicPr>
        <xdr:blipFill>
          <a:blip xmlns:r="http://schemas.openxmlformats.org/officeDocument/2006/relationships" r:embed="rId2" cstate="print"/>
          <a:stretch>
            <a:fillRect/>
          </a:stretch>
        </xdr:blipFill>
        <xdr:spPr>
          <a:xfrm>
            <a:off x="8458200" y="84122419"/>
            <a:ext cx="457200" cy="457200"/>
          </a:xfrm>
          <a:prstGeom prst="rect">
            <a:avLst/>
          </a:prstGeom>
          <a:ln>
            <a:noFill/>
          </a:ln>
          <a:effectLst>
            <a:outerShdw blurRad="190500" dist="228600" dir="2700000" algn="ctr">
              <a:srgbClr val="000000">
                <a:alpha val="30000"/>
              </a:srgbClr>
            </a:outerShdw>
          </a:effectLst>
          <a:sp3d prstMaterial="matte">
            <a:bevelT w="127000" h="63500"/>
          </a:sp3d>
        </xdr:spPr>
      </xdr:pic>
      <xdr:sp macro="[0]!Navegar_Cuestionarios" textlink="">
        <xdr:nvSpPr>
          <xdr:cNvPr id="4" name="3 CuadroTexto"/>
          <xdr:cNvSpPr txBox="1"/>
        </xdr:nvSpPr>
        <xdr:spPr>
          <a:xfrm>
            <a:off x="7219951" y="84201804"/>
            <a:ext cx="1143000" cy="322245"/>
          </a:xfrm>
          <a:prstGeom prst="rect">
            <a:avLst/>
          </a:prstGeom>
          <a:solidFill>
            <a:schemeClr val="lt1"/>
          </a:solidFill>
          <a:ln w="9525" cmpd="sng">
            <a:noFill/>
          </a:ln>
          <a:effectLst>
            <a:outerShdw blurRad="190500" dist="228600" dir="2700000" algn="ctr">
              <a:srgbClr val="000000">
                <a:alpha val="30000"/>
              </a:srgbClr>
            </a:outerShdw>
          </a:effectLst>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050" b="1" i="1">
                <a:solidFill>
                  <a:srgbClr val="0070C0"/>
                </a:solidFill>
                <a:latin typeface="Comic Sans MS" pitchFamily="66" charset="0"/>
              </a:rPr>
              <a:t>VER REPORTE</a:t>
            </a:r>
          </a:p>
        </xdr:txBody>
      </xdr:sp>
    </xdr:grpSp>
    <xdr:clientData/>
  </xdr:twoCellAnchor>
  <xdr:twoCellAnchor editAs="oneCell">
    <xdr:from>
      <xdr:col>17</xdr:col>
      <xdr:colOff>295275</xdr:colOff>
      <xdr:row>37</xdr:row>
      <xdr:rowOff>171450</xdr:rowOff>
    </xdr:from>
    <xdr:to>
      <xdr:col>17</xdr:col>
      <xdr:colOff>496359</xdr:colOff>
      <xdr:row>37</xdr:row>
      <xdr:rowOff>369888</xdr:rowOff>
    </xdr:to>
    <xdr:pic macro="[0]!Objetivo_Calidad">
      <xdr:nvPicPr>
        <xdr:cNvPr id="5" name="4 Imagen" descr="info.ico"/>
        <xdr:cNvPicPr>
          <a:picLocks noChangeAspect="1"/>
        </xdr:cNvPicPr>
      </xdr:nvPicPr>
      <xdr:blipFill>
        <a:blip xmlns:r="http://schemas.openxmlformats.org/officeDocument/2006/relationships" r:embed="rId3" cstate="print"/>
        <a:stretch>
          <a:fillRect/>
        </a:stretch>
      </xdr:blipFill>
      <xdr:spPr>
        <a:xfrm>
          <a:off x="11277600" y="16021050"/>
          <a:ext cx="201084" cy="198438"/>
        </a:xfrm>
        <a:prstGeom prst="rect">
          <a:avLst/>
        </a:prstGeom>
        <a:ln>
          <a:solidFill>
            <a:schemeClr val="accent1"/>
          </a:solidFill>
        </a:ln>
      </xdr:spPr>
    </xdr:pic>
    <xdr:clientData/>
  </xdr:twoCellAnchor>
  <xdr:twoCellAnchor editAs="oneCell">
    <xdr:from>
      <xdr:col>17</xdr:col>
      <xdr:colOff>273843</xdr:colOff>
      <xdr:row>117</xdr:row>
      <xdr:rowOff>119063</xdr:rowOff>
    </xdr:from>
    <xdr:to>
      <xdr:col>17</xdr:col>
      <xdr:colOff>474927</xdr:colOff>
      <xdr:row>117</xdr:row>
      <xdr:rowOff>317501</xdr:rowOff>
    </xdr:to>
    <xdr:pic macro="[0]!Presupuesto">
      <xdr:nvPicPr>
        <xdr:cNvPr id="6" name="5 Imagen" descr="info.ico"/>
        <xdr:cNvPicPr>
          <a:picLocks noChangeAspect="1"/>
        </xdr:cNvPicPr>
      </xdr:nvPicPr>
      <xdr:blipFill>
        <a:blip xmlns:r="http://schemas.openxmlformats.org/officeDocument/2006/relationships" r:embed="rId3" cstate="print"/>
        <a:stretch>
          <a:fillRect/>
        </a:stretch>
      </xdr:blipFill>
      <xdr:spPr>
        <a:xfrm>
          <a:off x="11256168" y="53011388"/>
          <a:ext cx="201084" cy="198438"/>
        </a:xfrm>
        <a:prstGeom prst="rect">
          <a:avLst/>
        </a:prstGeom>
        <a:ln>
          <a:solidFill>
            <a:schemeClr val="accent1"/>
          </a:solidFill>
        </a:ln>
      </xdr:spPr>
    </xdr:pic>
    <xdr:clientData/>
  </xdr:twoCellAnchor>
  <mc:AlternateContent xmlns:mc="http://schemas.openxmlformats.org/markup-compatibility/2006">
    <mc:Choice xmlns:a14="http://schemas.microsoft.com/office/drawing/2010/main" Requires="a14">
      <xdr:twoCellAnchor editAs="oneCell">
        <xdr:from>
          <xdr:col>18</xdr:col>
          <xdr:colOff>333375</xdr:colOff>
          <xdr:row>10</xdr:row>
          <xdr:rowOff>104775</xdr:rowOff>
        </xdr:from>
        <xdr:to>
          <xdr:col>18</xdr:col>
          <xdr:colOff>647700</xdr:colOff>
          <xdr:row>10</xdr:row>
          <xdr:rowOff>371475</xdr:rowOff>
        </xdr:to>
        <xdr:sp macro="" textlink="">
          <xdr:nvSpPr>
            <xdr:cNvPr id="27649" name="Check Box 1" hidden="1">
              <a:extLst>
                <a:ext uri="{63B3BB69-23CF-44E3-9099-C40C66FF867C}">
                  <a14:compatExt spid="_x0000_s276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xdr:row>
          <xdr:rowOff>266700</xdr:rowOff>
        </xdr:from>
        <xdr:to>
          <xdr:col>18</xdr:col>
          <xdr:colOff>628650</xdr:colOff>
          <xdr:row>12</xdr:row>
          <xdr:rowOff>533400</xdr:rowOff>
        </xdr:to>
        <xdr:sp macro="" textlink="">
          <xdr:nvSpPr>
            <xdr:cNvPr id="27650" name="Check Box 2" hidden="1">
              <a:extLst>
                <a:ext uri="{63B3BB69-23CF-44E3-9099-C40C66FF867C}">
                  <a14:compatExt spid="_x0000_s276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19</xdr:row>
          <xdr:rowOff>219075</xdr:rowOff>
        </xdr:from>
        <xdr:to>
          <xdr:col>18</xdr:col>
          <xdr:colOff>628650</xdr:colOff>
          <xdr:row>19</xdr:row>
          <xdr:rowOff>485775</xdr:rowOff>
        </xdr:to>
        <xdr:sp macro="" textlink="">
          <xdr:nvSpPr>
            <xdr:cNvPr id="27651" name="Check Box 3" hidden="1">
              <a:extLst>
                <a:ext uri="{63B3BB69-23CF-44E3-9099-C40C66FF867C}">
                  <a14:compatExt spid="_x0000_s276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xdr:row>
          <xdr:rowOff>104775</xdr:rowOff>
        </xdr:from>
        <xdr:to>
          <xdr:col>18</xdr:col>
          <xdr:colOff>628650</xdr:colOff>
          <xdr:row>21</xdr:row>
          <xdr:rowOff>371475</xdr:rowOff>
        </xdr:to>
        <xdr:sp macro="" textlink="">
          <xdr:nvSpPr>
            <xdr:cNvPr id="27652" name="Check Box 4" hidden="1">
              <a:extLst>
                <a:ext uri="{63B3BB69-23CF-44E3-9099-C40C66FF867C}">
                  <a14:compatExt spid="_x0000_s276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xdr:row>
          <xdr:rowOff>247650</xdr:rowOff>
        </xdr:from>
        <xdr:to>
          <xdr:col>18</xdr:col>
          <xdr:colOff>628650</xdr:colOff>
          <xdr:row>28</xdr:row>
          <xdr:rowOff>514350</xdr:rowOff>
        </xdr:to>
        <xdr:sp macro="" textlink="">
          <xdr:nvSpPr>
            <xdr:cNvPr id="27653" name="Check Box 5" hidden="1">
              <a:extLst>
                <a:ext uri="{63B3BB69-23CF-44E3-9099-C40C66FF867C}">
                  <a14:compatExt spid="_x0000_s276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xdr:row>
          <xdr:rowOff>104775</xdr:rowOff>
        </xdr:from>
        <xdr:to>
          <xdr:col>18</xdr:col>
          <xdr:colOff>628650</xdr:colOff>
          <xdr:row>30</xdr:row>
          <xdr:rowOff>371475</xdr:rowOff>
        </xdr:to>
        <xdr:sp macro="" textlink="">
          <xdr:nvSpPr>
            <xdr:cNvPr id="27654" name="Check Box 6" hidden="1">
              <a:extLst>
                <a:ext uri="{63B3BB69-23CF-44E3-9099-C40C66FF867C}">
                  <a14:compatExt spid="_x0000_s276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37</xdr:row>
          <xdr:rowOff>171450</xdr:rowOff>
        </xdr:from>
        <xdr:to>
          <xdr:col>18</xdr:col>
          <xdr:colOff>628650</xdr:colOff>
          <xdr:row>37</xdr:row>
          <xdr:rowOff>438150</xdr:rowOff>
        </xdr:to>
        <xdr:sp macro="" textlink="">
          <xdr:nvSpPr>
            <xdr:cNvPr id="27655" name="Check Box 7" hidden="1">
              <a:extLst>
                <a:ext uri="{63B3BB69-23CF-44E3-9099-C40C66FF867C}">
                  <a14:compatExt spid="_x0000_s276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48</xdr:row>
          <xdr:rowOff>323850</xdr:rowOff>
        </xdr:from>
        <xdr:to>
          <xdr:col>18</xdr:col>
          <xdr:colOff>628650</xdr:colOff>
          <xdr:row>48</xdr:row>
          <xdr:rowOff>600075</xdr:rowOff>
        </xdr:to>
        <xdr:sp macro="" textlink="">
          <xdr:nvSpPr>
            <xdr:cNvPr id="27656" name="Check Box 8" hidden="1">
              <a:extLst>
                <a:ext uri="{63B3BB69-23CF-44E3-9099-C40C66FF867C}">
                  <a14:compatExt spid="_x0000_s276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xdr:row>
          <xdr:rowOff>104775</xdr:rowOff>
        </xdr:from>
        <xdr:to>
          <xdr:col>18</xdr:col>
          <xdr:colOff>628650</xdr:colOff>
          <xdr:row>50</xdr:row>
          <xdr:rowOff>371475</xdr:rowOff>
        </xdr:to>
        <xdr:sp macro="" textlink="">
          <xdr:nvSpPr>
            <xdr:cNvPr id="27657" name="Check Box 9" hidden="1">
              <a:extLst>
                <a:ext uri="{63B3BB69-23CF-44E3-9099-C40C66FF867C}">
                  <a14:compatExt spid="_x0000_s276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62</xdr:row>
          <xdr:rowOff>104775</xdr:rowOff>
        </xdr:from>
        <xdr:to>
          <xdr:col>18</xdr:col>
          <xdr:colOff>628650</xdr:colOff>
          <xdr:row>62</xdr:row>
          <xdr:rowOff>371475</xdr:rowOff>
        </xdr:to>
        <xdr:sp macro="" textlink="">
          <xdr:nvSpPr>
            <xdr:cNvPr id="27658" name="Check Box 10" hidden="1">
              <a:extLst>
                <a:ext uri="{63B3BB69-23CF-44E3-9099-C40C66FF867C}">
                  <a14:compatExt spid="_x0000_s276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69</xdr:row>
          <xdr:rowOff>247650</xdr:rowOff>
        </xdr:from>
        <xdr:to>
          <xdr:col>18</xdr:col>
          <xdr:colOff>628650</xdr:colOff>
          <xdr:row>69</xdr:row>
          <xdr:rowOff>514350</xdr:rowOff>
        </xdr:to>
        <xdr:sp macro="" textlink="">
          <xdr:nvSpPr>
            <xdr:cNvPr id="27659" name="Check Box 11" hidden="1">
              <a:extLst>
                <a:ext uri="{63B3BB69-23CF-44E3-9099-C40C66FF867C}">
                  <a14:compatExt spid="_x0000_s276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71</xdr:row>
          <xdr:rowOff>104775</xdr:rowOff>
        </xdr:from>
        <xdr:to>
          <xdr:col>18</xdr:col>
          <xdr:colOff>628650</xdr:colOff>
          <xdr:row>71</xdr:row>
          <xdr:rowOff>371475</xdr:rowOff>
        </xdr:to>
        <xdr:sp macro="" textlink="">
          <xdr:nvSpPr>
            <xdr:cNvPr id="27660" name="Check Box 12" hidden="1">
              <a:extLst>
                <a:ext uri="{63B3BB69-23CF-44E3-9099-C40C66FF867C}">
                  <a14:compatExt spid="_x0000_s276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72</xdr:row>
          <xdr:rowOff>276225</xdr:rowOff>
        </xdr:from>
        <xdr:to>
          <xdr:col>18</xdr:col>
          <xdr:colOff>628650</xdr:colOff>
          <xdr:row>72</xdr:row>
          <xdr:rowOff>552450</xdr:rowOff>
        </xdr:to>
        <xdr:sp macro="" textlink="">
          <xdr:nvSpPr>
            <xdr:cNvPr id="27661" name="Check Box 13" hidden="1">
              <a:extLst>
                <a:ext uri="{63B3BB69-23CF-44E3-9099-C40C66FF867C}">
                  <a14:compatExt spid="_x0000_s276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84</xdr:row>
          <xdr:rowOff>238125</xdr:rowOff>
        </xdr:from>
        <xdr:to>
          <xdr:col>18</xdr:col>
          <xdr:colOff>628650</xdr:colOff>
          <xdr:row>84</xdr:row>
          <xdr:rowOff>504825</xdr:rowOff>
        </xdr:to>
        <xdr:sp macro="" textlink="">
          <xdr:nvSpPr>
            <xdr:cNvPr id="27662" name="Check Box 14" hidden="1">
              <a:extLst>
                <a:ext uri="{63B3BB69-23CF-44E3-9099-C40C66FF867C}">
                  <a14:compatExt spid="_x0000_s276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91</xdr:row>
          <xdr:rowOff>238125</xdr:rowOff>
        </xdr:from>
        <xdr:to>
          <xdr:col>18</xdr:col>
          <xdr:colOff>628650</xdr:colOff>
          <xdr:row>91</xdr:row>
          <xdr:rowOff>504825</xdr:rowOff>
        </xdr:to>
        <xdr:sp macro="" textlink="">
          <xdr:nvSpPr>
            <xdr:cNvPr id="27663" name="Check Box 15" hidden="1">
              <a:extLst>
                <a:ext uri="{63B3BB69-23CF-44E3-9099-C40C66FF867C}">
                  <a14:compatExt spid="_x0000_s276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92</xdr:row>
          <xdr:rowOff>247650</xdr:rowOff>
        </xdr:from>
        <xdr:to>
          <xdr:col>18</xdr:col>
          <xdr:colOff>628650</xdr:colOff>
          <xdr:row>92</xdr:row>
          <xdr:rowOff>514350</xdr:rowOff>
        </xdr:to>
        <xdr:sp macro="" textlink="">
          <xdr:nvSpPr>
            <xdr:cNvPr id="27664" name="Check Box 16" hidden="1">
              <a:extLst>
                <a:ext uri="{63B3BB69-23CF-44E3-9099-C40C66FF867C}">
                  <a14:compatExt spid="_x0000_s276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94</xdr:row>
          <xdr:rowOff>104775</xdr:rowOff>
        </xdr:from>
        <xdr:to>
          <xdr:col>18</xdr:col>
          <xdr:colOff>628650</xdr:colOff>
          <xdr:row>94</xdr:row>
          <xdr:rowOff>371475</xdr:rowOff>
        </xdr:to>
        <xdr:sp macro="" textlink="">
          <xdr:nvSpPr>
            <xdr:cNvPr id="27665" name="Check Box 17" hidden="1">
              <a:extLst>
                <a:ext uri="{63B3BB69-23CF-44E3-9099-C40C66FF867C}">
                  <a14:compatExt spid="_x0000_s276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95</xdr:row>
          <xdr:rowOff>104775</xdr:rowOff>
        </xdr:from>
        <xdr:to>
          <xdr:col>18</xdr:col>
          <xdr:colOff>628650</xdr:colOff>
          <xdr:row>95</xdr:row>
          <xdr:rowOff>371475</xdr:rowOff>
        </xdr:to>
        <xdr:sp macro="" textlink="">
          <xdr:nvSpPr>
            <xdr:cNvPr id="27666" name="Check Box 18" hidden="1">
              <a:extLst>
                <a:ext uri="{63B3BB69-23CF-44E3-9099-C40C66FF867C}">
                  <a14:compatExt spid="_x0000_s276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96</xdr:row>
          <xdr:rowOff>180975</xdr:rowOff>
        </xdr:from>
        <xdr:to>
          <xdr:col>18</xdr:col>
          <xdr:colOff>628650</xdr:colOff>
          <xdr:row>96</xdr:row>
          <xdr:rowOff>457200</xdr:rowOff>
        </xdr:to>
        <xdr:sp macro="" textlink="">
          <xdr:nvSpPr>
            <xdr:cNvPr id="27667" name="Check Box 19" hidden="1">
              <a:extLst>
                <a:ext uri="{63B3BB69-23CF-44E3-9099-C40C66FF867C}">
                  <a14:compatExt spid="_x0000_s276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108</xdr:row>
          <xdr:rowOff>285750</xdr:rowOff>
        </xdr:from>
        <xdr:to>
          <xdr:col>18</xdr:col>
          <xdr:colOff>628650</xdr:colOff>
          <xdr:row>108</xdr:row>
          <xdr:rowOff>552450</xdr:rowOff>
        </xdr:to>
        <xdr:sp macro="" textlink="">
          <xdr:nvSpPr>
            <xdr:cNvPr id="27668" name="Check Box 20" hidden="1">
              <a:extLst>
                <a:ext uri="{63B3BB69-23CF-44E3-9099-C40C66FF867C}">
                  <a14:compatExt spid="_x0000_s276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110</xdr:row>
          <xdr:rowOff>104775</xdr:rowOff>
        </xdr:from>
        <xdr:to>
          <xdr:col>18</xdr:col>
          <xdr:colOff>628650</xdr:colOff>
          <xdr:row>110</xdr:row>
          <xdr:rowOff>371475</xdr:rowOff>
        </xdr:to>
        <xdr:sp macro="" textlink="">
          <xdr:nvSpPr>
            <xdr:cNvPr id="27669" name="Check Box 21" hidden="1">
              <a:extLst>
                <a:ext uri="{63B3BB69-23CF-44E3-9099-C40C66FF867C}">
                  <a14:compatExt spid="_x0000_s276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118</xdr:row>
          <xdr:rowOff>266700</xdr:rowOff>
        </xdr:from>
        <xdr:to>
          <xdr:col>18</xdr:col>
          <xdr:colOff>628650</xdr:colOff>
          <xdr:row>118</xdr:row>
          <xdr:rowOff>533400</xdr:rowOff>
        </xdr:to>
        <xdr:sp macro="" textlink="">
          <xdr:nvSpPr>
            <xdr:cNvPr id="27670" name="Check Box 22" hidden="1">
              <a:extLst>
                <a:ext uri="{63B3BB69-23CF-44E3-9099-C40C66FF867C}">
                  <a14:compatExt spid="_x0000_s276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131</xdr:row>
          <xdr:rowOff>104775</xdr:rowOff>
        </xdr:from>
        <xdr:to>
          <xdr:col>18</xdr:col>
          <xdr:colOff>628650</xdr:colOff>
          <xdr:row>131</xdr:row>
          <xdr:rowOff>371475</xdr:rowOff>
        </xdr:to>
        <xdr:sp macro="" textlink="">
          <xdr:nvSpPr>
            <xdr:cNvPr id="27671" name="Check Box 23" hidden="1">
              <a:extLst>
                <a:ext uri="{63B3BB69-23CF-44E3-9099-C40C66FF867C}">
                  <a14:compatExt spid="_x0000_s276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132</xdr:row>
          <xdr:rowOff>104775</xdr:rowOff>
        </xdr:from>
        <xdr:to>
          <xdr:col>18</xdr:col>
          <xdr:colOff>628650</xdr:colOff>
          <xdr:row>132</xdr:row>
          <xdr:rowOff>371475</xdr:rowOff>
        </xdr:to>
        <xdr:sp macro="" textlink="">
          <xdr:nvSpPr>
            <xdr:cNvPr id="27672" name="Check Box 24" hidden="1">
              <a:extLst>
                <a:ext uri="{63B3BB69-23CF-44E3-9099-C40C66FF867C}">
                  <a14:compatExt spid="_x0000_s276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134</xdr:row>
          <xdr:rowOff>200025</xdr:rowOff>
        </xdr:from>
        <xdr:to>
          <xdr:col>18</xdr:col>
          <xdr:colOff>628650</xdr:colOff>
          <xdr:row>134</xdr:row>
          <xdr:rowOff>466725</xdr:rowOff>
        </xdr:to>
        <xdr:sp macro="" textlink="">
          <xdr:nvSpPr>
            <xdr:cNvPr id="27673" name="Check Box 25" hidden="1">
              <a:extLst>
                <a:ext uri="{63B3BB69-23CF-44E3-9099-C40C66FF867C}">
                  <a14:compatExt spid="_x0000_s27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135</xdr:row>
          <xdr:rowOff>104775</xdr:rowOff>
        </xdr:from>
        <xdr:to>
          <xdr:col>18</xdr:col>
          <xdr:colOff>628650</xdr:colOff>
          <xdr:row>135</xdr:row>
          <xdr:rowOff>371475</xdr:rowOff>
        </xdr:to>
        <xdr:sp macro="" textlink="">
          <xdr:nvSpPr>
            <xdr:cNvPr id="27674" name="Check Box 26" hidden="1">
              <a:extLst>
                <a:ext uri="{63B3BB69-23CF-44E3-9099-C40C66FF867C}">
                  <a14:compatExt spid="_x0000_s27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142</xdr:row>
          <xdr:rowOff>104775</xdr:rowOff>
        </xdr:from>
        <xdr:to>
          <xdr:col>18</xdr:col>
          <xdr:colOff>628650</xdr:colOff>
          <xdr:row>142</xdr:row>
          <xdr:rowOff>371475</xdr:rowOff>
        </xdr:to>
        <xdr:sp macro="" textlink="">
          <xdr:nvSpPr>
            <xdr:cNvPr id="27675" name="Check Box 27" hidden="1">
              <a:extLst>
                <a:ext uri="{63B3BB69-23CF-44E3-9099-C40C66FF867C}">
                  <a14:compatExt spid="_x0000_s27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149</xdr:row>
          <xdr:rowOff>104775</xdr:rowOff>
        </xdr:from>
        <xdr:to>
          <xdr:col>18</xdr:col>
          <xdr:colOff>628650</xdr:colOff>
          <xdr:row>149</xdr:row>
          <xdr:rowOff>371475</xdr:rowOff>
        </xdr:to>
        <xdr:sp macro="" textlink="">
          <xdr:nvSpPr>
            <xdr:cNvPr id="27676" name="Check Box 28" hidden="1">
              <a:extLst>
                <a:ext uri="{63B3BB69-23CF-44E3-9099-C40C66FF867C}">
                  <a14:compatExt spid="_x0000_s27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150</xdr:row>
          <xdr:rowOff>295275</xdr:rowOff>
        </xdr:from>
        <xdr:to>
          <xdr:col>18</xdr:col>
          <xdr:colOff>628650</xdr:colOff>
          <xdr:row>150</xdr:row>
          <xdr:rowOff>561975</xdr:rowOff>
        </xdr:to>
        <xdr:sp macro="" textlink="">
          <xdr:nvSpPr>
            <xdr:cNvPr id="27677" name="Check Box 29" hidden="1">
              <a:extLst>
                <a:ext uri="{63B3BB69-23CF-44E3-9099-C40C66FF867C}">
                  <a14:compatExt spid="_x0000_s27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157</xdr:row>
          <xdr:rowOff>276225</xdr:rowOff>
        </xdr:from>
        <xdr:to>
          <xdr:col>18</xdr:col>
          <xdr:colOff>628650</xdr:colOff>
          <xdr:row>157</xdr:row>
          <xdr:rowOff>552450</xdr:rowOff>
        </xdr:to>
        <xdr:sp macro="" textlink="">
          <xdr:nvSpPr>
            <xdr:cNvPr id="27678" name="Check Box 30" hidden="1">
              <a:extLst>
                <a:ext uri="{63B3BB69-23CF-44E3-9099-C40C66FF867C}">
                  <a14:compatExt spid="_x0000_s27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169</xdr:row>
          <xdr:rowOff>266700</xdr:rowOff>
        </xdr:from>
        <xdr:to>
          <xdr:col>18</xdr:col>
          <xdr:colOff>628650</xdr:colOff>
          <xdr:row>169</xdr:row>
          <xdr:rowOff>533400</xdr:rowOff>
        </xdr:to>
        <xdr:sp macro="" textlink="">
          <xdr:nvSpPr>
            <xdr:cNvPr id="27679" name="Check Box 31" hidden="1">
              <a:extLst>
                <a:ext uri="{63B3BB69-23CF-44E3-9099-C40C66FF867C}">
                  <a14:compatExt spid="_x0000_s27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542925</xdr:colOff>
      <xdr:row>4</xdr:row>
      <xdr:rowOff>353786</xdr:rowOff>
    </xdr:from>
    <xdr:to>
      <xdr:col>5</xdr:col>
      <xdr:colOff>327932</xdr:colOff>
      <xdr:row>18</xdr:row>
      <xdr:rowOff>354465</xdr:rowOff>
    </xdr:to>
    <xdr:sp macro="" textlink="">
      <xdr:nvSpPr>
        <xdr:cNvPr id="11" name="10 Rectángulo"/>
        <xdr:cNvSpPr/>
      </xdr:nvSpPr>
      <xdr:spPr>
        <a:xfrm>
          <a:off x="4733925" y="2268311"/>
          <a:ext cx="1975757" cy="6801529"/>
        </a:xfrm>
        <a:prstGeom prst="rect">
          <a:avLst/>
        </a:prstGeom>
        <a:gradFill flip="none" rotWithShape="1">
          <a:gsLst>
            <a:gs pos="0">
              <a:srgbClr val="002060"/>
            </a:gs>
            <a:gs pos="50000">
              <a:schemeClr val="accent1">
                <a:tint val="44500"/>
                <a:satMod val="160000"/>
              </a:schemeClr>
            </a:gs>
            <a:gs pos="100000">
              <a:schemeClr val="accent1">
                <a:tint val="23500"/>
                <a:satMod val="160000"/>
              </a:schemeClr>
            </a:gs>
          </a:gsLst>
          <a:lin ang="108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MX" sz="1100" b="1">
            <a:solidFill>
              <a:sysClr val="windowText" lastClr="000000"/>
            </a:solidFill>
          </a:endParaRPr>
        </a:p>
      </xdr:txBody>
    </xdr:sp>
    <xdr:clientData/>
  </xdr:twoCellAnchor>
  <xdr:twoCellAnchor editAs="oneCell">
    <xdr:from>
      <xdr:col>0</xdr:col>
      <xdr:colOff>552450</xdr:colOff>
      <xdr:row>2</xdr:row>
      <xdr:rowOff>4081</xdr:rowOff>
    </xdr:from>
    <xdr:to>
      <xdr:col>3</xdr:col>
      <xdr:colOff>771030</xdr:colOff>
      <xdr:row>15</xdr:row>
      <xdr:rowOff>272143</xdr:rowOff>
    </xdr:to>
    <xdr:pic>
      <xdr:nvPicPr>
        <xdr:cNvPr id="10" name="9 Imagen" descr="2314351_137441597.jpg"/>
        <xdr:cNvPicPr>
          <a:picLocks noChangeAspect="1"/>
        </xdr:cNvPicPr>
      </xdr:nvPicPr>
      <xdr:blipFill>
        <a:blip xmlns:r="http://schemas.openxmlformats.org/officeDocument/2006/relationships" r:embed="rId1" cstate="print"/>
        <a:stretch>
          <a:fillRect/>
        </a:stretch>
      </xdr:blipFill>
      <xdr:spPr>
        <a:xfrm>
          <a:off x="552450" y="947056"/>
          <a:ext cx="4409580" cy="6583137"/>
        </a:xfrm>
        <a:prstGeom prst="rect">
          <a:avLst/>
        </a:prstGeom>
      </xdr:spPr>
    </xdr:pic>
    <xdr:clientData/>
  </xdr:twoCellAnchor>
  <xdr:twoCellAnchor>
    <xdr:from>
      <xdr:col>0</xdr:col>
      <xdr:colOff>0</xdr:colOff>
      <xdr:row>0</xdr:row>
      <xdr:rowOff>19050</xdr:rowOff>
    </xdr:from>
    <xdr:to>
      <xdr:col>5</xdr:col>
      <xdr:colOff>746250</xdr:colOff>
      <xdr:row>0</xdr:row>
      <xdr:rowOff>166479</xdr:rowOff>
    </xdr:to>
    <xdr:sp macro="" textlink="">
      <xdr:nvSpPr>
        <xdr:cNvPr id="6" name="Rectangle 11"/>
        <xdr:cNvSpPr/>
      </xdr:nvSpPr>
      <xdr:spPr bwMode="gray">
        <a:xfrm>
          <a:off x="0" y="19050"/>
          <a:ext cx="7128000" cy="147429"/>
        </a:xfrm>
        <a:prstGeom prst="rect">
          <a:avLst/>
        </a:prstGeom>
        <a:solidFill>
          <a:srgbClr val="99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161925</xdr:rowOff>
    </xdr:from>
    <xdr:to>
      <xdr:col>5</xdr:col>
      <xdr:colOff>746250</xdr:colOff>
      <xdr:row>0</xdr:row>
      <xdr:rowOff>309354</xdr:rowOff>
    </xdr:to>
    <xdr:sp macro="" textlink="">
      <xdr:nvSpPr>
        <xdr:cNvPr id="7" name="Rectangle 11"/>
        <xdr:cNvSpPr/>
      </xdr:nvSpPr>
      <xdr:spPr bwMode="gray">
        <a:xfrm>
          <a:off x="0" y="161925"/>
          <a:ext cx="7128000" cy="147429"/>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304800</xdr:rowOff>
    </xdr:from>
    <xdr:to>
      <xdr:col>5</xdr:col>
      <xdr:colOff>746250</xdr:colOff>
      <xdr:row>0</xdr:row>
      <xdr:rowOff>452229</xdr:rowOff>
    </xdr:to>
    <xdr:sp macro="" textlink="">
      <xdr:nvSpPr>
        <xdr:cNvPr id="8" name="Rectangle 11"/>
        <xdr:cNvSpPr/>
      </xdr:nvSpPr>
      <xdr:spPr bwMode="gray">
        <a:xfrm>
          <a:off x="0" y="304800"/>
          <a:ext cx="7128000" cy="147429"/>
        </a:xfrm>
        <a:prstGeom prst="rect">
          <a:avLst/>
        </a:prstGeom>
        <a:solidFill>
          <a:srgbClr val="00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oneCellAnchor>
    <xdr:from>
      <xdr:col>2</xdr:col>
      <xdr:colOff>964747</xdr:colOff>
      <xdr:row>10</xdr:row>
      <xdr:rowOff>280305</xdr:rowOff>
    </xdr:from>
    <xdr:ext cx="2416628" cy="1157969"/>
    <xdr:sp macro="" textlink="">
      <xdr:nvSpPr>
        <xdr:cNvPr id="9" name="8 CuadroTexto"/>
        <xdr:cNvSpPr txBox="1"/>
      </xdr:nvSpPr>
      <xdr:spPr>
        <a:xfrm>
          <a:off x="4060372" y="5109480"/>
          <a:ext cx="2416628" cy="1157969"/>
        </a:xfrm>
        <a:prstGeom prst="rect">
          <a:avLst/>
        </a:prstGeom>
        <a:solidFill>
          <a:schemeClr val="bg1"/>
        </a:solidFill>
        <a:ln>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r>
            <a:rPr lang="es-MX" sz="3000" b="1" baseline="0"/>
            <a:t>REPORTE DE RESULTADOS</a:t>
          </a:r>
          <a:endParaRPr lang="es-MX" sz="3000" b="1"/>
        </a:p>
      </xdr:txBody>
    </xdr:sp>
    <xdr:clientData/>
  </xdr:oneCellAnchor>
  <xdr:twoCellAnchor editAs="oneCell">
    <xdr:from>
      <xdr:col>0</xdr:col>
      <xdr:colOff>146960</xdr:colOff>
      <xdr:row>22</xdr:row>
      <xdr:rowOff>57150</xdr:rowOff>
    </xdr:from>
    <xdr:to>
      <xdr:col>0</xdr:col>
      <xdr:colOff>1487604</xdr:colOff>
      <xdr:row>23</xdr:row>
      <xdr:rowOff>287115</xdr:rowOff>
    </xdr:to>
    <xdr:pic>
      <xdr:nvPicPr>
        <xdr:cNvPr id="12" name="11 Imagen" descr="icono csoftmty.jpg"/>
        <xdr:cNvPicPr>
          <a:picLocks noChangeAspect="1"/>
        </xdr:cNvPicPr>
      </xdr:nvPicPr>
      <xdr:blipFill>
        <a:blip xmlns:r="http://schemas.openxmlformats.org/officeDocument/2006/relationships" r:embed="rId2" cstate="print"/>
        <a:stretch>
          <a:fillRect/>
        </a:stretch>
      </xdr:blipFill>
      <xdr:spPr>
        <a:xfrm>
          <a:off x="146960" y="10067925"/>
          <a:ext cx="1340644" cy="553815"/>
        </a:xfrm>
        <a:prstGeom prst="rect">
          <a:avLst/>
        </a:prstGeom>
      </xdr:spPr>
    </xdr:pic>
    <xdr:clientData/>
  </xdr:twoCellAnchor>
  <xdr:twoCellAnchor>
    <xdr:from>
      <xdr:col>0</xdr:col>
      <xdr:colOff>828671</xdr:colOff>
      <xdr:row>46</xdr:row>
      <xdr:rowOff>28575</xdr:rowOff>
    </xdr:from>
    <xdr:to>
      <xdr:col>0</xdr:col>
      <xdr:colOff>1230705</xdr:colOff>
      <xdr:row>46</xdr:row>
      <xdr:rowOff>602908</xdr:rowOff>
    </xdr:to>
    <xdr:grpSp>
      <xdr:nvGrpSpPr>
        <xdr:cNvPr id="13" name="12 Grupo"/>
        <xdr:cNvGrpSpPr/>
      </xdr:nvGrpSpPr>
      <xdr:grpSpPr>
        <a:xfrm>
          <a:off x="828671" y="27608742"/>
          <a:ext cx="402034" cy="574333"/>
          <a:chOff x="0" y="108617"/>
          <a:chExt cx="402034" cy="574333"/>
        </a:xfrm>
      </xdr:grpSpPr>
      <xdr:sp macro="" textlink="">
        <xdr:nvSpPr>
          <xdr:cNvPr id="14" name="13 Cheurón"/>
          <xdr:cNvSpPr/>
        </xdr:nvSpPr>
        <xdr:spPr>
          <a:xfrm rot="5400000">
            <a:off x="-86150" y="194767"/>
            <a:ext cx="574333" cy="402033"/>
          </a:xfrm>
          <a:prstGeom prst="chevron">
            <a:avLst/>
          </a:prstGeom>
        </xdr:spPr>
        <xdr:style>
          <a:lnRef idx="1">
            <a:schemeClr val="accent2">
              <a:hueOff val="0"/>
              <a:satOff val="0"/>
              <a:lumOff val="0"/>
              <a:alphaOff val="0"/>
            </a:schemeClr>
          </a:lnRef>
          <a:fillRef idx="3">
            <a:schemeClr val="accent2">
              <a:hueOff val="0"/>
              <a:satOff val="0"/>
              <a:lumOff val="0"/>
              <a:alphaOff val="0"/>
            </a:schemeClr>
          </a:fillRef>
          <a:effectRef idx="3">
            <a:schemeClr val="accent2">
              <a:hueOff val="0"/>
              <a:satOff val="0"/>
              <a:lumOff val="0"/>
              <a:alphaOff val="0"/>
            </a:schemeClr>
          </a:effectRef>
          <a:fontRef idx="minor">
            <a:schemeClr val="lt1"/>
          </a:fontRef>
        </xdr:style>
      </xdr:sp>
      <xdr:sp macro="" textlink="">
        <xdr:nvSpPr>
          <xdr:cNvPr id="15" name="Cheurón 4"/>
          <xdr:cNvSpPr/>
        </xdr:nvSpPr>
        <xdr:spPr>
          <a:xfrm>
            <a:off x="1" y="309634"/>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1</a:t>
            </a:r>
          </a:p>
        </xdr:txBody>
      </xdr:sp>
    </xdr:grpSp>
    <xdr:clientData/>
  </xdr:twoCellAnchor>
  <xdr:twoCellAnchor>
    <xdr:from>
      <xdr:col>0</xdr:col>
      <xdr:colOff>828671</xdr:colOff>
      <xdr:row>47</xdr:row>
      <xdr:rowOff>145252</xdr:rowOff>
    </xdr:from>
    <xdr:to>
      <xdr:col>0</xdr:col>
      <xdr:colOff>1230705</xdr:colOff>
      <xdr:row>47</xdr:row>
      <xdr:rowOff>719585</xdr:rowOff>
    </xdr:to>
    <xdr:grpSp>
      <xdr:nvGrpSpPr>
        <xdr:cNvPr id="16" name="15 Grupo"/>
        <xdr:cNvGrpSpPr/>
      </xdr:nvGrpSpPr>
      <xdr:grpSpPr>
        <a:xfrm>
          <a:off x="828671" y="28349835"/>
          <a:ext cx="402034" cy="574333"/>
          <a:chOff x="0" y="667021"/>
          <a:chExt cx="402034" cy="574333"/>
        </a:xfrm>
      </xdr:grpSpPr>
      <xdr:sp macro="" textlink="">
        <xdr:nvSpPr>
          <xdr:cNvPr id="17" name="16 Cheurón"/>
          <xdr:cNvSpPr/>
        </xdr:nvSpPr>
        <xdr:spPr>
          <a:xfrm rot="5400000">
            <a:off x="-86150" y="753171"/>
            <a:ext cx="574333" cy="402033"/>
          </a:xfrm>
          <a:prstGeom prst="chevron">
            <a:avLst/>
          </a:prstGeom>
        </xdr:spPr>
        <xdr:style>
          <a:lnRef idx="1">
            <a:schemeClr val="accent3">
              <a:hueOff val="0"/>
              <a:satOff val="0"/>
              <a:lumOff val="0"/>
              <a:alphaOff val="0"/>
            </a:schemeClr>
          </a:lnRef>
          <a:fillRef idx="3">
            <a:schemeClr val="accent3">
              <a:hueOff val="0"/>
              <a:satOff val="0"/>
              <a:lumOff val="0"/>
              <a:alphaOff val="0"/>
            </a:schemeClr>
          </a:fillRef>
          <a:effectRef idx="3">
            <a:schemeClr val="accent3">
              <a:hueOff val="0"/>
              <a:satOff val="0"/>
              <a:lumOff val="0"/>
              <a:alphaOff val="0"/>
            </a:schemeClr>
          </a:effectRef>
          <a:fontRef idx="minor">
            <a:schemeClr val="lt1"/>
          </a:fontRef>
        </xdr:style>
      </xdr:sp>
      <xdr:sp macro="" textlink="">
        <xdr:nvSpPr>
          <xdr:cNvPr id="18" name="Cheurón 4"/>
          <xdr:cNvSpPr/>
        </xdr:nvSpPr>
        <xdr:spPr>
          <a:xfrm>
            <a:off x="1" y="868038"/>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2</a:t>
            </a:r>
          </a:p>
        </xdr:txBody>
      </xdr:sp>
    </xdr:grpSp>
    <xdr:clientData/>
  </xdr:twoCellAnchor>
  <xdr:twoCellAnchor>
    <xdr:from>
      <xdr:col>0</xdr:col>
      <xdr:colOff>828671</xdr:colOff>
      <xdr:row>48</xdr:row>
      <xdr:rowOff>207162</xdr:rowOff>
    </xdr:from>
    <xdr:to>
      <xdr:col>0</xdr:col>
      <xdr:colOff>1230705</xdr:colOff>
      <xdr:row>48</xdr:row>
      <xdr:rowOff>781495</xdr:rowOff>
    </xdr:to>
    <xdr:grpSp>
      <xdr:nvGrpSpPr>
        <xdr:cNvPr id="19" name="18 Grupo"/>
        <xdr:cNvGrpSpPr/>
      </xdr:nvGrpSpPr>
      <xdr:grpSpPr>
        <a:xfrm>
          <a:off x="828671" y="29290162"/>
          <a:ext cx="402034" cy="574333"/>
          <a:chOff x="0" y="1225425"/>
          <a:chExt cx="402034" cy="574333"/>
        </a:xfrm>
      </xdr:grpSpPr>
      <xdr:sp macro="" textlink="">
        <xdr:nvSpPr>
          <xdr:cNvPr id="20" name="19 Cheurón"/>
          <xdr:cNvSpPr/>
        </xdr:nvSpPr>
        <xdr:spPr>
          <a:xfrm rot="5400000">
            <a:off x="-86150" y="1311575"/>
            <a:ext cx="574333" cy="402033"/>
          </a:xfrm>
          <a:prstGeom prst="chevron">
            <a:avLst/>
          </a:prstGeom>
          <a:gradFill>
            <a:gsLst>
              <a:gs pos="0">
                <a:srgbClr val="5D417E"/>
              </a:gs>
              <a:gs pos="80000">
                <a:schemeClr val="accent4">
                  <a:hueOff val="0"/>
                  <a:satOff val="0"/>
                  <a:lumOff val="0"/>
                  <a:alphaOff val="0"/>
                  <a:shade val="93000"/>
                  <a:satMod val="130000"/>
                </a:schemeClr>
              </a:gs>
              <a:gs pos="100000">
                <a:schemeClr val="accent4">
                  <a:hueOff val="0"/>
                  <a:satOff val="0"/>
                  <a:lumOff val="0"/>
                  <a:alphaOff val="0"/>
                  <a:shade val="94000"/>
                  <a:satMod val="135000"/>
                </a:schemeClr>
              </a:gs>
            </a:gsLst>
          </a:gradFill>
        </xdr:spPr>
        <xdr:style>
          <a:lnRef idx="1">
            <a:schemeClr val="accent4">
              <a:hueOff val="0"/>
              <a:satOff val="0"/>
              <a:lumOff val="0"/>
              <a:alphaOff val="0"/>
            </a:schemeClr>
          </a:lnRef>
          <a:fillRef idx="3">
            <a:schemeClr val="accent4">
              <a:hueOff val="0"/>
              <a:satOff val="0"/>
              <a:lumOff val="0"/>
              <a:alphaOff val="0"/>
            </a:schemeClr>
          </a:fillRef>
          <a:effectRef idx="3">
            <a:schemeClr val="accent4">
              <a:hueOff val="0"/>
              <a:satOff val="0"/>
              <a:lumOff val="0"/>
              <a:alphaOff val="0"/>
            </a:schemeClr>
          </a:effectRef>
          <a:fontRef idx="minor">
            <a:schemeClr val="lt1"/>
          </a:fontRef>
        </xdr:style>
      </xdr:sp>
      <xdr:sp macro="" textlink="">
        <xdr:nvSpPr>
          <xdr:cNvPr id="21" name="Cheurón 4"/>
          <xdr:cNvSpPr/>
        </xdr:nvSpPr>
        <xdr:spPr>
          <a:xfrm>
            <a:off x="1" y="1426442"/>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3</a:t>
            </a:r>
          </a:p>
        </xdr:txBody>
      </xdr:sp>
    </xdr:grpSp>
    <xdr:clientData/>
  </xdr:twoCellAnchor>
  <xdr:twoCellAnchor>
    <xdr:from>
      <xdr:col>0</xdr:col>
      <xdr:colOff>828671</xdr:colOff>
      <xdr:row>49</xdr:row>
      <xdr:rowOff>371463</xdr:rowOff>
    </xdr:from>
    <xdr:to>
      <xdr:col>0</xdr:col>
      <xdr:colOff>1230705</xdr:colOff>
      <xdr:row>49</xdr:row>
      <xdr:rowOff>945796</xdr:rowOff>
    </xdr:to>
    <xdr:grpSp>
      <xdr:nvGrpSpPr>
        <xdr:cNvPr id="22" name="21 Grupo"/>
        <xdr:cNvGrpSpPr/>
      </xdr:nvGrpSpPr>
      <xdr:grpSpPr>
        <a:xfrm>
          <a:off x="828671" y="30438713"/>
          <a:ext cx="402034" cy="574333"/>
          <a:chOff x="0" y="1903484"/>
          <a:chExt cx="402034" cy="574333"/>
        </a:xfrm>
      </xdr:grpSpPr>
      <xdr:sp macro="" textlink="">
        <xdr:nvSpPr>
          <xdr:cNvPr id="23" name="22 Cheurón"/>
          <xdr:cNvSpPr/>
        </xdr:nvSpPr>
        <xdr:spPr>
          <a:xfrm rot="5400000">
            <a:off x="-86150" y="1989634"/>
            <a:ext cx="574333" cy="402033"/>
          </a:xfrm>
          <a:prstGeom prst="chevron">
            <a:avLst/>
          </a:prstGeom>
        </xdr:spPr>
        <xdr:style>
          <a:lnRef idx="1">
            <a:schemeClr val="accent5">
              <a:hueOff val="0"/>
              <a:satOff val="0"/>
              <a:lumOff val="0"/>
              <a:alphaOff val="0"/>
            </a:schemeClr>
          </a:lnRef>
          <a:fillRef idx="3">
            <a:schemeClr val="accent5">
              <a:hueOff val="0"/>
              <a:satOff val="0"/>
              <a:lumOff val="0"/>
              <a:alphaOff val="0"/>
            </a:schemeClr>
          </a:fillRef>
          <a:effectRef idx="3">
            <a:schemeClr val="accent5">
              <a:hueOff val="0"/>
              <a:satOff val="0"/>
              <a:lumOff val="0"/>
              <a:alphaOff val="0"/>
            </a:schemeClr>
          </a:effectRef>
          <a:fontRef idx="minor">
            <a:schemeClr val="lt1"/>
          </a:fontRef>
        </xdr:style>
      </xdr:sp>
      <xdr:sp macro="" textlink="">
        <xdr:nvSpPr>
          <xdr:cNvPr id="24" name="Cheurón 4"/>
          <xdr:cNvSpPr/>
        </xdr:nvSpPr>
        <xdr:spPr>
          <a:xfrm>
            <a:off x="1" y="2104501"/>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4</a:t>
            </a:r>
          </a:p>
        </xdr:txBody>
      </xdr:sp>
    </xdr:grpSp>
    <xdr:clientData/>
  </xdr:twoCellAnchor>
  <xdr:twoCellAnchor>
    <xdr:from>
      <xdr:col>0</xdr:col>
      <xdr:colOff>1209675</xdr:colOff>
      <xdr:row>31</xdr:row>
      <xdr:rowOff>9524</xdr:rowOff>
    </xdr:from>
    <xdr:to>
      <xdr:col>4</xdr:col>
      <xdr:colOff>891300</xdr:colOff>
      <xdr:row>33</xdr:row>
      <xdr:rowOff>85725</xdr:rowOff>
    </xdr:to>
    <xdr:graphicFrame macro="">
      <xdr:nvGraphicFramePr>
        <xdr:cNvPr id="28" name="2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836075</xdr:colOff>
      <xdr:row>32</xdr:row>
      <xdr:rowOff>965205</xdr:rowOff>
    </xdr:from>
    <xdr:to>
      <xdr:col>4</xdr:col>
      <xdr:colOff>293150</xdr:colOff>
      <xdr:row>32</xdr:row>
      <xdr:rowOff>1165230</xdr:rowOff>
    </xdr:to>
    <xdr:sp macro="" textlink="">
      <xdr:nvSpPr>
        <xdr:cNvPr id="29" name="28 CuadroTexto"/>
        <xdr:cNvSpPr txBox="1"/>
      </xdr:nvSpPr>
      <xdr:spPr>
        <a:xfrm>
          <a:off x="5037658" y="15178622"/>
          <a:ext cx="557742"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100%</a:t>
          </a:r>
        </a:p>
      </xdr:txBody>
    </xdr:sp>
    <xdr:clientData/>
  </xdr:twoCellAnchor>
  <xdr:twoCellAnchor>
    <xdr:from>
      <xdr:col>1</xdr:col>
      <xdr:colOff>94193</xdr:colOff>
      <xdr:row>32</xdr:row>
      <xdr:rowOff>950917</xdr:rowOff>
    </xdr:from>
    <xdr:to>
      <xdr:col>1</xdr:col>
      <xdr:colOff>503769</xdr:colOff>
      <xdr:row>32</xdr:row>
      <xdr:rowOff>1179517</xdr:rowOff>
    </xdr:to>
    <xdr:sp macro="" textlink="">
      <xdr:nvSpPr>
        <xdr:cNvPr id="30" name="29 CuadroTexto"/>
        <xdr:cNvSpPr txBox="1"/>
      </xdr:nvSpPr>
      <xdr:spPr>
        <a:xfrm>
          <a:off x="2094443" y="15164334"/>
          <a:ext cx="4095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0%</a:t>
          </a:r>
        </a:p>
      </xdr:txBody>
    </xdr:sp>
    <xdr:clientData/>
  </xdr:twoCellAnchor>
  <xdr:twoCellAnchor>
    <xdr:from>
      <xdr:col>0</xdr:col>
      <xdr:colOff>1165679</xdr:colOff>
      <xdr:row>36</xdr:row>
      <xdr:rowOff>79377</xdr:rowOff>
    </xdr:from>
    <xdr:to>
      <xdr:col>4</xdr:col>
      <xdr:colOff>848493</xdr:colOff>
      <xdr:row>38</xdr:row>
      <xdr:rowOff>95251</xdr:rowOff>
    </xdr:to>
    <xdr:graphicFrame macro="">
      <xdr:nvGraphicFramePr>
        <xdr:cNvPr id="32" name="3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1418167</xdr:colOff>
      <xdr:row>41</xdr:row>
      <xdr:rowOff>52916</xdr:rowOff>
    </xdr:from>
    <xdr:to>
      <xdr:col>4</xdr:col>
      <xdr:colOff>687917</xdr:colOff>
      <xdr:row>43</xdr:row>
      <xdr:rowOff>63500</xdr:rowOff>
    </xdr:to>
    <xdr:graphicFrame macro="">
      <xdr:nvGraphicFramePr>
        <xdr:cNvPr id="33" name="3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137583</xdr:colOff>
      <xdr:row>172</xdr:row>
      <xdr:rowOff>116417</xdr:rowOff>
    </xdr:from>
    <xdr:to>
      <xdr:col>0</xdr:col>
      <xdr:colOff>1995779</xdr:colOff>
      <xdr:row>172</xdr:row>
      <xdr:rowOff>764417</xdr:rowOff>
    </xdr:to>
    <xdr:grpSp>
      <xdr:nvGrpSpPr>
        <xdr:cNvPr id="37" name="36 Grupo"/>
        <xdr:cNvGrpSpPr/>
      </xdr:nvGrpSpPr>
      <xdr:grpSpPr>
        <a:xfrm>
          <a:off x="137583" y="83650667"/>
          <a:ext cx="1858196" cy="648000"/>
          <a:chOff x="2512217" y="86653805"/>
          <a:chExt cx="1828801" cy="583805"/>
        </a:xfrm>
      </xdr:grpSpPr>
      <xdr:sp macro="[0]!Imprimir" textlink="">
        <xdr:nvSpPr>
          <xdr:cNvPr id="38" name="37 CuadroTexto"/>
          <xdr:cNvSpPr txBox="1"/>
        </xdr:nvSpPr>
        <xdr:spPr>
          <a:xfrm>
            <a:off x="2512217" y="86653805"/>
            <a:ext cx="1771526" cy="583805"/>
          </a:xfrm>
          <a:prstGeom prst="rect">
            <a:avLst/>
          </a:prstGeom>
          <a:solidFill>
            <a:schemeClr val="lt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s-MX" sz="1100" b="1" i="1">
                <a:solidFill>
                  <a:srgbClr val="0070C0"/>
                </a:solidFill>
              </a:rPr>
              <a:t>IMPRIMIR REPORTE</a:t>
            </a:r>
          </a:p>
        </xdr:txBody>
      </xdr:sp>
      <xdr:pic macro="[0]!Imprimir">
        <xdr:nvPicPr>
          <xdr:cNvPr id="39" name="38 Imagen" descr="008-doc_edit.gif"/>
          <xdr:cNvPicPr>
            <a:picLocks noChangeAspect="1"/>
          </xdr:cNvPicPr>
        </xdr:nvPicPr>
        <xdr:blipFill>
          <a:blip xmlns:r="http://schemas.openxmlformats.org/officeDocument/2006/relationships" r:embed="rId6" cstate="print"/>
          <a:stretch>
            <a:fillRect/>
          </a:stretch>
        </xdr:blipFill>
        <xdr:spPr>
          <a:xfrm>
            <a:off x="3833812" y="86689407"/>
            <a:ext cx="507206" cy="507206"/>
          </a:xfrm>
          <a:prstGeom prst="rect">
            <a:avLst/>
          </a:prstGeom>
        </xdr:spPr>
      </xdr:pic>
    </xdr:grpSp>
    <xdr:clientData fPrintsWithSheet="0"/>
  </xdr:twoCellAnchor>
</xdr:wsDr>
</file>

<file path=xl/drawings/drawing5.xml><?xml version="1.0" encoding="utf-8"?>
<c:userShapes xmlns:c="http://schemas.openxmlformats.org/drawingml/2006/chart">
  <cdr:relSizeAnchor xmlns:cdr="http://schemas.openxmlformats.org/drawingml/2006/chartDrawing">
    <cdr:from>
      <cdr:x>0.19956</cdr:x>
      <cdr:y>0.42177</cdr:y>
    </cdr:from>
    <cdr:to>
      <cdr:x>0.28172</cdr:x>
      <cdr:y>0.51113</cdr:y>
    </cdr:to>
    <cdr:sp macro="" textlink="">
      <cdr:nvSpPr>
        <cdr:cNvPr id="2" name="29 CuadroTexto"/>
        <cdr:cNvSpPr txBox="1"/>
      </cdr:nvSpPr>
      <cdr:spPr>
        <a:xfrm xmlns:a="http://schemas.openxmlformats.org/drawingml/2006/main">
          <a:off x="994833" y="1051203"/>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0.76428</cdr:x>
      <cdr:y>0.4193</cdr:y>
    </cdr:from>
    <cdr:to>
      <cdr:x>0.87617</cdr:x>
      <cdr:y>0.49749</cdr:y>
    </cdr:to>
    <cdr:sp macro="" textlink="">
      <cdr:nvSpPr>
        <cdr:cNvPr id="3" name="28 CuadroTexto"/>
        <cdr:cNvSpPr txBox="1"/>
      </cdr:nvSpPr>
      <cdr:spPr>
        <a:xfrm xmlns:a="http://schemas.openxmlformats.org/drawingml/2006/main">
          <a:off x="3810000" y="1045045"/>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6.xml><?xml version="1.0" encoding="utf-8"?>
<c:userShapes xmlns:c="http://schemas.openxmlformats.org/drawingml/2006/chart">
  <cdr:relSizeAnchor xmlns:cdr="http://schemas.openxmlformats.org/drawingml/2006/chartDrawing">
    <cdr:from>
      <cdr:x>0.17361</cdr:x>
      <cdr:y>0.41355</cdr:y>
    </cdr:from>
    <cdr:to>
      <cdr:x>0.26319</cdr:x>
      <cdr:y>0.5031</cdr:y>
    </cdr:to>
    <cdr:sp macro="" textlink="">
      <cdr:nvSpPr>
        <cdr:cNvPr id="2" name="29 CuadroTexto"/>
        <cdr:cNvSpPr txBox="1"/>
      </cdr:nvSpPr>
      <cdr:spPr>
        <a:xfrm xmlns:a="http://schemas.openxmlformats.org/drawingml/2006/main">
          <a:off x="793751" y="1028538"/>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0.78241</cdr:x>
      <cdr:y>0.41915</cdr:y>
    </cdr:from>
    <cdr:to>
      <cdr:x>0.9044</cdr:x>
      <cdr:y>0.49751</cdr:y>
    </cdr:to>
    <cdr:sp macro="" textlink="">
      <cdr:nvSpPr>
        <cdr:cNvPr id="3" name="28 CuadroTexto"/>
        <cdr:cNvSpPr txBox="1"/>
      </cdr:nvSpPr>
      <cdr:spPr>
        <a:xfrm xmlns:a="http://schemas.openxmlformats.org/drawingml/2006/main">
          <a:off x="3577167" y="1042458"/>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7.xml><?xml version="1.0" encoding="utf-8"?>
<xdr:wsDr xmlns:xdr="http://schemas.openxmlformats.org/drawingml/2006/spreadsheetDrawing" xmlns:a="http://schemas.openxmlformats.org/drawingml/2006/main">
  <xdr:twoCellAnchor>
    <xdr:from>
      <xdr:col>12</xdr:col>
      <xdr:colOff>0</xdr:colOff>
      <xdr:row>211</xdr:row>
      <xdr:rowOff>42317</xdr:rowOff>
    </xdr:from>
    <xdr:to>
      <xdr:col>14</xdr:col>
      <xdr:colOff>171449</xdr:colOff>
      <xdr:row>212</xdr:row>
      <xdr:rowOff>23267</xdr:rowOff>
    </xdr:to>
    <xdr:grpSp>
      <xdr:nvGrpSpPr>
        <xdr:cNvPr id="2" name="1 Grupo">
          <a:hlinkClick xmlns:r="http://schemas.openxmlformats.org/officeDocument/2006/relationships" r:id="rId1"/>
        </xdr:cNvPr>
        <xdr:cNvGrpSpPr/>
      </xdr:nvGrpSpPr>
      <xdr:grpSpPr>
        <a:xfrm>
          <a:off x="3937000" y="103621400"/>
          <a:ext cx="1695449" cy="457200"/>
          <a:chOff x="7219951" y="84122419"/>
          <a:chExt cx="1695449" cy="457200"/>
        </a:xfrm>
        <a:scene3d>
          <a:camera prst="orthographicFront">
            <a:rot lat="0" lon="0" rev="0"/>
          </a:camera>
          <a:lightRig rig="glow" dir="t">
            <a:rot lat="0" lon="0" rev="4800000"/>
          </a:lightRig>
        </a:scene3d>
      </xdr:grpSpPr>
      <xdr:pic>
        <xdr:nvPicPr>
          <xdr:cNvPr id="3" name="2 Imagen" descr="008-doc_edit.gif"/>
          <xdr:cNvPicPr>
            <a:picLocks noChangeAspect="1"/>
          </xdr:cNvPicPr>
        </xdr:nvPicPr>
        <xdr:blipFill>
          <a:blip xmlns:r="http://schemas.openxmlformats.org/officeDocument/2006/relationships" r:embed="rId2" cstate="print"/>
          <a:stretch>
            <a:fillRect/>
          </a:stretch>
        </xdr:blipFill>
        <xdr:spPr>
          <a:xfrm>
            <a:off x="8458200" y="84122419"/>
            <a:ext cx="457200" cy="457200"/>
          </a:xfrm>
          <a:prstGeom prst="rect">
            <a:avLst/>
          </a:prstGeom>
          <a:ln>
            <a:noFill/>
          </a:ln>
          <a:effectLst>
            <a:outerShdw blurRad="190500" dist="228600" dir="2700000" algn="ctr">
              <a:srgbClr val="000000">
                <a:alpha val="30000"/>
              </a:srgbClr>
            </a:outerShdw>
          </a:effectLst>
          <a:sp3d prstMaterial="matte">
            <a:bevelT w="127000" h="63500"/>
          </a:sp3d>
        </xdr:spPr>
      </xdr:pic>
      <xdr:sp macro="" textlink="">
        <xdr:nvSpPr>
          <xdr:cNvPr id="4" name="3 CuadroTexto"/>
          <xdr:cNvSpPr txBox="1"/>
        </xdr:nvSpPr>
        <xdr:spPr>
          <a:xfrm>
            <a:off x="7219951" y="84201804"/>
            <a:ext cx="1143000" cy="322245"/>
          </a:xfrm>
          <a:prstGeom prst="rect">
            <a:avLst/>
          </a:prstGeom>
          <a:solidFill>
            <a:schemeClr val="lt1"/>
          </a:solidFill>
          <a:ln w="9525" cmpd="sng">
            <a:noFill/>
          </a:ln>
          <a:effectLst>
            <a:outerShdw blurRad="190500" dist="228600" dir="2700000" algn="ctr">
              <a:srgbClr val="000000">
                <a:alpha val="30000"/>
              </a:srgbClr>
            </a:outerShdw>
          </a:effectLst>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050" b="1" i="1">
                <a:solidFill>
                  <a:srgbClr val="0070C0"/>
                </a:solidFill>
                <a:latin typeface="Comic Sans MS" pitchFamily="66" charset="0"/>
              </a:rPr>
              <a:t>VER REPORTE</a:t>
            </a:r>
          </a:p>
        </xdr:txBody>
      </xdr:sp>
    </xdr:grpSp>
    <xdr:clientData/>
  </xdr:twoCellAnchor>
  <xdr:twoCellAnchor editAs="oneCell">
    <xdr:from>
      <xdr:col>17</xdr:col>
      <xdr:colOff>273844</xdr:colOff>
      <xdr:row>39</xdr:row>
      <xdr:rowOff>119063</xdr:rowOff>
    </xdr:from>
    <xdr:to>
      <xdr:col>17</xdr:col>
      <xdr:colOff>474928</xdr:colOff>
      <xdr:row>39</xdr:row>
      <xdr:rowOff>317501</xdr:rowOff>
    </xdr:to>
    <xdr:pic macro="[0]!Objetivo_Calidad">
      <xdr:nvPicPr>
        <xdr:cNvPr id="5" name="4 Imagen" descr="info.ico"/>
        <xdr:cNvPicPr>
          <a:picLocks noChangeAspect="1"/>
        </xdr:cNvPicPr>
      </xdr:nvPicPr>
      <xdr:blipFill>
        <a:blip xmlns:r="http://schemas.openxmlformats.org/officeDocument/2006/relationships" r:embed="rId3" cstate="print"/>
        <a:stretch>
          <a:fillRect/>
        </a:stretch>
      </xdr:blipFill>
      <xdr:spPr>
        <a:xfrm>
          <a:off x="11160919" y="16568738"/>
          <a:ext cx="201084" cy="198438"/>
        </a:xfrm>
        <a:prstGeom prst="rect">
          <a:avLst/>
        </a:prstGeom>
        <a:ln>
          <a:solidFill>
            <a:schemeClr val="accent1"/>
          </a:solidFill>
        </a:ln>
      </xdr:spPr>
    </xdr:pic>
    <xdr:clientData/>
  </xdr:twoCellAnchor>
  <xdr:twoCellAnchor editAs="oneCell">
    <xdr:from>
      <xdr:col>17</xdr:col>
      <xdr:colOff>243417</xdr:colOff>
      <xdr:row>138</xdr:row>
      <xdr:rowOff>137584</xdr:rowOff>
    </xdr:from>
    <xdr:to>
      <xdr:col>17</xdr:col>
      <xdr:colOff>444501</xdr:colOff>
      <xdr:row>138</xdr:row>
      <xdr:rowOff>336022</xdr:rowOff>
    </xdr:to>
    <xdr:pic macro="[0]!Presupuesto">
      <xdr:nvPicPr>
        <xdr:cNvPr id="6" name="5 Imagen" descr="info.ico"/>
        <xdr:cNvPicPr>
          <a:picLocks noChangeAspect="1"/>
        </xdr:cNvPicPr>
      </xdr:nvPicPr>
      <xdr:blipFill>
        <a:blip xmlns:r="http://schemas.openxmlformats.org/officeDocument/2006/relationships" r:embed="rId3" cstate="print"/>
        <a:stretch>
          <a:fillRect/>
        </a:stretch>
      </xdr:blipFill>
      <xdr:spPr>
        <a:xfrm>
          <a:off x="11130492" y="64088434"/>
          <a:ext cx="201084" cy="198438"/>
        </a:xfrm>
        <a:prstGeom prst="rect">
          <a:avLst/>
        </a:prstGeom>
        <a:ln>
          <a:solidFill>
            <a:schemeClr val="accent1"/>
          </a:solidFill>
        </a:ln>
      </xdr:spPr>
    </xdr:pic>
    <xdr:clientData/>
  </xdr:twoCellAnchor>
  <mc:AlternateContent xmlns:mc="http://schemas.openxmlformats.org/markup-compatibility/2006">
    <mc:Choice xmlns:a14="http://schemas.microsoft.com/office/drawing/2010/main" Requires="a14">
      <xdr:twoCellAnchor editAs="oneCell">
        <xdr:from>
          <xdr:col>18</xdr:col>
          <xdr:colOff>361950</xdr:colOff>
          <xdr:row>10</xdr:row>
          <xdr:rowOff>133350</xdr:rowOff>
        </xdr:from>
        <xdr:to>
          <xdr:col>18</xdr:col>
          <xdr:colOff>666750</xdr:colOff>
          <xdr:row>10</xdr:row>
          <xdr:rowOff>352425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12</xdr:row>
          <xdr:rowOff>342900</xdr:rowOff>
        </xdr:from>
        <xdr:to>
          <xdr:col>18</xdr:col>
          <xdr:colOff>666750</xdr:colOff>
          <xdr:row>12</xdr:row>
          <xdr:rowOff>561975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19</xdr:row>
          <xdr:rowOff>133350</xdr:rowOff>
        </xdr:from>
        <xdr:to>
          <xdr:col>18</xdr:col>
          <xdr:colOff>666750</xdr:colOff>
          <xdr:row>19</xdr:row>
          <xdr:rowOff>352425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21</xdr:row>
          <xdr:rowOff>190500</xdr:rowOff>
        </xdr:from>
        <xdr:to>
          <xdr:col>18</xdr:col>
          <xdr:colOff>666750</xdr:colOff>
          <xdr:row>21</xdr:row>
          <xdr:rowOff>409575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28</xdr:row>
          <xdr:rowOff>247650</xdr:rowOff>
        </xdr:from>
        <xdr:to>
          <xdr:col>18</xdr:col>
          <xdr:colOff>666750</xdr:colOff>
          <xdr:row>28</xdr:row>
          <xdr:rowOff>466725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30</xdr:row>
          <xdr:rowOff>133350</xdr:rowOff>
        </xdr:from>
        <xdr:to>
          <xdr:col>18</xdr:col>
          <xdr:colOff>666750</xdr:colOff>
          <xdr:row>30</xdr:row>
          <xdr:rowOff>352425</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32</xdr:row>
          <xdr:rowOff>133350</xdr:rowOff>
        </xdr:from>
        <xdr:to>
          <xdr:col>18</xdr:col>
          <xdr:colOff>666750</xdr:colOff>
          <xdr:row>32</xdr:row>
          <xdr:rowOff>352425</xdr:rowOff>
        </xdr:to>
        <xdr:sp macro="" textlink="">
          <xdr:nvSpPr>
            <xdr:cNvPr id="28679" name="Check Box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39</xdr:row>
          <xdr:rowOff>133350</xdr:rowOff>
        </xdr:from>
        <xdr:to>
          <xdr:col>18</xdr:col>
          <xdr:colOff>666750</xdr:colOff>
          <xdr:row>39</xdr:row>
          <xdr:rowOff>352425</xdr:rowOff>
        </xdr:to>
        <xdr:sp macro="" textlink="">
          <xdr:nvSpPr>
            <xdr:cNvPr id="28680" name="Check Box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41</xdr:row>
          <xdr:rowOff>133350</xdr:rowOff>
        </xdr:from>
        <xdr:to>
          <xdr:col>18</xdr:col>
          <xdr:colOff>666750</xdr:colOff>
          <xdr:row>41</xdr:row>
          <xdr:rowOff>352425</xdr:rowOff>
        </xdr:to>
        <xdr:sp macro="" textlink="">
          <xdr:nvSpPr>
            <xdr:cNvPr id="28681" name="Check Box 9" hidden="1">
              <a:extLst>
                <a:ext uri="{63B3BB69-23CF-44E3-9099-C40C66FF867C}">
                  <a14:compatExt spid="_x0000_s286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52</xdr:row>
          <xdr:rowOff>219075</xdr:rowOff>
        </xdr:from>
        <xdr:to>
          <xdr:col>18</xdr:col>
          <xdr:colOff>666750</xdr:colOff>
          <xdr:row>52</xdr:row>
          <xdr:rowOff>438150</xdr:rowOff>
        </xdr:to>
        <xdr:sp macro="" textlink="">
          <xdr:nvSpPr>
            <xdr:cNvPr id="28682" name="Check Box 10" hidden="1">
              <a:extLst>
                <a:ext uri="{63B3BB69-23CF-44E3-9099-C40C66FF867C}">
                  <a14:compatExt spid="_x0000_s286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54</xdr:row>
          <xdr:rowOff>247650</xdr:rowOff>
        </xdr:from>
        <xdr:to>
          <xdr:col>18</xdr:col>
          <xdr:colOff>666750</xdr:colOff>
          <xdr:row>54</xdr:row>
          <xdr:rowOff>466725</xdr:rowOff>
        </xdr:to>
        <xdr:sp macro="" textlink="">
          <xdr:nvSpPr>
            <xdr:cNvPr id="28683" name="Check Box 11" hidden="1">
              <a:extLst>
                <a:ext uri="{63B3BB69-23CF-44E3-9099-C40C66FF867C}">
                  <a14:compatExt spid="_x0000_s286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56</xdr:row>
          <xdr:rowOff>133350</xdr:rowOff>
        </xdr:from>
        <xdr:to>
          <xdr:col>18</xdr:col>
          <xdr:colOff>666750</xdr:colOff>
          <xdr:row>56</xdr:row>
          <xdr:rowOff>352425</xdr:rowOff>
        </xdr:to>
        <xdr:sp macro="" textlink="">
          <xdr:nvSpPr>
            <xdr:cNvPr id="28684" name="Check Box 12" hidden="1">
              <a:extLst>
                <a:ext uri="{63B3BB69-23CF-44E3-9099-C40C66FF867C}">
                  <a14:compatExt spid="_x0000_s286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68</xdr:row>
          <xdr:rowOff>133350</xdr:rowOff>
        </xdr:from>
        <xdr:to>
          <xdr:col>18</xdr:col>
          <xdr:colOff>666750</xdr:colOff>
          <xdr:row>68</xdr:row>
          <xdr:rowOff>352425</xdr:rowOff>
        </xdr:to>
        <xdr:sp macro="" textlink="">
          <xdr:nvSpPr>
            <xdr:cNvPr id="28685" name="Check Box 13" hidden="1">
              <a:extLst>
                <a:ext uri="{63B3BB69-23CF-44E3-9099-C40C66FF867C}">
                  <a14:compatExt spid="_x0000_s286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70</xdr:row>
          <xdr:rowOff>228600</xdr:rowOff>
        </xdr:from>
        <xdr:to>
          <xdr:col>18</xdr:col>
          <xdr:colOff>666750</xdr:colOff>
          <xdr:row>70</xdr:row>
          <xdr:rowOff>447675</xdr:rowOff>
        </xdr:to>
        <xdr:sp macro="" textlink="">
          <xdr:nvSpPr>
            <xdr:cNvPr id="28686" name="Check Box 14" hidden="1">
              <a:extLst>
                <a:ext uri="{63B3BB69-23CF-44E3-9099-C40C66FF867C}">
                  <a14:compatExt spid="_x0000_s286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71</xdr:row>
          <xdr:rowOff>133350</xdr:rowOff>
        </xdr:from>
        <xdr:to>
          <xdr:col>18</xdr:col>
          <xdr:colOff>666750</xdr:colOff>
          <xdr:row>71</xdr:row>
          <xdr:rowOff>352425</xdr:rowOff>
        </xdr:to>
        <xdr:sp macro="" textlink="">
          <xdr:nvSpPr>
            <xdr:cNvPr id="28687" name="Check Box 15" hidden="1">
              <a:extLst>
                <a:ext uri="{63B3BB69-23CF-44E3-9099-C40C66FF867C}">
                  <a14:compatExt spid="_x0000_s286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78</xdr:row>
          <xdr:rowOff>228600</xdr:rowOff>
        </xdr:from>
        <xdr:to>
          <xdr:col>18</xdr:col>
          <xdr:colOff>666750</xdr:colOff>
          <xdr:row>78</xdr:row>
          <xdr:rowOff>447675</xdr:rowOff>
        </xdr:to>
        <xdr:sp macro="" textlink="">
          <xdr:nvSpPr>
            <xdr:cNvPr id="28688" name="Check Box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80</xdr:row>
          <xdr:rowOff>133350</xdr:rowOff>
        </xdr:from>
        <xdr:to>
          <xdr:col>18</xdr:col>
          <xdr:colOff>666750</xdr:colOff>
          <xdr:row>80</xdr:row>
          <xdr:rowOff>352425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81</xdr:row>
          <xdr:rowOff>342900</xdr:rowOff>
        </xdr:from>
        <xdr:to>
          <xdr:col>18</xdr:col>
          <xdr:colOff>666750</xdr:colOff>
          <xdr:row>81</xdr:row>
          <xdr:rowOff>561975</xdr:rowOff>
        </xdr:to>
        <xdr:sp macro="" textlink="">
          <xdr:nvSpPr>
            <xdr:cNvPr id="28690" name="Check Box 18" hidden="1">
              <a:extLst>
                <a:ext uri="{63B3BB69-23CF-44E3-9099-C40C66FF867C}">
                  <a14:compatExt spid="_x0000_s286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83</xdr:row>
          <xdr:rowOff>238125</xdr:rowOff>
        </xdr:from>
        <xdr:to>
          <xdr:col>18</xdr:col>
          <xdr:colOff>666750</xdr:colOff>
          <xdr:row>83</xdr:row>
          <xdr:rowOff>466725</xdr:rowOff>
        </xdr:to>
        <xdr:sp macro="" textlink="">
          <xdr:nvSpPr>
            <xdr:cNvPr id="28691" name="Check Box 19" hidden="1">
              <a:extLst>
                <a:ext uri="{63B3BB69-23CF-44E3-9099-C40C66FF867C}">
                  <a14:compatExt spid="_x0000_s286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84</xdr:row>
          <xdr:rowOff>219075</xdr:rowOff>
        </xdr:from>
        <xdr:to>
          <xdr:col>18</xdr:col>
          <xdr:colOff>666750</xdr:colOff>
          <xdr:row>84</xdr:row>
          <xdr:rowOff>438150</xdr:rowOff>
        </xdr:to>
        <xdr:sp macro="" textlink="">
          <xdr:nvSpPr>
            <xdr:cNvPr id="28692" name="Check Box 20" hidden="1">
              <a:extLst>
                <a:ext uri="{63B3BB69-23CF-44E3-9099-C40C66FF867C}">
                  <a14:compatExt spid="_x0000_s286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96</xdr:row>
          <xdr:rowOff>276225</xdr:rowOff>
        </xdr:from>
        <xdr:to>
          <xdr:col>18</xdr:col>
          <xdr:colOff>666750</xdr:colOff>
          <xdr:row>96</xdr:row>
          <xdr:rowOff>485775</xdr:rowOff>
        </xdr:to>
        <xdr:sp macro="" textlink="">
          <xdr:nvSpPr>
            <xdr:cNvPr id="28693" name="Check Box 21" hidden="1">
              <a:extLst>
                <a:ext uri="{63B3BB69-23CF-44E3-9099-C40C66FF867C}">
                  <a14:compatExt spid="_x0000_s286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98</xdr:row>
          <xdr:rowOff>133350</xdr:rowOff>
        </xdr:from>
        <xdr:to>
          <xdr:col>18</xdr:col>
          <xdr:colOff>666750</xdr:colOff>
          <xdr:row>98</xdr:row>
          <xdr:rowOff>352425</xdr:rowOff>
        </xdr:to>
        <xdr:sp macro="" textlink="">
          <xdr:nvSpPr>
            <xdr:cNvPr id="28694" name="Check Box 22" hidden="1">
              <a:extLst>
                <a:ext uri="{63B3BB69-23CF-44E3-9099-C40C66FF867C}">
                  <a14:compatExt spid="_x0000_s286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105</xdr:row>
          <xdr:rowOff>285750</xdr:rowOff>
        </xdr:from>
        <xdr:to>
          <xdr:col>18</xdr:col>
          <xdr:colOff>666750</xdr:colOff>
          <xdr:row>105</xdr:row>
          <xdr:rowOff>504825</xdr:rowOff>
        </xdr:to>
        <xdr:sp macro="" textlink="">
          <xdr:nvSpPr>
            <xdr:cNvPr id="28695" name="Check Box 23" hidden="1">
              <a:extLst>
                <a:ext uri="{63B3BB69-23CF-44E3-9099-C40C66FF867C}">
                  <a14:compatExt spid="_x0000_s286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106</xdr:row>
          <xdr:rowOff>276225</xdr:rowOff>
        </xdr:from>
        <xdr:to>
          <xdr:col>18</xdr:col>
          <xdr:colOff>666750</xdr:colOff>
          <xdr:row>106</xdr:row>
          <xdr:rowOff>485775</xdr:rowOff>
        </xdr:to>
        <xdr:sp macro="" textlink="">
          <xdr:nvSpPr>
            <xdr:cNvPr id="28696" name="Check Box 24" hidden="1">
              <a:extLst>
                <a:ext uri="{63B3BB69-23CF-44E3-9099-C40C66FF867C}">
                  <a14:compatExt spid="_x0000_s286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108</xdr:row>
          <xdr:rowOff>133350</xdr:rowOff>
        </xdr:from>
        <xdr:to>
          <xdr:col>18</xdr:col>
          <xdr:colOff>666750</xdr:colOff>
          <xdr:row>108</xdr:row>
          <xdr:rowOff>352425</xdr:rowOff>
        </xdr:to>
        <xdr:sp macro="" textlink="">
          <xdr:nvSpPr>
            <xdr:cNvPr id="28697" name="Check Box 25" hidden="1">
              <a:extLst>
                <a:ext uri="{63B3BB69-23CF-44E3-9099-C40C66FF867C}">
                  <a14:compatExt spid="_x0000_s286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109</xdr:row>
          <xdr:rowOff>133350</xdr:rowOff>
        </xdr:from>
        <xdr:to>
          <xdr:col>18</xdr:col>
          <xdr:colOff>666750</xdr:colOff>
          <xdr:row>109</xdr:row>
          <xdr:rowOff>352425</xdr:rowOff>
        </xdr:to>
        <xdr:sp macro="" textlink="">
          <xdr:nvSpPr>
            <xdr:cNvPr id="28698" name="Check Box 26" hidden="1">
              <a:extLst>
                <a:ext uri="{63B3BB69-23CF-44E3-9099-C40C66FF867C}">
                  <a14:compatExt spid="_x0000_s286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110</xdr:row>
          <xdr:rowOff>219075</xdr:rowOff>
        </xdr:from>
        <xdr:to>
          <xdr:col>18</xdr:col>
          <xdr:colOff>666750</xdr:colOff>
          <xdr:row>110</xdr:row>
          <xdr:rowOff>438150</xdr:rowOff>
        </xdr:to>
        <xdr:sp macro="" textlink="">
          <xdr:nvSpPr>
            <xdr:cNvPr id="28699" name="Check Box 27" hidden="1">
              <a:extLst>
                <a:ext uri="{63B3BB69-23CF-44E3-9099-C40C66FF867C}">
                  <a14:compatExt spid="_x0000_s286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113</xdr:row>
          <xdr:rowOff>133350</xdr:rowOff>
        </xdr:from>
        <xdr:to>
          <xdr:col>18</xdr:col>
          <xdr:colOff>666750</xdr:colOff>
          <xdr:row>113</xdr:row>
          <xdr:rowOff>352425</xdr:rowOff>
        </xdr:to>
        <xdr:sp macro="" textlink="">
          <xdr:nvSpPr>
            <xdr:cNvPr id="28700" name="Check Box 28" hidden="1">
              <a:extLst>
                <a:ext uri="{63B3BB69-23CF-44E3-9099-C40C66FF867C}">
                  <a14:compatExt spid="_x0000_s28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114</xdr:row>
          <xdr:rowOff>133350</xdr:rowOff>
        </xdr:from>
        <xdr:to>
          <xdr:col>18</xdr:col>
          <xdr:colOff>666750</xdr:colOff>
          <xdr:row>114</xdr:row>
          <xdr:rowOff>352425</xdr:rowOff>
        </xdr:to>
        <xdr:sp macro="" textlink="">
          <xdr:nvSpPr>
            <xdr:cNvPr id="28701" name="Check Box 29" hidden="1">
              <a:extLst>
                <a:ext uri="{63B3BB69-23CF-44E3-9099-C40C66FF867C}">
                  <a14:compatExt spid="_x0000_s287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126</xdr:row>
          <xdr:rowOff>133350</xdr:rowOff>
        </xdr:from>
        <xdr:to>
          <xdr:col>18</xdr:col>
          <xdr:colOff>666750</xdr:colOff>
          <xdr:row>126</xdr:row>
          <xdr:rowOff>352425</xdr:rowOff>
        </xdr:to>
        <xdr:sp macro="" textlink="">
          <xdr:nvSpPr>
            <xdr:cNvPr id="28702" name="Check Box 30" hidden="1">
              <a:extLst>
                <a:ext uri="{63B3BB69-23CF-44E3-9099-C40C66FF867C}">
                  <a14:compatExt spid="_x0000_s287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128</xdr:row>
          <xdr:rowOff>133350</xdr:rowOff>
        </xdr:from>
        <xdr:to>
          <xdr:col>18</xdr:col>
          <xdr:colOff>666750</xdr:colOff>
          <xdr:row>128</xdr:row>
          <xdr:rowOff>352425</xdr:rowOff>
        </xdr:to>
        <xdr:sp macro="" textlink="">
          <xdr:nvSpPr>
            <xdr:cNvPr id="28703" name="Check Box 31" hidden="1">
              <a:extLst>
                <a:ext uri="{63B3BB69-23CF-44E3-9099-C40C66FF867C}">
                  <a14:compatExt spid="_x0000_s28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130</xdr:row>
          <xdr:rowOff>247650</xdr:rowOff>
        </xdr:from>
        <xdr:to>
          <xdr:col>18</xdr:col>
          <xdr:colOff>666750</xdr:colOff>
          <xdr:row>130</xdr:row>
          <xdr:rowOff>466725</xdr:rowOff>
        </xdr:to>
        <xdr:sp macro="" textlink="">
          <xdr:nvSpPr>
            <xdr:cNvPr id="28704" name="Check Box 32" hidden="1">
              <a:extLst>
                <a:ext uri="{63B3BB69-23CF-44E3-9099-C40C66FF867C}">
                  <a14:compatExt spid="_x0000_s287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131</xdr:row>
          <xdr:rowOff>133350</xdr:rowOff>
        </xdr:from>
        <xdr:to>
          <xdr:col>18</xdr:col>
          <xdr:colOff>666750</xdr:colOff>
          <xdr:row>131</xdr:row>
          <xdr:rowOff>352425</xdr:rowOff>
        </xdr:to>
        <xdr:sp macro="" textlink="">
          <xdr:nvSpPr>
            <xdr:cNvPr id="28705" name="Check Box 33" hidden="1">
              <a:extLst>
                <a:ext uri="{63B3BB69-23CF-44E3-9099-C40C66FF867C}">
                  <a14:compatExt spid="_x0000_s287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139</xdr:row>
          <xdr:rowOff>228600</xdr:rowOff>
        </xdr:from>
        <xdr:to>
          <xdr:col>18</xdr:col>
          <xdr:colOff>666750</xdr:colOff>
          <xdr:row>139</xdr:row>
          <xdr:rowOff>447675</xdr:rowOff>
        </xdr:to>
        <xdr:sp macro="" textlink="">
          <xdr:nvSpPr>
            <xdr:cNvPr id="28706" name="Check Box 34" hidden="1">
              <a:extLst>
                <a:ext uri="{63B3BB69-23CF-44E3-9099-C40C66FF867C}">
                  <a14:compatExt spid="_x0000_s287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152</xdr:row>
          <xdr:rowOff>133350</xdr:rowOff>
        </xdr:from>
        <xdr:to>
          <xdr:col>18</xdr:col>
          <xdr:colOff>666750</xdr:colOff>
          <xdr:row>152</xdr:row>
          <xdr:rowOff>352425</xdr:rowOff>
        </xdr:to>
        <xdr:sp macro="" textlink="">
          <xdr:nvSpPr>
            <xdr:cNvPr id="28707" name="Check Box 35" hidden="1">
              <a:extLst>
                <a:ext uri="{63B3BB69-23CF-44E3-9099-C40C66FF867C}">
                  <a14:compatExt spid="_x0000_s287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153</xdr:row>
          <xdr:rowOff>133350</xdr:rowOff>
        </xdr:from>
        <xdr:to>
          <xdr:col>18</xdr:col>
          <xdr:colOff>666750</xdr:colOff>
          <xdr:row>153</xdr:row>
          <xdr:rowOff>352425</xdr:rowOff>
        </xdr:to>
        <xdr:sp macro="" textlink="">
          <xdr:nvSpPr>
            <xdr:cNvPr id="28708" name="Check Box 36" hidden="1">
              <a:extLst>
                <a:ext uri="{63B3BB69-23CF-44E3-9099-C40C66FF867C}">
                  <a14:compatExt spid="_x0000_s287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155</xdr:row>
          <xdr:rowOff>238125</xdr:rowOff>
        </xdr:from>
        <xdr:to>
          <xdr:col>18</xdr:col>
          <xdr:colOff>666750</xdr:colOff>
          <xdr:row>155</xdr:row>
          <xdr:rowOff>466725</xdr:rowOff>
        </xdr:to>
        <xdr:sp macro="" textlink="">
          <xdr:nvSpPr>
            <xdr:cNvPr id="28709" name="Check Box 37" hidden="1">
              <a:extLst>
                <a:ext uri="{63B3BB69-23CF-44E3-9099-C40C66FF867C}">
                  <a14:compatExt spid="_x0000_s287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156</xdr:row>
          <xdr:rowOff>133350</xdr:rowOff>
        </xdr:from>
        <xdr:to>
          <xdr:col>18</xdr:col>
          <xdr:colOff>666750</xdr:colOff>
          <xdr:row>156</xdr:row>
          <xdr:rowOff>352425</xdr:rowOff>
        </xdr:to>
        <xdr:sp macro="" textlink="">
          <xdr:nvSpPr>
            <xdr:cNvPr id="28710" name="Check Box 38" hidden="1">
              <a:extLst>
                <a:ext uri="{63B3BB69-23CF-44E3-9099-C40C66FF867C}">
                  <a14:compatExt spid="_x0000_s287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158</xdr:row>
          <xdr:rowOff>238125</xdr:rowOff>
        </xdr:from>
        <xdr:to>
          <xdr:col>18</xdr:col>
          <xdr:colOff>666750</xdr:colOff>
          <xdr:row>158</xdr:row>
          <xdr:rowOff>466725</xdr:rowOff>
        </xdr:to>
        <xdr:sp macro="" textlink="">
          <xdr:nvSpPr>
            <xdr:cNvPr id="28711" name="Check Box 39" hidden="1">
              <a:extLst>
                <a:ext uri="{63B3BB69-23CF-44E3-9099-C40C66FF867C}">
                  <a14:compatExt spid="_x0000_s287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170</xdr:row>
          <xdr:rowOff>133350</xdr:rowOff>
        </xdr:from>
        <xdr:to>
          <xdr:col>18</xdr:col>
          <xdr:colOff>666750</xdr:colOff>
          <xdr:row>170</xdr:row>
          <xdr:rowOff>352425</xdr:rowOff>
        </xdr:to>
        <xdr:sp macro="" textlink="">
          <xdr:nvSpPr>
            <xdr:cNvPr id="28712" name="Check Box 40" hidden="1">
              <a:extLst>
                <a:ext uri="{63B3BB69-23CF-44E3-9099-C40C66FF867C}">
                  <a14:compatExt spid="_x0000_s287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181</xdr:row>
          <xdr:rowOff>133350</xdr:rowOff>
        </xdr:from>
        <xdr:to>
          <xdr:col>18</xdr:col>
          <xdr:colOff>666750</xdr:colOff>
          <xdr:row>181</xdr:row>
          <xdr:rowOff>352425</xdr:rowOff>
        </xdr:to>
        <xdr:sp macro="" textlink="">
          <xdr:nvSpPr>
            <xdr:cNvPr id="28713" name="Check Box 41" hidden="1">
              <a:extLst>
                <a:ext uri="{63B3BB69-23CF-44E3-9099-C40C66FF867C}">
                  <a14:compatExt spid="_x0000_s287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182</xdr:row>
          <xdr:rowOff>371475</xdr:rowOff>
        </xdr:from>
        <xdr:to>
          <xdr:col>18</xdr:col>
          <xdr:colOff>666750</xdr:colOff>
          <xdr:row>182</xdr:row>
          <xdr:rowOff>581025</xdr:rowOff>
        </xdr:to>
        <xdr:sp macro="" textlink="">
          <xdr:nvSpPr>
            <xdr:cNvPr id="28714" name="Check Box 42" hidden="1">
              <a:extLst>
                <a:ext uri="{63B3BB69-23CF-44E3-9099-C40C66FF867C}">
                  <a14:compatExt spid="_x0000_s287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193</xdr:row>
          <xdr:rowOff>238125</xdr:rowOff>
        </xdr:from>
        <xdr:to>
          <xdr:col>18</xdr:col>
          <xdr:colOff>666750</xdr:colOff>
          <xdr:row>193</xdr:row>
          <xdr:rowOff>466725</xdr:rowOff>
        </xdr:to>
        <xdr:sp macro="" textlink="">
          <xdr:nvSpPr>
            <xdr:cNvPr id="28715" name="Check Box 43" hidden="1">
              <a:extLst>
                <a:ext uri="{63B3BB69-23CF-44E3-9099-C40C66FF867C}">
                  <a14:compatExt spid="_x0000_s287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205</xdr:row>
          <xdr:rowOff>133350</xdr:rowOff>
        </xdr:from>
        <xdr:to>
          <xdr:col>18</xdr:col>
          <xdr:colOff>666750</xdr:colOff>
          <xdr:row>205</xdr:row>
          <xdr:rowOff>352425</xdr:rowOff>
        </xdr:to>
        <xdr:sp macro="" textlink="">
          <xdr:nvSpPr>
            <xdr:cNvPr id="28716" name="Check Box 44" hidden="1">
              <a:extLst>
                <a:ext uri="{63B3BB69-23CF-44E3-9099-C40C66FF867C}">
                  <a14:compatExt spid="_x0000_s287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174</xdr:row>
          <xdr:rowOff>276225</xdr:rowOff>
        </xdr:from>
        <xdr:to>
          <xdr:col>18</xdr:col>
          <xdr:colOff>666750</xdr:colOff>
          <xdr:row>174</xdr:row>
          <xdr:rowOff>485775</xdr:rowOff>
        </xdr:to>
        <xdr:sp macro="" textlink="">
          <xdr:nvSpPr>
            <xdr:cNvPr id="28717" name="Check Box 45" hidden="1">
              <a:extLst>
                <a:ext uri="{63B3BB69-23CF-44E3-9099-C40C66FF867C}">
                  <a14:compatExt spid="_x0000_s287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185</xdr:row>
          <xdr:rowOff>171450</xdr:rowOff>
        </xdr:from>
        <xdr:to>
          <xdr:col>18</xdr:col>
          <xdr:colOff>666750</xdr:colOff>
          <xdr:row>185</xdr:row>
          <xdr:rowOff>390525</xdr:rowOff>
        </xdr:to>
        <xdr:sp macro="" textlink="">
          <xdr:nvSpPr>
            <xdr:cNvPr id="28718" name="Check Box 46" hidden="1">
              <a:extLst>
                <a:ext uri="{63B3BB69-23CF-44E3-9099-C40C66FF867C}">
                  <a14:compatExt spid="_x0000_s287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186</xdr:row>
          <xdr:rowOff>171450</xdr:rowOff>
        </xdr:from>
        <xdr:to>
          <xdr:col>18</xdr:col>
          <xdr:colOff>666750</xdr:colOff>
          <xdr:row>186</xdr:row>
          <xdr:rowOff>390525</xdr:rowOff>
        </xdr:to>
        <xdr:sp macro="" textlink="">
          <xdr:nvSpPr>
            <xdr:cNvPr id="28719" name="Check Box 47" hidden="1">
              <a:extLst>
                <a:ext uri="{63B3BB69-23CF-44E3-9099-C40C66FF867C}">
                  <a14:compatExt spid="_x0000_s287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171</xdr:row>
          <xdr:rowOff>266700</xdr:rowOff>
        </xdr:from>
        <xdr:to>
          <xdr:col>18</xdr:col>
          <xdr:colOff>666750</xdr:colOff>
          <xdr:row>171</xdr:row>
          <xdr:rowOff>485775</xdr:rowOff>
        </xdr:to>
        <xdr:sp macro="" textlink="">
          <xdr:nvSpPr>
            <xdr:cNvPr id="28720" name="Check Box 48" hidden="1">
              <a:extLst>
                <a:ext uri="{63B3BB69-23CF-44E3-9099-C40C66FF867C}">
                  <a14:compatExt spid="_x0000_s287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172</xdr:row>
          <xdr:rowOff>276225</xdr:rowOff>
        </xdr:from>
        <xdr:to>
          <xdr:col>18</xdr:col>
          <xdr:colOff>666750</xdr:colOff>
          <xdr:row>172</xdr:row>
          <xdr:rowOff>485775</xdr:rowOff>
        </xdr:to>
        <xdr:sp macro="" textlink="">
          <xdr:nvSpPr>
            <xdr:cNvPr id="28721" name="Check Box 49" hidden="1">
              <a:extLst>
                <a:ext uri="{63B3BB69-23CF-44E3-9099-C40C66FF867C}">
                  <a14:compatExt spid="_x0000_s28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160</xdr:row>
          <xdr:rowOff>200025</xdr:rowOff>
        </xdr:from>
        <xdr:to>
          <xdr:col>18</xdr:col>
          <xdr:colOff>666750</xdr:colOff>
          <xdr:row>160</xdr:row>
          <xdr:rowOff>419100</xdr:rowOff>
        </xdr:to>
        <xdr:sp macro="" textlink="">
          <xdr:nvSpPr>
            <xdr:cNvPr id="28722" name="Check Box 50" hidden="1">
              <a:extLst>
                <a:ext uri="{63B3BB69-23CF-44E3-9099-C40C66FF867C}">
                  <a14:compatExt spid="_x0000_s28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161</xdr:row>
          <xdr:rowOff>361950</xdr:rowOff>
        </xdr:from>
        <xdr:to>
          <xdr:col>18</xdr:col>
          <xdr:colOff>666750</xdr:colOff>
          <xdr:row>161</xdr:row>
          <xdr:rowOff>581025</xdr:rowOff>
        </xdr:to>
        <xdr:sp macro="" textlink="">
          <xdr:nvSpPr>
            <xdr:cNvPr id="28723" name="Check Box 51" hidden="1">
              <a:extLst>
                <a:ext uri="{63B3BB69-23CF-44E3-9099-C40C66FF867C}">
                  <a14:compatExt spid="_x0000_s28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162</xdr:row>
          <xdr:rowOff>200025</xdr:rowOff>
        </xdr:from>
        <xdr:to>
          <xdr:col>18</xdr:col>
          <xdr:colOff>666750</xdr:colOff>
          <xdr:row>162</xdr:row>
          <xdr:rowOff>419100</xdr:rowOff>
        </xdr:to>
        <xdr:sp macro="" textlink="">
          <xdr:nvSpPr>
            <xdr:cNvPr id="28724" name="Check Box 52" hidden="1">
              <a:extLst>
                <a:ext uri="{63B3BB69-23CF-44E3-9099-C40C66FF867C}">
                  <a14:compatExt spid="_x0000_s28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163</xdr:row>
          <xdr:rowOff>209550</xdr:rowOff>
        </xdr:from>
        <xdr:to>
          <xdr:col>18</xdr:col>
          <xdr:colOff>666750</xdr:colOff>
          <xdr:row>163</xdr:row>
          <xdr:rowOff>438150</xdr:rowOff>
        </xdr:to>
        <xdr:sp macro="" textlink="">
          <xdr:nvSpPr>
            <xdr:cNvPr id="28725" name="Check Box 53" hidden="1">
              <a:extLst>
                <a:ext uri="{63B3BB69-23CF-44E3-9099-C40C66FF867C}">
                  <a14:compatExt spid="_x0000_s28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183</xdr:row>
          <xdr:rowOff>133350</xdr:rowOff>
        </xdr:from>
        <xdr:to>
          <xdr:col>18</xdr:col>
          <xdr:colOff>666750</xdr:colOff>
          <xdr:row>183</xdr:row>
          <xdr:rowOff>352425</xdr:rowOff>
        </xdr:to>
        <xdr:sp macro="" textlink="">
          <xdr:nvSpPr>
            <xdr:cNvPr id="28726" name="Check Box 54" hidden="1">
              <a:extLst>
                <a:ext uri="{63B3BB69-23CF-44E3-9099-C40C66FF867C}">
                  <a14:compatExt spid="_x0000_s28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207</xdr:row>
          <xdr:rowOff>228600</xdr:rowOff>
        </xdr:from>
        <xdr:to>
          <xdr:col>18</xdr:col>
          <xdr:colOff>666750</xdr:colOff>
          <xdr:row>207</xdr:row>
          <xdr:rowOff>447675</xdr:rowOff>
        </xdr:to>
        <xdr:sp macro="" textlink="">
          <xdr:nvSpPr>
            <xdr:cNvPr id="28727" name="Check Box 55" hidden="1">
              <a:extLst>
                <a:ext uri="{63B3BB69-23CF-44E3-9099-C40C66FF867C}">
                  <a14:compatExt spid="_x0000_s28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208</xdr:row>
          <xdr:rowOff>257175</xdr:rowOff>
        </xdr:from>
        <xdr:to>
          <xdr:col>18</xdr:col>
          <xdr:colOff>666750</xdr:colOff>
          <xdr:row>208</xdr:row>
          <xdr:rowOff>476250</xdr:rowOff>
        </xdr:to>
        <xdr:sp macro="" textlink="">
          <xdr:nvSpPr>
            <xdr:cNvPr id="28728" name="Check Box 56" hidden="1">
              <a:extLst>
                <a:ext uri="{63B3BB69-23CF-44E3-9099-C40C66FF867C}">
                  <a14:compatExt spid="_x0000_s28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361950</xdr:colOff>
          <xdr:row>209</xdr:row>
          <xdr:rowOff>133350</xdr:rowOff>
        </xdr:from>
        <xdr:to>
          <xdr:col>18</xdr:col>
          <xdr:colOff>666750</xdr:colOff>
          <xdr:row>209</xdr:row>
          <xdr:rowOff>352425</xdr:rowOff>
        </xdr:to>
        <xdr:sp macro="" textlink="">
          <xdr:nvSpPr>
            <xdr:cNvPr id="28729" name="Check Box 57" hidden="1">
              <a:extLst>
                <a:ext uri="{63B3BB69-23CF-44E3-9099-C40C66FF867C}">
                  <a14:compatExt spid="_x0000_s28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542925</xdr:colOff>
      <xdr:row>4</xdr:row>
      <xdr:rowOff>353786</xdr:rowOff>
    </xdr:from>
    <xdr:to>
      <xdr:col>5</xdr:col>
      <xdr:colOff>327932</xdr:colOff>
      <xdr:row>18</xdr:row>
      <xdr:rowOff>354465</xdr:rowOff>
    </xdr:to>
    <xdr:sp macro="" textlink="">
      <xdr:nvSpPr>
        <xdr:cNvPr id="2" name="1 Rectángulo"/>
        <xdr:cNvSpPr/>
      </xdr:nvSpPr>
      <xdr:spPr>
        <a:xfrm>
          <a:off x="4733925" y="2268311"/>
          <a:ext cx="1975757" cy="6801529"/>
        </a:xfrm>
        <a:prstGeom prst="rect">
          <a:avLst/>
        </a:prstGeom>
        <a:gradFill flip="none" rotWithShape="1">
          <a:gsLst>
            <a:gs pos="0">
              <a:srgbClr val="002060"/>
            </a:gs>
            <a:gs pos="50000">
              <a:schemeClr val="accent1">
                <a:tint val="44500"/>
                <a:satMod val="160000"/>
              </a:schemeClr>
            </a:gs>
            <a:gs pos="100000">
              <a:schemeClr val="accent1">
                <a:tint val="23500"/>
                <a:satMod val="160000"/>
              </a:schemeClr>
            </a:gs>
          </a:gsLst>
          <a:lin ang="108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MX" sz="1100" b="1">
            <a:solidFill>
              <a:sysClr val="windowText" lastClr="000000"/>
            </a:solidFill>
          </a:endParaRPr>
        </a:p>
      </xdr:txBody>
    </xdr:sp>
    <xdr:clientData/>
  </xdr:twoCellAnchor>
  <xdr:twoCellAnchor editAs="oneCell">
    <xdr:from>
      <xdr:col>0</xdr:col>
      <xdr:colOff>552450</xdr:colOff>
      <xdr:row>2</xdr:row>
      <xdr:rowOff>4081</xdr:rowOff>
    </xdr:from>
    <xdr:to>
      <xdr:col>3</xdr:col>
      <xdr:colOff>771030</xdr:colOff>
      <xdr:row>15</xdr:row>
      <xdr:rowOff>272143</xdr:rowOff>
    </xdr:to>
    <xdr:pic>
      <xdr:nvPicPr>
        <xdr:cNvPr id="3" name="2 Imagen" descr="2314351_137441597.jpg"/>
        <xdr:cNvPicPr>
          <a:picLocks noChangeAspect="1"/>
        </xdr:cNvPicPr>
      </xdr:nvPicPr>
      <xdr:blipFill>
        <a:blip xmlns:r="http://schemas.openxmlformats.org/officeDocument/2006/relationships" r:embed="rId1" cstate="print"/>
        <a:stretch>
          <a:fillRect/>
        </a:stretch>
      </xdr:blipFill>
      <xdr:spPr>
        <a:xfrm>
          <a:off x="552450" y="947056"/>
          <a:ext cx="4409580" cy="6583137"/>
        </a:xfrm>
        <a:prstGeom prst="rect">
          <a:avLst/>
        </a:prstGeom>
      </xdr:spPr>
    </xdr:pic>
    <xdr:clientData/>
  </xdr:twoCellAnchor>
  <xdr:twoCellAnchor>
    <xdr:from>
      <xdr:col>0</xdr:col>
      <xdr:colOff>0</xdr:colOff>
      <xdr:row>0</xdr:row>
      <xdr:rowOff>19050</xdr:rowOff>
    </xdr:from>
    <xdr:to>
      <xdr:col>5</xdr:col>
      <xdr:colOff>746250</xdr:colOff>
      <xdr:row>0</xdr:row>
      <xdr:rowOff>166479</xdr:rowOff>
    </xdr:to>
    <xdr:sp macro="" textlink="">
      <xdr:nvSpPr>
        <xdr:cNvPr id="4" name="Rectangle 11"/>
        <xdr:cNvSpPr/>
      </xdr:nvSpPr>
      <xdr:spPr bwMode="gray">
        <a:xfrm>
          <a:off x="0" y="19050"/>
          <a:ext cx="7128000" cy="147429"/>
        </a:xfrm>
        <a:prstGeom prst="rect">
          <a:avLst/>
        </a:prstGeom>
        <a:solidFill>
          <a:srgbClr val="99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161925</xdr:rowOff>
    </xdr:from>
    <xdr:to>
      <xdr:col>5</xdr:col>
      <xdr:colOff>746250</xdr:colOff>
      <xdr:row>0</xdr:row>
      <xdr:rowOff>309354</xdr:rowOff>
    </xdr:to>
    <xdr:sp macro="" textlink="">
      <xdr:nvSpPr>
        <xdr:cNvPr id="5" name="Rectangle 11"/>
        <xdr:cNvSpPr/>
      </xdr:nvSpPr>
      <xdr:spPr bwMode="gray">
        <a:xfrm>
          <a:off x="0" y="161925"/>
          <a:ext cx="7128000" cy="147429"/>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304800</xdr:rowOff>
    </xdr:from>
    <xdr:to>
      <xdr:col>5</xdr:col>
      <xdr:colOff>746250</xdr:colOff>
      <xdr:row>0</xdr:row>
      <xdr:rowOff>452229</xdr:rowOff>
    </xdr:to>
    <xdr:sp macro="" textlink="">
      <xdr:nvSpPr>
        <xdr:cNvPr id="6" name="Rectangle 11"/>
        <xdr:cNvSpPr/>
      </xdr:nvSpPr>
      <xdr:spPr bwMode="gray">
        <a:xfrm>
          <a:off x="0" y="304800"/>
          <a:ext cx="7128000" cy="147429"/>
        </a:xfrm>
        <a:prstGeom prst="rect">
          <a:avLst/>
        </a:prstGeom>
        <a:solidFill>
          <a:srgbClr val="00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oneCellAnchor>
    <xdr:from>
      <xdr:col>2</xdr:col>
      <xdr:colOff>964747</xdr:colOff>
      <xdr:row>10</xdr:row>
      <xdr:rowOff>280305</xdr:rowOff>
    </xdr:from>
    <xdr:ext cx="2416628" cy="1157969"/>
    <xdr:sp macro="" textlink="">
      <xdr:nvSpPr>
        <xdr:cNvPr id="7" name="6 CuadroTexto"/>
        <xdr:cNvSpPr txBox="1"/>
      </xdr:nvSpPr>
      <xdr:spPr>
        <a:xfrm>
          <a:off x="4060372" y="5109480"/>
          <a:ext cx="2416628" cy="1157969"/>
        </a:xfrm>
        <a:prstGeom prst="rect">
          <a:avLst/>
        </a:prstGeom>
        <a:solidFill>
          <a:schemeClr val="bg1"/>
        </a:solidFill>
        <a:ln>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r>
            <a:rPr lang="es-MX" sz="3000" b="1" baseline="0"/>
            <a:t>REPORTE DE RESULTADOS</a:t>
          </a:r>
          <a:endParaRPr lang="es-MX" sz="3000" b="1"/>
        </a:p>
      </xdr:txBody>
    </xdr:sp>
    <xdr:clientData/>
  </xdr:oneCellAnchor>
  <xdr:twoCellAnchor editAs="oneCell">
    <xdr:from>
      <xdr:col>0</xdr:col>
      <xdr:colOff>146960</xdr:colOff>
      <xdr:row>22</xdr:row>
      <xdr:rowOff>57150</xdr:rowOff>
    </xdr:from>
    <xdr:to>
      <xdr:col>0</xdr:col>
      <xdr:colOff>1487604</xdr:colOff>
      <xdr:row>23</xdr:row>
      <xdr:rowOff>287115</xdr:rowOff>
    </xdr:to>
    <xdr:pic>
      <xdr:nvPicPr>
        <xdr:cNvPr id="8" name="7 Imagen" descr="icono csoftmty.jpg"/>
        <xdr:cNvPicPr>
          <a:picLocks noChangeAspect="1"/>
        </xdr:cNvPicPr>
      </xdr:nvPicPr>
      <xdr:blipFill>
        <a:blip xmlns:r="http://schemas.openxmlformats.org/officeDocument/2006/relationships" r:embed="rId2" cstate="print"/>
        <a:stretch>
          <a:fillRect/>
        </a:stretch>
      </xdr:blipFill>
      <xdr:spPr>
        <a:xfrm>
          <a:off x="146960" y="10125075"/>
          <a:ext cx="1340644" cy="553815"/>
        </a:xfrm>
        <a:prstGeom prst="rect">
          <a:avLst/>
        </a:prstGeom>
      </xdr:spPr>
    </xdr:pic>
    <xdr:clientData/>
  </xdr:twoCellAnchor>
  <xdr:twoCellAnchor>
    <xdr:from>
      <xdr:col>0</xdr:col>
      <xdr:colOff>828671</xdr:colOff>
      <xdr:row>46</xdr:row>
      <xdr:rowOff>28575</xdr:rowOff>
    </xdr:from>
    <xdr:to>
      <xdr:col>0</xdr:col>
      <xdr:colOff>1230705</xdr:colOff>
      <xdr:row>46</xdr:row>
      <xdr:rowOff>602908</xdr:rowOff>
    </xdr:to>
    <xdr:grpSp>
      <xdr:nvGrpSpPr>
        <xdr:cNvPr id="9" name="8 Grupo"/>
        <xdr:cNvGrpSpPr/>
      </xdr:nvGrpSpPr>
      <xdr:grpSpPr>
        <a:xfrm>
          <a:off x="828671" y="27608742"/>
          <a:ext cx="402034" cy="574333"/>
          <a:chOff x="0" y="108617"/>
          <a:chExt cx="402034" cy="574333"/>
        </a:xfrm>
      </xdr:grpSpPr>
      <xdr:sp macro="" textlink="">
        <xdr:nvSpPr>
          <xdr:cNvPr id="10" name="9 Cheurón"/>
          <xdr:cNvSpPr/>
        </xdr:nvSpPr>
        <xdr:spPr>
          <a:xfrm rot="5400000">
            <a:off x="-86150" y="194767"/>
            <a:ext cx="574333" cy="402033"/>
          </a:xfrm>
          <a:prstGeom prst="chevron">
            <a:avLst/>
          </a:prstGeom>
        </xdr:spPr>
        <xdr:style>
          <a:lnRef idx="1">
            <a:schemeClr val="accent2">
              <a:hueOff val="0"/>
              <a:satOff val="0"/>
              <a:lumOff val="0"/>
              <a:alphaOff val="0"/>
            </a:schemeClr>
          </a:lnRef>
          <a:fillRef idx="3">
            <a:schemeClr val="accent2">
              <a:hueOff val="0"/>
              <a:satOff val="0"/>
              <a:lumOff val="0"/>
              <a:alphaOff val="0"/>
            </a:schemeClr>
          </a:fillRef>
          <a:effectRef idx="3">
            <a:schemeClr val="accent2">
              <a:hueOff val="0"/>
              <a:satOff val="0"/>
              <a:lumOff val="0"/>
              <a:alphaOff val="0"/>
            </a:schemeClr>
          </a:effectRef>
          <a:fontRef idx="minor">
            <a:schemeClr val="lt1"/>
          </a:fontRef>
        </xdr:style>
      </xdr:sp>
      <xdr:sp macro="" textlink="">
        <xdr:nvSpPr>
          <xdr:cNvPr id="11" name="Cheurón 4"/>
          <xdr:cNvSpPr/>
        </xdr:nvSpPr>
        <xdr:spPr>
          <a:xfrm>
            <a:off x="1" y="309634"/>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1</a:t>
            </a:r>
          </a:p>
        </xdr:txBody>
      </xdr:sp>
    </xdr:grpSp>
    <xdr:clientData/>
  </xdr:twoCellAnchor>
  <xdr:twoCellAnchor>
    <xdr:from>
      <xdr:col>0</xdr:col>
      <xdr:colOff>828671</xdr:colOff>
      <xdr:row>47</xdr:row>
      <xdr:rowOff>145252</xdr:rowOff>
    </xdr:from>
    <xdr:to>
      <xdr:col>0</xdr:col>
      <xdr:colOff>1230705</xdr:colOff>
      <xdr:row>47</xdr:row>
      <xdr:rowOff>719585</xdr:rowOff>
    </xdr:to>
    <xdr:grpSp>
      <xdr:nvGrpSpPr>
        <xdr:cNvPr id="12" name="11 Grupo"/>
        <xdr:cNvGrpSpPr/>
      </xdr:nvGrpSpPr>
      <xdr:grpSpPr>
        <a:xfrm>
          <a:off x="828671" y="28349835"/>
          <a:ext cx="402034" cy="574333"/>
          <a:chOff x="0" y="667021"/>
          <a:chExt cx="402034" cy="574333"/>
        </a:xfrm>
      </xdr:grpSpPr>
      <xdr:sp macro="" textlink="">
        <xdr:nvSpPr>
          <xdr:cNvPr id="13" name="12 Cheurón"/>
          <xdr:cNvSpPr/>
        </xdr:nvSpPr>
        <xdr:spPr>
          <a:xfrm rot="5400000">
            <a:off x="-86150" y="753171"/>
            <a:ext cx="574333" cy="402033"/>
          </a:xfrm>
          <a:prstGeom prst="chevron">
            <a:avLst/>
          </a:prstGeom>
        </xdr:spPr>
        <xdr:style>
          <a:lnRef idx="1">
            <a:schemeClr val="accent3">
              <a:hueOff val="0"/>
              <a:satOff val="0"/>
              <a:lumOff val="0"/>
              <a:alphaOff val="0"/>
            </a:schemeClr>
          </a:lnRef>
          <a:fillRef idx="3">
            <a:schemeClr val="accent3">
              <a:hueOff val="0"/>
              <a:satOff val="0"/>
              <a:lumOff val="0"/>
              <a:alphaOff val="0"/>
            </a:schemeClr>
          </a:fillRef>
          <a:effectRef idx="3">
            <a:schemeClr val="accent3">
              <a:hueOff val="0"/>
              <a:satOff val="0"/>
              <a:lumOff val="0"/>
              <a:alphaOff val="0"/>
            </a:schemeClr>
          </a:effectRef>
          <a:fontRef idx="minor">
            <a:schemeClr val="lt1"/>
          </a:fontRef>
        </xdr:style>
      </xdr:sp>
      <xdr:sp macro="" textlink="">
        <xdr:nvSpPr>
          <xdr:cNvPr id="14" name="Cheurón 4"/>
          <xdr:cNvSpPr/>
        </xdr:nvSpPr>
        <xdr:spPr>
          <a:xfrm>
            <a:off x="1" y="868038"/>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2</a:t>
            </a:r>
          </a:p>
        </xdr:txBody>
      </xdr:sp>
    </xdr:grpSp>
    <xdr:clientData/>
  </xdr:twoCellAnchor>
  <xdr:twoCellAnchor>
    <xdr:from>
      <xdr:col>0</xdr:col>
      <xdr:colOff>828671</xdr:colOff>
      <xdr:row>48</xdr:row>
      <xdr:rowOff>207162</xdr:rowOff>
    </xdr:from>
    <xdr:to>
      <xdr:col>0</xdr:col>
      <xdr:colOff>1230705</xdr:colOff>
      <xdr:row>48</xdr:row>
      <xdr:rowOff>781495</xdr:rowOff>
    </xdr:to>
    <xdr:grpSp>
      <xdr:nvGrpSpPr>
        <xdr:cNvPr id="15" name="14 Grupo"/>
        <xdr:cNvGrpSpPr/>
      </xdr:nvGrpSpPr>
      <xdr:grpSpPr>
        <a:xfrm>
          <a:off x="828671" y="29290162"/>
          <a:ext cx="402034" cy="574333"/>
          <a:chOff x="0" y="1225425"/>
          <a:chExt cx="402034" cy="574333"/>
        </a:xfrm>
      </xdr:grpSpPr>
      <xdr:sp macro="" textlink="">
        <xdr:nvSpPr>
          <xdr:cNvPr id="16" name="15 Cheurón"/>
          <xdr:cNvSpPr/>
        </xdr:nvSpPr>
        <xdr:spPr>
          <a:xfrm rot="5400000">
            <a:off x="-86150" y="1311575"/>
            <a:ext cx="574333" cy="402033"/>
          </a:xfrm>
          <a:prstGeom prst="chevron">
            <a:avLst/>
          </a:prstGeom>
          <a:gradFill>
            <a:gsLst>
              <a:gs pos="0">
                <a:srgbClr val="5D417E"/>
              </a:gs>
              <a:gs pos="80000">
                <a:schemeClr val="accent4">
                  <a:hueOff val="0"/>
                  <a:satOff val="0"/>
                  <a:lumOff val="0"/>
                  <a:alphaOff val="0"/>
                  <a:shade val="93000"/>
                  <a:satMod val="130000"/>
                </a:schemeClr>
              </a:gs>
              <a:gs pos="100000">
                <a:schemeClr val="accent4">
                  <a:hueOff val="0"/>
                  <a:satOff val="0"/>
                  <a:lumOff val="0"/>
                  <a:alphaOff val="0"/>
                  <a:shade val="94000"/>
                  <a:satMod val="135000"/>
                </a:schemeClr>
              </a:gs>
            </a:gsLst>
          </a:gradFill>
        </xdr:spPr>
        <xdr:style>
          <a:lnRef idx="1">
            <a:schemeClr val="accent4">
              <a:hueOff val="0"/>
              <a:satOff val="0"/>
              <a:lumOff val="0"/>
              <a:alphaOff val="0"/>
            </a:schemeClr>
          </a:lnRef>
          <a:fillRef idx="3">
            <a:schemeClr val="accent4">
              <a:hueOff val="0"/>
              <a:satOff val="0"/>
              <a:lumOff val="0"/>
              <a:alphaOff val="0"/>
            </a:schemeClr>
          </a:fillRef>
          <a:effectRef idx="3">
            <a:schemeClr val="accent4">
              <a:hueOff val="0"/>
              <a:satOff val="0"/>
              <a:lumOff val="0"/>
              <a:alphaOff val="0"/>
            </a:schemeClr>
          </a:effectRef>
          <a:fontRef idx="minor">
            <a:schemeClr val="lt1"/>
          </a:fontRef>
        </xdr:style>
      </xdr:sp>
      <xdr:sp macro="" textlink="">
        <xdr:nvSpPr>
          <xdr:cNvPr id="17" name="Cheurón 4"/>
          <xdr:cNvSpPr/>
        </xdr:nvSpPr>
        <xdr:spPr>
          <a:xfrm>
            <a:off x="1" y="1426442"/>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3</a:t>
            </a:r>
          </a:p>
        </xdr:txBody>
      </xdr:sp>
    </xdr:grpSp>
    <xdr:clientData/>
  </xdr:twoCellAnchor>
  <xdr:twoCellAnchor>
    <xdr:from>
      <xdr:col>0</xdr:col>
      <xdr:colOff>828671</xdr:colOff>
      <xdr:row>49</xdr:row>
      <xdr:rowOff>371463</xdr:rowOff>
    </xdr:from>
    <xdr:to>
      <xdr:col>0</xdr:col>
      <xdr:colOff>1230705</xdr:colOff>
      <xdr:row>49</xdr:row>
      <xdr:rowOff>945796</xdr:rowOff>
    </xdr:to>
    <xdr:grpSp>
      <xdr:nvGrpSpPr>
        <xdr:cNvPr id="18" name="17 Grupo"/>
        <xdr:cNvGrpSpPr/>
      </xdr:nvGrpSpPr>
      <xdr:grpSpPr>
        <a:xfrm>
          <a:off x="828671" y="30438713"/>
          <a:ext cx="402034" cy="574333"/>
          <a:chOff x="0" y="1903484"/>
          <a:chExt cx="402034" cy="574333"/>
        </a:xfrm>
      </xdr:grpSpPr>
      <xdr:sp macro="" textlink="">
        <xdr:nvSpPr>
          <xdr:cNvPr id="19" name="18 Cheurón"/>
          <xdr:cNvSpPr/>
        </xdr:nvSpPr>
        <xdr:spPr>
          <a:xfrm rot="5400000">
            <a:off x="-86150" y="1989634"/>
            <a:ext cx="574333" cy="402033"/>
          </a:xfrm>
          <a:prstGeom prst="chevron">
            <a:avLst/>
          </a:prstGeom>
        </xdr:spPr>
        <xdr:style>
          <a:lnRef idx="1">
            <a:schemeClr val="accent5">
              <a:hueOff val="0"/>
              <a:satOff val="0"/>
              <a:lumOff val="0"/>
              <a:alphaOff val="0"/>
            </a:schemeClr>
          </a:lnRef>
          <a:fillRef idx="3">
            <a:schemeClr val="accent5">
              <a:hueOff val="0"/>
              <a:satOff val="0"/>
              <a:lumOff val="0"/>
              <a:alphaOff val="0"/>
            </a:schemeClr>
          </a:fillRef>
          <a:effectRef idx="3">
            <a:schemeClr val="accent5">
              <a:hueOff val="0"/>
              <a:satOff val="0"/>
              <a:lumOff val="0"/>
              <a:alphaOff val="0"/>
            </a:schemeClr>
          </a:effectRef>
          <a:fontRef idx="minor">
            <a:schemeClr val="lt1"/>
          </a:fontRef>
        </xdr:style>
      </xdr:sp>
      <xdr:sp macro="" textlink="">
        <xdr:nvSpPr>
          <xdr:cNvPr id="20" name="Cheurón 4"/>
          <xdr:cNvSpPr/>
        </xdr:nvSpPr>
        <xdr:spPr>
          <a:xfrm>
            <a:off x="1" y="2104501"/>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4</a:t>
            </a:r>
          </a:p>
        </xdr:txBody>
      </xdr:sp>
    </xdr:grpSp>
    <xdr:clientData/>
  </xdr:twoCellAnchor>
  <xdr:twoCellAnchor>
    <xdr:from>
      <xdr:col>0</xdr:col>
      <xdr:colOff>1209675</xdr:colOff>
      <xdr:row>31</xdr:row>
      <xdr:rowOff>9524</xdr:rowOff>
    </xdr:from>
    <xdr:to>
      <xdr:col>4</xdr:col>
      <xdr:colOff>891300</xdr:colOff>
      <xdr:row>33</xdr:row>
      <xdr:rowOff>85725</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836075</xdr:colOff>
      <xdr:row>32</xdr:row>
      <xdr:rowOff>965205</xdr:rowOff>
    </xdr:from>
    <xdr:to>
      <xdr:col>4</xdr:col>
      <xdr:colOff>293150</xdr:colOff>
      <xdr:row>32</xdr:row>
      <xdr:rowOff>1165230</xdr:rowOff>
    </xdr:to>
    <xdr:sp macro="" textlink="">
      <xdr:nvSpPr>
        <xdr:cNvPr id="22" name="21 CuadroTexto"/>
        <xdr:cNvSpPr txBox="1"/>
      </xdr:nvSpPr>
      <xdr:spPr>
        <a:xfrm>
          <a:off x="5027075" y="15147930"/>
          <a:ext cx="5524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100%</a:t>
          </a:r>
        </a:p>
      </xdr:txBody>
    </xdr:sp>
    <xdr:clientData/>
  </xdr:twoCellAnchor>
  <xdr:twoCellAnchor>
    <xdr:from>
      <xdr:col>1</xdr:col>
      <xdr:colOff>94193</xdr:colOff>
      <xdr:row>32</xdr:row>
      <xdr:rowOff>950917</xdr:rowOff>
    </xdr:from>
    <xdr:to>
      <xdr:col>1</xdr:col>
      <xdr:colOff>503769</xdr:colOff>
      <xdr:row>32</xdr:row>
      <xdr:rowOff>1179517</xdr:rowOff>
    </xdr:to>
    <xdr:sp macro="" textlink="">
      <xdr:nvSpPr>
        <xdr:cNvPr id="23" name="22 CuadroTexto"/>
        <xdr:cNvSpPr txBox="1"/>
      </xdr:nvSpPr>
      <xdr:spPr>
        <a:xfrm>
          <a:off x="2094443" y="15133642"/>
          <a:ext cx="4095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0%</a:t>
          </a:r>
        </a:p>
      </xdr:txBody>
    </xdr:sp>
    <xdr:clientData/>
  </xdr:twoCellAnchor>
  <xdr:twoCellAnchor>
    <xdr:from>
      <xdr:col>0</xdr:col>
      <xdr:colOff>1165679</xdr:colOff>
      <xdr:row>36</xdr:row>
      <xdr:rowOff>79377</xdr:rowOff>
    </xdr:from>
    <xdr:to>
      <xdr:col>4</xdr:col>
      <xdr:colOff>848493</xdr:colOff>
      <xdr:row>38</xdr:row>
      <xdr:rowOff>95251</xdr:rowOff>
    </xdr:to>
    <xdr:graphicFrame macro="">
      <xdr:nvGraphicFramePr>
        <xdr:cNvPr id="24" name="2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1418167</xdr:colOff>
      <xdr:row>41</xdr:row>
      <xdr:rowOff>52916</xdr:rowOff>
    </xdr:from>
    <xdr:to>
      <xdr:col>4</xdr:col>
      <xdr:colOff>687917</xdr:colOff>
      <xdr:row>43</xdr:row>
      <xdr:rowOff>63500</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116417</xdr:colOff>
      <xdr:row>212</xdr:row>
      <xdr:rowOff>105834</xdr:rowOff>
    </xdr:from>
    <xdr:to>
      <xdr:col>0</xdr:col>
      <xdr:colOff>1974613</xdr:colOff>
      <xdr:row>212</xdr:row>
      <xdr:rowOff>753834</xdr:rowOff>
    </xdr:to>
    <xdr:grpSp>
      <xdr:nvGrpSpPr>
        <xdr:cNvPr id="29" name="28 Grupo"/>
        <xdr:cNvGrpSpPr/>
      </xdr:nvGrpSpPr>
      <xdr:grpSpPr>
        <a:xfrm>
          <a:off x="116417" y="107378501"/>
          <a:ext cx="1858196" cy="648000"/>
          <a:chOff x="2512217" y="86653805"/>
          <a:chExt cx="1828801" cy="583805"/>
        </a:xfrm>
      </xdr:grpSpPr>
      <xdr:sp macro="[0]!Imprimir" textlink="">
        <xdr:nvSpPr>
          <xdr:cNvPr id="30" name="29 CuadroTexto"/>
          <xdr:cNvSpPr txBox="1"/>
        </xdr:nvSpPr>
        <xdr:spPr>
          <a:xfrm>
            <a:off x="2512217" y="86653805"/>
            <a:ext cx="1771526" cy="583805"/>
          </a:xfrm>
          <a:prstGeom prst="rect">
            <a:avLst/>
          </a:prstGeom>
          <a:solidFill>
            <a:schemeClr val="lt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s-MX" sz="1100" b="1" i="1">
                <a:solidFill>
                  <a:srgbClr val="0070C0"/>
                </a:solidFill>
              </a:rPr>
              <a:t>IMPRIMIR REPORTE</a:t>
            </a:r>
          </a:p>
        </xdr:txBody>
      </xdr:sp>
      <xdr:pic macro="[0]!Imprimir">
        <xdr:nvPicPr>
          <xdr:cNvPr id="31" name="30 Imagen" descr="008-doc_edit.gif"/>
          <xdr:cNvPicPr>
            <a:picLocks noChangeAspect="1"/>
          </xdr:cNvPicPr>
        </xdr:nvPicPr>
        <xdr:blipFill>
          <a:blip xmlns:r="http://schemas.openxmlformats.org/officeDocument/2006/relationships" r:embed="rId6" cstate="print"/>
          <a:stretch>
            <a:fillRect/>
          </a:stretch>
        </xdr:blipFill>
        <xdr:spPr>
          <a:xfrm>
            <a:off x="3833812" y="86689407"/>
            <a:ext cx="507206" cy="507206"/>
          </a:xfrm>
          <a:prstGeom prst="rect">
            <a:avLst/>
          </a:prstGeom>
        </xdr:spPr>
      </xdr:pic>
    </xdr:grpSp>
    <xdr:clientData fPrintsWithSheet="0"/>
  </xdr:twoCellAnchor>
</xdr:wsDr>
</file>

<file path=xl/drawings/drawing9.xml><?xml version="1.0" encoding="utf-8"?>
<c:userShapes xmlns:c="http://schemas.openxmlformats.org/drawingml/2006/chart">
  <cdr:relSizeAnchor xmlns:cdr="http://schemas.openxmlformats.org/drawingml/2006/chartDrawing">
    <cdr:from>
      <cdr:x>0.19956</cdr:x>
      <cdr:y>0.42177</cdr:y>
    </cdr:from>
    <cdr:to>
      <cdr:x>0.28172</cdr:x>
      <cdr:y>0.51113</cdr:y>
    </cdr:to>
    <cdr:sp macro="" textlink="">
      <cdr:nvSpPr>
        <cdr:cNvPr id="2" name="29 CuadroTexto"/>
        <cdr:cNvSpPr txBox="1"/>
      </cdr:nvSpPr>
      <cdr:spPr>
        <a:xfrm xmlns:a="http://schemas.openxmlformats.org/drawingml/2006/main">
          <a:off x="994833" y="1051203"/>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0.76428</cdr:x>
      <cdr:y>0.4193</cdr:y>
    </cdr:from>
    <cdr:to>
      <cdr:x>0.87617</cdr:x>
      <cdr:y>0.49749</cdr:y>
    </cdr:to>
    <cdr:sp macro="" textlink="">
      <cdr:nvSpPr>
        <cdr:cNvPr id="3" name="28 CuadroTexto"/>
        <cdr:cNvSpPr txBox="1"/>
      </cdr:nvSpPr>
      <cdr:spPr>
        <a:xfrm xmlns:a="http://schemas.openxmlformats.org/drawingml/2006/main">
          <a:off x="3810000" y="1045045"/>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10.xml><?xml version="1.0" encoding="utf-8"?>
<c:userShapes xmlns:c="http://schemas.openxmlformats.org/drawingml/2006/chart">
  <cdr:relSizeAnchor xmlns:cdr="http://schemas.openxmlformats.org/drawingml/2006/chartDrawing">
    <cdr:from>
      <cdr:x>0.17361</cdr:x>
      <cdr:y>0.41355</cdr:y>
    </cdr:from>
    <cdr:to>
      <cdr:x>0.26319</cdr:x>
      <cdr:y>0.5031</cdr:y>
    </cdr:to>
    <cdr:sp macro="" textlink="">
      <cdr:nvSpPr>
        <cdr:cNvPr id="2" name="29 CuadroTexto"/>
        <cdr:cNvSpPr txBox="1"/>
      </cdr:nvSpPr>
      <cdr:spPr>
        <a:xfrm xmlns:a="http://schemas.openxmlformats.org/drawingml/2006/main">
          <a:off x="793751" y="1028538"/>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0.78241</cdr:x>
      <cdr:y>0.41915</cdr:y>
    </cdr:from>
    <cdr:to>
      <cdr:x>0.9044</cdr:x>
      <cdr:y>0.49751</cdr:y>
    </cdr:to>
    <cdr:sp macro="" textlink="">
      <cdr:nvSpPr>
        <cdr:cNvPr id="3" name="28 CuadroTexto"/>
        <cdr:cNvSpPr txBox="1"/>
      </cdr:nvSpPr>
      <cdr:spPr>
        <a:xfrm xmlns:a="http://schemas.openxmlformats.org/drawingml/2006/main">
          <a:off x="3577167" y="1042458"/>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11.xml><?xml version="1.0" encoding="utf-8"?>
<xdr:wsDr xmlns:xdr="http://schemas.openxmlformats.org/drawingml/2006/spreadsheetDrawing" xmlns:a="http://schemas.openxmlformats.org/drawingml/2006/main">
  <xdr:twoCellAnchor>
    <xdr:from>
      <xdr:col>12</xdr:col>
      <xdr:colOff>21166</xdr:colOff>
      <xdr:row>237</xdr:row>
      <xdr:rowOff>10583</xdr:rowOff>
    </xdr:from>
    <xdr:to>
      <xdr:col>14</xdr:col>
      <xdr:colOff>192615</xdr:colOff>
      <xdr:row>237</xdr:row>
      <xdr:rowOff>467783</xdr:rowOff>
    </xdr:to>
    <xdr:grpSp>
      <xdr:nvGrpSpPr>
        <xdr:cNvPr id="2" name="1 Grupo">
          <a:hlinkClick xmlns:r="http://schemas.openxmlformats.org/officeDocument/2006/relationships" r:id="rId1" tooltip="Reporte"/>
        </xdr:cNvPr>
        <xdr:cNvGrpSpPr/>
      </xdr:nvGrpSpPr>
      <xdr:grpSpPr>
        <a:xfrm>
          <a:off x="3926416" y="118099416"/>
          <a:ext cx="1695449" cy="457200"/>
          <a:chOff x="7219951" y="84122419"/>
          <a:chExt cx="1695449" cy="457200"/>
        </a:xfrm>
        <a:scene3d>
          <a:camera prst="orthographicFront">
            <a:rot lat="0" lon="0" rev="0"/>
          </a:camera>
          <a:lightRig rig="glow" dir="t">
            <a:rot lat="0" lon="0" rev="4800000"/>
          </a:lightRig>
        </a:scene3d>
      </xdr:grpSpPr>
      <xdr:pic>
        <xdr:nvPicPr>
          <xdr:cNvPr id="3" name="2 Imagen" descr="008-doc_edit.gif"/>
          <xdr:cNvPicPr>
            <a:picLocks noChangeAspect="1"/>
          </xdr:cNvPicPr>
        </xdr:nvPicPr>
        <xdr:blipFill>
          <a:blip xmlns:r="http://schemas.openxmlformats.org/officeDocument/2006/relationships" r:embed="rId2" cstate="print"/>
          <a:stretch>
            <a:fillRect/>
          </a:stretch>
        </xdr:blipFill>
        <xdr:spPr>
          <a:xfrm>
            <a:off x="8458200" y="84122419"/>
            <a:ext cx="457200" cy="457200"/>
          </a:xfrm>
          <a:prstGeom prst="rect">
            <a:avLst/>
          </a:prstGeom>
          <a:ln>
            <a:noFill/>
          </a:ln>
          <a:effectLst>
            <a:outerShdw blurRad="190500" dist="228600" dir="2700000" algn="ctr">
              <a:srgbClr val="000000">
                <a:alpha val="30000"/>
              </a:srgbClr>
            </a:outerShdw>
          </a:effectLst>
          <a:sp3d prstMaterial="matte">
            <a:bevelT w="127000" h="63500"/>
          </a:sp3d>
        </xdr:spPr>
      </xdr:pic>
      <xdr:sp macro="" textlink="">
        <xdr:nvSpPr>
          <xdr:cNvPr id="4" name="3 CuadroTexto"/>
          <xdr:cNvSpPr txBox="1"/>
        </xdr:nvSpPr>
        <xdr:spPr>
          <a:xfrm>
            <a:off x="7219951" y="84201804"/>
            <a:ext cx="1143000" cy="322245"/>
          </a:xfrm>
          <a:prstGeom prst="rect">
            <a:avLst/>
          </a:prstGeom>
          <a:solidFill>
            <a:schemeClr val="lt1"/>
          </a:solidFill>
          <a:ln w="9525" cmpd="sng">
            <a:noFill/>
          </a:ln>
          <a:effectLst>
            <a:outerShdw blurRad="190500" dist="228600" dir="2700000" algn="ctr">
              <a:srgbClr val="000000">
                <a:alpha val="30000"/>
              </a:srgbClr>
            </a:outerShdw>
          </a:effectLst>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050" b="1" i="1">
                <a:solidFill>
                  <a:srgbClr val="0070C0"/>
                </a:solidFill>
                <a:latin typeface="Comic Sans MS" pitchFamily="66" charset="0"/>
              </a:rPr>
              <a:t>VER REPORTE</a:t>
            </a:r>
          </a:p>
        </xdr:txBody>
      </xdr:sp>
    </xdr:grpSp>
    <xdr:clientData/>
  </xdr:twoCellAnchor>
  <xdr:twoCellAnchor editAs="oneCell">
    <xdr:from>
      <xdr:col>17</xdr:col>
      <xdr:colOff>273844</xdr:colOff>
      <xdr:row>23</xdr:row>
      <xdr:rowOff>130969</xdr:rowOff>
    </xdr:from>
    <xdr:to>
      <xdr:col>17</xdr:col>
      <xdr:colOff>474928</xdr:colOff>
      <xdr:row>23</xdr:row>
      <xdr:rowOff>329407</xdr:rowOff>
    </xdr:to>
    <xdr:pic macro="[0]!Componente">
      <xdr:nvPicPr>
        <xdr:cNvPr id="5" name="4 Imagen" descr="info.ico"/>
        <xdr:cNvPicPr>
          <a:picLocks noChangeAspect="1"/>
        </xdr:cNvPicPr>
      </xdr:nvPicPr>
      <xdr:blipFill>
        <a:blip xmlns:r="http://schemas.openxmlformats.org/officeDocument/2006/relationships" r:embed="rId3" cstate="print"/>
        <a:stretch>
          <a:fillRect/>
        </a:stretch>
      </xdr:blipFill>
      <xdr:spPr>
        <a:xfrm>
          <a:off x="12189619" y="10284619"/>
          <a:ext cx="201084" cy="198438"/>
        </a:xfrm>
        <a:prstGeom prst="rect">
          <a:avLst/>
        </a:prstGeom>
        <a:ln>
          <a:solidFill>
            <a:schemeClr val="accent1"/>
          </a:solidFill>
        </a:ln>
      </xdr:spPr>
    </xdr:pic>
    <xdr:clientData/>
  </xdr:twoCellAnchor>
  <xdr:twoCellAnchor editAs="oneCell">
    <xdr:from>
      <xdr:col>17</xdr:col>
      <xdr:colOff>273844</xdr:colOff>
      <xdr:row>45</xdr:row>
      <xdr:rowOff>130969</xdr:rowOff>
    </xdr:from>
    <xdr:to>
      <xdr:col>17</xdr:col>
      <xdr:colOff>474928</xdr:colOff>
      <xdr:row>45</xdr:row>
      <xdr:rowOff>329407</xdr:rowOff>
    </xdr:to>
    <xdr:pic macro="[0]!Objetivo_Calidad">
      <xdr:nvPicPr>
        <xdr:cNvPr id="6" name="5 Imagen" descr="info.ico"/>
        <xdr:cNvPicPr>
          <a:picLocks noChangeAspect="1"/>
        </xdr:cNvPicPr>
      </xdr:nvPicPr>
      <xdr:blipFill>
        <a:blip xmlns:r="http://schemas.openxmlformats.org/officeDocument/2006/relationships" r:embed="rId3" cstate="print"/>
        <a:stretch>
          <a:fillRect/>
        </a:stretch>
      </xdr:blipFill>
      <xdr:spPr>
        <a:xfrm>
          <a:off x="12189619" y="19561969"/>
          <a:ext cx="201084" cy="198438"/>
        </a:xfrm>
        <a:prstGeom prst="rect">
          <a:avLst/>
        </a:prstGeom>
        <a:ln>
          <a:solidFill>
            <a:schemeClr val="accent1"/>
          </a:solidFill>
        </a:ln>
      </xdr:spPr>
    </xdr:pic>
    <xdr:clientData/>
  </xdr:twoCellAnchor>
  <xdr:twoCellAnchor editAs="oneCell">
    <xdr:from>
      <xdr:col>17</xdr:col>
      <xdr:colOff>158750</xdr:colOff>
      <xdr:row>149</xdr:row>
      <xdr:rowOff>148167</xdr:rowOff>
    </xdr:from>
    <xdr:to>
      <xdr:col>17</xdr:col>
      <xdr:colOff>359834</xdr:colOff>
      <xdr:row>149</xdr:row>
      <xdr:rowOff>346605</xdr:rowOff>
    </xdr:to>
    <xdr:pic macro="[0]!Activos">
      <xdr:nvPicPr>
        <xdr:cNvPr id="7" name="6 Imagen" descr="info.ico"/>
        <xdr:cNvPicPr>
          <a:picLocks noChangeAspect="1"/>
        </xdr:cNvPicPr>
      </xdr:nvPicPr>
      <xdr:blipFill>
        <a:blip xmlns:r="http://schemas.openxmlformats.org/officeDocument/2006/relationships" r:embed="rId3" cstate="print"/>
        <a:stretch>
          <a:fillRect/>
        </a:stretch>
      </xdr:blipFill>
      <xdr:spPr>
        <a:xfrm>
          <a:off x="12074525" y="70204542"/>
          <a:ext cx="201084" cy="198438"/>
        </a:xfrm>
        <a:prstGeom prst="rect">
          <a:avLst/>
        </a:prstGeom>
        <a:ln>
          <a:solidFill>
            <a:schemeClr val="accent1"/>
          </a:solidFill>
        </a:ln>
      </xdr:spPr>
    </xdr:pic>
    <xdr:clientData/>
  </xdr:twoCellAnchor>
  <xdr:twoCellAnchor editAs="oneCell">
    <xdr:from>
      <xdr:col>17</xdr:col>
      <xdr:colOff>190500</xdr:colOff>
      <xdr:row>160</xdr:row>
      <xdr:rowOff>127000</xdr:rowOff>
    </xdr:from>
    <xdr:to>
      <xdr:col>17</xdr:col>
      <xdr:colOff>391584</xdr:colOff>
      <xdr:row>160</xdr:row>
      <xdr:rowOff>325438</xdr:rowOff>
    </xdr:to>
    <xdr:pic macro="[0]!Presupuesto">
      <xdr:nvPicPr>
        <xdr:cNvPr id="8" name="7 Imagen" descr="info.ico"/>
        <xdr:cNvPicPr>
          <a:picLocks noChangeAspect="1"/>
        </xdr:cNvPicPr>
      </xdr:nvPicPr>
      <xdr:blipFill>
        <a:blip xmlns:r="http://schemas.openxmlformats.org/officeDocument/2006/relationships" r:embed="rId3" cstate="print"/>
        <a:stretch>
          <a:fillRect/>
        </a:stretch>
      </xdr:blipFill>
      <xdr:spPr>
        <a:xfrm>
          <a:off x="12106275" y="75631675"/>
          <a:ext cx="201084" cy="198438"/>
        </a:xfrm>
        <a:prstGeom prst="rect">
          <a:avLst/>
        </a:prstGeom>
        <a:ln>
          <a:solidFill>
            <a:schemeClr val="accent1"/>
          </a:solidFill>
        </a:ln>
      </xdr:spPr>
    </xdr:pic>
    <xdr:clientData/>
  </xdr:twoCellAnchor>
  <mc:AlternateContent xmlns:mc="http://schemas.openxmlformats.org/markup-compatibility/2006">
    <mc:Choice xmlns:a14="http://schemas.microsoft.com/office/drawing/2010/main" Requires="a14">
      <xdr:twoCellAnchor editAs="oneCell">
        <xdr:from>
          <xdr:col>18</xdr:col>
          <xdr:colOff>314325</xdr:colOff>
          <xdr:row>10</xdr:row>
          <xdr:rowOff>123825</xdr:rowOff>
        </xdr:from>
        <xdr:to>
          <xdr:col>18</xdr:col>
          <xdr:colOff>628650</xdr:colOff>
          <xdr:row>10</xdr:row>
          <xdr:rowOff>342900</xdr:rowOff>
        </xdr:to>
        <xdr:sp macro="" textlink="">
          <xdr:nvSpPr>
            <xdr:cNvPr id="29697" name="Check Box 1" hidden="1">
              <a:extLst>
                <a:ext uri="{63B3BB69-23CF-44E3-9099-C40C66FF867C}">
                  <a14:compatExt spid="_x0000_s296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12</xdr:row>
          <xdr:rowOff>333375</xdr:rowOff>
        </xdr:from>
        <xdr:to>
          <xdr:col>18</xdr:col>
          <xdr:colOff>609600</xdr:colOff>
          <xdr:row>12</xdr:row>
          <xdr:rowOff>552450</xdr:rowOff>
        </xdr:to>
        <xdr:sp macro="" textlink="">
          <xdr:nvSpPr>
            <xdr:cNvPr id="29698" name="Check Box 2" hidden="1">
              <a:extLst>
                <a:ext uri="{63B3BB69-23CF-44E3-9099-C40C66FF867C}">
                  <a14:compatExt spid="_x0000_s296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19</xdr:row>
          <xdr:rowOff>123825</xdr:rowOff>
        </xdr:from>
        <xdr:to>
          <xdr:col>18</xdr:col>
          <xdr:colOff>609600</xdr:colOff>
          <xdr:row>19</xdr:row>
          <xdr:rowOff>342900</xdr:rowOff>
        </xdr:to>
        <xdr:sp macro="" textlink="">
          <xdr:nvSpPr>
            <xdr:cNvPr id="29699" name="Check Box 3" hidden="1">
              <a:extLst>
                <a:ext uri="{63B3BB69-23CF-44E3-9099-C40C66FF867C}">
                  <a14:compatExt spid="_x0000_s296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21</xdr:row>
          <xdr:rowOff>123825</xdr:rowOff>
        </xdr:from>
        <xdr:to>
          <xdr:col>18</xdr:col>
          <xdr:colOff>609600</xdr:colOff>
          <xdr:row>21</xdr:row>
          <xdr:rowOff>342900</xdr:rowOff>
        </xdr:to>
        <xdr:sp macro="" textlink="">
          <xdr:nvSpPr>
            <xdr:cNvPr id="29700" name="Check Box 4" hidden="1">
              <a:extLst>
                <a:ext uri="{63B3BB69-23CF-44E3-9099-C40C66FF867C}">
                  <a14:compatExt spid="_x0000_s29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xdr:row>
          <xdr:rowOff>123825</xdr:rowOff>
        </xdr:from>
        <xdr:to>
          <xdr:col>18</xdr:col>
          <xdr:colOff>609600</xdr:colOff>
          <xdr:row>23</xdr:row>
          <xdr:rowOff>342900</xdr:rowOff>
        </xdr:to>
        <xdr:sp macro="" textlink="">
          <xdr:nvSpPr>
            <xdr:cNvPr id="29701" name="Check Box 5" hidden="1">
              <a:extLst>
                <a:ext uri="{63B3BB69-23CF-44E3-9099-C40C66FF867C}">
                  <a14:compatExt spid="_x0000_s297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26</xdr:row>
          <xdr:rowOff>133350</xdr:rowOff>
        </xdr:from>
        <xdr:to>
          <xdr:col>18</xdr:col>
          <xdr:colOff>609600</xdr:colOff>
          <xdr:row>26</xdr:row>
          <xdr:rowOff>361950</xdr:rowOff>
        </xdr:to>
        <xdr:sp macro="" textlink="">
          <xdr:nvSpPr>
            <xdr:cNvPr id="29702" name="Check Box 6" hidden="1">
              <a:extLst>
                <a:ext uri="{63B3BB69-23CF-44E3-9099-C40C66FF867C}">
                  <a14:compatExt spid="_x0000_s297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27</xdr:row>
          <xdr:rowOff>133350</xdr:rowOff>
        </xdr:from>
        <xdr:to>
          <xdr:col>18</xdr:col>
          <xdr:colOff>609600</xdr:colOff>
          <xdr:row>27</xdr:row>
          <xdr:rowOff>361950</xdr:rowOff>
        </xdr:to>
        <xdr:sp macro="" textlink="">
          <xdr:nvSpPr>
            <xdr:cNvPr id="29703" name="Check Box 7" hidden="1">
              <a:extLst>
                <a:ext uri="{63B3BB69-23CF-44E3-9099-C40C66FF867C}">
                  <a14:compatExt spid="_x0000_s29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34</xdr:row>
          <xdr:rowOff>247650</xdr:rowOff>
        </xdr:from>
        <xdr:to>
          <xdr:col>18</xdr:col>
          <xdr:colOff>609600</xdr:colOff>
          <xdr:row>34</xdr:row>
          <xdr:rowOff>466725</xdr:rowOff>
        </xdr:to>
        <xdr:sp macro="" textlink="">
          <xdr:nvSpPr>
            <xdr:cNvPr id="29704" name="Check Box 8" hidden="1">
              <a:extLst>
                <a:ext uri="{63B3BB69-23CF-44E3-9099-C40C66FF867C}">
                  <a14:compatExt spid="_x0000_s297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36</xdr:row>
          <xdr:rowOff>133350</xdr:rowOff>
        </xdr:from>
        <xdr:to>
          <xdr:col>18</xdr:col>
          <xdr:colOff>609600</xdr:colOff>
          <xdr:row>36</xdr:row>
          <xdr:rowOff>361950</xdr:rowOff>
        </xdr:to>
        <xdr:sp macro="" textlink="">
          <xdr:nvSpPr>
            <xdr:cNvPr id="29705" name="Check Box 9" hidden="1">
              <a:extLst>
                <a:ext uri="{63B3BB69-23CF-44E3-9099-C40C66FF867C}">
                  <a14:compatExt spid="_x0000_s297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38</xdr:row>
          <xdr:rowOff>133350</xdr:rowOff>
        </xdr:from>
        <xdr:to>
          <xdr:col>18</xdr:col>
          <xdr:colOff>609600</xdr:colOff>
          <xdr:row>38</xdr:row>
          <xdr:rowOff>361950</xdr:rowOff>
        </xdr:to>
        <xdr:sp macro="" textlink="">
          <xdr:nvSpPr>
            <xdr:cNvPr id="29706" name="Check Box 10" hidden="1">
              <a:extLst>
                <a:ext uri="{63B3BB69-23CF-44E3-9099-C40C66FF867C}">
                  <a14:compatExt spid="_x0000_s297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45</xdr:row>
          <xdr:rowOff>133350</xdr:rowOff>
        </xdr:from>
        <xdr:to>
          <xdr:col>18</xdr:col>
          <xdr:colOff>609600</xdr:colOff>
          <xdr:row>45</xdr:row>
          <xdr:rowOff>361950</xdr:rowOff>
        </xdr:to>
        <xdr:sp macro="" textlink="">
          <xdr:nvSpPr>
            <xdr:cNvPr id="29707" name="Check Box 11" hidden="1">
              <a:extLst>
                <a:ext uri="{63B3BB69-23CF-44E3-9099-C40C66FF867C}">
                  <a14:compatExt spid="_x0000_s297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47</xdr:row>
          <xdr:rowOff>123825</xdr:rowOff>
        </xdr:from>
        <xdr:to>
          <xdr:col>18</xdr:col>
          <xdr:colOff>609600</xdr:colOff>
          <xdr:row>47</xdr:row>
          <xdr:rowOff>342900</xdr:rowOff>
        </xdr:to>
        <xdr:sp macro="" textlink="">
          <xdr:nvSpPr>
            <xdr:cNvPr id="29708" name="Check Box 12" hidden="1">
              <a:extLst>
                <a:ext uri="{63B3BB69-23CF-44E3-9099-C40C66FF867C}">
                  <a14:compatExt spid="_x0000_s297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48</xdr:row>
          <xdr:rowOff>133350</xdr:rowOff>
        </xdr:from>
        <xdr:to>
          <xdr:col>18</xdr:col>
          <xdr:colOff>609600</xdr:colOff>
          <xdr:row>48</xdr:row>
          <xdr:rowOff>361950</xdr:rowOff>
        </xdr:to>
        <xdr:sp macro="" textlink="">
          <xdr:nvSpPr>
            <xdr:cNvPr id="29709" name="Check Box 13" hidden="1">
              <a:extLst>
                <a:ext uri="{63B3BB69-23CF-44E3-9099-C40C66FF867C}">
                  <a14:compatExt spid="_x0000_s297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50</xdr:row>
          <xdr:rowOff>133350</xdr:rowOff>
        </xdr:from>
        <xdr:to>
          <xdr:col>18</xdr:col>
          <xdr:colOff>609600</xdr:colOff>
          <xdr:row>50</xdr:row>
          <xdr:rowOff>361950</xdr:rowOff>
        </xdr:to>
        <xdr:sp macro="" textlink="">
          <xdr:nvSpPr>
            <xdr:cNvPr id="29710" name="Check Box 14" hidden="1">
              <a:extLst>
                <a:ext uri="{63B3BB69-23CF-44E3-9099-C40C66FF867C}">
                  <a14:compatExt spid="_x0000_s297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51</xdr:row>
          <xdr:rowOff>133350</xdr:rowOff>
        </xdr:from>
        <xdr:to>
          <xdr:col>18</xdr:col>
          <xdr:colOff>609600</xdr:colOff>
          <xdr:row>51</xdr:row>
          <xdr:rowOff>361950</xdr:rowOff>
        </xdr:to>
        <xdr:sp macro="" textlink="">
          <xdr:nvSpPr>
            <xdr:cNvPr id="29711" name="Check Box 15" hidden="1">
              <a:extLst>
                <a:ext uri="{63B3BB69-23CF-44E3-9099-C40C66FF867C}">
                  <a14:compatExt spid="_x0000_s297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52</xdr:row>
          <xdr:rowOff>133350</xdr:rowOff>
        </xdr:from>
        <xdr:to>
          <xdr:col>18</xdr:col>
          <xdr:colOff>609600</xdr:colOff>
          <xdr:row>52</xdr:row>
          <xdr:rowOff>361950</xdr:rowOff>
        </xdr:to>
        <xdr:sp macro="" textlink="">
          <xdr:nvSpPr>
            <xdr:cNvPr id="29712" name="Check Box 16" hidden="1">
              <a:extLst>
                <a:ext uri="{63B3BB69-23CF-44E3-9099-C40C66FF867C}">
                  <a14:compatExt spid="_x0000_s297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53</xdr:row>
          <xdr:rowOff>133350</xdr:rowOff>
        </xdr:from>
        <xdr:to>
          <xdr:col>18</xdr:col>
          <xdr:colOff>609600</xdr:colOff>
          <xdr:row>53</xdr:row>
          <xdr:rowOff>361950</xdr:rowOff>
        </xdr:to>
        <xdr:sp macro="" textlink="">
          <xdr:nvSpPr>
            <xdr:cNvPr id="29713" name="Check Box 17" hidden="1">
              <a:extLst>
                <a:ext uri="{63B3BB69-23CF-44E3-9099-C40C66FF867C}">
                  <a14:compatExt spid="_x0000_s297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64</xdr:row>
          <xdr:rowOff>266700</xdr:rowOff>
        </xdr:from>
        <xdr:to>
          <xdr:col>18</xdr:col>
          <xdr:colOff>609600</xdr:colOff>
          <xdr:row>64</xdr:row>
          <xdr:rowOff>485775</xdr:rowOff>
        </xdr:to>
        <xdr:sp macro="" textlink="">
          <xdr:nvSpPr>
            <xdr:cNvPr id="29714" name="Check Box 18" hidden="1">
              <a:extLst>
                <a:ext uri="{63B3BB69-23CF-44E3-9099-C40C66FF867C}">
                  <a14:compatExt spid="_x0000_s297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66</xdr:row>
          <xdr:rowOff>266700</xdr:rowOff>
        </xdr:from>
        <xdr:to>
          <xdr:col>18</xdr:col>
          <xdr:colOff>609600</xdr:colOff>
          <xdr:row>66</xdr:row>
          <xdr:rowOff>485775</xdr:rowOff>
        </xdr:to>
        <xdr:sp macro="" textlink="">
          <xdr:nvSpPr>
            <xdr:cNvPr id="29715" name="Check Box 19" hidden="1">
              <a:extLst>
                <a:ext uri="{63B3BB69-23CF-44E3-9099-C40C66FF867C}">
                  <a14:compatExt spid="_x0000_s297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68</xdr:row>
          <xdr:rowOff>123825</xdr:rowOff>
        </xdr:from>
        <xdr:to>
          <xdr:col>18</xdr:col>
          <xdr:colOff>609600</xdr:colOff>
          <xdr:row>68</xdr:row>
          <xdr:rowOff>342900</xdr:rowOff>
        </xdr:to>
        <xdr:sp macro="" textlink="">
          <xdr:nvSpPr>
            <xdr:cNvPr id="29716" name="Check Box 20" hidden="1">
              <a:extLst>
                <a:ext uri="{63B3BB69-23CF-44E3-9099-C40C66FF867C}">
                  <a14:compatExt spid="_x0000_s297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80</xdr:row>
          <xdr:rowOff>133350</xdr:rowOff>
        </xdr:from>
        <xdr:to>
          <xdr:col>18</xdr:col>
          <xdr:colOff>609600</xdr:colOff>
          <xdr:row>80</xdr:row>
          <xdr:rowOff>361950</xdr:rowOff>
        </xdr:to>
        <xdr:sp macro="" textlink="">
          <xdr:nvSpPr>
            <xdr:cNvPr id="29717" name="Check Box 21" hidden="1">
              <a:extLst>
                <a:ext uri="{63B3BB69-23CF-44E3-9099-C40C66FF867C}">
                  <a14:compatExt spid="_x0000_s297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82</xdr:row>
          <xdr:rowOff>180975</xdr:rowOff>
        </xdr:from>
        <xdr:to>
          <xdr:col>18</xdr:col>
          <xdr:colOff>609600</xdr:colOff>
          <xdr:row>82</xdr:row>
          <xdr:rowOff>409575</xdr:rowOff>
        </xdr:to>
        <xdr:sp macro="" textlink="">
          <xdr:nvSpPr>
            <xdr:cNvPr id="29718" name="Check Box 22" hidden="1">
              <a:extLst>
                <a:ext uri="{63B3BB69-23CF-44E3-9099-C40C66FF867C}">
                  <a14:compatExt spid="_x0000_s297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83</xdr:row>
          <xdr:rowOff>133350</xdr:rowOff>
        </xdr:from>
        <xdr:to>
          <xdr:col>18</xdr:col>
          <xdr:colOff>609600</xdr:colOff>
          <xdr:row>83</xdr:row>
          <xdr:rowOff>361950</xdr:rowOff>
        </xdr:to>
        <xdr:sp macro="" textlink="">
          <xdr:nvSpPr>
            <xdr:cNvPr id="29719" name="Check Box 23" hidden="1">
              <a:extLst>
                <a:ext uri="{63B3BB69-23CF-44E3-9099-C40C66FF867C}">
                  <a14:compatExt spid="_x0000_s297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90</xdr:row>
          <xdr:rowOff>190500</xdr:rowOff>
        </xdr:from>
        <xdr:to>
          <xdr:col>18</xdr:col>
          <xdr:colOff>609600</xdr:colOff>
          <xdr:row>90</xdr:row>
          <xdr:rowOff>409575</xdr:rowOff>
        </xdr:to>
        <xdr:sp macro="" textlink="">
          <xdr:nvSpPr>
            <xdr:cNvPr id="29720" name="Check Box 24" hidden="1">
              <a:extLst>
                <a:ext uri="{63B3BB69-23CF-44E3-9099-C40C66FF867C}">
                  <a14:compatExt spid="_x0000_s297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92</xdr:row>
          <xdr:rowOff>123825</xdr:rowOff>
        </xdr:from>
        <xdr:to>
          <xdr:col>18</xdr:col>
          <xdr:colOff>609600</xdr:colOff>
          <xdr:row>92</xdr:row>
          <xdr:rowOff>342900</xdr:rowOff>
        </xdr:to>
        <xdr:sp macro="" textlink="">
          <xdr:nvSpPr>
            <xdr:cNvPr id="29721" name="Check Box 25" hidden="1">
              <a:extLst>
                <a:ext uri="{63B3BB69-23CF-44E3-9099-C40C66FF867C}">
                  <a14:compatExt spid="_x0000_s29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93</xdr:row>
          <xdr:rowOff>190500</xdr:rowOff>
        </xdr:from>
        <xdr:to>
          <xdr:col>18</xdr:col>
          <xdr:colOff>609600</xdr:colOff>
          <xdr:row>93</xdr:row>
          <xdr:rowOff>409575</xdr:rowOff>
        </xdr:to>
        <xdr:sp macro="" textlink="">
          <xdr:nvSpPr>
            <xdr:cNvPr id="29722" name="Check Box 26" hidden="1">
              <a:extLst>
                <a:ext uri="{63B3BB69-23CF-44E3-9099-C40C66FF867C}">
                  <a14:compatExt spid="_x0000_s29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95</xdr:row>
          <xdr:rowOff>238125</xdr:rowOff>
        </xdr:from>
        <xdr:to>
          <xdr:col>18</xdr:col>
          <xdr:colOff>609600</xdr:colOff>
          <xdr:row>95</xdr:row>
          <xdr:rowOff>457200</xdr:rowOff>
        </xdr:to>
        <xdr:sp macro="" textlink="">
          <xdr:nvSpPr>
            <xdr:cNvPr id="29723" name="Check Box 27" hidden="1">
              <a:extLst>
                <a:ext uri="{63B3BB69-23CF-44E3-9099-C40C66FF867C}">
                  <a14:compatExt spid="_x0000_s29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96</xdr:row>
          <xdr:rowOff>133350</xdr:rowOff>
        </xdr:from>
        <xdr:to>
          <xdr:col>18</xdr:col>
          <xdr:colOff>609600</xdr:colOff>
          <xdr:row>96</xdr:row>
          <xdr:rowOff>361950</xdr:rowOff>
        </xdr:to>
        <xdr:sp macro="" textlink="">
          <xdr:nvSpPr>
            <xdr:cNvPr id="29724" name="Check Box 28" hidden="1">
              <a:extLst>
                <a:ext uri="{63B3BB69-23CF-44E3-9099-C40C66FF867C}">
                  <a14:compatExt spid="_x0000_s29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97</xdr:row>
          <xdr:rowOff>190500</xdr:rowOff>
        </xdr:from>
        <xdr:to>
          <xdr:col>18</xdr:col>
          <xdr:colOff>609600</xdr:colOff>
          <xdr:row>97</xdr:row>
          <xdr:rowOff>409575</xdr:rowOff>
        </xdr:to>
        <xdr:sp macro="" textlink="">
          <xdr:nvSpPr>
            <xdr:cNvPr id="29725" name="Check Box 29" hidden="1">
              <a:extLst>
                <a:ext uri="{63B3BB69-23CF-44E3-9099-C40C66FF867C}">
                  <a14:compatExt spid="_x0000_s29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109</xdr:row>
          <xdr:rowOff>180975</xdr:rowOff>
        </xdr:from>
        <xdr:to>
          <xdr:col>18</xdr:col>
          <xdr:colOff>609600</xdr:colOff>
          <xdr:row>109</xdr:row>
          <xdr:rowOff>409575</xdr:rowOff>
        </xdr:to>
        <xdr:sp macro="" textlink="">
          <xdr:nvSpPr>
            <xdr:cNvPr id="29726" name="Check Box 30" hidden="1">
              <a:extLst>
                <a:ext uri="{63B3BB69-23CF-44E3-9099-C40C66FF867C}">
                  <a14:compatExt spid="_x0000_s29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111</xdr:row>
          <xdr:rowOff>123825</xdr:rowOff>
        </xdr:from>
        <xdr:to>
          <xdr:col>18</xdr:col>
          <xdr:colOff>609600</xdr:colOff>
          <xdr:row>111</xdr:row>
          <xdr:rowOff>342900</xdr:rowOff>
        </xdr:to>
        <xdr:sp macro="" textlink="">
          <xdr:nvSpPr>
            <xdr:cNvPr id="29727" name="Check Box 31" hidden="1">
              <a:extLst>
                <a:ext uri="{63B3BB69-23CF-44E3-9099-C40C66FF867C}">
                  <a14:compatExt spid="_x0000_s29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113</xdr:row>
          <xdr:rowOff>276225</xdr:rowOff>
        </xdr:from>
        <xdr:to>
          <xdr:col>18</xdr:col>
          <xdr:colOff>609600</xdr:colOff>
          <xdr:row>113</xdr:row>
          <xdr:rowOff>504825</xdr:rowOff>
        </xdr:to>
        <xdr:sp macro="" textlink="">
          <xdr:nvSpPr>
            <xdr:cNvPr id="29728" name="Check Box 32" hidden="1">
              <a:extLst>
                <a:ext uri="{63B3BB69-23CF-44E3-9099-C40C66FF867C}">
                  <a14:compatExt spid="_x0000_s29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114</xdr:row>
          <xdr:rowOff>123825</xdr:rowOff>
        </xdr:from>
        <xdr:to>
          <xdr:col>18</xdr:col>
          <xdr:colOff>609600</xdr:colOff>
          <xdr:row>114</xdr:row>
          <xdr:rowOff>342900</xdr:rowOff>
        </xdr:to>
        <xdr:sp macro="" textlink="">
          <xdr:nvSpPr>
            <xdr:cNvPr id="29729" name="Check Box 33" hidden="1">
              <a:extLst>
                <a:ext uri="{63B3BB69-23CF-44E3-9099-C40C66FF867C}">
                  <a14:compatExt spid="_x0000_s29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116</xdr:row>
          <xdr:rowOff>209550</xdr:rowOff>
        </xdr:from>
        <xdr:to>
          <xdr:col>18</xdr:col>
          <xdr:colOff>609600</xdr:colOff>
          <xdr:row>116</xdr:row>
          <xdr:rowOff>438150</xdr:rowOff>
        </xdr:to>
        <xdr:sp macro="" textlink="">
          <xdr:nvSpPr>
            <xdr:cNvPr id="29730" name="Check Box 34" hidden="1">
              <a:extLst>
                <a:ext uri="{63B3BB69-23CF-44E3-9099-C40C66FF867C}">
                  <a14:compatExt spid="_x0000_s297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117</xdr:row>
          <xdr:rowOff>123825</xdr:rowOff>
        </xdr:from>
        <xdr:to>
          <xdr:col>18</xdr:col>
          <xdr:colOff>609600</xdr:colOff>
          <xdr:row>117</xdr:row>
          <xdr:rowOff>342900</xdr:rowOff>
        </xdr:to>
        <xdr:sp macro="" textlink="">
          <xdr:nvSpPr>
            <xdr:cNvPr id="29731" name="Check Box 35" hidden="1">
              <a:extLst>
                <a:ext uri="{63B3BB69-23CF-44E3-9099-C40C66FF867C}">
                  <a14:compatExt spid="_x0000_s297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124</xdr:row>
          <xdr:rowOff>247650</xdr:rowOff>
        </xdr:from>
        <xdr:to>
          <xdr:col>18</xdr:col>
          <xdr:colOff>609600</xdr:colOff>
          <xdr:row>124</xdr:row>
          <xdr:rowOff>466725</xdr:rowOff>
        </xdr:to>
        <xdr:sp macro="" textlink="">
          <xdr:nvSpPr>
            <xdr:cNvPr id="29732" name="Check Box 36" hidden="1">
              <a:extLst>
                <a:ext uri="{63B3BB69-23CF-44E3-9099-C40C66FF867C}">
                  <a14:compatExt spid="_x0000_s297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125</xdr:row>
          <xdr:rowOff>314325</xdr:rowOff>
        </xdr:from>
        <xdr:to>
          <xdr:col>18</xdr:col>
          <xdr:colOff>609600</xdr:colOff>
          <xdr:row>125</xdr:row>
          <xdr:rowOff>533400</xdr:rowOff>
        </xdr:to>
        <xdr:sp macro="" textlink="">
          <xdr:nvSpPr>
            <xdr:cNvPr id="29733" name="Check Box 37" hidden="1">
              <a:extLst>
                <a:ext uri="{63B3BB69-23CF-44E3-9099-C40C66FF867C}">
                  <a14:compatExt spid="_x0000_s297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127</xdr:row>
          <xdr:rowOff>142875</xdr:rowOff>
        </xdr:from>
        <xdr:to>
          <xdr:col>18</xdr:col>
          <xdr:colOff>609600</xdr:colOff>
          <xdr:row>127</xdr:row>
          <xdr:rowOff>361950</xdr:rowOff>
        </xdr:to>
        <xdr:sp macro="" textlink="">
          <xdr:nvSpPr>
            <xdr:cNvPr id="29734" name="Check Box 38" hidden="1">
              <a:extLst>
                <a:ext uri="{63B3BB69-23CF-44E3-9099-C40C66FF867C}">
                  <a14:compatExt spid="_x0000_s297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128</xdr:row>
          <xdr:rowOff>133350</xdr:rowOff>
        </xdr:from>
        <xdr:to>
          <xdr:col>18</xdr:col>
          <xdr:colOff>609600</xdr:colOff>
          <xdr:row>128</xdr:row>
          <xdr:rowOff>361950</xdr:rowOff>
        </xdr:to>
        <xdr:sp macro="" textlink="">
          <xdr:nvSpPr>
            <xdr:cNvPr id="29735" name="Check Box 39" hidden="1">
              <a:extLst>
                <a:ext uri="{63B3BB69-23CF-44E3-9099-C40C66FF867C}">
                  <a14:compatExt spid="_x0000_s297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129</xdr:row>
          <xdr:rowOff>219075</xdr:rowOff>
        </xdr:from>
        <xdr:to>
          <xdr:col>18</xdr:col>
          <xdr:colOff>609600</xdr:colOff>
          <xdr:row>129</xdr:row>
          <xdr:rowOff>438150</xdr:rowOff>
        </xdr:to>
        <xdr:sp macro="" textlink="">
          <xdr:nvSpPr>
            <xdr:cNvPr id="29736" name="Check Box 40" hidden="1">
              <a:extLst>
                <a:ext uri="{63B3BB69-23CF-44E3-9099-C40C66FF867C}">
                  <a14:compatExt spid="_x0000_s297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132</xdr:row>
          <xdr:rowOff>133350</xdr:rowOff>
        </xdr:from>
        <xdr:to>
          <xdr:col>18</xdr:col>
          <xdr:colOff>609600</xdr:colOff>
          <xdr:row>132</xdr:row>
          <xdr:rowOff>361950</xdr:rowOff>
        </xdr:to>
        <xdr:sp macro="" textlink="">
          <xdr:nvSpPr>
            <xdr:cNvPr id="29737" name="Check Box 41" hidden="1">
              <a:extLst>
                <a:ext uri="{63B3BB69-23CF-44E3-9099-C40C66FF867C}">
                  <a14:compatExt spid="_x0000_s297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133</xdr:row>
          <xdr:rowOff>133350</xdr:rowOff>
        </xdr:from>
        <xdr:to>
          <xdr:col>18</xdr:col>
          <xdr:colOff>609600</xdr:colOff>
          <xdr:row>133</xdr:row>
          <xdr:rowOff>361950</xdr:rowOff>
        </xdr:to>
        <xdr:sp macro="" textlink="">
          <xdr:nvSpPr>
            <xdr:cNvPr id="29738" name="Check Box 42" hidden="1">
              <a:extLst>
                <a:ext uri="{63B3BB69-23CF-44E3-9099-C40C66FF867C}">
                  <a14:compatExt spid="_x0000_s29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145</xdr:row>
          <xdr:rowOff>123825</xdr:rowOff>
        </xdr:from>
        <xdr:to>
          <xdr:col>18</xdr:col>
          <xdr:colOff>609600</xdr:colOff>
          <xdr:row>145</xdr:row>
          <xdr:rowOff>342900</xdr:rowOff>
        </xdr:to>
        <xdr:sp macro="" textlink="">
          <xdr:nvSpPr>
            <xdr:cNvPr id="29739" name="Check Box 43" hidden="1">
              <a:extLst>
                <a:ext uri="{63B3BB69-23CF-44E3-9099-C40C66FF867C}">
                  <a14:compatExt spid="_x0000_s29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147</xdr:row>
          <xdr:rowOff>123825</xdr:rowOff>
        </xdr:from>
        <xdr:to>
          <xdr:col>18</xdr:col>
          <xdr:colOff>609600</xdr:colOff>
          <xdr:row>147</xdr:row>
          <xdr:rowOff>342900</xdr:rowOff>
        </xdr:to>
        <xdr:sp macro="" textlink="">
          <xdr:nvSpPr>
            <xdr:cNvPr id="29740" name="Check Box 44" hidden="1">
              <a:extLst>
                <a:ext uri="{63B3BB69-23CF-44E3-9099-C40C66FF867C}">
                  <a14:compatExt spid="_x0000_s297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149</xdr:row>
          <xdr:rowOff>200025</xdr:rowOff>
        </xdr:from>
        <xdr:to>
          <xdr:col>18</xdr:col>
          <xdr:colOff>609600</xdr:colOff>
          <xdr:row>149</xdr:row>
          <xdr:rowOff>419100</xdr:rowOff>
        </xdr:to>
        <xdr:sp macro="" textlink="">
          <xdr:nvSpPr>
            <xdr:cNvPr id="29741" name="Check Box 45" hidden="1">
              <a:extLst>
                <a:ext uri="{63B3BB69-23CF-44E3-9099-C40C66FF867C}">
                  <a14:compatExt spid="_x0000_s297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150</xdr:row>
          <xdr:rowOff>219075</xdr:rowOff>
        </xdr:from>
        <xdr:to>
          <xdr:col>18</xdr:col>
          <xdr:colOff>609600</xdr:colOff>
          <xdr:row>150</xdr:row>
          <xdr:rowOff>438150</xdr:rowOff>
        </xdr:to>
        <xdr:sp macro="" textlink="">
          <xdr:nvSpPr>
            <xdr:cNvPr id="29742" name="Check Box 46" hidden="1">
              <a:extLst>
                <a:ext uri="{63B3BB69-23CF-44E3-9099-C40C66FF867C}">
                  <a14:compatExt spid="_x0000_s297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151</xdr:row>
          <xdr:rowOff>219075</xdr:rowOff>
        </xdr:from>
        <xdr:to>
          <xdr:col>18</xdr:col>
          <xdr:colOff>609600</xdr:colOff>
          <xdr:row>151</xdr:row>
          <xdr:rowOff>438150</xdr:rowOff>
        </xdr:to>
        <xdr:sp macro="" textlink="">
          <xdr:nvSpPr>
            <xdr:cNvPr id="29743" name="Check Box 47" hidden="1">
              <a:extLst>
                <a:ext uri="{63B3BB69-23CF-44E3-9099-C40C66FF867C}">
                  <a14:compatExt spid="_x0000_s297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152</xdr:row>
          <xdr:rowOff>238125</xdr:rowOff>
        </xdr:from>
        <xdr:to>
          <xdr:col>18</xdr:col>
          <xdr:colOff>609600</xdr:colOff>
          <xdr:row>152</xdr:row>
          <xdr:rowOff>457200</xdr:rowOff>
        </xdr:to>
        <xdr:sp macro="" textlink="">
          <xdr:nvSpPr>
            <xdr:cNvPr id="29744" name="Check Box 48" hidden="1">
              <a:extLst>
                <a:ext uri="{63B3BB69-23CF-44E3-9099-C40C66FF867C}">
                  <a14:compatExt spid="_x0000_s297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153</xdr:row>
          <xdr:rowOff>133350</xdr:rowOff>
        </xdr:from>
        <xdr:to>
          <xdr:col>18</xdr:col>
          <xdr:colOff>609600</xdr:colOff>
          <xdr:row>153</xdr:row>
          <xdr:rowOff>361950</xdr:rowOff>
        </xdr:to>
        <xdr:sp macro="" textlink="">
          <xdr:nvSpPr>
            <xdr:cNvPr id="29745" name="Check Box 49" hidden="1">
              <a:extLst>
                <a:ext uri="{63B3BB69-23CF-44E3-9099-C40C66FF867C}">
                  <a14:compatExt spid="_x0000_s297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161</xdr:row>
          <xdr:rowOff>209550</xdr:rowOff>
        </xdr:from>
        <xdr:to>
          <xdr:col>18</xdr:col>
          <xdr:colOff>609600</xdr:colOff>
          <xdr:row>161</xdr:row>
          <xdr:rowOff>438150</xdr:rowOff>
        </xdr:to>
        <xdr:sp macro="" textlink="">
          <xdr:nvSpPr>
            <xdr:cNvPr id="29746" name="Check Box 50" hidden="1">
              <a:extLst>
                <a:ext uri="{63B3BB69-23CF-44E3-9099-C40C66FF867C}">
                  <a14:compatExt spid="_x0000_s297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174</xdr:row>
          <xdr:rowOff>123825</xdr:rowOff>
        </xdr:from>
        <xdr:to>
          <xdr:col>18</xdr:col>
          <xdr:colOff>609600</xdr:colOff>
          <xdr:row>174</xdr:row>
          <xdr:rowOff>342900</xdr:rowOff>
        </xdr:to>
        <xdr:sp macro="" textlink="">
          <xdr:nvSpPr>
            <xdr:cNvPr id="29747" name="Check Box 51" hidden="1">
              <a:extLst>
                <a:ext uri="{63B3BB69-23CF-44E3-9099-C40C66FF867C}">
                  <a14:compatExt spid="_x0000_s297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175</xdr:row>
          <xdr:rowOff>133350</xdr:rowOff>
        </xdr:from>
        <xdr:to>
          <xdr:col>18</xdr:col>
          <xdr:colOff>609600</xdr:colOff>
          <xdr:row>175</xdr:row>
          <xdr:rowOff>361950</xdr:rowOff>
        </xdr:to>
        <xdr:sp macro="" textlink="">
          <xdr:nvSpPr>
            <xdr:cNvPr id="29748" name="Check Box 52" hidden="1">
              <a:extLst>
                <a:ext uri="{63B3BB69-23CF-44E3-9099-C40C66FF867C}">
                  <a14:compatExt spid="_x0000_s297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177</xdr:row>
          <xdr:rowOff>219075</xdr:rowOff>
        </xdr:from>
        <xdr:to>
          <xdr:col>18</xdr:col>
          <xdr:colOff>609600</xdr:colOff>
          <xdr:row>177</xdr:row>
          <xdr:rowOff>438150</xdr:rowOff>
        </xdr:to>
        <xdr:sp macro="" textlink="">
          <xdr:nvSpPr>
            <xdr:cNvPr id="29749" name="Check Box 53" hidden="1">
              <a:extLst>
                <a:ext uri="{63B3BB69-23CF-44E3-9099-C40C66FF867C}">
                  <a14:compatExt spid="_x0000_s297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178</xdr:row>
          <xdr:rowOff>133350</xdr:rowOff>
        </xdr:from>
        <xdr:to>
          <xdr:col>18</xdr:col>
          <xdr:colOff>609600</xdr:colOff>
          <xdr:row>178</xdr:row>
          <xdr:rowOff>361950</xdr:rowOff>
        </xdr:to>
        <xdr:sp macro="" textlink="">
          <xdr:nvSpPr>
            <xdr:cNvPr id="29750" name="Check Box 54" hidden="1">
              <a:extLst>
                <a:ext uri="{63B3BB69-23CF-44E3-9099-C40C66FF867C}">
                  <a14:compatExt spid="_x0000_s297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180</xdr:row>
          <xdr:rowOff>219075</xdr:rowOff>
        </xdr:from>
        <xdr:to>
          <xdr:col>18</xdr:col>
          <xdr:colOff>609600</xdr:colOff>
          <xdr:row>180</xdr:row>
          <xdr:rowOff>438150</xdr:rowOff>
        </xdr:to>
        <xdr:sp macro="" textlink="">
          <xdr:nvSpPr>
            <xdr:cNvPr id="29751" name="Check Box 55" hidden="1">
              <a:extLst>
                <a:ext uri="{63B3BB69-23CF-44E3-9099-C40C66FF867C}">
                  <a14:compatExt spid="_x0000_s297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182</xdr:row>
          <xdr:rowOff>200025</xdr:rowOff>
        </xdr:from>
        <xdr:to>
          <xdr:col>18</xdr:col>
          <xdr:colOff>609600</xdr:colOff>
          <xdr:row>182</xdr:row>
          <xdr:rowOff>419100</xdr:rowOff>
        </xdr:to>
        <xdr:sp macro="" textlink="">
          <xdr:nvSpPr>
            <xdr:cNvPr id="29752" name="Check Box 56" hidden="1">
              <a:extLst>
                <a:ext uri="{63B3BB69-23CF-44E3-9099-C40C66FF867C}">
                  <a14:compatExt spid="_x0000_s297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183</xdr:row>
          <xdr:rowOff>390525</xdr:rowOff>
        </xdr:from>
        <xdr:to>
          <xdr:col>18</xdr:col>
          <xdr:colOff>609600</xdr:colOff>
          <xdr:row>183</xdr:row>
          <xdr:rowOff>609600</xdr:rowOff>
        </xdr:to>
        <xdr:sp macro="" textlink="">
          <xdr:nvSpPr>
            <xdr:cNvPr id="29753" name="Check Box 57" hidden="1">
              <a:extLst>
                <a:ext uri="{63B3BB69-23CF-44E3-9099-C40C66FF867C}">
                  <a14:compatExt spid="_x0000_s297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184</xdr:row>
          <xdr:rowOff>247650</xdr:rowOff>
        </xdr:from>
        <xdr:to>
          <xdr:col>18</xdr:col>
          <xdr:colOff>609600</xdr:colOff>
          <xdr:row>184</xdr:row>
          <xdr:rowOff>466725</xdr:rowOff>
        </xdr:to>
        <xdr:sp macro="" textlink="">
          <xdr:nvSpPr>
            <xdr:cNvPr id="29754" name="Check Box 58" hidden="1">
              <a:extLst>
                <a:ext uri="{63B3BB69-23CF-44E3-9099-C40C66FF867C}">
                  <a14:compatExt spid="_x0000_s297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185</xdr:row>
          <xdr:rowOff>314325</xdr:rowOff>
        </xdr:from>
        <xdr:to>
          <xdr:col>18</xdr:col>
          <xdr:colOff>609600</xdr:colOff>
          <xdr:row>185</xdr:row>
          <xdr:rowOff>533400</xdr:rowOff>
        </xdr:to>
        <xdr:sp macro="" textlink="">
          <xdr:nvSpPr>
            <xdr:cNvPr id="29755" name="Check Box 59" hidden="1">
              <a:extLst>
                <a:ext uri="{63B3BB69-23CF-44E3-9099-C40C66FF867C}">
                  <a14:compatExt spid="_x0000_s297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192</xdr:row>
          <xdr:rowOff>133350</xdr:rowOff>
        </xdr:from>
        <xdr:to>
          <xdr:col>18</xdr:col>
          <xdr:colOff>609600</xdr:colOff>
          <xdr:row>192</xdr:row>
          <xdr:rowOff>361950</xdr:rowOff>
        </xdr:to>
        <xdr:sp macro="" textlink="">
          <xdr:nvSpPr>
            <xdr:cNvPr id="29756" name="Check Box 60" hidden="1">
              <a:extLst>
                <a:ext uri="{63B3BB69-23CF-44E3-9099-C40C66FF867C}">
                  <a14:compatExt spid="_x0000_s297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194</xdr:row>
          <xdr:rowOff>361950</xdr:rowOff>
        </xdr:from>
        <xdr:to>
          <xdr:col>18</xdr:col>
          <xdr:colOff>609600</xdr:colOff>
          <xdr:row>194</xdr:row>
          <xdr:rowOff>581025</xdr:rowOff>
        </xdr:to>
        <xdr:sp macro="" textlink="">
          <xdr:nvSpPr>
            <xdr:cNvPr id="29757" name="Check Box 61" hidden="1">
              <a:extLst>
                <a:ext uri="{63B3BB69-23CF-44E3-9099-C40C66FF867C}">
                  <a14:compatExt spid="_x0000_s297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196</xdr:row>
          <xdr:rowOff>314325</xdr:rowOff>
        </xdr:from>
        <xdr:to>
          <xdr:col>18</xdr:col>
          <xdr:colOff>609600</xdr:colOff>
          <xdr:row>196</xdr:row>
          <xdr:rowOff>533400</xdr:rowOff>
        </xdr:to>
        <xdr:sp macro="" textlink="">
          <xdr:nvSpPr>
            <xdr:cNvPr id="29758" name="Check Box 62" hidden="1">
              <a:extLst>
                <a:ext uri="{63B3BB69-23CF-44E3-9099-C40C66FF867C}">
                  <a14:compatExt spid="_x0000_s297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207</xdr:row>
          <xdr:rowOff>133350</xdr:rowOff>
        </xdr:from>
        <xdr:to>
          <xdr:col>18</xdr:col>
          <xdr:colOff>609600</xdr:colOff>
          <xdr:row>207</xdr:row>
          <xdr:rowOff>361950</xdr:rowOff>
        </xdr:to>
        <xdr:sp macro="" textlink="">
          <xdr:nvSpPr>
            <xdr:cNvPr id="29759" name="Check Box 63" hidden="1">
              <a:extLst>
                <a:ext uri="{63B3BB69-23CF-44E3-9099-C40C66FF867C}">
                  <a14:compatExt spid="_x0000_s297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208</xdr:row>
          <xdr:rowOff>409575</xdr:rowOff>
        </xdr:from>
        <xdr:to>
          <xdr:col>18</xdr:col>
          <xdr:colOff>609600</xdr:colOff>
          <xdr:row>208</xdr:row>
          <xdr:rowOff>628650</xdr:rowOff>
        </xdr:to>
        <xdr:sp macro="" textlink="">
          <xdr:nvSpPr>
            <xdr:cNvPr id="29760" name="Check Box 64" hidden="1">
              <a:extLst>
                <a:ext uri="{63B3BB69-23CF-44E3-9099-C40C66FF867C}">
                  <a14:compatExt spid="_x0000_s297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211</xdr:row>
          <xdr:rowOff>123825</xdr:rowOff>
        </xdr:from>
        <xdr:to>
          <xdr:col>18</xdr:col>
          <xdr:colOff>609600</xdr:colOff>
          <xdr:row>211</xdr:row>
          <xdr:rowOff>342900</xdr:rowOff>
        </xdr:to>
        <xdr:sp macro="" textlink="">
          <xdr:nvSpPr>
            <xdr:cNvPr id="29761" name="Check Box 65" hidden="1">
              <a:extLst>
                <a:ext uri="{63B3BB69-23CF-44E3-9099-C40C66FF867C}">
                  <a14:compatExt spid="_x0000_s297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212</xdr:row>
          <xdr:rowOff>133350</xdr:rowOff>
        </xdr:from>
        <xdr:to>
          <xdr:col>18</xdr:col>
          <xdr:colOff>609600</xdr:colOff>
          <xdr:row>212</xdr:row>
          <xdr:rowOff>361950</xdr:rowOff>
        </xdr:to>
        <xdr:sp macro="" textlink="">
          <xdr:nvSpPr>
            <xdr:cNvPr id="29762" name="Check Box 66" hidden="1">
              <a:extLst>
                <a:ext uri="{63B3BB69-23CF-44E3-9099-C40C66FF867C}">
                  <a14:compatExt spid="_x0000_s297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219</xdr:row>
          <xdr:rowOff>266700</xdr:rowOff>
        </xdr:from>
        <xdr:to>
          <xdr:col>18</xdr:col>
          <xdr:colOff>609600</xdr:colOff>
          <xdr:row>219</xdr:row>
          <xdr:rowOff>485775</xdr:rowOff>
        </xdr:to>
        <xdr:sp macro="" textlink="">
          <xdr:nvSpPr>
            <xdr:cNvPr id="29763" name="Check Box 67" hidden="1">
              <a:extLst>
                <a:ext uri="{63B3BB69-23CF-44E3-9099-C40C66FF867C}">
                  <a14:compatExt spid="_x0000_s297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231</xdr:row>
          <xdr:rowOff>133350</xdr:rowOff>
        </xdr:from>
        <xdr:to>
          <xdr:col>18</xdr:col>
          <xdr:colOff>609600</xdr:colOff>
          <xdr:row>231</xdr:row>
          <xdr:rowOff>361950</xdr:rowOff>
        </xdr:to>
        <xdr:sp macro="" textlink="">
          <xdr:nvSpPr>
            <xdr:cNvPr id="29764" name="Check Box 68" hidden="1">
              <a:extLst>
                <a:ext uri="{63B3BB69-23CF-44E3-9099-C40C66FF867C}">
                  <a14:compatExt spid="_x0000_s297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233</xdr:row>
          <xdr:rowOff>190500</xdr:rowOff>
        </xdr:from>
        <xdr:to>
          <xdr:col>18</xdr:col>
          <xdr:colOff>609600</xdr:colOff>
          <xdr:row>233</xdr:row>
          <xdr:rowOff>409575</xdr:rowOff>
        </xdr:to>
        <xdr:sp macro="" textlink="">
          <xdr:nvSpPr>
            <xdr:cNvPr id="29765" name="Check Box 69" hidden="1">
              <a:extLst>
                <a:ext uri="{63B3BB69-23CF-44E3-9099-C40C66FF867C}">
                  <a14:compatExt spid="_x0000_s297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234</xdr:row>
          <xdr:rowOff>266700</xdr:rowOff>
        </xdr:from>
        <xdr:to>
          <xdr:col>18</xdr:col>
          <xdr:colOff>609600</xdr:colOff>
          <xdr:row>234</xdr:row>
          <xdr:rowOff>485775</xdr:rowOff>
        </xdr:to>
        <xdr:sp macro="" textlink="">
          <xdr:nvSpPr>
            <xdr:cNvPr id="29766" name="Check Box 70" hidden="1">
              <a:extLst>
                <a:ext uri="{63B3BB69-23CF-44E3-9099-C40C66FF867C}">
                  <a14:compatExt spid="_x0000_s297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235</xdr:row>
          <xdr:rowOff>133350</xdr:rowOff>
        </xdr:from>
        <xdr:to>
          <xdr:col>18</xdr:col>
          <xdr:colOff>609600</xdr:colOff>
          <xdr:row>235</xdr:row>
          <xdr:rowOff>361950</xdr:rowOff>
        </xdr:to>
        <xdr:sp macro="" textlink="">
          <xdr:nvSpPr>
            <xdr:cNvPr id="29767" name="Check Box 71" hidden="1">
              <a:extLst>
                <a:ext uri="{63B3BB69-23CF-44E3-9099-C40C66FF867C}">
                  <a14:compatExt spid="_x0000_s297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209</xdr:row>
          <xdr:rowOff>190500</xdr:rowOff>
        </xdr:from>
        <xdr:to>
          <xdr:col>18</xdr:col>
          <xdr:colOff>609600</xdr:colOff>
          <xdr:row>209</xdr:row>
          <xdr:rowOff>409575</xdr:rowOff>
        </xdr:to>
        <xdr:sp macro="" textlink="">
          <xdr:nvSpPr>
            <xdr:cNvPr id="29768" name="Check Box 72" hidden="1">
              <a:extLst>
                <a:ext uri="{63B3BB69-23CF-44E3-9099-C40C66FF867C}">
                  <a14:compatExt spid="_x0000_s297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193</xdr:row>
          <xdr:rowOff>285750</xdr:rowOff>
        </xdr:from>
        <xdr:to>
          <xdr:col>18</xdr:col>
          <xdr:colOff>609600</xdr:colOff>
          <xdr:row>193</xdr:row>
          <xdr:rowOff>504825</xdr:rowOff>
        </xdr:to>
        <xdr:sp macro="" textlink="">
          <xdr:nvSpPr>
            <xdr:cNvPr id="29769" name="Check Box 73" hidden="1">
              <a:extLst>
                <a:ext uri="{63B3BB69-23CF-44E3-9099-C40C66FF867C}">
                  <a14:compatExt spid="_x0000_s297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198</xdr:row>
          <xdr:rowOff>133350</xdr:rowOff>
        </xdr:from>
        <xdr:to>
          <xdr:col>18</xdr:col>
          <xdr:colOff>609600</xdr:colOff>
          <xdr:row>198</xdr:row>
          <xdr:rowOff>361950</xdr:rowOff>
        </xdr:to>
        <xdr:sp macro="" textlink="">
          <xdr:nvSpPr>
            <xdr:cNvPr id="29770" name="Check Box 74" hidden="1">
              <a:extLst>
                <a:ext uri="{63B3BB69-23CF-44E3-9099-C40C66FF867C}">
                  <a14:compatExt spid="_x0000_s297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199</xdr:row>
          <xdr:rowOff>171450</xdr:rowOff>
        </xdr:from>
        <xdr:to>
          <xdr:col>18</xdr:col>
          <xdr:colOff>609600</xdr:colOff>
          <xdr:row>199</xdr:row>
          <xdr:rowOff>390525</xdr:rowOff>
        </xdr:to>
        <xdr:sp macro="" textlink="">
          <xdr:nvSpPr>
            <xdr:cNvPr id="29771" name="Check Box 75" hidden="1">
              <a:extLst>
                <a:ext uri="{63B3BB69-23CF-44E3-9099-C40C66FF867C}">
                  <a14:compatExt spid="_x0000_s297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200</xdr:row>
          <xdr:rowOff>133350</xdr:rowOff>
        </xdr:from>
        <xdr:to>
          <xdr:col>18</xdr:col>
          <xdr:colOff>609600</xdr:colOff>
          <xdr:row>200</xdr:row>
          <xdr:rowOff>361950</xdr:rowOff>
        </xdr:to>
        <xdr:sp macro="" textlink="">
          <xdr:nvSpPr>
            <xdr:cNvPr id="29772" name="Check Box 76" hidden="1">
              <a:extLst>
                <a:ext uri="{63B3BB69-23CF-44E3-9099-C40C66FF867C}">
                  <a14:compatExt spid="_x0000_s297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xdr:col>
      <xdr:colOff>542925</xdr:colOff>
      <xdr:row>4</xdr:row>
      <xdr:rowOff>353786</xdr:rowOff>
    </xdr:from>
    <xdr:to>
      <xdr:col>5</xdr:col>
      <xdr:colOff>327932</xdr:colOff>
      <xdr:row>18</xdr:row>
      <xdr:rowOff>354465</xdr:rowOff>
    </xdr:to>
    <xdr:sp macro="" textlink="">
      <xdr:nvSpPr>
        <xdr:cNvPr id="2" name="1 Rectángulo"/>
        <xdr:cNvSpPr/>
      </xdr:nvSpPr>
      <xdr:spPr>
        <a:xfrm>
          <a:off x="4733925" y="2268311"/>
          <a:ext cx="1975757" cy="6801529"/>
        </a:xfrm>
        <a:prstGeom prst="rect">
          <a:avLst/>
        </a:prstGeom>
        <a:gradFill flip="none" rotWithShape="1">
          <a:gsLst>
            <a:gs pos="0">
              <a:srgbClr val="002060"/>
            </a:gs>
            <a:gs pos="50000">
              <a:schemeClr val="accent1">
                <a:tint val="44500"/>
                <a:satMod val="160000"/>
              </a:schemeClr>
            </a:gs>
            <a:gs pos="100000">
              <a:schemeClr val="accent1">
                <a:tint val="23500"/>
                <a:satMod val="160000"/>
              </a:schemeClr>
            </a:gs>
          </a:gsLst>
          <a:lin ang="108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MX" sz="1100" b="1">
            <a:solidFill>
              <a:sysClr val="windowText" lastClr="000000"/>
            </a:solidFill>
          </a:endParaRPr>
        </a:p>
      </xdr:txBody>
    </xdr:sp>
    <xdr:clientData/>
  </xdr:twoCellAnchor>
  <xdr:twoCellAnchor editAs="oneCell">
    <xdr:from>
      <xdr:col>0</xdr:col>
      <xdr:colOff>552450</xdr:colOff>
      <xdr:row>2</xdr:row>
      <xdr:rowOff>4081</xdr:rowOff>
    </xdr:from>
    <xdr:to>
      <xdr:col>3</xdr:col>
      <xdr:colOff>771030</xdr:colOff>
      <xdr:row>15</xdr:row>
      <xdr:rowOff>272143</xdr:rowOff>
    </xdr:to>
    <xdr:pic>
      <xdr:nvPicPr>
        <xdr:cNvPr id="3" name="2 Imagen" descr="2314351_137441597.jpg"/>
        <xdr:cNvPicPr>
          <a:picLocks noChangeAspect="1"/>
        </xdr:cNvPicPr>
      </xdr:nvPicPr>
      <xdr:blipFill>
        <a:blip xmlns:r="http://schemas.openxmlformats.org/officeDocument/2006/relationships" r:embed="rId1" cstate="print"/>
        <a:stretch>
          <a:fillRect/>
        </a:stretch>
      </xdr:blipFill>
      <xdr:spPr>
        <a:xfrm>
          <a:off x="552450" y="947056"/>
          <a:ext cx="4409580" cy="6583137"/>
        </a:xfrm>
        <a:prstGeom prst="rect">
          <a:avLst/>
        </a:prstGeom>
      </xdr:spPr>
    </xdr:pic>
    <xdr:clientData/>
  </xdr:twoCellAnchor>
  <xdr:twoCellAnchor>
    <xdr:from>
      <xdr:col>0</xdr:col>
      <xdr:colOff>0</xdr:colOff>
      <xdr:row>0</xdr:row>
      <xdr:rowOff>19050</xdr:rowOff>
    </xdr:from>
    <xdr:to>
      <xdr:col>5</xdr:col>
      <xdr:colOff>746250</xdr:colOff>
      <xdr:row>0</xdr:row>
      <xdr:rowOff>166479</xdr:rowOff>
    </xdr:to>
    <xdr:sp macro="" textlink="">
      <xdr:nvSpPr>
        <xdr:cNvPr id="4" name="Rectangle 11"/>
        <xdr:cNvSpPr/>
      </xdr:nvSpPr>
      <xdr:spPr bwMode="gray">
        <a:xfrm>
          <a:off x="0" y="19050"/>
          <a:ext cx="7128000" cy="147429"/>
        </a:xfrm>
        <a:prstGeom prst="rect">
          <a:avLst/>
        </a:prstGeom>
        <a:solidFill>
          <a:srgbClr val="99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161925</xdr:rowOff>
    </xdr:from>
    <xdr:to>
      <xdr:col>5</xdr:col>
      <xdr:colOff>746250</xdr:colOff>
      <xdr:row>0</xdr:row>
      <xdr:rowOff>309354</xdr:rowOff>
    </xdr:to>
    <xdr:sp macro="" textlink="">
      <xdr:nvSpPr>
        <xdr:cNvPr id="5" name="Rectangle 11"/>
        <xdr:cNvSpPr/>
      </xdr:nvSpPr>
      <xdr:spPr bwMode="gray">
        <a:xfrm>
          <a:off x="0" y="161925"/>
          <a:ext cx="7128000" cy="147429"/>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304800</xdr:rowOff>
    </xdr:from>
    <xdr:to>
      <xdr:col>5</xdr:col>
      <xdr:colOff>746250</xdr:colOff>
      <xdr:row>0</xdr:row>
      <xdr:rowOff>452229</xdr:rowOff>
    </xdr:to>
    <xdr:sp macro="" textlink="">
      <xdr:nvSpPr>
        <xdr:cNvPr id="6" name="Rectangle 11"/>
        <xdr:cNvSpPr/>
      </xdr:nvSpPr>
      <xdr:spPr bwMode="gray">
        <a:xfrm>
          <a:off x="0" y="304800"/>
          <a:ext cx="7128000" cy="147429"/>
        </a:xfrm>
        <a:prstGeom prst="rect">
          <a:avLst/>
        </a:prstGeom>
        <a:solidFill>
          <a:srgbClr val="00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oneCellAnchor>
    <xdr:from>
      <xdr:col>2</xdr:col>
      <xdr:colOff>964747</xdr:colOff>
      <xdr:row>10</xdr:row>
      <xdr:rowOff>280305</xdr:rowOff>
    </xdr:from>
    <xdr:ext cx="2416628" cy="1157969"/>
    <xdr:sp macro="" textlink="">
      <xdr:nvSpPr>
        <xdr:cNvPr id="7" name="6 CuadroTexto"/>
        <xdr:cNvSpPr txBox="1"/>
      </xdr:nvSpPr>
      <xdr:spPr>
        <a:xfrm>
          <a:off x="4060372" y="5109480"/>
          <a:ext cx="2416628" cy="1157969"/>
        </a:xfrm>
        <a:prstGeom prst="rect">
          <a:avLst/>
        </a:prstGeom>
        <a:solidFill>
          <a:schemeClr val="bg1"/>
        </a:solidFill>
        <a:ln>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r>
            <a:rPr lang="es-MX" sz="3000" b="1" baseline="0"/>
            <a:t>REPORTE DE RESULTADOS</a:t>
          </a:r>
          <a:endParaRPr lang="es-MX" sz="3000" b="1"/>
        </a:p>
      </xdr:txBody>
    </xdr:sp>
    <xdr:clientData/>
  </xdr:oneCellAnchor>
  <xdr:twoCellAnchor editAs="oneCell">
    <xdr:from>
      <xdr:col>0</xdr:col>
      <xdr:colOff>146960</xdr:colOff>
      <xdr:row>22</xdr:row>
      <xdr:rowOff>57150</xdr:rowOff>
    </xdr:from>
    <xdr:to>
      <xdr:col>0</xdr:col>
      <xdr:colOff>1487604</xdr:colOff>
      <xdr:row>23</xdr:row>
      <xdr:rowOff>287115</xdr:rowOff>
    </xdr:to>
    <xdr:pic>
      <xdr:nvPicPr>
        <xdr:cNvPr id="8" name="7 Imagen" descr="icono csoftmty.jpg"/>
        <xdr:cNvPicPr>
          <a:picLocks noChangeAspect="1"/>
        </xdr:cNvPicPr>
      </xdr:nvPicPr>
      <xdr:blipFill>
        <a:blip xmlns:r="http://schemas.openxmlformats.org/officeDocument/2006/relationships" r:embed="rId2" cstate="print"/>
        <a:stretch>
          <a:fillRect/>
        </a:stretch>
      </xdr:blipFill>
      <xdr:spPr>
        <a:xfrm>
          <a:off x="146960" y="10125075"/>
          <a:ext cx="1340644" cy="553815"/>
        </a:xfrm>
        <a:prstGeom prst="rect">
          <a:avLst/>
        </a:prstGeom>
      </xdr:spPr>
    </xdr:pic>
    <xdr:clientData/>
  </xdr:twoCellAnchor>
  <xdr:twoCellAnchor>
    <xdr:from>
      <xdr:col>0</xdr:col>
      <xdr:colOff>828671</xdr:colOff>
      <xdr:row>46</xdr:row>
      <xdr:rowOff>28575</xdr:rowOff>
    </xdr:from>
    <xdr:to>
      <xdr:col>0</xdr:col>
      <xdr:colOff>1230705</xdr:colOff>
      <xdr:row>46</xdr:row>
      <xdr:rowOff>602908</xdr:rowOff>
    </xdr:to>
    <xdr:grpSp>
      <xdr:nvGrpSpPr>
        <xdr:cNvPr id="9" name="8 Grupo"/>
        <xdr:cNvGrpSpPr/>
      </xdr:nvGrpSpPr>
      <xdr:grpSpPr>
        <a:xfrm>
          <a:off x="828671" y="27608742"/>
          <a:ext cx="402034" cy="574333"/>
          <a:chOff x="0" y="108617"/>
          <a:chExt cx="402034" cy="574333"/>
        </a:xfrm>
      </xdr:grpSpPr>
      <xdr:sp macro="" textlink="">
        <xdr:nvSpPr>
          <xdr:cNvPr id="10" name="9 Cheurón"/>
          <xdr:cNvSpPr/>
        </xdr:nvSpPr>
        <xdr:spPr>
          <a:xfrm rot="5400000">
            <a:off x="-86150" y="194767"/>
            <a:ext cx="574333" cy="402033"/>
          </a:xfrm>
          <a:prstGeom prst="chevron">
            <a:avLst/>
          </a:prstGeom>
        </xdr:spPr>
        <xdr:style>
          <a:lnRef idx="1">
            <a:schemeClr val="accent2">
              <a:hueOff val="0"/>
              <a:satOff val="0"/>
              <a:lumOff val="0"/>
              <a:alphaOff val="0"/>
            </a:schemeClr>
          </a:lnRef>
          <a:fillRef idx="3">
            <a:schemeClr val="accent2">
              <a:hueOff val="0"/>
              <a:satOff val="0"/>
              <a:lumOff val="0"/>
              <a:alphaOff val="0"/>
            </a:schemeClr>
          </a:fillRef>
          <a:effectRef idx="3">
            <a:schemeClr val="accent2">
              <a:hueOff val="0"/>
              <a:satOff val="0"/>
              <a:lumOff val="0"/>
              <a:alphaOff val="0"/>
            </a:schemeClr>
          </a:effectRef>
          <a:fontRef idx="minor">
            <a:schemeClr val="lt1"/>
          </a:fontRef>
        </xdr:style>
      </xdr:sp>
      <xdr:sp macro="" textlink="">
        <xdr:nvSpPr>
          <xdr:cNvPr id="11" name="Cheurón 4"/>
          <xdr:cNvSpPr/>
        </xdr:nvSpPr>
        <xdr:spPr>
          <a:xfrm>
            <a:off x="1" y="309634"/>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1</a:t>
            </a:r>
          </a:p>
        </xdr:txBody>
      </xdr:sp>
    </xdr:grpSp>
    <xdr:clientData/>
  </xdr:twoCellAnchor>
  <xdr:twoCellAnchor>
    <xdr:from>
      <xdr:col>0</xdr:col>
      <xdr:colOff>828671</xdr:colOff>
      <xdr:row>47</xdr:row>
      <xdr:rowOff>145252</xdr:rowOff>
    </xdr:from>
    <xdr:to>
      <xdr:col>0</xdr:col>
      <xdr:colOff>1230705</xdr:colOff>
      <xdr:row>47</xdr:row>
      <xdr:rowOff>719585</xdr:rowOff>
    </xdr:to>
    <xdr:grpSp>
      <xdr:nvGrpSpPr>
        <xdr:cNvPr id="12" name="11 Grupo"/>
        <xdr:cNvGrpSpPr/>
      </xdr:nvGrpSpPr>
      <xdr:grpSpPr>
        <a:xfrm>
          <a:off x="828671" y="28349835"/>
          <a:ext cx="402034" cy="574333"/>
          <a:chOff x="0" y="667021"/>
          <a:chExt cx="402034" cy="574333"/>
        </a:xfrm>
      </xdr:grpSpPr>
      <xdr:sp macro="" textlink="">
        <xdr:nvSpPr>
          <xdr:cNvPr id="13" name="12 Cheurón"/>
          <xdr:cNvSpPr/>
        </xdr:nvSpPr>
        <xdr:spPr>
          <a:xfrm rot="5400000">
            <a:off x="-86150" y="753171"/>
            <a:ext cx="574333" cy="402033"/>
          </a:xfrm>
          <a:prstGeom prst="chevron">
            <a:avLst/>
          </a:prstGeom>
        </xdr:spPr>
        <xdr:style>
          <a:lnRef idx="1">
            <a:schemeClr val="accent3">
              <a:hueOff val="0"/>
              <a:satOff val="0"/>
              <a:lumOff val="0"/>
              <a:alphaOff val="0"/>
            </a:schemeClr>
          </a:lnRef>
          <a:fillRef idx="3">
            <a:schemeClr val="accent3">
              <a:hueOff val="0"/>
              <a:satOff val="0"/>
              <a:lumOff val="0"/>
              <a:alphaOff val="0"/>
            </a:schemeClr>
          </a:fillRef>
          <a:effectRef idx="3">
            <a:schemeClr val="accent3">
              <a:hueOff val="0"/>
              <a:satOff val="0"/>
              <a:lumOff val="0"/>
              <a:alphaOff val="0"/>
            </a:schemeClr>
          </a:effectRef>
          <a:fontRef idx="minor">
            <a:schemeClr val="lt1"/>
          </a:fontRef>
        </xdr:style>
      </xdr:sp>
      <xdr:sp macro="" textlink="">
        <xdr:nvSpPr>
          <xdr:cNvPr id="14" name="Cheurón 4"/>
          <xdr:cNvSpPr/>
        </xdr:nvSpPr>
        <xdr:spPr>
          <a:xfrm>
            <a:off x="1" y="868038"/>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2</a:t>
            </a:r>
          </a:p>
        </xdr:txBody>
      </xdr:sp>
    </xdr:grpSp>
    <xdr:clientData/>
  </xdr:twoCellAnchor>
  <xdr:twoCellAnchor>
    <xdr:from>
      <xdr:col>0</xdr:col>
      <xdr:colOff>828671</xdr:colOff>
      <xdr:row>48</xdr:row>
      <xdr:rowOff>207162</xdr:rowOff>
    </xdr:from>
    <xdr:to>
      <xdr:col>0</xdr:col>
      <xdr:colOff>1230705</xdr:colOff>
      <xdr:row>48</xdr:row>
      <xdr:rowOff>781495</xdr:rowOff>
    </xdr:to>
    <xdr:grpSp>
      <xdr:nvGrpSpPr>
        <xdr:cNvPr id="15" name="14 Grupo"/>
        <xdr:cNvGrpSpPr/>
      </xdr:nvGrpSpPr>
      <xdr:grpSpPr>
        <a:xfrm>
          <a:off x="828671" y="29290162"/>
          <a:ext cx="402034" cy="574333"/>
          <a:chOff x="0" y="1225425"/>
          <a:chExt cx="402034" cy="574333"/>
        </a:xfrm>
      </xdr:grpSpPr>
      <xdr:sp macro="" textlink="">
        <xdr:nvSpPr>
          <xdr:cNvPr id="16" name="15 Cheurón"/>
          <xdr:cNvSpPr/>
        </xdr:nvSpPr>
        <xdr:spPr>
          <a:xfrm rot="5400000">
            <a:off x="-86150" y="1311575"/>
            <a:ext cx="574333" cy="402033"/>
          </a:xfrm>
          <a:prstGeom prst="chevron">
            <a:avLst/>
          </a:prstGeom>
          <a:gradFill>
            <a:gsLst>
              <a:gs pos="0">
                <a:srgbClr val="5D417E"/>
              </a:gs>
              <a:gs pos="80000">
                <a:schemeClr val="accent4">
                  <a:hueOff val="0"/>
                  <a:satOff val="0"/>
                  <a:lumOff val="0"/>
                  <a:alphaOff val="0"/>
                  <a:shade val="93000"/>
                  <a:satMod val="130000"/>
                </a:schemeClr>
              </a:gs>
              <a:gs pos="100000">
                <a:schemeClr val="accent4">
                  <a:hueOff val="0"/>
                  <a:satOff val="0"/>
                  <a:lumOff val="0"/>
                  <a:alphaOff val="0"/>
                  <a:shade val="94000"/>
                  <a:satMod val="135000"/>
                </a:schemeClr>
              </a:gs>
            </a:gsLst>
          </a:gradFill>
        </xdr:spPr>
        <xdr:style>
          <a:lnRef idx="1">
            <a:schemeClr val="accent4">
              <a:hueOff val="0"/>
              <a:satOff val="0"/>
              <a:lumOff val="0"/>
              <a:alphaOff val="0"/>
            </a:schemeClr>
          </a:lnRef>
          <a:fillRef idx="3">
            <a:schemeClr val="accent4">
              <a:hueOff val="0"/>
              <a:satOff val="0"/>
              <a:lumOff val="0"/>
              <a:alphaOff val="0"/>
            </a:schemeClr>
          </a:fillRef>
          <a:effectRef idx="3">
            <a:schemeClr val="accent4">
              <a:hueOff val="0"/>
              <a:satOff val="0"/>
              <a:lumOff val="0"/>
              <a:alphaOff val="0"/>
            </a:schemeClr>
          </a:effectRef>
          <a:fontRef idx="minor">
            <a:schemeClr val="lt1"/>
          </a:fontRef>
        </xdr:style>
      </xdr:sp>
      <xdr:sp macro="" textlink="">
        <xdr:nvSpPr>
          <xdr:cNvPr id="17" name="Cheurón 4"/>
          <xdr:cNvSpPr/>
        </xdr:nvSpPr>
        <xdr:spPr>
          <a:xfrm>
            <a:off x="1" y="1426442"/>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3</a:t>
            </a:r>
          </a:p>
        </xdr:txBody>
      </xdr:sp>
    </xdr:grpSp>
    <xdr:clientData/>
  </xdr:twoCellAnchor>
  <xdr:twoCellAnchor>
    <xdr:from>
      <xdr:col>0</xdr:col>
      <xdr:colOff>828671</xdr:colOff>
      <xdr:row>49</xdr:row>
      <xdr:rowOff>371463</xdr:rowOff>
    </xdr:from>
    <xdr:to>
      <xdr:col>0</xdr:col>
      <xdr:colOff>1230705</xdr:colOff>
      <xdr:row>49</xdr:row>
      <xdr:rowOff>945796</xdr:rowOff>
    </xdr:to>
    <xdr:grpSp>
      <xdr:nvGrpSpPr>
        <xdr:cNvPr id="18" name="17 Grupo"/>
        <xdr:cNvGrpSpPr/>
      </xdr:nvGrpSpPr>
      <xdr:grpSpPr>
        <a:xfrm>
          <a:off x="828671" y="30438713"/>
          <a:ext cx="402034" cy="574333"/>
          <a:chOff x="0" y="1903484"/>
          <a:chExt cx="402034" cy="574333"/>
        </a:xfrm>
      </xdr:grpSpPr>
      <xdr:sp macro="" textlink="">
        <xdr:nvSpPr>
          <xdr:cNvPr id="19" name="18 Cheurón"/>
          <xdr:cNvSpPr/>
        </xdr:nvSpPr>
        <xdr:spPr>
          <a:xfrm rot="5400000">
            <a:off x="-86150" y="1989634"/>
            <a:ext cx="574333" cy="402033"/>
          </a:xfrm>
          <a:prstGeom prst="chevron">
            <a:avLst/>
          </a:prstGeom>
        </xdr:spPr>
        <xdr:style>
          <a:lnRef idx="1">
            <a:schemeClr val="accent5">
              <a:hueOff val="0"/>
              <a:satOff val="0"/>
              <a:lumOff val="0"/>
              <a:alphaOff val="0"/>
            </a:schemeClr>
          </a:lnRef>
          <a:fillRef idx="3">
            <a:schemeClr val="accent5">
              <a:hueOff val="0"/>
              <a:satOff val="0"/>
              <a:lumOff val="0"/>
              <a:alphaOff val="0"/>
            </a:schemeClr>
          </a:fillRef>
          <a:effectRef idx="3">
            <a:schemeClr val="accent5">
              <a:hueOff val="0"/>
              <a:satOff val="0"/>
              <a:lumOff val="0"/>
              <a:alphaOff val="0"/>
            </a:schemeClr>
          </a:effectRef>
          <a:fontRef idx="minor">
            <a:schemeClr val="lt1"/>
          </a:fontRef>
        </xdr:style>
      </xdr:sp>
      <xdr:sp macro="" textlink="">
        <xdr:nvSpPr>
          <xdr:cNvPr id="20" name="Cheurón 4"/>
          <xdr:cNvSpPr/>
        </xdr:nvSpPr>
        <xdr:spPr>
          <a:xfrm>
            <a:off x="1" y="2104501"/>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4</a:t>
            </a:r>
          </a:p>
        </xdr:txBody>
      </xdr:sp>
    </xdr:grpSp>
    <xdr:clientData/>
  </xdr:twoCellAnchor>
  <xdr:twoCellAnchor>
    <xdr:from>
      <xdr:col>0</xdr:col>
      <xdr:colOff>1209675</xdr:colOff>
      <xdr:row>31</xdr:row>
      <xdr:rowOff>9524</xdr:rowOff>
    </xdr:from>
    <xdr:to>
      <xdr:col>4</xdr:col>
      <xdr:colOff>891300</xdr:colOff>
      <xdr:row>33</xdr:row>
      <xdr:rowOff>85725</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836075</xdr:colOff>
      <xdr:row>32</xdr:row>
      <xdr:rowOff>965205</xdr:rowOff>
    </xdr:from>
    <xdr:to>
      <xdr:col>4</xdr:col>
      <xdr:colOff>293150</xdr:colOff>
      <xdr:row>32</xdr:row>
      <xdr:rowOff>1165230</xdr:rowOff>
    </xdr:to>
    <xdr:sp macro="" textlink="">
      <xdr:nvSpPr>
        <xdr:cNvPr id="22" name="21 CuadroTexto"/>
        <xdr:cNvSpPr txBox="1"/>
      </xdr:nvSpPr>
      <xdr:spPr>
        <a:xfrm>
          <a:off x="5027075" y="15147930"/>
          <a:ext cx="5524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100%</a:t>
          </a:r>
        </a:p>
      </xdr:txBody>
    </xdr:sp>
    <xdr:clientData/>
  </xdr:twoCellAnchor>
  <xdr:twoCellAnchor>
    <xdr:from>
      <xdr:col>1</xdr:col>
      <xdr:colOff>94193</xdr:colOff>
      <xdr:row>32</xdr:row>
      <xdr:rowOff>950917</xdr:rowOff>
    </xdr:from>
    <xdr:to>
      <xdr:col>1</xdr:col>
      <xdr:colOff>503769</xdr:colOff>
      <xdr:row>32</xdr:row>
      <xdr:rowOff>1179517</xdr:rowOff>
    </xdr:to>
    <xdr:sp macro="" textlink="">
      <xdr:nvSpPr>
        <xdr:cNvPr id="23" name="22 CuadroTexto"/>
        <xdr:cNvSpPr txBox="1"/>
      </xdr:nvSpPr>
      <xdr:spPr>
        <a:xfrm>
          <a:off x="2094443" y="15133642"/>
          <a:ext cx="4095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0%</a:t>
          </a:r>
        </a:p>
      </xdr:txBody>
    </xdr:sp>
    <xdr:clientData/>
  </xdr:twoCellAnchor>
  <xdr:twoCellAnchor>
    <xdr:from>
      <xdr:col>0</xdr:col>
      <xdr:colOff>1165679</xdr:colOff>
      <xdr:row>36</xdr:row>
      <xdr:rowOff>79377</xdr:rowOff>
    </xdr:from>
    <xdr:to>
      <xdr:col>4</xdr:col>
      <xdr:colOff>848493</xdr:colOff>
      <xdr:row>38</xdr:row>
      <xdr:rowOff>95251</xdr:rowOff>
    </xdr:to>
    <xdr:graphicFrame macro="">
      <xdr:nvGraphicFramePr>
        <xdr:cNvPr id="24" name="2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1418167</xdr:colOff>
      <xdr:row>41</xdr:row>
      <xdr:rowOff>52916</xdr:rowOff>
    </xdr:from>
    <xdr:to>
      <xdr:col>4</xdr:col>
      <xdr:colOff>687917</xdr:colOff>
      <xdr:row>43</xdr:row>
      <xdr:rowOff>63500</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116416</xdr:colOff>
      <xdr:row>238</xdr:row>
      <xdr:rowOff>116416</xdr:rowOff>
    </xdr:from>
    <xdr:to>
      <xdr:col>0</xdr:col>
      <xdr:colOff>1974612</xdr:colOff>
      <xdr:row>238</xdr:row>
      <xdr:rowOff>764416</xdr:rowOff>
    </xdr:to>
    <xdr:grpSp>
      <xdr:nvGrpSpPr>
        <xdr:cNvPr id="26" name="25 Grupo"/>
        <xdr:cNvGrpSpPr/>
      </xdr:nvGrpSpPr>
      <xdr:grpSpPr>
        <a:xfrm>
          <a:off x="116416" y="123676833"/>
          <a:ext cx="1858196" cy="648000"/>
          <a:chOff x="2512217" y="86653805"/>
          <a:chExt cx="1828801" cy="583805"/>
        </a:xfrm>
      </xdr:grpSpPr>
      <xdr:sp macro="[0]!Imprimir" textlink="">
        <xdr:nvSpPr>
          <xdr:cNvPr id="27" name="26 CuadroTexto"/>
          <xdr:cNvSpPr txBox="1"/>
        </xdr:nvSpPr>
        <xdr:spPr>
          <a:xfrm>
            <a:off x="2512217" y="86653805"/>
            <a:ext cx="1771526" cy="583805"/>
          </a:xfrm>
          <a:prstGeom prst="rect">
            <a:avLst/>
          </a:prstGeom>
          <a:solidFill>
            <a:schemeClr val="lt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s-MX" sz="1100" b="1" i="1">
                <a:solidFill>
                  <a:srgbClr val="0070C0"/>
                </a:solidFill>
              </a:rPr>
              <a:t>IMPRIMIR REPORTE</a:t>
            </a:r>
          </a:p>
        </xdr:txBody>
      </xdr:sp>
      <xdr:pic macro="[0]!Imprimir">
        <xdr:nvPicPr>
          <xdr:cNvPr id="28" name="27 Imagen" descr="008-doc_edit.gif"/>
          <xdr:cNvPicPr>
            <a:picLocks noChangeAspect="1"/>
          </xdr:cNvPicPr>
        </xdr:nvPicPr>
        <xdr:blipFill>
          <a:blip xmlns:r="http://schemas.openxmlformats.org/officeDocument/2006/relationships" r:embed="rId6" cstate="print"/>
          <a:stretch>
            <a:fillRect/>
          </a:stretch>
        </xdr:blipFill>
        <xdr:spPr>
          <a:xfrm>
            <a:off x="3833812" y="86689407"/>
            <a:ext cx="507206" cy="507206"/>
          </a:xfrm>
          <a:prstGeom prst="rect">
            <a:avLst/>
          </a:prstGeom>
        </xdr:spPr>
      </xdr:pic>
    </xdr:grpSp>
    <xdr:clientData fPrintsWithSheet="0"/>
  </xdr:twoCellAnchor>
</xdr:wsDr>
</file>

<file path=xl/drawings/drawing13.xml><?xml version="1.0" encoding="utf-8"?>
<c:userShapes xmlns:c="http://schemas.openxmlformats.org/drawingml/2006/chart">
  <cdr:relSizeAnchor xmlns:cdr="http://schemas.openxmlformats.org/drawingml/2006/chartDrawing">
    <cdr:from>
      <cdr:x>0.19956</cdr:x>
      <cdr:y>0.42177</cdr:y>
    </cdr:from>
    <cdr:to>
      <cdr:x>0.28172</cdr:x>
      <cdr:y>0.51113</cdr:y>
    </cdr:to>
    <cdr:sp macro="" textlink="">
      <cdr:nvSpPr>
        <cdr:cNvPr id="2" name="29 CuadroTexto"/>
        <cdr:cNvSpPr txBox="1"/>
      </cdr:nvSpPr>
      <cdr:spPr>
        <a:xfrm xmlns:a="http://schemas.openxmlformats.org/drawingml/2006/main">
          <a:off x="994833" y="1051203"/>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0.76428</cdr:x>
      <cdr:y>0.4193</cdr:y>
    </cdr:from>
    <cdr:to>
      <cdr:x>0.87617</cdr:x>
      <cdr:y>0.49749</cdr:y>
    </cdr:to>
    <cdr:sp macro="" textlink="">
      <cdr:nvSpPr>
        <cdr:cNvPr id="3" name="28 CuadroTexto"/>
        <cdr:cNvSpPr txBox="1"/>
      </cdr:nvSpPr>
      <cdr:spPr>
        <a:xfrm xmlns:a="http://schemas.openxmlformats.org/drawingml/2006/main">
          <a:off x="3810000" y="1045045"/>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14.xml><?xml version="1.0" encoding="utf-8"?>
<c:userShapes xmlns:c="http://schemas.openxmlformats.org/drawingml/2006/chart">
  <cdr:relSizeAnchor xmlns:cdr="http://schemas.openxmlformats.org/drawingml/2006/chartDrawing">
    <cdr:from>
      <cdr:x>0.17361</cdr:x>
      <cdr:y>0.41355</cdr:y>
    </cdr:from>
    <cdr:to>
      <cdr:x>0.26319</cdr:x>
      <cdr:y>0.5031</cdr:y>
    </cdr:to>
    <cdr:sp macro="" textlink="">
      <cdr:nvSpPr>
        <cdr:cNvPr id="2" name="29 CuadroTexto"/>
        <cdr:cNvSpPr txBox="1"/>
      </cdr:nvSpPr>
      <cdr:spPr>
        <a:xfrm xmlns:a="http://schemas.openxmlformats.org/drawingml/2006/main">
          <a:off x="793751" y="1028538"/>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0.78241</cdr:x>
      <cdr:y>0.41915</cdr:y>
    </cdr:from>
    <cdr:to>
      <cdr:x>0.9044</cdr:x>
      <cdr:y>0.49751</cdr:y>
    </cdr:to>
    <cdr:sp macro="" textlink="">
      <cdr:nvSpPr>
        <cdr:cNvPr id="3" name="28 CuadroTexto"/>
        <cdr:cNvSpPr txBox="1"/>
      </cdr:nvSpPr>
      <cdr:spPr>
        <a:xfrm xmlns:a="http://schemas.openxmlformats.org/drawingml/2006/main">
          <a:off x="3577167" y="1042458"/>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15.xml><?xml version="1.0" encoding="utf-8"?>
<xdr:wsDr xmlns:xdr="http://schemas.openxmlformats.org/drawingml/2006/spreadsheetDrawing" xmlns:a="http://schemas.openxmlformats.org/drawingml/2006/main">
  <xdr:twoCellAnchor>
    <xdr:from>
      <xdr:col>12</xdr:col>
      <xdr:colOff>0</xdr:colOff>
      <xdr:row>249</xdr:row>
      <xdr:rowOff>0</xdr:rowOff>
    </xdr:from>
    <xdr:to>
      <xdr:col>14</xdr:col>
      <xdr:colOff>171449</xdr:colOff>
      <xdr:row>249</xdr:row>
      <xdr:rowOff>457200</xdr:rowOff>
    </xdr:to>
    <xdr:grpSp>
      <xdr:nvGrpSpPr>
        <xdr:cNvPr id="2" name="1 Grupo">
          <a:hlinkClick xmlns:r="http://schemas.openxmlformats.org/officeDocument/2006/relationships" r:id="rId1" tooltip="Reporte"/>
        </xdr:cNvPr>
        <xdr:cNvGrpSpPr/>
      </xdr:nvGrpSpPr>
      <xdr:grpSpPr>
        <a:xfrm>
          <a:off x="4032250" y="129561167"/>
          <a:ext cx="1695449" cy="457200"/>
          <a:chOff x="7219951" y="84122419"/>
          <a:chExt cx="1695449" cy="457200"/>
        </a:xfrm>
        <a:scene3d>
          <a:camera prst="orthographicFront">
            <a:rot lat="0" lon="0" rev="0"/>
          </a:camera>
          <a:lightRig rig="glow" dir="t">
            <a:rot lat="0" lon="0" rev="4800000"/>
          </a:lightRig>
        </a:scene3d>
      </xdr:grpSpPr>
      <xdr:pic>
        <xdr:nvPicPr>
          <xdr:cNvPr id="3" name="2 Imagen" descr="008-doc_edit.gif"/>
          <xdr:cNvPicPr>
            <a:picLocks noChangeAspect="1"/>
          </xdr:cNvPicPr>
        </xdr:nvPicPr>
        <xdr:blipFill>
          <a:blip xmlns:r="http://schemas.openxmlformats.org/officeDocument/2006/relationships" r:embed="rId2" cstate="print"/>
          <a:stretch>
            <a:fillRect/>
          </a:stretch>
        </xdr:blipFill>
        <xdr:spPr>
          <a:xfrm>
            <a:off x="8458200" y="84122419"/>
            <a:ext cx="457200" cy="457200"/>
          </a:xfrm>
          <a:prstGeom prst="rect">
            <a:avLst/>
          </a:prstGeom>
          <a:ln>
            <a:noFill/>
          </a:ln>
          <a:effectLst>
            <a:outerShdw blurRad="190500" dist="228600" dir="2700000" algn="ctr">
              <a:srgbClr val="000000">
                <a:alpha val="30000"/>
              </a:srgbClr>
            </a:outerShdw>
          </a:effectLst>
          <a:sp3d prstMaterial="matte">
            <a:bevelT w="127000" h="63500"/>
          </a:sp3d>
        </xdr:spPr>
      </xdr:pic>
      <xdr:sp macro="" textlink="">
        <xdr:nvSpPr>
          <xdr:cNvPr id="4" name="3 CuadroTexto"/>
          <xdr:cNvSpPr txBox="1"/>
        </xdr:nvSpPr>
        <xdr:spPr>
          <a:xfrm>
            <a:off x="7219951" y="84201804"/>
            <a:ext cx="1143000" cy="322245"/>
          </a:xfrm>
          <a:prstGeom prst="rect">
            <a:avLst/>
          </a:prstGeom>
          <a:solidFill>
            <a:schemeClr val="lt1"/>
          </a:solidFill>
          <a:ln w="9525" cmpd="sng">
            <a:noFill/>
          </a:ln>
          <a:effectLst>
            <a:outerShdw blurRad="190500" dist="228600" dir="2700000" algn="ctr">
              <a:srgbClr val="000000">
                <a:alpha val="30000"/>
              </a:srgbClr>
            </a:outerShdw>
          </a:effectLst>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050" b="1" i="1">
                <a:solidFill>
                  <a:srgbClr val="0070C0"/>
                </a:solidFill>
                <a:latin typeface="Comic Sans MS" pitchFamily="66" charset="0"/>
              </a:rPr>
              <a:t>VER REPORTE</a:t>
            </a:r>
          </a:p>
        </xdr:txBody>
      </xdr:sp>
    </xdr:grpSp>
    <xdr:clientData/>
  </xdr:twoCellAnchor>
  <xdr:twoCellAnchor editAs="oneCell">
    <xdr:from>
      <xdr:col>17</xdr:col>
      <xdr:colOff>285750</xdr:colOff>
      <xdr:row>26</xdr:row>
      <xdr:rowOff>154781</xdr:rowOff>
    </xdr:from>
    <xdr:to>
      <xdr:col>17</xdr:col>
      <xdr:colOff>486834</xdr:colOff>
      <xdr:row>26</xdr:row>
      <xdr:rowOff>353219</xdr:rowOff>
    </xdr:to>
    <xdr:pic macro="[0]!Componente">
      <xdr:nvPicPr>
        <xdr:cNvPr id="5" name="4 Imagen" descr="info.ico"/>
        <xdr:cNvPicPr>
          <a:picLocks noChangeAspect="1"/>
        </xdr:cNvPicPr>
      </xdr:nvPicPr>
      <xdr:blipFill>
        <a:blip xmlns:r="http://schemas.openxmlformats.org/officeDocument/2006/relationships" r:embed="rId3" cstate="print"/>
        <a:stretch>
          <a:fillRect/>
        </a:stretch>
      </xdr:blipFill>
      <xdr:spPr>
        <a:xfrm>
          <a:off x="11849100" y="12575381"/>
          <a:ext cx="201084" cy="198438"/>
        </a:xfrm>
        <a:prstGeom prst="rect">
          <a:avLst/>
        </a:prstGeom>
        <a:ln>
          <a:solidFill>
            <a:schemeClr val="accent1"/>
          </a:solidFill>
        </a:ln>
      </xdr:spPr>
    </xdr:pic>
    <xdr:clientData/>
  </xdr:twoCellAnchor>
  <xdr:twoCellAnchor editAs="oneCell">
    <xdr:from>
      <xdr:col>17</xdr:col>
      <xdr:colOff>297656</xdr:colOff>
      <xdr:row>48</xdr:row>
      <xdr:rowOff>154781</xdr:rowOff>
    </xdr:from>
    <xdr:to>
      <xdr:col>17</xdr:col>
      <xdr:colOff>498740</xdr:colOff>
      <xdr:row>48</xdr:row>
      <xdr:rowOff>353219</xdr:rowOff>
    </xdr:to>
    <xdr:pic macro="[0]!Objetivo_Calidad">
      <xdr:nvPicPr>
        <xdr:cNvPr id="6" name="5 Imagen" descr="info.ico"/>
        <xdr:cNvPicPr>
          <a:picLocks noChangeAspect="1"/>
        </xdr:cNvPicPr>
      </xdr:nvPicPr>
      <xdr:blipFill>
        <a:blip xmlns:r="http://schemas.openxmlformats.org/officeDocument/2006/relationships" r:embed="rId3" cstate="print"/>
        <a:stretch>
          <a:fillRect/>
        </a:stretch>
      </xdr:blipFill>
      <xdr:spPr>
        <a:xfrm>
          <a:off x="11861006" y="22176581"/>
          <a:ext cx="201084" cy="198438"/>
        </a:xfrm>
        <a:prstGeom prst="rect">
          <a:avLst/>
        </a:prstGeom>
        <a:ln>
          <a:solidFill>
            <a:schemeClr val="accent1"/>
          </a:solidFill>
        </a:ln>
      </xdr:spPr>
    </xdr:pic>
    <xdr:clientData/>
  </xdr:twoCellAnchor>
  <xdr:twoCellAnchor editAs="oneCell">
    <xdr:from>
      <xdr:col>17</xdr:col>
      <xdr:colOff>261938</xdr:colOff>
      <xdr:row>166</xdr:row>
      <xdr:rowOff>186530</xdr:rowOff>
    </xdr:from>
    <xdr:to>
      <xdr:col>17</xdr:col>
      <xdr:colOff>463022</xdr:colOff>
      <xdr:row>166</xdr:row>
      <xdr:rowOff>384968</xdr:rowOff>
    </xdr:to>
    <xdr:pic macro="[0]!Presupuesto">
      <xdr:nvPicPr>
        <xdr:cNvPr id="7" name="6 Imagen" descr="info.ico"/>
        <xdr:cNvPicPr>
          <a:picLocks noChangeAspect="1"/>
        </xdr:cNvPicPr>
      </xdr:nvPicPr>
      <xdr:blipFill>
        <a:blip xmlns:r="http://schemas.openxmlformats.org/officeDocument/2006/relationships" r:embed="rId3" cstate="print"/>
        <a:stretch>
          <a:fillRect/>
        </a:stretch>
      </xdr:blipFill>
      <xdr:spPr>
        <a:xfrm>
          <a:off x="11825288" y="82215830"/>
          <a:ext cx="201084" cy="198438"/>
        </a:xfrm>
        <a:prstGeom prst="rect">
          <a:avLst/>
        </a:prstGeom>
        <a:ln>
          <a:solidFill>
            <a:schemeClr val="accent1"/>
          </a:solidFill>
        </a:ln>
      </xdr:spPr>
    </xdr:pic>
    <xdr:clientData/>
  </xdr:twoCellAnchor>
  <xdr:twoCellAnchor editAs="oneCell">
    <xdr:from>
      <xdr:col>17</xdr:col>
      <xdr:colOff>261938</xdr:colOff>
      <xdr:row>155</xdr:row>
      <xdr:rowOff>218279</xdr:rowOff>
    </xdr:from>
    <xdr:to>
      <xdr:col>17</xdr:col>
      <xdr:colOff>463022</xdr:colOff>
      <xdr:row>155</xdr:row>
      <xdr:rowOff>416717</xdr:rowOff>
    </xdr:to>
    <xdr:pic macro="[0]!Activos">
      <xdr:nvPicPr>
        <xdr:cNvPr id="8" name="7 Imagen" descr="info.ico"/>
        <xdr:cNvPicPr>
          <a:picLocks noChangeAspect="1"/>
        </xdr:cNvPicPr>
      </xdr:nvPicPr>
      <xdr:blipFill>
        <a:blip xmlns:r="http://schemas.openxmlformats.org/officeDocument/2006/relationships" r:embed="rId3" cstate="print"/>
        <a:stretch>
          <a:fillRect/>
        </a:stretch>
      </xdr:blipFill>
      <xdr:spPr>
        <a:xfrm>
          <a:off x="11825288" y="76380179"/>
          <a:ext cx="201084" cy="198438"/>
        </a:xfrm>
        <a:prstGeom prst="rect">
          <a:avLst/>
        </a:prstGeom>
        <a:ln>
          <a:solidFill>
            <a:schemeClr val="accent1"/>
          </a:solidFill>
        </a:ln>
      </xdr:spPr>
    </xdr:pic>
    <xdr:clientData/>
  </xdr:twoCellAnchor>
  <mc:AlternateContent xmlns:mc="http://schemas.openxmlformats.org/markup-compatibility/2006">
    <mc:Choice xmlns:a14="http://schemas.microsoft.com/office/drawing/2010/main" Requires="a14">
      <xdr:twoCellAnchor editAs="oneCell">
        <xdr:from>
          <xdr:col>18</xdr:col>
          <xdr:colOff>285750</xdr:colOff>
          <xdr:row>243</xdr:row>
          <xdr:rowOff>76200</xdr:rowOff>
        </xdr:from>
        <xdr:to>
          <xdr:col>18</xdr:col>
          <xdr:colOff>590550</xdr:colOff>
          <xdr:row>243</xdr:row>
          <xdr:rowOff>466725</xdr:rowOff>
        </xdr:to>
        <xdr:sp macro="" textlink="">
          <xdr:nvSpPr>
            <xdr:cNvPr id="30721" name="Check Box 1" hidden="1">
              <a:extLst>
                <a:ext uri="{63B3BB69-23CF-44E3-9099-C40C66FF867C}">
                  <a14:compatExt spid="_x0000_s30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245</xdr:row>
          <xdr:rowOff>104775</xdr:rowOff>
        </xdr:from>
        <xdr:to>
          <xdr:col>18</xdr:col>
          <xdr:colOff>590550</xdr:colOff>
          <xdr:row>245</xdr:row>
          <xdr:rowOff>561975</xdr:rowOff>
        </xdr:to>
        <xdr:sp macro="" textlink="">
          <xdr:nvSpPr>
            <xdr:cNvPr id="30722" name="Check Box 2" hidden="1">
              <a:extLst>
                <a:ext uri="{63B3BB69-23CF-44E3-9099-C40C66FF867C}">
                  <a14:compatExt spid="_x0000_s30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10</xdr:row>
          <xdr:rowOff>133350</xdr:rowOff>
        </xdr:from>
        <xdr:to>
          <xdr:col>18</xdr:col>
          <xdr:colOff>628650</xdr:colOff>
          <xdr:row>10</xdr:row>
          <xdr:rowOff>400050</xdr:rowOff>
        </xdr:to>
        <xdr:sp macro="" textlink="">
          <xdr:nvSpPr>
            <xdr:cNvPr id="30723" name="Check Box 3" hidden="1">
              <a:extLst>
                <a:ext uri="{63B3BB69-23CF-44E3-9099-C40C66FF867C}">
                  <a14:compatExt spid="_x0000_s30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12</xdr:row>
          <xdr:rowOff>295275</xdr:rowOff>
        </xdr:from>
        <xdr:to>
          <xdr:col>18</xdr:col>
          <xdr:colOff>628650</xdr:colOff>
          <xdr:row>12</xdr:row>
          <xdr:rowOff>561975</xdr:rowOff>
        </xdr:to>
        <xdr:sp macro="" textlink="">
          <xdr:nvSpPr>
            <xdr:cNvPr id="30724" name="Check Box 4" hidden="1">
              <a:extLst>
                <a:ext uri="{63B3BB69-23CF-44E3-9099-C40C66FF867C}">
                  <a14:compatExt spid="_x0000_s30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14</xdr:row>
          <xdr:rowOff>190500</xdr:rowOff>
        </xdr:from>
        <xdr:to>
          <xdr:col>18</xdr:col>
          <xdr:colOff>628650</xdr:colOff>
          <xdr:row>14</xdr:row>
          <xdr:rowOff>457200</xdr:rowOff>
        </xdr:to>
        <xdr:sp macro="" textlink="">
          <xdr:nvSpPr>
            <xdr:cNvPr id="30725" name="Check Box 5" hidden="1">
              <a:extLst>
                <a:ext uri="{63B3BB69-23CF-44E3-9099-C40C66FF867C}">
                  <a14:compatExt spid="_x0000_s30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xdr:row>
          <xdr:rowOff>133350</xdr:rowOff>
        </xdr:from>
        <xdr:to>
          <xdr:col>18</xdr:col>
          <xdr:colOff>628650</xdr:colOff>
          <xdr:row>15</xdr:row>
          <xdr:rowOff>400050</xdr:rowOff>
        </xdr:to>
        <xdr:sp macro="" textlink="">
          <xdr:nvSpPr>
            <xdr:cNvPr id="30726" name="Check Box 6" hidden="1">
              <a:extLst>
                <a:ext uri="{63B3BB69-23CF-44E3-9099-C40C66FF867C}">
                  <a14:compatExt spid="_x0000_s30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22</xdr:row>
          <xdr:rowOff>133350</xdr:rowOff>
        </xdr:from>
        <xdr:to>
          <xdr:col>18</xdr:col>
          <xdr:colOff>590550</xdr:colOff>
          <xdr:row>22</xdr:row>
          <xdr:rowOff>400050</xdr:rowOff>
        </xdr:to>
        <xdr:sp macro="" textlink="">
          <xdr:nvSpPr>
            <xdr:cNvPr id="30727" name="Check Box 7" hidden="1">
              <a:extLst>
                <a:ext uri="{63B3BB69-23CF-44E3-9099-C40C66FF867C}">
                  <a14:compatExt spid="_x0000_s30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24</xdr:row>
          <xdr:rowOff>133350</xdr:rowOff>
        </xdr:from>
        <xdr:to>
          <xdr:col>18</xdr:col>
          <xdr:colOff>590550</xdr:colOff>
          <xdr:row>24</xdr:row>
          <xdr:rowOff>400050</xdr:rowOff>
        </xdr:to>
        <xdr:sp macro="" textlink="">
          <xdr:nvSpPr>
            <xdr:cNvPr id="30728" name="Check Box 8" hidden="1">
              <a:extLst>
                <a:ext uri="{63B3BB69-23CF-44E3-9099-C40C66FF867C}">
                  <a14:compatExt spid="_x0000_s30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26</xdr:row>
          <xdr:rowOff>133350</xdr:rowOff>
        </xdr:from>
        <xdr:to>
          <xdr:col>18</xdr:col>
          <xdr:colOff>590550</xdr:colOff>
          <xdr:row>26</xdr:row>
          <xdr:rowOff>400050</xdr:rowOff>
        </xdr:to>
        <xdr:sp macro="" textlink="">
          <xdr:nvSpPr>
            <xdr:cNvPr id="30729" name="Check Box 9" hidden="1">
              <a:extLst>
                <a:ext uri="{63B3BB69-23CF-44E3-9099-C40C66FF867C}">
                  <a14:compatExt spid="_x0000_s30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29</xdr:row>
          <xdr:rowOff>133350</xdr:rowOff>
        </xdr:from>
        <xdr:to>
          <xdr:col>18</xdr:col>
          <xdr:colOff>590550</xdr:colOff>
          <xdr:row>29</xdr:row>
          <xdr:rowOff>400050</xdr:rowOff>
        </xdr:to>
        <xdr:sp macro="" textlink="">
          <xdr:nvSpPr>
            <xdr:cNvPr id="30730" name="Check Box 10" hidden="1">
              <a:extLst>
                <a:ext uri="{63B3BB69-23CF-44E3-9099-C40C66FF867C}">
                  <a14:compatExt spid="_x0000_s307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30</xdr:row>
          <xdr:rowOff>133350</xdr:rowOff>
        </xdr:from>
        <xdr:to>
          <xdr:col>18</xdr:col>
          <xdr:colOff>590550</xdr:colOff>
          <xdr:row>30</xdr:row>
          <xdr:rowOff>400050</xdr:rowOff>
        </xdr:to>
        <xdr:sp macro="" textlink="">
          <xdr:nvSpPr>
            <xdr:cNvPr id="30731" name="Check Box 11" hidden="1">
              <a:extLst>
                <a:ext uri="{63B3BB69-23CF-44E3-9099-C40C66FF867C}">
                  <a14:compatExt spid="_x0000_s307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37</xdr:row>
          <xdr:rowOff>219075</xdr:rowOff>
        </xdr:from>
        <xdr:to>
          <xdr:col>18</xdr:col>
          <xdr:colOff>590550</xdr:colOff>
          <xdr:row>37</xdr:row>
          <xdr:rowOff>485775</xdr:rowOff>
        </xdr:to>
        <xdr:sp macro="" textlink="">
          <xdr:nvSpPr>
            <xdr:cNvPr id="30732" name="Check Box 12" hidden="1">
              <a:extLst>
                <a:ext uri="{63B3BB69-23CF-44E3-9099-C40C66FF867C}">
                  <a14:compatExt spid="_x0000_s307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39</xdr:row>
          <xdr:rowOff>133350</xdr:rowOff>
        </xdr:from>
        <xdr:to>
          <xdr:col>18</xdr:col>
          <xdr:colOff>628650</xdr:colOff>
          <xdr:row>39</xdr:row>
          <xdr:rowOff>400050</xdr:rowOff>
        </xdr:to>
        <xdr:sp macro="" textlink="">
          <xdr:nvSpPr>
            <xdr:cNvPr id="30733" name="Check Box 13" hidden="1">
              <a:extLst>
                <a:ext uri="{63B3BB69-23CF-44E3-9099-C40C66FF867C}">
                  <a14:compatExt spid="_x0000_s307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41</xdr:row>
          <xdr:rowOff>133350</xdr:rowOff>
        </xdr:from>
        <xdr:to>
          <xdr:col>18</xdr:col>
          <xdr:colOff>628650</xdr:colOff>
          <xdr:row>41</xdr:row>
          <xdr:rowOff>400050</xdr:rowOff>
        </xdr:to>
        <xdr:sp macro="" textlink="">
          <xdr:nvSpPr>
            <xdr:cNvPr id="30734" name="Check Box 14" hidden="1">
              <a:extLst>
                <a:ext uri="{63B3BB69-23CF-44E3-9099-C40C66FF867C}">
                  <a14:compatExt spid="_x0000_s307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48</xdr:row>
          <xdr:rowOff>133350</xdr:rowOff>
        </xdr:from>
        <xdr:to>
          <xdr:col>18</xdr:col>
          <xdr:colOff>628650</xdr:colOff>
          <xdr:row>48</xdr:row>
          <xdr:rowOff>400050</xdr:rowOff>
        </xdr:to>
        <xdr:sp macro="" textlink="">
          <xdr:nvSpPr>
            <xdr:cNvPr id="30735" name="Check Box 15" hidden="1">
              <a:extLst>
                <a:ext uri="{63B3BB69-23CF-44E3-9099-C40C66FF867C}">
                  <a14:compatExt spid="_x0000_s307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50</xdr:row>
          <xdr:rowOff>133350</xdr:rowOff>
        </xdr:from>
        <xdr:to>
          <xdr:col>18</xdr:col>
          <xdr:colOff>628650</xdr:colOff>
          <xdr:row>50</xdr:row>
          <xdr:rowOff>400050</xdr:rowOff>
        </xdr:to>
        <xdr:sp macro="" textlink="">
          <xdr:nvSpPr>
            <xdr:cNvPr id="30736" name="Check Box 16" hidden="1">
              <a:extLst>
                <a:ext uri="{63B3BB69-23CF-44E3-9099-C40C66FF867C}">
                  <a14:compatExt spid="_x0000_s307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51</xdr:row>
          <xdr:rowOff>133350</xdr:rowOff>
        </xdr:from>
        <xdr:to>
          <xdr:col>18</xdr:col>
          <xdr:colOff>628650</xdr:colOff>
          <xdr:row>51</xdr:row>
          <xdr:rowOff>400050</xdr:rowOff>
        </xdr:to>
        <xdr:sp macro="" textlink="">
          <xdr:nvSpPr>
            <xdr:cNvPr id="30737" name="Check Box 17" hidden="1">
              <a:extLst>
                <a:ext uri="{63B3BB69-23CF-44E3-9099-C40C66FF867C}">
                  <a14:compatExt spid="_x0000_s307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53</xdr:row>
          <xdr:rowOff>133350</xdr:rowOff>
        </xdr:from>
        <xdr:to>
          <xdr:col>18</xdr:col>
          <xdr:colOff>628650</xdr:colOff>
          <xdr:row>53</xdr:row>
          <xdr:rowOff>400050</xdr:rowOff>
        </xdr:to>
        <xdr:sp macro="" textlink="">
          <xdr:nvSpPr>
            <xdr:cNvPr id="30738" name="Check Box 18" hidden="1">
              <a:extLst>
                <a:ext uri="{63B3BB69-23CF-44E3-9099-C40C66FF867C}">
                  <a14:compatExt spid="_x0000_s30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54</xdr:row>
          <xdr:rowOff>133350</xdr:rowOff>
        </xdr:from>
        <xdr:to>
          <xdr:col>18</xdr:col>
          <xdr:colOff>628650</xdr:colOff>
          <xdr:row>54</xdr:row>
          <xdr:rowOff>400050</xdr:rowOff>
        </xdr:to>
        <xdr:sp macro="" textlink="">
          <xdr:nvSpPr>
            <xdr:cNvPr id="30739" name="Check Box 19" hidden="1">
              <a:extLst>
                <a:ext uri="{63B3BB69-23CF-44E3-9099-C40C66FF867C}">
                  <a14:compatExt spid="_x0000_s30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55</xdr:row>
          <xdr:rowOff>133350</xdr:rowOff>
        </xdr:from>
        <xdr:to>
          <xdr:col>18</xdr:col>
          <xdr:colOff>628650</xdr:colOff>
          <xdr:row>55</xdr:row>
          <xdr:rowOff>400050</xdr:rowOff>
        </xdr:to>
        <xdr:sp macro="" textlink="">
          <xdr:nvSpPr>
            <xdr:cNvPr id="30740" name="Check Box 20" hidden="1">
              <a:extLst>
                <a:ext uri="{63B3BB69-23CF-44E3-9099-C40C66FF867C}">
                  <a14:compatExt spid="_x0000_s307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56</xdr:row>
          <xdr:rowOff>133350</xdr:rowOff>
        </xdr:from>
        <xdr:to>
          <xdr:col>18</xdr:col>
          <xdr:colOff>628650</xdr:colOff>
          <xdr:row>56</xdr:row>
          <xdr:rowOff>400050</xdr:rowOff>
        </xdr:to>
        <xdr:sp macro="" textlink="">
          <xdr:nvSpPr>
            <xdr:cNvPr id="30741" name="Check Box 21" hidden="1">
              <a:extLst>
                <a:ext uri="{63B3BB69-23CF-44E3-9099-C40C66FF867C}">
                  <a14:compatExt spid="_x0000_s307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68</xdr:row>
          <xdr:rowOff>228600</xdr:rowOff>
        </xdr:from>
        <xdr:to>
          <xdr:col>18</xdr:col>
          <xdr:colOff>628650</xdr:colOff>
          <xdr:row>68</xdr:row>
          <xdr:rowOff>495300</xdr:rowOff>
        </xdr:to>
        <xdr:sp macro="" textlink="">
          <xdr:nvSpPr>
            <xdr:cNvPr id="30742" name="Check Box 22" hidden="1">
              <a:extLst>
                <a:ext uri="{63B3BB69-23CF-44E3-9099-C40C66FF867C}">
                  <a14:compatExt spid="_x0000_s307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70</xdr:row>
          <xdr:rowOff>219075</xdr:rowOff>
        </xdr:from>
        <xdr:to>
          <xdr:col>18</xdr:col>
          <xdr:colOff>628650</xdr:colOff>
          <xdr:row>70</xdr:row>
          <xdr:rowOff>485775</xdr:rowOff>
        </xdr:to>
        <xdr:sp macro="" textlink="">
          <xdr:nvSpPr>
            <xdr:cNvPr id="30743" name="Check Box 23" hidden="1">
              <a:extLst>
                <a:ext uri="{63B3BB69-23CF-44E3-9099-C40C66FF867C}">
                  <a14:compatExt spid="_x0000_s307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72</xdr:row>
          <xdr:rowOff>133350</xdr:rowOff>
        </xdr:from>
        <xdr:to>
          <xdr:col>18</xdr:col>
          <xdr:colOff>628650</xdr:colOff>
          <xdr:row>72</xdr:row>
          <xdr:rowOff>400050</xdr:rowOff>
        </xdr:to>
        <xdr:sp macro="" textlink="">
          <xdr:nvSpPr>
            <xdr:cNvPr id="30744" name="Check Box 24" hidden="1">
              <a:extLst>
                <a:ext uri="{63B3BB69-23CF-44E3-9099-C40C66FF867C}">
                  <a14:compatExt spid="_x0000_s307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84</xdr:row>
          <xdr:rowOff>133350</xdr:rowOff>
        </xdr:from>
        <xdr:to>
          <xdr:col>18</xdr:col>
          <xdr:colOff>628650</xdr:colOff>
          <xdr:row>84</xdr:row>
          <xdr:rowOff>400050</xdr:rowOff>
        </xdr:to>
        <xdr:sp macro="" textlink="">
          <xdr:nvSpPr>
            <xdr:cNvPr id="30745" name="Check Box 25" hidden="1">
              <a:extLst>
                <a:ext uri="{63B3BB69-23CF-44E3-9099-C40C66FF867C}">
                  <a14:compatExt spid="_x0000_s307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86</xdr:row>
          <xdr:rowOff>219075</xdr:rowOff>
        </xdr:from>
        <xdr:to>
          <xdr:col>18</xdr:col>
          <xdr:colOff>628650</xdr:colOff>
          <xdr:row>86</xdr:row>
          <xdr:rowOff>485775</xdr:rowOff>
        </xdr:to>
        <xdr:sp macro="" textlink="">
          <xdr:nvSpPr>
            <xdr:cNvPr id="30746" name="Check Box 26" hidden="1">
              <a:extLst>
                <a:ext uri="{63B3BB69-23CF-44E3-9099-C40C66FF867C}">
                  <a14:compatExt spid="_x0000_s307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87</xdr:row>
          <xdr:rowOff>133350</xdr:rowOff>
        </xdr:from>
        <xdr:to>
          <xdr:col>18</xdr:col>
          <xdr:colOff>628650</xdr:colOff>
          <xdr:row>87</xdr:row>
          <xdr:rowOff>400050</xdr:rowOff>
        </xdr:to>
        <xdr:sp macro="" textlink="">
          <xdr:nvSpPr>
            <xdr:cNvPr id="30747" name="Check Box 27" hidden="1">
              <a:extLst>
                <a:ext uri="{63B3BB69-23CF-44E3-9099-C40C66FF867C}">
                  <a14:compatExt spid="_x0000_s307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94</xdr:row>
          <xdr:rowOff>200025</xdr:rowOff>
        </xdr:from>
        <xdr:to>
          <xdr:col>18</xdr:col>
          <xdr:colOff>628650</xdr:colOff>
          <xdr:row>94</xdr:row>
          <xdr:rowOff>466725</xdr:rowOff>
        </xdr:to>
        <xdr:sp macro="" textlink="">
          <xdr:nvSpPr>
            <xdr:cNvPr id="30748" name="Check Box 28" hidden="1">
              <a:extLst>
                <a:ext uri="{63B3BB69-23CF-44E3-9099-C40C66FF867C}">
                  <a14:compatExt spid="_x0000_s307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96</xdr:row>
          <xdr:rowOff>133350</xdr:rowOff>
        </xdr:from>
        <xdr:to>
          <xdr:col>18</xdr:col>
          <xdr:colOff>628650</xdr:colOff>
          <xdr:row>96</xdr:row>
          <xdr:rowOff>400050</xdr:rowOff>
        </xdr:to>
        <xdr:sp macro="" textlink="">
          <xdr:nvSpPr>
            <xdr:cNvPr id="30749" name="Check Box 29" hidden="1">
              <a:extLst>
                <a:ext uri="{63B3BB69-23CF-44E3-9099-C40C66FF867C}">
                  <a14:compatExt spid="_x0000_s307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97</xdr:row>
          <xdr:rowOff>314325</xdr:rowOff>
        </xdr:from>
        <xdr:to>
          <xdr:col>18</xdr:col>
          <xdr:colOff>628650</xdr:colOff>
          <xdr:row>97</xdr:row>
          <xdr:rowOff>581025</xdr:rowOff>
        </xdr:to>
        <xdr:sp macro="" textlink="">
          <xdr:nvSpPr>
            <xdr:cNvPr id="30750" name="Check Box 30" hidden="1">
              <a:extLst>
                <a:ext uri="{63B3BB69-23CF-44E3-9099-C40C66FF867C}">
                  <a14:compatExt spid="_x0000_s307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99</xdr:row>
          <xdr:rowOff>200025</xdr:rowOff>
        </xdr:from>
        <xdr:to>
          <xdr:col>18</xdr:col>
          <xdr:colOff>628650</xdr:colOff>
          <xdr:row>99</xdr:row>
          <xdr:rowOff>466725</xdr:rowOff>
        </xdr:to>
        <xdr:sp macro="" textlink="">
          <xdr:nvSpPr>
            <xdr:cNvPr id="30751" name="Check Box 31" hidden="1">
              <a:extLst>
                <a:ext uri="{63B3BB69-23CF-44E3-9099-C40C66FF867C}">
                  <a14:compatExt spid="_x0000_s307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100</xdr:row>
          <xdr:rowOff>133350</xdr:rowOff>
        </xdr:from>
        <xdr:to>
          <xdr:col>18</xdr:col>
          <xdr:colOff>628650</xdr:colOff>
          <xdr:row>100</xdr:row>
          <xdr:rowOff>400050</xdr:rowOff>
        </xdr:to>
        <xdr:sp macro="" textlink="">
          <xdr:nvSpPr>
            <xdr:cNvPr id="30752" name="Check Box 32" hidden="1">
              <a:extLst>
                <a:ext uri="{63B3BB69-23CF-44E3-9099-C40C66FF867C}">
                  <a14:compatExt spid="_x0000_s307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101</xdr:row>
          <xdr:rowOff>228600</xdr:rowOff>
        </xdr:from>
        <xdr:to>
          <xdr:col>18</xdr:col>
          <xdr:colOff>628650</xdr:colOff>
          <xdr:row>101</xdr:row>
          <xdr:rowOff>495300</xdr:rowOff>
        </xdr:to>
        <xdr:sp macro="" textlink="">
          <xdr:nvSpPr>
            <xdr:cNvPr id="30753" name="Check Box 33" hidden="1">
              <a:extLst>
                <a:ext uri="{63B3BB69-23CF-44E3-9099-C40C66FF867C}">
                  <a14:compatExt spid="_x0000_s307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103</xdr:row>
          <xdr:rowOff>219075</xdr:rowOff>
        </xdr:from>
        <xdr:to>
          <xdr:col>18</xdr:col>
          <xdr:colOff>628650</xdr:colOff>
          <xdr:row>103</xdr:row>
          <xdr:rowOff>485775</xdr:rowOff>
        </xdr:to>
        <xdr:sp macro="" textlink="">
          <xdr:nvSpPr>
            <xdr:cNvPr id="30754" name="Check Box 34" hidden="1">
              <a:extLst>
                <a:ext uri="{63B3BB69-23CF-44E3-9099-C40C66FF867C}">
                  <a14:compatExt spid="_x0000_s307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115</xdr:row>
          <xdr:rowOff>219075</xdr:rowOff>
        </xdr:from>
        <xdr:to>
          <xdr:col>18</xdr:col>
          <xdr:colOff>628650</xdr:colOff>
          <xdr:row>115</xdr:row>
          <xdr:rowOff>485775</xdr:rowOff>
        </xdr:to>
        <xdr:sp macro="" textlink="">
          <xdr:nvSpPr>
            <xdr:cNvPr id="30755" name="Check Box 35" hidden="1">
              <a:extLst>
                <a:ext uri="{63B3BB69-23CF-44E3-9099-C40C66FF867C}">
                  <a14:compatExt spid="_x0000_s307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117</xdr:row>
          <xdr:rowOff>133350</xdr:rowOff>
        </xdr:from>
        <xdr:to>
          <xdr:col>18</xdr:col>
          <xdr:colOff>628650</xdr:colOff>
          <xdr:row>117</xdr:row>
          <xdr:rowOff>400050</xdr:rowOff>
        </xdr:to>
        <xdr:sp macro="" textlink="">
          <xdr:nvSpPr>
            <xdr:cNvPr id="30756" name="Check Box 36" hidden="1">
              <a:extLst>
                <a:ext uri="{63B3BB69-23CF-44E3-9099-C40C66FF867C}">
                  <a14:compatExt spid="_x0000_s307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119</xdr:row>
          <xdr:rowOff>247650</xdr:rowOff>
        </xdr:from>
        <xdr:to>
          <xdr:col>18</xdr:col>
          <xdr:colOff>628650</xdr:colOff>
          <xdr:row>119</xdr:row>
          <xdr:rowOff>514350</xdr:rowOff>
        </xdr:to>
        <xdr:sp macro="" textlink="">
          <xdr:nvSpPr>
            <xdr:cNvPr id="30757" name="Check Box 37" hidden="1">
              <a:extLst>
                <a:ext uri="{63B3BB69-23CF-44E3-9099-C40C66FF867C}">
                  <a14:compatExt spid="_x0000_s307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120</xdr:row>
          <xdr:rowOff>133350</xdr:rowOff>
        </xdr:from>
        <xdr:to>
          <xdr:col>18</xdr:col>
          <xdr:colOff>628650</xdr:colOff>
          <xdr:row>120</xdr:row>
          <xdr:rowOff>400050</xdr:rowOff>
        </xdr:to>
        <xdr:sp macro="" textlink="">
          <xdr:nvSpPr>
            <xdr:cNvPr id="30758" name="Check Box 38" hidden="1">
              <a:extLst>
                <a:ext uri="{63B3BB69-23CF-44E3-9099-C40C66FF867C}">
                  <a14:compatExt spid="_x0000_s307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122</xdr:row>
          <xdr:rowOff>266700</xdr:rowOff>
        </xdr:from>
        <xdr:to>
          <xdr:col>18</xdr:col>
          <xdr:colOff>628650</xdr:colOff>
          <xdr:row>122</xdr:row>
          <xdr:rowOff>533400</xdr:rowOff>
        </xdr:to>
        <xdr:sp macro="" textlink="">
          <xdr:nvSpPr>
            <xdr:cNvPr id="30759" name="Check Box 39" hidden="1">
              <a:extLst>
                <a:ext uri="{63B3BB69-23CF-44E3-9099-C40C66FF867C}">
                  <a14:compatExt spid="_x0000_s307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123</xdr:row>
          <xdr:rowOff>133350</xdr:rowOff>
        </xdr:from>
        <xdr:to>
          <xdr:col>18</xdr:col>
          <xdr:colOff>628650</xdr:colOff>
          <xdr:row>123</xdr:row>
          <xdr:rowOff>400050</xdr:rowOff>
        </xdr:to>
        <xdr:sp macro="" textlink="">
          <xdr:nvSpPr>
            <xdr:cNvPr id="30760" name="Check Box 40" hidden="1">
              <a:extLst>
                <a:ext uri="{63B3BB69-23CF-44E3-9099-C40C66FF867C}">
                  <a14:compatExt spid="_x0000_s307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130</xdr:row>
          <xdr:rowOff>171450</xdr:rowOff>
        </xdr:from>
        <xdr:to>
          <xdr:col>18</xdr:col>
          <xdr:colOff>628650</xdr:colOff>
          <xdr:row>130</xdr:row>
          <xdr:rowOff>438150</xdr:rowOff>
        </xdr:to>
        <xdr:sp macro="" textlink="">
          <xdr:nvSpPr>
            <xdr:cNvPr id="30761" name="Check Box 41" hidden="1">
              <a:extLst>
                <a:ext uri="{63B3BB69-23CF-44E3-9099-C40C66FF867C}">
                  <a14:compatExt spid="_x0000_s307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131</xdr:row>
          <xdr:rowOff>276225</xdr:rowOff>
        </xdr:from>
        <xdr:to>
          <xdr:col>18</xdr:col>
          <xdr:colOff>628650</xdr:colOff>
          <xdr:row>131</xdr:row>
          <xdr:rowOff>542925</xdr:rowOff>
        </xdr:to>
        <xdr:sp macro="" textlink="">
          <xdr:nvSpPr>
            <xdr:cNvPr id="30762" name="Check Box 42" hidden="1">
              <a:extLst>
                <a:ext uri="{63B3BB69-23CF-44E3-9099-C40C66FF867C}">
                  <a14:compatExt spid="_x0000_s307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133</xdr:row>
          <xdr:rowOff>133350</xdr:rowOff>
        </xdr:from>
        <xdr:to>
          <xdr:col>18</xdr:col>
          <xdr:colOff>628650</xdr:colOff>
          <xdr:row>133</xdr:row>
          <xdr:rowOff>400050</xdr:rowOff>
        </xdr:to>
        <xdr:sp macro="" textlink="">
          <xdr:nvSpPr>
            <xdr:cNvPr id="30763" name="Check Box 43" hidden="1">
              <a:extLst>
                <a:ext uri="{63B3BB69-23CF-44E3-9099-C40C66FF867C}">
                  <a14:compatExt spid="_x0000_s307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134</xdr:row>
          <xdr:rowOff>133350</xdr:rowOff>
        </xdr:from>
        <xdr:to>
          <xdr:col>18</xdr:col>
          <xdr:colOff>628650</xdr:colOff>
          <xdr:row>134</xdr:row>
          <xdr:rowOff>400050</xdr:rowOff>
        </xdr:to>
        <xdr:sp macro="" textlink="">
          <xdr:nvSpPr>
            <xdr:cNvPr id="30764" name="Check Box 44" hidden="1">
              <a:extLst>
                <a:ext uri="{63B3BB69-23CF-44E3-9099-C40C66FF867C}">
                  <a14:compatExt spid="_x0000_s307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135</xdr:row>
          <xdr:rowOff>180975</xdr:rowOff>
        </xdr:from>
        <xdr:to>
          <xdr:col>18</xdr:col>
          <xdr:colOff>628650</xdr:colOff>
          <xdr:row>135</xdr:row>
          <xdr:rowOff>447675</xdr:rowOff>
        </xdr:to>
        <xdr:sp macro="" textlink="">
          <xdr:nvSpPr>
            <xdr:cNvPr id="30765" name="Check Box 45" hidden="1">
              <a:extLst>
                <a:ext uri="{63B3BB69-23CF-44E3-9099-C40C66FF867C}">
                  <a14:compatExt spid="_x0000_s307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138</xdr:row>
          <xdr:rowOff>133350</xdr:rowOff>
        </xdr:from>
        <xdr:to>
          <xdr:col>18</xdr:col>
          <xdr:colOff>628650</xdr:colOff>
          <xdr:row>138</xdr:row>
          <xdr:rowOff>400050</xdr:rowOff>
        </xdr:to>
        <xdr:sp macro="" textlink="">
          <xdr:nvSpPr>
            <xdr:cNvPr id="30766" name="Check Box 46" hidden="1">
              <a:extLst>
                <a:ext uri="{63B3BB69-23CF-44E3-9099-C40C66FF867C}">
                  <a14:compatExt spid="_x0000_s307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139</xdr:row>
          <xdr:rowOff>133350</xdr:rowOff>
        </xdr:from>
        <xdr:to>
          <xdr:col>18</xdr:col>
          <xdr:colOff>628650</xdr:colOff>
          <xdr:row>139</xdr:row>
          <xdr:rowOff>400050</xdr:rowOff>
        </xdr:to>
        <xdr:sp macro="" textlink="">
          <xdr:nvSpPr>
            <xdr:cNvPr id="30767" name="Check Box 47" hidden="1">
              <a:extLst>
                <a:ext uri="{63B3BB69-23CF-44E3-9099-C40C66FF867C}">
                  <a14:compatExt spid="_x0000_s307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151</xdr:row>
          <xdr:rowOff>123825</xdr:rowOff>
        </xdr:from>
        <xdr:to>
          <xdr:col>18</xdr:col>
          <xdr:colOff>628650</xdr:colOff>
          <xdr:row>151</xdr:row>
          <xdr:rowOff>390525</xdr:rowOff>
        </xdr:to>
        <xdr:sp macro="" textlink="">
          <xdr:nvSpPr>
            <xdr:cNvPr id="30768" name="Check Box 48" hidden="1">
              <a:extLst>
                <a:ext uri="{63B3BB69-23CF-44E3-9099-C40C66FF867C}">
                  <a14:compatExt spid="_x0000_s307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153</xdr:row>
          <xdr:rowOff>133350</xdr:rowOff>
        </xdr:from>
        <xdr:to>
          <xdr:col>18</xdr:col>
          <xdr:colOff>628650</xdr:colOff>
          <xdr:row>153</xdr:row>
          <xdr:rowOff>400050</xdr:rowOff>
        </xdr:to>
        <xdr:sp macro="" textlink="">
          <xdr:nvSpPr>
            <xdr:cNvPr id="30769" name="Check Box 49" hidden="1">
              <a:extLst>
                <a:ext uri="{63B3BB69-23CF-44E3-9099-C40C66FF867C}">
                  <a14:compatExt spid="_x0000_s307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155</xdr:row>
          <xdr:rowOff>228600</xdr:rowOff>
        </xdr:from>
        <xdr:to>
          <xdr:col>18</xdr:col>
          <xdr:colOff>628650</xdr:colOff>
          <xdr:row>155</xdr:row>
          <xdr:rowOff>495300</xdr:rowOff>
        </xdr:to>
        <xdr:sp macro="" textlink="">
          <xdr:nvSpPr>
            <xdr:cNvPr id="30770" name="Check Box 50" hidden="1">
              <a:extLst>
                <a:ext uri="{63B3BB69-23CF-44E3-9099-C40C66FF867C}">
                  <a14:compatExt spid="_x0000_s307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156</xdr:row>
          <xdr:rowOff>266700</xdr:rowOff>
        </xdr:from>
        <xdr:to>
          <xdr:col>18</xdr:col>
          <xdr:colOff>628650</xdr:colOff>
          <xdr:row>156</xdr:row>
          <xdr:rowOff>533400</xdr:rowOff>
        </xdr:to>
        <xdr:sp macro="" textlink="">
          <xdr:nvSpPr>
            <xdr:cNvPr id="30771" name="Check Box 51" hidden="1">
              <a:extLst>
                <a:ext uri="{63B3BB69-23CF-44E3-9099-C40C66FF867C}">
                  <a14:compatExt spid="_x0000_s307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157</xdr:row>
          <xdr:rowOff>276225</xdr:rowOff>
        </xdr:from>
        <xdr:to>
          <xdr:col>18</xdr:col>
          <xdr:colOff>628650</xdr:colOff>
          <xdr:row>157</xdr:row>
          <xdr:rowOff>542925</xdr:rowOff>
        </xdr:to>
        <xdr:sp macro="" textlink="">
          <xdr:nvSpPr>
            <xdr:cNvPr id="30772" name="Check Box 52" hidden="1">
              <a:extLst>
                <a:ext uri="{63B3BB69-23CF-44E3-9099-C40C66FF867C}">
                  <a14:compatExt spid="_x0000_s307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158</xdr:row>
          <xdr:rowOff>200025</xdr:rowOff>
        </xdr:from>
        <xdr:to>
          <xdr:col>18</xdr:col>
          <xdr:colOff>628650</xdr:colOff>
          <xdr:row>158</xdr:row>
          <xdr:rowOff>466725</xdr:rowOff>
        </xdr:to>
        <xdr:sp macro="" textlink="">
          <xdr:nvSpPr>
            <xdr:cNvPr id="30773" name="Check Box 53" hidden="1">
              <a:extLst>
                <a:ext uri="{63B3BB69-23CF-44E3-9099-C40C66FF867C}">
                  <a14:compatExt spid="_x0000_s307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159</xdr:row>
          <xdr:rowOff>133350</xdr:rowOff>
        </xdr:from>
        <xdr:to>
          <xdr:col>18</xdr:col>
          <xdr:colOff>628650</xdr:colOff>
          <xdr:row>159</xdr:row>
          <xdr:rowOff>400050</xdr:rowOff>
        </xdr:to>
        <xdr:sp macro="" textlink="">
          <xdr:nvSpPr>
            <xdr:cNvPr id="30774" name="Check Box 54" hidden="1">
              <a:extLst>
                <a:ext uri="{63B3BB69-23CF-44E3-9099-C40C66FF867C}">
                  <a14:compatExt spid="_x0000_s307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167</xdr:row>
          <xdr:rowOff>133350</xdr:rowOff>
        </xdr:from>
        <xdr:to>
          <xdr:col>18</xdr:col>
          <xdr:colOff>628650</xdr:colOff>
          <xdr:row>167</xdr:row>
          <xdr:rowOff>400050</xdr:rowOff>
        </xdr:to>
        <xdr:sp macro="" textlink="">
          <xdr:nvSpPr>
            <xdr:cNvPr id="30775" name="Check Box 55" hidden="1">
              <a:extLst>
                <a:ext uri="{63B3BB69-23CF-44E3-9099-C40C66FF867C}">
                  <a14:compatExt spid="_x0000_s307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195</xdr:row>
          <xdr:rowOff>161925</xdr:rowOff>
        </xdr:from>
        <xdr:to>
          <xdr:col>18</xdr:col>
          <xdr:colOff>609600</xdr:colOff>
          <xdr:row>195</xdr:row>
          <xdr:rowOff>381000</xdr:rowOff>
        </xdr:to>
        <xdr:sp macro="" textlink="">
          <xdr:nvSpPr>
            <xdr:cNvPr id="30776" name="Check Box 56" hidden="1">
              <a:extLst>
                <a:ext uri="{63B3BB69-23CF-44E3-9099-C40C66FF867C}">
                  <a14:compatExt spid="_x0000_s307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232</xdr:row>
          <xdr:rowOff>114300</xdr:rowOff>
        </xdr:from>
        <xdr:to>
          <xdr:col>18</xdr:col>
          <xdr:colOff>628650</xdr:colOff>
          <xdr:row>232</xdr:row>
          <xdr:rowOff>571500</xdr:rowOff>
        </xdr:to>
        <xdr:sp macro="" textlink="">
          <xdr:nvSpPr>
            <xdr:cNvPr id="30778" name="Check Box 58" hidden="1">
              <a:extLst>
                <a:ext uri="{63B3BB69-23CF-44E3-9099-C40C66FF867C}">
                  <a14:compatExt spid="_x0000_s307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246</xdr:row>
          <xdr:rowOff>152400</xdr:rowOff>
        </xdr:from>
        <xdr:to>
          <xdr:col>18</xdr:col>
          <xdr:colOff>628650</xdr:colOff>
          <xdr:row>246</xdr:row>
          <xdr:rowOff>695325</xdr:rowOff>
        </xdr:to>
        <xdr:sp macro="" textlink="">
          <xdr:nvSpPr>
            <xdr:cNvPr id="30779" name="Check Box 59" hidden="1">
              <a:extLst>
                <a:ext uri="{63B3BB69-23CF-44E3-9099-C40C66FF867C}">
                  <a14:compatExt spid="_x0000_s307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247</xdr:row>
          <xdr:rowOff>76200</xdr:rowOff>
        </xdr:from>
        <xdr:to>
          <xdr:col>18</xdr:col>
          <xdr:colOff>628650</xdr:colOff>
          <xdr:row>247</xdr:row>
          <xdr:rowOff>466725</xdr:rowOff>
        </xdr:to>
        <xdr:sp macro="" textlink="">
          <xdr:nvSpPr>
            <xdr:cNvPr id="30780" name="Check Box 60" hidden="1">
              <a:extLst>
                <a:ext uri="{63B3BB69-23CF-44E3-9099-C40C66FF867C}">
                  <a14:compatExt spid="_x0000_s307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181</xdr:row>
          <xdr:rowOff>133350</xdr:rowOff>
        </xdr:from>
        <xdr:to>
          <xdr:col>18</xdr:col>
          <xdr:colOff>609600</xdr:colOff>
          <xdr:row>181</xdr:row>
          <xdr:rowOff>361950</xdr:rowOff>
        </xdr:to>
        <xdr:sp macro="" textlink="">
          <xdr:nvSpPr>
            <xdr:cNvPr id="30781" name="Check Box 61" hidden="1">
              <a:extLst>
                <a:ext uri="{63B3BB69-23CF-44E3-9099-C40C66FF867C}">
                  <a14:compatExt spid="_x0000_s307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182</xdr:row>
          <xdr:rowOff>133350</xdr:rowOff>
        </xdr:from>
        <xdr:to>
          <xdr:col>18</xdr:col>
          <xdr:colOff>609600</xdr:colOff>
          <xdr:row>182</xdr:row>
          <xdr:rowOff>352425</xdr:rowOff>
        </xdr:to>
        <xdr:sp macro="" textlink="">
          <xdr:nvSpPr>
            <xdr:cNvPr id="30782" name="Check Box 62" hidden="1">
              <a:extLst>
                <a:ext uri="{63B3BB69-23CF-44E3-9099-C40C66FF867C}">
                  <a14:compatExt spid="_x0000_s307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184</xdr:row>
          <xdr:rowOff>219075</xdr:rowOff>
        </xdr:from>
        <xdr:to>
          <xdr:col>18</xdr:col>
          <xdr:colOff>609600</xdr:colOff>
          <xdr:row>184</xdr:row>
          <xdr:rowOff>438150</xdr:rowOff>
        </xdr:to>
        <xdr:sp macro="" textlink="">
          <xdr:nvSpPr>
            <xdr:cNvPr id="30783" name="Check Box 63" hidden="1">
              <a:extLst>
                <a:ext uri="{63B3BB69-23CF-44E3-9099-C40C66FF867C}">
                  <a14:compatExt spid="_x0000_s307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185</xdr:row>
          <xdr:rowOff>133350</xdr:rowOff>
        </xdr:from>
        <xdr:to>
          <xdr:col>18</xdr:col>
          <xdr:colOff>609600</xdr:colOff>
          <xdr:row>185</xdr:row>
          <xdr:rowOff>361950</xdr:rowOff>
        </xdr:to>
        <xdr:sp macro="" textlink="">
          <xdr:nvSpPr>
            <xdr:cNvPr id="30784" name="Check Box 64" hidden="1">
              <a:extLst>
                <a:ext uri="{63B3BB69-23CF-44E3-9099-C40C66FF867C}">
                  <a14:compatExt spid="_x0000_s307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187</xdr:row>
          <xdr:rowOff>219075</xdr:rowOff>
        </xdr:from>
        <xdr:to>
          <xdr:col>18</xdr:col>
          <xdr:colOff>609600</xdr:colOff>
          <xdr:row>187</xdr:row>
          <xdr:rowOff>438150</xdr:rowOff>
        </xdr:to>
        <xdr:sp macro="" textlink="">
          <xdr:nvSpPr>
            <xdr:cNvPr id="30785" name="Check Box 65" hidden="1">
              <a:extLst>
                <a:ext uri="{63B3BB69-23CF-44E3-9099-C40C66FF867C}">
                  <a14:compatExt spid="_x0000_s307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189</xdr:row>
          <xdr:rowOff>200025</xdr:rowOff>
        </xdr:from>
        <xdr:to>
          <xdr:col>18</xdr:col>
          <xdr:colOff>609600</xdr:colOff>
          <xdr:row>189</xdr:row>
          <xdr:rowOff>419100</xdr:rowOff>
        </xdr:to>
        <xdr:sp macro="" textlink="">
          <xdr:nvSpPr>
            <xdr:cNvPr id="30786" name="Check Box 66" hidden="1">
              <a:extLst>
                <a:ext uri="{63B3BB69-23CF-44E3-9099-C40C66FF867C}">
                  <a14:compatExt spid="_x0000_s307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190</xdr:row>
          <xdr:rowOff>390525</xdr:rowOff>
        </xdr:from>
        <xdr:to>
          <xdr:col>18</xdr:col>
          <xdr:colOff>609600</xdr:colOff>
          <xdr:row>190</xdr:row>
          <xdr:rowOff>609600</xdr:rowOff>
        </xdr:to>
        <xdr:sp macro="" textlink="">
          <xdr:nvSpPr>
            <xdr:cNvPr id="30787" name="Check Box 67" hidden="1">
              <a:extLst>
                <a:ext uri="{63B3BB69-23CF-44E3-9099-C40C66FF867C}">
                  <a14:compatExt spid="_x0000_s307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191</xdr:row>
          <xdr:rowOff>247650</xdr:rowOff>
        </xdr:from>
        <xdr:to>
          <xdr:col>18</xdr:col>
          <xdr:colOff>609600</xdr:colOff>
          <xdr:row>191</xdr:row>
          <xdr:rowOff>466725</xdr:rowOff>
        </xdr:to>
        <xdr:sp macro="" textlink="">
          <xdr:nvSpPr>
            <xdr:cNvPr id="30788" name="Check Box 68" hidden="1">
              <a:extLst>
                <a:ext uri="{63B3BB69-23CF-44E3-9099-C40C66FF867C}">
                  <a14:compatExt spid="_x0000_s307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197</xdr:row>
          <xdr:rowOff>228600</xdr:rowOff>
        </xdr:from>
        <xdr:to>
          <xdr:col>18</xdr:col>
          <xdr:colOff>609600</xdr:colOff>
          <xdr:row>197</xdr:row>
          <xdr:rowOff>457200</xdr:rowOff>
        </xdr:to>
        <xdr:sp macro="" textlink="">
          <xdr:nvSpPr>
            <xdr:cNvPr id="30789" name="Check Box 69" hidden="1">
              <a:extLst>
                <a:ext uri="{63B3BB69-23CF-44E3-9099-C40C66FF867C}">
                  <a14:compatExt spid="_x0000_s307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204</xdr:row>
          <xdr:rowOff>133350</xdr:rowOff>
        </xdr:from>
        <xdr:to>
          <xdr:col>18</xdr:col>
          <xdr:colOff>609600</xdr:colOff>
          <xdr:row>204</xdr:row>
          <xdr:rowOff>352425</xdr:rowOff>
        </xdr:to>
        <xdr:sp macro="" textlink="">
          <xdr:nvSpPr>
            <xdr:cNvPr id="30790" name="Check Box 70" hidden="1">
              <a:extLst>
                <a:ext uri="{63B3BB69-23CF-44E3-9099-C40C66FF867C}">
                  <a14:compatExt spid="_x0000_s307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206</xdr:row>
          <xdr:rowOff>285750</xdr:rowOff>
        </xdr:from>
        <xdr:to>
          <xdr:col>18</xdr:col>
          <xdr:colOff>609600</xdr:colOff>
          <xdr:row>206</xdr:row>
          <xdr:rowOff>504825</xdr:rowOff>
        </xdr:to>
        <xdr:sp macro="" textlink="">
          <xdr:nvSpPr>
            <xdr:cNvPr id="30791" name="Check Box 71" hidden="1">
              <a:extLst>
                <a:ext uri="{63B3BB69-23CF-44E3-9099-C40C66FF867C}">
                  <a14:compatExt spid="_x0000_s307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208</xdr:row>
          <xdr:rowOff>323850</xdr:rowOff>
        </xdr:from>
        <xdr:to>
          <xdr:col>18</xdr:col>
          <xdr:colOff>609600</xdr:colOff>
          <xdr:row>208</xdr:row>
          <xdr:rowOff>542925</xdr:rowOff>
        </xdr:to>
        <xdr:sp macro="" textlink="">
          <xdr:nvSpPr>
            <xdr:cNvPr id="30792" name="Check Box 72" hidden="1">
              <a:extLst>
                <a:ext uri="{63B3BB69-23CF-44E3-9099-C40C66FF867C}">
                  <a14:compatExt spid="_x0000_s307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205</xdr:row>
          <xdr:rowOff>285750</xdr:rowOff>
        </xdr:from>
        <xdr:to>
          <xdr:col>18</xdr:col>
          <xdr:colOff>609600</xdr:colOff>
          <xdr:row>205</xdr:row>
          <xdr:rowOff>504825</xdr:rowOff>
        </xdr:to>
        <xdr:sp macro="" textlink="">
          <xdr:nvSpPr>
            <xdr:cNvPr id="30793" name="Check Box 73" hidden="1">
              <a:extLst>
                <a:ext uri="{63B3BB69-23CF-44E3-9099-C40C66FF867C}">
                  <a14:compatExt spid="_x0000_s307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210</xdr:row>
          <xdr:rowOff>190500</xdr:rowOff>
        </xdr:from>
        <xdr:to>
          <xdr:col>18</xdr:col>
          <xdr:colOff>609600</xdr:colOff>
          <xdr:row>210</xdr:row>
          <xdr:rowOff>409575</xdr:rowOff>
        </xdr:to>
        <xdr:sp macro="" textlink="">
          <xdr:nvSpPr>
            <xdr:cNvPr id="30794" name="Check Box 74" hidden="1">
              <a:extLst>
                <a:ext uri="{63B3BB69-23CF-44E3-9099-C40C66FF867C}">
                  <a14:compatExt spid="_x0000_s307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211</xdr:row>
          <xdr:rowOff>180975</xdr:rowOff>
        </xdr:from>
        <xdr:to>
          <xdr:col>18</xdr:col>
          <xdr:colOff>609600</xdr:colOff>
          <xdr:row>211</xdr:row>
          <xdr:rowOff>400050</xdr:rowOff>
        </xdr:to>
        <xdr:sp macro="" textlink="">
          <xdr:nvSpPr>
            <xdr:cNvPr id="30795" name="Check Box 75" hidden="1">
              <a:extLst>
                <a:ext uri="{63B3BB69-23CF-44E3-9099-C40C66FF867C}">
                  <a14:compatExt spid="_x0000_s307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212</xdr:row>
          <xdr:rowOff>209550</xdr:rowOff>
        </xdr:from>
        <xdr:to>
          <xdr:col>18</xdr:col>
          <xdr:colOff>609600</xdr:colOff>
          <xdr:row>212</xdr:row>
          <xdr:rowOff>438150</xdr:rowOff>
        </xdr:to>
        <xdr:sp macro="" textlink="">
          <xdr:nvSpPr>
            <xdr:cNvPr id="30796" name="Check Box 76" hidden="1">
              <a:extLst>
                <a:ext uri="{63B3BB69-23CF-44E3-9099-C40C66FF867C}">
                  <a14:compatExt spid="_x0000_s307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220</xdr:row>
          <xdr:rowOff>133350</xdr:rowOff>
        </xdr:from>
        <xdr:to>
          <xdr:col>18</xdr:col>
          <xdr:colOff>609600</xdr:colOff>
          <xdr:row>220</xdr:row>
          <xdr:rowOff>352425</xdr:rowOff>
        </xdr:to>
        <xdr:sp macro="" textlink="">
          <xdr:nvSpPr>
            <xdr:cNvPr id="30797" name="Check Box 77" hidden="1">
              <a:extLst>
                <a:ext uri="{63B3BB69-23CF-44E3-9099-C40C66FF867C}">
                  <a14:compatExt spid="_x0000_s307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221</xdr:row>
          <xdr:rowOff>371475</xdr:rowOff>
        </xdr:from>
        <xdr:to>
          <xdr:col>18</xdr:col>
          <xdr:colOff>609600</xdr:colOff>
          <xdr:row>221</xdr:row>
          <xdr:rowOff>590550</xdr:rowOff>
        </xdr:to>
        <xdr:sp macro="" textlink="">
          <xdr:nvSpPr>
            <xdr:cNvPr id="30798" name="Check Box 78" hidden="1">
              <a:extLst>
                <a:ext uri="{63B3BB69-23CF-44E3-9099-C40C66FF867C}">
                  <a14:compatExt spid="_x0000_s307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224</xdr:row>
          <xdr:rowOff>123825</xdr:rowOff>
        </xdr:from>
        <xdr:to>
          <xdr:col>18</xdr:col>
          <xdr:colOff>609600</xdr:colOff>
          <xdr:row>224</xdr:row>
          <xdr:rowOff>342900</xdr:rowOff>
        </xdr:to>
        <xdr:sp macro="" textlink="">
          <xdr:nvSpPr>
            <xdr:cNvPr id="30799" name="Check Box 79" hidden="1">
              <a:extLst>
                <a:ext uri="{63B3BB69-23CF-44E3-9099-C40C66FF867C}">
                  <a14:compatExt spid="_x0000_s307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225</xdr:row>
          <xdr:rowOff>161925</xdr:rowOff>
        </xdr:from>
        <xdr:to>
          <xdr:col>18</xdr:col>
          <xdr:colOff>609600</xdr:colOff>
          <xdr:row>225</xdr:row>
          <xdr:rowOff>381000</xdr:rowOff>
        </xdr:to>
        <xdr:sp macro="" textlink="">
          <xdr:nvSpPr>
            <xdr:cNvPr id="30800" name="Check Box 80" hidden="1">
              <a:extLst>
                <a:ext uri="{63B3BB69-23CF-44E3-9099-C40C66FF867C}">
                  <a14:compatExt spid="_x0000_s30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222</xdr:row>
          <xdr:rowOff>247650</xdr:rowOff>
        </xdr:from>
        <xdr:to>
          <xdr:col>18</xdr:col>
          <xdr:colOff>609600</xdr:colOff>
          <xdr:row>222</xdr:row>
          <xdr:rowOff>466725</xdr:rowOff>
        </xdr:to>
        <xdr:sp macro="" textlink="">
          <xdr:nvSpPr>
            <xdr:cNvPr id="30801" name="Check Box 81" hidden="1">
              <a:extLst>
                <a:ext uri="{63B3BB69-23CF-44E3-9099-C40C66FF867C}">
                  <a14:compatExt spid="_x0000_s308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192</xdr:row>
          <xdr:rowOff>247650</xdr:rowOff>
        </xdr:from>
        <xdr:to>
          <xdr:col>18</xdr:col>
          <xdr:colOff>609600</xdr:colOff>
          <xdr:row>192</xdr:row>
          <xdr:rowOff>466725</xdr:rowOff>
        </xdr:to>
        <xdr:sp macro="" textlink="">
          <xdr:nvSpPr>
            <xdr:cNvPr id="30802" name="Check Box 82" hidden="1">
              <a:extLst>
                <a:ext uri="{63B3BB69-23CF-44E3-9099-C40C66FF867C}">
                  <a14:compatExt spid="_x0000_s308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3</xdr:col>
      <xdr:colOff>542925</xdr:colOff>
      <xdr:row>4</xdr:row>
      <xdr:rowOff>353786</xdr:rowOff>
    </xdr:from>
    <xdr:to>
      <xdr:col>5</xdr:col>
      <xdr:colOff>327932</xdr:colOff>
      <xdr:row>18</xdr:row>
      <xdr:rowOff>354465</xdr:rowOff>
    </xdr:to>
    <xdr:sp macro="" textlink="">
      <xdr:nvSpPr>
        <xdr:cNvPr id="2" name="1 Rectángulo"/>
        <xdr:cNvSpPr/>
      </xdr:nvSpPr>
      <xdr:spPr>
        <a:xfrm>
          <a:off x="4733925" y="2268311"/>
          <a:ext cx="1975757" cy="6801529"/>
        </a:xfrm>
        <a:prstGeom prst="rect">
          <a:avLst/>
        </a:prstGeom>
        <a:gradFill flip="none" rotWithShape="1">
          <a:gsLst>
            <a:gs pos="0">
              <a:srgbClr val="002060"/>
            </a:gs>
            <a:gs pos="50000">
              <a:schemeClr val="accent1">
                <a:tint val="44500"/>
                <a:satMod val="160000"/>
              </a:schemeClr>
            </a:gs>
            <a:gs pos="100000">
              <a:schemeClr val="accent1">
                <a:tint val="23500"/>
                <a:satMod val="160000"/>
              </a:schemeClr>
            </a:gs>
          </a:gsLst>
          <a:lin ang="108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MX" sz="1100" b="1">
            <a:solidFill>
              <a:sysClr val="windowText" lastClr="000000"/>
            </a:solidFill>
          </a:endParaRPr>
        </a:p>
      </xdr:txBody>
    </xdr:sp>
    <xdr:clientData/>
  </xdr:twoCellAnchor>
  <xdr:twoCellAnchor editAs="oneCell">
    <xdr:from>
      <xdr:col>0</xdr:col>
      <xdr:colOff>552450</xdr:colOff>
      <xdr:row>2</xdr:row>
      <xdr:rowOff>4081</xdr:rowOff>
    </xdr:from>
    <xdr:to>
      <xdr:col>3</xdr:col>
      <xdr:colOff>771030</xdr:colOff>
      <xdr:row>15</xdr:row>
      <xdr:rowOff>272143</xdr:rowOff>
    </xdr:to>
    <xdr:pic>
      <xdr:nvPicPr>
        <xdr:cNvPr id="3" name="2 Imagen" descr="2314351_137441597.jpg"/>
        <xdr:cNvPicPr>
          <a:picLocks noChangeAspect="1"/>
        </xdr:cNvPicPr>
      </xdr:nvPicPr>
      <xdr:blipFill>
        <a:blip xmlns:r="http://schemas.openxmlformats.org/officeDocument/2006/relationships" r:embed="rId1" cstate="print"/>
        <a:stretch>
          <a:fillRect/>
        </a:stretch>
      </xdr:blipFill>
      <xdr:spPr>
        <a:xfrm>
          <a:off x="552450" y="947056"/>
          <a:ext cx="4409580" cy="6583137"/>
        </a:xfrm>
        <a:prstGeom prst="rect">
          <a:avLst/>
        </a:prstGeom>
      </xdr:spPr>
    </xdr:pic>
    <xdr:clientData/>
  </xdr:twoCellAnchor>
  <xdr:twoCellAnchor>
    <xdr:from>
      <xdr:col>0</xdr:col>
      <xdr:colOff>0</xdr:colOff>
      <xdr:row>0</xdr:row>
      <xdr:rowOff>19050</xdr:rowOff>
    </xdr:from>
    <xdr:to>
      <xdr:col>5</xdr:col>
      <xdr:colOff>746250</xdr:colOff>
      <xdr:row>0</xdr:row>
      <xdr:rowOff>166479</xdr:rowOff>
    </xdr:to>
    <xdr:sp macro="" textlink="">
      <xdr:nvSpPr>
        <xdr:cNvPr id="4" name="Rectangle 11"/>
        <xdr:cNvSpPr/>
      </xdr:nvSpPr>
      <xdr:spPr bwMode="gray">
        <a:xfrm>
          <a:off x="0" y="19050"/>
          <a:ext cx="7128000" cy="147429"/>
        </a:xfrm>
        <a:prstGeom prst="rect">
          <a:avLst/>
        </a:prstGeom>
        <a:solidFill>
          <a:srgbClr val="99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161925</xdr:rowOff>
    </xdr:from>
    <xdr:to>
      <xdr:col>5</xdr:col>
      <xdr:colOff>746250</xdr:colOff>
      <xdr:row>0</xdr:row>
      <xdr:rowOff>309354</xdr:rowOff>
    </xdr:to>
    <xdr:sp macro="" textlink="">
      <xdr:nvSpPr>
        <xdr:cNvPr id="5" name="Rectangle 11"/>
        <xdr:cNvSpPr/>
      </xdr:nvSpPr>
      <xdr:spPr bwMode="gray">
        <a:xfrm>
          <a:off x="0" y="161925"/>
          <a:ext cx="7128000" cy="147429"/>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304800</xdr:rowOff>
    </xdr:from>
    <xdr:to>
      <xdr:col>5</xdr:col>
      <xdr:colOff>746250</xdr:colOff>
      <xdr:row>0</xdr:row>
      <xdr:rowOff>452229</xdr:rowOff>
    </xdr:to>
    <xdr:sp macro="" textlink="">
      <xdr:nvSpPr>
        <xdr:cNvPr id="6" name="Rectangle 11"/>
        <xdr:cNvSpPr/>
      </xdr:nvSpPr>
      <xdr:spPr bwMode="gray">
        <a:xfrm>
          <a:off x="0" y="304800"/>
          <a:ext cx="7128000" cy="147429"/>
        </a:xfrm>
        <a:prstGeom prst="rect">
          <a:avLst/>
        </a:prstGeom>
        <a:solidFill>
          <a:srgbClr val="00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oneCellAnchor>
    <xdr:from>
      <xdr:col>2</xdr:col>
      <xdr:colOff>964747</xdr:colOff>
      <xdr:row>10</xdr:row>
      <xdr:rowOff>280305</xdr:rowOff>
    </xdr:from>
    <xdr:ext cx="2416628" cy="1157969"/>
    <xdr:sp macro="" textlink="">
      <xdr:nvSpPr>
        <xdr:cNvPr id="7" name="6 CuadroTexto"/>
        <xdr:cNvSpPr txBox="1"/>
      </xdr:nvSpPr>
      <xdr:spPr>
        <a:xfrm>
          <a:off x="4060372" y="5109480"/>
          <a:ext cx="2416628" cy="1157969"/>
        </a:xfrm>
        <a:prstGeom prst="rect">
          <a:avLst/>
        </a:prstGeom>
        <a:solidFill>
          <a:schemeClr val="bg1"/>
        </a:solidFill>
        <a:ln>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r>
            <a:rPr lang="es-MX" sz="3000" b="1" baseline="0"/>
            <a:t>REPORTE DE RESULTADOS</a:t>
          </a:r>
          <a:endParaRPr lang="es-MX" sz="3000" b="1"/>
        </a:p>
      </xdr:txBody>
    </xdr:sp>
    <xdr:clientData/>
  </xdr:oneCellAnchor>
  <xdr:twoCellAnchor editAs="oneCell">
    <xdr:from>
      <xdr:col>0</xdr:col>
      <xdr:colOff>146960</xdr:colOff>
      <xdr:row>22</xdr:row>
      <xdr:rowOff>57150</xdr:rowOff>
    </xdr:from>
    <xdr:to>
      <xdr:col>0</xdr:col>
      <xdr:colOff>1487604</xdr:colOff>
      <xdr:row>23</xdr:row>
      <xdr:rowOff>287115</xdr:rowOff>
    </xdr:to>
    <xdr:pic>
      <xdr:nvPicPr>
        <xdr:cNvPr id="8" name="7 Imagen" descr="icono csoftmty.jpg"/>
        <xdr:cNvPicPr>
          <a:picLocks noChangeAspect="1"/>
        </xdr:cNvPicPr>
      </xdr:nvPicPr>
      <xdr:blipFill>
        <a:blip xmlns:r="http://schemas.openxmlformats.org/officeDocument/2006/relationships" r:embed="rId2" cstate="print"/>
        <a:stretch>
          <a:fillRect/>
        </a:stretch>
      </xdr:blipFill>
      <xdr:spPr>
        <a:xfrm>
          <a:off x="146960" y="10125075"/>
          <a:ext cx="1340644" cy="553815"/>
        </a:xfrm>
        <a:prstGeom prst="rect">
          <a:avLst/>
        </a:prstGeom>
      </xdr:spPr>
    </xdr:pic>
    <xdr:clientData/>
  </xdr:twoCellAnchor>
  <xdr:twoCellAnchor>
    <xdr:from>
      <xdr:col>0</xdr:col>
      <xdr:colOff>828671</xdr:colOff>
      <xdr:row>46</xdr:row>
      <xdr:rowOff>28575</xdr:rowOff>
    </xdr:from>
    <xdr:to>
      <xdr:col>0</xdr:col>
      <xdr:colOff>1230705</xdr:colOff>
      <xdr:row>46</xdr:row>
      <xdr:rowOff>602908</xdr:rowOff>
    </xdr:to>
    <xdr:grpSp>
      <xdr:nvGrpSpPr>
        <xdr:cNvPr id="9" name="8 Grupo"/>
        <xdr:cNvGrpSpPr/>
      </xdr:nvGrpSpPr>
      <xdr:grpSpPr>
        <a:xfrm>
          <a:off x="828671" y="27608742"/>
          <a:ext cx="402034" cy="574333"/>
          <a:chOff x="0" y="108617"/>
          <a:chExt cx="402034" cy="574333"/>
        </a:xfrm>
      </xdr:grpSpPr>
      <xdr:sp macro="" textlink="">
        <xdr:nvSpPr>
          <xdr:cNvPr id="10" name="9 Cheurón"/>
          <xdr:cNvSpPr/>
        </xdr:nvSpPr>
        <xdr:spPr>
          <a:xfrm rot="5400000">
            <a:off x="-86150" y="194767"/>
            <a:ext cx="574333" cy="402033"/>
          </a:xfrm>
          <a:prstGeom prst="chevron">
            <a:avLst/>
          </a:prstGeom>
        </xdr:spPr>
        <xdr:style>
          <a:lnRef idx="1">
            <a:schemeClr val="accent2">
              <a:hueOff val="0"/>
              <a:satOff val="0"/>
              <a:lumOff val="0"/>
              <a:alphaOff val="0"/>
            </a:schemeClr>
          </a:lnRef>
          <a:fillRef idx="3">
            <a:schemeClr val="accent2">
              <a:hueOff val="0"/>
              <a:satOff val="0"/>
              <a:lumOff val="0"/>
              <a:alphaOff val="0"/>
            </a:schemeClr>
          </a:fillRef>
          <a:effectRef idx="3">
            <a:schemeClr val="accent2">
              <a:hueOff val="0"/>
              <a:satOff val="0"/>
              <a:lumOff val="0"/>
              <a:alphaOff val="0"/>
            </a:schemeClr>
          </a:effectRef>
          <a:fontRef idx="minor">
            <a:schemeClr val="lt1"/>
          </a:fontRef>
        </xdr:style>
      </xdr:sp>
      <xdr:sp macro="" textlink="">
        <xdr:nvSpPr>
          <xdr:cNvPr id="11" name="Cheurón 4"/>
          <xdr:cNvSpPr/>
        </xdr:nvSpPr>
        <xdr:spPr>
          <a:xfrm>
            <a:off x="1" y="309634"/>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1</a:t>
            </a:r>
          </a:p>
        </xdr:txBody>
      </xdr:sp>
    </xdr:grpSp>
    <xdr:clientData/>
  </xdr:twoCellAnchor>
  <xdr:twoCellAnchor>
    <xdr:from>
      <xdr:col>0</xdr:col>
      <xdr:colOff>828671</xdr:colOff>
      <xdr:row>47</xdr:row>
      <xdr:rowOff>145252</xdr:rowOff>
    </xdr:from>
    <xdr:to>
      <xdr:col>0</xdr:col>
      <xdr:colOff>1230705</xdr:colOff>
      <xdr:row>47</xdr:row>
      <xdr:rowOff>719585</xdr:rowOff>
    </xdr:to>
    <xdr:grpSp>
      <xdr:nvGrpSpPr>
        <xdr:cNvPr id="12" name="11 Grupo"/>
        <xdr:cNvGrpSpPr/>
      </xdr:nvGrpSpPr>
      <xdr:grpSpPr>
        <a:xfrm>
          <a:off x="828671" y="28349835"/>
          <a:ext cx="402034" cy="574333"/>
          <a:chOff x="0" y="667021"/>
          <a:chExt cx="402034" cy="574333"/>
        </a:xfrm>
      </xdr:grpSpPr>
      <xdr:sp macro="" textlink="">
        <xdr:nvSpPr>
          <xdr:cNvPr id="13" name="12 Cheurón"/>
          <xdr:cNvSpPr/>
        </xdr:nvSpPr>
        <xdr:spPr>
          <a:xfrm rot="5400000">
            <a:off x="-86150" y="753171"/>
            <a:ext cx="574333" cy="402033"/>
          </a:xfrm>
          <a:prstGeom prst="chevron">
            <a:avLst/>
          </a:prstGeom>
        </xdr:spPr>
        <xdr:style>
          <a:lnRef idx="1">
            <a:schemeClr val="accent3">
              <a:hueOff val="0"/>
              <a:satOff val="0"/>
              <a:lumOff val="0"/>
              <a:alphaOff val="0"/>
            </a:schemeClr>
          </a:lnRef>
          <a:fillRef idx="3">
            <a:schemeClr val="accent3">
              <a:hueOff val="0"/>
              <a:satOff val="0"/>
              <a:lumOff val="0"/>
              <a:alphaOff val="0"/>
            </a:schemeClr>
          </a:fillRef>
          <a:effectRef idx="3">
            <a:schemeClr val="accent3">
              <a:hueOff val="0"/>
              <a:satOff val="0"/>
              <a:lumOff val="0"/>
              <a:alphaOff val="0"/>
            </a:schemeClr>
          </a:effectRef>
          <a:fontRef idx="minor">
            <a:schemeClr val="lt1"/>
          </a:fontRef>
        </xdr:style>
      </xdr:sp>
      <xdr:sp macro="" textlink="">
        <xdr:nvSpPr>
          <xdr:cNvPr id="14" name="Cheurón 4"/>
          <xdr:cNvSpPr/>
        </xdr:nvSpPr>
        <xdr:spPr>
          <a:xfrm>
            <a:off x="1" y="868038"/>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2</a:t>
            </a:r>
          </a:p>
        </xdr:txBody>
      </xdr:sp>
    </xdr:grpSp>
    <xdr:clientData/>
  </xdr:twoCellAnchor>
  <xdr:twoCellAnchor>
    <xdr:from>
      <xdr:col>0</xdr:col>
      <xdr:colOff>828671</xdr:colOff>
      <xdr:row>48</xdr:row>
      <xdr:rowOff>207162</xdr:rowOff>
    </xdr:from>
    <xdr:to>
      <xdr:col>0</xdr:col>
      <xdr:colOff>1230705</xdr:colOff>
      <xdr:row>48</xdr:row>
      <xdr:rowOff>781495</xdr:rowOff>
    </xdr:to>
    <xdr:grpSp>
      <xdr:nvGrpSpPr>
        <xdr:cNvPr id="15" name="14 Grupo"/>
        <xdr:cNvGrpSpPr/>
      </xdr:nvGrpSpPr>
      <xdr:grpSpPr>
        <a:xfrm>
          <a:off x="828671" y="29290162"/>
          <a:ext cx="402034" cy="574333"/>
          <a:chOff x="0" y="1225425"/>
          <a:chExt cx="402034" cy="574333"/>
        </a:xfrm>
      </xdr:grpSpPr>
      <xdr:sp macro="" textlink="">
        <xdr:nvSpPr>
          <xdr:cNvPr id="16" name="15 Cheurón"/>
          <xdr:cNvSpPr/>
        </xdr:nvSpPr>
        <xdr:spPr>
          <a:xfrm rot="5400000">
            <a:off x="-86150" y="1311575"/>
            <a:ext cx="574333" cy="402033"/>
          </a:xfrm>
          <a:prstGeom prst="chevron">
            <a:avLst/>
          </a:prstGeom>
          <a:gradFill>
            <a:gsLst>
              <a:gs pos="0">
                <a:srgbClr val="5D417E"/>
              </a:gs>
              <a:gs pos="80000">
                <a:schemeClr val="accent4">
                  <a:hueOff val="0"/>
                  <a:satOff val="0"/>
                  <a:lumOff val="0"/>
                  <a:alphaOff val="0"/>
                  <a:shade val="93000"/>
                  <a:satMod val="130000"/>
                </a:schemeClr>
              </a:gs>
              <a:gs pos="100000">
                <a:schemeClr val="accent4">
                  <a:hueOff val="0"/>
                  <a:satOff val="0"/>
                  <a:lumOff val="0"/>
                  <a:alphaOff val="0"/>
                  <a:shade val="94000"/>
                  <a:satMod val="135000"/>
                </a:schemeClr>
              </a:gs>
            </a:gsLst>
          </a:gradFill>
        </xdr:spPr>
        <xdr:style>
          <a:lnRef idx="1">
            <a:schemeClr val="accent4">
              <a:hueOff val="0"/>
              <a:satOff val="0"/>
              <a:lumOff val="0"/>
              <a:alphaOff val="0"/>
            </a:schemeClr>
          </a:lnRef>
          <a:fillRef idx="3">
            <a:schemeClr val="accent4">
              <a:hueOff val="0"/>
              <a:satOff val="0"/>
              <a:lumOff val="0"/>
              <a:alphaOff val="0"/>
            </a:schemeClr>
          </a:fillRef>
          <a:effectRef idx="3">
            <a:schemeClr val="accent4">
              <a:hueOff val="0"/>
              <a:satOff val="0"/>
              <a:lumOff val="0"/>
              <a:alphaOff val="0"/>
            </a:schemeClr>
          </a:effectRef>
          <a:fontRef idx="minor">
            <a:schemeClr val="lt1"/>
          </a:fontRef>
        </xdr:style>
      </xdr:sp>
      <xdr:sp macro="" textlink="">
        <xdr:nvSpPr>
          <xdr:cNvPr id="17" name="Cheurón 4"/>
          <xdr:cNvSpPr/>
        </xdr:nvSpPr>
        <xdr:spPr>
          <a:xfrm>
            <a:off x="1" y="1426442"/>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3</a:t>
            </a:r>
          </a:p>
        </xdr:txBody>
      </xdr:sp>
    </xdr:grpSp>
    <xdr:clientData/>
  </xdr:twoCellAnchor>
  <xdr:twoCellAnchor>
    <xdr:from>
      <xdr:col>0</xdr:col>
      <xdr:colOff>828671</xdr:colOff>
      <xdr:row>49</xdr:row>
      <xdr:rowOff>371463</xdr:rowOff>
    </xdr:from>
    <xdr:to>
      <xdr:col>0</xdr:col>
      <xdr:colOff>1230705</xdr:colOff>
      <xdr:row>49</xdr:row>
      <xdr:rowOff>945796</xdr:rowOff>
    </xdr:to>
    <xdr:grpSp>
      <xdr:nvGrpSpPr>
        <xdr:cNvPr id="18" name="17 Grupo"/>
        <xdr:cNvGrpSpPr/>
      </xdr:nvGrpSpPr>
      <xdr:grpSpPr>
        <a:xfrm>
          <a:off x="828671" y="30438713"/>
          <a:ext cx="402034" cy="574333"/>
          <a:chOff x="0" y="1903484"/>
          <a:chExt cx="402034" cy="574333"/>
        </a:xfrm>
      </xdr:grpSpPr>
      <xdr:sp macro="" textlink="">
        <xdr:nvSpPr>
          <xdr:cNvPr id="19" name="18 Cheurón"/>
          <xdr:cNvSpPr/>
        </xdr:nvSpPr>
        <xdr:spPr>
          <a:xfrm rot="5400000">
            <a:off x="-86150" y="1989634"/>
            <a:ext cx="574333" cy="402033"/>
          </a:xfrm>
          <a:prstGeom prst="chevron">
            <a:avLst/>
          </a:prstGeom>
        </xdr:spPr>
        <xdr:style>
          <a:lnRef idx="1">
            <a:schemeClr val="accent5">
              <a:hueOff val="0"/>
              <a:satOff val="0"/>
              <a:lumOff val="0"/>
              <a:alphaOff val="0"/>
            </a:schemeClr>
          </a:lnRef>
          <a:fillRef idx="3">
            <a:schemeClr val="accent5">
              <a:hueOff val="0"/>
              <a:satOff val="0"/>
              <a:lumOff val="0"/>
              <a:alphaOff val="0"/>
            </a:schemeClr>
          </a:fillRef>
          <a:effectRef idx="3">
            <a:schemeClr val="accent5">
              <a:hueOff val="0"/>
              <a:satOff val="0"/>
              <a:lumOff val="0"/>
              <a:alphaOff val="0"/>
            </a:schemeClr>
          </a:effectRef>
          <a:fontRef idx="minor">
            <a:schemeClr val="lt1"/>
          </a:fontRef>
        </xdr:style>
      </xdr:sp>
      <xdr:sp macro="" textlink="">
        <xdr:nvSpPr>
          <xdr:cNvPr id="20" name="Cheurón 4"/>
          <xdr:cNvSpPr/>
        </xdr:nvSpPr>
        <xdr:spPr>
          <a:xfrm>
            <a:off x="1" y="2104501"/>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4</a:t>
            </a:r>
          </a:p>
        </xdr:txBody>
      </xdr:sp>
    </xdr:grpSp>
    <xdr:clientData/>
  </xdr:twoCellAnchor>
  <xdr:twoCellAnchor>
    <xdr:from>
      <xdr:col>0</xdr:col>
      <xdr:colOff>1209675</xdr:colOff>
      <xdr:row>31</xdr:row>
      <xdr:rowOff>9524</xdr:rowOff>
    </xdr:from>
    <xdr:to>
      <xdr:col>4</xdr:col>
      <xdr:colOff>891300</xdr:colOff>
      <xdr:row>33</xdr:row>
      <xdr:rowOff>85725</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836075</xdr:colOff>
      <xdr:row>32</xdr:row>
      <xdr:rowOff>965205</xdr:rowOff>
    </xdr:from>
    <xdr:to>
      <xdr:col>4</xdr:col>
      <xdr:colOff>293150</xdr:colOff>
      <xdr:row>32</xdr:row>
      <xdr:rowOff>1165230</xdr:rowOff>
    </xdr:to>
    <xdr:sp macro="" textlink="">
      <xdr:nvSpPr>
        <xdr:cNvPr id="22" name="21 CuadroTexto"/>
        <xdr:cNvSpPr txBox="1"/>
      </xdr:nvSpPr>
      <xdr:spPr>
        <a:xfrm>
          <a:off x="5027075" y="15147930"/>
          <a:ext cx="5524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100%</a:t>
          </a:r>
        </a:p>
      </xdr:txBody>
    </xdr:sp>
    <xdr:clientData/>
  </xdr:twoCellAnchor>
  <xdr:twoCellAnchor>
    <xdr:from>
      <xdr:col>1</xdr:col>
      <xdr:colOff>94193</xdr:colOff>
      <xdr:row>32</xdr:row>
      <xdr:rowOff>950917</xdr:rowOff>
    </xdr:from>
    <xdr:to>
      <xdr:col>1</xdr:col>
      <xdr:colOff>503769</xdr:colOff>
      <xdr:row>32</xdr:row>
      <xdr:rowOff>1179517</xdr:rowOff>
    </xdr:to>
    <xdr:sp macro="" textlink="">
      <xdr:nvSpPr>
        <xdr:cNvPr id="23" name="22 CuadroTexto"/>
        <xdr:cNvSpPr txBox="1"/>
      </xdr:nvSpPr>
      <xdr:spPr>
        <a:xfrm>
          <a:off x="2094443" y="15133642"/>
          <a:ext cx="4095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0%</a:t>
          </a:r>
        </a:p>
      </xdr:txBody>
    </xdr:sp>
    <xdr:clientData/>
  </xdr:twoCellAnchor>
  <xdr:twoCellAnchor>
    <xdr:from>
      <xdr:col>0</xdr:col>
      <xdr:colOff>1165679</xdr:colOff>
      <xdr:row>36</xdr:row>
      <xdr:rowOff>79377</xdr:rowOff>
    </xdr:from>
    <xdr:to>
      <xdr:col>4</xdr:col>
      <xdr:colOff>848493</xdr:colOff>
      <xdr:row>38</xdr:row>
      <xdr:rowOff>95251</xdr:rowOff>
    </xdr:to>
    <xdr:graphicFrame macro="">
      <xdr:nvGraphicFramePr>
        <xdr:cNvPr id="24" name="2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1418167</xdr:colOff>
      <xdr:row>41</xdr:row>
      <xdr:rowOff>52916</xdr:rowOff>
    </xdr:from>
    <xdr:to>
      <xdr:col>4</xdr:col>
      <xdr:colOff>687917</xdr:colOff>
      <xdr:row>43</xdr:row>
      <xdr:rowOff>63500</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127000</xdr:colOff>
      <xdr:row>248</xdr:row>
      <xdr:rowOff>116417</xdr:rowOff>
    </xdr:from>
    <xdr:to>
      <xdr:col>0</xdr:col>
      <xdr:colOff>1985196</xdr:colOff>
      <xdr:row>248</xdr:row>
      <xdr:rowOff>764417</xdr:rowOff>
    </xdr:to>
    <xdr:grpSp>
      <xdr:nvGrpSpPr>
        <xdr:cNvPr id="26" name="25 Grupo"/>
        <xdr:cNvGrpSpPr/>
      </xdr:nvGrpSpPr>
      <xdr:grpSpPr>
        <a:xfrm>
          <a:off x="127000" y="131646084"/>
          <a:ext cx="1858196" cy="648000"/>
          <a:chOff x="2512217" y="86653805"/>
          <a:chExt cx="1828801" cy="583805"/>
        </a:xfrm>
      </xdr:grpSpPr>
      <xdr:sp macro="[0]!Imprimir" textlink="">
        <xdr:nvSpPr>
          <xdr:cNvPr id="27" name="26 CuadroTexto"/>
          <xdr:cNvSpPr txBox="1"/>
        </xdr:nvSpPr>
        <xdr:spPr>
          <a:xfrm>
            <a:off x="2512217" y="86653805"/>
            <a:ext cx="1771526" cy="583805"/>
          </a:xfrm>
          <a:prstGeom prst="rect">
            <a:avLst/>
          </a:prstGeom>
          <a:solidFill>
            <a:schemeClr val="lt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s-MX" sz="1100" b="1" i="1">
                <a:solidFill>
                  <a:srgbClr val="0070C0"/>
                </a:solidFill>
              </a:rPr>
              <a:t>IMPRIMIR REPORTE</a:t>
            </a:r>
          </a:p>
        </xdr:txBody>
      </xdr:sp>
      <xdr:pic macro="[0]!Imprimir">
        <xdr:nvPicPr>
          <xdr:cNvPr id="28" name="27 Imagen" descr="008-doc_edit.gif"/>
          <xdr:cNvPicPr>
            <a:picLocks noChangeAspect="1"/>
          </xdr:cNvPicPr>
        </xdr:nvPicPr>
        <xdr:blipFill>
          <a:blip xmlns:r="http://schemas.openxmlformats.org/officeDocument/2006/relationships" r:embed="rId6" cstate="print"/>
          <a:stretch>
            <a:fillRect/>
          </a:stretch>
        </xdr:blipFill>
        <xdr:spPr>
          <a:xfrm>
            <a:off x="3833812" y="86689407"/>
            <a:ext cx="507206" cy="507206"/>
          </a:xfrm>
          <a:prstGeom prst="rect">
            <a:avLst/>
          </a:prstGeom>
        </xdr:spPr>
      </xdr:pic>
    </xdr:grpSp>
    <xdr:clientData fPrintsWithSheet="0"/>
  </xdr:twoCellAnchor>
</xdr:wsDr>
</file>

<file path=xl/drawings/drawing17.xml><?xml version="1.0" encoding="utf-8"?>
<c:userShapes xmlns:c="http://schemas.openxmlformats.org/drawingml/2006/chart">
  <cdr:relSizeAnchor xmlns:cdr="http://schemas.openxmlformats.org/drawingml/2006/chartDrawing">
    <cdr:from>
      <cdr:x>0.19956</cdr:x>
      <cdr:y>0.42177</cdr:y>
    </cdr:from>
    <cdr:to>
      <cdr:x>0.28172</cdr:x>
      <cdr:y>0.51113</cdr:y>
    </cdr:to>
    <cdr:sp macro="" textlink="">
      <cdr:nvSpPr>
        <cdr:cNvPr id="2" name="29 CuadroTexto"/>
        <cdr:cNvSpPr txBox="1"/>
      </cdr:nvSpPr>
      <cdr:spPr>
        <a:xfrm xmlns:a="http://schemas.openxmlformats.org/drawingml/2006/main">
          <a:off x="994833" y="1051203"/>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0.76428</cdr:x>
      <cdr:y>0.4193</cdr:y>
    </cdr:from>
    <cdr:to>
      <cdr:x>0.87617</cdr:x>
      <cdr:y>0.49749</cdr:y>
    </cdr:to>
    <cdr:sp macro="" textlink="">
      <cdr:nvSpPr>
        <cdr:cNvPr id="3" name="28 CuadroTexto"/>
        <cdr:cNvSpPr txBox="1"/>
      </cdr:nvSpPr>
      <cdr:spPr>
        <a:xfrm xmlns:a="http://schemas.openxmlformats.org/drawingml/2006/main">
          <a:off x="3810000" y="1045045"/>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18.xml><?xml version="1.0" encoding="utf-8"?>
<c:userShapes xmlns:c="http://schemas.openxmlformats.org/drawingml/2006/chart">
  <cdr:relSizeAnchor xmlns:cdr="http://schemas.openxmlformats.org/drawingml/2006/chartDrawing">
    <cdr:from>
      <cdr:x>0.17361</cdr:x>
      <cdr:y>0.41355</cdr:y>
    </cdr:from>
    <cdr:to>
      <cdr:x>0.26319</cdr:x>
      <cdr:y>0.5031</cdr:y>
    </cdr:to>
    <cdr:sp macro="" textlink="">
      <cdr:nvSpPr>
        <cdr:cNvPr id="2" name="29 CuadroTexto"/>
        <cdr:cNvSpPr txBox="1"/>
      </cdr:nvSpPr>
      <cdr:spPr>
        <a:xfrm xmlns:a="http://schemas.openxmlformats.org/drawingml/2006/main">
          <a:off x="793751" y="1028538"/>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0.78241</cdr:x>
      <cdr:y>0.41915</cdr:y>
    </cdr:from>
    <cdr:to>
      <cdr:x>0.9044</cdr:x>
      <cdr:y>0.49751</cdr:y>
    </cdr:to>
    <cdr:sp macro="" textlink="">
      <cdr:nvSpPr>
        <cdr:cNvPr id="3" name="28 CuadroTexto"/>
        <cdr:cNvSpPr txBox="1"/>
      </cdr:nvSpPr>
      <cdr:spPr>
        <a:xfrm xmlns:a="http://schemas.openxmlformats.org/drawingml/2006/main">
          <a:off x="3577167" y="1042458"/>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19.xml><?xml version="1.0" encoding="utf-8"?>
<xdr:wsDr xmlns:xdr="http://schemas.openxmlformats.org/drawingml/2006/spreadsheetDrawing" xmlns:a="http://schemas.openxmlformats.org/drawingml/2006/main">
  <xdr:twoCellAnchor>
    <xdr:from>
      <xdr:col>12</xdr:col>
      <xdr:colOff>0</xdr:colOff>
      <xdr:row>199</xdr:row>
      <xdr:rowOff>0</xdr:rowOff>
    </xdr:from>
    <xdr:to>
      <xdr:col>14</xdr:col>
      <xdr:colOff>171449</xdr:colOff>
      <xdr:row>199</xdr:row>
      <xdr:rowOff>457200</xdr:rowOff>
    </xdr:to>
    <xdr:grpSp>
      <xdr:nvGrpSpPr>
        <xdr:cNvPr id="2" name="1 Grupo">
          <a:hlinkClick xmlns:r="http://schemas.openxmlformats.org/officeDocument/2006/relationships" r:id="rId1"/>
        </xdr:cNvPr>
        <xdr:cNvGrpSpPr/>
      </xdr:nvGrpSpPr>
      <xdr:grpSpPr>
        <a:xfrm>
          <a:off x="4011083" y="98202750"/>
          <a:ext cx="1695449" cy="457200"/>
          <a:chOff x="7219951" y="84122419"/>
          <a:chExt cx="1695449" cy="457200"/>
        </a:xfrm>
        <a:scene3d>
          <a:camera prst="orthographicFront">
            <a:rot lat="0" lon="0" rev="0"/>
          </a:camera>
          <a:lightRig rig="glow" dir="t">
            <a:rot lat="0" lon="0" rev="4800000"/>
          </a:lightRig>
        </a:scene3d>
      </xdr:grpSpPr>
      <xdr:pic>
        <xdr:nvPicPr>
          <xdr:cNvPr id="3" name="2 Imagen" descr="008-doc_edit.gif"/>
          <xdr:cNvPicPr>
            <a:picLocks noChangeAspect="1"/>
          </xdr:cNvPicPr>
        </xdr:nvPicPr>
        <xdr:blipFill>
          <a:blip xmlns:r="http://schemas.openxmlformats.org/officeDocument/2006/relationships" r:embed="rId2" cstate="print"/>
          <a:stretch>
            <a:fillRect/>
          </a:stretch>
        </xdr:blipFill>
        <xdr:spPr>
          <a:xfrm>
            <a:off x="8458200" y="84122419"/>
            <a:ext cx="457200" cy="457200"/>
          </a:xfrm>
          <a:prstGeom prst="rect">
            <a:avLst/>
          </a:prstGeom>
          <a:ln>
            <a:noFill/>
          </a:ln>
          <a:effectLst>
            <a:outerShdw blurRad="190500" dist="228600" dir="2700000" algn="ctr">
              <a:srgbClr val="000000">
                <a:alpha val="30000"/>
              </a:srgbClr>
            </a:outerShdw>
          </a:effectLst>
          <a:sp3d prstMaterial="matte">
            <a:bevelT w="127000" h="63500"/>
          </a:sp3d>
        </xdr:spPr>
      </xdr:pic>
      <xdr:sp macro="" textlink="">
        <xdr:nvSpPr>
          <xdr:cNvPr id="4" name="3 CuadroTexto"/>
          <xdr:cNvSpPr txBox="1"/>
        </xdr:nvSpPr>
        <xdr:spPr>
          <a:xfrm>
            <a:off x="7219951" y="84201804"/>
            <a:ext cx="1143000" cy="322245"/>
          </a:xfrm>
          <a:prstGeom prst="rect">
            <a:avLst/>
          </a:prstGeom>
          <a:solidFill>
            <a:schemeClr val="lt1"/>
          </a:solidFill>
          <a:ln w="9525" cmpd="sng">
            <a:noFill/>
          </a:ln>
          <a:effectLst>
            <a:outerShdw blurRad="190500" dist="228600" dir="2700000" algn="ctr">
              <a:srgbClr val="000000">
                <a:alpha val="30000"/>
              </a:srgbClr>
            </a:outerShdw>
          </a:effectLst>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050" b="1" i="1">
                <a:solidFill>
                  <a:srgbClr val="0070C0"/>
                </a:solidFill>
                <a:latin typeface="Comic Sans MS" pitchFamily="66" charset="0"/>
              </a:rPr>
              <a:t>VER REPORTE</a:t>
            </a:r>
          </a:p>
        </xdr:txBody>
      </xdr:sp>
    </xdr:grpSp>
    <xdr:clientData/>
  </xdr:twoCellAnchor>
  <xdr:twoCellAnchor editAs="oneCell">
    <xdr:from>
      <xdr:col>17</xdr:col>
      <xdr:colOff>250031</xdr:colOff>
      <xdr:row>14</xdr:row>
      <xdr:rowOff>154782</xdr:rowOff>
    </xdr:from>
    <xdr:to>
      <xdr:col>17</xdr:col>
      <xdr:colOff>451115</xdr:colOff>
      <xdr:row>14</xdr:row>
      <xdr:rowOff>353220</xdr:rowOff>
    </xdr:to>
    <xdr:pic macro="[0]!Portafolio_Servicios">
      <xdr:nvPicPr>
        <xdr:cNvPr id="5" name="4 Imagen" descr="info.ico"/>
        <xdr:cNvPicPr>
          <a:picLocks noChangeAspect="1"/>
        </xdr:cNvPicPr>
      </xdr:nvPicPr>
      <xdr:blipFill>
        <a:blip xmlns:r="http://schemas.openxmlformats.org/officeDocument/2006/relationships" r:embed="rId3" cstate="print"/>
        <a:stretch>
          <a:fillRect/>
        </a:stretch>
      </xdr:blipFill>
      <xdr:spPr>
        <a:xfrm>
          <a:off x="11660981" y="7079457"/>
          <a:ext cx="201084" cy="198438"/>
        </a:xfrm>
        <a:prstGeom prst="rect">
          <a:avLst/>
        </a:prstGeom>
        <a:ln>
          <a:solidFill>
            <a:schemeClr val="accent1"/>
          </a:solidFill>
        </a:ln>
      </xdr:spPr>
    </xdr:pic>
    <xdr:clientData/>
  </xdr:twoCellAnchor>
  <xdr:twoCellAnchor editAs="oneCell">
    <xdr:from>
      <xdr:col>17</xdr:col>
      <xdr:colOff>297655</xdr:colOff>
      <xdr:row>27</xdr:row>
      <xdr:rowOff>154781</xdr:rowOff>
    </xdr:from>
    <xdr:to>
      <xdr:col>17</xdr:col>
      <xdr:colOff>498739</xdr:colOff>
      <xdr:row>27</xdr:row>
      <xdr:rowOff>353219</xdr:rowOff>
    </xdr:to>
    <xdr:pic macro="[0]!Etapa_Ciclo">
      <xdr:nvPicPr>
        <xdr:cNvPr id="6" name="5 Imagen" descr="info.ico"/>
        <xdr:cNvPicPr>
          <a:picLocks noChangeAspect="1"/>
        </xdr:cNvPicPr>
      </xdr:nvPicPr>
      <xdr:blipFill>
        <a:blip xmlns:r="http://schemas.openxmlformats.org/officeDocument/2006/relationships" r:embed="rId3" cstate="print"/>
        <a:stretch>
          <a:fillRect/>
        </a:stretch>
      </xdr:blipFill>
      <xdr:spPr>
        <a:xfrm>
          <a:off x="11708605" y="13070681"/>
          <a:ext cx="201084" cy="198438"/>
        </a:xfrm>
        <a:prstGeom prst="rect">
          <a:avLst/>
        </a:prstGeom>
        <a:ln>
          <a:solidFill>
            <a:schemeClr val="accent1"/>
          </a:solidFill>
        </a:ln>
      </xdr:spPr>
    </xdr:pic>
    <xdr:clientData/>
  </xdr:twoCellAnchor>
  <xdr:twoCellAnchor editAs="oneCell">
    <xdr:from>
      <xdr:col>17</xdr:col>
      <xdr:colOff>285750</xdr:colOff>
      <xdr:row>50</xdr:row>
      <xdr:rowOff>154781</xdr:rowOff>
    </xdr:from>
    <xdr:to>
      <xdr:col>17</xdr:col>
      <xdr:colOff>486834</xdr:colOff>
      <xdr:row>50</xdr:row>
      <xdr:rowOff>353219</xdr:rowOff>
    </xdr:to>
    <xdr:pic macro="[0]!Objetivo_Calidad">
      <xdr:nvPicPr>
        <xdr:cNvPr id="7" name="6 Imagen" descr="info.ico"/>
        <xdr:cNvPicPr>
          <a:picLocks noChangeAspect="1"/>
        </xdr:cNvPicPr>
      </xdr:nvPicPr>
      <xdr:blipFill>
        <a:blip xmlns:r="http://schemas.openxmlformats.org/officeDocument/2006/relationships" r:embed="rId3" cstate="print"/>
        <a:stretch>
          <a:fillRect/>
        </a:stretch>
      </xdr:blipFill>
      <xdr:spPr>
        <a:xfrm>
          <a:off x="11696700" y="23376731"/>
          <a:ext cx="201084" cy="198438"/>
        </a:xfrm>
        <a:prstGeom prst="rect">
          <a:avLst/>
        </a:prstGeom>
        <a:ln>
          <a:solidFill>
            <a:schemeClr val="accent1"/>
          </a:solidFill>
        </a:ln>
      </xdr:spPr>
    </xdr:pic>
    <xdr:clientData/>
  </xdr:twoCellAnchor>
  <xdr:twoCellAnchor editAs="oneCell">
    <xdr:from>
      <xdr:col>17</xdr:col>
      <xdr:colOff>261938</xdr:colOff>
      <xdr:row>134</xdr:row>
      <xdr:rowOff>186530</xdr:rowOff>
    </xdr:from>
    <xdr:to>
      <xdr:col>17</xdr:col>
      <xdr:colOff>463022</xdr:colOff>
      <xdr:row>134</xdr:row>
      <xdr:rowOff>384968</xdr:rowOff>
    </xdr:to>
    <xdr:pic macro="[0]!Presupuesto">
      <xdr:nvPicPr>
        <xdr:cNvPr id="8" name="7 Imagen" descr="info.ico"/>
        <xdr:cNvPicPr>
          <a:picLocks noChangeAspect="1"/>
        </xdr:cNvPicPr>
      </xdr:nvPicPr>
      <xdr:blipFill>
        <a:blip xmlns:r="http://schemas.openxmlformats.org/officeDocument/2006/relationships" r:embed="rId3" cstate="print"/>
        <a:stretch>
          <a:fillRect/>
        </a:stretch>
      </xdr:blipFill>
      <xdr:spPr>
        <a:xfrm>
          <a:off x="11672888" y="64204055"/>
          <a:ext cx="201084" cy="198438"/>
        </a:xfrm>
        <a:prstGeom prst="rect">
          <a:avLst/>
        </a:prstGeom>
        <a:ln>
          <a:solidFill>
            <a:schemeClr val="accent1"/>
          </a:solidFill>
        </a:ln>
      </xdr:spPr>
    </xdr:pic>
    <xdr:clientData/>
  </xdr:twoCellAnchor>
  <mc:AlternateContent xmlns:mc="http://schemas.openxmlformats.org/markup-compatibility/2006">
    <mc:Choice xmlns:a14="http://schemas.microsoft.com/office/drawing/2010/main" Requires="a14">
      <xdr:twoCellAnchor editAs="oneCell">
        <xdr:from>
          <xdr:col>18</xdr:col>
          <xdr:colOff>314325</xdr:colOff>
          <xdr:row>10</xdr:row>
          <xdr:rowOff>152400</xdr:rowOff>
        </xdr:from>
        <xdr:to>
          <xdr:col>18</xdr:col>
          <xdr:colOff>619125</xdr:colOff>
          <xdr:row>10</xdr:row>
          <xdr:rowOff>371475</xdr:rowOff>
        </xdr:to>
        <xdr:sp macro="" textlink="">
          <xdr:nvSpPr>
            <xdr:cNvPr id="31745" name="Check Box 1" hidden="1">
              <a:extLst>
                <a:ext uri="{63B3BB69-23CF-44E3-9099-C40C66FF867C}">
                  <a14:compatExt spid="_x0000_s317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12</xdr:row>
          <xdr:rowOff>152400</xdr:rowOff>
        </xdr:from>
        <xdr:to>
          <xdr:col>18</xdr:col>
          <xdr:colOff>619125</xdr:colOff>
          <xdr:row>12</xdr:row>
          <xdr:rowOff>371475</xdr:rowOff>
        </xdr:to>
        <xdr:sp macro="" textlink="">
          <xdr:nvSpPr>
            <xdr:cNvPr id="31746" name="Check Box 2" hidden="1">
              <a:extLst>
                <a:ext uri="{63B3BB69-23CF-44E3-9099-C40C66FF867C}">
                  <a14:compatExt spid="_x0000_s317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xdr:row>
          <xdr:rowOff>323850</xdr:rowOff>
        </xdr:from>
        <xdr:to>
          <xdr:col>18</xdr:col>
          <xdr:colOff>619125</xdr:colOff>
          <xdr:row>13</xdr:row>
          <xdr:rowOff>552450</xdr:rowOff>
        </xdr:to>
        <xdr:sp macro="" textlink="">
          <xdr:nvSpPr>
            <xdr:cNvPr id="31747" name="Check Box 3" hidden="1">
              <a:extLst>
                <a:ext uri="{63B3BB69-23CF-44E3-9099-C40C66FF867C}">
                  <a14:compatExt spid="_x0000_s317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14</xdr:row>
          <xdr:rowOff>152400</xdr:rowOff>
        </xdr:from>
        <xdr:to>
          <xdr:col>18</xdr:col>
          <xdr:colOff>619125</xdr:colOff>
          <xdr:row>14</xdr:row>
          <xdr:rowOff>371475</xdr:rowOff>
        </xdr:to>
        <xdr:sp macro="" textlink="">
          <xdr:nvSpPr>
            <xdr:cNvPr id="31748" name="Check Box 4" hidden="1">
              <a:extLst>
                <a:ext uri="{63B3BB69-23CF-44E3-9099-C40C66FF867C}">
                  <a14:compatExt spid="_x0000_s317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15</xdr:row>
          <xdr:rowOff>152400</xdr:rowOff>
        </xdr:from>
        <xdr:to>
          <xdr:col>18</xdr:col>
          <xdr:colOff>619125</xdr:colOff>
          <xdr:row>15</xdr:row>
          <xdr:rowOff>371475</xdr:rowOff>
        </xdr:to>
        <xdr:sp macro="" textlink="">
          <xdr:nvSpPr>
            <xdr:cNvPr id="31749" name="Check Box 5" hidden="1">
              <a:extLst>
                <a:ext uri="{63B3BB69-23CF-44E3-9099-C40C66FF867C}">
                  <a14:compatExt spid="_x0000_s317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16</xdr:row>
          <xdr:rowOff>152400</xdr:rowOff>
        </xdr:from>
        <xdr:to>
          <xdr:col>18</xdr:col>
          <xdr:colOff>619125</xdr:colOff>
          <xdr:row>16</xdr:row>
          <xdr:rowOff>371475</xdr:rowOff>
        </xdr:to>
        <xdr:sp macro="" textlink="">
          <xdr:nvSpPr>
            <xdr:cNvPr id="31750" name="Check Box 6" hidden="1">
              <a:extLst>
                <a:ext uri="{63B3BB69-23CF-44E3-9099-C40C66FF867C}">
                  <a14:compatExt spid="_x0000_s317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17</xdr:row>
          <xdr:rowOff>152400</xdr:rowOff>
        </xdr:from>
        <xdr:to>
          <xdr:col>18</xdr:col>
          <xdr:colOff>619125</xdr:colOff>
          <xdr:row>17</xdr:row>
          <xdr:rowOff>371475</xdr:rowOff>
        </xdr:to>
        <xdr:sp macro="" textlink="">
          <xdr:nvSpPr>
            <xdr:cNvPr id="31751" name="Check Box 7" hidden="1">
              <a:extLst>
                <a:ext uri="{63B3BB69-23CF-44E3-9099-C40C66FF867C}">
                  <a14:compatExt spid="_x0000_s317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18</xdr:row>
          <xdr:rowOff>152400</xdr:rowOff>
        </xdr:from>
        <xdr:to>
          <xdr:col>18</xdr:col>
          <xdr:colOff>619125</xdr:colOff>
          <xdr:row>18</xdr:row>
          <xdr:rowOff>371475</xdr:rowOff>
        </xdr:to>
        <xdr:sp macro="" textlink="">
          <xdr:nvSpPr>
            <xdr:cNvPr id="31752" name="Check Box 8" hidden="1">
              <a:extLst>
                <a:ext uri="{63B3BB69-23CF-44E3-9099-C40C66FF867C}">
                  <a14:compatExt spid="_x0000_s317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25</xdr:row>
          <xdr:rowOff>152400</xdr:rowOff>
        </xdr:from>
        <xdr:to>
          <xdr:col>18</xdr:col>
          <xdr:colOff>619125</xdr:colOff>
          <xdr:row>25</xdr:row>
          <xdr:rowOff>371475</xdr:rowOff>
        </xdr:to>
        <xdr:sp macro="" textlink="">
          <xdr:nvSpPr>
            <xdr:cNvPr id="31753" name="Check Box 9" hidden="1">
              <a:extLst>
                <a:ext uri="{63B3BB69-23CF-44E3-9099-C40C66FF867C}">
                  <a14:compatExt spid="_x0000_s317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27</xdr:row>
          <xdr:rowOff>152400</xdr:rowOff>
        </xdr:from>
        <xdr:to>
          <xdr:col>18</xdr:col>
          <xdr:colOff>619125</xdr:colOff>
          <xdr:row>27</xdr:row>
          <xdr:rowOff>371475</xdr:rowOff>
        </xdr:to>
        <xdr:sp macro="" textlink="">
          <xdr:nvSpPr>
            <xdr:cNvPr id="31754" name="Check Box 10" hidden="1">
              <a:extLst>
                <a:ext uri="{63B3BB69-23CF-44E3-9099-C40C66FF867C}">
                  <a14:compatExt spid="_x0000_s317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xdr:row>
          <xdr:rowOff>152400</xdr:rowOff>
        </xdr:from>
        <xdr:to>
          <xdr:col>18</xdr:col>
          <xdr:colOff>619125</xdr:colOff>
          <xdr:row>28</xdr:row>
          <xdr:rowOff>371475</xdr:rowOff>
        </xdr:to>
        <xdr:sp macro="" textlink="">
          <xdr:nvSpPr>
            <xdr:cNvPr id="31755" name="Check Box 11" hidden="1">
              <a:extLst>
                <a:ext uri="{63B3BB69-23CF-44E3-9099-C40C66FF867C}">
                  <a14:compatExt spid="_x0000_s317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29</xdr:row>
          <xdr:rowOff>152400</xdr:rowOff>
        </xdr:from>
        <xdr:to>
          <xdr:col>18</xdr:col>
          <xdr:colOff>619125</xdr:colOff>
          <xdr:row>29</xdr:row>
          <xdr:rowOff>371475</xdr:rowOff>
        </xdr:to>
        <xdr:sp macro="" textlink="">
          <xdr:nvSpPr>
            <xdr:cNvPr id="31756" name="Check Box 12" hidden="1">
              <a:extLst>
                <a:ext uri="{63B3BB69-23CF-44E3-9099-C40C66FF867C}">
                  <a14:compatExt spid="_x0000_s317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36</xdr:row>
          <xdr:rowOff>247650</xdr:rowOff>
        </xdr:from>
        <xdr:to>
          <xdr:col>18</xdr:col>
          <xdr:colOff>628650</xdr:colOff>
          <xdr:row>36</xdr:row>
          <xdr:rowOff>466725</xdr:rowOff>
        </xdr:to>
        <xdr:sp macro="" textlink="">
          <xdr:nvSpPr>
            <xdr:cNvPr id="31757" name="Check Box 13" hidden="1">
              <a:extLst>
                <a:ext uri="{63B3BB69-23CF-44E3-9099-C40C66FF867C}">
                  <a14:compatExt spid="_x0000_s317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38</xdr:row>
          <xdr:rowOff>152400</xdr:rowOff>
        </xdr:from>
        <xdr:to>
          <xdr:col>18</xdr:col>
          <xdr:colOff>619125</xdr:colOff>
          <xdr:row>38</xdr:row>
          <xdr:rowOff>371475</xdr:rowOff>
        </xdr:to>
        <xdr:sp macro="" textlink="">
          <xdr:nvSpPr>
            <xdr:cNvPr id="31758" name="Check Box 14" hidden="1">
              <a:extLst>
                <a:ext uri="{63B3BB69-23CF-44E3-9099-C40C66FF867C}">
                  <a14:compatExt spid="_x0000_s317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39</xdr:row>
          <xdr:rowOff>152400</xdr:rowOff>
        </xdr:from>
        <xdr:to>
          <xdr:col>18</xdr:col>
          <xdr:colOff>619125</xdr:colOff>
          <xdr:row>39</xdr:row>
          <xdr:rowOff>371475</xdr:rowOff>
        </xdr:to>
        <xdr:sp macro="" textlink="">
          <xdr:nvSpPr>
            <xdr:cNvPr id="31759" name="Check Box 15" hidden="1">
              <a:extLst>
                <a:ext uri="{63B3BB69-23CF-44E3-9099-C40C66FF867C}">
                  <a14:compatExt spid="_x0000_s317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40</xdr:row>
          <xdr:rowOff>152400</xdr:rowOff>
        </xdr:from>
        <xdr:to>
          <xdr:col>18</xdr:col>
          <xdr:colOff>619125</xdr:colOff>
          <xdr:row>40</xdr:row>
          <xdr:rowOff>371475</xdr:rowOff>
        </xdr:to>
        <xdr:sp macro="" textlink="">
          <xdr:nvSpPr>
            <xdr:cNvPr id="31760" name="Check Box 16" hidden="1">
              <a:extLst>
                <a:ext uri="{63B3BB69-23CF-44E3-9099-C40C66FF867C}">
                  <a14:compatExt spid="_x0000_s317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41</xdr:row>
          <xdr:rowOff>152400</xdr:rowOff>
        </xdr:from>
        <xdr:to>
          <xdr:col>18</xdr:col>
          <xdr:colOff>619125</xdr:colOff>
          <xdr:row>41</xdr:row>
          <xdr:rowOff>371475</xdr:rowOff>
        </xdr:to>
        <xdr:sp macro="" textlink="">
          <xdr:nvSpPr>
            <xdr:cNvPr id="31761" name="Check Box 17" hidden="1">
              <a:extLst>
                <a:ext uri="{63B3BB69-23CF-44E3-9099-C40C66FF867C}">
                  <a14:compatExt spid="_x0000_s317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42</xdr:row>
          <xdr:rowOff>152400</xdr:rowOff>
        </xdr:from>
        <xdr:to>
          <xdr:col>18</xdr:col>
          <xdr:colOff>619125</xdr:colOff>
          <xdr:row>42</xdr:row>
          <xdr:rowOff>371475</xdr:rowOff>
        </xdr:to>
        <xdr:sp macro="" textlink="">
          <xdr:nvSpPr>
            <xdr:cNvPr id="31762" name="Check Box 18" hidden="1">
              <a:extLst>
                <a:ext uri="{63B3BB69-23CF-44E3-9099-C40C66FF867C}">
                  <a14:compatExt spid="_x0000_s317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43</xdr:row>
          <xdr:rowOff>152400</xdr:rowOff>
        </xdr:from>
        <xdr:to>
          <xdr:col>18</xdr:col>
          <xdr:colOff>619125</xdr:colOff>
          <xdr:row>43</xdr:row>
          <xdr:rowOff>371475</xdr:rowOff>
        </xdr:to>
        <xdr:sp macro="" textlink="">
          <xdr:nvSpPr>
            <xdr:cNvPr id="31763" name="Check Box 19" hidden="1">
              <a:extLst>
                <a:ext uri="{63B3BB69-23CF-44E3-9099-C40C66FF867C}">
                  <a14:compatExt spid="_x0000_s317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50</xdr:row>
          <xdr:rowOff>152400</xdr:rowOff>
        </xdr:from>
        <xdr:to>
          <xdr:col>18</xdr:col>
          <xdr:colOff>619125</xdr:colOff>
          <xdr:row>50</xdr:row>
          <xdr:rowOff>371475</xdr:rowOff>
        </xdr:to>
        <xdr:sp macro="" textlink="">
          <xdr:nvSpPr>
            <xdr:cNvPr id="31764" name="Check Box 20" hidden="1">
              <a:extLst>
                <a:ext uri="{63B3BB69-23CF-44E3-9099-C40C66FF867C}">
                  <a14:compatExt spid="_x0000_s317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61</xdr:row>
          <xdr:rowOff>266700</xdr:rowOff>
        </xdr:from>
        <xdr:to>
          <xdr:col>18</xdr:col>
          <xdr:colOff>619125</xdr:colOff>
          <xdr:row>61</xdr:row>
          <xdr:rowOff>485775</xdr:rowOff>
        </xdr:to>
        <xdr:sp macro="" textlink="">
          <xdr:nvSpPr>
            <xdr:cNvPr id="31765" name="Check Box 21" hidden="1">
              <a:extLst>
                <a:ext uri="{63B3BB69-23CF-44E3-9099-C40C66FF867C}">
                  <a14:compatExt spid="_x0000_s317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63</xdr:row>
          <xdr:rowOff>152400</xdr:rowOff>
        </xdr:from>
        <xdr:to>
          <xdr:col>18</xdr:col>
          <xdr:colOff>619125</xdr:colOff>
          <xdr:row>63</xdr:row>
          <xdr:rowOff>371475</xdr:rowOff>
        </xdr:to>
        <xdr:sp macro="" textlink="">
          <xdr:nvSpPr>
            <xdr:cNvPr id="31766" name="Check Box 22" hidden="1">
              <a:extLst>
                <a:ext uri="{63B3BB69-23CF-44E3-9099-C40C66FF867C}">
                  <a14:compatExt spid="_x0000_s317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75</xdr:row>
          <xdr:rowOff>152400</xdr:rowOff>
        </xdr:from>
        <xdr:to>
          <xdr:col>18</xdr:col>
          <xdr:colOff>619125</xdr:colOff>
          <xdr:row>75</xdr:row>
          <xdr:rowOff>371475</xdr:rowOff>
        </xdr:to>
        <xdr:sp macro="" textlink="">
          <xdr:nvSpPr>
            <xdr:cNvPr id="31767" name="Check Box 23" hidden="1">
              <a:extLst>
                <a:ext uri="{63B3BB69-23CF-44E3-9099-C40C66FF867C}">
                  <a14:compatExt spid="_x0000_s317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82</xdr:row>
          <xdr:rowOff>247650</xdr:rowOff>
        </xdr:from>
        <xdr:to>
          <xdr:col>18</xdr:col>
          <xdr:colOff>628650</xdr:colOff>
          <xdr:row>82</xdr:row>
          <xdr:rowOff>466725</xdr:rowOff>
        </xdr:to>
        <xdr:sp macro="" textlink="">
          <xdr:nvSpPr>
            <xdr:cNvPr id="31768" name="Check Box 24" hidden="1">
              <a:extLst>
                <a:ext uri="{63B3BB69-23CF-44E3-9099-C40C66FF867C}">
                  <a14:compatExt spid="_x0000_s317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84</xdr:row>
          <xdr:rowOff>142875</xdr:rowOff>
        </xdr:from>
        <xdr:to>
          <xdr:col>18</xdr:col>
          <xdr:colOff>619125</xdr:colOff>
          <xdr:row>84</xdr:row>
          <xdr:rowOff>361950</xdr:rowOff>
        </xdr:to>
        <xdr:sp macro="" textlink="">
          <xdr:nvSpPr>
            <xdr:cNvPr id="31769" name="Check Box 25" hidden="1">
              <a:extLst>
                <a:ext uri="{63B3BB69-23CF-44E3-9099-C40C66FF867C}">
                  <a14:compatExt spid="_x0000_s317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85</xdr:row>
          <xdr:rowOff>333375</xdr:rowOff>
        </xdr:from>
        <xdr:to>
          <xdr:col>18</xdr:col>
          <xdr:colOff>619125</xdr:colOff>
          <xdr:row>85</xdr:row>
          <xdr:rowOff>552450</xdr:rowOff>
        </xdr:to>
        <xdr:sp macro="" textlink="">
          <xdr:nvSpPr>
            <xdr:cNvPr id="31770" name="Check Box 26" hidden="1">
              <a:extLst>
                <a:ext uri="{63B3BB69-23CF-44E3-9099-C40C66FF867C}">
                  <a14:compatExt spid="_x0000_s317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96</xdr:row>
          <xdr:rowOff>247650</xdr:rowOff>
        </xdr:from>
        <xdr:to>
          <xdr:col>18</xdr:col>
          <xdr:colOff>619125</xdr:colOff>
          <xdr:row>96</xdr:row>
          <xdr:rowOff>466725</xdr:rowOff>
        </xdr:to>
        <xdr:sp macro="" textlink="">
          <xdr:nvSpPr>
            <xdr:cNvPr id="31771" name="Check Box 27" hidden="1">
              <a:extLst>
                <a:ext uri="{63B3BB69-23CF-44E3-9099-C40C66FF867C}">
                  <a14:compatExt spid="_x0000_s317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103</xdr:row>
          <xdr:rowOff>314325</xdr:rowOff>
        </xdr:from>
        <xdr:to>
          <xdr:col>18</xdr:col>
          <xdr:colOff>619125</xdr:colOff>
          <xdr:row>103</xdr:row>
          <xdr:rowOff>533400</xdr:rowOff>
        </xdr:to>
        <xdr:sp macro="" textlink="">
          <xdr:nvSpPr>
            <xdr:cNvPr id="31772" name="Check Box 28" hidden="1">
              <a:extLst>
                <a:ext uri="{63B3BB69-23CF-44E3-9099-C40C66FF867C}">
                  <a14:compatExt spid="_x0000_s317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104</xdr:row>
          <xdr:rowOff>323850</xdr:rowOff>
        </xdr:from>
        <xdr:to>
          <xdr:col>18</xdr:col>
          <xdr:colOff>619125</xdr:colOff>
          <xdr:row>104</xdr:row>
          <xdr:rowOff>552450</xdr:rowOff>
        </xdr:to>
        <xdr:sp macro="" textlink="">
          <xdr:nvSpPr>
            <xdr:cNvPr id="31773" name="Check Box 29" hidden="1">
              <a:extLst>
                <a:ext uri="{63B3BB69-23CF-44E3-9099-C40C66FF867C}">
                  <a14:compatExt spid="_x0000_s317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106</xdr:row>
          <xdr:rowOff>152400</xdr:rowOff>
        </xdr:from>
        <xdr:to>
          <xdr:col>18</xdr:col>
          <xdr:colOff>619125</xdr:colOff>
          <xdr:row>106</xdr:row>
          <xdr:rowOff>371475</xdr:rowOff>
        </xdr:to>
        <xdr:sp macro="" textlink="">
          <xdr:nvSpPr>
            <xdr:cNvPr id="31774" name="Check Box 30" hidden="1">
              <a:extLst>
                <a:ext uri="{63B3BB69-23CF-44E3-9099-C40C66FF867C}">
                  <a14:compatExt spid="_x0000_s317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107</xdr:row>
          <xdr:rowOff>142875</xdr:rowOff>
        </xdr:from>
        <xdr:to>
          <xdr:col>18</xdr:col>
          <xdr:colOff>619125</xdr:colOff>
          <xdr:row>107</xdr:row>
          <xdr:rowOff>361950</xdr:rowOff>
        </xdr:to>
        <xdr:sp macro="" textlink="">
          <xdr:nvSpPr>
            <xdr:cNvPr id="31775" name="Check Box 31" hidden="1">
              <a:extLst>
                <a:ext uri="{63B3BB69-23CF-44E3-9099-C40C66FF867C}">
                  <a14:compatExt spid="_x0000_s317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108</xdr:row>
          <xdr:rowOff>142875</xdr:rowOff>
        </xdr:from>
        <xdr:to>
          <xdr:col>18</xdr:col>
          <xdr:colOff>619125</xdr:colOff>
          <xdr:row>108</xdr:row>
          <xdr:rowOff>361950</xdr:rowOff>
        </xdr:to>
        <xdr:sp macro="" textlink="">
          <xdr:nvSpPr>
            <xdr:cNvPr id="31776" name="Check Box 32" hidden="1">
              <a:extLst>
                <a:ext uri="{63B3BB69-23CF-44E3-9099-C40C66FF867C}">
                  <a14:compatExt spid="_x0000_s317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109</xdr:row>
          <xdr:rowOff>200025</xdr:rowOff>
        </xdr:from>
        <xdr:to>
          <xdr:col>18</xdr:col>
          <xdr:colOff>619125</xdr:colOff>
          <xdr:row>109</xdr:row>
          <xdr:rowOff>419100</xdr:rowOff>
        </xdr:to>
        <xdr:sp macro="" textlink="">
          <xdr:nvSpPr>
            <xdr:cNvPr id="31777" name="Check Box 33" hidden="1">
              <a:extLst>
                <a:ext uri="{63B3BB69-23CF-44E3-9099-C40C66FF867C}">
                  <a14:compatExt spid="_x0000_s317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112</xdr:row>
          <xdr:rowOff>200025</xdr:rowOff>
        </xdr:from>
        <xdr:to>
          <xdr:col>18</xdr:col>
          <xdr:colOff>619125</xdr:colOff>
          <xdr:row>112</xdr:row>
          <xdr:rowOff>419100</xdr:rowOff>
        </xdr:to>
        <xdr:sp macro="" textlink="">
          <xdr:nvSpPr>
            <xdr:cNvPr id="31778" name="Check Box 34" hidden="1">
              <a:extLst>
                <a:ext uri="{63B3BB69-23CF-44E3-9099-C40C66FF867C}">
                  <a14:compatExt spid="_x0000_s317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123</xdr:row>
          <xdr:rowOff>152400</xdr:rowOff>
        </xdr:from>
        <xdr:to>
          <xdr:col>18</xdr:col>
          <xdr:colOff>619125</xdr:colOff>
          <xdr:row>123</xdr:row>
          <xdr:rowOff>371475</xdr:rowOff>
        </xdr:to>
        <xdr:sp macro="" textlink="">
          <xdr:nvSpPr>
            <xdr:cNvPr id="31779" name="Check Box 35" hidden="1">
              <a:extLst>
                <a:ext uri="{63B3BB69-23CF-44E3-9099-C40C66FF867C}">
                  <a14:compatExt spid="_x0000_s317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125</xdr:row>
          <xdr:rowOff>152400</xdr:rowOff>
        </xdr:from>
        <xdr:to>
          <xdr:col>18</xdr:col>
          <xdr:colOff>619125</xdr:colOff>
          <xdr:row>125</xdr:row>
          <xdr:rowOff>371475</xdr:rowOff>
        </xdr:to>
        <xdr:sp macro="" textlink="">
          <xdr:nvSpPr>
            <xdr:cNvPr id="31780" name="Check Box 36" hidden="1">
              <a:extLst>
                <a:ext uri="{63B3BB69-23CF-44E3-9099-C40C66FF867C}">
                  <a14:compatExt spid="_x0000_s317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127</xdr:row>
          <xdr:rowOff>142875</xdr:rowOff>
        </xdr:from>
        <xdr:to>
          <xdr:col>18</xdr:col>
          <xdr:colOff>619125</xdr:colOff>
          <xdr:row>127</xdr:row>
          <xdr:rowOff>361950</xdr:rowOff>
        </xdr:to>
        <xdr:sp macro="" textlink="">
          <xdr:nvSpPr>
            <xdr:cNvPr id="31781" name="Check Box 37" hidden="1">
              <a:extLst>
                <a:ext uri="{63B3BB69-23CF-44E3-9099-C40C66FF867C}">
                  <a14:compatExt spid="_x0000_s317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137</xdr:row>
          <xdr:rowOff>142875</xdr:rowOff>
        </xdr:from>
        <xdr:to>
          <xdr:col>18</xdr:col>
          <xdr:colOff>619125</xdr:colOff>
          <xdr:row>137</xdr:row>
          <xdr:rowOff>361950</xdr:rowOff>
        </xdr:to>
        <xdr:sp macro="" textlink="">
          <xdr:nvSpPr>
            <xdr:cNvPr id="31782" name="Check Box 38" hidden="1">
              <a:extLst>
                <a:ext uri="{63B3BB69-23CF-44E3-9099-C40C66FF867C}">
                  <a14:compatExt spid="_x0000_s317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135</xdr:row>
          <xdr:rowOff>142875</xdr:rowOff>
        </xdr:from>
        <xdr:to>
          <xdr:col>18</xdr:col>
          <xdr:colOff>619125</xdr:colOff>
          <xdr:row>135</xdr:row>
          <xdr:rowOff>361950</xdr:rowOff>
        </xdr:to>
        <xdr:sp macro="" textlink="">
          <xdr:nvSpPr>
            <xdr:cNvPr id="31783" name="Check Box 39" hidden="1">
              <a:extLst>
                <a:ext uri="{63B3BB69-23CF-44E3-9099-C40C66FF867C}">
                  <a14:compatExt spid="_x0000_s317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136</xdr:row>
          <xdr:rowOff>142875</xdr:rowOff>
        </xdr:from>
        <xdr:to>
          <xdr:col>18</xdr:col>
          <xdr:colOff>619125</xdr:colOff>
          <xdr:row>136</xdr:row>
          <xdr:rowOff>361950</xdr:rowOff>
        </xdr:to>
        <xdr:sp macro="" textlink="">
          <xdr:nvSpPr>
            <xdr:cNvPr id="31784" name="Check Box 40" hidden="1">
              <a:extLst>
                <a:ext uri="{63B3BB69-23CF-44E3-9099-C40C66FF867C}">
                  <a14:compatExt spid="_x0000_s317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168</xdr:row>
          <xdr:rowOff>152400</xdr:rowOff>
        </xdr:from>
        <xdr:to>
          <xdr:col>18</xdr:col>
          <xdr:colOff>619125</xdr:colOff>
          <xdr:row>168</xdr:row>
          <xdr:rowOff>371475</xdr:rowOff>
        </xdr:to>
        <xdr:sp macro="" textlink="">
          <xdr:nvSpPr>
            <xdr:cNvPr id="31785" name="Check Box 41" hidden="1">
              <a:extLst>
                <a:ext uri="{63B3BB69-23CF-44E3-9099-C40C66FF867C}">
                  <a14:compatExt spid="_x0000_s317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169</xdr:row>
          <xdr:rowOff>342900</xdr:rowOff>
        </xdr:from>
        <xdr:to>
          <xdr:col>18</xdr:col>
          <xdr:colOff>619125</xdr:colOff>
          <xdr:row>169</xdr:row>
          <xdr:rowOff>561975</xdr:rowOff>
        </xdr:to>
        <xdr:sp macro="" textlink="">
          <xdr:nvSpPr>
            <xdr:cNvPr id="31786" name="Check Box 42" hidden="1">
              <a:extLst>
                <a:ext uri="{63B3BB69-23CF-44E3-9099-C40C66FF867C}">
                  <a14:compatExt spid="_x0000_s317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192</xdr:row>
          <xdr:rowOff>295275</xdr:rowOff>
        </xdr:from>
        <xdr:to>
          <xdr:col>18</xdr:col>
          <xdr:colOff>619125</xdr:colOff>
          <xdr:row>192</xdr:row>
          <xdr:rowOff>514350</xdr:rowOff>
        </xdr:to>
        <xdr:sp macro="" textlink="">
          <xdr:nvSpPr>
            <xdr:cNvPr id="31787" name="Check Box 43" hidden="1">
              <a:extLst>
                <a:ext uri="{63B3BB69-23CF-44E3-9099-C40C66FF867C}">
                  <a14:compatExt spid="_x0000_s317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194</xdr:row>
          <xdr:rowOff>142875</xdr:rowOff>
        </xdr:from>
        <xdr:to>
          <xdr:col>18</xdr:col>
          <xdr:colOff>619125</xdr:colOff>
          <xdr:row>194</xdr:row>
          <xdr:rowOff>361950</xdr:rowOff>
        </xdr:to>
        <xdr:sp macro="" textlink="">
          <xdr:nvSpPr>
            <xdr:cNvPr id="31788" name="Check Box 44" hidden="1">
              <a:extLst>
                <a:ext uri="{63B3BB69-23CF-44E3-9099-C40C66FF867C}">
                  <a14:compatExt spid="_x0000_s317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195</xdr:row>
          <xdr:rowOff>142875</xdr:rowOff>
        </xdr:from>
        <xdr:to>
          <xdr:col>18</xdr:col>
          <xdr:colOff>619125</xdr:colOff>
          <xdr:row>195</xdr:row>
          <xdr:rowOff>361950</xdr:rowOff>
        </xdr:to>
        <xdr:sp macro="" textlink="">
          <xdr:nvSpPr>
            <xdr:cNvPr id="31789" name="Check Box 45" hidden="1">
              <a:extLst>
                <a:ext uri="{63B3BB69-23CF-44E3-9099-C40C66FF867C}">
                  <a14:compatExt spid="_x0000_s317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196</xdr:row>
          <xdr:rowOff>142875</xdr:rowOff>
        </xdr:from>
        <xdr:to>
          <xdr:col>18</xdr:col>
          <xdr:colOff>619125</xdr:colOff>
          <xdr:row>196</xdr:row>
          <xdr:rowOff>361950</xdr:rowOff>
        </xdr:to>
        <xdr:sp macro="" textlink="">
          <xdr:nvSpPr>
            <xdr:cNvPr id="31790" name="Check Box 46" hidden="1">
              <a:extLst>
                <a:ext uri="{63B3BB69-23CF-44E3-9099-C40C66FF867C}">
                  <a14:compatExt spid="_x0000_s317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197</xdr:row>
          <xdr:rowOff>142875</xdr:rowOff>
        </xdr:from>
        <xdr:to>
          <xdr:col>18</xdr:col>
          <xdr:colOff>619125</xdr:colOff>
          <xdr:row>197</xdr:row>
          <xdr:rowOff>361950</xdr:rowOff>
        </xdr:to>
        <xdr:sp macro="" textlink="">
          <xdr:nvSpPr>
            <xdr:cNvPr id="31791" name="Check Box 47" hidden="1">
              <a:extLst>
                <a:ext uri="{63B3BB69-23CF-44E3-9099-C40C66FF867C}">
                  <a14:compatExt spid="_x0000_s317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150</xdr:row>
          <xdr:rowOff>104775</xdr:rowOff>
        </xdr:from>
        <xdr:to>
          <xdr:col>18</xdr:col>
          <xdr:colOff>628650</xdr:colOff>
          <xdr:row>150</xdr:row>
          <xdr:rowOff>371475</xdr:rowOff>
        </xdr:to>
        <xdr:sp macro="" textlink="">
          <xdr:nvSpPr>
            <xdr:cNvPr id="31792" name="Check Box 48" hidden="1">
              <a:extLst>
                <a:ext uri="{63B3BB69-23CF-44E3-9099-C40C66FF867C}">
                  <a14:compatExt spid="_x0000_s317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151</xdr:row>
          <xdr:rowOff>104775</xdr:rowOff>
        </xdr:from>
        <xdr:to>
          <xdr:col>18</xdr:col>
          <xdr:colOff>628650</xdr:colOff>
          <xdr:row>151</xdr:row>
          <xdr:rowOff>371475</xdr:rowOff>
        </xdr:to>
        <xdr:sp macro="" textlink="">
          <xdr:nvSpPr>
            <xdr:cNvPr id="31793" name="Check Box 49" hidden="1">
              <a:extLst>
                <a:ext uri="{63B3BB69-23CF-44E3-9099-C40C66FF867C}">
                  <a14:compatExt spid="_x0000_s317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153</xdr:row>
          <xdr:rowOff>200025</xdr:rowOff>
        </xdr:from>
        <xdr:to>
          <xdr:col>18</xdr:col>
          <xdr:colOff>628650</xdr:colOff>
          <xdr:row>153</xdr:row>
          <xdr:rowOff>466725</xdr:rowOff>
        </xdr:to>
        <xdr:sp macro="" textlink="">
          <xdr:nvSpPr>
            <xdr:cNvPr id="31794" name="Check Box 50" hidden="1">
              <a:extLst>
                <a:ext uri="{63B3BB69-23CF-44E3-9099-C40C66FF867C}">
                  <a14:compatExt spid="_x0000_s317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154</xdr:row>
          <xdr:rowOff>104775</xdr:rowOff>
        </xdr:from>
        <xdr:to>
          <xdr:col>18</xdr:col>
          <xdr:colOff>628650</xdr:colOff>
          <xdr:row>154</xdr:row>
          <xdr:rowOff>371475</xdr:rowOff>
        </xdr:to>
        <xdr:sp macro="" textlink="">
          <xdr:nvSpPr>
            <xdr:cNvPr id="31795" name="Check Box 51" hidden="1">
              <a:extLst>
                <a:ext uri="{63B3BB69-23CF-44E3-9099-C40C66FF867C}">
                  <a14:compatExt spid="_x0000_s317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161</xdr:row>
          <xdr:rowOff>104775</xdr:rowOff>
        </xdr:from>
        <xdr:to>
          <xdr:col>18</xdr:col>
          <xdr:colOff>628650</xdr:colOff>
          <xdr:row>161</xdr:row>
          <xdr:rowOff>371475</xdr:rowOff>
        </xdr:to>
        <xdr:sp macro="" textlink="">
          <xdr:nvSpPr>
            <xdr:cNvPr id="31796" name="Check Box 52" hidden="1">
              <a:extLst>
                <a:ext uri="{63B3BB69-23CF-44E3-9099-C40C66FF867C}">
                  <a14:compatExt spid="_x0000_s317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176</xdr:row>
          <xdr:rowOff>219075</xdr:rowOff>
        </xdr:from>
        <xdr:to>
          <xdr:col>18</xdr:col>
          <xdr:colOff>628650</xdr:colOff>
          <xdr:row>176</xdr:row>
          <xdr:rowOff>485775</xdr:rowOff>
        </xdr:to>
        <xdr:sp macro="" textlink="">
          <xdr:nvSpPr>
            <xdr:cNvPr id="31797" name="Check Box 53" hidden="1">
              <a:extLst>
                <a:ext uri="{63B3BB69-23CF-44E3-9099-C40C66FF867C}">
                  <a14:compatExt spid="_x0000_s317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178</xdr:row>
          <xdr:rowOff>133350</xdr:rowOff>
        </xdr:from>
        <xdr:to>
          <xdr:col>18</xdr:col>
          <xdr:colOff>628650</xdr:colOff>
          <xdr:row>178</xdr:row>
          <xdr:rowOff>390525</xdr:rowOff>
        </xdr:to>
        <xdr:sp macro="" textlink="">
          <xdr:nvSpPr>
            <xdr:cNvPr id="31798" name="Check Box 54" hidden="1">
              <a:extLst>
                <a:ext uri="{63B3BB69-23CF-44E3-9099-C40C66FF867C}">
                  <a14:compatExt spid="_x0000_s317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179</xdr:row>
          <xdr:rowOff>180975</xdr:rowOff>
        </xdr:from>
        <xdr:to>
          <xdr:col>18</xdr:col>
          <xdr:colOff>628650</xdr:colOff>
          <xdr:row>179</xdr:row>
          <xdr:rowOff>457200</xdr:rowOff>
        </xdr:to>
        <xdr:sp macro="" textlink="">
          <xdr:nvSpPr>
            <xdr:cNvPr id="31799" name="Check Box 55" hidden="1">
              <a:extLst>
                <a:ext uri="{63B3BB69-23CF-44E3-9099-C40C66FF867C}">
                  <a14:compatExt spid="_x0000_s317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180</xdr:row>
          <xdr:rowOff>219075</xdr:rowOff>
        </xdr:from>
        <xdr:to>
          <xdr:col>18</xdr:col>
          <xdr:colOff>628650</xdr:colOff>
          <xdr:row>180</xdr:row>
          <xdr:rowOff>476250</xdr:rowOff>
        </xdr:to>
        <xdr:sp macro="" textlink="">
          <xdr:nvSpPr>
            <xdr:cNvPr id="31800" name="Check Box 56" hidden="1">
              <a:extLst>
                <a:ext uri="{63B3BB69-23CF-44E3-9099-C40C66FF867C}">
                  <a14:compatExt spid="_x0000_s31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181</xdr:row>
          <xdr:rowOff>190500</xdr:rowOff>
        </xdr:from>
        <xdr:to>
          <xdr:col>18</xdr:col>
          <xdr:colOff>628650</xdr:colOff>
          <xdr:row>181</xdr:row>
          <xdr:rowOff>457200</xdr:rowOff>
        </xdr:to>
        <xdr:sp macro="" textlink="">
          <xdr:nvSpPr>
            <xdr:cNvPr id="31801" name="Check Box 57" hidden="1">
              <a:extLst>
                <a:ext uri="{63B3BB69-23CF-44E3-9099-C40C66FF867C}">
                  <a14:compatExt spid="_x0000_s318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3</xdr:col>
      <xdr:colOff>542925</xdr:colOff>
      <xdr:row>4</xdr:row>
      <xdr:rowOff>353786</xdr:rowOff>
    </xdr:from>
    <xdr:to>
      <xdr:col>5</xdr:col>
      <xdr:colOff>327932</xdr:colOff>
      <xdr:row>18</xdr:row>
      <xdr:rowOff>354465</xdr:rowOff>
    </xdr:to>
    <xdr:sp macro="" textlink="">
      <xdr:nvSpPr>
        <xdr:cNvPr id="2" name="1 Rectángulo"/>
        <xdr:cNvSpPr/>
      </xdr:nvSpPr>
      <xdr:spPr>
        <a:xfrm>
          <a:off x="4733925" y="2268311"/>
          <a:ext cx="1975757" cy="6801529"/>
        </a:xfrm>
        <a:prstGeom prst="rect">
          <a:avLst/>
        </a:prstGeom>
        <a:gradFill flip="none" rotWithShape="1">
          <a:gsLst>
            <a:gs pos="0">
              <a:srgbClr val="002060"/>
            </a:gs>
            <a:gs pos="50000">
              <a:schemeClr val="accent1">
                <a:tint val="44500"/>
                <a:satMod val="160000"/>
              </a:schemeClr>
            </a:gs>
            <a:gs pos="100000">
              <a:schemeClr val="accent1">
                <a:tint val="23500"/>
                <a:satMod val="160000"/>
              </a:schemeClr>
            </a:gs>
          </a:gsLst>
          <a:lin ang="108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MX" sz="1100" b="1">
            <a:solidFill>
              <a:sysClr val="windowText" lastClr="000000"/>
            </a:solidFill>
          </a:endParaRPr>
        </a:p>
      </xdr:txBody>
    </xdr:sp>
    <xdr:clientData/>
  </xdr:twoCellAnchor>
  <xdr:twoCellAnchor editAs="oneCell">
    <xdr:from>
      <xdr:col>0</xdr:col>
      <xdr:colOff>552450</xdr:colOff>
      <xdr:row>2</xdr:row>
      <xdr:rowOff>4081</xdr:rowOff>
    </xdr:from>
    <xdr:to>
      <xdr:col>3</xdr:col>
      <xdr:colOff>771030</xdr:colOff>
      <xdr:row>15</xdr:row>
      <xdr:rowOff>272143</xdr:rowOff>
    </xdr:to>
    <xdr:pic>
      <xdr:nvPicPr>
        <xdr:cNvPr id="3" name="2 Imagen" descr="2314351_137441597.jpg"/>
        <xdr:cNvPicPr>
          <a:picLocks noChangeAspect="1"/>
        </xdr:cNvPicPr>
      </xdr:nvPicPr>
      <xdr:blipFill>
        <a:blip xmlns:r="http://schemas.openxmlformats.org/officeDocument/2006/relationships" r:embed="rId1" cstate="print"/>
        <a:stretch>
          <a:fillRect/>
        </a:stretch>
      </xdr:blipFill>
      <xdr:spPr>
        <a:xfrm>
          <a:off x="552450" y="947056"/>
          <a:ext cx="4409580" cy="6583137"/>
        </a:xfrm>
        <a:prstGeom prst="rect">
          <a:avLst/>
        </a:prstGeom>
      </xdr:spPr>
    </xdr:pic>
    <xdr:clientData/>
  </xdr:twoCellAnchor>
  <xdr:twoCellAnchor>
    <xdr:from>
      <xdr:col>0</xdr:col>
      <xdr:colOff>0</xdr:colOff>
      <xdr:row>0</xdr:row>
      <xdr:rowOff>19050</xdr:rowOff>
    </xdr:from>
    <xdr:to>
      <xdr:col>5</xdr:col>
      <xdr:colOff>746250</xdr:colOff>
      <xdr:row>0</xdr:row>
      <xdr:rowOff>166479</xdr:rowOff>
    </xdr:to>
    <xdr:sp macro="" textlink="">
      <xdr:nvSpPr>
        <xdr:cNvPr id="4" name="Rectangle 11"/>
        <xdr:cNvSpPr/>
      </xdr:nvSpPr>
      <xdr:spPr bwMode="gray">
        <a:xfrm>
          <a:off x="0" y="19050"/>
          <a:ext cx="7128000" cy="147429"/>
        </a:xfrm>
        <a:prstGeom prst="rect">
          <a:avLst/>
        </a:prstGeom>
        <a:solidFill>
          <a:srgbClr val="99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161925</xdr:rowOff>
    </xdr:from>
    <xdr:to>
      <xdr:col>5</xdr:col>
      <xdr:colOff>746250</xdr:colOff>
      <xdr:row>0</xdr:row>
      <xdr:rowOff>309354</xdr:rowOff>
    </xdr:to>
    <xdr:sp macro="" textlink="">
      <xdr:nvSpPr>
        <xdr:cNvPr id="5" name="Rectangle 11"/>
        <xdr:cNvSpPr/>
      </xdr:nvSpPr>
      <xdr:spPr bwMode="gray">
        <a:xfrm>
          <a:off x="0" y="161925"/>
          <a:ext cx="7128000" cy="147429"/>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304800</xdr:rowOff>
    </xdr:from>
    <xdr:to>
      <xdr:col>5</xdr:col>
      <xdr:colOff>746250</xdr:colOff>
      <xdr:row>0</xdr:row>
      <xdr:rowOff>452229</xdr:rowOff>
    </xdr:to>
    <xdr:sp macro="" textlink="">
      <xdr:nvSpPr>
        <xdr:cNvPr id="6" name="Rectangle 11"/>
        <xdr:cNvSpPr/>
      </xdr:nvSpPr>
      <xdr:spPr bwMode="gray">
        <a:xfrm>
          <a:off x="0" y="304800"/>
          <a:ext cx="7128000" cy="147429"/>
        </a:xfrm>
        <a:prstGeom prst="rect">
          <a:avLst/>
        </a:prstGeom>
        <a:solidFill>
          <a:srgbClr val="00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oneCellAnchor>
    <xdr:from>
      <xdr:col>2</xdr:col>
      <xdr:colOff>964747</xdr:colOff>
      <xdr:row>10</xdr:row>
      <xdr:rowOff>280305</xdr:rowOff>
    </xdr:from>
    <xdr:ext cx="2416628" cy="1157969"/>
    <xdr:sp macro="" textlink="">
      <xdr:nvSpPr>
        <xdr:cNvPr id="7" name="6 CuadroTexto"/>
        <xdr:cNvSpPr txBox="1"/>
      </xdr:nvSpPr>
      <xdr:spPr>
        <a:xfrm>
          <a:off x="4060372" y="5109480"/>
          <a:ext cx="2416628" cy="1157969"/>
        </a:xfrm>
        <a:prstGeom prst="rect">
          <a:avLst/>
        </a:prstGeom>
        <a:solidFill>
          <a:schemeClr val="bg1"/>
        </a:solidFill>
        <a:ln>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r>
            <a:rPr lang="es-MX" sz="3000" b="1" baseline="0"/>
            <a:t>REPORTE DE RESULTADOS</a:t>
          </a:r>
          <a:endParaRPr lang="es-MX" sz="3000" b="1"/>
        </a:p>
      </xdr:txBody>
    </xdr:sp>
    <xdr:clientData/>
  </xdr:oneCellAnchor>
  <xdr:twoCellAnchor editAs="oneCell">
    <xdr:from>
      <xdr:col>0</xdr:col>
      <xdr:colOff>146960</xdr:colOff>
      <xdr:row>22</xdr:row>
      <xdr:rowOff>57150</xdr:rowOff>
    </xdr:from>
    <xdr:to>
      <xdr:col>0</xdr:col>
      <xdr:colOff>1487604</xdr:colOff>
      <xdr:row>23</xdr:row>
      <xdr:rowOff>287115</xdr:rowOff>
    </xdr:to>
    <xdr:pic>
      <xdr:nvPicPr>
        <xdr:cNvPr id="8" name="7 Imagen" descr="icono csoftmty.jpg"/>
        <xdr:cNvPicPr>
          <a:picLocks noChangeAspect="1"/>
        </xdr:cNvPicPr>
      </xdr:nvPicPr>
      <xdr:blipFill>
        <a:blip xmlns:r="http://schemas.openxmlformats.org/officeDocument/2006/relationships" r:embed="rId2" cstate="print"/>
        <a:stretch>
          <a:fillRect/>
        </a:stretch>
      </xdr:blipFill>
      <xdr:spPr>
        <a:xfrm>
          <a:off x="146960" y="10125075"/>
          <a:ext cx="1340644" cy="553815"/>
        </a:xfrm>
        <a:prstGeom prst="rect">
          <a:avLst/>
        </a:prstGeom>
      </xdr:spPr>
    </xdr:pic>
    <xdr:clientData/>
  </xdr:twoCellAnchor>
  <xdr:twoCellAnchor>
    <xdr:from>
      <xdr:col>0</xdr:col>
      <xdr:colOff>828671</xdr:colOff>
      <xdr:row>46</xdr:row>
      <xdr:rowOff>28575</xdr:rowOff>
    </xdr:from>
    <xdr:to>
      <xdr:col>0</xdr:col>
      <xdr:colOff>1230705</xdr:colOff>
      <xdr:row>46</xdr:row>
      <xdr:rowOff>602908</xdr:rowOff>
    </xdr:to>
    <xdr:grpSp>
      <xdr:nvGrpSpPr>
        <xdr:cNvPr id="9" name="8 Grupo"/>
        <xdr:cNvGrpSpPr/>
      </xdr:nvGrpSpPr>
      <xdr:grpSpPr>
        <a:xfrm>
          <a:off x="828671" y="27608742"/>
          <a:ext cx="402034" cy="574333"/>
          <a:chOff x="0" y="108617"/>
          <a:chExt cx="402034" cy="574333"/>
        </a:xfrm>
      </xdr:grpSpPr>
      <xdr:sp macro="" textlink="">
        <xdr:nvSpPr>
          <xdr:cNvPr id="10" name="9 Cheurón"/>
          <xdr:cNvSpPr/>
        </xdr:nvSpPr>
        <xdr:spPr>
          <a:xfrm rot="5400000">
            <a:off x="-86150" y="194767"/>
            <a:ext cx="574333" cy="402033"/>
          </a:xfrm>
          <a:prstGeom prst="chevron">
            <a:avLst/>
          </a:prstGeom>
        </xdr:spPr>
        <xdr:style>
          <a:lnRef idx="1">
            <a:schemeClr val="accent2">
              <a:hueOff val="0"/>
              <a:satOff val="0"/>
              <a:lumOff val="0"/>
              <a:alphaOff val="0"/>
            </a:schemeClr>
          </a:lnRef>
          <a:fillRef idx="3">
            <a:schemeClr val="accent2">
              <a:hueOff val="0"/>
              <a:satOff val="0"/>
              <a:lumOff val="0"/>
              <a:alphaOff val="0"/>
            </a:schemeClr>
          </a:fillRef>
          <a:effectRef idx="3">
            <a:schemeClr val="accent2">
              <a:hueOff val="0"/>
              <a:satOff val="0"/>
              <a:lumOff val="0"/>
              <a:alphaOff val="0"/>
            </a:schemeClr>
          </a:effectRef>
          <a:fontRef idx="minor">
            <a:schemeClr val="lt1"/>
          </a:fontRef>
        </xdr:style>
      </xdr:sp>
      <xdr:sp macro="" textlink="">
        <xdr:nvSpPr>
          <xdr:cNvPr id="11" name="Cheurón 4"/>
          <xdr:cNvSpPr/>
        </xdr:nvSpPr>
        <xdr:spPr>
          <a:xfrm>
            <a:off x="1" y="309634"/>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1</a:t>
            </a:r>
          </a:p>
        </xdr:txBody>
      </xdr:sp>
    </xdr:grpSp>
    <xdr:clientData/>
  </xdr:twoCellAnchor>
  <xdr:twoCellAnchor>
    <xdr:from>
      <xdr:col>0</xdr:col>
      <xdr:colOff>828671</xdr:colOff>
      <xdr:row>47</xdr:row>
      <xdr:rowOff>145252</xdr:rowOff>
    </xdr:from>
    <xdr:to>
      <xdr:col>0</xdr:col>
      <xdr:colOff>1230705</xdr:colOff>
      <xdr:row>47</xdr:row>
      <xdr:rowOff>719585</xdr:rowOff>
    </xdr:to>
    <xdr:grpSp>
      <xdr:nvGrpSpPr>
        <xdr:cNvPr id="12" name="11 Grupo"/>
        <xdr:cNvGrpSpPr/>
      </xdr:nvGrpSpPr>
      <xdr:grpSpPr>
        <a:xfrm>
          <a:off x="828671" y="28349835"/>
          <a:ext cx="402034" cy="574333"/>
          <a:chOff x="0" y="667021"/>
          <a:chExt cx="402034" cy="574333"/>
        </a:xfrm>
      </xdr:grpSpPr>
      <xdr:sp macro="" textlink="">
        <xdr:nvSpPr>
          <xdr:cNvPr id="13" name="12 Cheurón"/>
          <xdr:cNvSpPr/>
        </xdr:nvSpPr>
        <xdr:spPr>
          <a:xfrm rot="5400000">
            <a:off x="-86150" y="753171"/>
            <a:ext cx="574333" cy="402033"/>
          </a:xfrm>
          <a:prstGeom prst="chevron">
            <a:avLst/>
          </a:prstGeom>
        </xdr:spPr>
        <xdr:style>
          <a:lnRef idx="1">
            <a:schemeClr val="accent3">
              <a:hueOff val="0"/>
              <a:satOff val="0"/>
              <a:lumOff val="0"/>
              <a:alphaOff val="0"/>
            </a:schemeClr>
          </a:lnRef>
          <a:fillRef idx="3">
            <a:schemeClr val="accent3">
              <a:hueOff val="0"/>
              <a:satOff val="0"/>
              <a:lumOff val="0"/>
              <a:alphaOff val="0"/>
            </a:schemeClr>
          </a:fillRef>
          <a:effectRef idx="3">
            <a:schemeClr val="accent3">
              <a:hueOff val="0"/>
              <a:satOff val="0"/>
              <a:lumOff val="0"/>
              <a:alphaOff val="0"/>
            </a:schemeClr>
          </a:effectRef>
          <a:fontRef idx="minor">
            <a:schemeClr val="lt1"/>
          </a:fontRef>
        </xdr:style>
      </xdr:sp>
      <xdr:sp macro="" textlink="">
        <xdr:nvSpPr>
          <xdr:cNvPr id="14" name="Cheurón 4"/>
          <xdr:cNvSpPr/>
        </xdr:nvSpPr>
        <xdr:spPr>
          <a:xfrm>
            <a:off x="1" y="868038"/>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2</a:t>
            </a:r>
          </a:p>
        </xdr:txBody>
      </xdr:sp>
    </xdr:grpSp>
    <xdr:clientData/>
  </xdr:twoCellAnchor>
  <xdr:twoCellAnchor>
    <xdr:from>
      <xdr:col>0</xdr:col>
      <xdr:colOff>828671</xdr:colOff>
      <xdr:row>48</xdr:row>
      <xdr:rowOff>207162</xdr:rowOff>
    </xdr:from>
    <xdr:to>
      <xdr:col>0</xdr:col>
      <xdr:colOff>1230705</xdr:colOff>
      <xdr:row>48</xdr:row>
      <xdr:rowOff>781495</xdr:rowOff>
    </xdr:to>
    <xdr:grpSp>
      <xdr:nvGrpSpPr>
        <xdr:cNvPr id="15" name="14 Grupo"/>
        <xdr:cNvGrpSpPr/>
      </xdr:nvGrpSpPr>
      <xdr:grpSpPr>
        <a:xfrm>
          <a:off x="828671" y="29290162"/>
          <a:ext cx="402034" cy="574333"/>
          <a:chOff x="0" y="1225425"/>
          <a:chExt cx="402034" cy="574333"/>
        </a:xfrm>
      </xdr:grpSpPr>
      <xdr:sp macro="" textlink="">
        <xdr:nvSpPr>
          <xdr:cNvPr id="16" name="15 Cheurón"/>
          <xdr:cNvSpPr/>
        </xdr:nvSpPr>
        <xdr:spPr>
          <a:xfrm rot="5400000">
            <a:off x="-86150" y="1311575"/>
            <a:ext cx="574333" cy="402033"/>
          </a:xfrm>
          <a:prstGeom prst="chevron">
            <a:avLst/>
          </a:prstGeom>
          <a:gradFill>
            <a:gsLst>
              <a:gs pos="0">
                <a:srgbClr val="5D417E"/>
              </a:gs>
              <a:gs pos="80000">
                <a:schemeClr val="accent4">
                  <a:hueOff val="0"/>
                  <a:satOff val="0"/>
                  <a:lumOff val="0"/>
                  <a:alphaOff val="0"/>
                  <a:shade val="93000"/>
                  <a:satMod val="130000"/>
                </a:schemeClr>
              </a:gs>
              <a:gs pos="100000">
                <a:schemeClr val="accent4">
                  <a:hueOff val="0"/>
                  <a:satOff val="0"/>
                  <a:lumOff val="0"/>
                  <a:alphaOff val="0"/>
                  <a:shade val="94000"/>
                  <a:satMod val="135000"/>
                </a:schemeClr>
              </a:gs>
            </a:gsLst>
          </a:gradFill>
        </xdr:spPr>
        <xdr:style>
          <a:lnRef idx="1">
            <a:schemeClr val="accent4">
              <a:hueOff val="0"/>
              <a:satOff val="0"/>
              <a:lumOff val="0"/>
              <a:alphaOff val="0"/>
            </a:schemeClr>
          </a:lnRef>
          <a:fillRef idx="3">
            <a:schemeClr val="accent4">
              <a:hueOff val="0"/>
              <a:satOff val="0"/>
              <a:lumOff val="0"/>
              <a:alphaOff val="0"/>
            </a:schemeClr>
          </a:fillRef>
          <a:effectRef idx="3">
            <a:schemeClr val="accent4">
              <a:hueOff val="0"/>
              <a:satOff val="0"/>
              <a:lumOff val="0"/>
              <a:alphaOff val="0"/>
            </a:schemeClr>
          </a:effectRef>
          <a:fontRef idx="minor">
            <a:schemeClr val="lt1"/>
          </a:fontRef>
        </xdr:style>
      </xdr:sp>
      <xdr:sp macro="" textlink="">
        <xdr:nvSpPr>
          <xdr:cNvPr id="17" name="Cheurón 4"/>
          <xdr:cNvSpPr/>
        </xdr:nvSpPr>
        <xdr:spPr>
          <a:xfrm>
            <a:off x="1" y="1426442"/>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3</a:t>
            </a:r>
          </a:p>
        </xdr:txBody>
      </xdr:sp>
    </xdr:grpSp>
    <xdr:clientData/>
  </xdr:twoCellAnchor>
  <xdr:twoCellAnchor>
    <xdr:from>
      <xdr:col>0</xdr:col>
      <xdr:colOff>828671</xdr:colOff>
      <xdr:row>49</xdr:row>
      <xdr:rowOff>371463</xdr:rowOff>
    </xdr:from>
    <xdr:to>
      <xdr:col>0</xdr:col>
      <xdr:colOff>1230705</xdr:colOff>
      <xdr:row>49</xdr:row>
      <xdr:rowOff>945796</xdr:rowOff>
    </xdr:to>
    <xdr:grpSp>
      <xdr:nvGrpSpPr>
        <xdr:cNvPr id="18" name="17 Grupo"/>
        <xdr:cNvGrpSpPr/>
      </xdr:nvGrpSpPr>
      <xdr:grpSpPr>
        <a:xfrm>
          <a:off x="828671" y="30438713"/>
          <a:ext cx="402034" cy="574333"/>
          <a:chOff x="0" y="1903484"/>
          <a:chExt cx="402034" cy="574333"/>
        </a:xfrm>
      </xdr:grpSpPr>
      <xdr:sp macro="" textlink="">
        <xdr:nvSpPr>
          <xdr:cNvPr id="19" name="18 Cheurón"/>
          <xdr:cNvSpPr/>
        </xdr:nvSpPr>
        <xdr:spPr>
          <a:xfrm rot="5400000">
            <a:off x="-86150" y="1989634"/>
            <a:ext cx="574333" cy="402033"/>
          </a:xfrm>
          <a:prstGeom prst="chevron">
            <a:avLst/>
          </a:prstGeom>
        </xdr:spPr>
        <xdr:style>
          <a:lnRef idx="1">
            <a:schemeClr val="accent5">
              <a:hueOff val="0"/>
              <a:satOff val="0"/>
              <a:lumOff val="0"/>
              <a:alphaOff val="0"/>
            </a:schemeClr>
          </a:lnRef>
          <a:fillRef idx="3">
            <a:schemeClr val="accent5">
              <a:hueOff val="0"/>
              <a:satOff val="0"/>
              <a:lumOff val="0"/>
              <a:alphaOff val="0"/>
            </a:schemeClr>
          </a:fillRef>
          <a:effectRef idx="3">
            <a:schemeClr val="accent5">
              <a:hueOff val="0"/>
              <a:satOff val="0"/>
              <a:lumOff val="0"/>
              <a:alphaOff val="0"/>
            </a:schemeClr>
          </a:effectRef>
          <a:fontRef idx="minor">
            <a:schemeClr val="lt1"/>
          </a:fontRef>
        </xdr:style>
      </xdr:sp>
      <xdr:sp macro="" textlink="">
        <xdr:nvSpPr>
          <xdr:cNvPr id="20" name="Cheurón 4"/>
          <xdr:cNvSpPr/>
        </xdr:nvSpPr>
        <xdr:spPr>
          <a:xfrm>
            <a:off x="1" y="2104501"/>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4</a:t>
            </a:r>
          </a:p>
        </xdr:txBody>
      </xdr:sp>
    </xdr:grpSp>
    <xdr:clientData/>
  </xdr:twoCellAnchor>
  <xdr:twoCellAnchor>
    <xdr:from>
      <xdr:col>0</xdr:col>
      <xdr:colOff>1209675</xdr:colOff>
      <xdr:row>31</xdr:row>
      <xdr:rowOff>9524</xdr:rowOff>
    </xdr:from>
    <xdr:to>
      <xdr:col>4</xdr:col>
      <xdr:colOff>891300</xdr:colOff>
      <xdr:row>33</xdr:row>
      <xdr:rowOff>85725</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836075</xdr:colOff>
      <xdr:row>32</xdr:row>
      <xdr:rowOff>965205</xdr:rowOff>
    </xdr:from>
    <xdr:to>
      <xdr:col>4</xdr:col>
      <xdr:colOff>293150</xdr:colOff>
      <xdr:row>32</xdr:row>
      <xdr:rowOff>1165230</xdr:rowOff>
    </xdr:to>
    <xdr:sp macro="" textlink="">
      <xdr:nvSpPr>
        <xdr:cNvPr id="22" name="21 CuadroTexto"/>
        <xdr:cNvSpPr txBox="1"/>
      </xdr:nvSpPr>
      <xdr:spPr>
        <a:xfrm>
          <a:off x="5027075" y="15147930"/>
          <a:ext cx="5524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100%</a:t>
          </a:r>
        </a:p>
      </xdr:txBody>
    </xdr:sp>
    <xdr:clientData/>
  </xdr:twoCellAnchor>
  <xdr:twoCellAnchor>
    <xdr:from>
      <xdr:col>1</xdr:col>
      <xdr:colOff>94193</xdr:colOff>
      <xdr:row>32</xdr:row>
      <xdr:rowOff>950917</xdr:rowOff>
    </xdr:from>
    <xdr:to>
      <xdr:col>1</xdr:col>
      <xdr:colOff>503769</xdr:colOff>
      <xdr:row>32</xdr:row>
      <xdr:rowOff>1179517</xdr:rowOff>
    </xdr:to>
    <xdr:sp macro="" textlink="">
      <xdr:nvSpPr>
        <xdr:cNvPr id="23" name="22 CuadroTexto"/>
        <xdr:cNvSpPr txBox="1"/>
      </xdr:nvSpPr>
      <xdr:spPr>
        <a:xfrm>
          <a:off x="2094443" y="15133642"/>
          <a:ext cx="4095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0%</a:t>
          </a:r>
        </a:p>
      </xdr:txBody>
    </xdr:sp>
    <xdr:clientData/>
  </xdr:twoCellAnchor>
  <xdr:twoCellAnchor>
    <xdr:from>
      <xdr:col>0</xdr:col>
      <xdr:colOff>1165679</xdr:colOff>
      <xdr:row>36</xdr:row>
      <xdr:rowOff>79377</xdr:rowOff>
    </xdr:from>
    <xdr:to>
      <xdr:col>4</xdr:col>
      <xdr:colOff>848493</xdr:colOff>
      <xdr:row>38</xdr:row>
      <xdr:rowOff>95251</xdr:rowOff>
    </xdr:to>
    <xdr:graphicFrame macro="">
      <xdr:nvGraphicFramePr>
        <xdr:cNvPr id="24" name="2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1418167</xdr:colOff>
      <xdr:row>41</xdr:row>
      <xdr:rowOff>52916</xdr:rowOff>
    </xdr:from>
    <xdr:to>
      <xdr:col>4</xdr:col>
      <xdr:colOff>687917</xdr:colOff>
      <xdr:row>43</xdr:row>
      <xdr:rowOff>63500</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116416</xdr:colOff>
      <xdr:row>203</xdr:row>
      <xdr:rowOff>105833</xdr:rowOff>
    </xdr:from>
    <xdr:to>
      <xdr:col>0</xdr:col>
      <xdr:colOff>1974612</xdr:colOff>
      <xdr:row>203</xdr:row>
      <xdr:rowOff>753833</xdr:rowOff>
    </xdr:to>
    <xdr:grpSp>
      <xdr:nvGrpSpPr>
        <xdr:cNvPr id="26" name="25 Grupo"/>
        <xdr:cNvGrpSpPr/>
      </xdr:nvGrpSpPr>
      <xdr:grpSpPr>
        <a:xfrm>
          <a:off x="116416" y="102266750"/>
          <a:ext cx="1858196" cy="648000"/>
          <a:chOff x="2512217" y="86653805"/>
          <a:chExt cx="1828801" cy="583805"/>
        </a:xfrm>
      </xdr:grpSpPr>
      <xdr:sp macro="[0]!Imprimir" textlink="">
        <xdr:nvSpPr>
          <xdr:cNvPr id="27" name="26 CuadroTexto"/>
          <xdr:cNvSpPr txBox="1"/>
        </xdr:nvSpPr>
        <xdr:spPr>
          <a:xfrm>
            <a:off x="2512217" y="86653805"/>
            <a:ext cx="1771526" cy="583805"/>
          </a:xfrm>
          <a:prstGeom prst="rect">
            <a:avLst/>
          </a:prstGeom>
          <a:solidFill>
            <a:schemeClr val="lt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s-MX" sz="1100" b="1" i="1">
                <a:solidFill>
                  <a:srgbClr val="0070C0"/>
                </a:solidFill>
              </a:rPr>
              <a:t>IMPRIMIR REPORTE</a:t>
            </a:r>
          </a:p>
        </xdr:txBody>
      </xdr:sp>
      <xdr:pic macro="[0]!Imprimir">
        <xdr:nvPicPr>
          <xdr:cNvPr id="28" name="27 Imagen" descr="008-doc_edit.gif"/>
          <xdr:cNvPicPr>
            <a:picLocks noChangeAspect="1"/>
          </xdr:cNvPicPr>
        </xdr:nvPicPr>
        <xdr:blipFill>
          <a:blip xmlns:r="http://schemas.openxmlformats.org/officeDocument/2006/relationships" r:embed="rId6" cstate="print"/>
          <a:stretch>
            <a:fillRect/>
          </a:stretch>
        </xdr:blipFill>
        <xdr:spPr>
          <a:xfrm>
            <a:off x="3833812" y="86689407"/>
            <a:ext cx="507206" cy="507206"/>
          </a:xfrm>
          <a:prstGeom prst="rect">
            <a:avLst/>
          </a:prstGeom>
        </xdr:spPr>
      </xdr:pic>
    </xdr:grpSp>
    <xdr:clientData fPrintsWithSheet="0"/>
  </xdr:twoCellAnchor>
</xdr:wsDr>
</file>

<file path=xl/drawings/drawing21.xml><?xml version="1.0" encoding="utf-8"?>
<c:userShapes xmlns:c="http://schemas.openxmlformats.org/drawingml/2006/chart">
  <cdr:relSizeAnchor xmlns:cdr="http://schemas.openxmlformats.org/drawingml/2006/chartDrawing">
    <cdr:from>
      <cdr:x>0.19956</cdr:x>
      <cdr:y>0.42177</cdr:y>
    </cdr:from>
    <cdr:to>
      <cdr:x>0.28172</cdr:x>
      <cdr:y>0.51113</cdr:y>
    </cdr:to>
    <cdr:sp macro="" textlink="">
      <cdr:nvSpPr>
        <cdr:cNvPr id="2" name="29 CuadroTexto"/>
        <cdr:cNvSpPr txBox="1"/>
      </cdr:nvSpPr>
      <cdr:spPr>
        <a:xfrm xmlns:a="http://schemas.openxmlformats.org/drawingml/2006/main">
          <a:off x="994833" y="1051203"/>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0.76428</cdr:x>
      <cdr:y>0.4193</cdr:y>
    </cdr:from>
    <cdr:to>
      <cdr:x>0.87617</cdr:x>
      <cdr:y>0.49749</cdr:y>
    </cdr:to>
    <cdr:sp macro="" textlink="">
      <cdr:nvSpPr>
        <cdr:cNvPr id="3" name="28 CuadroTexto"/>
        <cdr:cNvSpPr txBox="1"/>
      </cdr:nvSpPr>
      <cdr:spPr>
        <a:xfrm xmlns:a="http://schemas.openxmlformats.org/drawingml/2006/main">
          <a:off x="3810000" y="1045045"/>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22.xml><?xml version="1.0" encoding="utf-8"?>
<c:userShapes xmlns:c="http://schemas.openxmlformats.org/drawingml/2006/chart">
  <cdr:relSizeAnchor xmlns:cdr="http://schemas.openxmlformats.org/drawingml/2006/chartDrawing">
    <cdr:from>
      <cdr:x>0.17361</cdr:x>
      <cdr:y>0.41355</cdr:y>
    </cdr:from>
    <cdr:to>
      <cdr:x>0.26319</cdr:x>
      <cdr:y>0.5031</cdr:y>
    </cdr:to>
    <cdr:sp macro="" textlink="">
      <cdr:nvSpPr>
        <cdr:cNvPr id="2" name="29 CuadroTexto"/>
        <cdr:cNvSpPr txBox="1"/>
      </cdr:nvSpPr>
      <cdr:spPr>
        <a:xfrm xmlns:a="http://schemas.openxmlformats.org/drawingml/2006/main">
          <a:off x="793751" y="1028538"/>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0.78241</cdr:x>
      <cdr:y>0.41915</cdr:y>
    </cdr:from>
    <cdr:to>
      <cdr:x>0.9044</cdr:x>
      <cdr:y>0.49751</cdr:y>
    </cdr:to>
    <cdr:sp macro="" textlink="">
      <cdr:nvSpPr>
        <cdr:cNvPr id="3" name="28 CuadroTexto"/>
        <cdr:cNvSpPr txBox="1"/>
      </cdr:nvSpPr>
      <cdr:spPr>
        <a:xfrm xmlns:a="http://schemas.openxmlformats.org/drawingml/2006/main">
          <a:off x="3577167" y="1042458"/>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23.xml><?xml version="1.0" encoding="utf-8"?>
<xdr:wsDr xmlns:xdr="http://schemas.openxmlformats.org/drawingml/2006/spreadsheetDrawing" xmlns:a="http://schemas.openxmlformats.org/drawingml/2006/main">
  <xdr:twoCellAnchor>
    <xdr:from>
      <xdr:col>12</xdr:col>
      <xdr:colOff>0</xdr:colOff>
      <xdr:row>251</xdr:row>
      <xdr:rowOff>0</xdr:rowOff>
    </xdr:from>
    <xdr:to>
      <xdr:col>14</xdr:col>
      <xdr:colOff>171449</xdr:colOff>
      <xdr:row>251</xdr:row>
      <xdr:rowOff>457200</xdr:rowOff>
    </xdr:to>
    <xdr:grpSp>
      <xdr:nvGrpSpPr>
        <xdr:cNvPr id="2" name="1 Grupo">
          <a:hlinkClick xmlns:r="http://schemas.openxmlformats.org/officeDocument/2006/relationships" r:id="rId1"/>
        </xdr:cNvPr>
        <xdr:cNvGrpSpPr/>
      </xdr:nvGrpSpPr>
      <xdr:grpSpPr>
        <a:xfrm>
          <a:off x="3968750" y="130037417"/>
          <a:ext cx="1695449" cy="457200"/>
          <a:chOff x="7219951" y="84122419"/>
          <a:chExt cx="1695449" cy="457200"/>
        </a:xfrm>
        <a:scene3d>
          <a:camera prst="orthographicFront">
            <a:rot lat="0" lon="0" rev="0"/>
          </a:camera>
          <a:lightRig rig="glow" dir="t">
            <a:rot lat="0" lon="0" rev="4800000"/>
          </a:lightRig>
        </a:scene3d>
      </xdr:grpSpPr>
      <xdr:pic>
        <xdr:nvPicPr>
          <xdr:cNvPr id="3" name="2 Imagen" descr="008-doc_edit.gif"/>
          <xdr:cNvPicPr>
            <a:picLocks noChangeAspect="1"/>
          </xdr:cNvPicPr>
        </xdr:nvPicPr>
        <xdr:blipFill>
          <a:blip xmlns:r="http://schemas.openxmlformats.org/officeDocument/2006/relationships" r:embed="rId2" cstate="print"/>
          <a:stretch>
            <a:fillRect/>
          </a:stretch>
        </xdr:blipFill>
        <xdr:spPr>
          <a:xfrm>
            <a:off x="8458200" y="84122419"/>
            <a:ext cx="457200" cy="457200"/>
          </a:xfrm>
          <a:prstGeom prst="rect">
            <a:avLst/>
          </a:prstGeom>
          <a:ln>
            <a:noFill/>
          </a:ln>
          <a:effectLst>
            <a:outerShdw blurRad="190500" dist="228600" dir="2700000" algn="ctr">
              <a:srgbClr val="000000">
                <a:alpha val="30000"/>
              </a:srgbClr>
            </a:outerShdw>
          </a:effectLst>
          <a:sp3d prstMaterial="matte">
            <a:bevelT w="127000" h="63500"/>
          </a:sp3d>
        </xdr:spPr>
      </xdr:pic>
      <xdr:sp macro="" textlink="">
        <xdr:nvSpPr>
          <xdr:cNvPr id="4" name="3 CuadroTexto"/>
          <xdr:cNvSpPr txBox="1"/>
        </xdr:nvSpPr>
        <xdr:spPr>
          <a:xfrm>
            <a:off x="7219951" y="84201804"/>
            <a:ext cx="1143000" cy="322245"/>
          </a:xfrm>
          <a:prstGeom prst="rect">
            <a:avLst/>
          </a:prstGeom>
          <a:solidFill>
            <a:schemeClr val="lt1"/>
          </a:solidFill>
          <a:ln w="9525" cmpd="sng">
            <a:noFill/>
          </a:ln>
          <a:effectLst>
            <a:outerShdw blurRad="190500" dist="228600" dir="2700000" algn="ctr">
              <a:srgbClr val="000000">
                <a:alpha val="30000"/>
              </a:srgbClr>
            </a:outerShdw>
          </a:effectLst>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050" b="1" i="1">
                <a:solidFill>
                  <a:srgbClr val="0070C0"/>
                </a:solidFill>
                <a:latin typeface="Comic Sans MS" pitchFamily="66" charset="0"/>
              </a:rPr>
              <a:t>VER REPORTE</a:t>
            </a:r>
          </a:p>
        </xdr:txBody>
      </xdr:sp>
    </xdr:grpSp>
    <xdr:clientData/>
  </xdr:twoCellAnchor>
  <xdr:twoCellAnchor editAs="oneCell">
    <xdr:from>
      <xdr:col>17</xdr:col>
      <xdr:colOff>273844</xdr:colOff>
      <xdr:row>14</xdr:row>
      <xdr:rowOff>166688</xdr:rowOff>
    </xdr:from>
    <xdr:to>
      <xdr:col>17</xdr:col>
      <xdr:colOff>474928</xdr:colOff>
      <xdr:row>14</xdr:row>
      <xdr:rowOff>365126</xdr:rowOff>
    </xdr:to>
    <xdr:pic macro="[0]!Portafolio_Servicios">
      <xdr:nvPicPr>
        <xdr:cNvPr id="5" name="4 Imagen" descr="info.ico"/>
        <xdr:cNvPicPr>
          <a:picLocks noChangeAspect="1"/>
        </xdr:cNvPicPr>
      </xdr:nvPicPr>
      <xdr:blipFill>
        <a:blip xmlns:r="http://schemas.openxmlformats.org/officeDocument/2006/relationships" r:embed="rId3" cstate="print"/>
        <a:stretch>
          <a:fillRect/>
        </a:stretch>
      </xdr:blipFill>
      <xdr:spPr>
        <a:xfrm>
          <a:off x="13227844" y="2833688"/>
          <a:ext cx="201084" cy="26988"/>
        </a:xfrm>
        <a:prstGeom prst="rect">
          <a:avLst/>
        </a:prstGeom>
        <a:ln>
          <a:solidFill>
            <a:schemeClr val="accent1"/>
          </a:solidFill>
        </a:ln>
      </xdr:spPr>
    </xdr:pic>
    <xdr:clientData/>
  </xdr:twoCellAnchor>
  <xdr:twoCellAnchor editAs="oneCell">
    <xdr:from>
      <xdr:col>17</xdr:col>
      <xdr:colOff>250032</xdr:colOff>
      <xdr:row>28</xdr:row>
      <xdr:rowOff>142875</xdr:rowOff>
    </xdr:from>
    <xdr:to>
      <xdr:col>17</xdr:col>
      <xdr:colOff>451116</xdr:colOff>
      <xdr:row>28</xdr:row>
      <xdr:rowOff>341313</xdr:rowOff>
    </xdr:to>
    <xdr:pic macro="[0]!Etapa_Ciclo">
      <xdr:nvPicPr>
        <xdr:cNvPr id="6" name="5 Imagen" descr="info.ico"/>
        <xdr:cNvPicPr>
          <a:picLocks noChangeAspect="1"/>
        </xdr:cNvPicPr>
      </xdr:nvPicPr>
      <xdr:blipFill>
        <a:blip xmlns:r="http://schemas.openxmlformats.org/officeDocument/2006/relationships" r:embed="rId3" cstate="print"/>
        <a:stretch>
          <a:fillRect/>
        </a:stretch>
      </xdr:blipFill>
      <xdr:spPr>
        <a:xfrm>
          <a:off x="13204032" y="5476875"/>
          <a:ext cx="201084" cy="46038"/>
        </a:xfrm>
        <a:prstGeom prst="rect">
          <a:avLst/>
        </a:prstGeom>
        <a:ln>
          <a:solidFill>
            <a:schemeClr val="accent1"/>
          </a:solidFill>
        </a:ln>
      </xdr:spPr>
    </xdr:pic>
    <xdr:clientData/>
  </xdr:twoCellAnchor>
  <xdr:twoCellAnchor editAs="oneCell">
    <xdr:from>
      <xdr:col>17</xdr:col>
      <xdr:colOff>273844</xdr:colOff>
      <xdr:row>54</xdr:row>
      <xdr:rowOff>166688</xdr:rowOff>
    </xdr:from>
    <xdr:to>
      <xdr:col>17</xdr:col>
      <xdr:colOff>474928</xdr:colOff>
      <xdr:row>54</xdr:row>
      <xdr:rowOff>365126</xdr:rowOff>
    </xdr:to>
    <xdr:pic macro="[0]!Objetivo_Calidad">
      <xdr:nvPicPr>
        <xdr:cNvPr id="7" name="6 Imagen" descr="info.ico"/>
        <xdr:cNvPicPr>
          <a:picLocks noChangeAspect="1"/>
        </xdr:cNvPicPr>
      </xdr:nvPicPr>
      <xdr:blipFill>
        <a:blip xmlns:r="http://schemas.openxmlformats.org/officeDocument/2006/relationships" r:embed="rId3" cstate="print"/>
        <a:stretch>
          <a:fillRect/>
        </a:stretch>
      </xdr:blipFill>
      <xdr:spPr>
        <a:xfrm>
          <a:off x="13227844" y="10453688"/>
          <a:ext cx="201084" cy="26988"/>
        </a:xfrm>
        <a:prstGeom prst="rect">
          <a:avLst/>
        </a:prstGeom>
        <a:ln>
          <a:solidFill>
            <a:schemeClr val="accent1"/>
          </a:solidFill>
        </a:ln>
      </xdr:spPr>
    </xdr:pic>
    <xdr:clientData/>
  </xdr:twoCellAnchor>
  <xdr:twoCellAnchor editAs="oneCell">
    <xdr:from>
      <xdr:col>17</xdr:col>
      <xdr:colOff>261938</xdr:colOff>
      <xdr:row>163</xdr:row>
      <xdr:rowOff>186530</xdr:rowOff>
    </xdr:from>
    <xdr:to>
      <xdr:col>17</xdr:col>
      <xdr:colOff>463022</xdr:colOff>
      <xdr:row>163</xdr:row>
      <xdr:rowOff>384968</xdr:rowOff>
    </xdr:to>
    <xdr:pic macro="[0]!Presupuesto">
      <xdr:nvPicPr>
        <xdr:cNvPr id="8" name="7 Imagen" descr="info.ico"/>
        <xdr:cNvPicPr>
          <a:picLocks noChangeAspect="1"/>
        </xdr:cNvPicPr>
      </xdr:nvPicPr>
      <xdr:blipFill>
        <a:blip xmlns:r="http://schemas.openxmlformats.org/officeDocument/2006/relationships" r:embed="rId3" cstate="print"/>
        <a:stretch>
          <a:fillRect/>
        </a:stretch>
      </xdr:blipFill>
      <xdr:spPr>
        <a:xfrm>
          <a:off x="13215938" y="31238030"/>
          <a:ext cx="201084" cy="7938"/>
        </a:xfrm>
        <a:prstGeom prst="rect">
          <a:avLst/>
        </a:prstGeom>
        <a:ln>
          <a:solidFill>
            <a:schemeClr val="accent1"/>
          </a:solidFill>
        </a:ln>
      </xdr:spPr>
    </xdr:pic>
    <xdr:clientData/>
  </xdr:twoCellAnchor>
  <mc:AlternateContent xmlns:mc="http://schemas.openxmlformats.org/markup-compatibility/2006">
    <mc:Choice xmlns:a14="http://schemas.microsoft.com/office/drawing/2010/main" Requires="a14">
      <xdr:twoCellAnchor editAs="oneCell">
        <xdr:from>
          <xdr:col>18</xdr:col>
          <xdr:colOff>295275</xdr:colOff>
          <xdr:row>10</xdr:row>
          <xdr:rowOff>133350</xdr:rowOff>
        </xdr:from>
        <xdr:to>
          <xdr:col>18</xdr:col>
          <xdr:colOff>600075</xdr:colOff>
          <xdr:row>10</xdr:row>
          <xdr:rowOff>400050</xdr:rowOff>
        </xdr:to>
        <xdr:sp macro="" textlink="">
          <xdr:nvSpPr>
            <xdr:cNvPr id="32769" name="Check Box 1" hidden="1">
              <a:extLst>
                <a:ext uri="{63B3BB69-23CF-44E3-9099-C40C66FF867C}">
                  <a14:compatExt spid="_x0000_s327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12</xdr:row>
          <xdr:rowOff>152400</xdr:rowOff>
        </xdr:from>
        <xdr:to>
          <xdr:col>18</xdr:col>
          <xdr:colOff>628650</xdr:colOff>
          <xdr:row>12</xdr:row>
          <xdr:rowOff>371475</xdr:rowOff>
        </xdr:to>
        <xdr:sp macro="" textlink="">
          <xdr:nvSpPr>
            <xdr:cNvPr id="32770" name="Check Box 2" hidden="1">
              <a:extLst>
                <a:ext uri="{63B3BB69-23CF-44E3-9099-C40C66FF867C}">
                  <a14:compatExt spid="_x0000_s327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xdr:row>
          <xdr:rowOff>285750</xdr:rowOff>
        </xdr:from>
        <xdr:to>
          <xdr:col>18</xdr:col>
          <xdr:colOff>628650</xdr:colOff>
          <xdr:row>13</xdr:row>
          <xdr:rowOff>504825</xdr:rowOff>
        </xdr:to>
        <xdr:sp macro="" textlink="">
          <xdr:nvSpPr>
            <xdr:cNvPr id="32771" name="Check Box 3" hidden="1">
              <a:extLst>
                <a:ext uri="{63B3BB69-23CF-44E3-9099-C40C66FF867C}">
                  <a14:compatExt spid="_x0000_s327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14</xdr:row>
          <xdr:rowOff>152400</xdr:rowOff>
        </xdr:from>
        <xdr:to>
          <xdr:col>18</xdr:col>
          <xdr:colOff>628650</xdr:colOff>
          <xdr:row>14</xdr:row>
          <xdr:rowOff>371475</xdr:rowOff>
        </xdr:to>
        <xdr:sp macro="" textlink="">
          <xdr:nvSpPr>
            <xdr:cNvPr id="32772" name="Check Box 4" hidden="1">
              <a:extLst>
                <a:ext uri="{63B3BB69-23CF-44E3-9099-C40C66FF867C}">
                  <a14:compatExt spid="_x0000_s327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15</xdr:row>
          <xdr:rowOff>152400</xdr:rowOff>
        </xdr:from>
        <xdr:to>
          <xdr:col>18</xdr:col>
          <xdr:colOff>628650</xdr:colOff>
          <xdr:row>15</xdr:row>
          <xdr:rowOff>371475</xdr:rowOff>
        </xdr:to>
        <xdr:sp macro="" textlink="">
          <xdr:nvSpPr>
            <xdr:cNvPr id="32773" name="Check Box 5" hidden="1">
              <a:extLst>
                <a:ext uri="{63B3BB69-23CF-44E3-9099-C40C66FF867C}">
                  <a14:compatExt spid="_x0000_s327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16</xdr:row>
          <xdr:rowOff>152400</xdr:rowOff>
        </xdr:from>
        <xdr:to>
          <xdr:col>18</xdr:col>
          <xdr:colOff>628650</xdr:colOff>
          <xdr:row>16</xdr:row>
          <xdr:rowOff>371475</xdr:rowOff>
        </xdr:to>
        <xdr:sp macro="" textlink="">
          <xdr:nvSpPr>
            <xdr:cNvPr id="32774" name="Check Box 6" hidden="1">
              <a:extLst>
                <a:ext uri="{63B3BB69-23CF-44E3-9099-C40C66FF867C}">
                  <a14:compatExt spid="_x0000_s327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17</xdr:row>
          <xdr:rowOff>200025</xdr:rowOff>
        </xdr:from>
        <xdr:to>
          <xdr:col>18</xdr:col>
          <xdr:colOff>628650</xdr:colOff>
          <xdr:row>17</xdr:row>
          <xdr:rowOff>419100</xdr:rowOff>
        </xdr:to>
        <xdr:sp macro="" textlink="">
          <xdr:nvSpPr>
            <xdr:cNvPr id="32775" name="Check Box 7" hidden="1">
              <a:extLst>
                <a:ext uri="{63B3BB69-23CF-44E3-9099-C40C66FF867C}">
                  <a14:compatExt spid="_x0000_s327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18</xdr:row>
          <xdr:rowOff>219075</xdr:rowOff>
        </xdr:from>
        <xdr:to>
          <xdr:col>18</xdr:col>
          <xdr:colOff>628650</xdr:colOff>
          <xdr:row>18</xdr:row>
          <xdr:rowOff>428625</xdr:rowOff>
        </xdr:to>
        <xdr:sp macro="" textlink="">
          <xdr:nvSpPr>
            <xdr:cNvPr id="32776" name="Check Box 8" hidden="1">
              <a:extLst>
                <a:ext uri="{63B3BB69-23CF-44E3-9099-C40C66FF867C}">
                  <a14:compatExt spid="_x0000_s327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19</xdr:row>
          <xdr:rowOff>152400</xdr:rowOff>
        </xdr:from>
        <xdr:to>
          <xdr:col>18</xdr:col>
          <xdr:colOff>628650</xdr:colOff>
          <xdr:row>19</xdr:row>
          <xdr:rowOff>371475</xdr:rowOff>
        </xdr:to>
        <xdr:sp macro="" textlink="">
          <xdr:nvSpPr>
            <xdr:cNvPr id="32777" name="Check Box 9" hidden="1">
              <a:extLst>
                <a:ext uri="{63B3BB69-23CF-44E3-9099-C40C66FF867C}">
                  <a14:compatExt spid="_x0000_s327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26</xdr:row>
          <xdr:rowOff>152400</xdr:rowOff>
        </xdr:from>
        <xdr:to>
          <xdr:col>18</xdr:col>
          <xdr:colOff>628650</xdr:colOff>
          <xdr:row>26</xdr:row>
          <xdr:rowOff>371475</xdr:rowOff>
        </xdr:to>
        <xdr:sp macro="" textlink="">
          <xdr:nvSpPr>
            <xdr:cNvPr id="32778" name="Check Box 10" hidden="1">
              <a:extLst>
                <a:ext uri="{63B3BB69-23CF-44E3-9099-C40C66FF867C}">
                  <a14:compatExt spid="_x0000_s327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xdr:row>
          <xdr:rowOff>152400</xdr:rowOff>
        </xdr:from>
        <xdr:to>
          <xdr:col>18</xdr:col>
          <xdr:colOff>628650</xdr:colOff>
          <xdr:row>28</xdr:row>
          <xdr:rowOff>371475</xdr:rowOff>
        </xdr:to>
        <xdr:sp macro="" textlink="">
          <xdr:nvSpPr>
            <xdr:cNvPr id="32779" name="Check Box 11" hidden="1">
              <a:extLst>
                <a:ext uri="{63B3BB69-23CF-44E3-9099-C40C66FF867C}">
                  <a14:compatExt spid="_x0000_s327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31</xdr:row>
          <xdr:rowOff>228600</xdr:rowOff>
        </xdr:from>
        <xdr:to>
          <xdr:col>18</xdr:col>
          <xdr:colOff>628650</xdr:colOff>
          <xdr:row>31</xdr:row>
          <xdr:rowOff>438150</xdr:rowOff>
        </xdr:to>
        <xdr:sp macro="" textlink="">
          <xdr:nvSpPr>
            <xdr:cNvPr id="32780" name="Check Box 12" hidden="1">
              <a:extLst>
                <a:ext uri="{63B3BB69-23CF-44E3-9099-C40C66FF867C}">
                  <a14:compatExt spid="_x0000_s327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30</xdr:row>
          <xdr:rowOff>152400</xdr:rowOff>
        </xdr:from>
        <xdr:to>
          <xdr:col>18</xdr:col>
          <xdr:colOff>628650</xdr:colOff>
          <xdr:row>30</xdr:row>
          <xdr:rowOff>371475</xdr:rowOff>
        </xdr:to>
        <xdr:sp macro="" textlink="">
          <xdr:nvSpPr>
            <xdr:cNvPr id="32781" name="Check Box 13" hidden="1">
              <a:extLst>
                <a:ext uri="{63B3BB69-23CF-44E3-9099-C40C66FF867C}">
                  <a14:compatExt spid="_x0000_s327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29</xdr:row>
          <xdr:rowOff>152400</xdr:rowOff>
        </xdr:from>
        <xdr:to>
          <xdr:col>18</xdr:col>
          <xdr:colOff>628650</xdr:colOff>
          <xdr:row>29</xdr:row>
          <xdr:rowOff>371475</xdr:rowOff>
        </xdr:to>
        <xdr:sp macro="" textlink="">
          <xdr:nvSpPr>
            <xdr:cNvPr id="32782" name="Check Box 14" hidden="1">
              <a:extLst>
                <a:ext uri="{63B3BB69-23CF-44E3-9099-C40C66FF867C}">
                  <a14:compatExt spid="_x0000_s327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38</xdr:row>
          <xdr:rowOff>228600</xdr:rowOff>
        </xdr:from>
        <xdr:to>
          <xdr:col>18</xdr:col>
          <xdr:colOff>628650</xdr:colOff>
          <xdr:row>38</xdr:row>
          <xdr:rowOff>438150</xdr:rowOff>
        </xdr:to>
        <xdr:sp macro="" textlink="">
          <xdr:nvSpPr>
            <xdr:cNvPr id="32783" name="Check Box 15" hidden="1">
              <a:extLst>
                <a:ext uri="{63B3BB69-23CF-44E3-9099-C40C66FF867C}">
                  <a14:compatExt spid="_x0000_s327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40</xdr:row>
          <xdr:rowOff>152400</xdr:rowOff>
        </xdr:from>
        <xdr:to>
          <xdr:col>18</xdr:col>
          <xdr:colOff>628650</xdr:colOff>
          <xdr:row>40</xdr:row>
          <xdr:rowOff>371475</xdr:rowOff>
        </xdr:to>
        <xdr:sp macro="" textlink="">
          <xdr:nvSpPr>
            <xdr:cNvPr id="32784" name="Check Box 16" hidden="1">
              <a:extLst>
                <a:ext uri="{63B3BB69-23CF-44E3-9099-C40C66FF867C}">
                  <a14:compatExt spid="_x0000_s327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41</xdr:row>
          <xdr:rowOff>152400</xdr:rowOff>
        </xdr:from>
        <xdr:to>
          <xdr:col>18</xdr:col>
          <xdr:colOff>628650</xdr:colOff>
          <xdr:row>41</xdr:row>
          <xdr:rowOff>371475</xdr:rowOff>
        </xdr:to>
        <xdr:sp macro="" textlink="">
          <xdr:nvSpPr>
            <xdr:cNvPr id="32785" name="Check Box 17" hidden="1">
              <a:extLst>
                <a:ext uri="{63B3BB69-23CF-44E3-9099-C40C66FF867C}">
                  <a14:compatExt spid="_x0000_s327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42</xdr:row>
          <xdr:rowOff>152400</xdr:rowOff>
        </xdr:from>
        <xdr:to>
          <xdr:col>18</xdr:col>
          <xdr:colOff>628650</xdr:colOff>
          <xdr:row>42</xdr:row>
          <xdr:rowOff>371475</xdr:rowOff>
        </xdr:to>
        <xdr:sp macro="" textlink="">
          <xdr:nvSpPr>
            <xdr:cNvPr id="32786" name="Check Box 18" hidden="1">
              <a:extLst>
                <a:ext uri="{63B3BB69-23CF-44E3-9099-C40C66FF867C}">
                  <a14:compatExt spid="_x0000_s327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43</xdr:row>
          <xdr:rowOff>152400</xdr:rowOff>
        </xdr:from>
        <xdr:to>
          <xdr:col>18</xdr:col>
          <xdr:colOff>628650</xdr:colOff>
          <xdr:row>43</xdr:row>
          <xdr:rowOff>371475</xdr:rowOff>
        </xdr:to>
        <xdr:sp macro="" textlink="">
          <xdr:nvSpPr>
            <xdr:cNvPr id="32787" name="Check Box 19" hidden="1">
              <a:extLst>
                <a:ext uri="{63B3BB69-23CF-44E3-9099-C40C66FF867C}">
                  <a14:compatExt spid="_x0000_s327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44</xdr:row>
          <xdr:rowOff>152400</xdr:rowOff>
        </xdr:from>
        <xdr:to>
          <xdr:col>18</xdr:col>
          <xdr:colOff>628650</xdr:colOff>
          <xdr:row>44</xdr:row>
          <xdr:rowOff>371475</xdr:rowOff>
        </xdr:to>
        <xdr:sp macro="" textlink="">
          <xdr:nvSpPr>
            <xdr:cNvPr id="32788" name="Check Box 20" hidden="1">
              <a:extLst>
                <a:ext uri="{63B3BB69-23CF-44E3-9099-C40C66FF867C}">
                  <a14:compatExt spid="_x0000_s327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45</xdr:row>
          <xdr:rowOff>152400</xdr:rowOff>
        </xdr:from>
        <xdr:to>
          <xdr:col>18</xdr:col>
          <xdr:colOff>628650</xdr:colOff>
          <xdr:row>45</xdr:row>
          <xdr:rowOff>371475</xdr:rowOff>
        </xdr:to>
        <xdr:sp macro="" textlink="">
          <xdr:nvSpPr>
            <xdr:cNvPr id="32789" name="Check Box 21" hidden="1">
              <a:extLst>
                <a:ext uri="{63B3BB69-23CF-44E3-9099-C40C66FF867C}">
                  <a14:compatExt spid="_x0000_s327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47</xdr:row>
          <xdr:rowOff>152400</xdr:rowOff>
        </xdr:from>
        <xdr:to>
          <xdr:col>18</xdr:col>
          <xdr:colOff>628650</xdr:colOff>
          <xdr:row>47</xdr:row>
          <xdr:rowOff>371475</xdr:rowOff>
        </xdr:to>
        <xdr:sp macro="" textlink="">
          <xdr:nvSpPr>
            <xdr:cNvPr id="32790" name="Check Box 22" hidden="1">
              <a:extLst>
                <a:ext uri="{63B3BB69-23CF-44E3-9099-C40C66FF867C}">
                  <a14:compatExt spid="_x0000_s327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54</xdr:row>
          <xdr:rowOff>152400</xdr:rowOff>
        </xdr:from>
        <xdr:to>
          <xdr:col>18</xdr:col>
          <xdr:colOff>628650</xdr:colOff>
          <xdr:row>54</xdr:row>
          <xdr:rowOff>371475</xdr:rowOff>
        </xdr:to>
        <xdr:sp macro="" textlink="">
          <xdr:nvSpPr>
            <xdr:cNvPr id="32791" name="Check Box 23" hidden="1">
              <a:extLst>
                <a:ext uri="{63B3BB69-23CF-44E3-9099-C40C66FF867C}">
                  <a14:compatExt spid="_x0000_s327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56</xdr:row>
          <xdr:rowOff>133350</xdr:rowOff>
        </xdr:from>
        <xdr:to>
          <xdr:col>18</xdr:col>
          <xdr:colOff>628650</xdr:colOff>
          <xdr:row>56</xdr:row>
          <xdr:rowOff>352425</xdr:rowOff>
        </xdr:to>
        <xdr:sp macro="" textlink="">
          <xdr:nvSpPr>
            <xdr:cNvPr id="32792" name="Check Box 24" hidden="1">
              <a:extLst>
                <a:ext uri="{63B3BB69-23CF-44E3-9099-C40C66FF867C}">
                  <a14:compatExt spid="_x0000_s327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68</xdr:row>
          <xdr:rowOff>238125</xdr:rowOff>
        </xdr:from>
        <xdr:to>
          <xdr:col>18</xdr:col>
          <xdr:colOff>628650</xdr:colOff>
          <xdr:row>68</xdr:row>
          <xdr:rowOff>447675</xdr:rowOff>
        </xdr:to>
        <xdr:sp macro="" textlink="">
          <xdr:nvSpPr>
            <xdr:cNvPr id="32793" name="Check Box 25" hidden="1">
              <a:extLst>
                <a:ext uri="{63B3BB69-23CF-44E3-9099-C40C66FF867C}">
                  <a14:compatExt spid="_x0000_s327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70</xdr:row>
          <xdr:rowOff>247650</xdr:rowOff>
        </xdr:from>
        <xdr:to>
          <xdr:col>18</xdr:col>
          <xdr:colOff>628650</xdr:colOff>
          <xdr:row>70</xdr:row>
          <xdr:rowOff>466725</xdr:rowOff>
        </xdr:to>
        <xdr:sp macro="" textlink="">
          <xdr:nvSpPr>
            <xdr:cNvPr id="32794" name="Check Box 26" hidden="1">
              <a:extLst>
                <a:ext uri="{63B3BB69-23CF-44E3-9099-C40C66FF867C}">
                  <a14:compatExt spid="_x0000_s327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72</xdr:row>
          <xdr:rowOff>152400</xdr:rowOff>
        </xdr:from>
        <xdr:to>
          <xdr:col>18</xdr:col>
          <xdr:colOff>628650</xdr:colOff>
          <xdr:row>72</xdr:row>
          <xdr:rowOff>371475</xdr:rowOff>
        </xdr:to>
        <xdr:sp macro="" textlink="">
          <xdr:nvSpPr>
            <xdr:cNvPr id="32795" name="Check Box 27" hidden="1">
              <a:extLst>
                <a:ext uri="{63B3BB69-23CF-44E3-9099-C40C66FF867C}">
                  <a14:compatExt spid="_x0000_s327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84</xdr:row>
          <xdr:rowOff>152400</xdr:rowOff>
        </xdr:from>
        <xdr:to>
          <xdr:col>18</xdr:col>
          <xdr:colOff>628650</xdr:colOff>
          <xdr:row>84</xdr:row>
          <xdr:rowOff>371475</xdr:rowOff>
        </xdr:to>
        <xdr:sp macro="" textlink="">
          <xdr:nvSpPr>
            <xdr:cNvPr id="32796" name="Check Box 28" hidden="1">
              <a:extLst>
                <a:ext uri="{63B3BB69-23CF-44E3-9099-C40C66FF867C}">
                  <a14:compatExt spid="_x0000_s327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86</xdr:row>
          <xdr:rowOff>200025</xdr:rowOff>
        </xdr:from>
        <xdr:to>
          <xdr:col>18</xdr:col>
          <xdr:colOff>628650</xdr:colOff>
          <xdr:row>86</xdr:row>
          <xdr:rowOff>419100</xdr:rowOff>
        </xdr:to>
        <xdr:sp macro="" textlink="">
          <xdr:nvSpPr>
            <xdr:cNvPr id="32797" name="Check Box 29" hidden="1">
              <a:extLst>
                <a:ext uri="{63B3BB69-23CF-44E3-9099-C40C66FF867C}">
                  <a14:compatExt spid="_x0000_s327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87</xdr:row>
          <xdr:rowOff>152400</xdr:rowOff>
        </xdr:from>
        <xdr:to>
          <xdr:col>18</xdr:col>
          <xdr:colOff>628650</xdr:colOff>
          <xdr:row>87</xdr:row>
          <xdr:rowOff>371475</xdr:rowOff>
        </xdr:to>
        <xdr:sp macro="" textlink="">
          <xdr:nvSpPr>
            <xdr:cNvPr id="32798" name="Check Box 30" hidden="1">
              <a:extLst>
                <a:ext uri="{63B3BB69-23CF-44E3-9099-C40C66FF867C}">
                  <a14:compatExt spid="_x0000_s327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89</xdr:row>
          <xdr:rowOff>152400</xdr:rowOff>
        </xdr:from>
        <xdr:to>
          <xdr:col>18</xdr:col>
          <xdr:colOff>628650</xdr:colOff>
          <xdr:row>89</xdr:row>
          <xdr:rowOff>371475</xdr:rowOff>
        </xdr:to>
        <xdr:sp macro="" textlink="">
          <xdr:nvSpPr>
            <xdr:cNvPr id="32799" name="Check Box 31" hidden="1">
              <a:extLst>
                <a:ext uri="{63B3BB69-23CF-44E3-9099-C40C66FF867C}">
                  <a14:compatExt spid="_x0000_s327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90</xdr:row>
          <xdr:rowOff>152400</xdr:rowOff>
        </xdr:from>
        <xdr:to>
          <xdr:col>18</xdr:col>
          <xdr:colOff>628650</xdr:colOff>
          <xdr:row>90</xdr:row>
          <xdr:rowOff>371475</xdr:rowOff>
        </xdr:to>
        <xdr:sp macro="" textlink="">
          <xdr:nvSpPr>
            <xdr:cNvPr id="32800" name="Check Box 32" hidden="1">
              <a:extLst>
                <a:ext uri="{63B3BB69-23CF-44E3-9099-C40C66FF867C}">
                  <a14:compatExt spid="_x0000_s32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97</xdr:row>
          <xdr:rowOff>238125</xdr:rowOff>
        </xdr:from>
        <xdr:to>
          <xdr:col>18</xdr:col>
          <xdr:colOff>628650</xdr:colOff>
          <xdr:row>97</xdr:row>
          <xdr:rowOff>447675</xdr:rowOff>
        </xdr:to>
        <xdr:sp macro="" textlink="">
          <xdr:nvSpPr>
            <xdr:cNvPr id="32801" name="Check Box 33" hidden="1">
              <a:extLst>
                <a:ext uri="{63B3BB69-23CF-44E3-9099-C40C66FF867C}">
                  <a14:compatExt spid="_x0000_s328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99</xdr:row>
          <xdr:rowOff>152400</xdr:rowOff>
        </xdr:from>
        <xdr:to>
          <xdr:col>18</xdr:col>
          <xdr:colOff>628650</xdr:colOff>
          <xdr:row>99</xdr:row>
          <xdr:rowOff>371475</xdr:rowOff>
        </xdr:to>
        <xdr:sp macro="" textlink="">
          <xdr:nvSpPr>
            <xdr:cNvPr id="32802" name="Check Box 34" hidden="1">
              <a:extLst>
                <a:ext uri="{63B3BB69-23CF-44E3-9099-C40C66FF867C}">
                  <a14:compatExt spid="_x0000_s328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100</xdr:row>
          <xdr:rowOff>323850</xdr:rowOff>
        </xdr:from>
        <xdr:to>
          <xdr:col>18</xdr:col>
          <xdr:colOff>628650</xdr:colOff>
          <xdr:row>100</xdr:row>
          <xdr:rowOff>533400</xdr:rowOff>
        </xdr:to>
        <xdr:sp macro="" textlink="">
          <xdr:nvSpPr>
            <xdr:cNvPr id="32803" name="Check Box 35" hidden="1">
              <a:extLst>
                <a:ext uri="{63B3BB69-23CF-44E3-9099-C40C66FF867C}">
                  <a14:compatExt spid="_x0000_s328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102</xdr:row>
          <xdr:rowOff>228600</xdr:rowOff>
        </xdr:from>
        <xdr:to>
          <xdr:col>18</xdr:col>
          <xdr:colOff>628650</xdr:colOff>
          <xdr:row>102</xdr:row>
          <xdr:rowOff>438150</xdr:rowOff>
        </xdr:to>
        <xdr:sp macro="" textlink="">
          <xdr:nvSpPr>
            <xdr:cNvPr id="32804" name="Check Box 36" hidden="1">
              <a:extLst>
                <a:ext uri="{63B3BB69-23CF-44E3-9099-C40C66FF867C}">
                  <a14:compatExt spid="_x0000_s328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103</xdr:row>
          <xdr:rowOff>219075</xdr:rowOff>
        </xdr:from>
        <xdr:to>
          <xdr:col>18</xdr:col>
          <xdr:colOff>628650</xdr:colOff>
          <xdr:row>103</xdr:row>
          <xdr:rowOff>428625</xdr:rowOff>
        </xdr:to>
        <xdr:sp macro="" textlink="">
          <xdr:nvSpPr>
            <xdr:cNvPr id="32805" name="Check Box 37" hidden="1">
              <a:extLst>
                <a:ext uri="{63B3BB69-23CF-44E3-9099-C40C66FF867C}">
                  <a14:compatExt spid="_x0000_s328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115</xdr:row>
          <xdr:rowOff>238125</xdr:rowOff>
        </xdr:from>
        <xdr:to>
          <xdr:col>18</xdr:col>
          <xdr:colOff>628650</xdr:colOff>
          <xdr:row>115</xdr:row>
          <xdr:rowOff>447675</xdr:rowOff>
        </xdr:to>
        <xdr:sp macro="" textlink="">
          <xdr:nvSpPr>
            <xdr:cNvPr id="32806" name="Check Box 38" hidden="1">
              <a:extLst>
                <a:ext uri="{63B3BB69-23CF-44E3-9099-C40C66FF867C}">
                  <a14:compatExt spid="_x0000_s328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117</xdr:row>
          <xdr:rowOff>152400</xdr:rowOff>
        </xdr:from>
        <xdr:to>
          <xdr:col>18</xdr:col>
          <xdr:colOff>628650</xdr:colOff>
          <xdr:row>117</xdr:row>
          <xdr:rowOff>371475</xdr:rowOff>
        </xdr:to>
        <xdr:sp macro="" textlink="">
          <xdr:nvSpPr>
            <xdr:cNvPr id="32807" name="Check Box 39" hidden="1">
              <a:extLst>
                <a:ext uri="{63B3BB69-23CF-44E3-9099-C40C66FF867C}">
                  <a14:compatExt spid="_x0000_s328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124</xdr:row>
          <xdr:rowOff>219075</xdr:rowOff>
        </xdr:from>
        <xdr:to>
          <xdr:col>18</xdr:col>
          <xdr:colOff>628650</xdr:colOff>
          <xdr:row>124</xdr:row>
          <xdr:rowOff>428625</xdr:rowOff>
        </xdr:to>
        <xdr:sp macro="" textlink="">
          <xdr:nvSpPr>
            <xdr:cNvPr id="32808" name="Check Box 40" hidden="1">
              <a:extLst>
                <a:ext uri="{63B3BB69-23CF-44E3-9099-C40C66FF867C}">
                  <a14:compatExt spid="_x0000_s328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125</xdr:row>
          <xdr:rowOff>314325</xdr:rowOff>
        </xdr:from>
        <xdr:to>
          <xdr:col>18</xdr:col>
          <xdr:colOff>628650</xdr:colOff>
          <xdr:row>125</xdr:row>
          <xdr:rowOff>523875</xdr:rowOff>
        </xdr:to>
        <xdr:sp macro="" textlink="">
          <xdr:nvSpPr>
            <xdr:cNvPr id="32809" name="Check Box 41" hidden="1">
              <a:extLst>
                <a:ext uri="{63B3BB69-23CF-44E3-9099-C40C66FF867C}">
                  <a14:compatExt spid="_x0000_s328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127</xdr:row>
          <xdr:rowOff>152400</xdr:rowOff>
        </xdr:from>
        <xdr:to>
          <xdr:col>18</xdr:col>
          <xdr:colOff>628650</xdr:colOff>
          <xdr:row>127</xdr:row>
          <xdr:rowOff>371475</xdr:rowOff>
        </xdr:to>
        <xdr:sp macro="" textlink="">
          <xdr:nvSpPr>
            <xdr:cNvPr id="32810" name="Check Box 42" hidden="1">
              <a:extLst>
                <a:ext uri="{63B3BB69-23CF-44E3-9099-C40C66FF867C}">
                  <a14:compatExt spid="_x0000_s328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128</xdr:row>
          <xdr:rowOff>152400</xdr:rowOff>
        </xdr:from>
        <xdr:to>
          <xdr:col>18</xdr:col>
          <xdr:colOff>628650</xdr:colOff>
          <xdr:row>128</xdr:row>
          <xdr:rowOff>371475</xdr:rowOff>
        </xdr:to>
        <xdr:sp macro="" textlink="">
          <xdr:nvSpPr>
            <xdr:cNvPr id="32811" name="Check Box 43" hidden="1">
              <a:extLst>
                <a:ext uri="{63B3BB69-23CF-44E3-9099-C40C66FF867C}">
                  <a14:compatExt spid="_x0000_s328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129</xdr:row>
          <xdr:rowOff>152400</xdr:rowOff>
        </xdr:from>
        <xdr:to>
          <xdr:col>18</xdr:col>
          <xdr:colOff>628650</xdr:colOff>
          <xdr:row>129</xdr:row>
          <xdr:rowOff>371475</xdr:rowOff>
        </xdr:to>
        <xdr:sp macro="" textlink="">
          <xdr:nvSpPr>
            <xdr:cNvPr id="32812" name="Check Box 44" hidden="1">
              <a:extLst>
                <a:ext uri="{63B3BB69-23CF-44E3-9099-C40C66FF867C}">
                  <a14:compatExt spid="_x0000_s328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130</xdr:row>
          <xdr:rowOff>190500</xdr:rowOff>
        </xdr:from>
        <xdr:to>
          <xdr:col>18</xdr:col>
          <xdr:colOff>628650</xdr:colOff>
          <xdr:row>130</xdr:row>
          <xdr:rowOff>409575</xdr:rowOff>
        </xdr:to>
        <xdr:sp macro="" textlink="">
          <xdr:nvSpPr>
            <xdr:cNvPr id="32813" name="Check Box 45" hidden="1">
              <a:extLst>
                <a:ext uri="{63B3BB69-23CF-44E3-9099-C40C66FF867C}">
                  <a14:compatExt spid="_x0000_s328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133</xdr:row>
          <xdr:rowOff>200025</xdr:rowOff>
        </xdr:from>
        <xdr:to>
          <xdr:col>18</xdr:col>
          <xdr:colOff>628650</xdr:colOff>
          <xdr:row>133</xdr:row>
          <xdr:rowOff>419100</xdr:rowOff>
        </xdr:to>
        <xdr:sp macro="" textlink="">
          <xdr:nvSpPr>
            <xdr:cNvPr id="32814" name="Check Box 46" hidden="1">
              <a:extLst>
                <a:ext uri="{63B3BB69-23CF-44E3-9099-C40C66FF867C}">
                  <a14:compatExt spid="_x0000_s328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134</xdr:row>
          <xdr:rowOff>314325</xdr:rowOff>
        </xdr:from>
        <xdr:to>
          <xdr:col>18</xdr:col>
          <xdr:colOff>628650</xdr:colOff>
          <xdr:row>134</xdr:row>
          <xdr:rowOff>523875</xdr:rowOff>
        </xdr:to>
        <xdr:sp macro="" textlink="">
          <xdr:nvSpPr>
            <xdr:cNvPr id="32815" name="Check Box 47" hidden="1">
              <a:extLst>
                <a:ext uri="{63B3BB69-23CF-44E3-9099-C40C66FF867C}">
                  <a14:compatExt spid="_x0000_s328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136</xdr:row>
          <xdr:rowOff>152400</xdr:rowOff>
        </xdr:from>
        <xdr:to>
          <xdr:col>18</xdr:col>
          <xdr:colOff>628650</xdr:colOff>
          <xdr:row>136</xdr:row>
          <xdr:rowOff>371475</xdr:rowOff>
        </xdr:to>
        <xdr:sp macro="" textlink="">
          <xdr:nvSpPr>
            <xdr:cNvPr id="32816" name="Check Box 48" hidden="1">
              <a:extLst>
                <a:ext uri="{63B3BB69-23CF-44E3-9099-C40C66FF867C}">
                  <a14:compatExt spid="_x0000_s328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137</xdr:row>
          <xdr:rowOff>152400</xdr:rowOff>
        </xdr:from>
        <xdr:to>
          <xdr:col>18</xdr:col>
          <xdr:colOff>628650</xdr:colOff>
          <xdr:row>137</xdr:row>
          <xdr:rowOff>371475</xdr:rowOff>
        </xdr:to>
        <xdr:sp macro="" textlink="">
          <xdr:nvSpPr>
            <xdr:cNvPr id="32817" name="Check Box 49" hidden="1">
              <a:extLst>
                <a:ext uri="{63B3BB69-23CF-44E3-9099-C40C66FF867C}">
                  <a14:compatExt spid="_x0000_s328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149</xdr:row>
          <xdr:rowOff>152400</xdr:rowOff>
        </xdr:from>
        <xdr:to>
          <xdr:col>18</xdr:col>
          <xdr:colOff>628650</xdr:colOff>
          <xdr:row>149</xdr:row>
          <xdr:rowOff>371475</xdr:rowOff>
        </xdr:to>
        <xdr:sp macro="" textlink="">
          <xdr:nvSpPr>
            <xdr:cNvPr id="32818" name="Check Box 50" hidden="1">
              <a:extLst>
                <a:ext uri="{63B3BB69-23CF-44E3-9099-C40C66FF867C}">
                  <a14:compatExt spid="_x0000_s328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151</xdr:row>
          <xdr:rowOff>152400</xdr:rowOff>
        </xdr:from>
        <xdr:to>
          <xdr:col>18</xdr:col>
          <xdr:colOff>628650</xdr:colOff>
          <xdr:row>151</xdr:row>
          <xdr:rowOff>371475</xdr:rowOff>
        </xdr:to>
        <xdr:sp macro="" textlink="">
          <xdr:nvSpPr>
            <xdr:cNvPr id="32819" name="Check Box 51" hidden="1">
              <a:extLst>
                <a:ext uri="{63B3BB69-23CF-44E3-9099-C40C66FF867C}">
                  <a14:compatExt spid="_x0000_s328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153</xdr:row>
          <xdr:rowOff>152400</xdr:rowOff>
        </xdr:from>
        <xdr:to>
          <xdr:col>18</xdr:col>
          <xdr:colOff>628650</xdr:colOff>
          <xdr:row>153</xdr:row>
          <xdr:rowOff>371475</xdr:rowOff>
        </xdr:to>
        <xdr:sp macro="" textlink="">
          <xdr:nvSpPr>
            <xdr:cNvPr id="32820" name="Check Box 52" hidden="1">
              <a:extLst>
                <a:ext uri="{63B3BB69-23CF-44E3-9099-C40C66FF867C}">
                  <a14:compatExt spid="_x0000_s328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155</xdr:row>
          <xdr:rowOff>266700</xdr:rowOff>
        </xdr:from>
        <xdr:to>
          <xdr:col>18</xdr:col>
          <xdr:colOff>628650</xdr:colOff>
          <xdr:row>155</xdr:row>
          <xdr:rowOff>485775</xdr:rowOff>
        </xdr:to>
        <xdr:sp macro="" textlink="">
          <xdr:nvSpPr>
            <xdr:cNvPr id="32821" name="Check Box 53" hidden="1">
              <a:extLst>
                <a:ext uri="{63B3BB69-23CF-44E3-9099-C40C66FF867C}">
                  <a14:compatExt spid="_x0000_s328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156</xdr:row>
          <xdr:rowOff>161925</xdr:rowOff>
        </xdr:from>
        <xdr:to>
          <xdr:col>18</xdr:col>
          <xdr:colOff>628650</xdr:colOff>
          <xdr:row>156</xdr:row>
          <xdr:rowOff>381000</xdr:rowOff>
        </xdr:to>
        <xdr:sp macro="" textlink="">
          <xdr:nvSpPr>
            <xdr:cNvPr id="32822" name="Check Box 54" hidden="1">
              <a:extLst>
                <a:ext uri="{63B3BB69-23CF-44E3-9099-C40C66FF867C}">
                  <a14:compatExt spid="_x0000_s328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164</xdr:row>
          <xdr:rowOff>152400</xdr:rowOff>
        </xdr:from>
        <xdr:to>
          <xdr:col>18</xdr:col>
          <xdr:colOff>628650</xdr:colOff>
          <xdr:row>164</xdr:row>
          <xdr:rowOff>371475</xdr:rowOff>
        </xdr:to>
        <xdr:sp macro="" textlink="">
          <xdr:nvSpPr>
            <xdr:cNvPr id="32823" name="Check Box 55" hidden="1">
              <a:extLst>
                <a:ext uri="{63B3BB69-23CF-44E3-9099-C40C66FF867C}">
                  <a14:compatExt spid="_x0000_s328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165</xdr:row>
          <xdr:rowOff>152400</xdr:rowOff>
        </xdr:from>
        <xdr:to>
          <xdr:col>18</xdr:col>
          <xdr:colOff>628650</xdr:colOff>
          <xdr:row>165</xdr:row>
          <xdr:rowOff>371475</xdr:rowOff>
        </xdr:to>
        <xdr:sp macro="" textlink="">
          <xdr:nvSpPr>
            <xdr:cNvPr id="32824" name="Check Box 56" hidden="1">
              <a:extLst>
                <a:ext uri="{63B3BB69-23CF-44E3-9099-C40C66FF867C}">
                  <a14:compatExt spid="_x0000_s328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249</xdr:row>
          <xdr:rowOff>161925</xdr:rowOff>
        </xdr:from>
        <xdr:to>
          <xdr:col>18</xdr:col>
          <xdr:colOff>628650</xdr:colOff>
          <xdr:row>249</xdr:row>
          <xdr:rowOff>381000</xdr:rowOff>
        </xdr:to>
        <xdr:sp macro="" textlink="">
          <xdr:nvSpPr>
            <xdr:cNvPr id="32825" name="Check Box 57" hidden="1">
              <a:extLst>
                <a:ext uri="{63B3BB69-23CF-44E3-9099-C40C66FF867C}">
                  <a14:compatExt spid="_x0000_s328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245</xdr:row>
          <xdr:rowOff>152400</xdr:rowOff>
        </xdr:from>
        <xdr:to>
          <xdr:col>18</xdr:col>
          <xdr:colOff>628650</xdr:colOff>
          <xdr:row>245</xdr:row>
          <xdr:rowOff>371475</xdr:rowOff>
        </xdr:to>
        <xdr:sp macro="" textlink="">
          <xdr:nvSpPr>
            <xdr:cNvPr id="32826" name="Check Box 58" hidden="1">
              <a:extLst>
                <a:ext uri="{63B3BB69-23CF-44E3-9099-C40C66FF867C}">
                  <a14:compatExt spid="_x0000_s328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244</xdr:row>
          <xdr:rowOff>152400</xdr:rowOff>
        </xdr:from>
        <xdr:to>
          <xdr:col>18</xdr:col>
          <xdr:colOff>628650</xdr:colOff>
          <xdr:row>244</xdr:row>
          <xdr:rowOff>371475</xdr:rowOff>
        </xdr:to>
        <xdr:sp macro="" textlink="">
          <xdr:nvSpPr>
            <xdr:cNvPr id="32827" name="Check Box 59" hidden="1">
              <a:extLst>
                <a:ext uri="{63B3BB69-23CF-44E3-9099-C40C66FF867C}">
                  <a14:compatExt spid="_x0000_s32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243</xdr:row>
          <xdr:rowOff>152400</xdr:rowOff>
        </xdr:from>
        <xdr:to>
          <xdr:col>18</xdr:col>
          <xdr:colOff>628650</xdr:colOff>
          <xdr:row>243</xdr:row>
          <xdr:rowOff>371475</xdr:rowOff>
        </xdr:to>
        <xdr:sp macro="" textlink="">
          <xdr:nvSpPr>
            <xdr:cNvPr id="32828" name="Check Box 60" hidden="1">
              <a:extLst>
                <a:ext uri="{63B3BB69-23CF-44E3-9099-C40C66FF867C}">
                  <a14:compatExt spid="_x0000_s328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242</xdr:row>
          <xdr:rowOff>152400</xdr:rowOff>
        </xdr:from>
        <xdr:to>
          <xdr:col>18</xdr:col>
          <xdr:colOff>628650</xdr:colOff>
          <xdr:row>242</xdr:row>
          <xdr:rowOff>371475</xdr:rowOff>
        </xdr:to>
        <xdr:sp macro="" textlink="">
          <xdr:nvSpPr>
            <xdr:cNvPr id="32829" name="Check Box 61" hidden="1">
              <a:extLst>
                <a:ext uri="{63B3BB69-23CF-44E3-9099-C40C66FF867C}">
                  <a14:compatExt spid="_x0000_s32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240</xdr:row>
          <xdr:rowOff>152400</xdr:rowOff>
        </xdr:from>
        <xdr:to>
          <xdr:col>18</xdr:col>
          <xdr:colOff>628650</xdr:colOff>
          <xdr:row>240</xdr:row>
          <xdr:rowOff>371475</xdr:rowOff>
        </xdr:to>
        <xdr:sp macro="" textlink="">
          <xdr:nvSpPr>
            <xdr:cNvPr id="32830" name="Check Box 62" hidden="1">
              <a:extLst>
                <a:ext uri="{63B3BB69-23CF-44E3-9099-C40C66FF867C}">
                  <a14:compatExt spid="_x0000_s32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222</xdr:row>
          <xdr:rowOff>228600</xdr:rowOff>
        </xdr:from>
        <xdr:to>
          <xdr:col>18</xdr:col>
          <xdr:colOff>628650</xdr:colOff>
          <xdr:row>222</xdr:row>
          <xdr:rowOff>438150</xdr:rowOff>
        </xdr:to>
        <xdr:sp macro="" textlink="">
          <xdr:nvSpPr>
            <xdr:cNvPr id="32831" name="Check Box 63" hidden="1">
              <a:extLst>
                <a:ext uri="{63B3BB69-23CF-44E3-9099-C40C66FF867C}">
                  <a14:compatExt spid="_x0000_s328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224</xdr:row>
          <xdr:rowOff>247650</xdr:rowOff>
        </xdr:from>
        <xdr:to>
          <xdr:col>18</xdr:col>
          <xdr:colOff>628650</xdr:colOff>
          <xdr:row>224</xdr:row>
          <xdr:rowOff>466725</xdr:rowOff>
        </xdr:to>
        <xdr:sp macro="" textlink="">
          <xdr:nvSpPr>
            <xdr:cNvPr id="32832" name="Check Box 64" hidden="1">
              <a:extLst>
                <a:ext uri="{63B3BB69-23CF-44E3-9099-C40C66FF867C}">
                  <a14:compatExt spid="_x0000_s328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225</xdr:row>
          <xdr:rowOff>228600</xdr:rowOff>
        </xdr:from>
        <xdr:to>
          <xdr:col>18</xdr:col>
          <xdr:colOff>628650</xdr:colOff>
          <xdr:row>225</xdr:row>
          <xdr:rowOff>438150</xdr:rowOff>
        </xdr:to>
        <xdr:sp macro="" textlink="">
          <xdr:nvSpPr>
            <xdr:cNvPr id="32833" name="Check Box 65" hidden="1">
              <a:extLst>
                <a:ext uri="{63B3BB69-23CF-44E3-9099-C40C66FF867C}">
                  <a14:compatExt spid="_x0000_s328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228</xdr:row>
          <xdr:rowOff>152400</xdr:rowOff>
        </xdr:from>
        <xdr:to>
          <xdr:col>18</xdr:col>
          <xdr:colOff>628650</xdr:colOff>
          <xdr:row>228</xdr:row>
          <xdr:rowOff>371475</xdr:rowOff>
        </xdr:to>
        <xdr:sp macro="" textlink="">
          <xdr:nvSpPr>
            <xdr:cNvPr id="32834" name="Check Box 66" hidden="1">
              <a:extLst>
                <a:ext uri="{63B3BB69-23CF-44E3-9099-C40C66FF867C}">
                  <a14:compatExt spid="_x0000_s32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215</xdr:row>
          <xdr:rowOff>152400</xdr:rowOff>
        </xdr:from>
        <xdr:to>
          <xdr:col>18</xdr:col>
          <xdr:colOff>600075</xdr:colOff>
          <xdr:row>215</xdr:row>
          <xdr:rowOff>371475</xdr:rowOff>
        </xdr:to>
        <xdr:sp macro="" textlink="">
          <xdr:nvSpPr>
            <xdr:cNvPr id="32835" name="Check Box 67" hidden="1">
              <a:extLst>
                <a:ext uri="{63B3BB69-23CF-44E3-9099-C40C66FF867C}">
                  <a14:compatExt spid="_x0000_s32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211</xdr:row>
          <xdr:rowOff>304800</xdr:rowOff>
        </xdr:from>
        <xdr:to>
          <xdr:col>18</xdr:col>
          <xdr:colOff>600075</xdr:colOff>
          <xdr:row>211</xdr:row>
          <xdr:rowOff>523875</xdr:rowOff>
        </xdr:to>
        <xdr:sp macro="" textlink="">
          <xdr:nvSpPr>
            <xdr:cNvPr id="32836" name="Check Box 68" hidden="1">
              <a:extLst>
                <a:ext uri="{63B3BB69-23CF-44E3-9099-C40C66FF867C}">
                  <a14:compatExt spid="_x0000_s328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210</xdr:row>
          <xdr:rowOff>152400</xdr:rowOff>
        </xdr:from>
        <xdr:to>
          <xdr:col>18</xdr:col>
          <xdr:colOff>600075</xdr:colOff>
          <xdr:row>210</xdr:row>
          <xdr:rowOff>371475</xdr:rowOff>
        </xdr:to>
        <xdr:sp macro="" textlink="">
          <xdr:nvSpPr>
            <xdr:cNvPr id="32837" name="Check Box 69" hidden="1">
              <a:extLst>
                <a:ext uri="{63B3BB69-23CF-44E3-9099-C40C66FF867C}">
                  <a14:compatExt spid="_x0000_s328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227</xdr:row>
          <xdr:rowOff>266700</xdr:rowOff>
        </xdr:from>
        <xdr:to>
          <xdr:col>18</xdr:col>
          <xdr:colOff>628650</xdr:colOff>
          <xdr:row>227</xdr:row>
          <xdr:rowOff>485775</xdr:rowOff>
        </xdr:to>
        <xdr:sp macro="" textlink="">
          <xdr:nvSpPr>
            <xdr:cNvPr id="32838" name="Check Box 70" hidden="1">
              <a:extLst>
                <a:ext uri="{63B3BB69-23CF-44E3-9099-C40C66FF867C}">
                  <a14:compatExt spid="_x0000_s328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229</xdr:row>
          <xdr:rowOff>152400</xdr:rowOff>
        </xdr:from>
        <xdr:to>
          <xdr:col>18</xdr:col>
          <xdr:colOff>628650</xdr:colOff>
          <xdr:row>229</xdr:row>
          <xdr:rowOff>371475</xdr:rowOff>
        </xdr:to>
        <xdr:sp macro="" textlink="">
          <xdr:nvSpPr>
            <xdr:cNvPr id="32839" name="Check Box 71" hidden="1">
              <a:extLst>
                <a:ext uri="{63B3BB69-23CF-44E3-9099-C40C66FF867C}">
                  <a14:compatExt spid="_x0000_s328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166</xdr:row>
          <xdr:rowOff>152400</xdr:rowOff>
        </xdr:from>
        <xdr:to>
          <xdr:col>18</xdr:col>
          <xdr:colOff>628650</xdr:colOff>
          <xdr:row>166</xdr:row>
          <xdr:rowOff>371475</xdr:rowOff>
        </xdr:to>
        <xdr:sp macro="" textlink="">
          <xdr:nvSpPr>
            <xdr:cNvPr id="32840" name="Check Box 72" hidden="1">
              <a:extLst>
                <a:ext uri="{63B3BB69-23CF-44E3-9099-C40C66FF867C}">
                  <a14:compatExt spid="_x0000_s328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180</xdr:row>
          <xdr:rowOff>133350</xdr:rowOff>
        </xdr:from>
        <xdr:to>
          <xdr:col>18</xdr:col>
          <xdr:colOff>600075</xdr:colOff>
          <xdr:row>180</xdr:row>
          <xdr:rowOff>352425</xdr:rowOff>
        </xdr:to>
        <xdr:sp macro="" textlink="">
          <xdr:nvSpPr>
            <xdr:cNvPr id="32841" name="Check Box 73" hidden="1">
              <a:extLst>
                <a:ext uri="{63B3BB69-23CF-44E3-9099-C40C66FF867C}">
                  <a14:compatExt spid="_x0000_s32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181</xdr:row>
          <xdr:rowOff>133350</xdr:rowOff>
        </xdr:from>
        <xdr:to>
          <xdr:col>18</xdr:col>
          <xdr:colOff>600075</xdr:colOff>
          <xdr:row>181</xdr:row>
          <xdr:rowOff>352425</xdr:rowOff>
        </xdr:to>
        <xdr:sp macro="" textlink="">
          <xdr:nvSpPr>
            <xdr:cNvPr id="32842" name="Check Box 74" hidden="1">
              <a:extLst>
                <a:ext uri="{63B3BB69-23CF-44E3-9099-C40C66FF867C}">
                  <a14:compatExt spid="_x0000_s328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183</xdr:row>
          <xdr:rowOff>238125</xdr:rowOff>
        </xdr:from>
        <xdr:to>
          <xdr:col>18</xdr:col>
          <xdr:colOff>600075</xdr:colOff>
          <xdr:row>183</xdr:row>
          <xdr:rowOff>447675</xdr:rowOff>
        </xdr:to>
        <xdr:sp macro="" textlink="">
          <xdr:nvSpPr>
            <xdr:cNvPr id="32843" name="Check Box 75" hidden="1">
              <a:extLst>
                <a:ext uri="{63B3BB69-23CF-44E3-9099-C40C66FF867C}">
                  <a14:compatExt spid="_x0000_s328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185</xdr:row>
          <xdr:rowOff>209550</xdr:rowOff>
        </xdr:from>
        <xdr:to>
          <xdr:col>18</xdr:col>
          <xdr:colOff>600075</xdr:colOff>
          <xdr:row>185</xdr:row>
          <xdr:rowOff>428625</xdr:rowOff>
        </xdr:to>
        <xdr:sp macro="" textlink="">
          <xdr:nvSpPr>
            <xdr:cNvPr id="32844" name="Check Box 76" hidden="1">
              <a:extLst>
                <a:ext uri="{63B3BB69-23CF-44E3-9099-C40C66FF867C}">
                  <a14:compatExt spid="_x0000_s328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187</xdr:row>
          <xdr:rowOff>285750</xdr:rowOff>
        </xdr:from>
        <xdr:to>
          <xdr:col>18</xdr:col>
          <xdr:colOff>600075</xdr:colOff>
          <xdr:row>187</xdr:row>
          <xdr:rowOff>504825</xdr:rowOff>
        </xdr:to>
        <xdr:sp macro="" textlink="">
          <xdr:nvSpPr>
            <xdr:cNvPr id="32845" name="Check Box 77" hidden="1">
              <a:extLst>
                <a:ext uri="{63B3BB69-23CF-44E3-9099-C40C66FF867C}">
                  <a14:compatExt spid="_x0000_s328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189</xdr:row>
          <xdr:rowOff>238125</xdr:rowOff>
        </xdr:from>
        <xdr:to>
          <xdr:col>18</xdr:col>
          <xdr:colOff>600075</xdr:colOff>
          <xdr:row>189</xdr:row>
          <xdr:rowOff>447675</xdr:rowOff>
        </xdr:to>
        <xdr:sp macro="" textlink="">
          <xdr:nvSpPr>
            <xdr:cNvPr id="32846" name="Check Box 78" hidden="1">
              <a:extLst>
                <a:ext uri="{63B3BB69-23CF-44E3-9099-C40C66FF867C}">
                  <a14:compatExt spid="_x0000_s328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190</xdr:row>
          <xdr:rowOff>342900</xdr:rowOff>
        </xdr:from>
        <xdr:to>
          <xdr:col>18</xdr:col>
          <xdr:colOff>600075</xdr:colOff>
          <xdr:row>190</xdr:row>
          <xdr:rowOff>561975</xdr:rowOff>
        </xdr:to>
        <xdr:sp macro="" textlink="">
          <xdr:nvSpPr>
            <xdr:cNvPr id="32847" name="Check Box 79" hidden="1">
              <a:extLst>
                <a:ext uri="{63B3BB69-23CF-44E3-9099-C40C66FF867C}">
                  <a14:compatExt spid="_x0000_s32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191</xdr:row>
          <xdr:rowOff>371475</xdr:rowOff>
        </xdr:from>
        <xdr:to>
          <xdr:col>18</xdr:col>
          <xdr:colOff>600075</xdr:colOff>
          <xdr:row>191</xdr:row>
          <xdr:rowOff>590550</xdr:rowOff>
        </xdr:to>
        <xdr:sp macro="" textlink="">
          <xdr:nvSpPr>
            <xdr:cNvPr id="32848" name="Check Box 80" hidden="1">
              <a:extLst>
                <a:ext uri="{63B3BB69-23CF-44E3-9099-C40C66FF867C}">
                  <a14:compatExt spid="_x0000_s328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192</xdr:row>
          <xdr:rowOff>238125</xdr:rowOff>
        </xdr:from>
        <xdr:to>
          <xdr:col>18</xdr:col>
          <xdr:colOff>600075</xdr:colOff>
          <xdr:row>192</xdr:row>
          <xdr:rowOff>447675</xdr:rowOff>
        </xdr:to>
        <xdr:sp macro="" textlink="">
          <xdr:nvSpPr>
            <xdr:cNvPr id="32849" name="Check Box 81" hidden="1">
              <a:extLst>
                <a:ext uri="{63B3BB69-23CF-44E3-9099-C40C66FF867C}">
                  <a14:compatExt spid="_x0000_s328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199</xdr:row>
          <xdr:rowOff>161925</xdr:rowOff>
        </xdr:from>
        <xdr:to>
          <xdr:col>18</xdr:col>
          <xdr:colOff>590550</xdr:colOff>
          <xdr:row>199</xdr:row>
          <xdr:rowOff>381000</xdr:rowOff>
        </xdr:to>
        <xdr:sp macro="" textlink="">
          <xdr:nvSpPr>
            <xdr:cNvPr id="32850" name="Check Box 82" hidden="1">
              <a:extLst>
                <a:ext uri="{63B3BB69-23CF-44E3-9099-C40C66FF867C}">
                  <a14:compatExt spid="_x0000_s328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203</xdr:row>
          <xdr:rowOff>257175</xdr:rowOff>
        </xdr:from>
        <xdr:to>
          <xdr:col>18</xdr:col>
          <xdr:colOff>590550</xdr:colOff>
          <xdr:row>203</xdr:row>
          <xdr:rowOff>476250</xdr:rowOff>
        </xdr:to>
        <xdr:sp macro="" textlink="">
          <xdr:nvSpPr>
            <xdr:cNvPr id="32851" name="Check Box 83" hidden="1">
              <a:extLst>
                <a:ext uri="{63B3BB69-23CF-44E3-9099-C40C66FF867C}">
                  <a14:compatExt spid="_x0000_s328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200</xdr:row>
          <xdr:rowOff>266700</xdr:rowOff>
        </xdr:from>
        <xdr:to>
          <xdr:col>18</xdr:col>
          <xdr:colOff>590550</xdr:colOff>
          <xdr:row>200</xdr:row>
          <xdr:rowOff>485775</xdr:rowOff>
        </xdr:to>
        <xdr:sp macro="" textlink="">
          <xdr:nvSpPr>
            <xdr:cNvPr id="32852" name="Check Box 84" hidden="1">
              <a:extLst>
                <a:ext uri="{63B3BB69-23CF-44E3-9099-C40C66FF867C}">
                  <a14:compatExt spid="_x0000_s328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201</xdr:row>
          <xdr:rowOff>352425</xdr:rowOff>
        </xdr:from>
        <xdr:to>
          <xdr:col>18</xdr:col>
          <xdr:colOff>590550</xdr:colOff>
          <xdr:row>201</xdr:row>
          <xdr:rowOff>571500</xdr:rowOff>
        </xdr:to>
        <xdr:sp macro="" textlink="">
          <xdr:nvSpPr>
            <xdr:cNvPr id="32853" name="Check Box 85" hidden="1">
              <a:extLst>
                <a:ext uri="{63B3BB69-23CF-44E3-9099-C40C66FF867C}">
                  <a14:compatExt spid="_x0000_s328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214</xdr:row>
          <xdr:rowOff>171450</xdr:rowOff>
        </xdr:from>
        <xdr:to>
          <xdr:col>18</xdr:col>
          <xdr:colOff>609600</xdr:colOff>
          <xdr:row>214</xdr:row>
          <xdr:rowOff>390525</xdr:rowOff>
        </xdr:to>
        <xdr:sp macro="" textlink="">
          <xdr:nvSpPr>
            <xdr:cNvPr id="32854" name="Check Box 86" hidden="1">
              <a:extLst>
                <a:ext uri="{63B3BB69-23CF-44E3-9099-C40C66FF867C}">
                  <a14:compatExt spid="_x0000_s32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212</xdr:row>
          <xdr:rowOff>200025</xdr:rowOff>
        </xdr:from>
        <xdr:to>
          <xdr:col>18</xdr:col>
          <xdr:colOff>609600</xdr:colOff>
          <xdr:row>212</xdr:row>
          <xdr:rowOff>419100</xdr:rowOff>
        </xdr:to>
        <xdr:sp macro="" textlink="">
          <xdr:nvSpPr>
            <xdr:cNvPr id="32855" name="Check Box 87" hidden="1">
              <a:extLst>
                <a:ext uri="{63B3BB69-23CF-44E3-9099-C40C66FF867C}">
                  <a14:compatExt spid="_x0000_s328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240</xdr:row>
          <xdr:rowOff>152400</xdr:rowOff>
        </xdr:from>
        <xdr:to>
          <xdr:col>18</xdr:col>
          <xdr:colOff>628650</xdr:colOff>
          <xdr:row>240</xdr:row>
          <xdr:rowOff>371475</xdr:rowOff>
        </xdr:to>
        <xdr:sp macro="" textlink="">
          <xdr:nvSpPr>
            <xdr:cNvPr id="32856" name="Check Box 88" hidden="1">
              <a:extLst>
                <a:ext uri="{63B3BB69-23CF-44E3-9099-C40C66FF867C}">
                  <a14:compatExt spid="_x0000_s328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247</xdr:row>
          <xdr:rowOff>209550</xdr:rowOff>
        </xdr:from>
        <xdr:to>
          <xdr:col>18</xdr:col>
          <xdr:colOff>628650</xdr:colOff>
          <xdr:row>247</xdr:row>
          <xdr:rowOff>428625</xdr:rowOff>
        </xdr:to>
        <xdr:sp macro="" textlink="">
          <xdr:nvSpPr>
            <xdr:cNvPr id="32857" name="Check Box 89" hidden="1">
              <a:extLst>
                <a:ext uri="{63B3BB69-23CF-44E3-9099-C40C66FF867C}">
                  <a14:compatExt spid="_x0000_s328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248</xdr:row>
          <xdr:rowOff>257175</xdr:rowOff>
        </xdr:from>
        <xdr:to>
          <xdr:col>18</xdr:col>
          <xdr:colOff>628650</xdr:colOff>
          <xdr:row>248</xdr:row>
          <xdr:rowOff>476250</xdr:rowOff>
        </xdr:to>
        <xdr:sp macro="" textlink="">
          <xdr:nvSpPr>
            <xdr:cNvPr id="32858" name="Check Box 90" hidden="1">
              <a:extLst>
                <a:ext uri="{63B3BB69-23CF-44E3-9099-C40C66FF867C}">
                  <a14:compatExt spid="_x0000_s328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184</xdr:row>
          <xdr:rowOff>238125</xdr:rowOff>
        </xdr:from>
        <xdr:to>
          <xdr:col>18</xdr:col>
          <xdr:colOff>600075</xdr:colOff>
          <xdr:row>184</xdr:row>
          <xdr:rowOff>447675</xdr:rowOff>
        </xdr:to>
        <xdr:sp macro="" textlink="">
          <xdr:nvSpPr>
            <xdr:cNvPr id="32859" name="Check Box 91" hidden="1">
              <a:extLst>
                <a:ext uri="{63B3BB69-23CF-44E3-9099-C40C66FF867C}">
                  <a14:compatExt spid="_x0000_s328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226</xdr:row>
          <xdr:rowOff>228600</xdr:rowOff>
        </xdr:from>
        <xdr:to>
          <xdr:col>18</xdr:col>
          <xdr:colOff>628650</xdr:colOff>
          <xdr:row>226</xdr:row>
          <xdr:rowOff>438150</xdr:rowOff>
        </xdr:to>
        <xdr:sp macro="" textlink="">
          <xdr:nvSpPr>
            <xdr:cNvPr id="32860" name="Check Box 92" hidden="1">
              <a:extLst>
                <a:ext uri="{63B3BB69-23CF-44E3-9099-C40C66FF867C}">
                  <a14:compatExt spid="_x0000_s328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3</xdr:col>
      <xdr:colOff>542925</xdr:colOff>
      <xdr:row>4</xdr:row>
      <xdr:rowOff>353786</xdr:rowOff>
    </xdr:from>
    <xdr:to>
      <xdr:col>5</xdr:col>
      <xdr:colOff>327932</xdr:colOff>
      <xdr:row>18</xdr:row>
      <xdr:rowOff>354465</xdr:rowOff>
    </xdr:to>
    <xdr:sp macro="" textlink="">
      <xdr:nvSpPr>
        <xdr:cNvPr id="2" name="1 Rectángulo"/>
        <xdr:cNvSpPr/>
      </xdr:nvSpPr>
      <xdr:spPr>
        <a:xfrm>
          <a:off x="4733925" y="2268311"/>
          <a:ext cx="1975757" cy="6801529"/>
        </a:xfrm>
        <a:prstGeom prst="rect">
          <a:avLst/>
        </a:prstGeom>
        <a:gradFill flip="none" rotWithShape="1">
          <a:gsLst>
            <a:gs pos="0">
              <a:srgbClr val="002060"/>
            </a:gs>
            <a:gs pos="50000">
              <a:schemeClr val="accent1">
                <a:tint val="44500"/>
                <a:satMod val="160000"/>
              </a:schemeClr>
            </a:gs>
            <a:gs pos="100000">
              <a:schemeClr val="accent1">
                <a:tint val="23500"/>
                <a:satMod val="160000"/>
              </a:schemeClr>
            </a:gs>
          </a:gsLst>
          <a:lin ang="108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MX" sz="1100" b="1">
            <a:solidFill>
              <a:sysClr val="windowText" lastClr="000000"/>
            </a:solidFill>
          </a:endParaRPr>
        </a:p>
      </xdr:txBody>
    </xdr:sp>
    <xdr:clientData/>
  </xdr:twoCellAnchor>
  <xdr:twoCellAnchor editAs="oneCell">
    <xdr:from>
      <xdr:col>0</xdr:col>
      <xdr:colOff>552450</xdr:colOff>
      <xdr:row>2</xdr:row>
      <xdr:rowOff>4081</xdr:rowOff>
    </xdr:from>
    <xdr:to>
      <xdr:col>3</xdr:col>
      <xdr:colOff>771030</xdr:colOff>
      <xdr:row>15</xdr:row>
      <xdr:rowOff>272143</xdr:rowOff>
    </xdr:to>
    <xdr:pic>
      <xdr:nvPicPr>
        <xdr:cNvPr id="3" name="2 Imagen" descr="2314351_137441597.jpg"/>
        <xdr:cNvPicPr>
          <a:picLocks noChangeAspect="1"/>
        </xdr:cNvPicPr>
      </xdr:nvPicPr>
      <xdr:blipFill>
        <a:blip xmlns:r="http://schemas.openxmlformats.org/officeDocument/2006/relationships" r:embed="rId1" cstate="print"/>
        <a:stretch>
          <a:fillRect/>
        </a:stretch>
      </xdr:blipFill>
      <xdr:spPr>
        <a:xfrm>
          <a:off x="552450" y="947056"/>
          <a:ext cx="4409580" cy="6583137"/>
        </a:xfrm>
        <a:prstGeom prst="rect">
          <a:avLst/>
        </a:prstGeom>
      </xdr:spPr>
    </xdr:pic>
    <xdr:clientData/>
  </xdr:twoCellAnchor>
  <xdr:twoCellAnchor>
    <xdr:from>
      <xdr:col>0</xdr:col>
      <xdr:colOff>0</xdr:colOff>
      <xdr:row>0</xdr:row>
      <xdr:rowOff>19050</xdr:rowOff>
    </xdr:from>
    <xdr:to>
      <xdr:col>5</xdr:col>
      <xdr:colOff>746250</xdr:colOff>
      <xdr:row>0</xdr:row>
      <xdr:rowOff>166479</xdr:rowOff>
    </xdr:to>
    <xdr:sp macro="" textlink="">
      <xdr:nvSpPr>
        <xdr:cNvPr id="4" name="Rectangle 11"/>
        <xdr:cNvSpPr/>
      </xdr:nvSpPr>
      <xdr:spPr bwMode="gray">
        <a:xfrm>
          <a:off x="0" y="19050"/>
          <a:ext cx="7128000" cy="147429"/>
        </a:xfrm>
        <a:prstGeom prst="rect">
          <a:avLst/>
        </a:prstGeom>
        <a:solidFill>
          <a:srgbClr val="99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161925</xdr:rowOff>
    </xdr:from>
    <xdr:to>
      <xdr:col>5</xdr:col>
      <xdr:colOff>746250</xdr:colOff>
      <xdr:row>0</xdr:row>
      <xdr:rowOff>309354</xdr:rowOff>
    </xdr:to>
    <xdr:sp macro="" textlink="">
      <xdr:nvSpPr>
        <xdr:cNvPr id="5" name="Rectangle 11"/>
        <xdr:cNvSpPr/>
      </xdr:nvSpPr>
      <xdr:spPr bwMode="gray">
        <a:xfrm>
          <a:off x="0" y="161925"/>
          <a:ext cx="7128000" cy="147429"/>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304800</xdr:rowOff>
    </xdr:from>
    <xdr:to>
      <xdr:col>5</xdr:col>
      <xdr:colOff>746250</xdr:colOff>
      <xdr:row>0</xdr:row>
      <xdr:rowOff>452229</xdr:rowOff>
    </xdr:to>
    <xdr:sp macro="" textlink="">
      <xdr:nvSpPr>
        <xdr:cNvPr id="6" name="Rectangle 11"/>
        <xdr:cNvSpPr/>
      </xdr:nvSpPr>
      <xdr:spPr bwMode="gray">
        <a:xfrm>
          <a:off x="0" y="304800"/>
          <a:ext cx="7128000" cy="147429"/>
        </a:xfrm>
        <a:prstGeom prst="rect">
          <a:avLst/>
        </a:prstGeom>
        <a:solidFill>
          <a:srgbClr val="00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oneCellAnchor>
    <xdr:from>
      <xdr:col>2</xdr:col>
      <xdr:colOff>964747</xdr:colOff>
      <xdr:row>10</xdr:row>
      <xdr:rowOff>280305</xdr:rowOff>
    </xdr:from>
    <xdr:ext cx="2416628" cy="1157969"/>
    <xdr:sp macro="" textlink="">
      <xdr:nvSpPr>
        <xdr:cNvPr id="7" name="6 CuadroTexto"/>
        <xdr:cNvSpPr txBox="1"/>
      </xdr:nvSpPr>
      <xdr:spPr>
        <a:xfrm>
          <a:off x="4060372" y="5109480"/>
          <a:ext cx="2416628" cy="1157969"/>
        </a:xfrm>
        <a:prstGeom prst="rect">
          <a:avLst/>
        </a:prstGeom>
        <a:solidFill>
          <a:schemeClr val="bg1"/>
        </a:solidFill>
        <a:ln>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r>
            <a:rPr lang="es-MX" sz="3000" b="1" baseline="0"/>
            <a:t>REPORTE DE RESULTADOS</a:t>
          </a:r>
          <a:endParaRPr lang="es-MX" sz="3000" b="1"/>
        </a:p>
      </xdr:txBody>
    </xdr:sp>
    <xdr:clientData/>
  </xdr:oneCellAnchor>
  <xdr:twoCellAnchor editAs="oneCell">
    <xdr:from>
      <xdr:col>0</xdr:col>
      <xdr:colOff>146960</xdr:colOff>
      <xdr:row>22</xdr:row>
      <xdr:rowOff>57150</xdr:rowOff>
    </xdr:from>
    <xdr:to>
      <xdr:col>0</xdr:col>
      <xdr:colOff>1487604</xdr:colOff>
      <xdr:row>23</xdr:row>
      <xdr:rowOff>287115</xdr:rowOff>
    </xdr:to>
    <xdr:pic>
      <xdr:nvPicPr>
        <xdr:cNvPr id="8" name="7 Imagen" descr="icono csoftmty.jpg"/>
        <xdr:cNvPicPr>
          <a:picLocks noChangeAspect="1"/>
        </xdr:cNvPicPr>
      </xdr:nvPicPr>
      <xdr:blipFill>
        <a:blip xmlns:r="http://schemas.openxmlformats.org/officeDocument/2006/relationships" r:embed="rId2" cstate="print"/>
        <a:stretch>
          <a:fillRect/>
        </a:stretch>
      </xdr:blipFill>
      <xdr:spPr>
        <a:xfrm>
          <a:off x="146960" y="10125075"/>
          <a:ext cx="1340644" cy="553815"/>
        </a:xfrm>
        <a:prstGeom prst="rect">
          <a:avLst/>
        </a:prstGeom>
      </xdr:spPr>
    </xdr:pic>
    <xdr:clientData/>
  </xdr:twoCellAnchor>
  <xdr:twoCellAnchor>
    <xdr:from>
      <xdr:col>0</xdr:col>
      <xdr:colOff>828671</xdr:colOff>
      <xdr:row>46</xdr:row>
      <xdr:rowOff>28575</xdr:rowOff>
    </xdr:from>
    <xdr:to>
      <xdr:col>0</xdr:col>
      <xdr:colOff>1230705</xdr:colOff>
      <xdr:row>46</xdr:row>
      <xdr:rowOff>602908</xdr:rowOff>
    </xdr:to>
    <xdr:grpSp>
      <xdr:nvGrpSpPr>
        <xdr:cNvPr id="9" name="8 Grupo"/>
        <xdr:cNvGrpSpPr/>
      </xdr:nvGrpSpPr>
      <xdr:grpSpPr>
        <a:xfrm>
          <a:off x="828671" y="27608742"/>
          <a:ext cx="402034" cy="574333"/>
          <a:chOff x="0" y="108617"/>
          <a:chExt cx="402034" cy="574333"/>
        </a:xfrm>
      </xdr:grpSpPr>
      <xdr:sp macro="" textlink="">
        <xdr:nvSpPr>
          <xdr:cNvPr id="10" name="9 Cheurón"/>
          <xdr:cNvSpPr/>
        </xdr:nvSpPr>
        <xdr:spPr>
          <a:xfrm rot="5400000">
            <a:off x="-86150" y="194767"/>
            <a:ext cx="574333" cy="402033"/>
          </a:xfrm>
          <a:prstGeom prst="chevron">
            <a:avLst/>
          </a:prstGeom>
        </xdr:spPr>
        <xdr:style>
          <a:lnRef idx="1">
            <a:schemeClr val="accent2">
              <a:hueOff val="0"/>
              <a:satOff val="0"/>
              <a:lumOff val="0"/>
              <a:alphaOff val="0"/>
            </a:schemeClr>
          </a:lnRef>
          <a:fillRef idx="3">
            <a:schemeClr val="accent2">
              <a:hueOff val="0"/>
              <a:satOff val="0"/>
              <a:lumOff val="0"/>
              <a:alphaOff val="0"/>
            </a:schemeClr>
          </a:fillRef>
          <a:effectRef idx="3">
            <a:schemeClr val="accent2">
              <a:hueOff val="0"/>
              <a:satOff val="0"/>
              <a:lumOff val="0"/>
              <a:alphaOff val="0"/>
            </a:schemeClr>
          </a:effectRef>
          <a:fontRef idx="minor">
            <a:schemeClr val="lt1"/>
          </a:fontRef>
        </xdr:style>
      </xdr:sp>
      <xdr:sp macro="" textlink="">
        <xdr:nvSpPr>
          <xdr:cNvPr id="11" name="Cheurón 4"/>
          <xdr:cNvSpPr/>
        </xdr:nvSpPr>
        <xdr:spPr>
          <a:xfrm>
            <a:off x="1" y="309634"/>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1</a:t>
            </a:r>
          </a:p>
        </xdr:txBody>
      </xdr:sp>
    </xdr:grpSp>
    <xdr:clientData/>
  </xdr:twoCellAnchor>
  <xdr:twoCellAnchor>
    <xdr:from>
      <xdr:col>0</xdr:col>
      <xdr:colOff>828671</xdr:colOff>
      <xdr:row>47</xdr:row>
      <xdr:rowOff>145252</xdr:rowOff>
    </xdr:from>
    <xdr:to>
      <xdr:col>0</xdr:col>
      <xdr:colOff>1230705</xdr:colOff>
      <xdr:row>47</xdr:row>
      <xdr:rowOff>719585</xdr:rowOff>
    </xdr:to>
    <xdr:grpSp>
      <xdr:nvGrpSpPr>
        <xdr:cNvPr id="12" name="11 Grupo"/>
        <xdr:cNvGrpSpPr/>
      </xdr:nvGrpSpPr>
      <xdr:grpSpPr>
        <a:xfrm>
          <a:off x="828671" y="28349835"/>
          <a:ext cx="402034" cy="574333"/>
          <a:chOff x="0" y="667021"/>
          <a:chExt cx="402034" cy="574333"/>
        </a:xfrm>
      </xdr:grpSpPr>
      <xdr:sp macro="" textlink="">
        <xdr:nvSpPr>
          <xdr:cNvPr id="13" name="12 Cheurón"/>
          <xdr:cNvSpPr/>
        </xdr:nvSpPr>
        <xdr:spPr>
          <a:xfrm rot="5400000">
            <a:off x="-86150" y="753171"/>
            <a:ext cx="574333" cy="402033"/>
          </a:xfrm>
          <a:prstGeom prst="chevron">
            <a:avLst/>
          </a:prstGeom>
        </xdr:spPr>
        <xdr:style>
          <a:lnRef idx="1">
            <a:schemeClr val="accent3">
              <a:hueOff val="0"/>
              <a:satOff val="0"/>
              <a:lumOff val="0"/>
              <a:alphaOff val="0"/>
            </a:schemeClr>
          </a:lnRef>
          <a:fillRef idx="3">
            <a:schemeClr val="accent3">
              <a:hueOff val="0"/>
              <a:satOff val="0"/>
              <a:lumOff val="0"/>
              <a:alphaOff val="0"/>
            </a:schemeClr>
          </a:fillRef>
          <a:effectRef idx="3">
            <a:schemeClr val="accent3">
              <a:hueOff val="0"/>
              <a:satOff val="0"/>
              <a:lumOff val="0"/>
              <a:alphaOff val="0"/>
            </a:schemeClr>
          </a:effectRef>
          <a:fontRef idx="minor">
            <a:schemeClr val="lt1"/>
          </a:fontRef>
        </xdr:style>
      </xdr:sp>
      <xdr:sp macro="" textlink="">
        <xdr:nvSpPr>
          <xdr:cNvPr id="14" name="Cheurón 4"/>
          <xdr:cNvSpPr/>
        </xdr:nvSpPr>
        <xdr:spPr>
          <a:xfrm>
            <a:off x="1" y="868038"/>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2</a:t>
            </a:r>
          </a:p>
        </xdr:txBody>
      </xdr:sp>
    </xdr:grpSp>
    <xdr:clientData/>
  </xdr:twoCellAnchor>
  <xdr:twoCellAnchor>
    <xdr:from>
      <xdr:col>0</xdr:col>
      <xdr:colOff>828671</xdr:colOff>
      <xdr:row>48</xdr:row>
      <xdr:rowOff>207162</xdr:rowOff>
    </xdr:from>
    <xdr:to>
      <xdr:col>0</xdr:col>
      <xdr:colOff>1230705</xdr:colOff>
      <xdr:row>48</xdr:row>
      <xdr:rowOff>781495</xdr:rowOff>
    </xdr:to>
    <xdr:grpSp>
      <xdr:nvGrpSpPr>
        <xdr:cNvPr id="15" name="14 Grupo"/>
        <xdr:cNvGrpSpPr/>
      </xdr:nvGrpSpPr>
      <xdr:grpSpPr>
        <a:xfrm>
          <a:off x="828671" y="29290162"/>
          <a:ext cx="402034" cy="574333"/>
          <a:chOff x="0" y="1225425"/>
          <a:chExt cx="402034" cy="574333"/>
        </a:xfrm>
      </xdr:grpSpPr>
      <xdr:sp macro="" textlink="">
        <xdr:nvSpPr>
          <xdr:cNvPr id="16" name="15 Cheurón"/>
          <xdr:cNvSpPr/>
        </xdr:nvSpPr>
        <xdr:spPr>
          <a:xfrm rot="5400000">
            <a:off x="-86150" y="1311575"/>
            <a:ext cx="574333" cy="402033"/>
          </a:xfrm>
          <a:prstGeom prst="chevron">
            <a:avLst/>
          </a:prstGeom>
          <a:gradFill>
            <a:gsLst>
              <a:gs pos="0">
                <a:srgbClr val="5D417E"/>
              </a:gs>
              <a:gs pos="80000">
                <a:schemeClr val="accent4">
                  <a:hueOff val="0"/>
                  <a:satOff val="0"/>
                  <a:lumOff val="0"/>
                  <a:alphaOff val="0"/>
                  <a:shade val="93000"/>
                  <a:satMod val="130000"/>
                </a:schemeClr>
              </a:gs>
              <a:gs pos="100000">
                <a:schemeClr val="accent4">
                  <a:hueOff val="0"/>
                  <a:satOff val="0"/>
                  <a:lumOff val="0"/>
                  <a:alphaOff val="0"/>
                  <a:shade val="94000"/>
                  <a:satMod val="135000"/>
                </a:schemeClr>
              </a:gs>
            </a:gsLst>
          </a:gradFill>
        </xdr:spPr>
        <xdr:style>
          <a:lnRef idx="1">
            <a:schemeClr val="accent4">
              <a:hueOff val="0"/>
              <a:satOff val="0"/>
              <a:lumOff val="0"/>
              <a:alphaOff val="0"/>
            </a:schemeClr>
          </a:lnRef>
          <a:fillRef idx="3">
            <a:schemeClr val="accent4">
              <a:hueOff val="0"/>
              <a:satOff val="0"/>
              <a:lumOff val="0"/>
              <a:alphaOff val="0"/>
            </a:schemeClr>
          </a:fillRef>
          <a:effectRef idx="3">
            <a:schemeClr val="accent4">
              <a:hueOff val="0"/>
              <a:satOff val="0"/>
              <a:lumOff val="0"/>
              <a:alphaOff val="0"/>
            </a:schemeClr>
          </a:effectRef>
          <a:fontRef idx="minor">
            <a:schemeClr val="lt1"/>
          </a:fontRef>
        </xdr:style>
      </xdr:sp>
      <xdr:sp macro="" textlink="">
        <xdr:nvSpPr>
          <xdr:cNvPr id="17" name="Cheurón 4"/>
          <xdr:cNvSpPr/>
        </xdr:nvSpPr>
        <xdr:spPr>
          <a:xfrm>
            <a:off x="1" y="1426442"/>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3</a:t>
            </a:r>
          </a:p>
        </xdr:txBody>
      </xdr:sp>
    </xdr:grpSp>
    <xdr:clientData/>
  </xdr:twoCellAnchor>
  <xdr:twoCellAnchor>
    <xdr:from>
      <xdr:col>0</xdr:col>
      <xdr:colOff>828671</xdr:colOff>
      <xdr:row>49</xdr:row>
      <xdr:rowOff>371463</xdr:rowOff>
    </xdr:from>
    <xdr:to>
      <xdr:col>0</xdr:col>
      <xdr:colOff>1230705</xdr:colOff>
      <xdr:row>49</xdr:row>
      <xdr:rowOff>945796</xdr:rowOff>
    </xdr:to>
    <xdr:grpSp>
      <xdr:nvGrpSpPr>
        <xdr:cNvPr id="18" name="17 Grupo"/>
        <xdr:cNvGrpSpPr/>
      </xdr:nvGrpSpPr>
      <xdr:grpSpPr>
        <a:xfrm>
          <a:off x="828671" y="30438713"/>
          <a:ext cx="402034" cy="574333"/>
          <a:chOff x="0" y="1903484"/>
          <a:chExt cx="402034" cy="574333"/>
        </a:xfrm>
      </xdr:grpSpPr>
      <xdr:sp macro="" textlink="">
        <xdr:nvSpPr>
          <xdr:cNvPr id="19" name="18 Cheurón"/>
          <xdr:cNvSpPr/>
        </xdr:nvSpPr>
        <xdr:spPr>
          <a:xfrm rot="5400000">
            <a:off x="-86150" y="1989634"/>
            <a:ext cx="574333" cy="402033"/>
          </a:xfrm>
          <a:prstGeom prst="chevron">
            <a:avLst/>
          </a:prstGeom>
        </xdr:spPr>
        <xdr:style>
          <a:lnRef idx="1">
            <a:schemeClr val="accent5">
              <a:hueOff val="0"/>
              <a:satOff val="0"/>
              <a:lumOff val="0"/>
              <a:alphaOff val="0"/>
            </a:schemeClr>
          </a:lnRef>
          <a:fillRef idx="3">
            <a:schemeClr val="accent5">
              <a:hueOff val="0"/>
              <a:satOff val="0"/>
              <a:lumOff val="0"/>
              <a:alphaOff val="0"/>
            </a:schemeClr>
          </a:fillRef>
          <a:effectRef idx="3">
            <a:schemeClr val="accent5">
              <a:hueOff val="0"/>
              <a:satOff val="0"/>
              <a:lumOff val="0"/>
              <a:alphaOff val="0"/>
            </a:schemeClr>
          </a:effectRef>
          <a:fontRef idx="minor">
            <a:schemeClr val="lt1"/>
          </a:fontRef>
        </xdr:style>
      </xdr:sp>
      <xdr:sp macro="" textlink="">
        <xdr:nvSpPr>
          <xdr:cNvPr id="20" name="Cheurón 4"/>
          <xdr:cNvSpPr/>
        </xdr:nvSpPr>
        <xdr:spPr>
          <a:xfrm>
            <a:off x="1" y="2104501"/>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4</a:t>
            </a:r>
          </a:p>
        </xdr:txBody>
      </xdr:sp>
    </xdr:grpSp>
    <xdr:clientData/>
  </xdr:twoCellAnchor>
  <xdr:twoCellAnchor>
    <xdr:from>
      <xdr:col>0</xdr:col>
      <xdr:colOff>1209675</xdr:colOff>
      <xdr:row>31</xdr:row>
      <xdr:rowOff>9524</xdr:rowOff>
    </xdr:from>
    <xdr:to>
      <xdr:col>4</xdr:col>
      <xdr:colOff>891300</xdr:colOff>
      <xdr:row>33</xdr:row>
      <xdr:rowOff>85725</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836075</xdr:colOff>
      <xdr:row>32</xdr:row>
      <xdr:rowOff>965205</xdr:rowOff>
    </xdr:from>
    <xdr:to>
      <xdr:col>4</xdr:col>
      <xdr:colOff>293150</xdr:colOff>
      <xdr:row>32</xdr:row>
      <xdr:rowOff>1165230</xdr:rowOff>
    </xdr:to>
    <xdr:sp macro="" textlink="">
      <xdr:nvSpPr>
        <xdr:cNvPr id="22" name="21 CuadroTexto"/>
        <xdr:cNvSpPr txBox="1"/>
      </xdr:nvSpPr>
      <xdr:spPr>
        <a:xfrm>
          <a:off x="5027075" y="15147930"/>
          <a:ext cx="5524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100%</a:t>
          </a:r>
        </a:p>
      </xdr:txBody>
    </xdr:sp>
    <xdr:clientData/>
  </xdr:twoCellAnchor>
  <xdr:twoCellAnchor>
    <xdr:from>
      <xdr:col>1</xdr:col>
      <xdr:colOff>94193</xdr:colOff>
      <xdr:row>32</xdr:row>
      <xdr:rowOff>950917</xdr:rowOff>
    </xdr:from>
    <xdr:to>
      <xdr:col>1</xdr:col>
      <xdr:colOff>503769</xdr:colOff>
      <xdr:row>32</xdr:row>
      <xdr:rowOff>1179517</xdr:rowOff>
    </xdr:to>
    <xdr:sp macro="" textlink="">
      <xdr:nvSpPr>
        <xdr:cNvPr id="23" name="22 CuadroTexto"/>
        <xdr:cNvSpPr txBox="1"/>
      </xdr:nvSpPr>
      <xdr:spPr>
        <a:xfrm>
          <a:off x="2094443" y="15133642"/>
          <a:ext cx="4095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0%</a:t>
          </a:r>
        </a:p>
      </xdr:txBody>
    </xdr:sp>
    <xdr:clientData/>
  </xdr:twoCellAnchor>
  <xdr:twoCellAnchor>
    <xdr:from>
      <xdr:col>0</xdr:col>
      <xdr:colOff>1165679</xdr:colOff>
      <xdr:row>36</xdr:row>
      <xdr:rowOff>79377</xdr:rowOff>
    </xdr:from>
    <xdr:to>
      <xdr:col>4</xdr:col>
      <xdr:colOff>848493</xdr:colOff>
      <xdr:row>38</xdr:row>
      <xdr:rowOff>95251</xdr:rowOff>
    </xdr:to>
    <xdr:graphicFrame macro="">
      <xdr:nvGraphicFramePr>
        <xdr:cNvPr id="24" name="2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1418167</xdr:colOff>
      <xdr:row>41</xdr:row>
      <xdr:rowOff>52916</xdr:rowOff>
    </xdr:from>
    <xdr:to>
      <xdr:col>4</xdr:col>
      <xdr:colOff>687917</xdr:colOff>
      <xdr:row>43</xdr:row>
      <xdr:rowOff>63500</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137583</xdr:colOff>
      <xdr:row>251</xdr:row>
      <xdr:rowOff>105833</xdr:rowOff>
    </xdr:from>
    <xdr:to>
      <xdr:col>0</xdr:col>
      <xdr:colOff>1995779</xdr:colOff>
      <xdr:row>251</xdr:row>
      <xdr:rowOff>753833</xdr:rowOff>
    </xdr:to>
    <xdr:grpSp>
      <xdr:nvGrpSpPr>
        <xdr:cNvPr id="26" name="25 Grupo"/>
        <xdr:cNvGrpSpPr/>
      </xdr:nvGrpSpPr>
      <xdr:grpSpPr>
        <a:xfrm>
          <a:off x="137583" y="134313083"/>
          <a:ext cx="1858196" cy="648000"/>
          <a:chOff x="2512217" y="86653805"/>
          <a:chExt cx="1828801" cy="583805"/>
        </a:xfrm>
      </xdr:grpSpPr>
      <xdr:sp macro="[0]!Imprimir" textlink="">
        <xdr:nvSpPr>
          <xdr:cNvPr id="27" name="26 CuadroTexto"/>
          <xdr:cNvSpPr txBox="1"/>
        </xdr:nvSpPr>
        <xdr:spPr>
          <a:xfrm>
            <a:off x="2512217" y="86653805"/>
            <a:ext cx="1771526" cy="583805"/>
          </a:xfrm>
          <a:prstGeom prst="rect">
            <a:avLst/>
          </a:prstGeom>
          <a:solidFill>
            <a:schemeClr val="lt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s-MX" sz="1100" b="1" i="1">
                <a:solidFill>
                  <a:srgbClr val="0070C0"/>
                </a:solidFill>
              </a:rPr>
              <a:t>IMPRIMIR REPORTE</a:t>
            </a:r>
          </a:p>
        </xdr:txBody>
      </xdr:sp>
      <xdr:pic macro="[0]!Imprimir">
        <xdr:nvPicPr>
          <xdr:cNvPr id="28" name="27 Imagen" descr="008-doc_edit.gif"/>
          <xdr:cNvPicPr>
            <a:picLocks noChangeAspect="1"/>
          </xdr:cNvPicPr>
        </xdr:nvPicPr>
        <xdr:blipFill>
          <a:blip xmlns:r="http://schemas.openxmlformats.org/officeDocument/2006/relationships" r:embed="rId6" cstate="print"/>
          <a:stretch>
            <a:fillRect/>
          </a:stretch>
        </xdr:blipFill>
        <xdr:spPr>
          <a:xfrm>
            <a:off x="3833812" y="86689407"/>
            <a:ext cx="507206" cy="507206"/>
          </a:xfrm>
          <a:prstGeom prst="rect">
            <a:avLst/>
          </a:prstGeom>
        </xdr:spPr>
      </xdr:pic>
    </xdr:grpSp>
    <xdr:clientData fPrintsWithSheet="0"/>
  </xdr:twoCellAnchor>
</xdr:wsDr>
</file>

<file path=xl/drawings/drawing25.xml><?xml version="1.0" encoding="utf-8"?>
<c:userShapes xmlns:c="http://schemas.openxmlformats.org/drawingml/2006/chart">
  <cdr:relSizeAnchor xmlns:cdr="http://schemas.openxmlformats.org/drawingml/2006/chartDrawing">
    <cdr:from>
      <cdr:x>0.19956</cdr:x>
      <cdr:y>0.42177</cdr:y>
    </cdr:from>
    <cdr:to>
      <cdr:x>0.28172</cdr:x>
      <cdr:y>0.51113</cdr:y>
    </cdr:to>
    <cdr:sp macro="" textlink="">
      <cdr:nvSpPr>
        <cdr:cNvPr id="2" name="29 CuadroTexto"/>
        <cdr:cNvSpPr txBox="1"/>
      </cdr:nvSpPr>
      <cdr:spPr>
        <a:xfrm xmlns:a="http://schemas.openxmlformats.org/drawingml/2006/main">
          <a:off x="994833" y="1051203"/>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0.76428</cdr:x>
      <cdr:y>0.4193</cdr:y>
    </cdr:from>
    <cdr:to>
      <cdr:x>0.87617</cdr:x>
      <cdr:y>0.49749</cdr:y>
    </cdr:to>
    <cdr:sp macro="" textlink="">
      <cdr:nvSpPr>
        <cdr:cNvPr id="3" name="28 CuadroTexto"/>
        <cdr:cNvSpPr txBox="1"/>
      </cdr:nvSpPr>
      <cdr:spPr>
        <a:xfrm xmlns:a="http://schemas.openxmlformats.org/drawingml/2006/main">
          <a:off x="3810000" y="1045045"/>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26.xml><?xml version="1.0" encoding="utf-8"?>
<c:userShapes xmlns:c="http://schemas.openxmlformats.org/drawingml/2006/chart">
  <cdr:relSizeAnchor xmlns:cdr="http://schemas.openxmlformats.org/drawingml/2006/chartDrawing">
    <cdr:from>
      <cdr:x>0.17361</cdr:x>
      <cdr:y>0.41355</cdr:y>
    </cdr:from>
    <cdr:to>
      <cdr:x>0.26319</cdr:x>
      <cdr:y>0.5031</cdr:y>
    </cdr:to>
    <cdr:sp macro="" textlink="">
      <cdr:nvSpPr>
        <cdr:cNvPr id="2" name="29 CuadroTexto"/>
        <cdr:cNvSpPr txBox="1"/>
      </cdr:nvSpPr>
      <cdr:spPr>
        <a:xfrm xmlns:a="http://schemas.openxmlformats.org/drawingml/2006/main">
          <a:off x="793751" y="1028538"/>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0.78241</cdr:x>
      <cdr:y>0.41915</cdr:y>
    </cdr:from>
    <cdr:to>
      <cdr:x>0.9044</cdr:x>
      <cdr:y>0.49751</cdr:y>
    </cdr:to>
    <cdr:sp macro="" textlink="">
      <cdr:nvSpPr>
        <cdr:cNvPr id="3" name="28 CuadroTexto"/>
        <cdr:cNvSpPr txBox="1"/>
      </cdr:nvSpPr>
      <cdr:spPr>
        <a:xfrm xmlns:a="http://schemas.openxmlformats.org/drawingml/2006/main">
          <a:off x="3577167" y="1042458"/>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27.xml><?xml version="1.0" encoding="utf-8"?>
<xdr:wsDr xmlns:xdr="http://schemas.openxmlformats.org/drawingml/2006/spreadsheetDrawing" xmlns:a="http://schemas.openxmlformats.org/drawingml/2006/main">
  <xdr:twoCellAnchor>
    <xdr:from>
      <xdr:col>12</xdr:col>
      <xdr:colOff>31749</xdr:colOff>
      <xdr:row>290</xdr:row>
      <xdr:rowOff>0</xdr:rowOff>
    </xdr:from>
    <xdr:to>
      <xdr:col>14</xdr:col>
      <xdr:colOff>203198</xdr:colOff>
      <xdr:row>290</xdr:row>
      <xdr:rowOff>457200</xdr:rowOff>
    </xdr:to>
    <xdr:grpSp>
      <xdr:nvGrpSpPr>
        <xdr:cNvPr id="2" name="1 Grupo">
          <a:hlinkClick xmlns:r="http://schemas.openxmlformats.org/officeDocument/2006/relationships" r:id="rId1"/>
        </xdr:cNvPr>
        <xdr:cNvGrpSpPr/>
      </xdr:nvGrpSpPr>
      <xdr:grpSpPr>
        <a:xfrm>
          <a:off x="4032249" y="152675167"/>
          <a:ext cx="1695449" cy="457200"/>
          <a:chOff x="7219951" y="84122419"/>
          <a:chExt cx="1695449" cy="457200"/>
        </a:xfrm>
        <a:scene3d>
          <a:camera prst="orthographicFront">
            <a:rot lat="0" lon="0" rev="0"/>
          </a:camera>
          <a:lightRig rig="glow" dir="t">
            <a:rot lat="0" lon="0" rev="4800000"/>
          </a:lightRig>
        </a:scene3d>
      </xdr:grpSpPr>
      <xdr:pic>
        <xdr:nvPicPr>
          <xdr:cNvPr id="3" name="2 Imagen" descr="008-doc_edit.gif"/>
          <xdr:cNvPicPr>
            <a:picLocks noChangeAspect="1"/>
          </xdr:cNvPicPr>
        </xdr:nvPicPr>
        <xdr:blipFill>
          <a:blip xmlns:r="http://schemas.openxmlformats.org/officeDocument/2006/relationships" r:embed="rId2" cstate="print"/>
          <a:stretch>
            <a:fillRect/>
          </a:stretch>
        </xdr:blipFill>
        <xdr:spPr>
          <a:xfrm>
            <a:off x="8458200" y="84122419"/>
            <a:ext cx="457200" cy="457200"/>
          </a:xfrm>
          <a:prstGeom prst="rect">
            <a:avLst/>
          </a:prstGeom>
          <a:ln>
            <a:noFill/>
          </a:ln>
          <a:effectLst>
            <a:outerShdw blurRad="190500" dist="228600" dir="2700000" algn="ctr">
              <a:srgbClr val="000000">
                <a:alpha val="30000"/>
              </a:srgbClr>
            </a:outerShdw>
          </a:effectLst>
          <a:sp3d prstMaterial="matte">
            <a:bevelT w="127000" h="63500"/>
          </a:sp3d>
        </xdr:spPr>
      </xdr:pic>
      <xdr:sp macro="" textlink="">
        <xdr:nvSpPr>
          <xdr:cNvPr id="4" name="3 CuadroTexto"/>
          <xdr:cNvSpPr txBox="1"/>
        </xdr:nvSpPr>
        <xdr:spPr>
          <a:xfrm>
            <a:off x="7219951" y="84201804"/>
            <a:ext cx="1143000" cy="322245"/>
          </a:xfrm>
          <a:prstGeom prst="rect">
            <a:avLst/>
          </a:prstGeom>
          <a:solidFill>
            <a:schemeClr val="lt1"/>
          </a:solidFill>
          <a:ln w="9525" cmpd="sng">
            <a:noFill/>
          </a:ln>
          <a:effectLst>
            <a:outerShdw blurRad="190500" dist="228600" dir="2700000" algn="ctr">
              <a:srgbClr val="000000">
                <a:alpha val="30000"/>
              </a:srgbClr>
            </a:outerShdw>
          </a:effectLst>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050" b="1" i="1">
                <a:solidFill>
                  <a:srgbClr val="0070C0"/>
                </a:solidFill>
                <a:latin typeface="Comic Sans MS" pitchFamily="66" charset="0"/>
              </a:rPr>
              <a:t>VER REPORTE</a:t>
            </a:r>
          </a:p>
        </xdr:txBody>
      </xdr:sp>
    </xdr:grpSp>
    <xdr:clientData/>
  </xdr:twoCellAnchor>
  <xdr:twoCellAnchor editAs="oneCell">
    <xdr:from>
      <xdr:col>17</xdr:col>
      <xdr:colOff>250031</xdr:colOff>
      <xdr:row>14</xdr:row>
      <xdr:rowOff>154781</xdr:rowOff>
    </xdr:from>
    <xdr:to>
      <xdr:col>17</xdr:col>
      <xdr:colOff>451115</xdr:colOff>
      <xdr:row>14</xdr:row>
      <xdr:rowOff>353219</xdr:rowOff>
    </xdr:to>
    <xdr:pic macro="[0]!Portafolio_Servicios">
      <xdr:nvPicPr>
        <xdr:cNvPr id="5" name="4 Imagen" descr="info.ico"/>
        <xdr:cNvPicPr>
          <a:picLocks noChangeAspect="1"/>
        </xdr:cNvPicPr>
      </xdr:nvPicPr>
      <xdr:blipFill>
        <a:blip xmlns:r="http://schemas.openxmlformats.org/officeDocument/2006/relationships" r:embed="rId3" cstate="print"/>
        <a:stretch>
          <a:fillRect/>
        </a:stretch>
      </xdr:blipFill>
      <xdr:spPr>
        <a:xfrm>
          <a:off x="11699081" y="7079456"/>
          <a:ext cx="201084" cy="198438"/>
        </a:xfrm>
        <a:prstGeom prst="rect">
          <a:avLst/>
        </a:prstGeom>
        <a:ln>
          <a:solidFill>
            <a:schemeClr val="accent1"/>
          </a:solidFill>
        </a:ln>
      </xdr:spPr>
    </xdr:pic>
    <xdr:clientData/>
  </xdr:twoCellAnchor>
  <xdr:twoCellAnchor editAs="oneCell">
    <xdr:from>
      <xdr:col>17</xdr:col>
      <xdr:colOff>250031</xdr:colOff>
      <xdr:row>29</xdr:row>
      <xdr:rowOff>154782</xdr:rowOff>
    </xdr:from>
    <xdr:to>
      <xdr:col>17</xdr:col>
      <xdr:colOff>451115</xdr:colOff>
      <xdr:row>29</xdr:row>
      <xdr:rowOff>353220</xdr:rowOff>
    </xdr:to>
    <xdr:pic macro="[0]!Etapa_Ciclo">
      <xdr:nvPicPr>
        <xdr:cNvPr id="6" name="5 Imagen" descr="info.ico"/>
        <xdr:cNvPicPr>
          <a:picLocks noChangeAspect="1"/>
        </xdr:cNvPicPr>
      </xdr:nvPicPr>
      <xdr:blipFill>
        <a:blip xmlns:r="http://schemas.openxmlformats.org/officeDocument/2006/relationships" r:embed="rId3" cstate="print"/>
        <a:stretch>
          <a:fillRect/>
        </a:stretch>
      </xdr:blipFill>
      <xdr:spPr>
        <a:xfrm>
          <a:off x="11699081" y="14213682"/>
          <a:ext cx="201084" cy="198438"/>
        </a:xfrm>
        <a:prstGeom prst="rect">
          <a:avLst/>
        </a:prstGeom>
        <a:ln>
          <a:solidFill>
            <a:schemeClr val="accent1"/>
          </a:solidFill>
        </a:ln>
      </xdr:spPr>
    </xdr:pic>
    <xdr:clientData/>
  </xdr:twoCellAnchor>
  <xdr:twoCellAnchor editAs="oneCell">
    <xdr:from>
      <xdr:col>17</xdr:col>
      <xdr:colOff>238125</xdr:colOff>
      <xdr:row>35</xdr:row>
      <xdr:rowOff>130969</xdr:rowOff>
    </xdr:from>
    <xdr:to>
      <xdr:col>17</xdr:col>
      <xdr:colOff>439209</xdr:colOff>
      <xdr:row>35</xdr:row>
      <xdr:rowOff>329407</xdr:rowOff>
    </xdr:to>
    <xdr:pic macro="[0]!Componente">
      <xdr:nvPicPr>
        <xdr:cNvPr id="7" name="6 Imagen" descr="info.ico"/>
        <xdr:cNvPicPr>
          <a:picLocks noChangeAspect="1"/>
        </xdr:cNvPicPr>
      </xdr:nvPicPr>
      <xdr:blipFill>
        <a:blip xmlns:r="http://schemas.openxmlformats.org/officeDocument/2006/relationships" r:embed="rId3" cstate="print"/>
        <a:stretch>
          <a:fillRect/>
        </a:stretch>
      </xdr:blipFill>
      <xdr:spPr>
        <a:xfrm>
          <a:off x="11687175" y="17418844"/>
          <a:ext cx="201084" cy="198438"/>
        </a:xfrm>
        <a:prstGeom prst="rect">
          <a:avLst/>
        </a:prstGeom>
        <a:ln>
          <a:solidFill>
            <a:schemeClr val="accent1"/>
          </a:solidFill>
        </a:ln>
      </xdr:spPr>
    </xdr:pic>
    <xdr:clientData/>
  </xdr:twoCellAnchor>
  <xdr:twoCellAnchor editAs="oneCell">
    <xdr:from>
      <xdr:col>17</xdr:col>
      <xdr:colOff>261937</xdr:colOff>
      <xdr:row>63</xdr:row>
      <xdr:rowOff>154781</xdr:rowOff>
    </xdr:from>
    <xdr:to>
      <xdr:col>17</xdr:col>
      <xdr:colOff>463021</xdr:colOff>
      <xdr:row>63</xdr:row>
      <xdr:rowOff>353219</xdr:rowOff>
    </xdr:to>
    <xdr:pic macro="[0]!Objetivo_Calidad">
      <xdr:nvPicPr>
        <xdr:cNvPr id="8" name="7 Imagen" descr="info.ico"/>
        <xdr:cNvPicPr>
          <a:picLocks noChangeAspect="1"/>
        </xdr:cNvPicPr>
      </xdr:nvPicPr>
      <xdr:blipFill>
        <a:blip xmlns:r="http://schemas.openxmlformats.org/officeDocument/2006/relationships" r:embed="rId3" cstate="print"/>
        <a:stretch>
          <a:fillRect/>
        </a:stretch>
      </xdr:blipFill>
      <xdr:spPr>
        <a:xfrm>
          <a:off x="11710987" y="30368081"/>
          <a:ext cx="201084" cy="198438"/>
        </a:xfrm>
        <a:prstGeom prst="rect">
          <a:avLst/>
        </a:prstGeom>
        <a:ln>
          <a:solidFill>
            <a:schemeClr val="accent1"/>
          </a:solidFill>
        </a:ln>
      </xdr:spPr>
    </xdr:pic>
    <xdr:clientData/>
  </xdr:twoCellAnchor>
  <xdr:twoCellAnchor editAs="oneCell">
    <xdr:from>
      <xdr:col>17</xdr:col>
      <xdr:colOff>261938</xdr:colOff>
      <xdr:row>198</xdr:row>
      <xdr:rowOff>186530</xdr:rowOff>
    </xdr:from>
    <xdr:to>
      <xdr:col>17</xdr:col>
      <xdr:colOff>463022</xdr:colOff>
      <xdr:row>198</xdr:row>
      <xdr:rowOff>384968</xdr:rowOff>
    </xdr:to>
    <xdr:pic macro="[0]!Presupuesto">
      <xdr:nvPicPr>
        <xdr:cNvPr id="9" name="8 Imagen" descr="info.ico"/>
        <xdr:cNvPicPr>
          <a:picLocks noChangeAspect="1"/>
        </xdr:cNvPicPr>
      </xdr:nvPicPr>
      <xdr:blipFill>
        <a:blip xmlns:r="http://schemas.openxmlformats.org/officeDocument/2006/relationships" r:embed="rId3" cstate="print"/>
        <a:stretch>
          <a:fillRect/>
        </a:stretch>
      </xdr:blipFill>
      <xdr:spPr>
        <a:xfrm>
          <a:off x="11710988" y="100484780"/>
          <a:ext cx="201084" cy="198438"/>
        </a:xfrm>
        <a:prstGeom prst="rect">
          <a:avLst/>
        </a:prstGeom>
        <a:ln>
          <a:solidFill>
            <a:schemeClr val="accent1"/>
          </a:solidFill>
        </a:ln>
      </xdr:spPr>
    </xdr:pic>
    <xdr:clientData/>
  </xdr:twoCellAnchor>
  <xdr:twoCellAnchor editAs="oneCell">
    <xdr:from>
      <xdr:col>17</xdr:col>
      <xdr:colOff>261938</xdr:colOff>
      <xdr:row>187</xdr:row>
      <xdr:rowOff>218279</xdr:rowOff>
    </xdr:from>
    <xdr:to>
      <xdr:col>17</xdr:col>
      <xdr:colOff>463022</xdr:colOff>
      <xdr:row>187</xdr:row>
      <xdr:rowOff>416717</xdr:rowOff>
    </xdr:to>
    <xdr:pic macro="[0]!Activos">
      <xdr:nvPicPr>
        <xdr:cNvPr id="10" name="9 Imagen" descr="info.ico"/>
        <xdr:cNvPicPr>
          <a:picLocks noChangeAspect="1"/>
        </xdr:cNvPicPr>
      </xdr:nvPicPr>
      <xdr:blipFill>
        <a:blip xmlns:r="http://schemas.openxmlformats.org/officeDocument/2006/relationships" r:embed="rId3" cstate="print"/>
        <a:stretch>
          <a:fillRect/>
        </a:stretch>
      </xdr:blipFill>
      <xdr:spPr>
        <a:xfrm>
          <a:off x="11710988" y="94649129"/>
          <a:ext cx="201084" cy="198438"/>
        </a:xfrm>
        <a:prstGeom prst="rect">
          <a:avLst/>
        </a:prstGeom>
        <a:ln>
          <a:solidFill>
            <a:schemeClr val="accent1"/>
          </a:solidFill>
        </a:ln>
      </xdr:spPr>
    </xdr:pic>
    <xdr:clientData/>
  </xdr:twoCellAnchor>
  <mc:AlternateContent xmlns:mc="http://schemas.openxmlformats.org/markup-compatibility/2006">
    <mc:Choice xmlns:a14="http://schemas.microsoft.com/office/drawing/2010/main" Requires="a14">
      <xdr:twoCellAnchor editAs="oneCell">
        <xdr:from>
          <xdr:col>18</xdr:col>
          <xdr:colOff>323850</xdr:colOff>
          <xdr:row>10</xdr:row>
          <xdr:rowOff>142875</xdr:rowOff>
        </xdr:from>
        <xdr:to>
          <xdr:col>18</xdr:col>
          <xdr:colOff>628650</xdr:colOff>
          <xdr:row>10</xdr:row>
          <xdr:rowOff>371475</xdr:rowOff>
        </xdr:to>
        <xdr:sp macro="" textlink="">
          <xdr:nvSpPr>
            <xdr:cNvPr id="33793" name="Check Box 1" hidden="1">
              <a:extLst>
                <a:ext uri="{63B3BB69-23CF-44E3-9099-C40C66FF867C}">
                  <a14:compatExt spid="_x0000_s337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xdr:row>
          <xdr:rowOff>142875</xdr:rowOff>
        </xdr:from>
        <xdr:to>
          <xdr:col>18</xdr:col>
          <xdr:colOff>628650</xdr:colOff>
          <xdr:row>12</xdr:row>
          <xdr:rowOff>371475</xdr:rowOff>
        </xdr:to>
        <xdr:sp macro="" textlink="">
          <xdr:nvSpPr>
            <xdr:cNvPr id="33794" name="Check Box 2" hidden="1">
              <a:extLst>
                <a:ext uri="{63B3BB69-23CF-44E3-9099-C40C66FF867C}">
                  <a14:compatExt spid="_x0000_s337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xdr:row>
          <xdr:rowOff>323850</xdr:rowOff>
        </xdr:from>
        <xdr:to>
          <xdr:col>18</xdr:col>
          <xdr:colOff>628650</xdr:colOff>
          <xdr:row>13</xdr:row>
          <xdr:rowOff>542925</xdr:rowOff>
        </xdr:to>
        <xdr:sp macro="" textlink="">
          <xdr:nvSpPr>
            <xdr:cNvPr id="33795" name="Check Box 3" hidden="1">
              <a:extLst>
                <a:ext uri="{63B3BB69-23CF-44E3-9099-C40C66FF867C}">
                  <a14:compatExt spid="_x0000_s337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xdr:row>
          <xdr:rowOff>142875</xdr:rowOff>
        </xdr:from>
        <xdr:to>
          <xdr:col>18</xdr:col>
          <xdr:colOff>628650</xdr:colOff>
          <xdr:row>14</xdr:row>
          <xdr:rowOff>371475</xdr:rowOff>
        </xdr:to>
        <xdr:sp macro="" textlink="">
          <xdr:nvSpPr>
            <xdr:cNvPr id="33796" name="Check Box 4" hidden="1">
              <a:extLst>
                <a:ext uri="{63B3BB69-23CF-44E3-9099-C40C66FF867C}">
                  <a14:compatExt spid="_x0000_s337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xdr:row>
          <xdr:rowOff>142875</xdr:rowOff>
        </xdr:from>
        <xdr:to>
          <xdr:col>18</xdr:col>
          <xdr:colOff>628650</xdr:colOff>
          <xdr:row>15</xdr:row>
          <xdr:rowOff>371475</xdr:rowOff>
        </xdr:to>
        <xdr:sp macro="" textlink="">
          <xdr:nvSpPr>
            <xdr:cNvPr id="33797" name="Check Box 5" hidden="1">
              <a:extLst>
                <a:ext uri="{63B3BB69-23CF-44E3-9099-C40C66FF867C}">
                  <a14:compatExt spid="_x0000_s337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xdr:row>
          <xdr:rowOff>142875</xdr:rowOff>
        </xdr:from>
        <xdr:to>
          <xdr:col>18</xdr:col>
          <xdr:colOff>628650</xdr:colOff>
          <xdr:row>16</xdr:row>
          <xdr:rowOff>371475</xdr:rowOff>
        </xdr:to>
        <xdr:sp macro="" textlink="">
          <xdr:nvSpPr>
            <xdr:cNvPr id="33798" name="Check Box 6" hidden="1">
              <a:extLst>
                <a:ext uri="{63B3BB69-23CF-44E3-9099-C40C66FF867C}">
                  <a14:compatExt spid="_x0000_s337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xdr:row>
          <xdr:rowOff>200025</xdr:rowOff>
        </xdr:from>
        <xdr:to>
          <xdr:col>18</xdr:col>
          <xdr:colOff>628650</xdr:colOff>
          <xdr:row>17</xdr:row>
          <xdr:rowOff>419100</xdr:rowOff>
        </xdr:to>
        <xdr:sp macro="" textlink="">
          <xdr:nvSpPr>
            <xdr:cNvPr id="33799" name="Check Box 7" hidden="1">
              <a:extLst>
                <a:ext uri="{63B3BB69-23CF-44E3-9099-C40C66FF867C}">
                  <a14:compatExt spid="_x0000_s337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xdr:row>
          <xdr:rowOff>190500</xdr:rowOff>
        </xdr:from>
        <xdr:to>
          <xdr:col>18</xdr:col>
          <xdr:colOff>628650</xdr:colOff>
          <xdr:row>18</xdr:row>
          <xdr:rowOff>409575</xdr:rowOff>
        </xdr:to>
        <xdr:sp macro="" textlink="">
          <xdr:nvSpPr>
            <xdr:cNvPr id="33800" name="Check Box 8" hidden="1">
              <a:extLst>
                <a:ext uri="{63B3BB69-23CF-44E3-9099-C40C66FF867C}">
                  <a14:compatExt spid="_x0000_s33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xdr:row>
          <xdr:rowOff>142875</xdr:rowOff>
        </xdr:from>
        <xdr:to>
          <xdr:col>18</xdr:col>
          <xdr:colOff>628650</xdr:colOff>
          <xdr:row>19</xdr:row>
          <xdr:rowOff>371475</xdr:rowOff>
        </xdr:to>
        <xdr:sp macro="" textlink="">
          <xdr:nvSpPr>
            <xdr:cNvPr id="33801" name="Check Box 9" hidden="1">
              <a:extLst>
                <a:ext uri="{63B3BB69-23CF-44E3-9099-C40C66FF867C}">
                  <a14:compatExt spid="_x0000_s338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xdr:row>
          <xdr:rowOff>142875</xdr:rowOff>
        </xdr:from>
        <xdr:to>
          <xdr:col>18</xdr:col>
          <xdr:colOff>628650</xdr:colOff>
          <xdr:row>20</xdr:row>
          <xdr:rowOff>371475</xdr:rowOff>
        </xdr:to>
        <xdr:sp macro="" textlink="">
          <xdr:nvSpPr>
            <xdr:cNvPr id="33802" name="Check Box 10" hidden="1">
              <a:extLst>
                <a:ext uri="{63B3BB69-23CF-44E3-9099-C40C66FF867C}">
                  <a14:compatExt spid="_x0000_s338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xdr:row>
          <xdr:rowOff>142875</xdr:rowOff>
        </xdr:from>
        <xdr:to>
          <xdr:col>18</xdr:col>
          <xdr:colOff>628650</xdr:colOff>
          <xdr:row>27</xdr:row>
          <xdr:rowOff>371475</xdr:rowOff>
        </xdr:to>
        <xdr:sp macro="" textlink="">
          <xdr:nvSpPr>
            <xdr:cNvPr id="33803" name="Check Box 11" hidden="1">
              <a:extLst>
                <a:ext uri="{63B3BB69-23CF-44E3-9099-C40C66FF867C}">
                  <a14:compatExt spid="_x0000_s338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xdr:row>
          <xdr:rowOff>142875</xdr:rowOff>
        </xdr:from>
        <xdr:to>
          <xdr:col>18</xdr:col>
          <xdr:colOff>628650</xdr:colOff>
          <xdr:row>29</xdr:row>
          <xdr:rowOff>371475</xdr:rowOff>
        </xdr:to>
        <xdr:sp macro="" textlink="">
          <xdr:nvSpPr>
            <xdr:cNvPr id="33804" name="Check Box 12" hidden="1">
              <a:extLst>
                <a:ext uri="{63B3BB69-23CF-44E3-9099-C40C66FF867C}">
                  <a14:compatExt spid="_x0000_s338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xdr:row>
          <xdr:rowOff>142875</xdr:rowOff>
        </xdr:from>
        <xdr:to>
          <xdr:col>18</xdr:col>
          <xdr:colOff>628650</xdr:colOff>
          <xdr:row>30</xdr:row>
          <xdr:rowOff>371475</xdr:rowOff>
        </xdr:to>
        <xdr:sp macro="" textlink="">
          <xdr:nvSpPr>
            <xdr:cNvPr id="33805" name="Check Box 13" hidden="1">
              <a:extLst>
                <a:ext uri="{63B3BB69-23CF-44E3-9099-C40C66FF867C}">
                  <a14:compatExt spid="_x0000_s338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xdr:row>
          <xdr:rowOff>142875</xdr:rowOff>
        </xdr:from>
        <xdr:to>
          <xdr:col>18</xdr:col>
          <xdr:colOff>628650</xdr:colOff>
          <xdr:row>31</xdr:row>
          <xdr:rowOff>371475</xdr:rowOff>
        </xdr:to>
        <xdr:sp macro="" textlink="">
          <xdr:nvSpPr>
            <xdr:cNvPr id="33806" name="Check Box 14" hidden="1">
              <a:extLst>
                <a:ext uri="{63B3BB69-23CF-44E3-9099-C40C66FF867C}">
                  <a14:compatExt spid="_x0000_s338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xdr:row>
          <xdr:rowOff>142875</xdr:rowOff>
        </xdr:from>
        <xdr:to>
          <xdr:col>18</xdr:col>
          <xdr:colOff>628650</xdr:colOff>
          <xdr:row>32</xdr:row>
          <xdr:rowOff>371475</xdr:rowOff>
        </xdr:to>
        <xdr:sp macro="" textlink="">
          <xdr:nvSpPr>
            <xdr:cNvPr id="33807" name="Check Box 15" hidden="1">
              <a:extLst>
                <a:ext uri="{63B3BB69-23CF-44E3-9099-C40C66FF867C}">
                  <a14:compatExt spid="_x0000_s338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xdr:row>
          <xdr:rowOff>142875</xdr:rowOff>
        </xdr:from>
        <xdr:to>
          <xdr:col>18</xdr:col>
          <xdr:colOff>628650</xdr:colOff>
          <xdr:row>33</xdr:row>
          <xdr:rowOff>371475</xdr:rowOff>
        </xdr:to>
        <xdr:sp macro="" textlink="">
          <xdr:nvSpPr>
            <xdr:cNvPr id="33808" name="Check Box 16" hidden="1">
              <a:extLst>
                <a:ext uri="{63B3BB69-23CF-44E3-9099-C40C66FF867C}">
                  <a14:compatExt spid="_x0000_s338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xdr:row>
          <xdr:rowOff>142875</xdr:rowOff>
        </xdr:from>
        <xdr:to>
          <xdr:col>18</xdr:col>
          <xdr:colOff>628650</xdr:colOff>
          <xdr:row>35</xdr:row>
          <xdr:rowOff>371475</xdr:rowOff>
        </xdr:to>
        <xdr:sp macro="" textlink="">
          <xdr:nvSpPr>
            <xdr:cNvPr id="33809" name="Check Box 17" hidden="1">
              <a:extLst>
                <a:ext uri="{63B3BB69-23CF-44E3-9099-C40C66FF867C}">
                  <a14:compatExt spid="_x0000_s338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38</xdr:row>
          <xdr:rowOff>142875</xdr:rowOff>
        </xdr:from>
        <xdr:to>
          <xdr:col>18</xdr:col>
          <xdr:colOff>628650</xdr:colOff>
          <xdr:row>38</xdr:row>
          <xdr:rowOff>371475</xdr:rowOff>
        </xdr:to>
        <xdr:sp macro="" textlink="">
          <xdr:nvSpPr>
            <xdr:cNvPr id="33810" name="Check Box 18" hidden="1">
              <a:extLst>
                <a:ext uri="{63B3BB69-23CF-44E3-9099-C40C66FF867C}">
                  <a14:compatExt spid="_x0000_s338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39</xdr:row>
          <xdr:rowOff>142875</xdr:rowOff>
        </xdr:from>
        <xdr:to>
          <xdr:col>18</xdr:col>
          <xdr:colOff>628650</xdr:colOff>
          <xdr:row>39</xdr:row>
          <xdr:rowOff>371475</xdr:rowOff>
        </xdr:to>
        <xdr:sp macro="" textlink="">
          <xdr:nvSpPr>
            <xdr:cNvPr id="33811" name="Check Box 19" hidden="1">
              <a:extLst>
                <a:ext uri="{63B3BB69-23CF-44E3-9099-C40C66FF867C}">
                  <a14:compatExt spid="_x0000_s338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46</xdr:row>
          <xdr:rowOff>200025</xdr:rowOff>
        </xdr:from>
        <xdr:to>
          <xdr:col>18</xdr:col>
          <xdr:colOff>628650</xdr:colOff>
          <xdr:row>46</xdr:row>
          <xdr:rowOff>419100</xdr:rowOff>
        </xdr:to>
        <xdr:sp macro="" textlink="">
          <xdr:nvSpPr>
            <xdr:cNvPr id="33812" name="Check Box 20" hidden="1">
              <a:extLst>
                <a:ext uri="{63B3BB69-23CF-44E3-9099-C40C66FF867C}">
                  <a14:compatExt spid="_x0000_s338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48</xdr:row>
          <xdr:rowOff>171450</xdr:rowOff>
        </xdr:from>
        <xdr:to>
          <xdr:col>18</xdr:col>
          <xdr:colOff>628650</xdr:colOff>
          <xdr:row>48</xdr:row>
          <xdr:rowOff>390525</xdr:rowOff>
        </xdr:to>
        <xdr:sp macro="" textlink="">
          <xdr:nvSpPr>
            <xdr:cNvPr id="33813" name="Check Box 21" hidden="1">
              <a:extLst>
                <a:ext uri="{63B3BB69-23CF-44E3-9099-C40C66FF867C}">
                  <a14:compatExt spid="_x0000_s338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49</xdr:row>
          <xdr:rowOff>152400</xdr:rowOff>
        </xdr:from>
        <xdr:to>
          <xdr:col>18</xdr:col>
          <xdr:colOff>628650</xdr:colOff>
          <xdr:row>49</xdr:row>
          <xdr:rowOff>371475</xdr:rowOff>
        </xdr:to>
        <xdr:sp macro="" textlink="">
          <xdr:nvSpPr>
            <xdr:cNvPr id="33814" name="Check Box 22" hidden="1">
              <a:extLst>
                <a:ext uri="{63B3BB69-23CF-44E3-9099-C40C66FF867C}">
                  <a14:compatExt spid="_x0000_s338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xdr:row>
          <xdr:rowOff>152400</xdr:rowOff>
        </xdr:from>
        <xdr:to>
          <xdr:col>18</xdr:col>
          <xdr:colOff>628650</xdr:colOff>
          <xdr:row>50</xdr:row>
          <xdr:rowOff>371475</xdr:rowOff>
        </xdr:to>
        <xdr:sp macro="" textlink="">
          <xdr:nvSpPr>
            <xdr:cNvPr id="33815" name="Check Box 23" hidden="1">
              <a:extLst>
                <a:ext uri="{63B3BB69-23CF-44E3-9099-C40C66FF867C}">
                  <a14:compatExt spid="_x0000_s338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51</xdr:row>
          <xdr:rowOff>142875</xdr:rowOff>
        </xdr:from>
        <xdr:to>
          <xdr:col>18</xdr:col>
          <xdr:colOff>628650</xdr:colOff>
          <xdr:row>51</xdr:row>
          <xdr:rowOff>371475</xdr:rowOff>
        </xdr:to>
        <xdr:sp macro="" textlink="">
          <xdr:nvSpPr>
            <xdr:cNvPr id="33816" name="Check Box 24" hidden="1">
              <a:extLst>
                <a:ext uri="{63B3BB69-23CF-44E3-9099-C40C66FF867C}">
                  <a14:compatExt spid="_x0000_s338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52</xdr:row>
          <xdr:rowOff>142875</xdr:rowOff>
        </xdr:from>
        <xdr:to>
          <xdr:col>18</xdr:col>
          <xdr:colOff>628650</xdr:colOff>
          <xdr:row>52</xdr:row>
          <xdr:rowOff>371475</xdr:rowOff>
        </xdr:to>
        <xdr:sp macro="" textlink="">
          <xdr:nvSpPr>
            <xdr:cNvPr id="33817" name="Check Box 25" hidden="1">
              <a:extLst>
                <a:ext uri="{63B3BB69-23CF-44E3-9099-C40C66FF867C}">
                  <a14:compatExt spid="_x0000_s338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53</xdr:row>
          <xdr:rowOff>142875</xdr:rowOff>
        </xdr:from>
        <xdr:to>
          <xdr:col>18</xdr:col>
          <xdr:colOff>628650</xdr:colOff>
          <xdr:row>53</xdr:row>
          <xdr:rowOff>371475</xdr:rowOff>
        </xdr:to>
        <xdr:sp macro="" textlink="">
          <xdr:nvSpPr>
            <xdr:cNvPr id="33818" name="Check Box 26" hidden="1">
              <a:extLst>
                <a:ext uri="{63B3BB69-23CF-44E3-9099-C40C66FF867C}">
                  <a14:compatExt spid="_x0000_s338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54</xdr:row>
          <xdr:rowOff>142875</xdr:rowOff>
        </xdr:from>
        <xdr:to>
          <xdr:col>18</xdr:col>
          <xdr:colOff>628650</xdr:colOff>
          <xdr:row>54</xdr:row>
          <xdr:rowOff>371475</xdr:rowOff>
        </xdr:to>
        <xdr:sp macro="" textlink="">
          <xdr:nvSpPr>
            <xdr:cNvPr id="33819" name="Check Box 27" hidden="1">
              <a:extLst>
                <a:ext uri="{63B3BB69-23CF-44E3-9099-C40C66FF867C}">
                  <a14:compatExt spid="_x0000_s338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56</xdr:row>
          <xdr:rowOff>142875</xdr:rowOff>
        </xdr:from>
        <xdr:to>
          <xdr:col>18</xdr:col>
          <xdr:colOff>628650</xdr:colOff>
          <xdr:row>56</xdr:row>
          <xdr:rowOff>371475</xdr:rowOff>
        </xdr:to>
        <xdr:sp macro="" textlink="">
          <xdr:nvSpPr>
            <xdr:cNvPr id="33820" name="Check Box 28" hidden="1">
              <a:extLst>
                <a:ext uri="{63B3BB69-23CF-44E3-9099-C40C66FF867C}">
                  <a14:compatExt spid="_x0000_s338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63</xdr:row>
          <xdr:rowOff>142875</xdr:rowOff>
        </xdr:from>
        <xdr:to>
          <xdr:col>18</xdr:col>
          <xdr:colOff>628650</xdr:colOff>
          <xdr:row>63</xdr:row>
          <xdr:rowOff>371475</xdr:rowOff>
        </xdr:to>
        <xdr:sp macro="" textlink="">
          <xdr:nvSpPr>
            <xdr:cNvPr id="33821" name="Check Box 29" hidden="1">
              <a:extLst>
                <a:ext uri="{63B3BB69-23CF-44E3-9099-C40C66FF867C}">
                  <a14:compatExt spid="_x0000_s338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65</xdr:row>
          <xdr:rowOff>142875</xdr:rowOff>
        </xdr:from>
        <xdr:to>
          <xdr:col>18</xdr:col>
          <xdr:colOff>628650</xdr:colOff>
          <xdr:row>65</xdr:row>
          <xdr:rowOff>371475</xdr:rowOff>
        </xdr:to>
        <xdr:sp macro="" textlink="">
          <xdr:nvSpPr>
            <xdr:cNvPr id="33822" name="Check Box 30" hidden="1">
              <a:extLst>
                <a:ext uri="{63B3BB69-23CF-44E3-9099-C40C66FF867C}">
                  <a14:compatExt spid="_x0000_s338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66</xdr:row>
          <xdr:rowOff>142875</xdr:rowOff>
        </xdr:from>
        <xdr:to>
          <xdr:col>18</xdr:col>
          <xdr:colOff>628650</xdr:colOff>
          <xdr:row>66</xdr:row>
          <xdr:rowOff>371475</xdr:rowOff>
        </xdr:to>
        <xdr:sp macro="" textlink="">
          <xdr:nvSpPr>
            <xdr:cNvPr id="33823" name="Check Box 31" hidden="1">
              <a:extLst>
                <a:ext uri="{63B3BB69-23CF-44E3-9099-C40C66FF867C}">
                  <a14:compatExt spid="_x0000_s338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68</xdr:row>
          <xdr:rowOff>142875</xdr:rowOff>
        </xdr:from>
        <xdr:to>
          <xdr:col>18</xdr:col>
          <xdr:colOff>628650</xdr:colOff>
          <xdr:row>68</xdr:row>
          <xdr:rowOff>371475</xdr:rowOff>
        </xdr:to>
        <xdr:sp macro="" textlink="">
          <xdr:nvSpPr>
            <xdr:cNvPr id="33824" name="Check Box 32" hidden="1">
              <a:extLst>
                <a:ext uri="{63B3BB69-23CF-44E3-9099-C40C66FF867C}">
                  <a14:compatExt spid="_x0000_s338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69</xdr:row>
          <xdr:rowOff>142875</xdr:rowOff>
        </xdr:from>
        <xdr:to>
          <xdr:col>18</xdr:col>
          <xdr:colOff>628650</xdr:colOff>
          <xdr:row>69</xdr:row>
          <xdr:rowOff>371475</xdr:rowOff>
        </xdr:to>
        <xdr:sp macro="" textlink="">
          <xdr:nvSpPr>
            <xdr:cNvPr id="33825" name="Check Box 33" hidden="1">
              <a:extLst>
                <a:ext uri="{63B3BB69-23CF-44E3-9099-C40C66FF867C}">
                  <a14:compatExt spid="_x0000_s338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70</xdr:row>
          <xdr:rowOff>142875</xdr:rowOff>
        </xdr:from>
        <xdr:to>
          <xdr:col>18</xdr:col>
          <xdr:colOff>628650</xdr:colOff>
          <xdr:row>70</xdr:row>
          <xdr:rowOff>371475</xdr:rowOff>
        </xdr:to>
        <xdr:sp macro="" textlink="">
          <xdr:nvSpPr>
            <xdr:cNvPr id="33826" name="Check Box 34" hidden="1">
              <a:extLst>
                <a:ext uri="{63B3BB69-23CF-44E3-9099-C40C66FF867C}">
                  <a14:compatExt spid="_x0000_s338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71</xdr:row>
          <xdr:rowOff>142875</xdr:rowOff>
        </xdr:from>
        <xdr:to>
          <xdr:col>18</xdr:col>
          <xdr:colOff>628650</xdr:colOff>
          <xdr:row>71</xdr:row>
          <xdr:rowOff>371475</xdr:rowOff>
        </xdr:to>
        <xdr:sp macro="" textlink="">
          <xdr:nvSpPr>
            <xdr:cNvPr id="33827" name="Check Box 35" hidden="1">
              <a:extLst>
                <a:ext uri="{63B3BB69-23CF-44E3-9099-C40C66FF867C}">
                  <a14:compatExt spid="_x0000_s33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83</xdr:row>
          <xdr:rowOff>247650</xdr:rowOff>
        </xdr:from>
        <xdr:to>
          <xdr:col>18</xdr:col>
          <xdr:colOff>628650</xdr:colOff>
          <xdr:row>83</xdr:row>
          <xdr:rowOff>466725</xdr:rowOff>
        </xdr:to>
        <xdr:sp macro="" textlink="">
          <xdr:nvSpPr>
            <xdr:cNvPr id="33828" name="Check Box 36" hidden="1">
              <a:extLst>
                <a:ext uri="{63B3BB69-23CF-44E3-9099-C40C66FF867C}">
                  <a14:compatExt spid="_x0000_s338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85</xdr:row>
          <xdr:rowOff>238125</xdr:rowOff>
        </xdr:from>
        <xdr:to>
          <xdr:col>18</xdr:col>
          <xdr:colOff>628650</xdr:colOff>
          <xdr:row>85</xdr:row>
          <xdr:rowOff>466725</xdr:rowOff>
        </xdr:to>
        <xdr:sp macro="" textlink="">
          <xdr:nvSpPr>
            <xdr:cNvPr id="33829" name="Check Box 37" hidden="1">
              <a:extLst>
                <a:ext uri="{63B3BB69-23CF-44E3-9099-C40C66FF867C}">
                  <a14:compatExt spid="_x0000_s33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87</xdr:row>
          <xdr:rowOff>142875</xdr:rowOff>
        </xdr:from>
        <xdr:to>
          <xdr:col>18</xdr:col>
          <xdr:colOff>628650</xdr:colOff>
          <xdr:row>87</xdr:row>
          <xdr:rowOff>371475</xdr:rowOff>
        </xdr:to>
        <xdr:sp macro="" textlink="">
          <xdr:nvSpPr>
            <xdr:cNvPr id="33830" name="Check Box 38" hidden="1">
              <a:extLst>
                <a:ext uri="{63B3BB69-23CF-44E3-9099-C40C66FF867C}">
                  <a14:compatExt spid="_x0000_s33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99</xdr:row>
          <xdr:rowOff>142875</xdr:rowOff>
        </xdr:from>
        <xdr:to>
          <xdr:col>18</xdr:col>
          <xdr:colOff>628650</xdr:colOff>
          <xdr:row>99</xdr:row>
          <xdr:rowOff>371475</xdr:rowOff>
        </xdr:to>
        <xdr:sp macro="" textlink="">
          <xdr:nvSpPr>
            <xdr:cNvPr id="33831" name="Check Box 39" hidden="1">
              <a:extLst>
                <a:ext uri="{63B3BB69-23CF-44E3-9099-C40C66FF867C}">
                  <a14:compatExt spid="_x0000_s338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101</xdr:row>
          <xdr:rowOff>152400</xdr:rowOff>
        </xdr:from>
        <xdr:to>
          <xdr:col>18</xdr:col>
          <xdr:colOff>628650</xdr:colOff>
          <xdr:row>101</xdr:row>
          <xdr:rowOff>371475</xdr:rowOff>
        </xdr:to>
        <xdr:sp macro="" textlink="">
          <xdr:nvSpPr>
            <xdr:cNvPr id="33832" name="Check Box 40" hidden="1">
              <a:extLst>
                <a:ext uri="{63B3BB69-23CF-44E3-9099-C40C66FF867C}">
                  <a14:compatExt spid="_x0000_s338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102</xdr:row>
          <xdr:rowOff>142875</xdr:rowOff>
        </xdr:from>
        <xdr:to>
          <xdr:col>18</xdr:col>
          <xdr:colOff>628650</xdr:colOff>
          <xdr:row>102</xdr:row>
          <xdr:rowOff>371475</xdr:rowOff>
        </xdr:to>
        <xdr:sp macro="" textlink="">
          <xdr:nvSpPr>
            <xdr:cNvPr id="33833" name="Check Box 41" hidden="1">
              <a:extLst>
                <a:ext uri="{63B3BB69-23CF-44E3-9099-C40C66FF867C}">
                  <a14:compatExt spid="_x0000_s338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104</xdr:row>
          <xdr:rowOff>142875</xdr:rowOff>
        </xdr:from>
        <xdr:to>
          <xdr:col>18</xdr:col>
          <xdr:colOff>628650</xdr:colOff>
          <xdr:row>104</xdr:row>
          <xdr:rowOff>371475</xdr:rowOff>
        </xdr:to>
        <xdr:sp macro="" textlink="">
          <xdr:nvSpPr>
            <xdr:cNvPr id="33834" name="Check Box 42" hidden="1">
              <a:extLst>
                <a:ext uri="{63B3BB69-23CF-44E3-9099-C40C66FF867C}">
                  <a14:compatExt spid="_x0000_s33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105</xdr:row>
          <xdr:rowOff>142875</xdr:rowOff>
        </xdr:from>
        <xdr:to>
          <xdr:col>18</xdr:col>
          <xdr:colOff>628650</xdr:colOff>
          <xdr:row>105</xdr:row>
          <xdr:rowOff>371475</xdr:rowOff>
        </xdr:to>
        <xdr:sp macro="" textlink="">
          <xdr:nvSpPr>
            <xdr:cNvPr id="33835" name="Check Box 43" hidden="1">
              <a:extLst>
                <a:ext uri="{63B3BB69-23CF-44E3-9099-C40C66FF867C}">
                  <a14:compatExt spid="_x0000_s33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112</xdr:row>
          <xdr:rowOff>219075</xdr:rowOff>
        </xdr:from>
        <xdr:to>
          <xdr:col>18</xdr:col>
          <xdr:colOff>628650</xdr:colOff>
          <xdr:row>112</xdr:row>
          <xdr:rowOff>438150</xdr:rowOff>
        </xdr:to>
        <xdr:sp macro="" textlink="">
          <xdr:nvSpPr>
            <xdr:cNvPr id="33836" name="Check Box 44" hidden="1">
              <a:extLst>
                <a:ext uri="{63B3BB69-23CF-44E3-9099-C40C66FF867C}">
                  <a14:compatExt spid="_x0000_s338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114</xdr:row>
          <xdr:rowOff>142875</xdr:rowOff>
        </xdr:from>
        <xdr:to>
          <xdr:col>18</xdr:col>
          <xdr:colOff>628650</xdr:colOff>
          <xdr:row>114</xdr:row>
          <xdr:rowOff>371475</xdr:rowOff>
        </xdr:to>
        <xdr:sp macro="" textlink="">
          <xdr:nvSpPr>
            <xdr:cNvPr id="33837" name="Check Box 45" hidden="1">
              <a:extLst>
                <a:ext uri="{63B3BB69-23CF-44E3-9099-C40C66FF867C}">
                  <a14:compatExt spid="_x0000_s338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115</xdr:row>
          <xdr:rowOff>323850</xdr:rowOff>
        </xdr:from>
        <xdr:to>
          <xdr:col>18</xdr:col>
          <xdr:colOff>628650</xdr:colOff>
          <xdr:row>115</xdr:row>
          <xdr:rowOff>542925</xdr:rowOff>
        </xdr:to>
        <xdr:sp macro="" textlink="">
          <xdr:nvSpPr>
            <xdr:cNvPr id="33838" name="Check Box 46" hidden="1">
              <a:extLst>
                <a:ext uri="{63B3BB69-23CF-44E3-9099-C40C66FF867C}">
                  <a14:compatExt spid="_x0000_s338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117</xdr:row>
          <xdr:rowOff>314325</xdr:rowOff>
        </xdr:from>
        <xdr:to>
          <xdr:col>18</xdr:col>
          <xdr:colOff>628650</xdr:colOff>
          <xdr:row>117</xdr:row>
          <xdr:rowOff>533400</xdr:rowOff>
        </xdr:to>
        <xdr:sp macro="" textlink="">
          <xdr:nvSpPr>
            <xdr:cNvPr id="33839" name="Check Box 47" hidden="1">
              <a:extLst>
                <a:ext uri="{63B3BB69-23CF-44E3-9099-C40C66FF867C}">
                  <a14:compatExt spid="_x0000_s338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119</xdr:row>
          <xdr:rowOff>238125</xdr:rowOff>
        </xdr:from>
        <xdr:to>
          <xdr:col>18</xdr:col>
          <xdr:colOff>628650</xdr:colOff>
          <xdr:row>119</xdr:row>
          <xdr:rowOff>466725</xdr:rowOff>
        </xdr:to>
        <xdr:sp macro="" textlink="">
          <xdr:nvSpPr>
            <xdr:cNvPr id="33840" name="Check Box 48" hidden="1">
              <a:extLst>
                <a:ext uri="{63B3BB69-23CF-44E3-9099-C40C66FF867C}">
                  <a14:compatExt spid="_x0000_s338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120</xdr:row>
          <xdr:rowOff>142875</xdr:rowOff>
        </xdr:from>
        <xdr:to>
          <xdr:col>18</xdr:col>
          <xdr:colOff>628650</xdr:colOff>
          <xdr:row>120</xdr:row>
          <xdr:rowOff>371475</xdr:rowOff>
        </xdr:to>
        <xdr:sp macro="" textlink="">
          <xdr:nvSpPr>
            <xdr:cNvPr id="33841" name="Check Box 49" hidden="1">
              <a:extLst>
                <a:ext uri="{63B3BB69-23CF-44E3-9099-C40C66FF867C}">
                  <a14:compatExt spid="_x0000_s3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121</xdr:row>
          <xdr:rowOff>228600</xdr:rowOff>
        </xdr:from>
        <xdr:to>
          <xdr:col>18</xdr:col>
          <xdr:colOff>628650</xdr:colOff>
          <xdr:row>121</xdr:row>
          <xdr:rowOff>447675</xdr:rowOff>
        </xdr:to>
        <xdr:sp macro="" textlink="">
          <xdr:nvSpPr>
            <xdr:cNvPr id="33842" name="Check Box 50" hidden="1">
              <a:extLst>
                <a:ext uri="{63B3BB69-23CF-44E3-9099-C40C66FF867C}">
                  <a14:compatExt spid="_x0000_s338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133</xdr:row>
          <xdr:rowOff>247650</xdr:rowOff>
        </xdr:from>
        <xdr:to>
          <xdr:col>18</xdr:col>
          <xdr:colOff>628650</xdr:colOff>
          <xdr:row>133</xdr:row>
          <xdr:rowOff>466725</xdr:rowOff>
        </xdr:to>
        <xdr:sp macro="" textlink="">
          <xdr:nvSpPr>
            <xdr:cNvPr id="33843" name="Check Box 51" hidden="1">
              <a:extLst>
                <a:ext uri="{63B3BB69-23CF-44E3-9099-C40C66FF867C}">
                  <a14:compatExt spid="_x0000_s338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135</xdr:row>
          <xdr:rowOff>152400</xdr:rowOff>
        </xdr:from>
        <xdr:to>
          <xdr:col>18</xdr:col>
          <xdr:colOff>628650</xdr:colOff>
          <xdr:row>135</xdr:row>
          <xdr:rowOff>371475</xdr:rowOff>
        </xdr:to>
        <xdr:sp macro="" textlink="">
          <xdr:nvSpPr>
            <xdr:cNvPr id="33844" name="Check Box 52" hidden="1">
              <a:extLst>
                <a:ext uri="{63B3BB69-23CF-44E3-9099-C40C66FF867C}">
                  <a14:compatExt spid="_x0000_s338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136</xdr:row>
          <xdr:rowOff>152400</xdr:rowOff>
        </xdr:from>
        <xdr:to>
          <xdr:col>18</xdr:col>
          <xdr:colOff>628650</xdr:colOff>
          <xdr:row>136</xdr:row>
          <xdr:rowOff>371475</xdr:rowOff>
        </xdr:to>
        <xdr:sp macro="" textlink="">
          <xdr:nvSpPr>
            <xdr:cNvPr id="33845" name="Check Box 53" hidden="1">
              <a:extLst>
                <a:ext uri="{63B3BB69-23CF-44E3-9099-C40C66FF867C}">
                  <a14:compatExt spid="_x0000_s338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138</xdr:row>
          <xdr:rowOff>247650</xdr:rowOff>
        </xdr:from>
        <xdr:to>
          <xdr:col>18</xdr:col>
          <xdr:colOff>628650</xdr:colOff>
          <xdr:row>138</xdr:row>
          <xdr:rowOff>466725</xdr:rowOff>
        </xdr:to>
        <xdr:sp macro="" textlink="">
          <xdr:nvSpPr>
            <xdr:cNvPr id="33846" name="Check Box 54" hidden="1">
              <a:extLst>
                <a:ext uri="{63B3BB69-23CF-44E3-9099-C40C66FF867C}">
                  <a14:compatExt spid="_x0000_s338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139</xdr:row>
          <xdr:rowOff>152400</xdr:rowOff>
        </xdr:from>
        <xdr:to>
          <xdr:col>18</xdr:col>
          <xdr:colOff>628650</xdr:colOff>
          <xdr:row>139</xdr:row>
          <xdr:rowOff>371475</xdr:rowOff>
        </xdr:to>
        <xdr:sp macro="" textlink="">
          <xdr:nvSpPr>
            <xdr:cNvPr id="33847" name="Check Box 55" hidden="1">
              <a:extLst>
                <a:ext uri="{63B3BB69-23CF-44E3-9099-C40C66FF867C}">
                  <a14:compatExt spid="_x0000_s3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141</xdr:row>
          <xdr:rowOff>247650</xdr:rowOff>
        </xdr:from>
        <xdr:to>
          <xdr:col>18</xdr:col>
          <xdr:colOff>628650</xdr:colOff>
          <xdr:row>141</xdr:row>
          <xdr:rowOff>466725</xdr:rowOff>
        </xdr:to>
        <xdr:sp macro="" textlink="">
          <xdr:nvSpPr>
            <xdr:cNvPr id="33848" name="Check Box 56" hidden="1">
              <a:extLst>
                <a:ext uri="{63B3BB69-23CF-44E3-9099-C40C66FF867C}">
                  <a14:compatExt spid="_x0000_s338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142</xdr:row>
          <xdr:rowOff>142875</xdr:rowOff>
        </xdr:from>
        <xdr:to>
          <xdr:col>18</xdr:col>
          <xdr:colOff>628650</xdr:colOff>
          <xdr:row>142</xdr:row>
          <xdr:rowOff>371475</xdr:rowOff>
        </xdr:to>
        <xdr:sp macro="" textlink="">
          <xdr:nvSpPr>
            <xdr:cNvPr id="33849" name="Check Box 57" hidden="1">
              <a:extLst>
                <a:ext uri="{63B3BB69-23CF-44E3-9099-C40C66FF867C}">
                  <a14:compatExt spid="_x0000_s338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149</xdr:row>
          <xdr:rowOff>228600</xdr:rowOff>
        </xdr:from>
        <xdr:to>
          <xdr:col>18</xdr:col>
          <xdr:colOff>628650</xdr:colOff>
          <xdr:row>149</xdr:row>
          <xdr:rowOff>447675</xdr:rowOff>
        </xdr:to>
        <xdr:sp macro="" textlink="">
          <xdr:nvSpPr>
            <xdr:cNvPr id="33850" name="Check Box 58" hidden="1">
              <a:extLst>
                <a:ext uri="{63B3BB69-23CF-44E3-9099-C40C66FF867C}">
                  <a14:compatExt spid="_x0000_s338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150</xdr:row>
          <xdr:rowOff>276225</xdr:rowOff>
        </xdr:from>
        <xdr:to>
          <xdr:col>18</xdr:col>
          <xdr:colOff>628650</xdr:colOff>
          <xdr:row>150</xdr:row>
          <xdr:rowOff>485775</xdr:rowOff>
        </xdr:to>
        <xdr:sp macro="" textlink="">
          <xdr:nvSpPr>
            <xdr:cNvPr id="33851" name="Check Box 59" hidden="1">
              <a:extLst>
                <a:ext uri="{63B3BB69-23CF-44E3-9099-C40C66FF867C}">
                  <a14:compatExt spid="_x0000_s338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152</xdr:row>
          <xdr:rowOff>142875</xdr:rowOff>
        </xdr:from>
        <xdr:to>
          <xdr:col>18</xdr:col>
          <xdr:colOff>628650</xdr:colOff>
          <xdr:row>152</xdr:row>
          <xdr:rowOff>371475</xdr:rowOff>
        </xdr:to>
        <xdr:sp macro="" textlink="">
          <xdr:nvSpPr>
            <xdr:cNvPr id="33852" name="Check Box 60" hidden="1">
              <a:extLst>
                <a:ext uri="{63B3BB69-23CF-44E3-9099-C40C66FF867C}">
                  <a14:compatExt spid="_x0000_s338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153</xdr:row>
          <xdr:rowOff>142875</xdr:rowOff>
        </xdr:from>
        <xdr:to>
          <xdr:col>18</xdr:col>
          <xdr:colOff>628650</xdr:colOff>
          <xdr:row>153</xdr:row>
          <xdr:rowOff>371475</xdr:rowOff>
        </xdr:to>
        <xdr:sp macro="" textlink="">
          <xdr:nvSpPr>
            <xdr:cNvPr id="33853" name="Check Box 61" hidden="1">
              <a:extLst>
                <a:ext uri="{63B3BB69-23CF-44E3-9099-C40C66FF867C}">
                  <a14:compatExt spid="_x0000_s338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154</xdr:row>
          <xdr:rowOff>133350</xdr:rowOff>
        </xdr:from>
        <xdr:to>
          <xdr:col>18</xdr:col>
          <xdr:colOff>628650</xdr:colOff>
          <xdr:row>154</xdr:row>
          <xdr:rowOff>352425</xdr:rowOff>
        </xdr:to>
        <xdr:sp macro="" textlink="">
          <xdr:nvSpPr>
            <xdr:cNvPr id="33854" name="Check Box 62" hidden="1">
              <a:extLst>
                <a:ext uri="{63B3BB69-23CF-44E3-9099-C40C66FF867C}">
                  <a14:compatExt spid="_x0000_s33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155</xdr:row>
          <xdr:rowOff>200025</xdr:rowOff>
        </xdr:from>
        <xdr:to>
          <xdr:col>18</xdr:col>
          <xdr:colOff>628650</xdr:colOff>
          <xdr:row>155</xdr:row>
          <xdr:rowOff>419100</xdr:rowOff>
        </xdr:to>
        <xdr:sp macro="" textlink="">
          <xdr:nvSpPr>
            <xdr:cNvPr id="33855" name="Check Box 63" hidden="1">
              <a:extLst>
                <a:ext uri="{63B3BB69-23CF-44E3-9099-C40C66FF867C}">
                  <a14:compatExt spid="_x0000_s338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158</xdr:row>
          <xdr:rowOff>200025</xdr:rowOff>
        </xdr:from>
        <xdr:to>
          <xdr:col>18</xdr:col>
          <xdr:colOff>628650</xdr:colOff>
          <xdr:row>158</xdr:row>
          <xdr:rowOff>419100</xdr:rowOff>
        </xdr:to>
        <xdr:sp macro="" textlink="">
          <xdr:nvSpPr>
            <xdr:cNvPr id="33856" name="Check Box 64" hidden="1">
              <a:extLst>
                <a:ext uri="{63B3BB69-23CF-44E3-9099-C40C66FF867C}">
                  <a14:compatExt spid="_x0000_s338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159</xdr:row>
          <xdr:rowOff>200025</xdr:rowOff>
        </xdr:from>
        <xdr:to>
          <xdr:col>18</xdr:col>
          <xdr:colOff>628650</xdr:colOff>
          <xdr:row>159</xdr:row>
          <xdr:rowOff>419100</xdr:rowOff>
        </xdr:to>
        <xdr:sp macro="" textlink="">
          <xdr:nvSpPr>
            <xdr:cNvPr id="33857" name="Check Box 65" hidden="1">
              <a:extLst>
                <a:ext uri="{63B3BB69-23CF-44E3-9099-C40C66FF867C}">
                  <a14:compatExt spid="_x0000_s338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160</xdr:row>
          <xdr:rowOff>314325</xdr:rowOff>
        </xdr:from>
        <xdr:to>
          <xdr:col>18</xdr:col>
          <xdr:colOff>628650</xdr:colOff>
          <xdr:row>160</xdr:row>
          <xdr:rowOff>533400</xdr:rowOff>
        </xdr:to>
        <xdr:sp macro="" textlink="">
          <xdr:nvSpPr>
            <xdr:cNvPr id="33858" name="Check Box 66" hidden="1">
              <a:extLst>
                <a:ext uri="{63B3BB69-23CF-44E3-9099-C40C66FF867C}">
                  <a14:compatExt spid="_x0000_s338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162</xdr:row>
          <xdr:rowOff>171450</xdr:rowOff>
        </xdr:from>
        <xdr:to>
          <xdr:col>18</xdr:col>
          <xdr:colOff>628650</xdr:colOff>
          <xdr:row>162</xdr:row>
          <xdr:rowOff>390525</xdr:rowOff>
        </xdr:to>
        <xdr:sp macro="" textlink="">
          <xdr:nvSpPr>
            <xdr:cNvPr id="33859" name="Check Box 67" hidden="1">
              <a:extLst>
                <a:ext uri="{63B3BB69-23CF-44E3-9099-C40C66FF867C}">
                  <a14:compatExt spid="_x0000_s338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163</xdr:row>
          <xdr:rowOff>142875</xdr:rowOff>
        </xdr:from>
        <xdr:to>
          <xdr:col>18</xdr:col>
          <xdr:colOff>628650</xdr:colOff>
          <xdr:row>163</xdr:row>
          <xdr:rowOff>371475</xdr:rowOff>
        </xdr:to>
        <xdr:sp macro="" textlink="">
          <xdr:nvSpPr>
            <xdr:cNvPr id="33860" name="Check Box 68" hidden="1">
              <a:extLst>
                <a:ext uri="{63B3BB69-23CF-44E3-9099-C40C66FF867C}">
                  <a14:compatExt spid="_x0000_s338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164</xdr:row>
          <xdr:rowOff>152400</xdr:rowOff>
        </xdr:from>
        <xdr:to>
          <xdr:col>18</xdr:col>
          <xdr:colOff>628650</xdr:colOff>
          <xdr:row>164</xdr:row>
          <xdr:rowOff>371475</xdr:rowOff>
        </xdr:to>
        <xdr:sp macro="" textlink="">
          <xdr:nvSpPr>
            <xdr:cNvPr id="33861" name="Check Box 69" hidden="1">
              <a:extLst>
                <a:ext uri="{63B3BB69-23CF-44E3-9099-C40C66FF867C}">
                  <a14:compatExt spid="_x0000_s338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167</xdr:row>
          <xdr:rowOff>152400</xdr:rowOff>
        </xdr:from>
        <xdr:to>
          <xdr:col>18</xdr:col>
          <xdr:colOff>628650</xdr:colOff>
          <xdr:row>167</xdr:row>
          <xdr:rowOff>371475</xdr:rowOff>
        </xdr:to>
        <xdr:sp macro="" textlink="">
          <xdr:nvSpPr>
            <xdr:cNvPr id="33862" name="Check Box 70" hidden="1">
              <a:extLst>
                <a:ext uri="{63B3BB69-23CF-44E3-9099-C40C66FF867C}">
                  <a14:compatExt spid="_x0000_s338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168</xdr:row>
          <xdr:rowOff>152400</xdr:rowOff>
        </xdr:from>
        <xdr:to>
          <xdr:col>18</xdr:col>
          <xdr:colOff>628650</xdr:colOff>
          <xdr:row>168</xdr:row>
          <xdr:rowOff>371475</xdr:rowOff>
        </xdr:to>
        <xdr:sp macro="" textlink="">
          <xdr:nvSpPr>
            <xdr:cNvPr id="33863" name="Check Box 71" hidden="1">
              <a:extLst>
                <a:ext uri="{63B3BB69-23CF-44E3-9099-C40C66FF867C}">
                  <a14:compatExt spid="_x0000_s338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169</xdr:row>
          <xdr:rowOff>142875</xdr:rowOff>
        </xdr:from>
        <xdr:to>
          <xdr:col>18</xdr:col>
          <xdr:colOff>628650</xdr:colOff>
          <xdr:row>169</xdr:row>
          <xdr:rowOff>371475</xdr:rowOff>
        </xdr:to>
        <xdr:sp macro="" textlink="">
          <xdr:nvSpPr>
            <xdr:cNvPr id="33864" name="Check Box 72" hidden="1">
              <a:extLst>
                <a:ext uri="{63B3BB69-23CF-44E3-9099-C40C66FF867C}">
                  <a14:compatExt spid="_x0000_s338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181</xdr:row>
          <xdr:rowOff>152400</xdr:rowOff>
        </xdr:from>
        <xdr:to>
          <xdr:col>18</xdr:col>
          <xdr:colOff>628650</xdr:colOff>
          <xdr:row>181</xdr:row>
          <xdr:rowOff>371475</xdr:rowOff>
        </xdr:to>
        <xdr:sp macro="" textlink="">
          <xdr:nvSpPr>
            <xdr:cNvPr id="33865" name="Check Box 73" hidden="1">
              <a:extLst>
                <a:ext uri="{63B3BB69-23CF-44E3-9099-C40C66FF867C}">
                  <a14:compatExt spid="_x0000_s33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183</xdr:row>
          <xdr:rowOff>142875</xdr:rowOff>
        </xdr:from>
        <xdr:to>
          <xdr:col>18</xdr:col>
          <xdr:colOff>628650</xdr:colOff>
          <xdr:row>183</xdr:row>
          <xdr:rowOff>371475</xdr:rowOff>
        </xdr:to>
        <xdr:sp macro="" textlink="">
          <xdr:nvSpPr>
            <xdr:cNvPr id="33866" name="Check Box 74" hidden="1">
              <a:extLst>
                <a:ext uri="{63B3BB69-23CF-44E3-9099-C40C66FF867C}">
                  <a14:compatExt spid="_x0000_s33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185</xdr:row>
          <xdr:rowOff>142875</xdr:rowOff>
        </xdr:from>
        <xdr:to>
          <xdr:col>18</xdr:col>
          <xdr:colOff>628650</xdr:colOff>
          <xdr:row>185</xdr:row>
          <xdr:rowOff>371475</xdr:rowOff>
        </xdr:to>
        <xdr:sp macro="" textlink="">
          <xdr:nvSpPr>
            <xdr:cNvPr id="33867" name="Check Box 75" hidden="1">
              <a:extLst>
                <a:ext uri="{63B3BB69-23CF-44E3-9099-C40C66FF867C}">
                  <a14:compatExt spid="_x0000_s33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187</xdr:row>
          <xdr:rowOff>238125</xdr:rowOff>
        </xdr:from>
        <xdr:to>
          <xdr:col>18</xdr:col>
          <xdr:colOff>628650</xdr:colOff>
          <xdr:row>187</xdr:row>
          <xdr:rowOff>466725</xdr:rowOff>
        </xdr:to>
        <xdr:sp macro="" textlink="">
          <xdr:nvSpPr>
            <xdr:cNvPr id="33868" name="Check Box 76" hidden="1">
              <a:extLst>
                <a:ext uri="{63B3BB69-23CF-44E3-9099-C40C66FF867C}">
                  <a14:compatExt spid="_x0000_s33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188</xdr:row>
          <xdr:rowOff>266700</xdr:rowOff>
        </xdr:from>
        <xdr:to>
          <xdr:col>18</xdr:col>
          <xdr:colOff>628650</xdr:colOff>
          <xdr:row>188</xdr:row>
          <xdr:rowOff>485775</xdr:rowOff>
        </xdr:to>
        <xdr:sp macro="" textlink="">
          <xdr:nvSpPr>
            <xdr:cNvPr id="33869" name="Check Box 77" hidden="1">
              <a:extLst>
                <a:ext uri="{63B3BB69-23CF-44E3-9099-C40C66FF867C}">
                  <a14:compatExt spid="_x0000_s3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189</xdr:row>
          <xdr:rowOff>247650</xdr:rowOff>
        </xdr:from>
        <xdr:to>
          <xdr:col>18</xdr:col>
          <xdr:colOff>628650</xdr:colOff>
          <xdr:row>189</xdr:row>
          <xdr:rowOff>466725</xdr:rowOff>
        </xdr:to>
        <xdr:sp macro="" textlink="">
          <xdr:nvSpPr>
            <xdr:cNvPr id="33870" name="Check Box 78" hidden="1">
              <a:extLst>
                <a:ext uri="{63B3BB69-23CF-44E3-9099-C40C66FF867C}">
                  <a14:compatExt spid="_x0000_s338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190</xdr:row>
          <xdr:rowOff>219075</xdr:rowOff>
        </xdr:from>
        <xdr:to>
          <xdr:col>18</xdr:col>
          <xdr:colOff>628650</xdr:colOff>
          <xdr:row>190</xdr:row>
          <xdr:rowOff>438150</xdr:rowOff>
        </xdr:to>
        <xdr:sp macro="" textlink="">
          <xdr:nvSpPr>
            <xdr:cNvPr id="33871" name="Check Box 79" hidden="1">
              <a:extLst>
                <a:ext uri="{63B3BB69-23CF-44E3-9099-C40C66FF867C}">
                  <a14:compatExt spid="_x0000_s338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191</xdr:row>
          <xdr:rowOff>142875</xdr:rowOff>
        </xdr:from>
        <xdr:to>
          <xdr:col>18</xdr:col>
          <xdr:colOff>628650</xdr:colOff>
          <xdr:row>191</xdr:row>
          <xdr:rowOff>371475</xdr:rowOff>
        </xdr:to>
        <xdr:sp macro="" textlink="">
          <xdr:nvSpPr>
            <xdr:cNvPr id="33872" name="Check Box 80" hidden="1">
              <a:extLst>
                <a:ext uri="{63B3BB69-23CF-44E3-9099-C40C66FF867C}">
                  <a14:compatExt spid="_x0000_s338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199</xdr:row>
          <xdr:rowOff>152400</xdr:rowOff>
        </xdr:from>
        <xdr:to>
          <xdr:col>18</xdr:col>
          <xdr:colOff>628650</xdr:colOff>
          <xdr:row>199</xdr:row>
          <xdr:rowOff>371475</xdr:rowOff>
        </xdr:to>
        <xdr:sp macro="" textlink="">
          <xdr:nvSpPr>
            <xdr:cNvPr id="33873" name="Check Box 81" hidden="1">
              <a:extLst>
                <a:ext uri="{63B3BB69-23CF-44E3-9099-C40C66FF867C}">
                  <a14:compatExt spid="_x0000_s338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200</xdr:row>
          <xdr:rowOff>142875</xdr:rowOff>
        </xdr:from>
        <xdr:to>
          <xdr:col>18</xdr:col>
          <xdr:colOff>628650</xdr:colOff>
          <xdr:row>200</xdr:row>
          <xdr:rowOff>371475</xdr:rowOff>
        </xdr:to>
        <xdr:sp macro="" textlink="">
          <xdr:nvSpPr>
            <xdr:cNvPr id="33874" name="Check Box 82" hidden="1">
              <a:extLst>
                <a:ext uri="{63B3BB69-23CF-44E3-9099-C40C66FF867C}">
                  <a14:compatExt spid="_x0000_s338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201</xdr:row>
          <xdr:rowOff>142875</xdr:rowOff>
        </xdr:from>
        <xdr:to>
          <xdr:col>18</xdr:col>
          <xdr:colOff>628650</xdr:colOff>
          <xdr:row>201</xdr:row>
          <xdr:rowOff>371475</xdr:rowOff>
        </xdr:to>
        <xdr:sp macro="" textlink="">
          <xdr:nvSpPr>
            <xdr:cNvPr id="33875" name="Check Box 83" hidden="1">
              <a:extLst>
                <a:ext uri="{63B3BB69-23CF-44E3-9099-C40C66FF867C}">
                  <a14:compatExt spid="_x0000_s338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215</xdr:row>
          <xdr:rowOff>142875</xdr:rowOff>
        </xdr:from>
        <xdr:to>
          <xdr:col>18</xdr:col>
          <xdr:colOff>628650</xdr:colOff>
          <xdr:row>215</xdr:row>
          <xdr:rowOff>371475</xdr:rowOff>
        </xdr:to>
        <xdr:sp macro="" textlink="">
          <xdr:nvSpPr>
            <xdr:cNvPr id="33876" name="Check Box 84" hidden="1">
              <a:extLst>
                <a:ext uri="{63B3BB69-23CF-44E3-9099-C40C66FF867C}">
                  <a14:compatExt spid="_x0000_s338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217</xdr:row>
          <xdr:rowOff>228600</xdr:rowOff>
        </xdr:from>
        <xdr:to>
          <xdr:col>18</xdr:col>
          <xdr:colOff>581025</xdr:colOff>
          <xdr:row>217</xdr:row>
          <xdr:rowOff>447675</xdr:rowOff>
        </xdr:to>
        <xdr:sp macro="" textlink="">
          <xdr:nvSpPr>
            <xdr:cNvPr id="33877" name="Check Box 85" hidden="1">
              <a:extLst>
                <a:ext uri="{63B3BB69-23CF-44E3-9099-C40C66FF867C}">
                  <a14:compatExt spid="_x0000_s338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219</xdr:row>
          <xdr:rowOff>171450</xdr:rowOff>
        </xdr:from>
        <xdr:to>
          <xdr:col>18</xdr:col>
          <xdr:colOff>581025</xdr:colOff>
          <xdr:row>219</xdr:row>
          <xdr:rowOff>390525</xdr:rowOff>
        </xdr:to>
        <xdr:sp macro="" textlink="">
          <xdr:nvSpPr>
            <xdr:cNvPr id="33878" name="Check Box 86" hidden="1">
              <a:extLst>
                <a:ext uri="{63B3BB69-23CF-44E3-9099-C40C66FF867C}">
                  <a14:compatExt spid="_x0000_s33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221</xdr:row>
          <xdr:rowOff>228600</xdr:rowOff>
        </xdr:from>
        <xdr:to>
          <xdr:col>18</xdr:col>
          <xdr:colOff>581025</xdr:colOff>
          <xdr:row>221</xdr:row>
          <xdr:rowOff>447675</xdr:rowOff>
        </xdr:to>
        <xdr:sp macro="" textlink="">
          <xdr:nvSpPr>
            <xdr:cNvPr id="33879" name="Check Box 87" hidden="1">
              <a:extLst>
                <a:ext uri="{63B3BB69-23CF-44E3-9099-C40C66FF867C}">
                  <a14:compatExt spid="_x0000_s338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223</xdr:row>
          <xdr:rowOff>228600</xdr:rowOff>
        </xdr:from>
        <xdr:to>
          <xdr:col>18</xdr:col>
          <xdr:colOff>581025</xdr:colOff>
          <xdr:row>223</xdr:row>
          <xdr:rowOff>447675</xdr:rowOff>
        </xdr:to>
        <xdr:sp macro="" textlink="">
          <xdr:nvSpPr>
            <xdr:cNvPr id="33880" name="Check Box 88" hidden="1">
              <a:extLst>
                <a:ext uri="{63B3BB69-23CF-44E3-9099-C40C66FF867C}">
                  <a14:compatExt spid="_x0000_s338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224</xdr:row>
          <xdr:rowOff>447675</xdr:rowOff>
        </xdr:from>
        <xdr:to>
          <xdr:col>18</xdr:col>
          <xdr:colOff>581025</xdr:colOff>
          <xdr:row>224</xdr:row>
          <xdr:rowOff>666750</xdr:rowOff>
        </xdr:to>
        <xdr:sp macro="" textlink="">
          <xdr:nvSpPr>
            <xdr:cNvPr id="33881" name="Check Box 89" hidden="1">
              <a:extLst>
                <a:ext uri="{63B3BB69-23CF-44E3-9099-C40C66FF867C}">
                  <a14:compatExt spid="_x0000_s338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225</xdr:row>
          <xdr:rowOff>228600</xdr:rowOff>
        </xdr:from>
        <xdr:to>
          <xdr:col>18</xdr:col>
          <xdr:colOff>581025</xdr:colOff>
          <xdr:row>225</xdr:row>
          <xdr:rowOff>447675</xdr:rowOff>
        </xdr:to>
        <xdr:sp macro="" textlink="">
          <xdr:nvSpPr>
            <xdr:cNvPr id="33882" name="Check Box 90" hidden="1">
              <a:extLst>
                <a:ext uri="{63B3BB69-23CF-44E3-9099-C40C66FF867C}">
                  <a14:compatExt spid="_x0000_s338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226</xdr:row>
          <xdr:rowOff>219075</xdr:rowOff>
        </xdr:from>
        <xdr:to>
          <xdr:col>18</xdr:col>
          <xdr:colOff>581025</xdr:colOff>
          <xdr:row>226</xdr:row>
          <xdr:rowOff>438150</xdr:rowOff>
        </xdr:to>
        <xdr:sp macro="" textlink="">
          <xdr:nvSpPr>
            <xdr:cNvPr id="33883" name="Check Box 91" hidden="1">
              <a:extLst>
                <a:ext uri="{63B3BB69-23CF-44E3-9099-C40C66FF867C}">
                  <a14:compatExt spid="_x0000_s338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214</xdr:row>
          <xdr:rowOff>161925</xdr:rowOff>
        </xdr:from>
        <xdr:to>
          <xdr:col>18</xdr:col>
          <xdr:colOff>609600</xdr:colOff>
          <xdr:row>214</xdr:row>
          <xdr:rowOff>381000</xdr:rowOff>
        </xdr:to>
        <xdr:sp macro="" textlink="">
          <xdr:nvSpPr>
            <xdr:cNvPr id="33884" name="Check Box 92" hidden="1">
              <a:extLst>
                <a:ext uri="{63B3BB69-23CF-44E3-9099-C40C66FF867C}">
                  <a14:compatExt spid="_x0000_s338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218</xdr:row>
          <xdr:rowOff>171450</xdr:rowOff>
        </xdr:from>
        <xdr:to>
          <xdr:col>18</xdr:col>
          <xdr:colOff>581025</xdr:colOff>
          <xdr:row>218</xdr:row>
          <xdr:rowOff>390525</xdr:rowOff>
        </xdr:to>
        <xdr:sp macro="" textlink="">
          <xdr:nvSpPr>
            <xdr:cNvPr id="33885" name="Check Box 93" hidden="1">
              <a:extLst>
                <a:ext uri="{63B3BB69-23CF-44E3-9099-C40C66FF867C}">
                  <a14:compatExt spid="_x0000_s338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233</xdr:row>
          <xdr:rowOff>133350</xdr:rowOff>
        </xdr:from>
        <xdr:to>
          <xdr:col>18</xdr:col>
          <xdr:colOff>609600</xdr:colOff>
          <xdr:row>233</xdr:row>
          <xdr:rowOff>352425</xdr:rowOff>
        </xdr:to>
        <xdr:sp macro="" textlink="">
          <xdr:nvSpPr>
            <xdr:cNvPr id="33886" name="Check Box 94" hidden="1">
              <a:extLst>
                <a:ext uri="{63B3BB69-23CF-44E3-9099-C40C66FF867C}">
                  <a14:compatExt spid="_x0000_s338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235</xdr:row>
          <xdr:rowOff>295275</xdr:rowOff>
        </xdr:from>
        <xdr:to>
          <xdr:col>18</xdr:col>
          <xdr:colOff>609600</xdr:colOff>
          <xdr:row>235</xdr:row>
          <xdr:rowOff>514350</xdr:rowOff>
        </xdr:to>
        <xdr:sp macro="" textlink="">
          <xdr:nvSpPr>
            <xdr:cNvPr id="33887" name="Check Box 95" hidden="1">
              <a:extLst>
                <a:ext uri="{63B3BB69-23CF-44E3-9099-C40C66FF867C}">
                  <a14:compatExt spid="_x0000_s338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237</xdr:row>
          <xdr:rowOff>228600</xdr:rowOff>
        </xdr:from>
        <xdr:to>
          <xdr:col>18</xdr:col>
          <xdr:colOff>609600</xdr:colOff>
          <xdr:row>237</xdr:row>
          <xdr:rowOff>447675</xdr:rowOff>
        </xdr:to>
        <xdr:sp macro="" textlink="">
          <xdr:nvSpPr>
            <xdr:cNvPr id="33888" name="Check Box 96" hidden="1">
              <a:extLst>
                <a:ext uri="{63B3BB69-23CF-44E3-9099-C40C66FF867C}">
                  <a14:compatExt spid="_x0000_s338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234</xdr:row>
          <xdr:rowOff>257175</xdr:rowOff>
        </xdr:from>
        <xdr:to>
          <xdr:col>18</xdr:col>
          <xdr:colOff>609600</xdr:colOff>
          <xdr:row>234</xdr:row>
          <xdr:rowOff>476250</xdr:rowOff>
        </xdr:to>
        <xdr:sp macro="" textlink="">
          <xdr:nvSpPr>
            <xdr:cNvPr id="33889" name="Check Box 97" hidden="1">
              <a:extLst>
                <a:ext uri="{63B3BB69-23CF-44E3-9099-C40C66FF867C}">
                  <a14:compatExt spid="_x0000_s338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239</xdr:row>
          <xdr:rowOff>133350</xdr:rowOff>
        </xdr:from>
        <xdr:to>
          <xdr:col>18</xdr:col>
          <xdr:colOff>609600</xdr:colOff>
          <xdr:row>239</xdr:row>
          <xdr:rowOff>352425</xdr:rowOff>
        </xdr:to>
        <xdr:sp macro="" textlink="">
          <xdr:nvSpPr>
            <xdr:cNvPr id="33890" name="Check Box 98" hidden="1">
              <a:extLst>
                <a:ext uri="{63B3BB69-23CF-44E3-9099-C40C66FF867C}">
                  <a14:compatExt spid="_x0000_s338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240</xdr:row>
          <xdr:rowOff>133350</xdr:rowOff>
        </xdr:from>
        <xdr:to>
          <xdr:col>18</xdr:col>
          <xdr:colOff>609600</xdr:colOff>
          <xdr:row>240</xdr:row>
          <xdr:rowOff>352425</xdr:rowOff>
        </xdr:to>
        <xdr:sp macro="" textlink="">
          <xdr:nvSpPr>
            <xdr:cNvPr id="33891" name="Check Box 99" hidden="1">
              <a:extLst>
                <a:ext uri="{63B3BB69-23CF-44E3-9099-C40C66FF867C}">
                  <a14:compatExt spid="_x0000_s338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241</xdr:row>
          <xdr:rowOff>219075</xdr:rowOff>
        </xdr:from>
        <xdr:to>
          <xdr:col>18</xdr:col>
          <xdr:colOff>609600</xdr:colOff>
          <xdr:row>241</xdr:row>
          <xdr:rowOff>438150</xdr:rowOff>
        </xdr:to>
        <xdr:sp macro="" textlink="">
          <xdr:nvSpPr>
            <xdr:cNvPr id="33892" name="Check Box 100" hidden="1">
              <a:extLst>
                <a:ext uri="{63B3BB69-23CF-44E3-9099-C40C66FF867C}">
                  <a14:compatExt spid="_x0000_s338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249</xdr:row>
          <xdr:rowOff>285750</xdr:rowOff>
        </xdr:from>
        <xdr:to>
          <xdr:col>18</xdr:col>
          <xdr:colOff>609600</xdr:colOff>
          <xdr:row>249</xdr:row>
          <xdr:rowOff>504825</xdr:rowOff>
        </xdr:to>
        <xdr:sp macro="" textlink="">
          <xdr:nvSpPr>
            <xdr:cNvPr id="33893" name="Check Box 101" hidden="1">
              <a:extLst>
                <a:ext uri="{63B3BB69-23CF-44E3-9099-C40C66FF867C}">
                  <a14:compatExt spid="_x0000_s338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250</xdr:row>
          <xdr:rowOff>295275</xdr:rowOff>
        </xdr:from>
        <xdr:to>
          <xdr:col>18</xdr:col>
          <xdr:colOff>609600</xdr:colOff>
          <xdr:row>250</xdr:row>
          <xdr:rowOff>514350</xdr:rowOff>
        </xdr:to>
        <xdr:sp macro="" textlink="">
          <xdr:nvSpPr>
            <xdr:cNvPr id="33894" name="Check Box 102" hidden="1">
              <a:extLst>
                <a:ext uri="{63B3BB69-23CF-44E3-9099-C40C66FF867C}">
                  <a14:compatExt spid="_x0000_s338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253</xdr:row>
          <xdr:rowOff>123825</xdr:rowOff>
        </xdr:from>
        <xdr:to>
          <xdr:col>18</xdr:col>
          <xdr:colOff>609600</xdr:colOff>
          <xdr:row>253</xdr:row>
          <xdr:rowOff>342900</xdr:rowOff>
        </xdr:to>
        <xdr:sp macro="" textlink="">
          <xdr:nvSpPr>
            <xdr:cNvPr id="33895" name="Check Box 103" hidden="1">
              <a:extLst>
                <a:ext uri="{63B3BB69-23CF-44E3-9099-C40C66FF867C}">
                  <a14:compatExt spid="_x0000_s338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254</xdr:row>
          <xdr:rowOff>133350</xdr:rowOff>
        </xdr:from>
        <xdr:to>
          <xdr:col>18</xdr:col>
          <xdr:colOff>609600</xdr:colOff>
          <xdr:row>254</xdr:row>
          <xdr:rowOff>352425</xdr:rowOff>
        </xdr:to>
        <xdr:sp macro="" textlink="">
          <xdr:nvSpPr>
            <xdr:cNvPr id="33896" name="Check Box 104" hidden="1">
              <a:extLst>
                <a:ext uri="{63B3BB69-23CF-44E3-9099-C40C66FF867C}">
                  <a14:compatExt spid="_x0000_s338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251</xdr:row>
          <xdr:rowOff>247650</xdr:rowOff>
        </xdr:from>
        <xdr:to>
          <xdr:col>18</xdr:col>
          <xdr:colOff>609600</xdr:colOff>
          <xdr:row>251</xdr:row>
          <xdr:rowOff>466725</xdr:rowOff>
        </xdr:to>
        <xdr:sp macro="" textlink="">
          <xdr:nvSpPr>
            <xdr:cNvPr id="33897" name="Check Box 105" hidden="1">
              <a:extLst>
                <a:ext uri="{63B3BB69-23CF-44E3-9099-C40C66FF867C}">
                  <a14:compatExt spid="_x0000_s338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261</xdr:row>
          <xdr:rowOff>228600</xdr:rowOff>
        </xdr:from>
        <xdr:to>
          <xdr:col>18</xdr:col>
          <xdr:colOff>628650</xdr:colOff>
          <xdr:row>261</xdr:row>
          <xdr:rowOff>447675</xdr:rowOff>
        </xdr:to>
        <xdr:sp macro="" textlink="">
          <xdr:nvSpPr>
            <xdr:cNvPr id="33898" name="Check Box 106" hidden="1">
              <a:extLst>
                <a:ext uri="{63B3BB69-23CF-44E3-9099-C40C66FF867C}">
                  <a14:compatExt spid="_x0000_s338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263</xdr:row>
          <xdr:rowOff>247650</xdr:rowOff>
        </xdr:from>
        <xdr:to>
          <xdr:col>18</xdr:col>
          <xdr:colOff>628650</xdr:colOff>
          <xdr:row>263</xdr:row>
          <xdr:rowOff>466725</xdr:rowOff>
        </xdr:to>
        <xdr:sp macro="" textlink="">
          <xdr:nvSpPr>
            <xdr:cNvPr id="33899" name="Check Box 107" hidden="1">
              <a:extLst>
                <a:ext uri="{63B3BB69-23CF-44E3-9099-C40C66FF867C}">
                  <a14:compatExt spid="_x0000_s338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264</xdr:row>
          <xdr:rowOff>228600</xdr:rowOff>
        </xdr:from>
        <xdr:to>
          <xdr:col>18</xdr:col>
          <xdr:colOff>628650</xdr:colOff>
          <xdr:row>264</xdr:row>
          <xdr:rowOff>447675</xdr:rowOff>
        </xdr:to>
        <xdr:sp macro="" textlink="">
          <xdr:nvSpPr>
            <xdr:cNvPr id="33900" name="Check Box 108" hidden="1">
              <a:extLst>
                <a:ext uri="{63B3BB69-23CF-44E3-9099-C40C66FF867C}">
                  <a14:compatExt spid="_x0000_s33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267</xdr:row>
          <xdr:rowOff>152400</xdr:rowOff>
        </xdr:from>
        <xdr:to>
          <xdr:col>18</xdr:col>
          <xdr:colOff>628650</xdr:colOff>
          <xdr:row>267</xdr:row>
          <xdr:rowOff>371475</xdr:rowOff>
        </xdr:to>
        <xdr:sp macro="" textlink="">
          <xdr:nvSpPr>
            <xdr:cNvPr id="33901" name="Check Box 109" hidden="1">
              <a:extLst>
                <a:ext uri="{63B3BB69-23CF-44E3-9099-C40C66FF867C}">
                  <a14:compatExt spid="_x0000_s339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266</xdr:row>
          <xdr:rowOff>247650</xdr:rowOff>
        </xdr:from>
        <xdr:to>
          <xdr:col>18</xdr:col>
          <xdr:colOff>628650</xdr:colOff>
          <xdr:row>266</xdr:row>
          <xdr:rowOff>466725</xdr:rowOff>
        </xdr:to>
        <xdr:sp macro="" textlink="">
          <xdr:nvSpPr>
            <xdr:cNvPr id="33902" name="Check Box 110" hidden="1">
              <a:extLst>
                <a:ext uri="{63B3BB69-23CF-44E3-9099-C40C66FF867C}">
                  <a14:compatExt spid="_x0000_s339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268</xdr:row>
          <xdr:rowOff>209550</xdr:rowOff>
        </xdr:from>
        <xdr:to>
          <xdr:col>18</xdr:col>
          <xdr:colOff>628650</xdr:colOff>
          <xdr:row>268</xdr:row>
          <xdr:rowOff>438150</xdr:rowOff>
        </xdr:to>
        <xdr:sp macro="" textlink="">
          <xdr:nvSpPr>
            <xdr:cNvPr id="33903" name="Check Box 111" hidden="1">
              <a:extLst>
                <a:ext uri="{63B3BB69-23CF-44E3-9099-C40C66FF867C}">
                  <a14:compatExt spid="_x0000_s339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288</xdr:row>
          <xdr:rowOff>161925</xdr:rowOff>
        </xdr:from>
        <xdr:to>
          <xdr:col>18</xdr:col>
          <xdr:colOff>628650</xdr:colOff>
          <xdr:row>288</xdr:row>
          <xdr:rowOff>381000</xdr:rowOff>
        </xdr:to>
        <xdr:sp macro="" textlink="">
          <xdr:nvSpPr>
            <xdr:cNvPr id="33904" name="Check Box 112" hidden="1">
              <a:extLst>
                <a:ext uri="{63B3BB69-23CF-44E3-9099-C40C66FF867C}">
                  <a14:compatExt spid="_x0000_s339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284</xdr:row>
          <xdr:rowOff>152400</xdr:rowOff>
        </xdr:from>
        <xdr:to>
          <xdr:col>18</xdr:col>
          <xdr:colOff>628650</xdr:colOff>
          <xdr:row>284</xdr:row>
          <xdr:rowOff>371475</xdr:rowOff>
        </xdr:to>
        <xdr:sp macro="" textlink="">
          <xdr:nvSpPr>
            <xdr:cNvPr id="33905" name="Check Box 113" hidden="1">
              <a:extLst>
                <a:ext uri="{63B3BB69-23CF-44E3-9099-C40C66FF867C}">
                  <a14:compatExt spid="_x0000_s339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283</xdr:row>
          <xdr:rowOff>152400</xdr:rowOff>
        </xdr:from>
        <xdr:to>
          <xdr:col>18</xdr:col>
          <xdr:colOff>628650</xdr:colOff>
          <xdr:row>283</xdr:row>
          <xdr:rowOff>371475</xdr:rowOff>
        </xdr:to>
        <xdr:sp macro="" textlink="">
          <xdr:nvSpPr>
            <xdr:cNvPr id="33906" name="Check Box 114" hidden="1">
              <a:extLst>
                <a:ext uri="{63B3BB69-23CF-44E3-9099-C40C66FF867C}">
                  <a14:compatExt spid="_x0000_s339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282</xdr:row>
          <xdr:rowOff>152400</xdr:rowOff>
        </xdr:from>
        <xdr:to>
          <xdr:col>18</xdr:col>
          <xdr:colOff>628650</xdr:colOff>
          <xdr:row>282</xdr:row>
          <xdr:rowOff>371475</xdr:rowOff>
        </xdr:to>
        <xdr:sp macro="" textlink="">
          <xdr:nvSpPr>
            <xdr:cNvPr id="33907" name="Check Box 115" hidden="1">
              <a:extLst>
                <a:ext uri="{63B3BB69-23CF-44E3-9099-C40C66FF867C}">
                  <a14:compatExt spid="_x0000_s339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281</xdr:row>
          <xdr:rowOff>152400</xdr:rowOff>
        </xdr:from>
        <xdr:to>
          <xdr:col>18</xdr:col>
          <xdr:colOff>628650</xdr:colOff>
          <xdr:row>281</xdr:row>
          <xdr:rowOff>371475</xdr:rowOff>
        </xdr:to>
        <xdr:sp macro="" textlink="">
          <xdr:nvSpPr>
            <xdr:cNvPr id="33908" name="Check Box 116" hidden="1">
              <a:extLst>
                <a:ext uri="{63B3BB69-23CF-44E3-9099-C40C66FF867C}">
                  <a14:compatExt spid="_x0000_s339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279</xdr:row>
          <xdr:rowOff>152400</xdr:rowOff>
        </xdr:from>
        <xdr:to>
          <xdr:col>18</xdr:col>
          <xdr:colOff>628650</xdr:colOff>
          <xdr:row>279</xdr:row>
          <xdr:rowOff>371475</xdr:rowOff>
        </xdr:to>
        <xdr:sp macro="" textlink="">
          <xdr:nvSpPr>
            <xdr:cNvPr id="33909" name="Check Box 117" hidden="1">
              <a:extLst>
                <a:ext uri="{63B3BB69-23CF-44E3-9099-C40C66FF867C}">
                  <a14:compatExt spid="_x0000_s339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279</xdr:row>
          <xdr:rowOff>152400</xdr:rowOff>
        </xdr:from>
        <xdr:to>
          <xdr:col>18</xdr:col>
          <xdr:colOff>628650</xdr:colOff>
          <xdr:row>279</xdr:row>
          <xdr:rowOff>371475</xdr:rowOff>
        </xdr:to>
        <xdr:sp macro="" textlink="">
          <xdr:nvSpPr>
            <xdr:cNvPr id="33910" name="Check Box 118" hidden="1">
              <a:extLst>
                <a:ext uri="{63B3BB69-23CF-44E3-9099-C40C66FF867C}">
                  <a14:compatExt spid="_x0000_s339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281</xdr:row>
          <xdr:rowOff>142875</xdr:rowOff>
        </xdr:from>
        <xdr:to>
          <xdr:col>18</xdr:col>
          <xdr:colOff>628650</xdr:colOff>
          <xdr:row>281</xdr:row>
          <xdr:rowOff>371475</xdr:rowOff>
        </xdr:to>
        <xdr:sp macro="" textlink="">
          <xdr:nvSpPr>
            <xdr:cNvPr id="33911" name="Check Box 119" hidden="1">
              <a:extLst>
                <a:ext uri="{63B3BB69-23CF-44E3-9099-C40C66FF867C}">
                  <a14:compatExt spid="_x0000_s339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282</xdr:row>
          <xdr:rowOff>142875</xdr:rowOff>
        </xdr:from>
        <xdr:to>
          <xdr:col>18</xdr:col>
          <xdr:colOff>628650</xdr:colOff>
          <xdr:row>282</xdr:row>
          <xdr:rowOff>371475</xdr:rowOff>
        </xdr:to>
        <xdr:sp macro="" textlink="">
          <xdr:nvSpPr>
            <xdr:cNvPr id="33912" name="Check Box 120" hidden="1">
              <a:extLst>
                <a:ext uri="{63B3BB69-23CF-44E3-9099-C40C66FF867C}">
                  <a14:compatExt spid="_x0000_s339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283</xdr:row>
          <xdr:rowOff>142875</xdr:rowOff>
        </xdr:from>
        <xdr:to>
          <xdr:col>18</xdr:col>
          <xdr:colOff>628650</xdr:colOff>
          <xdr:row>283</xdr:row>
          <xdr:rowOff>371475</xdr:rowOff>
        </xdr:to>
        <xdr:sp macro="" textlink="">
          <xdr:nvSpPr>
            <xdr:cNvPr id="33913" name="Check Box 121" hidden="1">
              <a:extLst>
                <a:ext uri="{63B3BB69-23CF-44E3-9099-C40C66FF867C}">
                  <a14:compatExt spid="_x0000_s339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284</xdr:row>
          <xdr:rowOff>142875</xdr:rowOff>
        </xdr:from>
        <xdr:to>
          <xdr:col>18</xdr:col>
          <xdr:colOff>628650</xdr:colOff>
          <xdr:row>284</xdr:row>
          <xdr:rowOff>371475</xdr:rowOff>
        </xdr:to>
        <xdr:sp macro="" textlink="">
          <xdr:nvSpPr>
            <xdr:cNvPr id="33914" name="Check Box 122" hidden="1">
              <a:extLst>
                <a:ext uri="{63B3BB69-23CF-44E3-9099-C40C66FF867C}">
                  <a14:compatExt spid="_x0000_s339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286</xdr:row>
          <xdr:rowOff>200025</xdr:rowOff>
        </xdr:from>
        <xdr:to>
          <xdr:col>18</xdr:col>
          <xdr:colOff>600075</xdr:colOff>
          <xdr:row>286</xdr:row>
          <xdr:rowOff>438150</xdr:rowOff>
        </xdr:to>
        <xdr:sp macro="" textlink="">
          <xdr:nvSpPr>
            <xdr:cNvPr id="33915" name="Check Box 123" hidden="1">
              <a:extLst>
                <a:ext uri="{63B3BB69-23CF-44E3-9099-C40C66FF867C}">
                  <a14:compatExt spid="_x0000_s339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287</xdr:row>
          <xdr:rowOff>285750</xdr:rowOff>
        </xdr:from>
        <xdr:to>
          <xdr:col>18</xdr:col>
          <xdr:colOff>600075</xdr:colOff>
          <xdr:row>287</xdr:row>
          <xdr:rowOff>504825</xdr:rowOff>
        </xdr:to>
        <xdr:sp macro="" textlink="">
          <xdr:nvSpPr>
            <xdr:cNvPr id="33916" name="Check Box 124" hidden="1">
              <a:extLst>
                <a:ext uri="{63B3BB69-23CF-44E3-9099-C40C66FF867C}">
                  <a14:compatExt spid="_x0000_s339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265</xdr:row>
          <xdr:rowOff>161925</xdr:rowOff>
        </xdr:from>
        <xdr:to>
          <xdr:col>18</xdr:col>
          <xdr:colOff>628650</xdr:colOff>
          <xdr:row>265</xdr:row>
          <xdr:rowOff>381000</xdr:rowOff>
        </xdr:to>
        <xdr:sp macro="" textlink="">
          <xdr:nvSpPr>
            <xdr:cNvPr id="33917" name="Check Box 125" hidden="1">
              <a:extLst>
                <a:ext uri="{63B3BB69-23CF-44E3-9099-C40C66FF867C}">
                  <a14:compatExt spid="_x0000_s339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twoCellAnchor>
    <xdr:from>
      <xdr:col>3</xdr:col>
      <xdr:colOff>542925</xdr:colOff>
      <xdr:row>4</xdr:row>
      <xdr:rowOff>353786</xdr:rowOff>
    </xdr:from>
    <xdr:to>
      <xdr:col>5</xdr:col>
      <xdr:colOff>327932</xdr:colOff>
      <xdr:row>18</xdr:row>
      <xdr:rowOff>354465</xdr:rowOff>
    </xdr:to>
    <xdr:sp macro="" textlink="">
      <xdr:nvSpPr>
        <xdr:cNvPr id="2" name="1 Rectángulo"/>
        <xdr:cNvSpPr/>
      </xdr:nvSpPr>
      <xdr:spPr>
        <a:xfrm>
          <a:off x="4733925" y="2268311"/>
          <a:ext cx="1975757" cy="6801529"/>
        </a:xfrm>
        <a:prstGeom prst="rect">
          <a:avLst/>
        </a:prstGeom>
        <a:gradFill flip="none" rotWithShape="1">
          <a:gsLst>
            <a:gs pos="0">
              <a:srgbClr val="002060"/>
            </a:gs>
            <a:gs pos="50000">
              <a:schemeClr val="accent1">
                <a:tint val="44500"/>
                <a:satMod val="160000"/>
              </a:schemeClr>
            </a:gs>
            <a:gs pos="100000">
              <a:schemeClr val="accent1">
                <a:tint val="23500"/>
                <a:satMod val="160000"/>
              </a:schemeClr>
            </a:gs>
          </a:gsLst>
          <a:lin ang="108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MX" sz="1100" b="1">
            <a:solidFill>
              <a:sysClr val="windowText" lastClr="000000"/>
            </a:solidFill>
          </a:endParaRPr>
        </a:p>
      </xdr:txBody>
    </xdr:sp>
    <xdr:clientData/>
  </xdr:twoCellAnchor>
  <xdr:twoCellAnchor editAs="oneCell">
    <xdr:from>
      <xdr:col>0</xdr:col>
      <xdr:colOff>552450</xdr:colOff>
      <xdr:row>2</xdr:row>
      <xdr:rowOff>4081</xdr:rowOff>
    </xdr:from>
    <xdr:to>
      <xdr:col>3</xdr:col>
      <xdr:colOff>771030</xdr:colOff>
      <xdr:row>15</xdr:row>
      <xdr:rowOff>272143</xdr:rowOff>
    </xdr:to>
    <xdr:pic>
      <xdr:nvPicPr>
        <xdr:cNvPr id="3" name="2 Imagen" descr="2314351_137441597.jpg"/>
        <xdr:cNvPicPr>
          <a:picLocks noChangeAspect="1"/>
        </xdr:cNvPicPr>
      </xdr:nvPicPr>
      <xdr:blipFill>
        <a:blip xmlns:r="http://schemas.openxmlformats.org/officeDocument/2006/relationships" r:embed="rId1" cstate="print"/>
        <a:stretch>
          <a:fillRect/>
        </a:stretch>
      </xdr:blipFill>
      <xdr:spPr>
        <a:xfrm>
          <a:off x="552450" y="947056"/>
          <a:ext cx="4409580" cy="6583137"/>
        </a:xfrm>
        <a:prstGeom prst="rect">
          <a:avLst/>
        </a:prstGeom>
      </xdr:spPr>
    </xdr:pic>
    <xdr:clientData/>
  </xdr:twoCellAnchor>
  <xdr:twoCellAnchor>
    <xdr:from>
      <xdr:col>0</xdr:col>
      <xdr:colOff>0</xdr:colOff>
      <xdr:row>0</xdr:row>
      <xdr:rowOff>19050</xdr:rowOff>
    </xdr:from>
    <xdr:to>
      <xdr:col>5</xdr:col>
      <xdr:colOff>746250</xdr:colOff>
      <xdr:row>0</xdr:row>
      <xdr:rowOff>166479</xdr:rowOff>
    </xdr:to>
    <xdr:sp macro="" textlink="">
      <xdr:nvSpPr>
        <xdr:cNvPr id="4" name="Rectangle 11"/>
        <xdr:cNvSpPr/>
      </xdr:nvSpPr>
      <xdr:spPr bwMode="gray">
        <a:xfrm>
          <a:off x="0" y="19050"/>
          <a:ext cx="7128000" cy="147429"/>
        </a:xfrm>
        <a:prstGeom prst="rect">
          <a:avLst/>
        </a:prstGeom>
        <a:solidFill>
          <a:srgbClr val="99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161925</xdr:rowOff>
    </xdr:from>
    <xdr:to>
      <xdr:col>5</xdr:col>
      <xdr:colOff>746250</xdr:colOff>
      <xdr:row>0</xdr:row>
      <xdr:rowOff>309354</xdr:rowOff>
    </xdr:to>
    <xdr:sp macro="" textlink="">
      <xdr:nvSpPr>
        <xdr:cNvPr id="5" name="Rectangle 11"/>
        <xdr:cNvSpPr/>
      </xdr:nvSpPr>
      <xdr:spPr bwMode="gray">
        <a:xfrm>
          <a:off x="0" y="161925"/>
          <a:ext cx="7128000" cy="147429"/>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304800</xdr:rowOff>
    </xdr:from>
    <xdr:to>
      <xdr:col>5</xdr:col>
      <xdr:colOff>746250</xdr:colOff>
      <xdr:row>0</xdr:row>
      <xdr:rowOff>452229</xdr:rowOff>
    </xdr:to>
    <xdr:sp macro="" textlink="">
      <xdr:nvSpPr>
        <xdr:cNvPr id="6" name="Rectangle 11"/>
        <xdr:cNvSpPr/>
      </xdr:nvSpPr>
      <xdr:spPr bwMode="gray">
        <a:xfrm>
          <a:off x="0" y="304800"/>
          <a:ext cx="7128000" cy="147429"/>
        </a:xfrm>
        <a:prstGeom prst="rect">
          <a:avLst/>
        </a:prstGeom>
        <a:solidFill>
          <a:srgbClr val="00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oneCellAnchor>
    <xdr:from>
      <xdr:col>2</xdr:col>
      <xdr:colOff>964747</xdr:colOff>
      <xdr:row>10</xdr:row>
      <xdr:rowOff>280305</xdr:rowOff>
    </xdr:from>
    <xdr:ext cx="2416628" cy="1157969"/>
    <xdr:sp macro="" textlink="">
      <xdr:nvSpPr>
        <xdr:cNvPr id="7" name="6 CuadroTexto"/>
        <xdr:cNvSpPr txBox="1"/>
      </xdr:nvSpPr>
      <xdr:spPr>
        <a:xfrm>
          <a:off x="4060372" y="5109480"/>
          <a:ext cx="2416628" cy="1157969"/>
        </a:xfrm>
        <a:prstGeom prst="rect">
          <a:avLst/>
        </a:prstGeom>
        <a:solidFill>
          <a:schemeClr val="bg1"/>
        </a:solidFill>
        <a:ln>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r>
            <a:rPr lang="es-MX" sz="3000" b="1" baseline="0"/>
            <a:t>REPORTE DE RESULTADOS</a:t>
          </a:r>
          <a:endParaRPr lang="es-MX" sz="3000" b="1"/>
        </a:p>
      </xdr:txBody>
    </xdr:sp>
    <xdr:clientData/>
  </xdr:oneCellAnchor>
  <xdr:twoCellAnchor editAs="oneCell">
    <xdr:from>
      <xdr:col>0</xdr:col>
      <xdr:colOff>146960</xdr:colOff>
      <xdr:row>22</xdr:row>
      <xdr:rowOff>57150</xdr:rowOff>
    </xdr:from>
    <xdr:to>
      <xdr:col>0</xdr:col>
      <xdr:colOff>1487604</xdr:colOff>
      <xdr:row>23</xdr:row>
      <xdr:rowOff>287115</xdr:rowOff>
    </xdr:to>
    <xdr:pic>
      <xdr:nvPicPr>
        <xdr:cNvPr id="8" name="7 Imagen" descr="icono csoftmty.jpg"/>
        <xdr:cNvPicPr>
          <a:picLocks noChangeAspect="1"/>
        </xdr:cNvPicPr>
      </xdr:nvPicPr>
      <xdr:blipFill>
        <a:blip xmlns:r="http://schemas.openxmlformats.org/officeDocument/2006/relationships" r:embed="rId2" cstate="print"/>
        <a:stretch>
          <a:fillRect/>
        </a:stretch>
      </xdr:blipFill>
      <xdr:spPr>
        <a:xfrm>
          <a:off x="146960" y="10125075"/>
          <a:ext cx="1340644" cy="553815"/>
        </a:xfrm>
        <a:prstGeom prst="rect">
          <a:avLst/>
        </a:prstGeom>
      </xdr:spPr>
    </xdr:pic>
    <xdr:clientData/>
  </xdr:twoCellAnchor>
  <xdr:twoCellAnchor>
    <xdr:from>
      <xdr:col>0</xdr:col>
      <xdr:colOff>828671</xdr:colOff>
      <xdr:row>46</xdr:row>
      <xdr:rowOff>28575</xdr:rowOff>
    </xdr:from>
    <xdr:to>
      <xdr:col>0</xdr:col>
      <xdr:colOff>1230705</xdr:colOff>
      <xdr:row>46</xdr:row>
      <xdr:rowOff>602908</xdr:rowOff>
    </xdr:to>
    <xdr:grpSp>
      <xdr:nvGrpSpPr>
        <xdr:cNvPr id="9" name="8 Grupo"/>
        <xdr:cNvGrpSpPr/>
      </xdr:nvGrpSpPr>
      <xdr:grpSpPr>
        <a:xfrm>
          <a:off x="828671" y="27608742"/>
          <a:ext cx="402034" cy="574333"/>
          <a:chOff x="0" y="108617"/>
          <a:chExt cx="402034" cy="574333"/>
        </a:xfrm>
      </xdr:grpSpPr>
      <xdr:sp macro="" textlink="">
        <xdr:nvSpPr>
          <xdr:cNvPr id="10" name="9 Cheurón"/>
          <xdr:cNvSpPr/>
        </xdr:nvSpPr>
        <xdr:spPr>
          <a:xfrm rot="5400000">
            <a:off x="-86150" y="194767"/>
            <a:ext cx="574333" cy="402033"/>
          </a:xfrm>
          <a:prstGeom prst="chevron">
            <a:avLst/>
          </a:prstGeom>
        </xdr:spPr>
        <xdr:style>
          <a:lnRef idx="1">
            <a:schemeClr val="accent2">
              <a:hueOff val="0"/>
              <a:satOff val="0"/>
              <a:lumOff val="0"/>
              <a:alphaOff val="0"/>
            </a:schemeClr>
          </a:lnRef>
          <a:fillRef idx="3">
            <a:schemeClr val="accent2">
              <a:hueOff val="0"/>
              <a:satOff val="0"/>
              <a:lumOff val="0"/>
              <a:alphaOff val="0"/>
            </a:schemeClr>
          </a:fillRef>
          <a:effectRef idx="3">
            <a:schemeClr val="accent2">
              <a:hueOff val="0"/>
              <a:satOff val="0"/>
              <a:lumOff val="0"/>
              <a:alphaOff val="0"/>
            </a:schemeClr>
          </a:effectRef>
          <a:fontRef idx="minor">
            <a:schemeClr val="lt1"/>
          </a:fontRef>
        </xdr:style>
      </xdr:sp>
      <xdr:sp macro="" textlink="">
        <xdr:nvSpPr>
          <xdr:cNvPr id="11" name="Cheurón 4"/>
          <xdr:cNvSpPr/>
        </xdr:nvSpPr>
        <xdr:spPr>
          <a:xfrm>
            <a:off x="1" y="309634"/>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1</a:t>
            </a:r>
          </a:p>
        </xdr:txBody>
      </xdr:sp>
    </xdr:grpSp>
    <xdr:clientData/>
  </xdr:twoCellAnchor>
  <xdr:twoCellAnchor>
    <xdr:from>
      <xdr:col>0</xdr:col>
      <xdr:colOff>828671</xdr:colOff>
      <xdr:row>47</xdr:row>
      <xdr:rowOff>145252</xdr:rowOff>
    </xdr:from>
    <xdr:to>
      <xdr:col>0</xdr:col>
      <xdr:colOff>1230705</xdr:colOff>
      <xdr:row>47</xdr:row>
      <xdr:rowOff>719585</xdr:rowOff>
    </xdr:to>
    <xdr:grpSp>
      <xdr:nvGrpSpPr>
        <xdr:cNvPr id="12" name="11 Grupo"/>
        <xdr:cNvGrpSpPr/>
      </xdr:nvGrpSpPr>
      <xdr:grpSpPr>
        <a:xfrm>
          <a:off x="828671" y="28349835"/>
          <a:ext cx="402034" cy="574333"/>
          <a:chOff x="0" y="667021"/>
          <a:chExt cx="402034" cy="574333"/>
        </a:xfrm>
      </xdr:grpSpPr>
      <xdr:sp macro="" textlink="">
        <xdr:nvSpPr>
          <xdr:cNvPr id="13" name="12 Cheurón"/>
          <xdr:cNvSpPr/>
        </xdr:nvSpPr>
        <xdr:spPr>
          <a:xfrm rot="5400000">
            <a:off x="-86150" y="753171"/>
            <a:ext cx="574333" cy="402033"/>
          </a:xfrm>
          <a:prstGeom prst="chevron">
            <a:avLst/>
          </a:prstGeom>
        </xdr:spPr>
        <xdr:style>
          <a:lnRef idx="1">
            <a:schemeClr val="accent3">
              <a:hueOff val="0"/>
              <a:satOff val="0"/>
              <a:lumOff val="0"/>
              <a:alphaOff val="0"/>
            </a:schemeClr>
          </a:lnRef>
          <a:fillRef idx="3">
            <a:schemeClr val="accent3">
              <a:hueOff val="0"/>
              <a:satOff val="0"/>
              <a:lumOff val="0"/>
              <a:alphaOff val="0"/>
            </a:schemeClr>
          </a:fillRef>
          <a:effectRef idx="3">
            <a:schemeClr val="accent3">
              <a:hueOff val="0"/>
              <a:satOff val="0"/>
              <a:lumOff val="0"/>
              <a:alphaOff val="0"/>
            </a:schemeClr>
          </a:effectRef>
          <a:fontRef idx="minor">
            <a:schemeClr val="lt1"/>
          </a:fontRef>
        </xdr:style>
      </xdr:sp>
      <xdr:sp macro="" textlink="">
        <xdr:nvSpPr>
          <xdr:cNvPr id="14" name="Cheurón 4"/>
          <xdr:cNvSpPr/>
        </xdr:nvSpPr>
        <xdr:spPr>
          <a:xfrm>
            <a:off x="1" y="868038"/>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2</a:t>
            </a:r>
          </a:p>
        </xdr:txBody>
      </xdr:sp>
    </xdr:grpSp>
    <xdr:clientData/>
  </xdr:twoCellAnchor>
  <xdr:twoCellAnchor>
    <xdr:from>
      <xdr:col>0</xdr:col>
      <xdr:colOff>828671</xdr:colOff>
      <xdr:row>48</xdr:row>
      <xdr:rowOff>207162</xdr:rowOff>
    </xdr:from>
    <xdr:to>
      <xdr:col>0</xdr:col>
      <xdr:colOff>1230705</xdr:colOff>
      <xdr:row>48</xdr:row>
      <xdr:rowOff>781495</xdr:rowOff>
    </xdr:to>
    <xdr:grpSp>
      <xdr:nvGrpSpPr>
        <xdr:cNvPr id="15" name="14 Grupo"/>
        <xdr:cNvGrpSpPr/>
      </xdr:nvGrpSpPr>
      <xdr:grpSpPr>
        <a:xfrm>
          <a:off x="828671" y="29290162"/>
          <a:ext cx="402034" cy="574333"/>
          <a:chOff x="0" y="1225425"/>
          <a:chExt cx="402034" cy="574333"/>
        </a:xfrm>
      </xdr:grpSpPr>
      <xdr:sp macro="" textlink="">
        <xdr:nvSpPr>
          <xdr:cNvPr id="16" name="15 Cheurón"/>
          <xdr:cNvSpPr/>
        </xdr:nvSpPr>
        <xdr:spPr>
          <a:xfrm rot="5400000">
            <a:off x="-86150" y="1311575"/>
            <a:ext cx="574333" cy="402033"/>
          </a:xfrm>
          <a:prstGeom prst="chevron">
            <a:avLst/>
          </a:prstGeom>
          <a:gradFill>
            <a:gsLst>
              <a:gs pos="0">
                <a:srgbClr val="5D417E"/>
              </a:gs>
              <a:gs pos="80000">
                <a:schemeClr val="accent4">
                  <a:hueOff val="0"/>
                  <a:satOff val="0"/>
                  <a:lumOff val="0"/>
                  <a:alphaOff val="0"/>
                  <a:shade val="93000"/>
                  <a:satMod val="130000"/>
                </a:schemeClr>
              </a:gs>
              <a:gs pos="100000">
                <a:schemeClr val="accent4">
                  <a:hueOff val="0"/>
                  <a:satOff val="0"/>
                  <a:lumOff val="0"/>
                  <a:alphaOff val="0"/>
                  <a:shade val="94000"/>
                  <a:satMod val="135000"/>
                </a:schemeClr>
              </a:gs>
            </a:gsLst>
          </a:gradFill>
        </xdr:spPr>
        <xdr:style>
          <a:lnRef idx="1">
            <a:schemeClr val="accent4">
              <a:hueOff val="0"/>
              <a:satOff val="0"/>
              <a:lumOff val="0"/>
              <a:alphaOff val="0"/>
            </a:schemeClr>
          </a:lnRef>
          <a:fillRef idx="3">
            <a:schemeClr val="accent4">
              <a:hueOff val="0"/>
              <a:satOff val="0"/>
              <a:lumOff val="0"/>
              <a:alphaOff val="0"/>
            </a:schemeClr>
          </a:fillRef>
          <a:effectRef idx="3">
            <a:schemeClr val="accent4">
              <a:hueOff val="0"/>
              <a:satOff val="0"/>
              <a:lumOff val="0"/>
              <a:alphaOff val="0"/>
            </a:schemeClr>
          </a:effectRef>
          <a:fontRef idx="minor">
            <a:schemeClr val="lt1"/>
          </a:fontRef>
        </xdr:style>
      </xdr:sp>
      <xdr:sp macro="" textlink="">
        <xdr:nvSpPr>
          <xdr:cNvPr id="17" name="Cheurón 4"/>
          <xdr:cNvSpPr/>
        </xdr:nvSpPr>
        <xdr:spPr>
          <a:xfrm>
            <a:off x="1" y="1426442"/>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3</a:t>
            </a:r>
          </a:p>
        </xdr:txBody>
      </xdr:sp>
    </xdr:grpSp>
    <xdr:clientData/>
  </xdr:twoCellAnchor>
  <xdr:twoCellAnchor>
    <xdr:from>
      <xdr:col>0</xdr:col>
      <xdr:colOff>828671</xdr:colOff>
      <xdr:row>49</xdr:row>
      <xdr:rowOff>371463</xdr:rowOff>
    </xdr:from>
    <xdr:to>
      <xdr:col>0</xdr:col>
      <xdr:colOff>1230705</xdr:colOff>
      <xdr:row>49</xdr:row>
      <xdr:rowOff>945796</xdr:rowOff>
    </xdr:to>
    <xdr:grpSp>
      <xdr:nvGrpSpPr>
        <xdr:cNvPr id="18" name="17 Grupo"/>
        <xdr:cNvGrpSpPr/>
      </xdr:nvGrpSpPr>
      <xdr:grpSpPr>
        <a:xfrm>
          <a:off x="828671" y="30438713"/>
          <a:ext cx="402034" cy="574333"/>
          <a:chOff x="0" y="1903484"/>
          <a:chExt cx="402034" cy="574333"/>
        </a:xfrm>
      </xdr:grpSpPr>
      <xdr:sp macro="" textlink="">
        <xdr:nvSpPr>
          <xdr:cNvPr id="19" name="18 Cheurón"/>
          <xdr:cNvSpPr/>
        </xdr:nvSpPr>
        <xdr:spPr>
          <a:xfrm rot="5400000">
            <a:off x="-86150" y="1989634"/>
            <a:ext cx="574333" cy="402033"/>
          </a:xfrm>
          <a:prstGeom prst="chevron">
            <a:avLst/>
          </a:prstGeom>
        </xdr:spPr>
        <xdr:style>
          <a:lnRef idx="1">
            <a:schemeClr val="accent5">
              <a:hueOff val="0"/>
              <a:satOff val="0"/>
              <a:lumOff val="0"/>
              <a:alphaOff val="0"/>
            </a:schemeClr>
          </a:lnRef>
          <a:fillRef idx="3">
            <a:schemeClr val="accent5">
              <a:hueOff val="0"/>
              <a:satOff val="0"/>
              <a:lumOff val="0"/>
              <a:alphaOff val="0"/>
            </a:schemeClr>
          </a:fillRef>
          <a:effectRef idx="3">
            <a:schemeClr val="accent5">
              <a:hueOff val="0"/>
              <a:satOff val="0"/>
              <a:lumOff val="0"/>
              <a:alphaOff val="0"/>
            </a:schemeClr>
          </a:effectRef>
          <a:fontRef idx="minor">
            <a:schemeClr val="lt1"/>
          </a:fontRef>
        </xdr:style>
      </xdr:sp>
      <xdr:sp macro="" textlink="">
        <xdr:nvSpPr>
          <xdr:cNvPr id="20" name="Cheurón 4"/>
          <xdr:cNvSpPr/>
        </xdr:nvSpPr>
        <xdr:spPr>
          <a:xfrm>
            <a:off x="1" y="2104501"/>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4</a:t>
            </a:r>
          </a:p>
        </xdr:txBody>
      </xdr:sp>
    </xdr:grpSp>
    <xdr:clientData/>
  </xdr:twoCellAnchor>
  <xdr:twoCellAnchor>
    <xdr:from>
      <xdr:col>0</xdr:col>
      <xdr:colOff>1209675</xdr:colOff>
      <xdr:row>31</xdr:row>
      <xdr:rowOff>9524</xdr:rowOff>
    </xdr:from>
    <xdr:to>
      <xdr:col>4</xdr:col>
      <xdr:colOff>891300</xdr:colOff>
      <xdr:row>33</xdr:row>
      <xdr:rowOff>85725</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836075</xdr:colOff>
      <xdr:row>32</xdr:row>
      <xdr:rowOff>965205</xdr:rowOff>
    </xdr:from>
    <xdr:to>
      <xdr:col>4</xdr:col>
      <xdr:colOff>293150</xdr:colOff>
      <xdr:row>32</xdr:row>
      <xdr:rowOff>1165230</xdr:rowOff>
    </xdr:to>
    <xdr:sp macro="" textlink="">
      <xdr:nvSpPr>
        <xdr:cNvPr id="22" name="21 CuadroTexto"/>
        <xdr:cNvSpPr txBox="1"/>
      </xdr:nvSpPr>
      <xdr:spPr>
        <a:xfrm>
          <a:off x="5027075" y="15147930"/>
          <a:ext cx="5524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100%</a:t>
          </a:r>
        </a:p>
      </xdr:txBody>
    </xdr:sp>
    <xdr:clientData/>
  </xdr:twoCellAnchor>
  <xdr:twoCellAnchor>
    <xdr:from>
      <xdr:col>1</xdr:col>
      <xdr:colOff>94193</xdr:colOff>
      <xdr:row>32</xdr:row>
      <xdr:rowOff>950917</xdr:rowOff>
    </xdr:from>
    <xdr:to>
      <xdr:col>1</xdr:col>
      <xdr:colOff>503769</xdr:colOff>
      <xdr:row>32</xdr:row>
      <xdr:rowOff>1179517</xdr:rowOff>
    </xdr:to>
    <xdr:sp macro="" textlink="">
      <xdr:nvSpPr>
        <xdr:cNvPr id="23" name="22 CuadroTexto"/>
        <xdr:cNvSpPr txBox="1"/>
      </xdr:nvSpPr>
      <xdr:spPr>
        <a:xfrm>
          <a:off x="2094443" y="15133642"/>
          <a:ext cx="4095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0%</a:t>
          </a:r>
        </a:p>
      </xdr:txBody>
    </xdr:sp>
    <xdr:clientData/>
  </xdr:twoCellAnchor>
  <xdr:twoCellAnchor>
    <xdr:from>
      <xdr:col>0</xdr:col>
      <xdr:colOff>1165679</xdr:colOff>
      <xdr:row>36</xdr:row>
      <xdr:rowOff>79377</xdr:rowOff>
    </xdr:from>
    <xdr:to>
      <xdr:col>4</xdr:col>
      <xdr:colOff>848493</xdr:colOff>
      <xdr:row>38</xdr:row>
      <xdr:rowOff>95251</xdr:rowOff>
    </xdr:to>
    <xdr:graphicFrame macro="">
      <xdr:nvGraphicFramePr>
        <xdr:cNvPr id="24" name="2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1418167</xdr:colOff>
      <xdr:row>41</xdr:row>
      <xdr:rowOff>52916</xdr:rowOff>
    </xdr:from>
    <xdr:to>
      <xdr:col>4</xdr:col>
      <xdr:colOff>687917</xdr:colOff>
      <xdr:row>43</xdr:row>
      <xdr:rowOff>63500</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137584</xdr:colOff>
      <xdr:row>290</xdr:row>
      <xdr:rowOff>95250</xdr:rowOff>
    </xdr:from>
    <xdr:to>
      <xdr:col>0</xdr:col>
      <xdr:colOff>1995780</xdr:colOff>
      <xdr:row>290</xdr:row>
      <xdr:rowOff>743250</xdr:rowOff>
    </xdr:to>
    <xdr:grpSp>
      <xdr:nvGrpSpPr>
        <xdr:cNvPr id="26" name="25 Grupo"/>
        <xdr:cNvGrpSpPr/>
      </xdr:nvGrpSpPr>
      <xdr:grpSpPr>
        <a:xfrm>
          <a:off x="137584" y="84804250"/>
          <a:ext cx="1858196" cy="648000"/>
          <a:chOff x="2512217" y="86653805"/>
          <a:chExt cx="1828801" cy="583805"/>
        </a:xfrm>
      </xdr:grpSpPr>
      <xdr:sp macro="[0]!Imprimir" textlink="">
        <xdr:nvSpPr>
          <xdr:cNvPr id="27" name="26 CuadroTexto"/>
          <xdr:cNvSpPr txBox="1"/>
        </xdr:nvSpPr>
        <xdr:spPr>
          <a:xfrm>
            <a:off x="2512217" y="86653805"/>
            <a:ext cx="1771526" cy="583805"/>
          </a:xfrm>
          <a:prstGeom prst="rect">
            <a:avLst/>
          </a:prstGeom>
          <a:solidFill>
            <a:schemeClr val="lt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s-MX" sz="1100" b="1" i="1">
                <a:solidFill>
                  <a:srgbClr val="0070C0"/>
                </a:solidFill>
              </a:rPr>
              <a:t>IMPRIMIR REPORTE</a:t>
            </a:r>
          </a:p>
        </xdr:txBody>
      </xdr:sp>
      <xdr:pic macro="[0]!Imprimir">
        <xdr:nvPicPr>
          <xdr:cNvPr id="28" name="27 Imagen" descr="008-doc_edit.gif"/>
          <xdr:cNvPicPr>
            <a:picLocks noChangeAspect="1"/>
          </xdr:cNvPicPr>
        </xdr:nvPicPr>
        <xdr:blipFill>
          <a:blip xmlns:r="http://schemas.openxmlformats.org/officeDocument/2006/relationships" r:embed="rId6" cstate="print"/>
          <a:stretch>
            <a:fillRect/>
          </a:stretch>
        </xdr:blipFill>
        <xdr:spPr>
          <a:xfrm>
            <a:off x="3833812" y="86689407"/>
            <a:ext cx="507206" cy="507206"/>
          </a:xfrm>
          <a:prstGeom prst="rect">
            <a:avLst/>
          </a:prstGeom>
        </xdr:spPr>
      </xdr:pic>
    </xdr:grpSp>
    <xdr:clientData fPrintsWithSheet="0"/>
  </xdr:twoCellAnchor>
</xdr:wsDr>
</file>

<file path=xl/drawings/drawing29.xml><?xml version="1.0" encoding="utf-8"?>
<c:userShapes xmlns:c="http://schemas.openxmlformats.org/drawingml/2006/chart">
  <cdr:relSizeAnchor xmlns:cdr="http://schemas.openxmlformats.org/drawingml/2006/chartDrawing">
    <cdr:from>
      <cdr:x>0.19956</cdr:x>
      <cdr:y>0.42177</cdr:y>
    </cdr:from>
    <cdr:to>
      <cdr:x>0.28172</cdr:x>
      <cdr:y>0.51113</cdr:y>
    </cdr:to>
    <cdr:sp macro="" textlink="">
      <cdr:nvSpPr>
        <cdr:cNvPr id="2" name="29 CuadroTexto"/>
        <cdr:cNvSpPr txBox="1"/>
      </cdr:nvSpPr>
      <cdr:spPr>
        <a:xfrm xmlns:a="http://schemas.openxmlformats.org/drawingml/2006/main">
          <a:off x="994833" y="1051203"/>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0.76428</cdr:x>
      <cdr:y>0.4193</cdr:y>
    </cdr:from>
    <cdr:to>
      <cdr:x>0.87617</cdr:x>
      <cdr:y>0.49749</cdr:y>
    </cdr:to>
    <cdr:sp macro="" textlink="">
      <cdr:nvSpPr>
        <cdr:cNvPr id="3" name="28 CuadroTexto"/>
        <cdr:cNvSpPr txBox="1"/>
      </cdr:nvSpPr>
      <cdr:spPr>
        <a:xfrm xmlns:a="http://schemas.openxmlformats.org/drawingml/2006/main">
          <a:off x="3810000" y="1045045"/>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30.xml><?xml version="1.0" encoding="utf-8"?>
<c:userShapes xmlns:c="http://schemas.openxmlformats.org/drawingml/2006/chart">
  <cdr:relSizeAnchor xmlns:cdr="http://schemas.openxmlformats.org/drawingml/2006/chartDrawing">
    <cdr:from>
      <cdr:x>0.17361</cdr:x>
      <cdr:y>0.41355</cdr:y>
    </cdr:from>
    <cdr:to>
      <cdr:x>0.26319</cdr:x>
      <cdr:y>0.5031</cdr:y>
    </cdr:to>
    <cdr:sp macro="" textlink="">
      <cdr:nvSpPr>
        <cdr:cNvPr id="2" name="29 CuadroTexto"/>
        <cdr:cNvSpPr txBox="1"/>
      </cdr:nvSpPr>
      <cdr:spPr>
        <a:xfrm xmlns:a="http://schemas.openxmlformats.org/drawingml/2006/main">
          <a:off x="793751" y="1028538"/>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0.78241</cdr:x>
      <cdr:y>0.41915</cdr:y>
    </cdr:from>
    <cdr:to>
      <cdr:x>0.9044</cdr:x>
      <cdr:y>0.49751</cdr:y>
    </cdr:to>
    <cdr:sp macro="" textlink="">
      <cdr:nvSpPr>
        <cdr:cNvPr id="3" name="28 CuadroTexto"/>
        <cdr:cNvSpPr txBox="1"/>
      </cdr:nvSpPr>
      <cdr:spPr>
        <a:xfrm xmlns:a="http://schemas.openxmlformats.org/drawingml/2006/main">
          <a:off x="3577167" y="1042458"/>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31.xml><?xml version="1.0" encoding="utf-8"?>
<xdr:wsDr xmlns:xdr="http://schemas.openxmlformats.org/drawingml/2006/spreadsheetDrawing" xmlns:a="http://schemas.openxmlformats.org/drawingml/2006/main">
  <xdr:twoCellAnchor>
    <xdr:from>
      <xdr:col>12</xdr:col>
      <xdr:colOff>0</xdr:colOff>
      <xdr:row>302</xdr:row>
      <xdr:rowOff>0</xdr:rowOff>
    </xdr:from>
    <xdr:to>
      <xdr:col>14</xdr:col>
      <xdr:colOff>171449</xdr:colOff>
      <xdr:row>302</xdr:row>
      <xdr:rowOff>457200</xdr:rowOff>
    </xdr:to>
    <xdr:grpSp>
      <xdr:nvGrpSpPr>
        <xdr:cNvPr id="2" name="1 Grupo">
          <a:hlinkClick xmlns:r="http://schemas.openxmlformats.org/officeDocument/2006/relationships" r:id="rId1"/>
        </xdr:cNvPr>
        <xdr:cNvGrpSpPr/>
      </xdr:nvGrpSpPr>
      <xdr:grpSpPr>
        <a:xfrm>
          <a:off x="3915833" y="160369250"/>
          <a:ext cx="1695449" cy="457200"/>
          <a:chOff x="7219951" y="84122419"/>
          <a:chExt cx="1695449" cy="457200"/>
        </a:xfrm>
        <a:scene3d>
          <a:camera prst="orthographicFront">
            <a:rot lat="0" lon="0" rev="0"/>
          </a:camera>
          <a:lightRig rig="glow" dir="t">
            <a:rot lat="0" lon="0" rev="4800000"/>
          </a:lightRig>
        </a:scene3d>
      </xdr:grpSpPr>
      <xdr:pic>
        <xdr:nvPicPr>
          <xdr:cNvPr id="3" name="2 Imagen" descr="008-doc_edit.gif"/>
          <xdr:cNvPicPr>
            <a:picLocks noChangeAspect="1"/>
          </xdr:cNvPicPr>
        </xdr:nvPicPr>
        <xdr:blipFill>
          <a:blip xmlns:r="http://schemas.openxmlformats.org/officeDocument/2006/relationships" r:embed="rId2" cstate="print"/>
          <a:stretch>
            <a:fillRect/>
          </a:stretch>
        </xdr:blipFill>
        <xdr:spPr>
          <a:xfrm>
            <a:off x="8458200" y="84122419"/>
            <a:ext cx="457200" cy="457200"/>
          </a:xfrm>
          <a:prstGeom prst="rect">
            <a:avLst/>
          </a:prstGeom>
          <a:ln>
            <a:noFill/>
          </a:ln>
          <a:effectLst>
            <a:outerShdw blurRad="190500" dist="228600" dir="2700000" algn="ctr">
              <a:srgbClr val="000000">
                <a:alpha val="30000"/>
              </a:srgbClr>
            </a:outerShdw>
          </a:effectLst>
          <a:sp3d prstMaterial="matte">
            <a:bevelT w="127000" h="63500"/>
          </a:sp3d>
        </xdr:spPr>
      </xdr:pic>
      <xdr:sp macro="" textlink="">
        <xdr:nvSpPr>
          <xdr:cNvPr id="4" name="3 CuadroTexto"/>
          <xdr:cNvSpPr txBox="1"/>
        </xdr:nvSpPr>
        <xdr:spPr>
          <a:xfrm>
            <a:off x="7219951" y="84201804"/>
            <a:ext cx="1143000" cy="322245"/>
          </a:xfrm>
          <a:prstGeom prst="rect">
            <a:avLst/>
          </a:prstGeom>
          <a:solidFill>
            <a:schemeClr val="lt1"/>
          </a:solidFill>
          <a:ln w="9525" cmpd="sng">
            <a:noFill/>
          </a:ln>
          <a:effectLst>
            <a:outerShdw blurRad="190500" dist="228600" dir="2700000" algn="ctr">
              <a:srgbClr val="000000">
                <a:alpha val="30000"/>
              </a:srgbClr>
            </a:outerShdw>
          </a:effectLst>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050" b="1" i="1">
                <a:solidFill>
                  <a:srgbClr val="0070C0"/>
                </a:solidFill>
                <a:latin typeface="Comic Sans MS" pitchFamily="66" charset="0"/>
              </a:rPr>
              <a:t>VER REPORTE</a:t>
            </a:r>
          </a:p>
        </xdr:txBody>
      </xdr:sp>
    </xdr:grpSp>
    <xdr:clientData/>
  </xdr:twoCellAnchor>
  <xdr:twoCellAnchor editAs="oneCell">
    <xdr:from>
      <xdr:col>17</xdr:col>
      <xdr:colOff>261937</xdr:colOff>
      <xdr:row>14</xdr:row>
      <xdr:rowOff>142875</xdr:rowOff>
    </xdr:from>
    <xdr:to>
      <xdr:col>17</xdr:col>
      <xdr:colOff>463021</xdr:colOff>
      <xdr:row>14</xdr:row>
      <xdr:rowOff>341313</xdr:rowOff>
    </xdr:to>
    <xdr:pic macro="[0]!Portafolio_Servicios">
      <xdr:nvPicPr>
        <xdr:cNvPr id="5" name="4 Imagen" descr="info.ico"/>
        <xdr:cNvPicPr>
          <a:picLocks noChangeAspect="1"/>
        </xdr:cNvPicPr>
      </xdr:nvPicPr>
      <xdr:blipFill>
        <a:blip xmlns:r="http://schemas.openxmlformats.org/officeDocument/2006/relationships" r:embed="rId3" cstate="print"/>
        <a:stretch>
          <a:fillRect/>
        </a:stretch>
      </xdr:blipFill>
      <xdr:spPr>
        <a:xfrm>
          <a:off x="13215937" y="2809875"/>
          <a:ext cx="201084" cy="46038"/>
        </a:xfrm>
        <a:prstGeom prst="rect">
          <a:avLst/>
        </a:prstGeom>
        <a:ln>
          <a:solidFill>
            <a:schemeClr val="accent1"/>
          </a:solidFill>
        </a:ln>
      </xdr:spPr>
    </xdr:pic>
    <xdr:clientData/>
  </xdr:twoCellAnchor>
  <xdr:twoCellAnchor editAs="oneCell">
    <xdr:from>
      <xdr:col>17</xdr:col>
      <xdr:colOff>238125</xdr:colOff>
      <xdr:row>32</xdr:row>
      <xdr:rowOff>154781</xdr:rowOff>
    </xdr:from>
    <xdr:to>
      <xdr:col>17</xdr:col>
      <xdr:colOff>439209</xdr:colOff>
      <xdr:row>32</xdr:row>
      <xdr:rowOff>353219</xdr:rowOff>
    </xdr:to>
    <xdr:pic macro="[0]!Etapa_Ciclo">
      <xdr:nvPicPr>
        <xdr:cNvPr id="6" name="5 Imagen" descr="info.ico"/>
        <xdr:cNvPicPr>
          <a:picLocks noChangeAspect="1"/>
        </xdr:cNvPicPr>
      </xdr:nvPicPr>
      <xdr:blipFill>
        <a:blip xmlns:r="http://schemas.openxmlformats.org/officeDocument/2006/relationships" r:embed="rId3" cstate="print"/>
        <a:stretch>
          <a:fillRect/>
        </a:stretch>
      </xdr:blipFill>
      <xdr:spPr>
        <a:xfrm>
          <a:off x="13192125" y="6250781"/>
          <a:ext cx="201084" cy="36513"/>
        </a:xfrm>
        <a:prstGeom prst="rect">
          <a:avLst/>
        </a:prstGeom>
        <a:ln>
          <a:solidFill>
            <a:schemeClr val="accent1"/>
          </a:solidFill>
        </a:ln>
      </xdr:spPr>
    </xdr:pic>
    <xdr:clientData/>
  </xdr:twoCellAnchor>
  <xdr:twoCellAnchor editAs="oneCell">
    <xdr:from>
      <xdr:col>17</xdr:col>
      <xdr:colOff>285750</xdr:colOff>
      <xdr:row>38</xdr:row>
      <xdr:rowOff>142875</xdr:rowOff>
    </xdr:from>
    <xdr:to>
      <xdr:col>17</xdr:col>
      <xdr:colOff>486834</xdr:colOff>
      <xdr:row>38</xdr:row>
      <xdr:rowOff>341313</xdr:rowOff>
    </xdr:to>
    <xdr:pic macro="[0]!Componente">
      <xdr:nvPicPr>
        <xdr:cNvPr id="7" name="6 Imagen" descr="info.ico"/>
        <xdr:cNvPicPr>
          <a:picLocks noChangeAspect="1"/>
        </xdr:cNvPicPr>
      </xdr:nvPicPr>
      <xdr:blipFill>
        <a:blip xmlns:r="http://schemas.openxmlformats.org/officeDocument/2006/relationships" r:embed="rId3" cstate="print"/>
        <a:stretch>
          <a:fillRect/>
        </a:stretch>
      </xdr:blipFill>
      <xdr:spPr>
        <a:xfrm>
          <a:off x="13239750" y="7381875"/>
          <a:ext cx="201084" cy="46038"/>
        </a:xfrm>
        <a:prstGeom prst="rect">
          <a:avLst/>
        </a:prstGeom>
        <a:ln>
          <a:solidFill>
            <a:schemeClr val="accent1"/>
          </a:solidFill>
        </a:ln>
      </xdr:spPr>
    </xdr:pic>
    <xdr:clientData/>
  </xdr:twoCellAnchor>
  <xdr:twoCellAnchor editAs="oneCell">
    <xdr:from>
      <xdr:col>17</xdr:col>
      <xdr:colOff>273843</xdr:colOff>
      <xdr:row>66</xdr:row>
      <xdr:rowOff>142874</xdr:rowOff>
    </xdr:from>
    <xdr:to>
      <xdr:col>17</xdr:col>
      <xdr:colOff>474927</xdr:colOff>
      <xdr:row>66</xdr:row>
      <xdr:rowOff>341312</xdr:rowOff>
    </xdr:to>
    <xdr:pic macro="[0]!Objetivo_Calidad">
      <xdr:nvPicPr>
        <xdr:cNvPr id="8" name="7 Imagen" descr="info.ico"/>
        <xdr:cNvPicPr>
          <a:picLocks noChangeAspect="1"/>
        </xdr:cNvPicPr>
      </xdr:nvPicPr>
      <xdr:blipFill>
        <a:blip xmlns:r="http://schemas.openxmlformats.org/officeDocument/2006/relationships" r:embed="rId3" cstate="print"/>
        <a:stretch>
          <a:fillRect/>
        </a:stretch>
      </xdr:blipFill>
      <xdr:spPr>
        <a:xfrm>
          <a:off x="13227843" y="12715874"/>
          <a:ext cx="201084" cy="46038"/>
        </a:xfrm>
        <a:prstGeom prst="rect">
          <a:avLst/>
        </a:prstGeom>
        <a:ln>
          <a:solidFill>
            <a:schemeClr val="accent1"/>
          </a:solidFill>
        </a:ln>
      </xdr:spPr>
    </xdr:pic>
    <xdr:clientData/>
  </xdr:twoCellAnchor>
  <xdr:twoCellAnchor editAs="oneCell">
    <xdr:from>
      <xdr:col>17</xdr:col>
      <xdr:colOff>261938</xdr:colOff>
      <xdr:row>205</xdr:row>
      <xdr:rowOff>186530</xdr:rowOff>
    </xdr:from>
    <xdr:to>
      <xdr:col>17</xdr:col>
      <xdr:colOff>463022</xdr:colOff>
      <xdr:row>205</xdr:row>
      <xdr:rowOff>384968</xdr:rowOff>
    </xdr:to>
    <xdr:pic macro="[0]!Presupuesto">
      <xdr:nvPicPr>
        <xdr:cNvPr id="9" name="8 Imagen" descr="info.ico"/>
        <xdr:cNvPicPr>
          <a:picLocks noChangeAspect="1"/>
        </xdr:cNvPicPr>
      </xdr:nvPicPr>
      <xdr:blipFill>
        <a:blip xmlns:r="http://schemas.openxmlformats.org/officeDocument/2006/relationships" r:embed="rId3" cstate="print"/>
        <a:stretch>
          <a:fillRect/>
        </a:stretch>
      </xdr:blipFill>
      <xdr:spPr>
        <a:xfrm>
          <a:off x="13215938" y="39239030"/>
          <a:ext cx="201084" cy="7938"/>
        </a:xfrm>
        <a:prstGeom prst="rect">
          <a:avLst/>
        </a:prstGeom>
        <a:ln>
          <a:solidFill>
            <a:schemeClr val="accent1"/>
          </a:solidFill>
        </a:ln>
      </xdr:spPr>
    </xdr:pic>
    <xdr:clientData/>
  </xdr:twoCellAnchor>
  <xdr:twoCellAnchor editAs="oneCell">
    <xdr:from>
      <xdr:col>17</xdr:col>
      <xdr:colOff>261938</xdr:colOff>
      <xdr:row>194</xdr:row>
      <xdr:rowOff>218279</xdr:rowOff>
    </xdr:from>
    <xdr:to>
      <xdr:col>17</xdr:col>
      <xdr:colOff>463022</xdr:colOff>
      <xdr:row>194</xdr:row>
      <xdr:rowOff>416717</xdr:rowOff>
    </xdr:to>
    <xdr:pic macro="[0]!Activos">
      <xdr:nvPicPr>
        <xdr:cNvPr id="10" name="9 Imagen" descr="info.ico"/>
        <xdr:cNvPicPr>
          <a:picLocks noChangeAspect="1"/>
        </xdr:cNvPicPr>
      </xdr:nvPicPr>
      <xdr:blipFill>
        <a:blip xmlns:r="http://schemas.openxmlformats.org/officeDocument/2006/relationships" r:embed="rId3" cstate="print"/>
        <a:stretch>
          <a:fillRect/>
        </a:stretch>
      </xdr:blipFill>
      <xdr:spPr>
        <a:xfrm>
          <a:off x="13215938" y="37146704"/>
          <a:ext cx="201084" cy="0"/>
        </a:xfrm>
        <a:prstGeom prst="rect">
          <a:avLst/>
        </a:prstGeom>
        <a:ln>
          <a:solidFill>
            <a:schemeClr val="accent1"/>
          </a:solidFill>
        </a:ln>
      </xdr:spPr>
    </xdr:pic>
    <xdr:clientData/>
  </xdr:twoCellAnchor>
  <mc:AlternateContent xmlns:mc="http://schemas.openxmlformats.org/markup-compatibility/2006">
    <mc:Choice xmlns:a14="http://schemas.microsoft.com/office/drawing/2010/main" Requires="a14">
      <xdr:twoCellAnchor editAs="oneCell">
        <xdr:from>
          <xdr:col>18</xdr:col>
          <xdr:colOff>323850</xdr:colOff>
          <xdr:row>10</xdr:row>
          <xdr:rowOff>133350</xdr:rowOff>
        </xdr:from>
        <xdr:to>
          <xdr:col>18</xdr:col>
          <xdr:colOff>628650</xdr:colOff>
          <xdr:row>10</xdr:row>
          <xdr:rowOff>352425</xdr:rowOff>
        </xdr:to>
        <xdr:sp macro="" textlink="">
          <xdr:nvSpPr>
            <xdr:cNvPr id="34817" name="Check Box 1" hidden="1">
              <a:extLst>
                <a:ext uri="{63B3BB69-23CF-44E3-9099-C40C66FF867C}">
                  <a14:compatExt spid="_x0000_s348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12</xdr:row>
          <xdr:rowOff>133350</xdr:rowOff>
        </xdr:from>
        <xdr:to>
          <xdr:col>18</xdr:col>
          <xdr:colOff>581025</xdr:colOff>
          <xdr:row>12</xdr:row>
          <xdr:rowOff>352425</xdr:rowOff>
        </xdr:to>
        <xdr:sp macro="" textlink="">
          <xdr:nvSpPr>
            <xdr:cNvPr id="34818" name="Check Box 2" hidden="1">
              <a:extLst>
                <a:ext uri="{63B3BB69-23CF-44E3-9099-C40C66FF867C}">
                  <a14:compatExt spid="_x0000_s348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13</xdr:row>
          <xdr:rowOff>333375</xdr:rowOff>
        </xdr:from>
        <xdr:to>
          <xdr:col>18</xdr:col>
          <xdr:colOff>581025</xdr:colOff>
          <xdr:row>13</xdr:row>
          <xdr:rowOff>542925</xdr:rowOff>
        </xdr:to>
        <xdr:sp macro="" textlink="">
          <xdr:nvSpPr>
            <xdr:cNvPr id="34819" name="Check Box 3" hidden="1">
              <a:extLst>
                <a:ext uri="{63B3BB69-23CF-44E3-9099-C40C66FF867C}">
                  <a14:compatExt spid="_x0000_s348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14</xdr:row>
          <xdr:rowOff>142875</xdr:rowOff>
        </xdr:from>
        <xdr:to>
          <xdr:col>18</xdr:col>
          <xdr:colOff>581025</xdr:colOff>
          <xdr:row>14</xdr:row>
          <xdr:rowOff>371475</xdr:rowOff>
        </xdr:to>
        <xdr:sp macro="" textlink="">
          <xdr:nvSpPr>
            <xdr:cNvPr id="34820" name="Check Box 4" hidden="1">
              <a:extLst>
                <a:ext uri="{63B3BB69-23CF-44E3-9099-C40C66FF867C}">
                  <a14:compatExt spid="_x0000_s348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15</xdr:row>
          <xdr:rowOff>142875</xdr:rowOff>
        </xdr:from>
        <xdr:to>
          <xdr:col>18</xdr:col>
          <xdr:colOff>581025</xdr:colOff>
          <xdr:row>15</xdr:row>
          <xdr:rowOff>371475</xdr:rowOff>
        </xdr:to>
        <xdr:sp macro="" textlink="">
          <xdr:nvSpPr>
            <xdr:cNvPr id="34821" name="Check Box 5" hidden="1">
              <a:extLst>
                <a:ext uri="{63B3BB69-23CF-44E3-9099-C40C66FF867C}">
                  <a14:compatExt spid="_x0000_s348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16</xdr:row>
          <xdr:rowOff>171450</xdr:rowOff>
        </xdr:from>
        <xdr:to>
          <xdr:col>18</xdr:col>
          <xdr:colOff>581025</xdr:colOff>
          <xdr:row>16</xdr:row>
          <xdr:rowOff>390525</xdr:rowOff>
        </xdr:to>
        <xdr:sp macro="" textlink="">
          <xdr:nvSpPr>
            <xdr:cNvPr id="34822" name="Check Box 6" hidden="1">
              <a:extLst>
                <a:ext uri="{63B3BB69-23CF-44E3-9099-C40C66FF867C}">
                  <a14:compatExt spid="_x0000_s348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17</xdr:row>
          <xdr:rowOff>200025</xdr:rowOff>
        </xdr:from>
        <xdr:to>
          <xdr:col>18</xdr:col>
          <xdr:colOff>581025</xdr:colOff>
          <xdr:row>17</xdr:row>
          <xdr:rowOff>419100</xdr:rowOff>
        </xdr:to>
        <xdr:sp macro="" textlink="">
          <xdr:nvSpPr>
            <xdr:cNvPr id="34823" name="Check Box 7" hidden="1">
              <a:extLst>
                <a:ext uri="{63B3BB69-23CF-44E3-9099-C40C66FF867C}">
                  <a14:compatExt spid="_x0000_s348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18</xdr:row>
          <xdr:rowOff>219075</xdr:rowOff>
        </xdr:from>
        <xdr:to>
          <xdr:col>18</xdr:col>
          <xdr:colOff>581025</xdr:colOff>
          <xdr:row>18</xdr:row>
          <xdr:rowOff>438150</xdr:rowOff>
        </xdr:to>
        <xdr:sp macro="" textlink="">
          <xdr:nvSpPr>
            <xdr:cNvPr id="34824" name="Check Box 8" hidden="1">
              <a:extLst>
                <a:ext uri="{63B3BB69-23CF-44E3-9099-C40C66FF867C}">
                  <a14:compatExt spid="_x0000_s348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19</xdr:row>
          <xdr:rowOff>133350</xdr:rowOff>
        </xdr:from>
        <xdr:to>
          <xdr:col>18</xdr:col>
          <xdr:colOff>581025</xdr:colOff>
          <xdr:row>19</xdr:row>
          <xdr:rowOff>352425</xdr:rowOff>
        </xdr:to>
        <xdr:sp macro="" textlink="">
          <xdr:nvSpPr>
            <xdr:cNvPr id="34825" name="Check Box 9" hidden="1">
              <a:extLst>
                <a:ext uri="{63B3BB69-23CF-44E3-9099-C40C66FF867C}">
                  <a14:compatExt spid="_x0000_s348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20</xdr:row>
          <xdr:rowOff>133350</xdr:rowOff>
        </xdr:from>
        <xdr:to>
          <xdr:col>18</xdr:col>
          <xdr:colOff>581025</xdr:colOff>
          <xdr:row>20</xdr:row>
          <xdr:rowOff>352425</xdr:rowOff>
        </xdr:to>
        <xdr:sp macro="" textlink="">
          <xdr:nvSpPr>
            <xdr:cNvPr id="34826" name="Check Box 10" hidden="1">
              <a:extLst>
                <a:ext uri="{63B3BB69-23CF-44E3-9099-C40C66FF867C}">
                  <a14:compatExt spid="_x0000_s348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xdr:row>
          <xdr:rowOff>228600</xdr:rowOff>
        </xdr:from>
        <xdr:to>
          <xdr:col>18</xdr:col>
          <xdr:colOff>628650</xdr:colOff>
          <xdr:row>22</xdr:row>
          <xdr:rowOff>438150</xdr:rowOff>
        </xdr:to>
        <xdr:sp macro="" textlink="">
          <xdr:nvSpPr>
            <xdr:cNvPr id="34827" name="Check Box 11" hidden="1">
              <a:extLst>
                <a:ext uri="{63B3BB69-23CF-44E3-9099-C40C66FF867C}">
                  <a14:compatExt spid="_x0000_s34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xdr:row>
          <xdr:rowOff>133350</xdr:rowOff>
        </xdr:from>
        <xdr:to>
          <xdr:col>18</xdr:col>
          <xdr:colOff>628650</xdr:colOff>
          <xdr:row>23</xdr:row>
          <xdr:rowOff>352425</xdr:rowOff>
        </xdr:to>
        <xdr:sp macro="" textlink="">
          <xdr:nvSpPr>
            <xdr:cNvPr id="34828" name="Check Box 12" hidden="1">
              <a:extLst>
                <a:ext uri="{63B3BB69-23CF-44E3-9099-C40C66FF867C}">
                  <a14:compatExt spid="_x0000_s348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276225</xdr:colOff>
          <xdr:row>30</xdr:row>
          <xdr:rowOff>133350</xdr:rowOff>
        </xdr:from>
        <xdr:to>
          <xdr:col>18</xdr:col>
          <xdr:colOff>581025</xdr:colOff>
          <xdr:row>30</xdr:row>
          <xdr:rowOff>352425</xdr:rowOff>
        </xdr:to>
        <xdr:sp macro="" textlink="">
          <xdr:nvSpPr>
            <xdr:cNvPr id="34829" name="Check Box 13" hidden="1">
              <a:extLst>
                <a:ext uri="{63B3BB69-23CF-44E3-9099-C40C66FF867C}">
                  <a14:compatExt spid="_x0000_s34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276225</xdr:colOff>
          <xdr:row>32</xdr:row>
          <xdr:rowOff>133350</xdr:rowOff>
        </xdr:from>
        <xdr:to>
          <xdr:col>18</xdr:col>
          <xdr:colOff>581025</xdr:colOff>
          <xdr:row>32</xdr:row>
          <xdr:rowOff>352425</xdr:rowOff>
        </xdr:to>
        <xdr:sp macro="" textlink="">
          <xdr:nvSpPr>
            <xdr:cNvPr id="34830" name="Check Box 14" hidden="1">
              <a:extLst>
                <a:ext uri="{63B3BB69-23CF-44E3-9099-C40C66FF867C}">
                  <a14:compatExt spid="_x0000_s34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276225</xdr:colOff>
          <xdr:row>33</xdr:row>
          <xdr:rowOff>152400</xdr:rowOff>
        </xdr:from>
        <xdr:to>
          <xdr:col>18</xdr:col>
          <xdr:colOff>581025</xdr:colOff>
          <xdr:row>33</xdr:row>
          <xdr:rowOff>371475</xdr:rowOff>
        </xdr:to>
        <xdr:sp macro="" textlink="">
          <xdr:nvSpPr>
            <xdr:cNvPr id="34831" name="Check Box 15" hidden="1">
              <a:extLst>
                <a:ext uri="{63B3BB69-23CF-44E3-9099-C40C66FF867C}">
                  <a14:compatExt spid="_x0000_s348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276225</xdr:colOff>
          <xdr:row>34</xdr:row>
          <xdr:rowOff>171450</xdr:rowOff>
        </xdr:from>
        <xdr:to>
          <xdr:col>18</xdr:col>
          <xdr:colOff>581025</xdr:colOff>
          <xdr:row>34</xdr:row>
          <xdr:rowOff>390525</xdr:rowOff>
        </xdr:to>
        <xdr:sp macro="" textlink="">
          <xdr:nvSpPr>
            <xdr:cNvPr id="34832" name="Check Box 16" hidden="1">
              <a:extLst>
                <a:ext uri="{63B3BB69-23CF-44E3-9099-C40C66FF867C}">
                  <a14:compatExt spid="_x0000_s348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276225</xdr:colOff>
          <xdr:row>35</xdr:row>
          <xdr:rowOff>180975</xdr:rowOff>
        </xdr:from>
        <xdr:to>
          <xdr:col>18</xdr:col>
          <xdr:colOff>581025</xdr:colOff>
          <xdr:row>35</xdr:row>
          <xdr:rowOff>390525</xdr:rowOff>
        </xdr:to>
        <xdr:sp macro="" textlink="">
          <xdr:nvSpPr>
            <xdr:cNvPr id="34833" name="Check Box 17" hidden="1">
              <a:extLst>
                <a:ext uri="{63B3BB69-23CF-44E3-9099-C40C66FF867C}">
                  <a14:compatExt spid="_x0000_s348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276225</xdr:colOff>
          <xdr:row>36</xdr:row>
          <xdr:rowOff>152400</xdr:rowOff>
        </xdr:from>
        <xdr:to>
          <xdr:col>18</xdr:col>
          <xdr:colOff>581025</xdr:colOff>
          <xdr:row>36</xdr:row>
          <xdr:rowOff>371475</xdr:rowOff>
        </xdr:to>
        <xdr:sp macro="" textlink="">
          <xdr:nvSpPr>
            <xdr:cNvPr id="34834" name="Check Box 18" hidden="1">
              <a:extLst>
                <a:ext uri="{63B3BB69-23CF-44E3-9099-C40C66FF867C}">
                  <a14:compatExt spid="_x0000_s34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276225</xdr:colOff>
          <xdr:row>38</xdr:row>
          <xdr:rowOff>142875</xdr:rowOff>
        </xdr:from>
        <xdr:to>
          <xdr:col>18</xdr:col>
          <xdr:colOff>581025</xdr:colOff>
          <xdr:row>38</xdr:row>
          <xdr:rowOff>371475</xdr:rowOff>
        </xdr:to>
        <xdr:sp macro="" textlink="">
          <xdr:nvSpPr>
            <xdr:cNvPr id="34835" name="Check Box 19" hidden="1">
              <a:extLst>
                <a:ext uri="{63B3BB69-23CF-44E3-9099-C40C66FF867C}">
                  <a14:compatExt spid="_x0000_s34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276225</xdr:colOff>
          <xdr:row>41</xdr:row>
          <xdr:rowOff>171450</xdr:rowOff>
        </xdr:from>
        <xdr:to>
          <xdr:col>18</xdr:col>
          <xdr:colOff>581025</xdr:colOff>
          <xdr:row>41</xdr:row>
          <xdr:rowOff>390525</xdr:rowOff>
        </xdr:to>
        <xdr:sp macro="" textlink="">
          <xdr:nvSpPr>
            <xdr:cNvPr id="34836" name="Check Box 20" hidden="1">
              <a:extLst>
                <a:ext uri="{63B3BB69-23CF-44E3-9099-C40C66FF867C}">
                  <a14:compatExt spid="_x0000_s348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276225</xdr:colOff>
          <xdr:row>42</xdr:row>
          <xdr:rowOff>171450</xdr:rowOff>
        </xdr:from>
        <xdr:to>
          <xdr:col>18</xdr:col>
          <xdr:colOff>581025</xdr:colOff>
          <xdr:row>42</xdr:row>
          <xdr:rowOff>390525</xdr:rowOff>
        </xdr:to>
        <xdr:sp macro="" textlink="">
          <xdr:nvSpPr>
            <xdr:cNvPr id="34837" name="Check Box 21" hidden="1">
              <a:extLst>
                <a:ext uri="{63B3BB69-23CF-44E3-9099-C40C66FF867C}">
                  <a14:compatExt spid="_x0000_s348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49</xdr:row>
          <xdr:rowOff>200025</xdr:rowOff>
        </xdr:from>
        <xdr:to>
          <xdr:col>18</xdr:col>
          <xdr:colOff>600075</xdr:colOff>
          <xdr:row>49</xdr:row>
          <xdr:rowOff>419100</xdr:rowOff>
        </xdr:to>
        <xdr:sp macro="" textlink="">
          <xdr:nvSpPr>
            <xdr:cNvPr id="34838" name="Check Box 22" hidden="1">
              <a:extLst>
                <a:ext uri="{63B3BB69-23CF-44E3-9099-C40C66FF867C}">
                  <a14:compatExt spid="_x0000_s348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51</xdr:row>
          <xdr:rowOff>171450</xdr:rowOff>
        </xdr:from>
        <xdr:to>
          <xdr:col>18</xdr:col>
          <xdr:colOff>600075</xdr:colOff>
          <xdr:row>51</xdr:row>
          <xdr:rowOff>390525</xdr:rowOff>
        </xdr:to>
        <xdr:sp macro="" textlink="">
          <xdr:nvSpPr>
            <xdr:cNvPr id="34839" name="Check Box 23" hidden="1">
              <a:extLst>
                <a:ext uri="{63B3BB69-23CF-44E3-9099-C40C66FF867C}">
                  <a14:compatExt spid="_x0000_s348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52</xdr:row>
          <xdr:rowOff>142875</xdr:rowOff>
        </xdr:from>
        <xdr:to>
          <xdr:col>18</xdr:col>
          <xdr:colOff>600075</xdr:colOff>
          <xdr:row>52</xdr:row>
          <xdr:rowOff>371475</xdr:rowOff>
        </xdr:to>
        <xdr:sp macro="" textlink="">
          <xdr:nvSpPr>
            <xdr:cNvPr id="34840" name="Check Box 24" hidden="1">
              <a:extLst>
                <a:ext uri="{63B3BB69-23CF-44E3-9099-C40C66FF867C}">
                  <a14:compatExt spid="_x0000_s348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53</xdr:row>
          <xdr:rowOff>133350</xdr:rowOff>
        </xdr:from>
        <xdr:to>
          <xdr:col>18</xdr:col>
          <xdr:colOff>600075</xdr:colOff>
          <xdr:row>53</xdr:row>
          <xdr:rowOff>352425</xdr:rowOff>
        </xdr:to>
        <xdr:sp macro="" textlink="">
          <xdr:nvSpPr>
            <xdr:cNvPr id="34841" name="Check Box 25" hidden="1">
              <a:extLst>
                <a:ext uri="{63B3BB69-23CF-44E3-9099-C40C66FF867C}">
                  <a14:compatExt spid="_x0000_s34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54</xdr:row>
          <xdr:rowOff>133350</xdr:rowOff>
        </xdr:from>
        <xdr:to>
          <xdr:col>18</xdr:col>
          <xdr:colOff>600075</xdr:colOff>
          <xdr:row>54</xdr:row>
          <xdr:rowOff>352425</xdr:rowOff>
        </xdr:to>
        <xdr:sp macro="" textlink="">
          <xdr:nvSpPr>
            <xdr:cNvPr id="34842" name="Check Box 26" hidden="1">
              <a:extLst>
                <a:ext uri="{63B3BB69-23CF-44E3-9099-C40C66FF867C}">
                  <a14:compatExt spid="_x0000_s348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55</xdr:row>
          <xdr:rowOff>133350</xdr:rowOff>
        </xdr:from>
        <xdr:to>
          <xdr:col>18</xdr:col>
          <xdr:colOff>600075</xdr:colOff>
          <xdr:row>55</xdr:row>
          <xdr:rowOff>352425</xdr:rowOff>
        </xdr:to>
        <xdr:sp macro="" textlink="">
          <xdr:nvSpPr>
            <xdr:cNvPr id="34843" name="Check Box 27" hidden="1">
              <a:extLst>
                <a:ext uri="{63B3BB69-23CF-44E3-9099-C40C66FF867C}">
                  <a14:compatExt spid="_x0000_s348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56</xdr:row>
          <xdr:rowOff>152400</xdr:rowOff>
        </xdr:from>
        <xdr:to>
          <xdr:col>18</xdr:col>
          <xdr:colOff>600075</xdr:colOff>
          <xdr:row>56</xdr:row>
          <xdr:rowOff>371475</xdr:rowOff>
        </xdr:to>
        <xdr:sp macro="" textlink="">
          <xdr:nvSpPr>
            <xdr:cNvPr id="34844" name="Check Box 28" hidden="1">
              <a:extLst>
                <a:ext uri="{63B3BB69-23CF-44E3-9099-C40C66FF867C}">
                  <a14:compatExt spid="_x0000_s348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57</xdr:row>
          <xdr:rowOff>180975</xdr:rowOff>
        </xdr:from>
        <xdr:to>
          <xdr:col>18</xdr:col>
          <xdr:colOff>600075</xdr:colOff>
          <xdr:row>57</xdr:row>
          <xdr:rowOff>390525</xdr:rowOff>
        </xdr:to>
        <xdr:sp macro="" textlink="">
          <xdr:nvSpPr>
            <xdr:cNvPr id="34845" name="Check Box 29" hidden="1">
              <a:extLst>
                <a:ext uri="{63B3BB69-23CF-44E3-9099-C40C66FF867C}">
                  <a14:compatExt spid="_x0000_s348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59</xdr:row>
          <xdr:rowOff>152400</xdr:rowOff>
        </xdr:from>
        <xdr:to>
          <xdr:col>18</xdr:col>
          <xdr:colOff>600075</xdr:colOff>
          <xdr:row>59</xdr:row>
          <xdr:rowOff>371475</xdr:rowOff>
        </xdr:to>
        <xdr:sp macro="" textlink="">
          <xdr:nvSpPr>
            <xdr:cNvPr id="34846" name="Check Box 30" hidden="1">
              <a:extLst>
                <a:ext uri="{63B3BB69-23CF-44E3-9099-C40C66FF867C}">
                  <a14:compatExt spid="_x0000_s348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66</xdr:row>
          <xdr:rowOff>171450</xdr:rowOff>
        </xdr:from>
        <xdr:to>
          <xdr:col>18</xdr:col>
          <xdr:colOff>628650</xdr:colOff>
          <xdr:row>66</xdr:row>
          <xdr:rowOff>390525</xdr:rowOff>
        </xdr:to>
        <xdr:sp macro="" textlink="">
          <xdr:nvSpPr>
            <xdr:cNvPr id="34847" name="Check Box 31" hidden="1">
              <a:extLst>
                <a:ext uri="{63B3BB69-23CF-44E3-9099-C40C66FF867C}">
                  <a14:compatExt spid="_x0000_s34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68</xdr:row>
          <xdr:rowOff>133350</xdr:rowOff>
        </xdr:from>
        <xdr:to>
          <xdr:col>18</xdr:col>
          <xdr:colOff>628650</xdr:colOff>
          <xdr:row>68</xdr:row>
          <xdr:rowOff>352425</xdr:rowOff>
        </xdr:to>
        <xdr:sp macro="" textlink="">
          <xdr:nvSpPr>
            <xdr:cNvPr id="34848" name="Check Box 32" hidden="1">
              <a:extLst>
                <a:ext uri="{63B3BB69-23CF-44E3-9099-C40C66FF867C}">
                  <a14:compatExt spid="_x0000_s348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69</xdr:row>
          <xdr:rowOff>133350</xdr:rowOff>
        </xdr:from>
        <xdr:to>
          <xdr:col>18</xdr:col>
          <xdr:colOff>628650</xdr:colOff>
          <xdr:row>69</xdr:row>
          <xdr:rowOff>352425</xdr:rowOff>
        </xdr:to>
        <xdr:sp macro="" textlink="">
          <xdr:nvSpPr>
            <xdr:cNvPr id="34849" name="Check Box 33" hidden="1">
              <a:extLst>
                <a:ext uri="{63B3BB69-23CF-44E3-9099-C40C66FF867C}">
                  <a14:compatExt spid="_x0000_s348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71</xdr:row>
          <xdr:rowOff>152400</xdr:rowOff>
        </xdr:from>
        <xdr:to>
          <xdr:col>18</xdr:col>
          <xdr:colOff>628650</xdr:colOff>
          <xdr:row>71</xdr:row>
          <xdr:rowOff>371475</xdr:rowOff>
        </xdr:to>
        <xdr:sp macro="" textlink="">
          <xdr:nvSpPr>
            <xdr:cNvPr id="34850" name="Check Box 34" hidden="1">
              <a:extLst>
                <a:ext uri="{63B3BB69-23CF-44E3-9099-C40C66FF867C}">
                  <a14:compatExt spid="_x0000_s348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72</xdr:row>
          <xdr:rowOff>152400</xdr:rowOff>
        </xdr:from>
        <xdr:to>
          <xdr:col>18</xdr:col>
          <xdr:colOff>628650</xdr:colOff>
          <xdr:row>72</xdr:row>
          <xdr:rowOff>371475</xdr:rowOff>
        </xdr:to>
        <xdr:sp macro="" textlink="">
          <xdr:nvSpPr>
            <xdr:cNvPr id="34851" name="Check Box 35" hidden="1">
              <a:extLst>
                <a:ext uri="{63B3BB69-23CF-44E3-9099-C40C66FF867C}">
                  <a14:compatExt spid="_x0000_s348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73</xdr:row>
          <xdr:rowOff>133350</xdr:rowOff>
        </xdr:from>
        <xdr:to>
          <xdr:col>18</xdr:col>
          <xdr:colOff>628650</xdr:colOff>
          <xdr:row>73</xdr:row>
          <xdr:rowOff>352425</xdr:rowOff>
        </xdr:to>
        <xdr:sp macro="" textlink="">
          <xdr:nvSpPr>
            <xdr:cNvPr id="34852" name="Check Box 36" hidden="1">
              <a:extLst>
                <a:ext uri="{63B3BB69-23CF-44E3-9099-C40C66FF867C}">
                  <a14:compatExt spid="_x0000_s348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74</xdr:row>
          <xdr:rowOff>133350</xdr:rowOff>
        </xdr:from>
        <xdr:to>
          <xdr:col>18</xdr:col>
          <xdr:colOff>628650</xdr:colOff>
          <xdr:row>74</xdr:row>
          <xdr:rowOff>352425</xdr:rowOff>
        </xdr:to>
        <xdr:sp macro="" textlink="">
          <xdr:nvSpPr>
            <xdr:cNvPr id="34853" name="Check Box 37" hidden="1">
              <a:extLst>
                <a:ext uri="{63B3BB69-23CF-44E3-9099-C40C66FF867C}">
                  <a14:compatExt spid="_x0000_s348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86</xdr:row>
          <xdr:rowOff>266700</xdr:rowOff>
        </xdr:from>
        <xdr:to>
          <xdr:col>18</xdr:col>
          <xdr:colOff>628650</xdr:colOff>
          <xdr:row>86</xdr:row>
          <xdr:rowOff>485775</xdr:rowOff>
        </xdr:to>
        <xdr:sp macro="" textlink="">
          <xdr:nvSpPr>
            <xdr:cNvPr id="34854" name="Check Box 38" hidden="1">
              <a:extLst>
                <a:ext uri="{63B3BB69-23CF-44E3-9099-C40C66FF867C}">
                  <a14:compatExt spid="_x0000_s34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88</xdr:row>
          <xdr:rowOff>266700</xdr:rowOff>
        </xdr:from>
        <xdr:to>
          <xdr:col>18</xdr:col>
          <xdr:colOff>628650</xdr:colOff>
          <xdr:row>88</xdr:row>
          <xdr:rowOff>485775</xdr:rowOff>
        </xdr:to>
        <xdr:sp macro="" textlink="">
          <xdr:nvSpPr>
            <xdr:cNvPr id="34855" name="Check Box 39" hidden="1">
              <a:extLst>
                <a:ext uri="{63B3BB69-23CF-44E3-9099-C40C66FF867C}">
                  <a14:compatExt spid="_x0000_s348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90</xdr:row>
          <xdr:rowOff>142875</xdr:rowOff>
        </xdr:from>
        <xdr:to>
          <xdr:col>18</xdr:col>
          <xdr:colOff>628650</xdr:colOff>
          <xdr:row>90</xdr:row>
          <xdr:rowOff>371475</xdr:rowOff>
        </xdr:to>
        <xdr:sp macro="" textlink="">
          <xdr:nvSpPr>
            <xdr:cNvPr id="34856" name="Check Box 40" hidden="1">
              <a:extLst>
                <a:ext uri="{63B3BB69-23CF-44E3-9099-C40C66FF867C}">
                  <a14:compatExt spid="_x0000_s348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102</xdr:row>
          <xdr:rowOff>152400</xdr:rowOff>
        </xdr:from>
        <xdr:to>
          <xdr:col>18</xdr:col>
          <xdr:colOff>628650</xdr:colOff>
          <xdr:row>102</xdr:row>
          <xdr:rowOff>371475</xdr:rowOff>
        </xdr:to>
        <xdr:sp macro="" textlink="">
          <xdr:nvSpPr>
            <xdr:cNvPr id="34857" name="Check Box 41" hidden="1">
              <a:extLst>
                <a:ext uri="{63B3BB69-23CF-44E3-9099-C40C66FF867C}">
                  <a14:compatExt spid="_x0000_s348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104</xdr:row>
          <xdr:rowOff>200025</xdr:rowOff>
        </xdr:from>
        <xdr:to>
          <xdr:col>18</xdr:col>
          <xdr:colOff>628650</xdr:colOff>
          <xdr:row>104</xdr:row>
          <xdr:rowOff>419100</xdr:rowOff>
        </xdr:to>
        <xdr:sp macro="" textlink="">
          <xdr:nvSpPr>
            <xdr:cNvPr id="34858" name="Check Box 42" hidden="1">
              <a:extLst>
                <a:ext uri="{63B3BB69-23CF-44E3-9099-C40C66FF867C}">
                  <a14:compatExt spid="_x0000_s348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105</xdr:row>
          <xdr:rowOff>152400</xdr:rowOff>
        </xdr:from>
        <xdr:to>
          <xdr:col>18</xdr:col>
          <xdr:colOff>628650</xdr:colOff>
          <xdr:row>105</xdr:row>
          <xdr:rowOff>371475</xdr:rowOff>
        </xdr:to>
        <xdr:sp macro="" textlink="">
          <xdr:nvSpPr>
            <xdr:cNvPr id="34859" name="Check Box 43" hidden="1">
              <a:extLst>
                <a:ext uri="{63B3BB69-23CF-44E3-9099-C40C66FF867C}">
                  <a14:compatExt spid="_x0000_s348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107</xdr:row>
          <xdr:rowOff>152400</xdr:rowOff>
        </xdr:from>
        <xdr:to>
          <xdr:col>18</xdr:col>
          <xdr:colOff>628650</xdr:colOff>
          <xdr:row>107</xdr:row>
          <xdr:rowOff>371475</xdr:rowOff>
        </xdr:to>
        <xdr:sp macro="" textlink="">
          <xdr:nvSpPr>
            <xdr:cNvPr id="34860" name="Check Box 44" hidden="1">
              <a:extLst>
                <a:ext uri="{63B3BB69-23CF-44E3-9099-C40C66FF867C}">
                  <a14:compatExt spid="_x0000_s348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108</xdr:row>
          <xdr:rowOff>152400</xdr:rowOff>
        </xdr:from>
        <xdr:to>
          <xdr:col>18</xdr:col>
          <xdr:colOff>628650</xdr:colOff>
          <xdr:row>108</xdr:row>
          <xdr:rowOff>371475</xdr:rowOff>
        </xdr:to>
        <xdr:sp macro="" textlink="">
          <xdr:nvSpPr>
            <xdr:cNvPr id="34861" name="Check Box 45" hidden="1">
              <a:extLst>
                <a:ext uri="{63B3BB69-23CF-44E3-9099-C40C66FF867C}">
                  <a14:compatExt spid="_x0000_s348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115</xdr:row>
          <xdr:rowOff>228600</xdr:rowOff>
        </xdr:from>
        <xdr:to>
          <xdr:col>18</xdr:col>
          <xdr:colOff>628650</xdr:colOff>
          <xdr:row>115</xdr:row>
          <xdr:rowOff>438150</xdr:rowOff>
        </xdr:to>
        <xdr:sp macro="" textlink="">
          <xdr:nvSpPr>
            <xdr:cNvPr id="34862" name="Check Box 46" hidden="1">
              <a:extLst>
                <a:ext uri="{63B3BB69-23CF-44E3-9099-C40C66FF867C}">
                  <a14:compatExt spid="_x0000_s348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117</xdr:row>
          <xdr:rowOff>133350</xdr:rowOff>
        </xdr:from>
        <xdr:to>
          <xdr:col>18</xdr:col>
          <xdr:colOff>628650</xdr:colOff>
          <xdr:row>117</xdr:row>
          <xdr:rowOff>352425</xdr:rowOff>
        </xdr:to>
        <xdr:sp macro="" textlink="">
          <xdr:nvSpPr>
            <xdr:cNvPr id="34863" name="Check Box 47" hidden="1">
              <a:extLst>
                <a:ext uri="{63B3BB69-23CF-44E3-9099-C40C66FF867C}">
                  <a14:compatExt spid="_x0000_s348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118</xdr:row>
          <xdr:rowOff>285750</xdr:rowOff>
        </xdr:from>
        <xdr:to>
          <xdr:col>18</xdr:col>
          <xdr:colOff>628650</xdr:colOff>
          <xdr:row>118</xdr:row>
          <xdr:rowOff>504825</xdr:rowOff>
        </xdr:to>
        <xdr:sp macro="" textlink="">
          <xdr:nvSpPr>
            <xdr:cNvPr id="34864" name="Check Box 48" hidden="1">
              <a:extLst>
                <a:ext uri="{63B3BB69-23CF-44E3-9099-C40C66FF867C}">
                  <a14:compatExt spid="_x0000_s348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120</xdr:row>
          <xdr:rowOff>219075</xdr:rowOff>
        </xdr:from>
        <xdr:to>
          <xdr:col>18</xdr:col>
          <xdr:colOff>628650</xdr:colOff>
          <xdr:row>120</xdr:row>
          <xdr:rowOff>438150</xdr:rowOff>
        </xdr:to>
        <xdr:sp macro="" textlink="">
          <xdr:nvSpPr>
            <xdr:cNvPr id="34865" name="Check Box 49" hidden="1">
              <a:extLst>
                <a:ext uri="{63B3BB69-23CF-44E3-9099-C40C66FF867C}">
                  <a14:compatExt spid="_x0000_s34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122</xdr:row>
          <xdr:rowOff>200025</xdr:rowOff>
        </xdr:from>
        <xdr:to>
          <xdr:col>18</xdr:col>
          <xdr:colOff>628650</xdr:colOff>
          <xdr:row>122</xdr:row>
          <xdr:rowOff>419100</xdr:rowOff>
        </xdr:to>
        <xdr:sp macro="" textlink="">
          <xdr:nvSpPr>
            <xdr:cNvPr id="34866" name="Check Box 50" hidden="1">
              <a:extLst>
                <a:ext uri="{63B3BB69-23CF-44E3-9099-C40C66FF867C}">
                  <a14:compatExt spid="_x0000_s34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123</xdr:row>
          <xdr:rowOff>142875</xdr:rowOff>
        </xdr:from>
        <xdr:to>
          <xdr:col>18</xdr:col>
          <xdr:colOff>628650</xdr:colOff>
          <xdr:row>123</xdr:row>
          <xdr:rowOff>371475</xdr:rowOff>
        </xdr:to>
        <xdr:sp macro="" textlink="">
          <xdr:nvSpPr>
            <xdr:cNvPr id="34867" name="Check Box 51" hidden="1">
              <a:extLst>
                <a:ext uri="{63B3BB69-23CF-44E3-9099-C40C66FF867C}">
                  <a14:compatExt spid="_x0000_s34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124</xdr:row>
          <xdr:rowOff>228600</xdr:rowOff>
        </xdr:from>
        <xdr:to>
          <xdr:col>18</xdr:col>
          <xdr:colOff>628650</xdr:colOff>
          <xdr:row>124</xdr:row>
          <xdr:rowOff>438150</xdr:rowOff>
        </xdr:to>
        <xdr:sp macro="" textlink="">
          <xdr:nvSpPr>
            <xdr:cNvPr id="34868" name="Check Box 52" hidden="1">
              <a:extLst>
                <a:ext uri="{63B3BB69-23CF-44E3-9099-C40C66FF867C}">
                  <a14:compatExt spid="_x0000_s34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126</xdr:row>
          <xdr:rowOff>219075</xdr:rowOff>
        </xdr:from>
        <xdr:to>
          <xdr:col>18</xdr:col>
          <xdr:colOff>628650</xdr:colOff>
          <xdr:row>126</xdr:row>
          <xdr:rowOff>438150</xdr:rowOff>
        </xdr:to>
        <xdr:sp macro="" textlink="">
          <xdr:nvSpPr>
            <xdr:cNvPr id="34869" name="Check Box 53" hidden="1">
              <a:extLst>
                <a:ext uri="{63B3BB69-23CF-44E3-9099-C40C66FF867C}">
                  <a14:compatExt spid="_x0000_s34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138</xdr:row>
          <xdr:rowOff>238125</xdr:rowOff>
        </xdr:from>
        <xdr:to>
          <xdr:col>18</xdr:col>
          <xdr:colOff>628650</xdr:colOff>
          <xdr:row>138</xdr:row>
          <xdr:rowOff>447675</xdr:rowOff>
        </xdr:to>
        <xdr:sp macro="" textlink="">
          <xdr:nvSpPr>
            <xdr:cNvPr id="34870" name="Check Box 54" hidden="1">
              <a:extLst>
                <a:ext uri="{63B3BB69-23CF-44E3-9099-C40C66FF867C}">
                  <a14:compatExt spid="_x0000_s348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140</xdr:row>
          <xdr:rowOff>152400</xdr:rowOff>
        </xdr:from>
        <xdr:to>
          <xdr:col>18</xdr:col>
          <xdr:colOff>628650</xdr:colOff>
          <xdr:row>140</xdr:row>
          <xdr:rowOff>371475</xdr:rowOff>
        </xdr:to>
        <xdr:sp macro="" textlink="">
          <xdr:nvSpPr>
            <xdr:cNvPr id="34871" name="Check Box 55" hidden="1">
              <a:extLst>
                <a:ext uri="{63B3BB69-23CF-44E3-9099-C40C66FF867C}">
                  <a14:compatExt spid="_x0000_s348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141</xdr:row>
          <xdr:rowOff>152400</xdr:rowOff>
        </xdr:from>
        <xdr:to>
          <xdr:col>18</xdr:col>
          <xdr:colOff>628650</xdr:colOff>
          <xdr:row>141</xdr:row>
          <xdr:rowOff>371475</xdr:rowOff>
        </xdr:to>
        <xdr:sp macro="" textlink="">
          <xdr:nvSpPr>
            <xdr:cNvPr id="34872" name="Check Box 56" hidden="1">
              <a:extLst>
                <a:ext uri="{63B3BB69-23CF-44E3-9099-C40C66FF867C}">
                  <a14:compatExt spid="_x0000_s348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143</xdr:row>
          <xdr:rowOff>276225</xdr:rowOff>
        </xdr:from>
        <xdr:to>
          <xdr:col>18</xdr:col>
          <xdr:colOff>628650</xdr:colOff>
          <xdr:row>143</xdr:row>
          <xdr:rowOff>485775</xdr:rowOff>
        </xdr:to>
        <xdr:sp macro="" textlink="">
          <xdr:nvSpPr>
            <xdr:cNvPr id="34873" name="Check Box 57" hidden="1">
              <a:extLst>
                <a:ext uri="{63B3BB69-23CF-44E3-9099-C40C66FF867C}">
                  <a14:compatExt spid="_x0000_s348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144</xdr:row>
          <xdr:rowOff>152400</xdr:rowOff>
        </xdr:from>
        <xdr:to>
          <xdr:col>18</xdr:col>
          <xdr:colOff>628650</xdr:colOff>
          <xdr:row>144</xdr:row>
          <xdr:rowOff>371475</xdr:rowOff>
        </xdr:to>
        <xdr:sp macro="" textlink="">
          <xdr:nvSpPr>
            <xdr:cNvPr id="34874" name="Check Box 58" hidden="1">
              <a:extLst>
                <a:ext uri="{63B3BB69-23CF-44E3-9099-C40C66FF867C}">
                  <a14:compatExt spid="_x0000_s348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146</xdr:row>
          <xdr:rowOff>285750</xdr:rowOff>
        </xdr:from>
        <xdr:to>
          <xdr:col>18</xdr:col>
          <xdr:colOff>628650</xdr:colOff>
          <xdr:row>146</xdr:row>
          <xdr:rowOff>504825</xdr:rowOff>
        </xdr:to>
        <xdr:sp macro="" textlink="">
          <xdr:nvSpPr>
            <xdr:cNvPr id="34875" name="Check Box 59" hidden="1">
              <a:extLst>
                <a:ext uri="{63B3BB69-23CF-44E3-9099-C40C66FF867C}">
                  <a14:compatExt spid="_x0000_s348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147</xdr:row>
          <xdr:rowOff>152400</xdr:rowOff>
        </xdr:from>
        <xdr:to>
          <xdr:col>18</xdr:col>
          <xdr:colOff>628650</xdr:colOff>
          <xdr:row>147</xdr:row>
          <xdr:rowOff>371475</xdr:rowOff>
        </xdr:to>
        <xdr:sp macro="" textlink="">
          <xdr:nvSpPr>
            <xdr:cNvPr id="34876" name="Check Box 60" hidden="1">
              <a:extLst>
                <a:ext uri="{63B3BB69-23CF-44E3-9099-C40C66FF867C}">
                  <a14:compatExt spid="_x0000_s348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154</xdr:row>
          <xdr:rowOff>238125</xdr:rowOff>
        </xdr:from>
        <xdr:to>
          <xdr:col>18</xdr:col>
          <xdr:colOff>628650</xdr:colOff>
          <xdr:row>154</xdr:row>
          <xdr:rowOff>447675</xdr:rowOff>
        </xdr:to>
        <xdr:sp macro="" textlink="">
          <xdr:nvSpPr>
            <xdr:cNvPr id="34877" name="Check Box 61" hidden="1">
              <a:extLst>
                <a:ext uri="{63B3BB69-23CF-44E3-9099-C40C66FF867C}">
                  <a14:compatExt spid="_x0000_s348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155</xdr:row>
          <xdr:rowOff>323850</xdr:rowOff>
        </xdr:from>
        <xdr:to>
          <xdr:col>18</xdr:col>
          <xdr:colOff>628650</xdr:colOff>
          <xdr:row>155</xdr:row>
          <xdr:rowOff>533400</xdr:rowOff>
        </xdr:to>
        <xdr:sp macro="" textlink="">
          <xdr:nvSpPr>
            <xdr:cNvPr id="34878" name="Check Box 62" hidden="1">
              <a:extLst>
                <a:ext uri="{63B3BB69-23CF-44E3-9099-C40C66FF867C}">
                  <a14:compatExt spid="_x0000_s34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157</xdr:row>
          <xdr:rowOff>152400</xdr:rowOff>
        </xdr:from>
        <xdr:to>
          <xdr:col>18</xdr:col>
          <xdr:colOff>628650</xdr:colOff>
          <xdr:row>157</xdr:row>
          <xdr:rowOff>371475</xdr:rowOff>
        </xdr:to>
        <xdr:sp macro="" textlink="">
          <xdr:nvSpPr>
            <xdr:cNvPr id="34879" name="Check Box 63" hidden="1">
              <a:extLst>
                <a:ext uri="{63B3BB69-23CF-44E3-9099-C40C66FF867C}">
                  <a14:compatExt spid="_x0000_s348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158</xdr:row>
          <xdr:rowOff>180975</xdr:rowOff>
        </xdr:from>
        <xdr:to>
          <xdr:col>18</xdr:col>
          <xdr:colOff>628650</xdr:colOff>
          <xdr:row>158</xdr:row>
          <xdr:rowOff>390525</xdr:rowOff>
        </xdr:to>
        <xdr:sp macro="" textlink="">
          <xdr:nvSpPr>
            <xdr:cNvPr id="34880" name="Check Box 64" hidden="1">
              <a:extLst>
                <a:ext uri="{63B3BB69-23CF-44E3-9099-C40C66FF867C}">
                  <a14:compatExt spid="_x0000_s348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159</xdr:row>
          <xdr:rowOff>142875</xdr:rowOff>
        </xdr:from>
        <xdr:to>
          <xdr:col>18</xdr:col>
          <xdr:colOff>628650</xdr:colOff>
          <xdr:row>159</xdr:row>
          <xdr:rowOff>371475</xdr:rowOff>
        </xdr:to>
        <xdr:sp macro="" textlink="">
          <xdr:nvSpPr>
            <xdr:cNvPr id="34881" name="Check Box 65" hidden="1">
              <a:extLst>
                <a:ext uri="{63B3BB69-23CF-44E3-9099-C40C66FF867C}">
                  <a14:compatExt spid="_x0000_s348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160</xdr:row>
          <xdr:rowOff>180975</xdr:rowOff>
        </xdr:from>
        <xdr:to>
          <xdr:col>18</xdr:col>
          <xdr:colOff>628650</xdr:colOff>
          <xdr:row>160</xdr:row>
          <xdr:rowOff>390525</xdr:rowOff>
        </xdr:to>
        <xdr:sp macro="" textlink="">
          <xdr:nvSpPr>
            <xdr:cNvPr id="34882" name="Check Box 66" hidden="1">
              <a:extLst>
                <a:ext uri="{63B3BB69-23CF-44E3-9099-C40C66FF867C}">
                  <a14:compatExt spid="_x0000_s348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163</xdr:row>
          <xdr:rowOff>219075</xdr:rowOff>
        </xdr:from>
        <xdr:to>
          <xdr:col>18</xdr:col>
          <xdr:colOff>628650</xdr:colOff>
          <xdr:row>163</xdr:row>
          <xdr:rowOff>438150</xdr:rowOff>
        </xdr:to>
        <xdr:sp macro="" textlink="">
          <xdr:nvSpPr>
            <xdr:cNvPr id="34883" name="Check Box 67" hidden="1">
              <a:extLst>
                <a:ext uri="{63B3BB69-23CF-44E3-9099-C40C66FF867C}">
                  <a14:compatExt spid="_x0000_s348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164</xdr:row>
          <xdr:rowOff>190500</xdr:rowOff>
        </xdr:from>
        <xdr:to>
          <xdr:col>18</xdr:col>
          <xdr:colOff>628650</xdr:colOff>
          <xdr:row>164</xdr:row>
          <xdr:rowOff>409575</xdr:rowOff>
        </xdr:to>
        <xdr:sp macro="" textlink="">
          <xdr:nvSpPr>
            <xdr:cNvPr id="34884" name="Check Box 68" hidden="1">
              <a:extLst>
                <a:ext uri="{63B3BB69-23CF-44E3-9099-C40C66FF867C}">
                  <a14:compatExt spid="_x0000_s348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165</xdr:row>
          <xdr:rowOff>295275</xdr:rowOff>
        </xdr:from>
        <xdr:to>
          <xdr:col>18</xdr:col>
          <xdr:colOff>628650</xdr:colOff>
          <xdr:row>165</xdr:row>
          <xdr:rowOff>514350</xdr:rowOff>
        </xdr:to>
        <xdr:sp macro="" textlink="">
          <xdr:nvSpPr>
            <xdr:cNvPr id="34885" name="Check Box 69" hidden="1">
              <a:extLst>
                <a:ext uri="{63B3BB69-23CF-44E3-9099-C40C66FF867C}">
                  <a14:compatExt spid="_x0000_s348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167</xdr:row>
          <xdr:rowOff>152400</xdr:rowOff>
        </xdr:from>
        <xdr:to>
          <xdr:col>18</xdr:col>
          <xdr:colOff>628650</xdr:colOff>
          <xdr:row>167</xdr:row>
          <xdr:rowOff>371475</xdr:rowOff>
        </xdr:to>
        <xdr:sp macro="" textlink="">
          <xdr:nvSpPr>
            <xdr:cNvPr id="34886" name="Check Box 70" hidden="1">
              <a:extLst>
                <a:ext uri="{63B3BB69-23CF-44E3-9099-C40C66FF867C}">
                  <a14:compatExt spid="_x0000_s348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168</xdr:row>
          <xdr:rowOff>142875</xdr:rowOff>
        </xdr:from>
        <xdr:to>
          <xdr:col>18</xdr:col>
          <xdr:colOff>628650</xdr:colOff>
          <xdr:row>168</xdr:row>
          <xdr:rowOff>371475</xdr:rowOff>
        </xdr:to>
        <xdr:sp macro="" textlink="">
          <xdr:nvSpPr>
            <xdr:cNvPr id="34887" name="Check Box 71" hidden="1">
              <a:extLst>
                <a:ext uri="{63B3BB69-23CF-44E3-9099-C40C66FF867C}">
                  <a14:compatExt spid="_x0000_s348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169</xdr:row>
          <xdr:rowOff>142875</xdr:rowOff>
        </xdr:from>
        <xdr:to>
          <xdr:col>18</xdr:col>
          <xdr:colOff>628650</xdr:colOff>
          <xdr:row>169</xdr:row>
          <xdr:rowOff>371475</xdr:rowOff>
        </xdr:to>
        <xdr:sp macro="" textlink="">
          <xdr:nvSpPr>
            <xdr:cNvPr id="34888" name="Check Box 72" hidden="1">
              <a:extLst>
                <a:ext uri="{63B3BB69-23CF-44E3-9099-C40C66FF867C}">
                  <a14:compatExt spid="_x0000_s348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172</xdr:row>
          <xdr:rowOff>152400</xdr:rowOff>
        </xdr:from>
        <xdr:to>
          <xdr:col>18</xdr:col>
          <xdr:colOff>628650</xdr:colOff>
          <xdr:row>172</xdr:row>
          <xdr:rowOff>371475</xdr:rowOff>
        </xdr:to>
        <xdr:sp macro="" textlink="">
          <xdr:nvSpPr>
            <xdr:cNvPr id="34889" name="Check Box 73" hidden="1">
              <a:extLst>
                <a:ext uri="{63B3BB69-23CF-44E3-9099-C40C66FF867C}">
                  <a14:compatExt spid="_x0000_s348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173</xdr:row>
          <xdr:rowOff>142875</xdr:rowOff>
        </xdr:from>
        <xdr:to>
          <xdr:col>18</xdr:col>
          <xdr:colOff>628650</xdr:colOff>
          <xdr:row>173</xdr:row>
          <xdr:rowOff>371475</xdr:rowOff>
        </xdr:to>
        <xdr:sp macro="" textlink="">
          <xdr:nvSpPr>
            <xdr:cNvPr id="34890" name="Check Box 74" hidden="1">
              <a:extLst>
                <a:ext uri="{63B3BB69-23CF-44E3-9099-C40C66FF867C}">
                  <a14:compatExt spid="_x0000_s348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174</xdr:row>
          <xdr:rowOff>152400</xdr:rowOff>
        </xdr:from>
        <xdr:to>
          <xdr:col>18</xdr:col>
          <xdr:colOff>628650</xdr:colOff>
          <xdr:row>174</xdr:row>
          <xdr:rowOff>371475</xdr:rowOff>
        </xdr:to>
        <xdr:sp macro="" textlink="">
          <xdr:nvSpPr>
            <xdr:cNvPr id="34891" name="Check Box 75" hidden="1">
              <a:extLst>
                <a:ext uri="{63B3BB69-23CF-44E3-9099-C40C66FF867C}">
                  <a14:compatExt spid="_x0000_s348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176</xdr:row>
          <xdr:rowOff>180975</xdr:rowOff>
        </xdr:from>
        <xdr:to>
          <xdr:col>18</xdr:col>
          <xdr:colOff>628650</xdr:colOff>
          <xdr:row>176</xdr:row>
          <xdr:rowOff>390525</xdr:rowOff>
        </xdr:to>
        <xdr:sp macro="" textlink="">
          <xdr:nvSpPr>
            <xdr:cNvPr id="34892" name="Check Box 76" hidden="1">
              <a:extLst>
                <a:ext uri="{63B3BB69-23CF-44E3-9099-C40C66FF867C}">
                  <a14:compatExt spid="_x0000_s348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188</xdr:row>
          <xdr:rowOff>142875</xdr:rowOff>
        </xdr:from>
        <xdr:to>
          <xdr:col>18</xdr:col>
          <xdr:colOff>628650</xdr:colOff>
          <xdr:row>188</xdr:row>
          <xdr:rowOff>371475</xdr:rowOff>
        </xdr:to>
        <xdr:sp macro="" textlink="">
          <xdr:nvSpPr>
            <xdr:cNvPr id="34893" name="Check Box 77" hidden="1">
              <a:extLst>
                <a:ext uri="{63B3BB69-23CF-44E3-9099-C40C66FF867C}">
                  <a14:compatExt spid="_x0000_s348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190</xdr:row>
          <xdr:rowOff>142875</xdr:rowOff>
        </xdr:from>
        <xdr:to>
          <xdr:col>18</xdr:col>
          <xdr:colOff>628650</xdr:colOff>
          <xdr:row>190</xdr:row>
          <xdr:rowOff>371475</xdr:rowOff>
        </xdr:to>
        <xdr:sp macro="" textlink="">
          <xdr:nvSpPr>
            <xdr:cNvPr id="34894" name="Check Box 78" hidden="1">
              <a:extLst>
                <a:ext uri="{63B3BB69-23CF-44E3-9099-C40C66FF867C}">
                  <a14:compatExt spid="_x0000_s348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192</xdr:row>
          <xdr:rowOff>142875</xdr:rowOff>
        </xdr:from>
        <xdr:to>
          <xdr:col>18</xdr:col>
          <xdr:colOff>628650</xdr:colOff>
          <xdr:row>192</xdr:row>
          <xdr:rowOff>371475</xdr:rowOff>
        </xdr:to>
        <xdr:sp macro="" textlink="">
          <xdr:nvSpPr>
            <xdr:cNvPr id="34895" name="Check Box 79" hidden="1">
              <a:extLst>
                <a:ext uri="{63B3BB69-23CF-44E3-9099-C40C66FF867C}">
                  <a14:compatExt spid="_x0000_s348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194</xdr:row>
          <xdr:rowOff>266700</xdr:rowOff>
        </xdr:from>
        <xdr:to>
          <xdr:col>18</xdr:col>
          <xdr:colOff>628650</xdr:colOff>
          <xdr:row>194</xdr:row>
          <xdr:rowOff>485775</xdr:rowOff>
        </xdr:to>
        <xdr:sp macro="" textlink="">
          <xdr:nvSpPr>
            <xdr:cNvPr id="34896" name="Check Box 80" hidden="1">
              <a:extLst>
                <a:ext uri="{63B3BB69-23CF-44E3-9099-C40C66FF867C}">
                  <a14:compatExt spid="_x0000_s348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195</xdr:row>
          <xdr:rowOff>285750</xdr:rowOff>
        </xdr:from>
        <xdr:to>
          <xdr:col>18</xdr:col>
          <xdr:colOff>628650</xdr:colOff>
          <xdr:row>195</xdr:row>
          <xdr:rowOff>504825</xdr:rowOff>
        </xdr:to>
        <xdr:sp macro="" textlink="">
          <xdr:nvSpPr>
            <xdr:cNvPr id="34897" name="Check Box 81" hidden="1">
              <a:extLst>
                <a:ext uri="{63B3BB69-23CF-44E3-9099-C40C66FF867C}">
                  <a14:compatExt spid="_x0000_s348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196</xdr:row>
          <xdr:rowOff>295275</xdr:rowOff>
        </xdr:from>
        <xdr:to>
          <xdr:col>18</xdr:col>
          <xdr:colOff>628650</xdr:colOff>
          <xdr:row>196</xdr:row>
          <xdr:rowOff>514350</xdr:rowOff>
        </xdr:to>
        <xdr:sp macro="" textlink="">
          <xdr:nvSpPr>
            <xdr:cNvPr id="34898" name="Check Box 82" hidden="1">
              <a:extLst>
                <a:ext uri="{63B3BB69-23CF-44E3-9099-C40C66FF867C}">
                  <a14:compatExt spid="_x0000_s348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197</xdr:row>
          <xdr:rowOff>228600</xdr:rowOff>
        </xdr:from>
        <xdr:to>
          <xdr:col>18</xdr:col>
          <xdr:colOff>628650</xdr:colOff>
          <xdr:row>197</xdr:row>
          <xdr:rowOff>438150</xdr:rowOff>
        </xdr:to>
        <xdr:sp macro="" textlink="">
          <xdr:nvSpPr>
            <xdr:cNvPr id="34899" name="Check Box 83" hidden="1">
              <a:extLst>
                <a:ext uri="{63B3BB69-23CF-44E3-9099-C40C66FF867C}">
                  <a14:compatExt spid="_x0000_s348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198</xdr:row>
          <xdr:rowOff>152400</xdr:rowOff>
        </xdr:from>
        <xdr:to>
          <xdr:col>18</xdr:col>
          <xdr:colOff>628650</xdr:colOff>
          <xdr:row>198</xdr:row>
          <xdr:rowOff>371475</xdr:rowOff>
        </xdr:to>
        <xdr:sp macro="" textlink="">
          <xdr:nvSpPr>
            <xdr:cNvPr id="34900" name="Check Box 84" hidden="1">
              <a:extLst>
                <a:ext uri="{63B3BB69-23CF-44E3-9099-C40C66FF867C}">
                  <a14:compatExt spid="_x0000_s34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206</xdr:row>
          <xdr:rowOff>152400</xdr:rowOff>
        </xdr:from>
        <xdr:to>
          <xdr:col>18</xdr:col>
          <xdr:colOff>628650</xdr:colOff>
          <xdr:row>206</xdr:row>
          <xdr:rowOff>371475</xdr:rowOff>
        </xdr:to>
        <xdr:sp macro="" textlink="">
          <xdr:nvSpPr>
            <xdr:cNvPr id="34901" name="Check Box 85" hidden="1">
              <a:extLst>
                <a:ext uri="{63B3BB69-23CF-44E3-9099-C40C66FF867C}">
                  <a14:compatExt spid="_x0000_s349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207</xdr:row>
          <xdr:rowOff>152400</xdr:rowOff>
        </xdr:from>
        <xdr:to>
          <xdr:col>18</xdr:col>
          <xdr:colOff>628650</xdr:colOff>
          <xdr:row>207</xdr:row>
          <xdr:rowOff>371475</xdr:rowOff>
        </xdr:to>
        <xdr:sp macro="" textlink="">
          <xdr:nvSpPr>
            <xdr:cNvPr id="34902" name="Check Box 86" hidden="1">
              <a:extLst>
                <a:ext uri="{63B3BB69-23CF-44E3-9099-C40C66FF867C}">
                  <a14:compatExt spid="_x0000_s349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208</xdr:row>
          <xdr:rowOff>152400</xdr:rowOff>
        </xdr:from>
        <xdr:to>
          <xdr:col>18</xdr:col>
          <xdr:colOff>628650</xdr:colOff>
          <xdr:row>208</xdr:row>
          <xdr:rowOff>371475</xdr:rowOff>
        </xdr:to>
        <xdr:sp macro="" textlink="">
          <xdr:nvSpPr>
            <xdr:cNvPr id="34903" name="Check Box 87" hidden="1">
              <a:extLst>
                <a:ext uri="{63B3BB69-23CF-44E3-9099-C40C66FF867C}">
                  <a14:compatExt spid="_x0000_s349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222</xdr:row>
          <xdr:rowOff>123825</xdr:rowOff>
        </xdr:from>
        <xdr:to>
          <xdr:col>18</xdr:col>
          <xdr:colOff>609600</xdr:colOff>
          <xdr:row>222</xdr:row>
          <xdr:rowOff>352425</xdr:rowOff>
        </xdr:to>
        <xdr:sp macro="" textlink="">
          <xdr:nvSpPr>
            <xdr:cNvPr id="34904" name="Check Box 88" hidden="1">
              <a:extLst>
                <a:ext uri="{63B3BB69-23CF-44E3-9099-C40C66FF867C}">
                  <a14:compatExt spid="_x0000_s349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223</xdr:row>
          <xdr:rowOff>133350</xdr:rowOff>
        </xdr:from>
        <xdr:to>
          <xdr:col>18</xdr:col>
          <xdr:colOff>609600</xdr:colOff>
          <xdr:row>223</xdr:row>
          <xdr:rowOff>371475</xdr:rowOff>
        </xdr:to>
        <xdr:sp macro="" textlink="">
          <xdr:nvSpPr>
            <xdr:cNvPr id="34905" name="Check Box 89" hidden="1">
              <a:extLst>
                <a:ext uri="{63B3BB69-23CF-44E3-9099-C40C66FF867C}">
                  <a14:compatExt spid="_x0000_s349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225</xdr:row>
          <xdr:rowOff>219075</xdr:rowOff>
        </xdr:from>
        <xdr:to>
          <xdr:col>18</xdr:col>
          <xdr:colOff>609600</xdr:colOff>
          <xdr:row>225</xdr:row>
          <xdr:rowOff>438150</xdr:rowOff>
        </xdr:to>
        <xdr:sp macro="" textlink="">
          <xdr:nvSpPr>
            <xdr:cNvPr id="34906" name="Check Box 90" hidden="1">
              <a:extLst>
                <a:ext uri="{63B3BB69-23CF-44E3-9099-C40C66FF867C}">
                  <a14:compatExt spid="_x0000_s349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227</xdr:row>
          <xdr:rowOff>200025</xdr:rowOff>
        </xdr:from>
        <xdr:to>
          <xdr:col>18</xdr:col>
          <xdr:colOff>609600</xdr:colOff>
          <xdr:row>227</xdr:row>
          <xdr:rowOff>438150</xdr:rowOff>
        </xdr:to>
        <xdr:sp macro="" textlink="">
          <xdr:nvSpPr>
            <xdr:cNvPr id="34907" name="Check Box 91" hidden="1">
              <a:extLst>
                <a:ext uri="{63B3BB69-23CF-44E3-9099-C40C66FF867C}">
                  <a14:compatExt spid="_x0000_s349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229</xdr:row>
          <xdr:rowOff>266700</xdr:rowOff>
        </xdr:from>
        <xdr:to>
          <xdr:col>18</xdr:col>
          <xdr:colOff>609600</xdr:colOff>
          <xdr:row>229</xdr:row>
          <xdr:rowOff>485775</xdr:rowOff>
        </xdr:to>
        <xdr:sp macro="" textlink="">
          <xdr:nvSpPr>
            <xdr:cNvPr id="34908" name="Check Box 92" hidden="1">
              <a:extLst>
                <a:ext uri="{63B3BB69-23CF-44E3-9099-C40C66FF867C}">
                  <a14:compatExt spid="_x0000_s349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231</xdr:row>
          <xdr:rowOff>276225</xdr:rowOff>
        </xdr:from>
        <xdr:to>
          <xdr:col>18</xdr:col>
          <xdr:colOff>609600</xdr:colOff>
          <xdr:row>231</xdr:row>
          <xdr:rowOff>485775</xdr:rowOff>
        </xdr:to>
        <xdr:sp macro="" textlink="">
          <xdr:nvSpPr>
            <xdr:cNvPr id="34909" name="Check Box 93" hidden="1">
              <a:extLst>
                <a:ext uri="{63B3BB69-23CF-44E3-9099-C40C66FF867C}">
                  <a14:compatExt spid="_x0000_s349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232</xdr:row>
          <xdr:rowOff>371475</xdr:rowOff>
        </xdr:from>
        <xdr:to>
          <xdr:col>18</xdr:col>
          <xdr:colOff>609600</xdr:colOff>
          <xdr:row>232</xdr:row>
          <xdr:rowOff>581025</xdr:rowOff>
        </xdr:to>
        <xdr:sp macro="" textlink="">
          <xdr:nvSpPr>
            <xdr:cNvPr id="34910" name="Check Box 94" hidden="1">
              <a:extLst>
                <a:ext uri="{63B3BB69-23CF-44E3-9099-C40C66FF867C}">
                  <a14:compatExt spid="_x0000_s349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233</xdr:row>
          <xdr:rowOff>381000</xdr:rowOff>
        </xdr:from>
        <xdr:to>
          <xdr:col>18</xdr:col>
          <xdr:colOff>609600</xdr:colOff>
          <xdr:row>233</xdr:row>
          <xdr:rowOff>600075</xdr:rowOff>
        </xdr:to>
        <xdr:sp macro="" textlink="">
          <xdr:nvSpPr>
            <xdr:cNvPr id="34911" name="Check Box 95" hidden="1">
              <a:extLst>
                <a:ext uri="{63B3BB69-23CF-44E3-9099-C40C66FF867C}">
                  <a14:compatExt spid="_x0000_s349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239</xdr:row>
          <xdr:rowOff>161925</xdr:rowOff>
        </xdr:from>
        <xdr:to>
          <xdr:col>18</xdr:col>
          <xdr:colOff>609600</xdr:colOff>
          <xdr:row>239</xdr:row>
          <xdr:rowOff>381000</xdr:rowOff>
        </xdr:to>
        <xdr:sp macro="" textlink="">
          <xdr:nvSpPr>
            <xdr:cNvPr id="34912" name="Check Box 96" hidden="1">
              <a:extLst>
                <a:ext uri="{63B3BB69-23CF-44E3-9099-C40C66FF867C}">
                  <a14:compatExt spid="_x0000_s349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234</xdr:row>
          <xdr:rowOff>266700</xdr:rowOff>
        </xdr:from>
        <xdr:to>
          <xdr:col>18</xdr:col>
          <xdr:colOff>609600</xdr:colOff>
          <xdr:row>234</xdr:row>
          <xdr:rowOff>485775</xdr:rowOff>
        </xdr:to>
        <xdr:sp macro="" textlink="">
          <xdr:nvSpPr>
            <xdr:cNvPr id="34913" name="Check Box 97" hidden="1">
              <a:extLst>
                <a:ext uri="{63B3BB69-23CF-44E3-9099-C40C66FF867C}">
                  <a14:compatExt spid="_x0000_s349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237</xdr:row>
          <xdr:rowOff>161925</xdr:rowOff>
        </xdr:from>
        <xdr:to>
          <xdr:col>18</xdr:col>
          <xdr:colOff>609600</xdr:colOff>
          <xdr:row>237</xdr:row>
          <xdr:rowOff>371475</xdr:rowOff>
        </xdr:to>
        <xdr:sp macro="" textlink="">
          <xdr:nvSpPr>
            <xdr:cNvPr id="34914" name="Check Box 98" hidden="1">
              <a:extLst>
                <a:ext uri="{63B3BB69-23CF-44E3-9099-C40C66FF867C}">
                  <a14:compatExt spid="_x0000_s349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246</xdr:row>
          <xdr:rowOff>133350</xdr:rowOff>
        </xdr:from>
        <xdr:to>
          <xdr:col>18</xdr:col>
          <xdr:colOff>609600</xdr:colOff>
          <xdr:row>246</xdr:row>
          <xdr:rowOff>352425</xdr:rowOff>
        </xdr:to>
        <xdr:sp macro="" textlink="">
          <xdr:nvSpPr>
            <xdr:cNvPr id="34915" name="Check Box 99" hidden="1">
              <a:extLst>
                <a:ext uri="{63B3BB69-23CF-44E3-9099-C40C66FF867C}">
                  <a14:compatExt spid="_x0000_s349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248</xdr:row>
          <xdr:rowOff>381000</xdr:rowOff>
        </xdr:from>
        <xdr:to>
          <xdr:col>18</xdr:col>
          <xdr:colOff>609600</xdr:colOff>
          <xdr:row>248</xdr:row>
          <xdr:rowOff>600075</xdr:rowOff>
        </xdr:to>
        <xdr:sp macro="" textlink="">
          <xdr:nvSpPr>
            <xdr:cNvPr id="34916" name="Check Box 100" hidden="1">
              <a:extLst>
                <a:ext uri="{63B3BB69-23CF-44E3-9099-C40C66FF867C}">
                  <a14:compatExt spid="_x0000_s349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250</xdr:row>
          <xdr:rowOff>304800</xdr:rowOff>
        </xdr:from>
        <xdr:to>
          <xdr:col>18</xdr:col>
          <xdr:colOff>609600</xdr:colOff>
          <xdr:row>250</xdr:row>
          <xdr:rowOff>533400</xdr:rowOff>
        </xdr:to>
        <xdr:sp macro="" textlink="">
          <xdr:nvSpPr>
            <xdr:cNvPr id="34917" name="Check Box 101" hidden="1">
              <a:extLst>
                <a:ext uri="{63B3BB69-23CF-44E3-9099-C40C66FF867C}">
                  <a14:compatExt spid="_x0000_s349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247</xdr:row>
          <xdr:rowOff>304800</xdr:rowOff>
        </xdr:from>
        <xdr:to>
          <xdr:col>18</xdr:col>
          <xdr:colOff>609600</xdr:colOff>
          <xdr:row>247</xdr:row>
          <xdr:rowOff>533400</xdr:rowOff>
        </xdr:to>
        <xdr:sp macro="" textlink="">
          <xdr:nvSpPr>
            <xdr:cNvPr id="34918" name="Check Box 102" hidden="1">
              <a:extLst>
                <a:ext uri="{63B3BB69-23CF-44E3-9099-C40C66FF867C}">
                  <a14:compatExt spid="_x0000_s349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252</xdr:row>
          <xdr:rowOff>200025</xdr:rowOff>
        </xdr:from>
        <xdr:to>
          <xdr:col>18</xdr:col>
          <xdr:colOff>609600</xdr:colOff>
          <xdr:row>252</xdr:row>
          <xdr:rowOff>419100</xdr:rowOff>
        </xdr:to>
        <xdr:sp macro="" textlink="">
          <xdr:nvSpPr>
            <xdr:cNvPr id="34919" name="Check Box 103" hidden="1">
              <a:extLst>
                <a:ext uri="{63B3BB69-23CF-44E3-9099-C40C66FF867C}">
                  <a14:compatExt spid="_x0000_s349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253</xdr:row>
          <xdr:rowOff>161925</xdr:rowOff>
        </xdr:from>
        <xdr:to>
          <xdr:col>18</xdr:col>
          <xdr:colOff>609600</xdr:colOff>
          <xdr:row>253</xdr:row>
          <xdr:rowOff>390525</xdr:rowOff>
        </xdr:to>
        <xdr:sp macro="" textlink="">
          <xdr:nvSpPr>
            <xdr:cNvPr id="34920" name="Check Box 104" hidden="1">
              <a:extLst>
                <a:ext uri="{63B3BB69-23CF-44E3-9099-C40C66FF867C}">
                  <a14:compatExt spid="_x0000_s349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254</xdr:row>
          <xdr:rowOff>200025</xdr:rowOff>
        </xdr:from>
        <xdr:to>
          <xdr:col>18</xdr:col>
          <xdr:colOff>609600</xdr:colOff>
          <xdr:row>254</xdr:row>
          <xdr:rowOff>419100</xdr:rowOff>
        </xdr:to>
        <xdr:sp macro="" textlink="">
          <xdr:nvSpPr>
            <xdr:cNvPr id="34921" name="Check Box 105" hidden="1">
              <a:extLst>
                <a:ext uri="{63B3BB69-23CF-44E3-9099-C40C66FF867C}">
                  <a14:compatExt spid="_x0000_s34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261</xdr:row>
          <xdr:rowOff>133350</xdr:rowOff>
        </xdr:from>
        <xdr:to>
          <xdr:col>18</xdr:col>
          <xdr:colOff>609600</xdr:colOff>
          <xdr:row>261</xdr:row>
          <xdr:rowOff>352425</xdr:rowOff>
        </xdr:to>
        <xdr:sp macro="" textlink="">
          <xdr:nvSpPr>
            <xdr:cNvPr id="34922" name="Check Box 106" hidden="1">
              <a:extLst>
                <a:ext uri="{63B3BB69-23CF-44E3-9099-C40C66FF867C}">
                  <a14:compatExt spid="_x0000_s349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262</xdr:row>
          <xdr:rowOff>381000</xdr:rowOff>
        </xdr:from>
        <xdr:to>
          <xdr:col>18</xdr:col>
          <xdr:colOff>609600</xdr:colOff>
          <xdr:row>262</xdr:row>
          <xdr:rowOff>600075</xdr:rowOff>
        </xdr:to>
        <xdr:sp macro="" textlink="">
          <xdr:nvSpPr>
            <xdr:cNvPr id="34923" name="Check Box 107" hidden="1">
              <a:extLst>
                <a:ext uri="{63B3BB69-23CF-44E3-9099-C40C66FF867C}">
                  <a14:compatExt spid="_x0000_s349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265</xdr:row>
          <xdr:rowOff>123825</xdr:rowOff>
        </xdr:from>
        <xdr:to>
          <xdr:col>18</xdr:col>
          <xdr:colOff>609600</xdr:colOff>
          <xdr:row>265</xdr:row>
          <xdr:rowOff>342900</xdr:rowOff>
        </xdr:to>
        <xdr:sp macro="" textlink="">
          <xdr:nvSpPr>
            <xdr:cNvPr id="34924" name="Check Box 108" hidden="1">
              <a:extLst>
                <a:ext uri="{63B3BB69-23CF-44E3-9099-C40C66FF867C}">
                  <a14:compatExt spid="_x0000_s349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266</xdr:row>
          <xdr:rowOff>161925</xdr:rowOff>
        </xdr:from>
        <xdr:to>
          <xdr:col>18</xdr:col>
          <xdr:colOff>609600</xdr:colOff>
          <xdr:row>266</xdr:row>
          <xdr:rowOff>381000</xdr:rowOff>
        </xdr:to>
        <xdr:sp macro="" textlink="">
          <xdr:nvSpPr>
            <xdr:cNvPr id="34925" name="Check Box 109" hidden="1">
              <a:extLst>
                <a:ext uri="{63B3BB69-23CF-44E3-9099-C40C66FF867C}">
                  <a14:compatExt spid="_x0000_s349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263</xdr:row>
          <xdr:rowOff>219075</xdr:rowOff>
        </xdr:from>
        <xdr:to>
          <xdr:col>18</xdr:col>
          <xdr:colOff>609600</xdr:colOff>
          <xdr:row>263</xdr:row>
          <xdr:rowOff>438150</xdr:rowOff>
        </xdr:to>
        <xdr:sp macro="" textlink="">
          <xdr:nvSpPr>
            <xdr:cNvPr id="34926" name="Check Box 110" hidden="1">
              <a:extLst>
                <a:ext uri="{63B3BB69-23CF-44E3-9099-C40C66FF867C}">
                  <a14:compatExt spid="_x0000_s349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273</xdr:row>
          <xdr:rowOff>228600</xdr:rowOff>
        </xdr:from>
        <xdr:to>
          <xdr:col>18</xdr:col>
          <xdr:colOff>628650</xdr:colOff>
          <xdr:row>273</xdr:row>
          <xdr:rowOff>438150</xdr:rowOff>
        </xdr:to>
        <xdr:sp macro="" textlink="">
          <xdr:nvSpPr>
            <xdr:cNvPr id="34927" name="Check Box 111" hidden="1">
              <a:extLst>
                <a:ext uri="{63B3BB69-23CF-44E3-9099-C40C66FF867C}">
                  <a14:compatExt spid="_x0000_s349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275</xdr:row>
          <xdr:rowOff>247650</xdr:rowOff>
        </xdr:from>
        <xdr:to>
          <xdr:col>18</xdr:col>
          <xdr:colOff>628650</xdr:colOff>
          <xdr:row>275</xdr:row>
          <xdr:rowOff>466725</xdr:rowOff>
        </xdr:to>
        <xdr:sp macro="" textlink="">
          <xdr:nvSpPr>
            <xdr:cNvPr id="34928" name="Check Box 112" hidden="1">
              <a:extLst>
                <a:ext uri="{63B3BB69-23CF-44E3-9099-C40C66FF867C}">
                  <a14:compatExt spid="_x0000_s349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276</xdr:row>
          <xdr:rowOff>180975</xdr:rowOff>
        </xdr:from>
        <xdr:to>
          <xdr:col>18</xdr:col>
          <xdr:colOff>628650</xdr:colOff>
          <xdr:row>276</xdr:row>
          <xdr:rowOff>409575</xdr:rowOff>
        </xdr:to>
        <xdr:sp macro="" textlink="">
          <xdr:nvSpPr>
            <xdr:cNvPr id="34929" name="Check Box 113" hidden="1">
              <a:extLst>
                <a:ext uri="{63B3BB69-23CF-44E3-9099-C40C66FF867C}">
                  <a14:compatExt spid="_x0000_s3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279</xdr:row>
          <xdr:rowOff>152400</xdr:rowOff>
        </xdr:from>
        <xdr:to>
          <xdr:col>18</xdr:col>
          <xdr:colOff>628650</xdr:colOff>
          <xdr:row>279</xdr:row>
          <xdr:rowOff>371475</xdr:rowOff>
        </xdr:to>
        <xdr:sp macro="" textlink="">
          <xdr:nvSpPr>
            <xdr:cNvPr id="34930" name="Check Box 114" hidden="1">
              <a:extLst>
                <a:ext uri="{63B3BB69-23CF-44E3-9099-C40C66FF867C}">
                  <a14:compatExt spid="_x0000_s3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277</xdr:row>
          <xdr:rowOff>161925</xdr:rowOff>
        </xdr:from>
        <xdr:to>
          <xdr:col>18</xdr:col>
          <xdr:colOff>628650</xdr:colOff>
          <xdr:row>277</xdr:row>
          <xdr:rowOff>381000</xdr:rowOff>
        </xdr:to>
        <xdr:sp macro="" textlink="">
          <xdr:nvSpPr>
            <xdr:cNvPr id="34931" name="Check Box 115" hidden="1">
              <a:extLst>
                <a:ext uri="{63B3BB69-23CF-44E3-9099-C40C66FF867C}">
                  <a14:compatExt spid="_x0000_s3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280</xdr:row>
          <xdr:rowOff>209550</xdr:rowOff>
        </xdr:from>
        <xdr:to>
          <xdr:col>18</xdr:col>
          <xdr:colOff>628650</xdr:colOff>
          <xdr:row>280</xdr:row>
          <xdr:rowOff>438150</xdr:rowOff>
        </xdr:to>
        <xdr:sp macro="" textlink="">
          <xdr:nvSpPr>
            <xdr:cNvPr id="34932" name="Check Box 116" hidden="1">
              <a:extLst>
                <a:ext uri="{63B3BB69-23CF-44E3-9099-C40C66FF867C}">
                  <a14:compatExt spid="_x0000_s3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300</xdr:row>
          <xdr:rowOff>152400</xdr:rowOff>
        </xdr:from>
        <xdr:to>
          <xdr:col>18</xdr:col>
          <xdr:colOff>609600</xdr:colOff>
          <xdr:row>300</xdr:row>
          <xdr:rowOff>371475</xdr:rowOff>
        </xdr:to>
        <xdr:sp macro="" textlink="">
          <xdr:nvSpPr>
            <xdr:cNvPr id="34933" name="Check Box 117" hidden="1">
              <a:extLst>
                <a:ext uri="{63B3BB69-23CF-44E3-9099-C40C66FF867C}">
                  <a14:compatExt spid="_x0000_s3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296</xdr:row>
          <xdr:rowOff>152400</xdr:rowOff>
        </xdr:from>
        <xdr:to>
          <xdr:col>18</xdr:col>
          <xdr:colOff>628650</xdr:colOff>
          <xdr:row>296</xdr:row>
          <xdr:rowOff>371475</xdr:rowOff>
        </xdr:to>
        <xdr:sp macro="" textlink="">
          <xdr:nvSpPr>
            <xdr:cNvPr id="34934" name="Check Box 118" hidden="1">
              <a:extLst>
                <a:ext uri="{63B3BB69-23CF-44E3-9099-C40C66FF867C}">
                  <a14:compatExt spid="_x0000_s3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295</xdr:row>
          <xdr:rowOff>152400</xdr:rowOff>
        </xdr:from>
        <xdr:to>
          <xdr:col>18</xdr:col>
          <xdr:colOff>628650</xdr:colOff>
          <xdr:row>295</xdr:row>
          <xdr:rowOff>371475</xdr:rowOff>
        </xdr:to>
        <xdr:sp macro="" textlink="">
          <xdr:nvSpPr>
            <xdr:cNvPr id="34935" name="Check Box 119" hidden="1">
              <a:extLst>
                <a:ext uri="{63B3BB69-23CF-44E3-9099-C40C66FF867C}">
                  <a14:compatExt spid="_x0000_s3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294</xdr:row>
          <xdr:rowOff>152400</xdr:rowOff>
        </xdr:from>
        <xdr:to>
          <xdr:col>18</xdr:col>
          <xdr:colOff>628650</xdr:colOff>
          <xdr:row>294</xdr:row>
          <xdr:rowOff>371475</xdr:rowOff>
        </xdr:to>
        <xdr:sp macro="" textlink="">
          <xdr:nvSpPr>
            <xdr:cNvPr id="34936" name="Check Box 120" hidden="1">
              <a:extLst>
                <a:ext uri="{63B3BB69-23CF-44E3-9099-C40C66FF867C}">
                  <a14:compatExt spid="_x0000_s3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293</xdr:row>
          <xdr:rowOff>152400</xdr:rowOff>
        </xdr:from>
        <xdr:to>
          <xdr:col>18</xdr:col>
          <xdr:colOff>628650</xdr:colOff>
          <xdr:row>293</xdr:row>
          <xdr:rowOff>371475</xdr:rowOff>
        </xdr:to>
        <xdr:sp macro="" textlink="">
          <xdr:nvSpPr>
            <xdr:cNvPr id="34937" name="Check Box 121" hidden="1">
              <a:extLst>
                <a:ext uri="{63B3BB69-23CF-44E3-9099-C40C66FF867C}">
                  <a14:compatExt spid="_x0000_s3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291</xdr:row>
          <xdr:rowOff>152400</xdr:rowOff>
        </xdr:from>
        <xdr:to>
          <xdr:col>18</xdr:col>
          <xdr:colOff>628650</xdr:colOff>
          <xdr:row>291</xdr:row>
          <xdr:rowOff>371475</xdr:rowOff>
        </xdr:to>
        <xdr:sp macro="" textlink="">
          <xdr:nvSpPr>
            <xdr:cNvPr id="34938" name="Check Box 122" hidden="1">
              <a:extLst>
                <a:ext uri="{63B3BB69-23CF-44E3-9099-C40C66FF867C}">
                  <a14:compatExt spid="_x0000_s3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291</xdr:row>
          <xdr:rowOff>152400</xdr:rowOff>
        </xdr:from>
        <xdr:to>
          <xdr:col>18</xdr:col>
          <xdr:colOff>628650</xdr:colOff>
          <xdr:row>291</xdr:row>
          <xdr:rowOff>371475</xdr:rowOff>
        </xdr:to>
        <xdr:sp macro="" textlink="">
          <xdr:nvSpPr>
            <xdr:cNvPr id="34939" name="Check Box 123" hidden="1">
              <a:extLst>
                <a:ext uri="{63B3BB69-23CF-44E3-9099-C40C66FF867C}">
                  <a14:compatExt spid="_x0000_s3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293</xdr:row>
          <xdr:rowOff>142875</xdr:rowOff>
        </xdr:from>
        <xdr:to>
          <xdr:col>18</xdr:col>
          <xdr:colOff>628650</xdr:colOff>
          <xdr:row>293</xdr:row>
          <xdr:rowOff>371475</xdr:rowOff>
        </xdr:to>
        <xdr:sp macro="" textlink="">
          <xdr:nvSpPr>
            <xdr:cNvPr id="34940" name="Check Box 124" hidden="1">
              <a:extLst>
                <a:ext uri="{63B3BB69-23CF-44E3-9099-C40C66FF867C}">
                  <a14:compatExt spid="_x0000_s3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294</xdr:row>
          <xdr:rowOff>142875</xdr:rowOff>
        </xdr:from>
        <xdr:to>
          <xdr:col>18</xdr:col>
          <xdr:colOff>628650</xdr:colOff>
          <xdr:row>294</xdr:row>
          <xdr:rowOff>371475</xdr:rowOff>
        </xdr:to>
        <xdr:sp macro="" textlink="">
          <xdr:nvSpPr>
            <xdr:cNvPr id="34941" name="Check Box 125" hidden="1">
              <a:extLst>
                <a:ext uri="{63B3BB69-23CF-44E3-9099-C40C66FF867C}">
                  <a14:compatExt spid="_x0000_s3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295</xdr:row>
          <xdr:rowOff>142875</xdr:rowOff>
        </xdr:from>
        <xdr:to>
          <xdr:col>18</xdr:col>
          <xdr:colOff>628650</xdr:colOff>
          <xdr:row>295</xdr:row>
          <xdr:rowOff>371475</xdr:rowOff>
        </xdr:to>
        <xdr:sp macro="" textlink="">
          <xdr:nvSpPr>
            <xdr:cNvPr id="34942" name="Check Box 126" hidden="1">
              <a:extLst>
                <a:ext uri="{63B3BB69-23CF-44E3-9099-C40C66FF867C}">
                  <a14:compatExt spid="_x0000_s3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296</xdr:row>
          <xdr:rowOff>142875</xdr:rowOff>
        </xdr:from>
        <xdr:to>
          <xdr:col>18</xdr:col>
          <xdr:colOff>628650</xdr:colOff>
          <xdr:row>296</xdr:row>
          <xdr:rowOff>371475</xdr:rowOff>
        </xdr:to>
        <xdr:sp macro="" textlink="">
          <xdr:nvSpPr>
            <xdr:cNvPr id="34943" name="Check Box 127" hidden="1">
              <a:extLst>
                <a:ext uri="{63B3BB69-23CF-44E3-9099-C40C66FF867C}">
                  <a14:compatExt spid="_x0000_s3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298</xdr:row>
          <xdr:rowOff>228600</xdr:rowOff>
        </xdr:from>
        <xdr:to>
          <xdr:col>18</xdr:col>
          <xdr:colOff>600075</xdr:colOff>
          <xdr:row>298</xdr:row>
          <xdr:rowOff>447675</xdr:rowOff>
        </xdr:to>
        <xdr:sp macro="" textlink="">
          <xdr:nvSpPr>
            <xdr:cNvPr id="34944" name="Check Box 128" hidden="1">
              <a:extLst>
                <a:ext uri="{63B3BB69-23CF-44E3-9099-C40C66FF867C}">
                  <a14:compatExt spid="_x0000_s3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299</xdr:row>
          <xdr:rowOff>266700</xdr:rowOff>
        </xdr:from>
        <xdr:to>
          <xdr:col>18</xdr:col>
          <xdr:colOff>600075</xdr:colOff>
          <xdr:row>299</xdr:row>
          <xdr:rowOff>485775</xdr:rowOff>
        </xdr:to>
        <xdr:sp macro="" textlink="">
          <xdr:nvSpPr>
            <xdr:cNvPr id="34945" name="Check Box 129" hidden="1">
              <a:extLst>
                <a:ext uri="{63B3BB69-23CF-44E3-9099-C40C66FF867C}">
                  <a14:compatExt spid="_x0000_s3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226</xdr:row>
          <xdr:rowOff>219075</xdr:rowOff>
        </xdr:from>
        <xdr:to>
          <xdr:col>18</xdr:col>
          <xdr:colOff>609600</xdr:colOff>
          <xdr:row>226</xdr:row>
          <xdr:rowOff>438150</xdr:rowOff>
        </xdr:to>
        <xdr:sp macro="" textlink="">
          <xdr:nvSpPr>
            <xdr:cNvPr id="34946" name="Check Box 130" hidden="1">
              <a:extLst>
                <a:ext uri="{63B3BB69-23CF-44E3-9099-C40C66FF867C}">
                  <a14:compatExt spid="_x0000_s3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278</xdr:row>
          <xdr:rowOff>257175</xdr:rowOff>
        </xdr:from>
        <xdr:to>
          <xdr:col>18</xdr:col>
          <xdr:colOff>628650</xdr:colOff>
          <xdr:row>278</xdr:row>
          <xdr:rowOff>476250</xdr:rowOff>
        </xdr:to>
        <xdr:sp macro="" textlink="">
          <xdr:nvSpPr>
            <xdr:cNvPr id="34947" name="Check Box 131" hidden="1">
              <a:extLst>
                <a:ext uri="{63B3BB69-23CF-44E3-9099-C40C66FF867C}">
                  <a14:compatExt spid="_x0000_s3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3</xdr:col>
      <xdr:colOff>542925</xdr:colOff>
      <xdr:row>4</xdr:row>
      <xdr:rowOff>353786</xdr:rowOff>
    </xdr:from>
    <xdr:to>
      <xdr:col>5</xdr:col>
      <xdr:colOff>327932</xdr:colOff>
      <xdr:row>18</xdr:row>
      <xdr:rowOff>354465</xdr:rowOff>
    </xdr:to>
    <xdr:sp macro="" textlink="">
      <xdr:nvSpPr>
        <xdr:cNvPr id="2" name="1 Rectángulo"/>
        <xdr:cNvSpPr/>
      </xdr:nvSpPr>
      <xdr:spPr>
        <a:xfrm>
          <a:off x="4733925" y="2268311"/>
          <a:ext cx="1975757" cy="6801529"/>
        </a:xfrm>
        <a:prstGeom prst="rect">
          <a:avLst/>
        </a:prstGeom>
        <a:gradFill flip="none" rotWithShape="1">
          <a:gsLst>
            <a:gs pos="0">
              <a:srgbClr val="002060"/>
            </a:gs>
            <a:gs pos="50000">
              <a:schemeClr val="accent1">
                <a:tint val="44500"/>
                <a:satMod val="160000"/>
              </a:schemeClr>
            </a:gs>
            <a:gs pos="100000">
              <a:schemeClr val="accent1">
                <a:tint val="23500"/>
                <a:satMod val="160000"/>
              </a:schemeClr>
            </a:gs>
          </a:gsLst>
          <a:lin ang="108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MX" sz="1100" b="1">
            <a:solidFill>
              <a:sysClr val="windowText" lastClr="000000"/>
            </a:solidFill>
          </a:endParaRPr>
        </a:p>
      </xdr:txBody>
    </xdr:sp>
    <xdr:clientData/>
  </xdr:twoCellAnchor>
  <xdr:twoCellAnchor editAs="oneCell">
    <xdr:from>
      <xdr:col>0</xdr:col>
      <xdr:colOff>552450</xdr:colOff>
      <xdr:row>2</xdr:row>
      <xdr:rowOff>4081</xdr:rowOff>
    </xdr:from>
    <xdr:to>
      <xdr:col>3</xdr:col>
      <xdr:colOff>771030</xdr:colOff>
      <xdr:row>15</xdr:row>
      <xdr:rowOff>272143</xdr:rowOff>
    </xdr:to>
    <xdr:pic>
      <xdr:nvPicPr>
        <xdr:cNvPr id="3" name="2 Imagen" descr="2314351_137441597.jpg"/>
        <xdr:cNvPicPr>
          <a:picLocks noChangeAspect="1"/>
        </xdr:cNvPicPr>
      </xdr:nvPicPr>
      <xdr:blipFill>
        <a:blip xmlns:r="http://schemas.openxmlformats.org/officeDocument/2006/relationships" r:embed="rId1" cstate="print"/>
        <a:stretch>
          <a:fillRect/>
        </a:stretch>
      </xdr:blipFill>
      <xdr:spPr>
        <a:xfrm>
          <a:off x="552450" y="947056"/>
          <a:ext cx="4409580" cy="6583137"/>
        </a:xfrm>
        <a:prstGeom prst="rect">
          <a:avLst/>
        </a:prstGeom>
      </xdr:spPr>
    </xdr:pic>
    <xdr:clientData/>
  </xdr:twoCellAnchor>
  <xdr:twoCellAnchor>
    <xdr:from>
      <xdr:col>0</xdr:col>
      <xdr:colOff>0</xdr:colOff>
      <xdr:row>0</xdr:row>
      <xdr:rowOff>19050</xdr:rowOff>
    </xdr:from>
    <xdr:to>
      <xdr:col>5</xdr:col>
      <xdr:colOff>746250</xdr:colOff>
      <xdr:row>0</xdr:row>
      <xdr:rowOff>166479</xdr:rowOff>
    </xdr:to>
    <xdr:sp macro="" textlink="">
      <xdr:nvSpPr>
        <xdr:cNvPr id="4" name="Rectangle 11"/>
        <xdr:cNvSpPr/>
      </xdr:nvSpPr>
      <xdr:spPr bwMode="gray">
        <a:xfrm>
          <a:off x="0" y="19050"/>
          <a:ext cx="7128000" cy="147429"/>
        </a:xfrm>
        <a:prstGeom prst="rect">
          <a:avLst/>
        </a:prstGeom>
        <a:solidFill>
          <a:srgbClr val="99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161925</xdr:rowOff>
    </xdr:from>
    <xdr:to>
      <xdr:col>5</xdr:col>
      <xdr:colOff>746250</xdr:colOff>
      <xdr:row>0</xdr:row>
      <xdr:rowOff>309354</xdr:rowOff>
    </xdr:to>
    <xdr:sp macro="" textlink="">
      <xdr:nvSpPr>
        <xdr:cNvPr id="5" name="Rectangle 11"/>
        <xdr:cNvSpPr/>
      </xdr:nvSpPr>
      <xdr:spPr bwMode="gray">
        <a:xfrm>
          <a:off x="0" y="161925"/>
          <a:ext cx="7128000" cy="147429"/>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304800</xdr:rowOff>
    </xdr:from>
    <xdr:to>
      <xdr:col>5</xdr:col>
      <xdr:colOff>746250</xdr:colOff>
      <xdr:row>0</xdr:row>
      <xdr:rowOff>452229</xdr:rowOff>
    </xdr:to>
    <xdr:sp macro="" textlink="">
      <xdr:nvSpPr>
        <xdr:cNvPr id="6" name="Rectangle 11"/>
        <xdr:cNvSpPr/>
      </xdr:nvSpPr>
      <xdr:spPr bwMode="gray">
        <a:xfrm>
          <a:off x="0" y="304800"/>
          <a:ext cx="7128000" cy="147429"/>
        </a:xfrm>
        <a:prstGeom prst="rect">
          <a:avLst/>
        </a:prstGeom>
        <a:solidFill>
          <a:srgbClr val="00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oneCellAnchor>
    <xdr:from>
      <xdr:col>2</xdr:col>
      <xdr:colOff>964747</xdr:colOff>
      <xdr:row>10</xdr:row>
      <xdr:rowOff>280305</xdr:rowOff>
    </xdr:from>
    <xdr:ext cx="2416628" cy="1157969"/>
    <xdr:sp macro="" textlink="">
      <xdr:nvSpPr>
        <xdr:cNvPr id="7" name="6 CuadroTexto"/>
        <xdr:cNvSpPr txBox="1"/>
      </xdr:nvSpPr>
      <xdr:spPr>
        <a:xfrm>
          <a:off x="4060372" y="5109480"/>
          <a:ext cx="2416628" cy="1157969"/>
        </a:xfrm>
        <a:prstGeom prst="rect">
          <a:avLst/>
        </a:prstGeom>
        <a:solidFill>
          <a:schemeClr val="bg1"/>
        </a:solidFill>
        <a:ln>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r>
            <a:rPr lang="es-MX" sz="3000" b="1" baseline="0"/>
            <a:t>REPORTE DE RESULTADOS</a:t>
          </a:r>
          <a:endParaRPr lang="es-MX" sz="3000" b="1"/>
        </a:p>
      </xdr:txBody>
    </xdr:sp>
    <xdr:clientData/>
  </xdr:oneCellAnchor>
  <xdr:twoCellAnchor editAs="oneCell">
    <xdr:from>
      <xdr:col>0</xdr:col>
      <xdr:colOff>146960</xdr:colOff>
      <xdr:row>22</xdr:row>
      <xdr:rowOff>57150</xdr:rowOff>
    </xdr:from>
    <xdr:to>
      <xdr:col>0</xdr:col>
      <xdr:colOff>1487604</xdr:colOff>
      <xdr:row>23</xdr:row>
      <xdr:rowOff>287115</xdr:rowOff>
    </xdr:to>
    <xdr:pic>
      <xdr:nvPicPr>
        <xdr:cNvPr id="8" name="7 Imagen" descr="icono csoftmty.jpg"/>
        <xdr:cNvPicPr>
          <a:picLocks noChangeAspect="1"/>
        </xdr:cNvPicPr>
      </xdr:nvPicPr>
      <xdr:blipFill>
        <a:blip xmlns:r="http://schemas.openxmlformats.org/officeDocument/2006/relationships" r:embed="rId2" cstate="print"/>
        <a:stretch>
          <a:fillRect/>
        </a:stretch>
      </xdr:blipFill>
      <xdr:spPr>
        <a:xfrm>
          <a:off x="146960" y="10125075"/>
          <a:ext cx="1340644" cy="553815"/>
        </a:xfrm>
        <a:prstGeom prst="rect">
          <a:avLst/>
        </a:prstGeom>
      </xdr:spPr>
    </xdr:pic>
    <xdr:clientData/>
  </xdr:twoCellAnchor>
  <xdr:twoCellAnchor>
    <xdr:from>
      <xdr:col>0</xdr:col>
      <xdr:colOff>828671</xdr:colOff>
      <xdr:row>46</xdr:row>
      <xdr:rowOff>28575</xdr:rowOff>
    </xdr:from>
    <xdr:to>
      <xdr:col>0</xdr:col>
      <xdr:colOff>1230705</xdr:colOff>
      <xdr:row>46</xdr:row>
      <xdr:rowOff>602908</xdr:rowOff>
    </xdr:to>
    <xdr:grpSp>
      <xdr:nvGrpSpPr>
        <xdr:cNvPr id="9" name="8 Grupo"/>
        <xdr:cNvGrpSpPr/>
      </xdr:nvGrpSpPr>
      <xdr:grpSpPr>
        <a:xfrm>
          <a:off x="828671" y="27608742"/>
          <a:ext cx="402034" cy="574333"/>
          <a:chOff x="0" y="108617"/>
          <a:chExt cx="402034" cy="574333"/>
        </a:xfrm>
      </xdr:grpSpPr>
      <xdr:sp macro="" textlink="">
        <xdr:nvSpPr>
          <xdr:cNvPr id="10" name="9 Cheurón"/>
          <xdr:cNvSpPr/>
        </xdr:nvSpPr>
        <xdr:spPr>
          <a:xfrm rot="5400000">
            <a:off x="-86150" y="194767"/>
            <a:ext cx="574333" cy="402033"/>
          </a:xfrm>
          <a:prstGeom prst="chevron">
            <a:avLst/>
          </a:prstGeom>
        </xdr:spPr>
        <xdr:style>
          <a:lnRef idx="1">
            <a:schemeClr val="accent2">
              <a:hueOff val="0"/>
              <a:satOff val="0"/>
              <a:lumOff val="0"/>
              <a:alphaOff val="0"/>
            </a:schemeClr>
          </a:lnRef>
          <a:fillRef idx="3">
            <a:schemeClr val="accent2">
              <a:hueOff val="0"/>
              <a:satOff val="0"/>
              <a:lumOff val="0"/>
              <a:alphaOff val="0"/>
            </a:schemeClr>
          </a:fillRef>
          <a:effectRef idx="3">
            <a:schemeClr val="accent2">
              <a:hueOff val="0"/>
              <a:satOff val="0"/>
              <a:lumOff val="0"/>
              <a:alphaOff val="0"/>
            </a:schemeClr>
          </a:effectRef>
          <a:fontRef idx="minor">
            <a:schemeClr val="lt1"/>
          </a:fontRef>
        </xdr:style>
      </xdr:sp>
      <xdr:sp macro="" textlink="">
        <xdr:nvSpPr>
          <xdr:cNvPr id="11" name="Cheurón 4"/>
          <xdr:cNvSpPr/>
        </xdr:nvSpPr>
        <xdr:spPr>
          <a:xfrm>
            <a:off x="1" y="309634"/>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1</a:t>
            </a:r>
          </a:p>
        </xdr:txBody>
      </xdr:sp>
    </xdr:grpSp>
    <xdr:clientData/>
  </xdr:twoCellAnchor>
  <xdr:twoCellAnchor>
    <xdr:from>
      <xdr:col>0</xdr:col>
      <xdr:colOff>828671</xdr:colOff>
      <xdr:row>47</xdr:row>
      <xdr:rowOff>145252</xdr:rowOff>
    </xdr:from>
    <xdr:to>
      <xdr:col>0</xdr:col>
      <xdr:colOff>1230705</xdr:colOff>
      <xdr:row>47</xdr:row>
      <xdr:rowOff>719585</xdr:rowOff>
    </xdr:to>
    <xdr:grpSp>
      <xdr:nvGrpSpPr>
        <xdr:cNvPr id="12" name="11 Grupo"/>
        <xdr:cNvGrpSpPr/>
      </xdr:nvGrpSpPr>
      <xdr:grpSpPr>
        <a:xfrm>
          <a:off x="828671" y="28349835"/>
          <a:ext cx="402034" cy="574333"/>
          <a:chOff x="0" y="667021"/>
          <a:chExt cx="402034" cy="574333"/>
        </a:xfrm>
      </xdr:grpSpPr>
      <xdr:sp macro="" textlink="">
        <xdr:nvSpPr>
          <xdr:cNvPr id="13" name="12 Cheurón"/>
          <xdr:cNvSpPr/>
        </xdr:nvSpPr>
        <xdr:spPr>
          <a:xfrm rot="5400000">
            <a:off x="-86150" y="753171"/>
            <a:ext cx="574333" cy="402033"/>
          </a:xfrm>
          <a:prstGeom prst="chevron">
            <a:avLst/>
          </a:prstGeom>
        </xdr:spPr>
        <xdr:style>
          <a:lnRef idx="1">
            <a:schemeClr val="accent3">
              <a:hueOff val="0"/>
              <a:satOff val="0"/>
              <a:lumOff val="0"/>
              <a:alphaOff val="0"/>
            </a:schemeClr>
          </a:lnRef>
          <a:fillRef idx="3">
            <a:schemeClr val="accent3">
              <a:hueOff val="0"/>
              <a:satOff val="0"/>
              <a:lumOff val="0"/>
              <a:alphaOff val="0"/>
            </a:schemeClr>
          </a:fillRef>
          <a:effectRef idx="3">
            <a:schemeClr val="accent3">
              <a:hueOff val="0"/>
              <a:satOff val="0"/>
              <a:lumOff val="0"/>
              <a:alphaOff val="0"/>
            </a:schemeClr>
          </a:effectRef>
          <a:fontRef idx="minor">
            <a:schemeClr val="lt1"/>
          </a:fontRef>
        </xdr:style>
      </xdr:sp>
      <xdr:sp macro="" textlink="">
        <xdr:nvSpPr>
          <xdr:cNvPr id="14" name="Cheurón 4"/>
          <xdr:cNvSpPr/>
        </xdr:nvSpPr>
        <xdr:spPr>
          <a:xfrm>
            <a:off x="1" y="868038"/>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2</a:t>
            </a:r>
          </a:p>
        </xdr:txBody>
      </xdr:sp>
    </xdr:grpSp>
    <xdr:clientData/>
  </xdr:twoCellAnchor>
  <xdr:twoCellAnchor>
    <xdr:from>
      <xdr:col>0</xdr:col>
      <xdr:colOff>828671</xdr:colOff>
      <xdr:row>48</xdr:row>
      <xdr:rowOff>207162</xdr:rowOff>
    </xdr:from>
    <xdr:to>
      <xdr:col>0</xdr:col>
      <xdr:colOff>1230705</xdr:colOff>
      <xdr:row>48</xdr:row>
      <xdr:rowOff>781495</xdr:rowOff>
    </xdr:to>
    <xdr:grpSp>
      <xdr:nvGrpSpPr>
        <xdr:cNvPr id="15" name="14 Grupo"/>
        <xdr:cNvGrpSpPr/>
      </xdr:nvGrpSpPr>
      <xdr:grpSpPr>
        <a:xfrm>
          <a:off x="828671" y="29290162"/>
          <a:ext cx="402034" cy="574333"/>
          <a:chOff x="0" y="1225425"/>
          <a:chExt cx="402034" cy="574333"/>
        </a:xfrm>
      </xdr:grpSpPr>
      <xdr:sp macro="" textlink="">
        <xdr:nvSpPr>
          <xdr:cNvPr id="16" name="15 Cheurón"/>
          <xdr:cNvSpPr/>
        </xdr:nvSpPr>
        <xdr:spPr>
          <a:xfrm rot="5400000">
            <a:off x="-86150" y="1311575"/>
            <a:ext cx="574333" cy="402033"/>
          </a:xfrm>
          <a:prstGeom prst="chevron">
            <a:avLst/>
          </a:prstGeom>
          <a:gradFill>
            <a:gsLst>
              <a:gs pos="0">
                <a:srgbClr val="5D417E"/>
              </a:gs>
              <a:gs pos="80000">
                <a:schemeClr val="accent4">
                  <a:hueOff val="0"/>
                  <a:satOff val="0"/>
                  <a:lumOff val="0"/>
                  <a:alphaOff val="0"/>
                  <a:shade val="93000"/>
                  <a:satMod val="130000"/>
                </a:schemeClr>
              </a:gs>
              <a:gs pos="100000">
                <a:schemeClr val="accent4">
                  <a:hueOff val="0"/>
                  <a:satOff val="0"/>
                  <a:lumOff val="0"/>
                  <a:alphaOff val="0"/>
                  <a:shade val="94000"/>
                  <a:satMod val="135000"/>
                </a:schemeClr>
              </a:gs>
            </a:gsLst>
          </a:gradFill>
        </xdr:spPr>
        <xdr:style>
          <a:lnRef idx="1">
            <a:schemeClr val="accent4">
              <a:hueOff val="0"/>
              <a:satOff val="0"/>
              <a:lumOff val="0"/>
              <a:alphaOff val="0"/>
            </a:schemeClr>
          </a:lnRef>
          <a:fillRef idx="3">
            <a:schemeClr val="accent4">
              <a:hueOff val="0"/>
              <a:satOff val="0"/>
              <a:lumOff val="0"/>
              <a:alphaOff val="0"/>
            </a:schemeClr>
          </a:fillRef>
          <a:effectRef idx="3">
            <a:schemeClr val="accent4">
              <a:hueOff val="0"/>
              <a:satOff val="0"/>
              <a:lumOff val="0"/>
              <a:alphaOff val="0"/>
            </a:schemeClr>
          </a:effectRef>
          <a:fontRef idx="minor">
            <a:schemeClr val="lt1"/>
          </a:fontRef>
        </xdr:style>
      </xdr:sp>
      <xdr:sp macro="" textlink="">
        <xdr:nvSpPr>
          <xdr:cNvPr id="17" name="Cheurón 4"/>
          <xdr:cNvSpPr/>
        </xdr:nvSpPr>
        <xdr:spPr>
          <a:xfrm>
            <a:off x="1" y="1426442"/>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3</a:t>
            </a:r>
          </a:p>
        </xdr:txBody>
      </xdr:sp>
    </xdr:grpSp>
    <xdr:clientData/>
  </xdr:twoCellAnchor>
  <xdr:twoCellAnchor>
    <xdr:from>
      <xdr:col>0</xdr:col>
      <xdr:colOff>828671</xdr:colOff>
      <xdr:row>49</xdr:row>
      <xdr:rowOff>371463</xdr:rowOff>
    </xdr:from>
    <xdr:to>
      <xdr:col>0</xdr:col>
      <xdr:colOff>1230705</xdr:colOff>
      <xdr:row>49</xdr:row>
      <xdr:rowOff>945796</xdr:rowOff>
    </xdr:to>
    <xdr:grpSp>
      <xdr:nvGrpSpPr>
        <xdr:cNvPr id="18" name="17 Grupo"/>
        <xdr:cNvGrpSpPr/>
      </xdr:nvGrpSpPr>
      <xdr:grpSpPr>
        <a:xfrm>
          <a:off x="828671" y="30438713"/>
          <a:ext cx="402034" cy="574333"/>
          <a:chOff x="0" y="1903484"/>
          <a:chExt cx="402034" cy="574333"/>
        </a:xfrm>
      </xdr:grpSpPr>
      <xdr:sp macro="" textlink="">
        <xdr:nvSpPr>
          <xdr:cNvPr id="19" name="18 Cheurón"/>
          <xdr:cNvSpPr/>
        </xdr:nvSpPr>
        <xdr:spPr>
          <a:xfrm rot="5400000">
            <a:off x="-86150" y="1989634"/>
            <a:ext cx="574333" cy="402033"/>
          </a:xfrm>
          <a:prstGeom prst="chevron">
            <a:avLst/>
          </a:prstGeom>
        </xdr:spPr>
        <xdr:style>
          <a:lnRef idx="1">
            <a:schemeClr val="accent5">
              <a:hueOff val="0"/>
              <a:satOff val="0"/>
              <a:lumOff val="0"/>
              <a:alphaOff val="0"/>
            </a:schemeClr>
          </a:lnRef>
          <a:fillRef idx="3">
            <a:schemeClr val="accent5">
              <a:hueOff val="0"/>
              <a:satOff val="0"/>
              <a:lumOff val="0"/>
              <a:alphaOff val="0"/>
            </a:schemeClr>
          </a:fillRef>
          <a:effectRef idx="3">
            <a:schemeClr val="accent5">
              <a:hueOff val="0"/>
              <a:satOff val="0"/>
              <a:lumOff val="0"/>
              <a:alphaOff val="0"/>
            </a:schemeClr>
          </a:effectRef>
          <a:fontRef idx="minor">
            <a:schemeClr val="lt1"/>
          </a:fontRef>
        </xdr:style>
      </xdr:sp>
      <xdr:sp macro="" textlink="">
        <xdr:nvSpPr>
          <xdr:cNvPr id="20" name="Cheurón 4"/>
          <xdr:cNvSpPr/>
        </xdr:nvSpPr>
        <xdr:spPr>
          <a:xfrm>
            <a:off x="1" y="2104501"/>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4</a:t>
            </a:r>
          </a:p>
        </xdr:txBody>
      </xdr:sp>
    </xdr:grpSp>
    <xdr:clientData/>
  </xdr:twoCellAnchor>
  <xdr:twoCellAnchor>
    <xdr:from>
      <xdr:col>0</xdr:col>
      <xdr:colOff>1209675</xdr:colOff>
      <xdr:row>31</xdr:row>
      <xdr:rowOff>9524</xdr:rowOff>
    </xdr:from>
    <xdr:to>
      <xdr:col>4</xdr:col>
      <xdr:colOff>891300</xdr:colOff>
      <xdr:row>33</xdr:row>
      <xdr:rowOff>85725</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836075</xdr:colOff>
      <xdr:row>32</xdr:row>
      <xdr:rowOff>965205</xdr:rowOff>
    </xdr:from>
    <xdr:to>
      <xdr:col>4</xdr:col>
      <xdr:colOff>293150</xdr:colOff>
      <xdr:row>32</xdr:row>
      <xdr:rowOff>1165230</xdr:rowOff>
    </xdr:to>
    <xdr:sp macro="" textlink="">
      <xdr:nvSpPr>
        <xdr:cNvPr id="22" name="21 CuadroTexto"/>
        <xdr:cNvSpPr txBox="1"/>
      </xdr:nvSpPr>
      <xdr:spPr>
        <a:xfrm>
          <a:off x="5027075" y="15147930"/>
          <a:ext cx="5524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100%</a:t>
          </a:r>
        </a:p>
      </xdr:txBody>
    </xdr:sp>
    <xdr:clientData/>
  </xdr:twoCellAnchor>
  <xdr:twoCellAnchor>
    <xdr:from>
      <xdr:col>1</xdr:col>
      <xdr:colOff>94193</xdr:colOff>
      <xdr:row>32</xdr:row>
      <xdr:rowOff>950917</xdr:rowOff>
    </xdr:from>
    <xdr:to>
      <xdr:col>1</xdr:col>
      <xdr:colOff>503769</xdr:colOff>
      <xdr:row>32</xdr:row>
      <xdr:rowOff>1179517</xdr:rowOff>
    </xdr:to>
    <xdr:sp macro="" textlink="">
      <xdr:nvSpPr>
        <xdr:cNvPr id="23" name="22 CuadroTexto"/>
        <xdr:cNvSpPr txBox="1"/>
      </xdr:nvSpPr>
      <xdr:spPr>
        <a:xfrm>
          <a:off x="2094443" y="15133642"/>
          <a:ext cx="4095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0%</a:t>
          </a:r>
        </a:p>
      </xdr:txBody>
    </xdr:sp>
    <xdr:clientData/>
  </xdr:twoCellAnchor>
  <xdr:twoCellAnchor>
    <xdr:from>
      <xdr:col>0</xdr:col>
      <xdr:colOff>1165679</xdr:colOff>
      <xdr:row>36</xdr:row>
      <xdr:rowOff>79377</xdr:rowOff>
    </xdr:from>
    <xdr:to>
      <xdr:col>4</xdr:col>
      <xdr:colOff>848493</xdr:colOff>
      <xdr:row>38</xdr:row>
      <xdr:rowOff>95251</xdr:rowOff>
    </xdr:to>
    <xdr:graphicFrame macro="">
      <xdr:nvGraphicFramePr>
        <xdr:cNvPr id="24" name="2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1418167</xdr:colOff>
      <xdr:row>41</xdr:row>
      <xdr:rowOff>52916</xdr:rowOff>
    </xdr:from>
    <xdr:to>
      <xdr:col>4</xdr:col>
      <xdr:colOff>687917</xdr:colOff>
      <xdr:row>43</xdr:row>
      <xdr:rowOff>63500</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105834</xdr:colOff>
      <xdr:row>300</xdr:row>
      <xdr:rowOff>328092</xdr:rowOff>
    </xdr:from>
    <xdr:to>
      <xdr:col>0</xdr:col>
      <xdr:colOff>1964030</xdr:colOff>
      <xdr:row>301</xdr:row>
      <xdr:rowOff>542175</xdr:rowOff>
    </xdr:to>
    <xdr:grpSp>
      <xdr:nvGrpSpPr>
        <xdr:cNvPr id="26" name="25 Grupo"/>
        <xdr:cNvGrpSpPr/>
      </xdr:nvGrpSpPr>
      <xdr:grpSpPr>
        <a:xfrm>
          <a:off x="105834" y="165999592"/>
          <a:ext cx="1858196" cy="648000"/>
          <a:chOff x="2512217" y="86653805"/>
          <a:chExt cx="1828801" cy="583805"/>
        </a:xfrm>
      </xdr:grpSpPr>
      <xdr:sp macro="[0]!Imprimir" textlink="">
        <xdr:nvSpPr>
          <xdr:cNvPr id="27" name="26 CuadroTexto"/>
          <xdr:cNvSpPr txBox="1"/>
        </xdr:nvSpPr>
        <xdr:spPr>
          <a:xfrm>
            <a:off x="2512217" y="86653805"/>
            <a:ext cx="1771526" cy="583805"/>
          </a:xfrm>
          <a:prstGeom prst="rect">
            <a:avLst/>
          </a:prstGeom>
          <a:solidFill>
            <a:schemeClr val="lt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s-MX" sz="1100" b="1" i="1">
                <a:solidFill>
                  <a:srgbClr val="0070C0"/>
                </a:solidFill>
              </a:rPr>
              <a:t>IMPRIMIR REPORTE</a:t>
            </a:r>
          </a:p>
        </xdr:txBody>
      </xdr:sp>
      <xdr:pic macro="[0]!Imprimir">
        <xdr:nvPicPr>
          <xdr:cNvPr id="28" name="27 Imagen" descr="008-doc_edit.gif"/>
          <xdr:cNvPicPr>
            <a:picLocks noChangeAspect="1"/>
          </xdr:cNvPicPr>
        </xdr:nvPicPr>
        <xdr:blipFill>
          <a:blip xmlns:r="http://schemas.openxmlformats.org/officeDocument/2006/relationships" r:embed="rId6" cstate="print"/>
          <a:stretch>
            <a:fillRect/>
          </a:stretch>
        </xdr:blipFill>
        <xdr:spPr>
          <a:xfrm>
            <a:off x="3833812" y="86689407"/>
            <a:ext cx="507206" cy="507206"/>
          </a:xfrm>
          <a:prstGeom prst="rect">
            <a:avLst/>
          </a:prstGeom>
        </xdr:spPr>
      </xdr:pic>
    </xdr:grpSp>
    <xdr:clientData fPrintsWithSheet="0"/>
  </xdr:twoCellAnchor>
</xdr:wsDr>
</file>

<file path=xl/drawings/drawing33.xml><?xml version="1.0" encoding="utf-8"?>
<c:userShapes xmlns:c="http://schemas.openxmlformats.org/drawingml/2006/chart">
  <cdr:relSizeAnchor xmlns:cdr="http://schemas.openxmlformats.org/drawingml/2006/chartDrawing">
    <cdr:from>
      <cdr:x>0.19956</cdr:x>
      <cdr:y>0.42177</cdr:y>
    </cdr:from>
    <cdr:to>
      <cdr:x>0.28172</cdr:x>
      <cdr:y>0.51113</cdr:y>
    </cdr:to>
    <cdr:sp macro="" textlink="">
      <cdr:nvSpPr>
        <cdr:cNvPr id="2" name="29 CuadroTexto"/>
        <cdr:cNvSpPr txBox="1"/>
      </cdr:nvSpPr>
      <cdr:spPr>
        <a:xfrm xmlns:a="http://schemas.openxmlformats.org/drawingml/2006/main">
          <a:off x="994833" y="1051203"/>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0.76428</cdr:x>
      <cdr:y>0.4193</cdr:y>
    </cdr:from>
    <cdr:to>
      <cdr:x>0.87617</cdr:x>
      <cdr:y>0.49749</cdr:y>
    </cdr:to>
    <cdr:sp macro="" textlink="">
      <cdr:nvSpPr>
        <cdr:cNvPr id="3" name="28 CuadroTexto"/>
        <cdr:cNvSpPr txBox="1"/>
      </cdr:nvSpPr>
      <cdr:spPr>
        <a:xfrm xmlns:a="http://schemas.openxmlformats.org/drawingml/2006/main">
          <a:off x="3810000" y="1045045"/>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34.xml><?xml version="1.0" encoding="utf-8"?>
<c:userShapes xmlns:c="http://schemas.openxmlformats.org/drawingml/2006/chart">
  <cdr:relSizeAnchor xmlns:cdr="http://schemas.openxmlformats.org/drawingml/2006/chartDrawing">
    <cdr:from>
      <cdr:x>0.17361</cdr:x>
      <cdr:y>0.41355</cdr:y>
    </cdr:from>
    <cdr:to>
      <cdr:x>0.26319</cdr:x>
      <cdr:y>0.5031</cdr:y>
    </cdr:to>
    <cdr:sp macro="" textlink="">
      <cdr:nvSpPr>
        <cdr:cNvPr id="2" name="29 CuadroTexto"/>
        <cdr:cNvSpPr txBox="1"/>
      </cdr:nvSpPr>
      <cdr:spPr>
        <a:xfrm xmlns:a="http://schemas.openxmlformats.org/drawingml/2006/main">
          <a:off x="793751" y="1028538"/>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0.78241</cdr:x>
      <cdr:y>0.41915</cdr:y>
    </cdr:from>
    <cdr:to>
      <cdr:x>0.9044</cdr:x>
      <cdr:y>0.49751</cdr:y>
    </cdr:to>
    <cdr:sp macro="" textlink="">
      <cdr:nvSpPr>
        <cdr:cNvPr id="3" name="28 CuadroTexto"/>
        <cdr:cNvSpPr txBox="1"/>
      </cdr:nvSpPr>
      <cdr:spPr>
        <a:xfrm xmlns:a="http://schemas.openxmlformats.org/drawingml/2006/main">
          <a:off x="3577167" y="1042458"/>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35.xml><?xml version="1.0" encoding="utf-8"?>
<xdr:wsDr xmlns:xdr="http://schemas.openxmlformats.org/drawingml/2006/spreadsheetDrawing" xmlns:a="http://schemas.openxmlformats.org/drawingml/2006/main">
  <xdr:twoCellAnchor>
    <xdr:from>
      <xdr:col>12</xdr:col>
      <xdr:colOff>0</xdr:colOff>
      <xdr:row>339</xdr:row>
      <xdr:rowOff>0</xdr:rowOff>
    </xdr:from>
    <xdr:to>
      <xdr:col>14</xdr:col>
      <xdr:colOff>171449</xdr:colOff>
      <xdr:row>339</xdr:row>
      <xdr:rowOff>457200</xdr:rowOff>
    </xdr:to>
    <xdr:grpSp>
      <xdr:nvGrpSpPr>
        <xdr:cNvPr id="2" name="1 Grupo">
          <a:hlinkClick xmlns:r="http://schemas.openxmlformats.org/officeDocument/2006/relationships" r:id="rId1"/>
        </xdr:cNvPr>
        <xdr:cNvGrpSpPr/>
      </xdr:nvGrpSpPr>
      <xdr:grpSpPr>
        <a:xfrm>
          <a:off x="4159250" y="183726667"/>
          <a:ext cx="1758949" cy="457200"/>
          <a:chOff x="7219951" y="84122419"/>
          <a:chExt cx="1695449" cy="457200"/>
        </a:xfrm>
        <a:scene3d>
          <a:camera prst="orthographicFront">
            <a:rot lat="0" lon="0" rev="0"/>
          </a:camera>
          <a:lightRig rig="glow" dir="t">
            <a:rot lat="0" lon="0" rev="4800000"/>
          </a:lightRig>
        </a:scene3d>
      </xdr:grpSpPr>
      <xdr:pic>
        <xdr:nvPicPr>
          <xdr:cNvPr id="3" name="2 Imagen" descr="008-doc_edit.gif"/>
          <xdr:cNvPicPr>
            <a:picLocks noChangeAspect="1"/>
          </xdr:cNvPicPr>
        </xdr:nvPicPr>
        <xdr:blipFill>
          <a:blip xmlns:r="http://schemas.openxmlformats.org/officeDocument/2006/relationships" r:embed="rId2" cstate="print"/>
          <a:stretch>
            <a:fillRect/>
          </a:stretch>
        </xdr:blipFill>
        <xdr:spPr>
          <a:xfrm>
            <a:off x="8458200" y="84122419"/>
            <a:ext cx="457200" cy="457200"/>
          </a:xfrm>
          <a:prstGeom prst="rect">
            <a:avLst/>
          </a:prstGeom>
          <a:ln>
            <a:noFill/>
          </a:ln>
          <a:effectLst>
            <a:outerShdw blurRad="190500" dist="228600" dir="2700000" algn="ctr">
              <a:srgbClr val="000000">
                <a:alpha val="30000"/>
              </a:srgbClr>
            </a:outerShdw>
          </a:effectLst>
          <a:sp3d prstMaterial="matte">
            <a:bevelT w="127000" h="63500"/>
          </a:sp3d>
        </xdr:spPr>
      </xdr:pic>
      <xdr:sp macro="" textlink="">
        <xdr:nvSpPr>
          <xdr:cNvPr id="4" name="3 CuadroTexto"/>
          <xdr:cNvSpPr txBox="1"/>
        </xdr:nvSpPr>
        <xdr:spPr>
          <a:xfrm>
            <a:off x="7219951" y="84201804"/>
            <a:ext cx="1143000" cy="322245"/>
          </a:xfrm>
          <a:prstGeom prst="rect">
            <a:avLst/>
          </a:prstGeom>
          <a:solidFill>
            <a:schemeClr val="lt1"/>
          </a:solidFill>
          <a:ln w="9525" cmpd="sng">
            <a:noFill/>
          </a:ln>
          <a:effectLst>
            <a:outerShdw blurRad="190500" dist="228600" dir="2700000" algn="ctr">
              <a:srgbClr val="000000">
                <a:alpha val="30000"/>
              </a:srgbClr>
            </a:outerShdw>
          </a:effectLst>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050" b="1" i="1">
                <a:solidFill>
                  <a:srgbClr val="0070C0"/>
                </a:solidFill>
                <a:latin typeface="Comic Sans MS" pitchFamily="66" charset="0"/>
              </a:rPr>
              <a:t>VER REPORTE</a:t>
            </a:r>
          </a:p>
        </xdr:txBody>
      </xdr:sp>
    </xdr:grpSp>
    <xdr:clientData/>
  </xdr:twoCellAnchor>
  <xdr:twoCellAnchor editAs="oneCell">
    <xdr:from>
      <xdr:col>17</xdr:col>
      <xdr:colOff>273844</xdr:colOff>
      <xdr:row>14</xdr:row>
      <xdr:rowOff>166688</xdr:rowOff>
    </xdr:from>
    <xdr:to>
      <xdr:col>17</xdr:col>
      <xdr:colOff>474928</xdr:colOff>
      <xdr:row>14</xdr:row>
      <xdr:rowOff>365126</xdr:rowOff>
    </xdr:to>
    <xdr:pic macro="[0]!Portafolio_Servicios">
      <xdr:nvPicPr>
        <xdr:cNvPr id="5" name="4 Imagen" descr="info.ico"/>
        <xdr:cNvPicPr>
          <a:picLocks noChangeAspect="1"/>
        </xdr:cNvPicPr>
      </xdr:nvPicPr>
      <xdr:blipFill>
        <a:blip xmlns:r="http://schemas.openxmlformats.org/officeDocument/2006/relationships" r:embed="rId3" cstate="print"/>
        <a:stretch>
          <a:fillRect/>
        </a:stretch>
      </xdr:blipFill>
      <xdr:spPr>
        <a:xfrm>
          <a:off x="13713619" y="2833688"/>
          <a:ext cx="201084" cy="26988"/>
        </a:xfrm>
        <a:prstGeom prst="rect">
          <a:avLst/>
        </a:prstGeom>
        <a:ln>
          <a:solidFill>
            <a:schemeClr val="accent1"/>
          </a:solidFill>
        </a:ln>
      </xdr:spPr>
    </xdr:pic>
    <xdr:clientData/>
  </xdr:twoCellAnchor>
  <xdr:twoCellAnchor editAs="oneCell">
    <xdr:from>
      <xdr:col>17</xdr:col>
      <xdr:colOff>317267</xdr:colOff>
      <xdr:row>25</xdr:row>
      <xdr:rowOff>176493</xdr:rowOff>
    </xdr:from>
    <xdr:to>
      <xdr:col>17</xdr:col>
      <xdr:colOff>518351</xdr:colOff>
      <xdr:row>25</xdr:row>
      <xdr:rowOff>374931</xdr:rowOff>
    </xdr:to>
    <xdr:pic macro="[0]!Portafolio_Servicios">
      <xdr:nvPicPr>
        <xdr:cNvPr id="6" name="5 Imagen" descr="info.ico"/>
        <xdr:cNvPicPr>
          <a:picLocks noChangeAspect="1"/>
        </xdr:cNvPicPr>
      </xdr:nvPicPr>
      <xdr:blipFill>
        <a:blip xmlns:r="http://schemas.openxmlformats.org/officeDocument/2006/relationships" r:embed="rId3" cstate="print"/>
        <a:stretch>
          <a:fillRect/>
        </a:stretch>
      </xdr:blipFill>
      <xdr:spPr>
        <a:xfrm>
          <a:off x="13757042" y="4938993"/>
          <a:ext cx="201084" cy="17463"/>
        </a:xfrm>
        <a:prstGeom prst="rect">
          <a:avLst/>
        </a:prstGeom>
        <a:ln>
          <a:solidFill>
            <a:schemeClr val="accent1"/>
          </a:solidFill>
        </a:ln>
      </xdr:spPr>
    </xdr:pic>
    <xdr:clientData/>
  </xdr:twoCellAnchor>
  <xdr:twoCellAnchor editAs="oneCell">
    <xdr:from>
      <xdr:col>17</xdr:col>
      <xdr:colOff>317267</xdr:colOff>
      <xdr:row>28</xdr:row>
      <xdr:rowOff>176493</xdr:rowOff>
    </xdr:from>
    <xdr:to>
      <xdr:col>17</xdr:col>
      <xdr:colOff>518351</xdr:colOff>
      <xdr:row>28</xdr:row>
      <xdr:rowOff>374931</xdr:rowOff>
    </xdr:to>
    <xdr:pic macro="[0]!Catalogo_Servicios">
      <xdr:nvPicPr>
        <xdr:cNvPr id="7" name="6 Imagen" descr="info.ico"/>
        <xdr:cNvPicPr>
          <a:picLocks noChangeAspect="1"/>
        </xdr:cNvPicPr>
      </xdr:nvPicPr>
      <xdr:blipFill>
        <a:blip xmlns:r="http://schemas.openxmlformats.org/officeDocument/2006/relationships" r:embed="rId3" cstate="print"/>
        <a:stretch>
          <a:fillRect/>
        </a:stretch>
      </xdr:blipFill>
      <xdr:spPr>
        <a:xfrm>
          <a:off x="13757042" y="5510493"/>
          <a:ext cx="201084" cy="17463"/>
        </a:xfrm>
        <a:prstGeom prst="rect">
          <a:avLst/>
        </a:prstGeom>
        <a:ln>
          <a:solidFill>
            <a:schemeClr val="accent1"/>
          </a:solidFill>
        </a:ln>
      </xdr:spPr>
    </xdr:pic>
    <xdr:clientData/>
  </xdr:twoCellAnchor>
  <xdr:twoCellAnchor editAs="oneCell">
    <xdr:from>
      <xdr:col>17</xdr:col>
      <xdr:colOff>261938</xdr:colOff>
      <xdr:row>37</xdr:row>
      <xdr:rowOff>154781</xdr:rowOff>
    </xdr:from>
    <xdr:to>
      <xdr:col>17</xdr:col>
      <xdr:colOff>463022</xdr:colOff>
      <xdr:row>37</xdr:row>
      <xdr:rowOff>353219</xdr:rowOff>
    </xdr:to>
    <xdr:pic macro="[0]!Etapa_Ciclo">
      <xdr:nvPicPr>
        <xdr:cNvPr id="8" name="7 Imagen" descr="info.ico"/>
        <xdr:cNvPicPr>
          <a:picLocks noChangeAspect="1"/>
        </xdr:cNvPicPr>
      </xdr:nvPicPr>
      <xdr:blipFill>
        <a:blip xmlns:r="http://schemas.openxmlformats.org/officeDocument/2006/relationships" r:embed="rId3" cstate="print"/>
        <a:stretch>
          <a:fillRect/>
        </a:stretch>
      </xdr:blipFill>
      <xdr:spPr>
        <a:xfrm>
          <a:off x="13701713" y="7203281"/>
          <a:ext cx="201084" cy="36513"/>
        </a:xfrm>
        <a:prstGeom prst="rect">
          <a:avLst/>
        </a:prstGeom>
        <a:ln>
          <a:solidFill>
            <a:schemeClr val="accent1"/>
          </a:solidFill>
        </a:ln>
      </xdr:spPr>
    </xdr:pic>
    <xdr:clientData/>
  </xdr:twoCellAnchor>
  <xdr:twoCellAnchor editAs="oneCell">
    <xdr:from>
      <xdr:col>17</xdr:col>
      <xdr:colOff>297655</xdr:colOff>
      <xdr:row>75</xdr:row>
      <xdr:rowOff>190500</xdr:rowOff>
    </xdr:from>
    <xdr:to>
      <xdr:col>17</xdr:col>
      <xdr:colOff>498739</xdr:colOff>
      <xdr:row>75</xdr:row>
      <xdr:rowOff>388938</xdr:rowOff>
    </xdr:to>
    <xdr:pic macro="[0]!Objetivo_Calidad">
      <xdr:nvPicPr>
        <xdr:cNvPr id="9" name="8 Imagen" descr="info.ico"/>
        <xdr:cNvPicPr>
          <a:picLocks noChangeAspect="1"/>
        </xdr:cNvPicPr>
      </xdr:nvPicPr>
      <xdr:blipFill>
        <a:blip xmlns:r="http://schemas.openxmlformats.org/officeDocument/2006/relationships" r:embed="rId3" cstate="print"/>
        <a:stretch>
          <a:fillRect/>
        </a:stretch>
      </xdr:blipFill>
      <xdr:spPr>
        <a:xfrm>
          <a:off x="13737430" y="14478000"/>
          <a:ext cx="201084" cy="0"/>
        </a:xfrm>
        <a:prstGeom prst="rect">
          <a:avLst/>
        </a:prstGeom>
        <a:ln>
          <a:solidFill>
            <a:schemeClr val="accent1"/>
          </a:solidFill>
        </a:ln>
      </xdr:spPr>
    </xdr:pic>
    <xdr:clientData/>
  </xdr:twoCellAnchor>
  <xdr:twoCellAnchor editAs="oneCell">
    <xdr:from>
      <xdr:col>17</xdr:col>
      <xdr:colOff>261938</xdr:colOff>
      <xdr:row>242</xdr:row>
      <xdr:rowOff>260611</xdr:rowOff>
    </xdr:from>
    <xdr:to>
      <xdr:col>17</xdr:col>
      <xdr:colOff>463022</xdr:colOff>
      <xdr:row>242</xdr:row>
      <xdr:rowOff>459049</xdr:rowOff>
    </xdr:to>
    <xdr:pic macro="[0]!Conceptos_Riesgos">
      <xdr:nvPicPr>
        <xdr:cNvPr id="10" name="9 Imagen" descr="info.ico"/>
        <xdr:cNvPicPr>
          <a:picLocks noChangeAspect="1"/>
        </xdr:cNvPicPr>
      </xdr:nvPicPr>
      <xdr:blipFill>
        <a:blip xmlns:r="http://schemas.openxmlformats.org/officeDocument/2006/relationships" r:embed="rId3" cstate="print"/>
        <a:stretch>
          <a:fillRect/>
        </a:stretch>
      </xdr:blipFill>
      <xdr:spPr>
        <a:xfrm>
          <a:off x="13701713" y="46294936"/>
          <a:ext cx="201084" cy="0"/>
        </a:xfrm>
        <a:prstGeom prst="rect">
          <a:avLst/>
        </a:prstGeom>
        <a:ln>
          <a:solidFill>
            <a:schemeClr val="accent1"/>
          </a:solidFill>
        </a:ln>
      </xdr:spPr>
    </xdr:pic>
    <xdr:clientData/>
  </xdr:twoCellAnchor>
  <xdr:twoCellAnchor editAs="oneCell">
    <xdr:from>
      <xdr:col>17</xdr:col>
      <xdr:colOff>261938</xdr:colOff>
      <xdr:row>235</xdr:row>
      <xdr:rowOff>186530</xdr:rowOff>
    </xdr:from>
    <xdr:to>
      <xdr:col>17</xdr:col>
      <xdr:colOff>463022</xdr:colOff>
      <xdr:row>235</xdr:row>
      <xdr:rowOff>384968</xdr:rowOff>
    </xdr:to>
    <xdr:pic macro="[0]!Presupuesto">
      <xdr:nvPicPr>
        <xdr:cNvPr id="11" name="10 Imagen" descr="info.ico"/>
        <xdr:cNvPicPr>
          <a:picLocks noChangeAspect="1"/>
        </xdr:cNvPicPr>
      </xdr:nvPicPr>
      <xdr:blipFill>
        <a:blip xmlns:r="http://schemas.openxmlformats.org/officeDocument/2006/relationships" r:embed="rId3" cstate="print"/>
        <a:stretch>
          <a:fillRect/>
        </a:stretch>
      </xdr:blipFill>
      <xdr:spPr>
        <a:xfrm>
          <a:off x="13701713" y="44954030"/>
          <a:ext cx="201084" cy="7938"/>
        </a:xfrm>
        <a:prstGeom prst="rect">
          <a:avLst/>
        </a:prstGeom>
        <a:ln>
          <a:solidFill>
            <a:schemeClr val="accent1"/>
          </a:solidFill>
        </a:ln>
      </xdr:spPr>
    </xdr:pic>
    <xdr:clientData/>
  </xdr:twoCellAnchor>
  <xdr:twoCellAnchor editAs="oneCell">
    <xdr:from>
      <xdr:col>17</xdr:col>
      <xdr:colOff>261938</xdr:colOff>
      <xdr:row>223</xdr:row>
      <xdr:rowOff>0</xdr:rowOff>
    </xdr:from>
    <xdr:to>
      <xdr:col>17</xdr:col>
      <xdr:colOff>463022</xdr:colOff>
      <xdr:row>223</xdr:row>
      <xdr:rowOff>198438</xdr:rowOff>
    </xdr:to>
    <xdr:pic macro="[0]!Activos">
      <xdr:nvPicPr>
        <xdr:cNvPr id="12" name="11 Imagen" descr="info.ico"/>
        <xdr:cNvPicPr>
          <a:picLocks noChangeAspect="1"/>
        </xdr:cNvPicPr>
      </xdr:nvPicPr>
      <xdr:blipFill>
        <a:blip xmlns:r="http://schemas.openxmlformats.org/officeDocument/2006/relationships" r:embed="rId3" cstate="print"/>
        <a:stretch>
          <a:fillRect/>
        </a:stretch>
      </xdr:blipFill>
      <xdr:spPr>
        <a:xfrm>
          <a:off x="13701713" y="42481500"/>
          <a:ext cx="201084" cy="188913"/>
        </a:xfrm>
        <a:prstGeom prst="rect">
          <a:avLst/>
        </a:prstGeom>
        <a:ln>
          <a:solidFill>
            <a:schemeClr val="accent1"/>
          </a:solidFill>
        </a:ln>
      </xdr:spPr>
    </xdr:pic>
    <xdr:clientData/>
  </xdr:twoCellAnchor>
  <xdr:twoCellAnchor editAs="oneCell">
    <xdr:from>
      <xdr:col>17</xdr:col>
      <xdr:colOff>261938</xdr:colOff>
      <xdr:row>201</xdr:row>
      <xdr:rowOff>154781</xdr:rowOff>
    </xdr:from>
    <xdr:to>
      <xdr:col>17</xdr:col>
      <xdr:colOff>463022</xdr:colOff>
      <xdr:row>201</xdr:row>
      <xdr:rowOff>353219</xdr:rowOff>
    </xdr:to>
    <xdr:pic macro="[0]!Riesgo_Financiero">
      <xdr:nvPicPr>
        <xdr:cNvPr id="13" name="12 Imagen" descr="info.ico"/>
        <xdr:cNvPicPr>
          <a:picLocks noChangeAspect="1"/>
        </xdr:cNvPicPr>
      </xdr:nvPicPr>
      <xdr:blipFill>
        <a:blip xmlns:r="http://schemas.openxmlformats.org/officeDocument/2006/relationships" r:embed="rId3" cstate="print"/>
        <a:stretch>
          <a:fillRect/>
        </a:stretch>
      </xdr:blipFill>
      <xdr:spPr>
        <a:xfrm>
          <a:off x="13701713" y="38445281"/>
          <a:ext cx="201084" cy="36513"/>
        </a:xfrm>
        <a:prstGeom prst="rect">
          <a:avLst/>
        </a:prstGeom>
        <a:ln>
          <a:solidFill>
            <a:schemeClr val="accent1"/>
          </a:solidFill>
        </a:ln>
      </xdr:spPr>
    </xdr:pic>
    <xdr:clientData/>
  </xdr:twoCellAnchor>
  <xdr:twoCellAnchor editAs="oneCell">
    <xdr:from>
      <xdr:col>17</xdr:col>
      <xdr:colOff>261938</xdr:colOff>
      <xdr:row>202</xdr:row>
      <xdr:rowOff>218279</xdr:rowOff>
    </xdr:from>
    <xdr:to>
      <xdr:col>17</xdr:col>
      <xdr:colOff>463022</xdr:colOff>
      <xdr:row>202</xdr:row>
      <xdr:rowOff>416717</xdr:rowOff>
    </xdr:to>
    <xdr:pic macro="[0]!Altman">
      <xdr:nvPicPr>
        <xdr:cNvPr id="14" name="13 Imagen" descr="info.ico"/>
        <xdr:cNvPicPr>
          <a:picLocks noChangeAspect="1"/>
        </xdr:cNvPicPr>
      </xdr:nvPicPr>
      <xdr:blipFill>
        <a:blip xmlns:r="http://schemas.openxmlformats.org/officeDocument/2006/relationships" r:embed="rId3" cstate="print"/>
        <a:stretch>
          <a:fillRect/>
        </a:stretch>
      </xdr:blipFill>
      <xdr:spPr>
        <a:xfrm>
          <a:off x="13701713" y="38670704"/>
          <a:ext cx="201084" cy="0"/>
        </a:xfrm>
        <a:prstGeom prst="rect">
          <a:avLst/>
        </a:prstGeom>
        <a:ln>
          <a:solidFill>
            <a:schemeClr val="accent1"/>
          </a:solidFill>
        </a:ln>
      </xdr:spPr>
    </xdr:pic>
    <xdr:clientData/>
  </xdr:twoCellAnchor>
  <xdr:twoCellAnchor editAs="oneCell">
    <xdr:from>
      <xdr:col>17</xdr:col>
      <xdr:colOff>261938</xdr:colOff>
      <xdr:row>203</xdr:row>
      <xdr:rowOff>218279</xdr:rowOff>
    </xdr:from>
    <xdr:to>
      <xdr:col>17</xdr:col>
      <xdr:colOff>463022</xdr:colOff>
      <xdr:row>203</xdr:row>
      <xdr:rowOff>416717</xdr:rowOff>
    </xdr:to>
    <xdr:pic macro="[0]!Expo_Riesgo">
      <xdr:nvPicPr>
        <xdr:cNvPr id="15" name="14 Imagen" descr="info.ico"/>
        <xdr:cNvPicPr>
          <a:picLocks noChangeAspect="1"/>
        </xdr:cNvPicPr>
      </xdr:nvPicPr>
      <xdr:blipFill>
        <a:blip xmlns:r="http://schemas.openxmlformats.org/officeDocument/2006/relationships" r:embed="rId3" cstate="print"/>
        <a:stretch>
          <a:fillRect/>
        </a:stretch>
      </xdr:blipFill>
      <xdr:spPr>
        <a:xfrm>
          <a:off x="13701713" y="38861204"/>
          <a:ext cx="201084" cy="0"/>
        </a:xfrm>
        <a:prstGeom prst="rect">
          <a:avLst/>
        </a:prstGeom>
        <a:ln>
          <a:solidFill>
            <a:schemeClr val="accent1"/>
          </a:solidFill>
        </a:ln>
      </xdr:spPr>
    </xdr:pic>
    <xdr:clientData/>
  </xdr:twoCellAnchor>
  <mc:AlternateContent xmlns:mc="http://schemas.openxmlformats.org/markup-compatibility/2006">
    <mc:Choice xmlns:a14="http://schemas.microsoft.com/office/drawing/2010/main" Requires="a14">
      <xdr:twoCellAnchor editAs="oneCell">
        <xdr:from>
          <xdr:col>18</xdr:col>
          <xdr:colOff>304800</xdr:colOff>
          <xdr:row>10</xdr:row>
          <xdr:rowOff>133350</xdr:rowOff>
        </xdr:from>
        <xdr:to>
          <xdr:col>18</xdr:col>
          <xdr:colOff>609600</xdr:colOff>
          <xdr:row>10</xdr:row>
          <xdr:rowOff>361950</xdr:rowOff>
        </xdr:to>
        <xdr:sp macro="" textlink="">
          <xdr:nvSpPr>
            <xdr:cNvPr id="35841" name="Check Box 1" hidden="1">
              <a:extLst>
                <a:ext uri="{63B3BB69-23CF-44E3-9099-C40C66FF867C}">
                  <a14:compatExt spid="_x0000_s35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12</xdr:row>
          <xdr:rowOff>133350</xdr:rowOff>
        </xdr:from>
        <xdr:to>
          <xdr:col>18</xdr:col>
          <xdr:colOff>609600</xdr:colOff>
          <xdr:row>12</xdr:row>
          <xdr:rowOff>361950</xdr:rowOff>
        </xdr:to>
        <xdr:sp macro="" textlink="">
          <xdr:nvSpPr>
            <xdr:cNvPr id="35842" name="Check Box 2" hidden="1">
              <a:extLst>
                <a:ext uri="{63B3BB69-23CF-44E3-9099-C40C66FF867C}">
                  <a14:compatExt spid="_x0000_s358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13</xdr:row>
          <xdr:rowOff>314325</xdr:rowOff>
        </xdr:from>
        <xdr:to>
          <xdr:col>18</xdr:col>
          <xdr:colOff>609600</xdr:colOff>
          <xdr:row>13</xdr:row>
          <xdr:rowOff>533400</xdr:rowOff>
        </xdr:to>
        <xdr:sp macro="" textlink="">
          <xdr:nvSpPr>
            <xdr:cNvPr id="35843" name="Check Box 3" hidden="1">
              <a:extLst>
                <a:ext uri="{63B3BB69-23CF-44E3-9099-C40C66FF867C}">
                  <a14:compatExt spid="_x0000_s358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14</xdr:row>
          <xdr:rowOff>133350</xdr:rowOff>
        </xdr:from>
        <xdr:to>
          <xdr:col>18</xdr:col>
          <xdr:colOff>609600</xdr:colOff>
          <xdr:row>14</xdr:row>
          <xdr:rowOff>361950</xdr:rowOff>
        </xdr:to>
        <xdr:sp macro="" textlink="">
          <xdr:nvSpPr>
            <xdr:cNvPr id="35844" name="Check Box 4" hidden="1">
              <a:extLst>
                <a:ext uri="{63B3BB69-23CF-44E3-9099-C40C66FF867C}">
                  <a14:compatExt spid="_x0000_s358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15</xdr:row>
          <xdr:rowOff>133350</xdr:rowOff>
        </xdr:from>
        <xdr:to>
          <xdr:col>18</xdr:col>
          <xdr:colOff>609600</xdr:colOff>
          <xdr:row>15</xdr:row>
          <xdr:rowOff>361950</xdr:rowOff>
        </xdr:to>
        <xdr:sp macro="" textlink="">
          <xdr:nvSpPr>
            <xdr:cNvPr id="35845" name="Check Box 5" hidden="1">
              <a:extLst>
                <a:ext uri="{63B3BB69-23CF-44E3-9099-C40C66FF867C}">
                  <a14:compatExt spid="_x0000_s358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16</xdr:row>
          <xdr:rowOff>133350</xdr:rowOff>
        </xdr:from>
        <xdr:to>
          <xdr:col>18</xdr:col>
          <xdr:colOff>609600</xdr:colOff>
          <xdr:row>16</xdr:row>
          <xdr:rowOff>361950</xdr:rowOff>
        </xdr:to>
        <xdr:sp macro="" textlink="">
          <xdr:nvSpPr>
            <xdr:cNvPr id="35846" name="Check Box 6" hidden="1">
              <a:extLst>
                <a:ext uri="{63B3BB69-23CF-44E3-9099-C40C66FF867C}">
                  <a14:compatExt spid="_x0000_s358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17</xdr:row>
          <xdr:rowOff>190500</xdr:rowOff>
        </xdr:from>
        <xdr:to>
          <xdr:col>18</xdr:col>
          <xdr:colOff>609600</xdr:colOff>
          <xdr:row>17</xdr:row>
          <xdr:rowOff>419100</xdr:rowOff>
        </xdr:to>
        <xdr:sp macro="" textlink="">
          <xdr:nvSpPr>
            <xdr:cNvPr id="35847" name="Check Box 7" hidden="1">
              <a:extLst>
                <a:ext uri="{63B3BB69-23CF-44E3-9099-C40C66FF867C}">
                  <a14:compatExt spid="_x0000_s35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18</xdr:row>
          <xdr:rowOff>200025</xdr:rowOff>
        </xdr:from>
        <xdr:to>
          <xdr:col>18</xdr:col>
          <xdr:colOff>609600</xdr:colOff>
          <xdr:row>18</xdr:row>
          <xdr:rowOff>428625</xdr:rowOff>
        </xdr:to>
        <xdr:sp macro="" textlink="">
          <xdr:nvSpPr>
            <xdr:cNvPr id="35848" name="Check Box 8" hidden="1">
              <a:extLst>
                <a:ext uri="{63B3BB69-23CF-44E3-9099-C40C66FF867C}">
                  <a14:compatExt spid="_x0000_s358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19</xdr:row>
          <xdr:rowOff>133350</xdr:rowOff>
        </xdr:from>
        <xdr:to>
          <xdr:col>18</xdr:col>
          <xdr:colOff>609600</xdr:colOff>
          <xdr:row>19</xdr:row>
          <xdr:rowOff>361950</xdr:rowOff>
        </xdr:to>
        <xdr:sp macro="" textlink="">
          <xdr:nvSpPr>
            <xdr:cNvPr id="35849" name="Check Box 9" hidden="1">
              <a:extLst>
                <a:ext uri="{63B3BB69-23CF-44E3-9099-C40C66FF867C}">
                  <a14:compatExt spid="_x0000_s358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xdr:row>
          <xdr:rowOff>219075</xdr:rowOff>
        </xdr:from>
        <xdr:to>
          <xdr:col>18</xdr:col>
          <xdr:colOff>628650</xdr:colOff>
          <xdr:row>22</xdr:row>
          <xdr:rowOff>447675</xdr:rowOff>
        </xdr:to>
        <xdr:sp macro="" textlink="">
          <xdr:nvSpPr>
            <xdr:cNvPr id="35850" name="Check Box 10" hidden="1">
              <a:extLst>
                <a:ext uri="{63B3BB69-23CF-44E3-9099-C40C66FF867C}">
                  <a14:compatExt spid="_x0000_s358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xdr:row>
          <xdr:rowOff>133350</xdr:rowOff>
        </xdr:from>
        <xdr:to>
          <xdr:col>18</xdr:col>
          <xdr:colOff>628650</xdr:colOff>
          <xdr:row>23</xdr:row>
          <xdr:rowOff>361950</xdr:rowOff>
        </xdr:to>
        <xdr:sp macro="" textlink="">
          <xdr:nvSpPr>
            <xdr:cNvPr id="35851" name="Check Box 11" hidden="1">
              <a:extLst>
                <a:ext uri="{63B3BB69-23CF-44E3-9099-C40C66FF867C}">
                  <a14:compatExt spid="_x0000_s358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xdr:row>
          <xdr:rowOff>133350</xdr:rowOff>
        </xdr:from>
        <xdr:to>
          <xdr:col>18</xdr:col>
          <xdr:colOff>628650</xdr:colOff>
          <xdr:row>24</xdr:row>
          <xdr:rowOff>361950</xdr:rowOff>
        </xdr:to>
        <xdr:sp macro="" textlink="">
          <xdr:nvSpPr>
            <xdr:cNvPr id="35852" name="Check Box 12" hidden="1">
              <a:extLst>
                <a:ext uri="{63B3BB69-23CF-44E3-9099-C40C66FF867C}">
                  <a14:compatExt spid="_x0000_s358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xdr:row>
          <xdr:rowOff>133350</xdr:rowOff>
        </xdr:from>
        <xdr:to>
          <xdr:col>18</xdr:col>
          <xdr:colOff>628650</xdr:colOff>
          <xdr:row>25</xdr:row>
          <xdr:rowOff>361950</xdr:rowOff>
        </xdr:to>
        <xdr:sp macro="" textlink="">
          <xdr:nvSpPr>
            <xdr:cNvPr id="35853" name="Check Box 13" hidden="1">
              <a:extLst>
                <a:ext uri="{63B3BB69-23CF-44E3-9099-C40C66FF867C}">
                  <a14:compatExt spid="_x0000_s358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xdr:row>
          <xdr:rowOff>133350</xdr:rowOff>
        </xdr:from>
        <xdr:to>
          <xdr:col>18</xdr:col>
          <xdr:colOff>628650</xdr:colOff>
          <xdr:row>26</xdr:row>
          <xdr:rowOff>361950</xdr:rowOff>
        </xdr:to>
        <xdr:sp macro="" textlink="">
          <xdr:nvSpPr>
            <xdr:cNvPr id="35854" name="Check Box 14" hidden="1">
              <a:extLst>
                <a:ext uri="{63B3BB69-23CF-44E3-9099-C40C66FF867C}">
                  <a14:compatExt spid="_x0000_s35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xdr:row>
          <xdr:rowOff>133350</xdr:rowOff>
        </xdr:from>
        <xdr:to>
          <xdr:col>18</xdr:col>
          <xdr:colOff>628650</xdr:colOff>
          <xdr:row>27</xdr:row>
          <xdr:rowOff>361950</xdr:rowOff>
        </xdr:to>
        <xdr:sp macro="" textlink="">
          <xdr:nvSpPr>
            <xdr:cNvPr id="35855" name="Check Box 15" hidden="1">
              <a:extLst>
                <a:ext uri="{63B3BB69-23CF-44E3-9099-C40C66FF867C}">
                  <a14:compatExt spid="_x0000_s358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xdr:row>
          <xdr:rowOff>133350</xdr:rowOff>
        </xdr:from>
        <xdr:to>
          <xdr:col>18</xdr:col>
          <xdr:colOff>628650</xdr:colOff>
          <xdr:row>28</xdr:row>
          <xdr:rowOff>361950</xdr:rowOff>
        </xdr:to>
        <xdr:sp macro="" textlink="">
          <xdr:nvSpPr>
            <xdr:cNvPr id="35856" name="Check Box 16" hidden="1">
              <a:extLst>
                <a:ext uri="{63B3BB69-23CF-44E3-9099-C40C66FF867C}">
                  <a14:compatExt spid="_x0000_s358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xdr:row>
          <xdr:rowOff>133350</xdr:rowOff>
        </xdr:from>
        <xdr:to>
          <xdr:col>18</xdr:col>
          <xdr:colOff>628650</xdr:colOff>
          <xdr:row>35</xdr:row>
          <xdr:rowOff>361950</xdr:rowOff>
        </xdr:to>
        <xdr:sp macro="" textlink="">
          <xdr:nvSpPr>
            <xdr:cNvPr id="35857" name="Check Box 17" hidden="1">
              <a:extLst>
                <a:ext uri="{63B3BB69-23CF-44E3-9099-C40C66FF867C}">
                  <a14:compatExt spid="_x0000_s358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37</xdr:row>
          <xdr:rowOff>133350</xdr:rowOff>
        </xdr:from>
        <xdr:to>
          <xdr:col>18</xdr:col>
          <xdr:colOff>628650</xdr:colOff>
          <xdr:row>37</xdr:row>
          <xdr:rowOff>361950</xdr:rowOff>
        </xdr:to>
        <xdr:sp macro="" textlink="">
          <xdr:nvSpPr>
            <xdr:cNvPr id="35858" name="Check Box 18" hidden="1">
              <a:extLst>
                <a:ext uri="{63B3BB69-23CF-44E3-9099-C40C66FF867C}">
                  <a14:compatExt spid="_x0000_s358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38</xdr:row>
          <xdr:rowOff>133350</xdr:rowOff>
        </xdr:from>
        <xdr:to>
          <xdr:col>18</xdr:col>
          <xdr:colOff>628650</xdr:colOff>
          <xdr:row>38</xdr:row>
          <xdr:rowOff>361950</xdr:rowOff>
        </xdr:to>
        <xdr:sp macro="" textlink="">
          <xdr:nvSpPr>
            <xdr:cNvPr id="35859" name="Check Box 19" hidden="1">
              <a:extLst>
                <a:ext uri="{63B3BB69-23CF-44E3-9099-C40C66FF867C}">
                  <a14:compatExt spid="_x0000_s358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39</xdr:row>
          <xdr:rowOff>133350</xdr:rowOff>
        </xdr:from>
        <xdr:to>
          <xdr:col>18</xdr:col>
          <xdr:colOff>628650</xdr:colOff>
          <xdr:row>39</xdr:row>
          <xdr:rowOff>361950</xdr:rowOff>
        </xdr:to>
        <xdr:sp macro="" textlink="">
          <xdr:nvSpPr>
            <xdr:cNvPr id="35860" name="Check Box 20" hidden="1">
              <a:extLst>
                <a:ext uri="{63B3BB69-23CF-44E3-9099-C40C66FF867C}">
                  <a14:compatExt spid="_x0000_s358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40</xdr:row>
          <xdr:rowOff>190500</xdr:rowOff>
        </xdr:from>
        <xdr:to>
          <xdr:col>18</xdr:col>
          <xdr:colOff>628650</xdr:colOff>
          <xdr:row>40</xdr:row>
          <xdr:rowOff>419100</xdr:rowOff>
        </xdr:to>
        <xdr:sp macro="" textlink="">
          <xdr:nvSpPr>
            <xdr:cNvPr id="35861" name="Check Box 21" hidden="1">
              <a:extLst>
                <a:ext uri="{63B3BB69-23CF-44E3-9099-C40C66FF867C}">
                  <a14:compatExt spid="_x0000_s358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42</xdr:row>
          <xdr:rowOff>133350</xdr:rowOff>
        </xdr:from>
        <xdr:to>
          <xdr:col>18</xdr:col>
          <xdr:colOff>628650</xdr:colOff>
          <xdr:row>42</xdr:row>
          <xdr:rowOff>361950</xdr:rowOff>
        </xdr:to>
        <xdr:sp macro="" textlink="">
          <xdr:nvSpPr>
            <xdr:cNvPr id="35862" name="Check Box 22" hidden="1">
              <a:extLst>
                <a:ext uri="{63B3BB69-23CF-44E3-9099-C40C66FF867C}">
                  <a14:compatExt spid="_x0000_s358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43</xdr:row>
          <xdr:rowOff>133350</xdr:rowOff>
        </xdr:from>
        <xdr:to>
          <xdr:col>18</xdr:col>
          <xdr:colOff>628650</xdr:colOff>
          <xdr:row>43</xdr:row>
          <xdr:rowOff>361950</xdr:rowOff>
        </xdr:to>
        <xdr:sp macro="" textlink="">
          <xdr:nvSpPr>
            <xdr:cNvPr id="35863" name="Check Box 23" hidden="1">
              <a:extLst>
                <a:ext uri="{63B3BB69-23CF-44E3-9099-C40C66FF867C}">
                  <a14:compatExt spid="_x0000_s358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xdr:row>
          <xdr:rowOff>247650</xdr:rowOff>
        </xdr:from>
        <xdr:to>
          <xdr:col>18</xdr:col>
          <xdr:colOff>628650</xdr:colOff>
          <xdr:row>50</xdr:row>
          <xdr:rowOff>485775</xdr:rowOff>
        </xdr:to>
        <xdr:sp macro="" textlink="">
          <xdr:nvSpPr>
            <xdr:cNvPr id="35864" name="Check Box 24" hidden="1">
              <a:extLst>
                <a:ext uri="{63B3BB69-23CF-44E3-9099-C40C66FF867C}">
                  <a14:compatExt spid="_x0000_s358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52</xdr:row>
          <xdr:rowOff>133350</xdr:rowOff>
        </xdr:from>
        <xdr:to>
          <xdr:col>18</xdr:col>
          <xdr:colOff>628650</xdr:colOff>
          <xdr:row>52</xdr:row>
          <xdr:rowOff>361950</xdr:rowOff>
        </xdr:to>
        <xdr:sp macro="" textlink="">
          <xdr:nvSpPr>
            <xdr:cNvPr id="35865" name="Check Box 25" hidden="1">
              <a:extLst>
                <a:ext uri="{63B3BB69-23CF-44E3-9099-C40C66FF867C}">
                  <a14:compatExt spid="_x0000_s35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53</xdr:row>
          <xdr:rowOff>133350</xdr:rowOff>
        </xdr:from>
        <xdr:to>
          <xdr:col>18</xdr:col>
          <xdr:colOff>628650</xdr:colOff>
          <xdr:row>53</xdr:row>
          <xdr:rowOff>361950</xdr:rowOff>
        </xdr:to>
        <xdr:sp macro="" textlink="">
          <xdr:nvSpPr>
            <xdr:cNvPr id="35866" name="Check Box 26" hidden="1">
              <a:extLst>
                <a:ext uri="{63B3BB69-23CF-44E3-9099-C40C66FF867C}">
                  <a14:compatExt spid="_x0000_s35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54</xdr:row>
          <xdr:rowOff>133350</xdr:rowOff>
        </xdr:from>
        <xdr:to>
          <xdr:col>18</xdr:col>
          <xdr:colOff>628650</xdr:colOff>
          <xdr:row>54</xdr:row>
          <xdr:rowOff>361950</xdr:rowOff>
        </xdr:to>
        <xdr:sp macro="" textlink="">
          <xdr:nvSpPr>
            <xdr:cNvPr id="35867" name="Check Box 27" hidden="1">
              <a:extLst>
                <a:ext uri="{63B3BB69-23CF-44E3-9099-C40C66FF867C}">
                  <a14:compatExt spid="_x0000_s35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55</xdr:row>
          <xdr:rowOff>133350</xdr:rowOff>
        </xdr:from>
        <xdr:to>
          <xdr:col>18</xdr:col>
          <xdr:colOff>628650</xdr:colOff>
          <xdr:row>55</xdr:row>
          <xdr:rowOff>361950</xdr:rowOff>
        </xdr:to>
        <xdr:sp macro="" textlink="">
          <xdr:nvSpPr>
            <xdr:cNvPr id="35868" name="Check Box 28" hidden="1">
              <a:extLst>
                <a:ext uri="{63B3BB69-23CF-44E3-9099-C40C66FF867C}">
                  <a14:compatExt spid="_x0000_s35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56</xdr:row>
          <xdr:rowOff>133350</xdr:rowOff>
        </xdr:from>
        <xdr:to>
          <xdr:col>18</xdr:col>
          <xdr:colOff>628650</xdr:colOff>
          <xdr:row>56</xdr:row>
          <xdr:rowOff>361950</xdr:rowOff>
        </xdr:to>
        <xdr:sp macro="" textlink="">
          <xdr:nvSpPr>
            <xdr:cNvPr id="35869" name="Check Box 29" hidden="1">
              <a:extLst>
                <a:ext uri="{63B3BB69-23CF-44E3-9099-C40C66FF867C}">
                  <a14:compatExt spid="_x0000_s35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57</xdr:row>
          <xdr:rowOff>133350</xdr:rowOff>
        </xdr:from>
        <xdr:to>
          <xdr:col>18</xdr:col>
          <xdr:colOff>628650</xdr:colOff>
          <xdr:row>57</xdr:row>
          <xdr:rowOff>361950</xdr:rowOff>
        </xdr:to>
        <xdr:sp macro="" textlink="">
          <xdr:nvSpPr>
            <xdr:cNvPr id="35870" name="Check Box 30" hidden="1">
              <a:extLst>
                <a:ext uri="{63B3BB69-23CF-44E3-9099-C40C66FF867C}">
                  <a14:compatExt spid="_x0000_s358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59</xdr:row>
          <xdr:rowOff>133350</xdr:rowOff>
        </xdr:from>
        <xdr:to>
          <xdr:col>18</xdr:col>
          <xdr:colOff>628650</xdr:colOff>
          <xdr:row>59</xdr:row>
          <xdr:rowOff>361950</xdr:rowOff>
        </xdr:to>
        <xdr:sp macro="" textlink="">
          <xdr:nvSpPr>
            <xdr:cNvPr id="35871" name="Check Box 31" hidden="1">
              <a:extLst>
                <a:ext uri="{63B3BB69-23CF-44E3-9099-C40C66FF867C}">
                  <a14:compatExt spid="_x0000_s358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60</xdr:row>
          <xdr:rowOff>133350</xdr:rowOff>
        </xdr:from>
        <xdr:to>
          <xdr:col>18</xdr:col>
          <xdr:colOff>628650</xdr:colOff>
          <xdr:row>60</xdr:row>
          <xdr:rowOff>361950</xdr:rowOff>
        </xdr:to>
        <xdr:sp macro="" textlink="">
          <xdr:nvSpPr>
            <xdr:cNvPr id="35872" name="Check Box 32" hidden="1">
              <a:extLst>
                <a:ext uri="{63B3BB69-23CF-44E3-9099-C40C66FF867C}">
                  <a14:compatExt spid="_x0000_s358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61</xdr:row>
          <xdr:rowOff>133350</xdr:rowOff>
        </xdr:from>
        <xdr:to>
          <xdr:col>18</xdr:col>
          <xdr:colOff>628650</xdr:colOff>
          <xdr:row>61</xdr:row>
          <xdr:rowOff>361950</xdr:rowOff>
        </xdr:to>
        <xdr:sp macro="" textlink="">
          <xdr:nvSpPr>
            <xdr:cNvPr id="35873" name="Check Box 33" hidden="1">
              <a:extLst>
                <a:ext uri="{63B3BB69-23CF-44E3-9099-C40C66FF867C}">
                  <a14:compatExt spid="_x0000_s358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62</xdr:row>
          <xdr:rowOff>133350</xdr:rowOff>
        </xdr:from>
        <xdr:to>
          <xdr:col>18</xdr:col>
          <xdr:colOff>628650</xdr:colOff>
          <xdr:row>62</xdr:row>
          <xdr:rowOff>361950</xdr:rowOff>
        </xdr:to>
        <xdr:sp macro="" textlink="">
          <xdr:nvSpPr>
            <xdr:cNvPr id="35874" name="Check Box 34" hidden="1">
              <a:extLst>
                <a:ext uri="{63B3BB69-23CF-44E3-9099-C40C66FF867C}">
                  <a14:compatExt spid="_x0000_s358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63</xdr:row>
          <xdr:rowOff>133350</xdr:rowOff>
        </xdr:from>
        <xdr:to>
          <xdr:col>18</xdr:col>
          <xdr:colOff>628650</xdr:colOff>
          <xdr:row>63</xdr:row>
          <xdr:rowOff>361950</xdr:rowOff>
        </xdr:to>
        <xdr:sp macro="" textlink="">
          <xdr:nvSpPr>
            <xdr:cNvPr id="35875" name="Check Box 35" hidden="1">
              <a:extLst>
                <a:ext uri="{63B3BB69-23CF-44E3-9099-C40C66FF867C}">
                  <a14:compatExt spid="_x0000_s358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64</xdr:row>
          <xdr:rowOff>133350</xdr:rowOff>
        </xdr:from>
        <xdr:to>
          <xdr:col>18</xdr:col>
          <xdr:colOff>628650</xdr:colOff>
          <xdr:row>64</xdr:row>
          <xdr:rowOff>361950</xdr:rowOff>
        </xdr:to>
        <xdr:sp macro="" textlink="">
          <xdr:nvSpPr>
            <xdr:cNvPr id="35876" name="Check Box 36" hidden="1">
              <a:extLst>
                <a:ext uri="{63B3BB69-23CF-44E3-9099-C40C66FF867C}">
                  <a14:compatExt spid="_x0000_s358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65</xdr:row>
          <xdr:rowOff>133350</xdr:rowOff>
        </xdr:from>
        <xdr:to>
          <xdr:col>18</xdr:col>
          <xdr:colOff>628650</xdr:colOff>
          <xdr:row>65</xdr:row>
          <xdr:rowOff>361950</xdr:rowOff>
        </xdr:to>
        <xdr:sp macro="" textlink="">
          <xdr:nvSpPr>
            <xdr:cNvPr id="35877" name="Check Box 37" hidden="1">
              <a:extLst>
                <a:ext uri="{63B3BB69-23CF-44E3-9099-C40C66FF867C}">
                  <a14:compatExt spid="_x0000_s358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66</xdr:row>
          <xdr:rowOff>133350</xdr:rowOff>
        </xdr:from>
        <xdr:to>
          <xdr:col>18</xdr:col>
          <xdr:colOff>628650</xdr:colOff>
          <xdr:row>66</xdr:row>
          <xdr:rowOff>361950</xdr:rowOff>
        </xdr:to>
        <xdr:sp macro="" textlink="">
          <xdr:nvSpPr>
            <xdr:cNvPr id="35878" name="Check Box 38" hidden="1">
              <a:extLst>
                <a:ext uri="{63B3BB69-23CF-44E3-9099-C40C66FF867C}">
                  <a14:compatExt spid="_x0000_s35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67</xdr:row>
          <xdr:rowOff>133350</xdr:rowOff>
        </xdr:from>
        <xdr:to>
          <xdr:col>18</xdr:col>
          <xdr:colOff>628650</xdr:colOff>
          <xdr:row>67</xdr:row>
          <xdr:rowOff>361950</xdr:rowOff>
        </xdr:to>
        <xdr:sp macro="" textlink="">
          <xdr:nvSpPr>
            <xdr:cNvPr id="35879" name="Check Box 39" hidden="1">
              <a:extLst>
                <a:ext uri="{63B3BB69-23CF-44E3-9099-C40C66FF867C}">
                  <a14:compatExt spid="_x0000_s358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68</xdr:row>
          <xdr:rowOff>133350</xdr:rowOff>
        </xdr:from>
        <xdr:to>
          <xdr:col>18</xdr:col>
          <xdr:colOff>628650</xdr:colOff>
          <xdr:row>68</xdr:row>
          <xdr:rowOff>361950</xdr:rowOff>
        </xdr:to>
        <xdr:sp macro="" textlink="">
          <xdr:nvSpPr>
            <xdr:cNvPr id="35880" name="Check Box 40" hidden="1">
              <a:extLst>
                <a:ext uri="{63B3BB69-23CF-44E3-9099-C40C66FF867C}">
                  <a14:compatExt spid="_x0000_s358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75</xdr:row>
          <xdr:rowOff>171450</xdr:rowOff>
        </xdr:from>
        <xdr:to>
          <xdr:col>18</xdr:col>
          <xdr:colOff>628650</xdr:colOff>
          <xdr:row>75</xdr:row>
          <xdr:rowOff>400050</xdr:rowOff>
        </xdr:to>
        <xdr:sp macro="" textlink="">
          <xdr:nvSpPr>
            <xdr:cNvPr id="35881" name="Check Box 41" hidden="1">
              <a:extLst>
                <a:ext uri="{63B3BB69-23CF-44E3-9099-C40C66FF867C}">
                  <a14:compatExt spid="_x0000_s358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77</xdr:row>
          <xdr:rowOff>133350</xdr:rowOff>
        </xdr:from>
        <xdr:to>
          <xdr:col>18</xdr:col>
          <xdr:colOff>628650</xdr:colOff>
          <xdr:row>77</xdr:row>
          <xdr:rowOff>361950</xdr:rowOff>
        </xdr:to>
        <xdr:sp macro="" textlink="">
          <xdr:nvSpPr>
            <xdr:cNvPr id="35882" name="Check Box 42" hidden="1">
              <a:extLst>
                <a:ext uri="{63B3BB69-23CF-44E3-9099-C40C66FF867C}">
                  <a14:compatExt spid="_x0000_s358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78</xdr:row>
          <xdr:rowOff>133350</xdr:rowOff>
        </xdr:from>
        <xdr:to>
          <xdr:col>18</xdr:col>
          <xdr:colOff>628650</xdr:colOff>
          <xdr:row>78</xdr:row>
          <xdr:rowOff>361950</xdr:rowOff>
        </xdr:to>
        <xdr:sp macro="" textlink="">
          <xdr:nvSpPr>
            <xdr:cNvPr id="35883" name="Check Box 43" hidden="1">
              <a:extLst>
                <a:ext uri="{63B3BB69-23CF-44E3-9099-C40C66FF867C}">
                  <a14:compatExt spid="_x0000_s358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79</xdr:row>
          <xdr:rowOff>133350</xdr:rowOff>
        </xdr:from>
        <xdr:to>
          <xdr:col>18</xdr:col>
          <xdr:colOff>628650</xdr:colOff>
          <xdr:row>79</xdr:row>
          <xdr:rowOff>361950</xdr:rowOff>
        </xdr:to>
        <xdr:sp macro="" textlink="">
          <xdr:nvSpPr>
            <xdr:cNvPr id="35884" name="Check Box 44" hidden="1">
              <a:extLst>
                <a:ext uri="{63B3BB69-23CF-44E3-9099-C40C66FF867C}">
                  <a14:compatExt spid="_x0000_s358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80</xdr:row>
          <xdr:rowOff>133350</xdr:rowOff>
        </xdr:from>
        <xdr:to>
          <xdr:col>18</xdr:col>
          <xdr:colOff>628650</xdr:colOff>
          <xdr:row>80</xdr:row>
          <xdr:rowOff>361950</xdr:rowOff>
        </xdr:to>
        <xdr:sp macro="" textlink="">
          <xdr:nvSpPr>
            <xdr:cNvPr id="35885" name="Check Box 45" hidden="1">
              <a:extLst>
                <a:ext uri="{63B3BB69-23CF-44E3-9099-C40C66FF867C}">
                  <a14:compatExt spid="_x0000_s358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81</xdr:row>
          <xdr:rowOff>133350</xdr:rowOff>
        </xdr:from>
        <xdr:to>
          <xdr:col>18</xdr:col>
          <xdr:colOff>628650</xdr:colOff>
          <xdr:row>81</xdr:row>
          <xdr:rowOff>361950</xdr:rowOff>
        </xdr:to>
        <xdr:sp macro="" textlink="">
          <xdr:nvSpPr>
            <xdr:cNvPr id="35886" name="Check Box 46" hidden="1">
              <a:extLst>
                <a:ext uri="{63B3BB69-23CF-44E3-9099-C40C66FF867C}">
                  <a14:compatExt spid="_x0000_s358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82</xdr:row>
          <xdr:rowOff>133350</xdr:rowOff>
        </xdr:from>
        <xdr:to>
          <xdr:col>18</xdr:col>
          <xdr:colOff>628650</xdr:colOff>
          <xdr:row>82</xdr:row>
          <xdr:rowOff>361950</xdr:rowOff>
        </xdr:to>
        <xdr:sp macro="" textlink="">
          <xdr:nvSpPr>
            <xdr:cNvPr id="35887" name="Check Box 47" hidden="1">
              <a:extLst>
                <a:ext uri="{63B3BB69-23CF-44E3-9099-C40C66FF867C}">
                  <a14:compatExt spid="_x0000_s358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84</xdr:row>
          <xdr:rowOff>133350</xdr:rowOff>
        </xdr:from>
        <xdr:to>
          <xdr:col>18</xdr:col>
          <xdr:colOff>628650</xdr:colOff>
          <xdr:row>84</xdr:row>
          <xdr:rowOff>361950</xdr:rowOff>
        </xdr:to>
        <xdr:sp macro="" textlink="">
          <xdr:nvSpPr>
            <xdr:cNvPr id="35888" name="Check Box 48" hidden="1">
              <a:extLst>
                <a:ext uri="{63B3BB69-23CF-44E3-9099-C40C66FF867C}">
                  <a14:compatExt spid="_x0000_s358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96</xdr:row>
          <xdr:rowOff>238125</xdr:rowOff>
        </xdr:from>
        <xdr:to>
          <xdr:col>18</xdr:col>
          <xdr:colOff>628650</xdr:colOff>
          <xdr:row>96</xdr:row>
          <xdr:rowOff>485775</xdr:rowOff>
        </xdr:to>
        <xdr:sp macro="" textlink="">
          <xdr:nvSpPr>
            <xdr:cNvPr id="35889" name="Check Box 49" hidden="1">
              <a:extLst>
                <a:ext uri="{63B3BB69-23CF-44E3-9099-C40C66FF867C}">
                  <a14:compatExt spid="_x0000_s358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98</xdr:row>
          <xdr:rowOff>247650</xdr:rowOff>
        </xdr:from>
        <xdr:to>
          <xdr:col>18</xdr:col>
          <xdr:colOff>628650</xdr:colOff>
          <xdr:row>98</xdr:row>
          <xdr:rowOff>485775</xdr:rowOff>
        </xdr:to>
        <xdr:sp macro="" textlink="">
          <xdr:nvSpPr>
            <xdr:cNvPr id="35890" name="Check Box 50" hidden="1">
              <a:extLst>
                <a:ext uri="{63B3BB69-23CF-44E3-9099-C40C66FF867C}">
                  <a14:compatExt spid="_x0000_s358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99</xdr:row>
          <xdr:rowOff>238125</xdr:rowOff>
        </xdr:from>
        <xdr:to>
          <xdr:col>18</xdr:col>
          <xdr:colOff>628650</xdr:colOff>
          <xdr:row>99</xdr:row>
          <xdr:rowOff>485775</xdr:rowOff>
        </xdr:to>
        <xdr:sp macro="" textlink="">
          <xdr:nvSpPr>
            <xdr:cNvPr id="35891" name="Check Box 51" hidden="1">
              <a:extLst>
                <a:ext uri="{63B3BB69-23CF-44E3-9099-C40C66FF867C}">
                  <a14:compatExt spid="_x0000_s358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101</xdr:row>
          <xdr:rowOff>238125</xdr:rowOff>
        </xdr:from>
        <xdr:to>
          <xdr:col>18</xdr:col>
          <xdr:colOff>628650</xdr:colOff>
          <xdr:row>101</xdr:row>
          <xdr:rowOff>485775</xdr:rowOff>
        </xdr:to>
        <xdr:sp macro="" textlink="">
          <xdr:nvSpPr>
            <xdr:cNvPr id="35892" name="Check Box 52" hidden="1">
              <a:extLst>
                <a:ext uri="{63B3BB69-23CF-44E3-9099-C40C66FF867C}">
                  <a14:compatExt spid="_x0000_s358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102</xdr:row>
          <xdr:rowOff>228600</xdr:rowOff>
        </xdr:from>
        <xdr:to>
          <xdr:col>18</xdr:col>
          <xdr:colOff>628650</xdr:colOff>
          <xdr:row>102</xdr:row>
          <xdr:rowOff>466725</xdr:rowOff>
        </xdr:to>
        <xdr:sp macro="" textlink="">
          <xdr:nvSpPr>
            <xdr:cNvPr id="35893" name="Check Box 53" hidden="1">
              <a:extLst>
                <a:ext uri="{63B3BB69-23CF-44E3-9099-C40C66FF867C}">
                  <a14:compatExt spid="_x0000_s358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104</xdr:row>
          <xdr:rowOff>238125</xdr:rowOff>
        </xdr:from>
        <xdr:to>
          <xdr:col>18</xdr:col>
          <xdr:colOff>628650</xdr:colOff>
          <xdr:row>104</xdr:row>
          <xdr:rowOff>485775</xdr:rowOff>
        </xdr:to>
        <xdr:sp macro="" textlink="">
          <xdr:nvSpPr>
            <xdr:cNvPr id="35894" name="Check Box 54" hidden="1">
              <a:extLst>
                <a:ext uri="{63B3BB69-23CF-44E3-9099-C40C66FF867C}">
                  <a14:compatExt spid="_x0000_s358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105</xdr:row>
          <xdr:rowOff>238125</xdr:rowOff>
        </xdr:from>
        <xdr:to>
          <xdr:col>18</xdr:col>
          <xdr:colOff>628650</xdr:colOff>
          <xdr:row>105</xdr:row>
          <xdr:rowOff>485775</xdr:rowOff>
        </xdr:to>
        <xdr:sp macro="" textlink="">
          <xdr:nvSpPr>
            <xdr:cNvPr id="35895" name="Check Box 55" hidden="1">
              <a:extLst>
                <a:ext uri="{63B3BB69-23CF-44E3-9099-C40C66FF867C}">
                  <a14:compatExt spid="_x0000_s358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106</xdr:row>
          <xdr:rowOff>247650</xdr:rowOff>
        </xdr:from>
        <xdr:to>
          <xdr:col>18</xdr:col>
          <xdr:colOff>628650</xdr:colOff>
          <xdr:row>106</xdr:row>
          <xdr:rowOff>485775</xdr:rowOff>
        </xdr:to>
        <xdr:sp macro="" textlink="">
          <xdr:nvSpPr>
            <xdr:cNvPr id="35896" name="Check Box 56" hidden="1">
              <a:extLst>
                <a:ext uri="{63B3BB69-23CF-44E3-9099-C40C66FF867C}">
                  <a14:compatExt spid="_x0000_s358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107</xdr:row>
          <xdr:rowOff>238125</xdr:rowOff>
        </xdr:from>
        <xdr:to>
          <xdr:col>18</xdr:col>
          <xdr:colOff>628650</xdr:colOff>
          <xdr:row>107</xdr:row>
          <xdr:rowOff>485775</xdr:rowOff>
        </xdr:to>
        <xdr:sp macro="" textlink="">
          <xdr:nvSpPr>
            <xdr:cNvPr id="35897" name="Check Box 57" hidden="1">
              <a:extLst>
                <a:ext uri="{63B3BB69-23CF-44E3-9099-C40C66FF867C}">
                  <a14:compatExt spid="_x0000_s358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108</xdr:row>
          <xdr:rowOff>228600</xdr:rowOff>
        </xdr:from>
        <xdr:to>
          <xdr:col>18</xdr:col>
          <xdr:colOff>628650</xdr:colOff>
          <xdr:row>108</xdr:row>
          <xdr:rowOff>466725</xdr:rowOff>
        </xdr:to>
        <xdr:sp macro="" textlink="">
          <xdr:nvSpPr>
            <xdr:cNvPr id="35898" name="Check Box 58" hidden="1">
              <a:extLst>
                <a:ext uri="{63B3BB69-23CF-44E3-9099-C40C66FF867C}">
                  <a14:compatExt spid="_x0000_s358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109</xdr:row>
          <xdr:rowOff>228600</xdr:rowOff>
        </xdr:from>
        <xdr:to>
          <xdr:col>18</xdr:col>
          <xdr:colOff>628650</xdr:colOff>
          <xdr:row>109</xdr:row>
          <xdr:rowOff>466725</xdr:rowOff>
        </xdr:to>
        <xdr:sp macro="" textlink="">
          <xdr:nvSpPr>
            <xdr:cNvPr id="35899" name="Check Box 59" hidden="1">
              <a:extLst>
                <a:ext uri="{63B3BB69-23CF-44E3-9099-C40C66FF867C}">
                  <a14:compatExt spid="_x0000_s358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110</xdr:row>
          <xdr:rowOff>238125</xdr:rowOff>
        </xdr:from>
        <xdr:to>
          <xdr:col>18</xdr:col>
          <xdr:colOff>628650</xdr:colOff>
          <xdr:row>110</xdr:row>
          <xdr:rowOff>485775</xdr:rowOff>
        </xdr:to>
        <xdr:sp macro="" textlink="">
          <xdr:nvSpPr>
            <xdr:cNvPr id="35900" name="Check Box 60" hidden="1">
              <a:extLst>
                <a:ext uri="{63B3BB69-23CF-44E3-9099-C40C66FF867C}">
                  <a14:compatExt spid="_x0000_s35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111</xdr:row>
          <xdr:rowOff>238125</xdr:rowOff>
        </xdr:from>
        <xdr:to>
          <xdr:col>18</xdr:col>
          <xdr:colOff>628650</xdr:colOff>
          <xdr:row>111</xdr:row>
          <xdr:rowOff>485775</xdr:rowOff>
        </xdr:to>
        <xdr:sp macro="" textlink="">
          <xdr:nvSpPr>
            <xdr:cNvPr id="35901" name="Check Box 61" hidden="1">
              <a:extLst>
                <a:ext uri="{63B3BB69-23CF-44E3-9099-C40C66FF867C}">
                  <a14:compatExt spid="_x0000_s359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113</xdr:row>
          <xdr:rowOff>133350</xdr:rowOff>
        </xdr:from>
        <xdr:to>
          <xdr:col>18</xdr:col>
          <xdr:colOff>628650</xdr:colOff>
          <xdr:row>113</xdr:row>
          <xdr:rowOff>361950</xdr:rowOff>
        </xdr:to>
        <xdr:sp macro="" textlink="">
          <xdr:nvSpPr>
            <xdr:cNvPr id="35902" name="Check Box 62" hidden="1">
              <a:extLst>
                <a:ext uri="{63B3BB69-23CF-44E3-9099-C40C66FF867C}">
                  <a14:compatExt spid="_x0000_s359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114</xdr:row>
          <xdr:rowOff>133350</xdr:rowOff>
        </xdr:from>
        <xdr:to>
          <xdr:col>18</xdr:col>
          <xdr:colOff>628650</xdr:colOff>
          <xdr:row>114</xdr:row>
          <xdr:rowOff>361950</xdr:rowOff>
        </xdr:to>
        <xdr:sp macro="" textlink="">
          <xdr:nvSpPr>
            <xdr:cNvPr id="35903" name="Check Box 63" hidden="1">
              <a:extLst>
                <a:ext uri="{63B3BB69-23CF-44E3-9099-C40C66FF867C}">
                  <a14:compatExt spid="_x0000_s359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115</xdr:row>
          <xdr:rowOff>133350</xdr:rowOff>
        </xdr:from>
        <xdr:to>
          <xdr:col>18</xdr:col>
          <xdr:colOff>628650</xdr:colOff>
          <xdr:row>115</xdr:row>
          <xdr:rowOff>361950</xdr:rowOff>
        </xdr:to>
        <xdr:sp macro="" textlink="">
          <xdr:nvSpPr>
            <xdr:cNvPr id="35904" name="Check Box 64" hidden="1">
              <a:extLst>
                <a:ext uri="{63B3BB69-23CF-44E3-9099-C40C66FF867C}">
                  <a14:compatExt spid="_x0000_s359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116</xdr:row>
          <xdr:rowOff>133350</xdr:rowOff>
        </xdr:from>
        <xdr:to>
          <xdr:col>18</xdr:col>
          <xdr:colOff>628650</xdr:colOff>
          <xdr:row>116</xdr:row>
          <xdr:rowOff>361950</xdr:rowOff>
        </xdr:to>
        <xdr:sp macro="" textlink="">
          <xdr:nvSpPr>
            <xdr:cNvPr id="35905" name="Check Box 65" hidden="1">
              <a:extLst>
                <a:ext uri="{63B3BB69-23CF-44E3-9099-C40C66FF867C}">
                  <a14:compatExt spid="_x0000_s359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117</xdr:row>
          <xdr:rowOff>133350</xdr:rowOff>
        </xdr:from>
        <xdr:to>
          <xdr:col>18</xdr:col>
          <xdr:colOff>628650</xdr:colOff>
          <xdr:row>117</xdr:row>
          <xdr:rowOff>361950</xdr:rowOff>
        </xdr:to>
        <xdr:sp macro="" textlink="">
          <xdr:nvSpPr>
            <xdr:cNvPr id="35906" name="Check Box 66" hidden="1">
              <a:extLst>
                <a:ext uri="{63B3BB69-23CF-44E3-9099-C40C66FF867C}">
                  <a14:compatExt spid="_x0000_s359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118</xdr:row>
          <xdr:rowOff>133350</xdr:rowOff>
        </xdr:from>
        <xdr:to>
          <xdr:col>18</xdr:col>
          <xdr:colOff>628650</xdr:colOff>
          <xdr:row>118</xdr:row>
          <xdr:rowOff>361950</xdr:rowOff>
        </xdr:to>
        <xdr:sp macro="" textlink="">
          <xdr:nvSpPr>
            <xdr:cNvPr id="35907" name="Check Box 67" hidden="1">
              <a:extLst>
                <a:ext uri="{63B3BB69-23CF-44E3-9099-C40C66FF867C}">
                  <a14:compatExt spid="_x0000_s359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119</xdr:row>
          <xdr:rowOff>133350</xdr:rowOff>
        </xdr:from>
        <xdr:to>
          <xdr:col>18</xdr:col>
          <xdr:colOff>628650</xdr:colOff>
          <xdr:row>119</xdr:row>
          <xdr:rowOff>361950</xdr:rowOff>
        </xdr:to>
        <xdr:sp macro="" textlink="">
          <xdr:nvSpPr>
            <xdr:cNvPr id="35908" name="Check Box 68" hidden="1">
              <a:extLst>
                <a:ext uri="{63B3BB69-23CF-44E3-9099-C40C66FF867C}">
                  <a14:compatExt spid="_x0000_s359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131</xdr:row>
          <xdr:rowOff>133350</xdr:rowOff>
        </xdr:from>
        <xdr:to>
          <xdr:col>18</xdr:col>
          <xdr:colOff>628650</xdr:colOff>
          <xdr:row>131</xdr:row>
          <xdr:rowOff>361950</xdr:rowOff>
        </xdr:to>
        <xdr:sp macro="" textlink="">
          <xdr:nvSpPr>
            <xdr:cNvPr id="35909" name="Check Box 69" hidden="1">
              <a:extLst>
                <a:ext uri="{63B3BB69-23CF-44E3-9099-C40C66FF867C}">
                  <a14:compatExt spid="_x0000_s359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133</xdr:row>
          <xdr:rowOff>219075</xdr:rowOff>
        </xdr:from>
        <xdr:to>
          <xdr:col>18</xdr:col>
          <xdr:colOff>628650</xdr:colOff>
          <xdr:row>133</xdr:row>
          <xdr:rowOff>447675</xdr:rowOff>
        </xdr:to>
        <xdr:sp macro="" textlink="">
          <xdr:nvSpPr>
            <xdr:cNvPr id="35910" name="Check Box 70" hidden="1">
              <a:extLst>
                <a:ext uri="{63B3BB69-23CF-44E3-9099-C40C66FF867C}">
                  <a14:compatExt spid="_x0000_s359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134</xdr:row>
          <xdr:rowOff>133350</xdr:rowOff>
        </xdr:from>
        <xdr:to>
          <xdr:col>18</xdr:col>
          <xdr:colOff>628650</xdr:colOff>
          <xdr:row>134</xdr:row>
          <xdr:rowOff>361950</xdr:rowOff>
        </xdr:to>
        <xdr:sp macro="" textlink="">
          <xdr:nvSpPr>
            <xdr:cNvPr id="35911" name="Check Box 71" hidden="1">
              <a:extLst>
                <a:ext uri="{63B3BB69-23CF-44E3-9099-C40C66FF867C}">
                  <a14:compatExt spid="_x0000_s359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136</xdr:row>
          <xdr:rowOff>133350</xdr:rowOff>
        </xdr:from>
        <xdr:to>
          <xdr:col>18</xdr:col>
          <xdr:colOff>628650</xdr:colOff>
          <xdr:row>136</xdr:row>
          <xdr:rowOff>361950</xdr:rowOff>
        </xdr:to>
        <xdr:sp macro="" textlink="">
          <xdr:nvSpPr>
            <xdr:cNvPr id="35912" name="Check Box 72" hidden="1">
              <a:extLst>
                <a:ext uri="{63B3BB69-23CF-44E3-9099-C40C66FF867C}">
                  <a14:compatExt spid="_x0000_s359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137</xdr:row>
          <xdr:rowOff>133350</xdr:rowOff>
        </xdr:from>
        <xdr:to>
          <xdr:col>18</xdr:col>
          <xdr:colOff>628650</xdr:colOff>
          <xdr:row>137</xdr:row>
          <xdr:rowOff>361950</xdr:rowOff>
        </xdr:to>
        <xdr:sp macro="" textlink="">
          <xdr:nvSpPr>
            <xdr:cNvPr id="35913" name="Check Box 73" hidden="1">
              <a:extLst>
                <a:ext uri="{63B3BB69-23CF-44E3-9099-C40C66FF867C}">
                  <a14:compatExt spid="_x0000_s359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276225</xdr:colOff>
          <xdr:row>144</xdr:row>
          <xdr:rowOff>238125</xdr:rowOff>
        </xdr:from>
        <xdr:to>
          <xdr:col>18</xdr:col>
          <xdr:colOff>581025</xdr:colOff>
          <xdr:row>144</xdr:row>
          <xdr:rowOff>485775</xdr:rowOff>
        </xdr:to>
        <xdr:sp macro="" textlink="">
          <xdr:nvSpPr>
            <xdr:cNvPr id="35914" name="Check Box 74" hidden="1">
              <a:extLst>
                <a:ext uri="{63B3BB69-23CF-44E3-9099-C40C66FF867C}">
                  <a14:compatExt spid="_x0000_s359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146</xdr:row>
          <xdr:rowOff>152400</xdr:rowOff>
        </xdr:from>
        <xdr:to>
          <xdr:col>18</xdr:col>
          <xdr:colOff>609600</xdr:colOff>
          <xdr:row>146</xdr:row>
          <xdr:rowOff>381000</xdr:rowOff>
        </xdr:to>
        <xdr:sp macro="" textlink="">
          <xdr:nvSpPr>
            <xdr:cNvPr id="35915" name="Check Box 75" hidden="1">
              <a:extLst>
                <a:ext uri="{63B3BB69-23CF-44E3-9099-C40C66FF867C}">
                  <a14:compatExt spid="_x0000_s359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147</xdr:row>
          <xdr:rowOff>352425</xdr:rowOff>
        </xdr:from>
        <xdr:to>
          <xdr:col>18</xdr:col>
          <xdr:colOff>609600</xdr:colOff>
          <xdr:row>147</xdr:row>
          <xdr:rowOff>590550</xdr:rowOff>
        </xdr:to>
        <xdr:sp macro="" textlink="">
          <xdr:nvSpPr>
            <xdr:cNvPr id="35916" name="Check Box 76" hidden="1">
              <a:extLst>
                <a:ext uri="{63B3BB69-23CF-44E3-9099-C40C66FF867C}">
                  <a14:compatExt spid="_x0000_s359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149</xdr:row>
          <xdr:rowOff>219075</xdr:rowOff>
        </xdr:from>
        <xdr:to>
          <xdr:col>18</xdr:col>
          <xdr:colOff>609600</xdr:colOff>
          <xdr:row>149</xdr:row>
          <xdr:rowOff>447675</xdr:rowOff>
        </xdr:to>
        <xdr:sp macro="" textlink="">
          <xdr:nvSpPr>
            <xdr:cNvPr id="35917" name="Check Box 77" hidden="1">
              <a:extLst>
                <a:ext uri="{63B3BB69-23CF-44E3-9099-C40C66FF867C}">
                  <a14:compatExt spid="_x0000_s359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150</xdr:row>
          <xdr:rowOff>238125</xdr:rowOff>
        </xdr:from>
        <xdr:to>
          <xdr:col>18</xdr:col>
          <xdr:colOff>609600</xdr:colOff>
          <xdr:row>150</xdr:row>
          <xdr:rowOff>485775</xdr:rowOff>
        </xdr:to>
        <xdr:sp macro="" textlink="">
          <xdr:nvSpPr>
            <xdr:cNvPr id="35918" name="Check Box 78" hidden="1">
              <a:extLst>
                <a:ext uri="{63B3BB69-23CF-44E3-9099-C40C66FF867C}">
                  <a14:compatExt spid="_x0000_s359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152</xdr:row>
          <xdr:rowOff>152400</xdr:rowOff>
        </xdr:from>
        <xdr:to>
          <xdr:col>18</xdr:col>
          <xdr:colOff>609600</xdr:colOff>
          <xdr:row>152</xdr:row>
          <xdr:rowOff>381000</xdr:rowOff>
        </xdr:to>
        <xdr:sp macro="" textlink="">
          <xdr:nvSpPr>
            <xdr:cNvPr id="35919" name="Check Box 79" hidden="1">
              <a:extLst>
                <a:ext uri="{63B3BB69-23CF-44E3-9099-C40C66FF867C}">
                  <a14:compatExt spid="_x0000_s359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153</xdr:row>
          <xdr:rowOff>238125</xdr:rowOff>
        </xdr:from>
        <xdr:to>
          <xdr:col>18</xdr:col>
          <xdr:colOff>609600</xdr:colOff>
          <xdr:row>153</xdr:row>
          <xdr:rowOff>485775</xdr:rowOff>
        </xdr:to>
        <xdr:sp macro="" textlink="">
          <xdr:nvSpPr>
            <xdr:cNvPr id="35920" name="Check Box 80" hidden="1">
              <a:extLst>
                <a:ext uri="{63B3BB69-23CF-44E3-9099-C40C66FF867C}">
                  <a14:compatExt spid="_x0000_s359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165</xdr:row>
          <xdr:rowOff>209550</xdr:rowOff>
        </xdr:from>
        <xdr:to>
          <xdr:col>18</xdr:col>
          <xdr:colOff>609600</xdr:colOff>
          <xdr:row>165</xdr:row>
          <xdr:rowOff>438150</xdr:rowOff>
        </xdr:to>
        <xdr:sp macro="" textlink="">
          <xdr:nvSpPr>
            <xdr:cNvPr id="35921" name="Check Box 81" hidden="1">
              <a:extLst>
                <a:ext uri="{63B3BB69-23CF-44E3-9099-C40C66FF867C}">
                  <a14:compatExt spid="_x0000_s35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167</xdr:row>
          <xdr:rowOff>152400</xdr:rowOff>
        </xdr:from>
        <xdr:to>
          <xdr:col>18</xdr:col>
          <xdr:colOff>609600</xdr:colOff>
          <xdr:row>167</xdr:row>
          <xdr:rowOff>381000</xdr:rowOff>
        </xdr:to>
        <xdr:sp macro="" textlink="">
          <xdr:nvSpPr>
            <xdr:cNvPr id="35922" name="Check Box 82" hidden="1">
              <a:extLst>
                <a:ext uri="{63B3BB69-23CF-44E3-9099-C40C66FF867C}">
                  <a14:compatExt spid="_x0000_s359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174</xdr:row>
          <xdr:rowOff>228600</xdr:rowOff>
        </xdr:from>
        <xdr:to>
          <xdr:col>18</xdr:col>
          <xdr:colOff>628650</xdr:colOff>
          <xdr:row>174</xdr:row>
          <xdr:rowOff>466725</xdr:rowOff>
        </xdr:to>
        <xdr:sp macro="" textlink="">
          <xdr:nvSpPr>
            <xdr:cNvPr id="35923" name="Check Box 83" hidden="1">
              <a:extLst>
                <a:ext uri="{63B3BB69-23CF-44E3-9099-C40C66FF867C}">
                  <a14:compatExt spid="_x0000_s359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175</xdr:row>
          <xdr:rowOff>342900</xdr:rowOff>
        </xdr:from>
        <xdr:to>
          <xdr:col>18</xdr:col>
          <xdr:colOff>628650</xdr:colOff>
          <xdr:row>175</xdr:row>
          <xdr:rowOff>571500</xdr:rowOff>
        </xdr:to>
        <xdr:sp macro="" textlink="">
          <xdr:nvSpPr>
            <xdr:cNvPr id="35924" name="Check Box 84" hidden="1">
              <a:extLst>
                <a:ext uri="{63B3BB69-23CF-44E3-9099-C40C66FF867C}">
                  <a14:compatExt spid="_x0000_s359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177</xdr:row>
          <xdr:rowOff>133350</xdr:rowOff>
        </xdr:from>
        <xdr:to>
          <xdr:col>18</xdr:col>
          <xdr:colOff>628650</xdr:colOff>
          <xdr:row>177</xdr:row>
          <xdr:rowOff>361950</xdr:rowOff>
        </xdr:to>
        <xdr:sp macro="" textlink="">
          <xdr:nvSpPr>
            <xdr:cNvPr id="35925" name="Check Box 85" hidden="1">
              <a:extLst>
                <a:ext uri="{63B3BB69-23CF-44E3-9099-C40C66FF867C}">
                  <a14:compatExt spid="_x0000_s359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178</xdr:row>
          <xdr:rowOff>133350</xdr:rowOff>
        </xdr:from>
        <xdr:to>
          <xdr:col>18</xdr:col>
          <xdr:colOff>628650</xdr:colOff>
          <xdr:row>178</xdr:row>
          <xdr:rowOff>361950</xdr:rowOff>
        </xdr:to>
        <xdr:sp macro="" textlink="">
          <xdr:nvSpPr>
            <xdr:cNvPr id="35926" name="Check Box 86" hidden="1">
              <a:extLst>
                <a:ext uri="{63B3BB69-23CF-44E3-9099-C40C66FF867C}">
                  <a14:compatExt spid="_x0000_s359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179</xdr:row>
          <xdr:rowOff>133350</xdr:rowOff>
        </xdr:from>
        <xdr:to>
          <xdr:col>18</xdr:col>
          <xdr:colOff>628650</xdr:colOff>
          <xdr:row>179</xdr:row>
          <xdr:rowOff>361950</xdr:rowOff>
        </xdr:to>
        <xdr:sp macro="" textlink="">
          <xdr:nvSpPr>
            <xdr:cNvPr id="35927" name="Check Box 87" hidden="1">
              <a:extLst>
                <a:ext uri="{63B3BB69-23CF-44E3-9099-C40C66FF867C}">
                  <a14:compatExt spid="_x0000_s359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180</xdr:row>
          <xdr:rowOff>190500</xdr:rowOff>
        </xdr:from>
        <xdr:to>
          <xdr:col>18</xdr:col>
          <xdr:colOff>628650</xdr:colOff>
          <xdr:row>180</xdr:row>
          <xdr:rowOff>419100</xdr:rowOff>
        </xdr:to>
        <xdr:sp macro="" textlink="">
          <xdr:nvSpPr>
            <xdr:cNvPr id="35928" name="Check Box 88" hidden="1">
              <a:extLst>
                <a:ext uri="{63B3BB69-23CF-44E3-9099-C40C66FF867C}">
                  <a14:compatExt spid="_x0000_s359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182</xdr:row>
          <xdr:rowOff>180975</xdr:rowOff>
        </xdr:from>
        <xdr:to>
          <xdr:col>18</xdr:col>
          <xdr:colOff>628650</xdr:colOff>
          <xdr:row>182</xdr:row>
          <xdr:rowOff>419100</xdr:rowOff>
        </xdr:to>
        <xdr:sp macro="" textlink="">
          <xdr:nvSpPr>
            <xdr:cNvPr id="35929" name="Check Box 89" hidden="1">
              <a:extLst>
                <a:ext uri="{63B3BB69-23CF-44E3-9099-C40C66FF867C}">
                  <a14:compatExt spid="_x0000_s35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185</xdr:row>
          <xdr:rowOff>228600</xdr:rowOff>
        </xdr:from>
        <xdr:to>
          <xdr:col>18</xdr:col>
          <xdr:colOff>628650</xdr:colOff>
          <xdr:row>185</xdr:row>
          <xdr:rowOff>466725</xdr:rowOff>
        </xdr:to>
        <xdr:sp macro="" textlink="">
          <xdr:nvSpPr>
            <xdr:cNvPr id="35930" name="Check Box 90" hidden="1">
              <a:extLst>
                <a:ext uri="{63B3BB69-23CF-44E3-9099-C40C66FF867C}">
                  <a14:compatExt spid="_x0000_s35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186</xdr:row>
          <xdr:rowOff>247650</xdr:rowOff>
        </xdr:from>
        <xdr:to>
          <xdr:col>18</xdr:col>
          <xdr:colOff>628650</xdr:colOff>
          <xdr:row>186</xdr:row>
          <xdr:rowOff>485775</xdr:rowOff>
        </xdr:to>
        <xdr:sp macro="" textlink="">
          <xdr:nvSpPr>
            <xdr:cNvPr id="35931" name="Check Box 91" hidden="1">
              <a:extLst>
                <a:ext uri="{63B3BB69-23CF-44E3-9099-C40C66FF867C}">
                  <a14:compatExt spid="_x0000_s35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188</xdr:row>
          <xdr:rowOff>133350</xdr:rowOff>
        </xdr:from>
        <xdr:to>
          <xdr:col>18</xdr:col>
          <xdr:colOff>628650</xdr:colOff>
          <xdr:row>188</xdr:row>
          <xdr:rowOff>361950</xdr:rowOff>
        </xdr:to>
        <xdr:sp macro="" textlink="">
          <xdr:nvSpPr>
            <xdr:cNvPr id="35932" name="Check Box 92" hidden="1">
              <a:extLst>
                <a:ext uri="{63B3BB69-23CF-44E3-9099-C40C66FF867C}">
                  <a14:compatExt spid="_x0000_s35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189</xdr:row>
          <xdr:rowOff>133350</xdr:rowOff>
        </xdr:from>
        <xdr:to>
          <xdr:col>18</xdr:col>
          <xdr:colOff>628650</xdr:colOff>
          <xdr:row>189</xdr:row>
          <xdr:rowOff>361950</xdr:rowOff>
        </xdr:to>
        <xdr:sp macro="" textlink="">
          <xdr:nvSpPr>
            <xdr:cNvPr id="35933" name="Check Box 93" hidden="1">
              <a:extLst>
                <a:ext uri="{63B3BB69-23CF-44E3-9099-C40C66FF867C}">
                  <a14:compatExt spid="_x0000_s35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197</xdr:row>
          <xdr:rowOff>190500</xdr:rowOff>
        </xdr:from>
        <xdr:to>
          <xdr:col>18</xdr:col>
          <xdr:colOff>628650</xdr:colOff>
          <xdr:row>197</xdr:row>
          <xdr:rowOff>419100</xdr:rowOff>
        </xdr:to>
        <xdr:sp macro="" textlink="">
          <xdr:nvSpPr>
            <xdr:cNvPr id="35934" name="Check Box 94" hidden="1">
              <a:extLst>
                <a:ext uri="{63B3BB69-23CF-44E3-9099-C40C66FF867C}">
                  <a14:compatExt spid="_x0000_s35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198</xdr:row>
          <xdr:rowOff>180975</xdr:rowOff>
        </xdr:from>
        <xdr:to>
          <xdr:col>18</xdr:col>
          <xdr:colOff>628650</xdr:colOff>
          <xdr:row>198</xdr:row>
          <xdr:rowOff>419100</xdr:rowOff>
        </xdr:to>
        <xdr:sp macro="" textlink="">
          <xdr:nvSpPr>
            <xdr:cNvPr id="35935" name="Check Box 95" hidden="1">
              <a:extLst>
                <a:ext uri="{63B3BB69-23CF-44E3-9099-C40C66FF867C}">
                  <a14:compatExt spid="_x0000_s35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200</xdr:row>
          <xdr:rowOff>190500</xdr:rowOff>
        </xdr:from>
        <xdr:to>
          <xdr:col>18</xdr:col>
          <xdr:colOff>628650</xdr:colOff>
          <xdr:row>200</xdr:row>
          <xdr:rowOff>419100</xdr:rowOff>
        </xdr:to>
        <xdr:sp macro="" textlink="">
          <xdr:nvSpPr>
            <xdr:cNvPr id="35936" name="Check Box 96" hidden="1">
              <a:extLst>
                <a:ext uri="{63B3BB69-23CF-44E3-9099-C40C66FF867C}">
                  <a14:compatExt spid="_x0000_s35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201</xdr:row>
          <xdr:rowOff>180975</xdr:rowOff>
        </xdr:from>
        <xdr:to>
          <xdr:col>18</xdr:col>
          <xdr:colOff>628650</xdr:colOff>
          <xdr:row>201</xdr:row>
          <xdr:rowOff>419100</xdr:rowOff>
        </xdr:to>
        <xdr:sp macro="" textlink="">
          <xdr:nvSpPr>
            <xdr:cNvPr id="35937" name="Check Box 97" hidden="1">
              <a:extLst>
                <a:ext uri="{63B3BB69-23CF-44E3-9099-C40C66FF867C}">
                  <a14:compatExt spid="_x0000_s35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202</xdr:row>
          <xdr:rowOff>190500</xdr:rowOff>
        </xdr:from>
        <xdr:to>
          <xdr:col>18</xdr:col>
          <xdr:colOff>628650</xdr:colOff>
          <xdr:row>202</xdr:row>
          <xdr:rowOff>419100</xdr:rowOff>
        </xdr:to>
        <xdr:sp macro="" textlink="">
          <xdr:nvSpPr>
            <xdr:cNvPr id="35938" name="Check Box 98" hidden="1">
              <a:extLst>
                <a:ext uri="{63B3BB69-23CF-44E3-9099-C40C66FF867C}">
                  <a14:compatExt spid="_x0000_s35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203</xdr:row>
          <xdr:rowOff>180975</xdr:rowOff>
        </xdr:from>
        <xdr:to>
          <xdr:col>18</xdr:col>
          <xdr:colOff>628650</xdr:colOff>
          <xdr:row>203</xdr:row>
          <xdr:rowOff>419100</xdr:rowOff>
        </xdr:to>
        <xdr:sp macro="" textlink="">
          <xdr:nvSpPr>
            <xdr:cNvPr id="35939" name="Check Box 99" hidden="1">
              <a:extLst>
                <a:ext uri="{63B3BB69-23CF-44E3-9099-C40C66FF867C}">
                  <a14:compatExt spid="_x0000_s35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204</xdr:row>
          <xdr:rowOff>190500</xdr:rowOff>
        </xdr:from>
        <xdr:to>
          <xdr:col>18</xdr:col>
          <xdr:colOff>628650</xdr:colOff>
          <xdr:row>204</xdr:row>
          <xdr:rowOff>419100</xdr:rowOff>
        </xdr:to>
        <xdr:sp macro="" textlink="">
          <xdr:nvSpPr>
            <xdr:cNvPr id="35940" name="Check Box 100" hidden="1">
              <a:extLst>
                <a:ext uri="{63B3BB69-23CF-44E3-9099-C40C66FF867C}">
                  <a14:compatExt spid="_x0000_s35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205</xdr:row>
          <xdr:rowOff>180975</xdr:rowOff>
        </xdr:from>
        <xdr:to>
          <xdr:col>18</xdr:col>
          <xdr:colOff>628650</xdr:colOff>
          <xdr:row>205</xdr:row>
          <xdr:rowOff>419100</xdr:rowOff>
        </xdr:to>
        <xdr:sp macro="" textlink="">
          <xdr:nvSpPr>
            <xdr:cNvPr id="35941" name="Check Box 101" hidden="1">
              <a:extLst>
                <a:ext uri="{63B3BB69-23CF-44E3-9099-C40C66FF867C}">
                  <a14:compatExt spid="_x0000_s35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217</xdr:row>
          <xdr:rowOff>133350</xdr:rowOff>
        </xdr:from>
        <xdr:to>
          <xdr:col>18</xdr:col>
          <xdr:colOff>628650</xdr:colOff>
          <xdr:row>217</xdr:row>
          <xdr:rowOff>361950</xdr:rowOff>
        </xdr:to>
        <xdr:sp macro="" textlink="">
          <xdr:nvSpPr>
            <xdr:cNvPr id="35942" name="Check Box 102" hidden="1">
              <a:extLst>
                <a:ext uri="{63B3BB69-23CF-44E3-9099-C40C66FF867C}">
                  <a14:compatExt spid="_x0000_s35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219</xdr:row>
          <xdr:rowOff>133350</xdr:rowOff>
        </xdr:from>
        <xdr:to>
          <xdr:col>18</xdr:col>
          <xdr:colOff>628650</xdr:colOff>
          <xdr:row>219</xdr:row>
          <xdr:rowOff>361950</xdr:rowOff>
        </xdr:to>
        <xdr:sp macro="" textlink="">
          <xdr:nvSpPr>
            <xdr:cNvPr id="35943" name="Check Box 103" hidden="1">
              <a:extLst>
                <a:ext uri="{63B3BB69-23CF-44E3-9099-C40C66FF867C}">
                  <a14:compatExt spid="_x0000_s35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221</xdr:row>
          <xdr:rowOff>133350</xdr:rowOff>
        </xdr:from>
        <xdr:to>
          <xdr:col>18</xdr:col>
          <xdr:colOff>628650</xdr:colOff>
          <xdr:row>221</xdr:row>
          <xdr:rowOff>361950</xdr:rowOff>
        </xdr:to>
        <xdr:sp macro="" textlink="">
          <xdr:nvSpPr>
            <xdr:cNvPr id="35944" name="Check Box 104" hidden="1">
              <a:extLst>
                <a:ext uri="{63B3BB69-23CF-44E3-9099-C40C66FF867C}">
                  <a14:compatExt spid="_x0000_s35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223</xdr:row>
          <xdr:rowOff>238125</xdr:rowOff>
        </xdr:from>
        <xdr:to>
          <xdr:col>18</xdr:col>
          <xdr:colOff>628650</xdr:colOff>
          <xdr:row>223</xdr:row>
          <xdr:rowOff>485775</xdr:rowOff>
        </xdr:to>
        <xdr:sp macro="" textlink="">
          <xdr:nvSpPr>
            <xdr:cNvPr id="35945" name="Check Box 105" hidden="1">
              <a:extLst>
                <a:ext uri="{63B3BB69-23CF-44E3-9099-C40C66FF867C}">
                  <a14:compatExt spid="_x0000_s35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224</xdr:row>
          <xdr:rowOff>133350</xdr:rowOff>
        </xdr:from>
        <xdr:to>
          <xdr:col>18</xdr:col>
          <xdr:colOff>628650</xdr:colOff>
          <xdr:row>224</xdr:row>
          <xdr:rowOff>361950</xdr:rowOff>
        </xdr:to>
        <xdr:sp macro="" textlink="">
          <xdr:nvSpPr>
            <xdr:cNvPr id="35946" name="Check Box 106" hidden="1">
              <a:extLst>
                <a:ext uri="{63B3BB69-23CF-44E3-9099-C40C66FF867C}">
                  <a14:compatExt spid="_x0000_s35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226</xdr:row>
          <xdr:rowOff>142875</xdr:rowOff>
        </xdr:from>
        <xdr:to>
          <xdr:col>18</xdr:col>
          <xdr:colOff>628650</xdr:colOff>
          <xdr:row>226</xdr:row>
          <xdr:rowOff>371475</xdr:rowOff>
        </xdr:to>
        <xdr:sp macro="" textlink="">
          <xdr:nvSpPr>
            <xdr:cNvPr id="35947" name="Check Box 107" hidden="1">
              <a:extLst>
                <a:ext uri="{63B3BB69-23CF-44E3-9099-C40C66FF867C}">
                  <a14:compatExt spid="_x0000_s35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233</xdr:row>
          <xdr:rowOff>133350</xdr:rowOff>
        </xdr:from>
        <xdr:to>
          <xdr:col>18</xdr:col>
          <xdr:colOff>628650</xdr:colOff>
          <xdr:row>233</xdr:row>
          <xdr:rowOff>361950</xdr:rowOff>
        </xdr:to>
        <xdr:sp macro="" textlink="">
          <xdr:nvSpPr>
            <xdr:cNvPr id="35948" name="Check Box 108" hidden="1">
              <a:extLst>
                <a:ext uri="{63B3BB69-23CF-44E3-9099-C40C66FF867C}">
                  <a14:compatExt spid="_x0000_s35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236</xdr:row>
          <xdr:rowOff>133350</xdr:rowOff>
        </xdr:from>
        <xdr:to>
          <xdr:col>18</xdr:col>
          <xdr:colOff>628650</xdr:colOff>
          <xdr:row>236</xdr:row>
          <xdr:rowOff>361950</xdr:rowOff>
        </xdr:to>
        <xdr:sp macro="" textlink="">
          <xdr:nvSpPr>
            <xdr:cNvPr id="35949" name="Check Box 109" hidden="1">
              <a:extLst>
                <a:ext uri="{63B3BB69-23CF-44E3-9099-C40C66FF867C}">
                  <a14:compatExt spid="_x0000_s35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237</xdr:row>
          <xdr:rowOff>133350</xdr:rowOff>
        </xdr:from>
        <xdr:to>
          <xdr:col>18</xdr:col>
          <xdr:colOff>628650</xdr:colOff>
          <xdr:row>237</xdr:row>
          <xdr:rowOff>361950</xdr:rowOff>
        </xdr:to>
        <xdr:sp macro="" textlink="">
          <xdr:nvSpPr>
            <xdr:cNvPr id="35950" name="Check Box 110" hidden="1">
              <a:extLst>
                <a:ext uri="{63B3BB69-23CF-44E3-9099-C40C66FF867C}">
                  <a14:compatExt spid="_x0000_s35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238</xdr:row>
          <xdr:rowOff>133350</xdr:rowOff>
        </xdr:from>
        <xdr:to>
          <xdr:col>18</xdr:col>
          <xdr:colOff>628650</xdr:colOff>
          <xdr:row>238</xdr:row>
          <xdr:rowOff>361950</xdr:rowOff>
        </xdr:to>
        <xdr:sp macro="" textlink="">
          <xdr:nvSpPr>
            <xdr:cNvPr id="35951" name="Check Box 111" hidden="1">
              <a:extLst>
                <a:ext uri="{63B3BB69-23CF-44E3-9099-C40C66FF867C}">
                  <a14:compatExt spid="_x0000_s35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241</xdr:row>
          <xdr:rowOff>314325</xdr:rowOff>
        </xdr:from>
        <xdr:to>
          <xdr:col>18</xdr:col>
          <xdr:colOff>628650</xdr:colOff>
          <xdr:row>241</xdr:row>
          <xdr:rowOff>533400</xdr:rowOff>
        </xdr:to>
        <xdr:sp macro="" textlink="">
          <xdr:nvSpPr>
            <xdr:cNvPr id="35952" name="Check Box 112" hidden="1">
              <a:extLst>
                <a:ext uri="{63B3BB69-23CF-44E3-9099-C40C66FF867C}">
                  <a14:compatExt spid="_x0000_s35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242</xdr:row>
          <xdr:rowOff>266700</xdr:rowOff>
        </xdr:from>
        <xdr:to>
          <xdr:col>18</xdr:col>
          <xdr:colOff>628650</xdr:colOff>
          <xdr:row>242</xdr:row>
          <xdr:rowOff>495300</xdr:rowOff>
        </xdr:to>
        <xdr:sp macro="" textlink="">
          <xdr:nvSpPr>
            <xdr:cNvPr id="35953" name="Check Box 113" hidden="1">
              <a:extLst>
                <a:ext uri="{63B3BB69-23CF-44E3-9099-C40C66FF867C}">
                  <a14:compatExt spid="_x0000_s35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243</xdr:row>
          <xdr:rowOff>247650</xdr:rowOff>
        </xdr:from>
        <xdr:to>
          <xdr:col>18</xdr:col>
          <xdr:colOff>628650</xdr:colOff>
          <xdr:row>243</xdr:row>
          <xdr:rowOff>485775</xdr:rowOff>
        </xdr:to>
        <xdr:sp macro="" textlink="">
          <xdr:nvSpPr>
            <xdr:cNvPr id="35954" name="Check Box 114" hidden="1">
              <a:extLst>
                <a:ext uri="{63B3BB69-23CF-44E3-9099-C40C66FF867C}">
                  <a14:compatExt spid="_x0000_s35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244</xdr:row>
          <xdr:rowOff>219075</xdr:rowOff>
        </xdr:from>
        <xdr:to>
          <xdr:col>18</xdr:col>
          <xdr:colOff>628650</xdr:colOff>
          <xdr:row>244</xdr:row>
          <xdr:rowOff>447675</xdr:rowOff>
        </xdr:to>
        <xdr:sp macro="" textlink="">
          <xdr:nvSpPr>
            <xdr:cNvPr id="35955" name="Check Box 115" hidden="1">
              <a:extLst>
                <a:ext uri="{63B3BB69-23CF-44E3-9099-C40C66FF867C}">
                  <a14:compatExt spid="_x0000_s35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282</xdr:row>
          <xdr:rowOff>142875</xdr:rowOff>
        </xdr:from>
        <xdr:to>
          <xdr:col>18</xdr:col>
          <xdr:colOff>609600</xdr:colOff>
          <xdr:row>282</xdr:row>
          <xdr:rowOff>371475</xdr:rowOff>
        </xdr:to>
        <xdr:sp macro="" textlink="">
          <xdr:nvSpPr>
            <xdr:cNvPr id="35956" name="Check Box 116" hidden="1">
              <a:extLst>
                <a:ext uri="{63B3BB69-23CF-44E3-9099-C40C66FF867C}">
                  <a14:compatExt spid="_x0000_s35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284</xdr:row>
          <xdr:rowOff>228600</xdr:rowOff>
        </xdr:from>
        <xdr:to>
          <xdr:col>18</xdr:col>
          <xdr:colOff>619125</xdr:colOff>
          <xdr:row>284</xdr:row>
          <xdr:rowOff>466725</xdr:rowOff>
        </xdr:to>
        <xdr:sp macro="" textlink="">
          <xdr:nvSpPr>
            <xdr:cNvPr id="35957" name="Check Box 117" hidden="1">
              <a:extLst>
                <a:ext uri="{63B3BB69-23CF-44E3-9099-C40C66FF867C}">
                  <a14:compatExt spid="_x0000_s35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286</xdr:row>
          <xdr:rowOff>247650</xdr:rowOff>
        </xdr:from>
        <xdr:to>
          <xdr:col>18</xdr:col>
          <xdr:colOff>619125</xdr:colOff>
          <xdr:row>286</xdr:row>
          <xdr:rowOff>485775</xdr:rowOff>
        </xdr:to>
        <xdr:sp macro="" textlink="">
          <xdr:nvSpPr>
            <xdr:cNvPr id="35958" name="Check Box 118" hidden="1">
              <a:extLst>
                <a:ext uri="{63B3BB69-23CF-44E3-9099-C40C66FF867C}">
                  <a14:compatExt spid="_x0000_s35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234</xdr:row>
          <xdr:rowOff>209550</xdr:rowOff>
        </xdr:from>
        <xdr:to>
          <xdr:col>18</xdr:col>
          <xdr:colOff>628650</xdr:colOff>
          <xdr:row>234</xdr:row>
          <xdr:rowOff>438150</xdr:rowOff>
        </xdr:to>
        <xdr:sp macro="" textlink="">
          <xdr:nvSpPr>
            <xdr:cNvPr id="35959" name="Check Box 119" hidden="1">
              <a:extLst>
                <a:ext uri="{63B3BB69-23CF-44E3-9099-C40C66FF867C}">
                  <a14:compatExt spid="_x0000_s35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257</xdr:row>
          <xdr:rowOff>133350</xdr:rowOff>
        </xdr:from>
        <xdr:to>
          <xdr:col>18</xdr:col>
          <xdr:colOff>609600</xdr:colOff>
          <xdr:row>257</xdr:row>
          <xdr:rowOff>342900</xdr:rowOff>
        </xdr:to>
        <xdr:sp macro="" textlink="">
          <xdr:nvSpPr>
            <xdr:cNvPr id="35960" name="Check Box 120" hidden="1">
              <a:extLst>
                <a:ext uri="{63B3BB69-23CF-44E3-9099-C40C66FF867C}">
                  <a14:compatExt spid="_x0000_s35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258</xdr:row>
          <xdr:rowOff>133350</xdr:rowOff>
        </xdr:from>
        <xdr:to>
          <xdr:col>18</xdr:col>
          <xdr:colOff>609600</xdr:colOff>
          <xdr:row>258</xdr:row>
          <xdr:rowOff>342900</xdr:rowOff>
        </xdr:to>
        <xdr:sp macro="" textlink="">
          <xdr:nvSpPr>
            <xdr:cNvPr id="35961" name="Check Box 121" hidden="1">
              <a:extLst>
                <a:ext uri="{63B3BB69-23CF-44E3-9099-C40C66FF867C}">
                  <a14:compatExt spid="_x0000_s35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260</xdr:row>
          <xdr:rowOff>228600</xdr:rowOff>
        </xdr:from>
        <xdr:to>
          <xdr:col>18</xdr:col>
          <xdr:colOff>619125</xdr:colOff>
          <xdr:row>260</xdr:row>
          <xdr:rowOff>457200</xdr:rowOff>
        </xdr:to>
        <xdr:sp macro="" textlink="">
          <xdr:nvSpPr>
            <xdr:cNvPr id="35962" name="Check Box 122" hidden="1">
              <a:extLst>
                <a:ext uri="{63B3BB69-23CF-44E3-9099-C40C66FF867C}">
                  <a14:compatExt spid="_x0000_s35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262</xdr:row>
          <xdr:rowOff>123825</xdr:rowOff>
        </xdr:from>
        <xdr:to>
          <xdr:col>18</xdr:col>
          <xdr:colOff>619125</xdr:colOff>
          <xdr:row>262</xdr:row>
          <xdr:rowOff>342900</xdr:rowOff>
        </xdr:to>
        <xdr:sp macro="" textlink="">
          <xdr:nvSpPr>
            <xdr:cNvPr id="35963" name="Check Box 123" hidden="1">
              <a:extLst>
                <a:ext uri="{63B3BB69-23CF-44E3-9099-C40C66FF867C}">
                  <a14:compatExt spid="_x0000_s35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264</xdr:row>
          <xdr:rowOff>257175</xdr:rowOff>
        </xdr:from>
        <xdr:to>
          <xdr:col>18</xdr:col>
          <xdr:colOff>609600</xdr:colOff>
          <xdr:row>264</xdr:row>
          <xdr:rowOff>485775</xdr:rowOff>
        </xdr:to>
        <xdr:sp macro="" textlink="">
          <xdr:nvSpPr>
            <xdr:cNvPr id="35964" name="Check Box 124" hidden="1">
              <a:extLst>
                <a:ext uri="{63B3BB69-23CF-44E3-9099-C40C66FF867C}">
                  <a14:compatExt spid="_x0000_s35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266</xdr:row>
          <xdr:rowOff>238125</xdr:rowOff>
        </xdr:from>
        <xdr:to>
          <xdr:col>18</xdr:col>
          <xdr:colOff>609600</xdr:colOff>
          <xdr:row>266</xdr:row>
          <xdr:rowOff>466725</xdr:rowOff>
        </xdr:to>
        <xdr:sp macro="" textlink="">
          <xdr:nvSpPr>
            <xdr:cNvPr id="35965" name="Check Box 125" hidden="1">
              <a:extLst>
                <a:ext uri="{63B3BB69-23CF-44E3-9099-C40C66FF867C}">
                  <a14:compatExt spid="_x0000_s35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270</xdr:row>
          <xdr:rowOff>390525</xdr:rowOff>
        </xdr:from>
        <xdr:to>
          <xdr:col>18</xdr:col>
          <xdr:colOff>609600</xdr:colOff>
          <xdr:row>270</xdr:row>
          <xdr:rowOff>609600</xdr:rowOff>
        </xdr:to>
        <xdr:sp macro="" textlink="">
          <xdr:nvSpPr>
            <xdr:cNvPr id="35966" name="Check Box 126" hidden="1">
              <a:extLst>
                <a:ext uri="{63B3BB69-23CF-44E3-9099-C40C66FF867C}">
                  <a14:compatExt spid="_x0000_s35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271</xdr:row>
          <xdr:rowOff>390525</xdr:rowOff>
        </xdr:from>
        <xdr:to>
          <xdr:col>18</xdr:col>
          <xdr:colOff>609600</xdr:colOff>
          <xdr:row>271</xdr:row>
          <xdr:rowOff>609600</xdr:rowOff>
        </xdr:to>
        <xdr:sp macro="" textlink="">
          <xdr:nvSpPr>
            <xdr:cNvPr id="35967" name="Check Box 127" hidden="1">
              <a:extLst>
                <a:ext uri="{63B3BB69-23CF-44E3-9099-C40C66FF867C}">
                  <a14:compatExt spid="_x0000_s35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272</xdr:row>
          <xdr:rowOff>238125</xdr:rowOff>
        </xdr:from>
        <xdr:to>
          <xdr:col>18</xdr:col>
          <xdr:colOff>609600</xdr:colOff>
          <xdr:row>272</xdr:row>
          <xdr:rowOff>466725</xdr:rowOff>
        </xdr:to>
        <xdr:sp macro="" textlink="">
          <xdr:nvSpPr>
            <xdr:cNvPr id="35968" name="Check Box 128" hidden="1">
              <a:extLst>
                <a:ext uri="{63B3BB69-23CF-44E3-9099-C40C66FF867C}">
                  <a14:compatExt spid="_x0000_s35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267</xdr:row>
          <xdr:rowOff>238125</xdr:rowOff>
        </xdr:from>
        <xdr:to>
          <xdr:col>18</xdr:col>
          <xdr:colOff>609600</xdr:colOff>
          <xdr:row>267</xdr:row>
          <xdr:rowOff>466725</xdr:rowOff>
        </xdr:to>
        <xdr:sp macro="" textlink="">
          <xdr:nvSpPr>
            <xdr:cNvPr id="35969" name="Check Box 129" hidden="1">
              <a:extLst>
                <a:ext uri="{63B3BB69-23CF-44E3-9099-C40C66FF867C}">
                  <a14:compatExt spid="_x0000_s35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268</xdr:row>
          <xdr:rowOff>238125</xdr:rowOff>
        </xdr:from>
        <xdr:to>
          <xdr:col>18</xdr:col>
          <xdr:colOff>609600</xdr:colOff>
          <xdr:row>268</xdr:row>
          <xdr:rowOff>466725</xdr:rowOff>
        </xdr:to>
        <xdr:sp macro="" textlink="">
          <xdr:nvSpPr>
            <xdr:cNvPr id="35970" name="Check Box 130" hidden="1">
              <a:extLst>
                <a:ext uri="{63B3BB69-23CF-44E3-9099-C40C66FF867C}">
                  <a14:compatExt spid="_x0000_s35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269</xdr:row>
          <xdr:rowOff>238125</xdr:rowOff>
        </xdr:from>
        <xdr:to>
          <xdr:col>18</xdr:col>
          <xdr:colOff>609600</xdr:colOff>
          <xdr:row>269</xdr:row>
          <xdr:rowOff>466725</xdr:rowOff>
        </xdr:to>
        <xdr:sp macro="" textlink="">
          <xdr:nvSpPr>
            <xdr:cNvPr id="35971" name="Check Box 131" hidden="1">
              <a:extLst>
                <a:ext uri="{63B3BB69-23CF-44E3-9099-C40C66FF867C}">
                  <a14:compatExt spid="_x0000_s35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273</xdr:row>
          <xdr:rowOff>295275</xdr:rowOff>
        </xdr:from>
        <xdr:to>
          <xdr:col>18</xdr:col>
          <xdr:colOff>609600</xdr:colOff>
          <xdr:row>273</xdr:row>
          <xdr:rowOff>523875</xdr:rowOff>
        </xdr:to>
        <xdr:sp macro="" textlink="">
          <xdr:nvSpPr>
            <xdr:cNvPr id="35972" name="Check Box 132" hidden="1">
              <a:extLst>
                <a:ext uri="{63B3BB69-23CF-44E3-9099-C40C66FF867C}">
                  <a14:compatExt spid="_x0000_s35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274</xdr:row>
          <xdr:rowOff>238125</xdr:rowOff>
        </xdr:from>
        <xdr:to>
          <xdr:col>18</xdr:col>
          <xdr:colOff>609600</xdr:colOff>
          <xdr:row>274</xdr:row>
          <xdr:rowOff>466725</xdr:rowOff>
        </xdr:to>
        <xdr:sp macro="" textlink="">
          <xdr:nvSpPr>
            <xdr:cNvPr id="35973" name="Check Box 133" hidden="1">
              <a:extLst>
                <a:ext uri="{63B3BB69-23CF-44E3-9099-C40C66FF867C}">
                  <a14:compatExt spid="_x0000_s35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283</xdr:row>
          <xdr:rowOff>295275</xdr:rowOff>
        </xdr:from>
        <xdr:to>
          <xdr:col>18</xdr:col>
          <xdr:colOff>619125</xdr:colOff>
          <xdr:row>283</xdr:row>
          <xdr:rowOff>523875</xdr:rowOff>
        </xdr:to>
        <xdr:sp macro="" textlink="">
          <xdr:nvSpPr>
            <xdr:cNvPr id="35974" name="Check Box 134" hidden="1">
              <a:extLst>
                <a:ext uri="{63B3BB69-23CF-44E3-9099-C40C66FF867C}">
                  <a14:compatExt spid="_x0000_s35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287</xdr:row>
          <xdr:rowOff>228600</xdr:rowOff>
        </xdr:from>
        <xdr:to>
          <xdr:col>18</xdr:col>
          <xdr:colOff>619125</xdr:colOff>
          <xdr:row>287</xdr:row>
          <xdr:rowOff>466725</xdr:rowOff>
        </xdr:to>
        <xdr:sp macro="" textlink="">
          <xdr:nvSpPr>
            <xdr:cNvPr id="35975" name="Check Box 135" hidden="1">
              <a:extLst>
                <a:ext uri="{63B3BB69-23CF-44E3-9099-C40C66FF867C}">
                  <a14:compatExt spid="_x0000_s35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295</xdr:row>
          <xdr:rowOff>457200</xdr:rowOff>
        </xdr:from>
        <xdr:to>
          <xdr:col>18</xdr:col>
          <xdr:colOff>628650</xdr:colOff>
          <xdr:row>295</xdr:row>
          <xdr:rowOff>676275</xdr:rowOff>
        </xdr:to>
        <xdr:sp macro="" textlink="">
          <xdr:nvSpPr>
            <xdr:cNvPr id="35976" name="Check Box 136" hidden="1">
              <a:extLst>
                <a:ext uri="{63B3BB69-23CF-44E3-9099-C40C66FF867C}">
                  <a14:compatExt spid="_x0000_s35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294</xdr:row>
          <xdr:rowOff>152400</xdr:rowOff>
        </xdr:from>
        <xdr:to>
          <xdr:col>18</xdr:col>
          <xdr:colOff>628650</xdr:colOff>
          <xdr:row>294</xdr:row>
          <xdr:rowOff>371475</xdr:rowOff>
        </xdr:to>
        <xdr:sp macro="" textlink="">
          <xdr:nvSpPr>
            <xdr:cNvPr id="35977" name="Check Box 137" hidden="1">
              <a:extLst>
                <a:ext uri="{63B3BB69-23CF-44E3-9099-C40C66FF867C}">
                  <a14:compatExt spid="_x0000_s35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296</xdr:row>
          <xdr:rowOff>228600</xdr:rowOff>
        </xdr:from>
        <xdr:to>
          <xdr:col>18</xdr:col>
          <xdr:colOff>609600</xdr:colOff>
          <xdr:row>296</xdr:row>
          <xdr:rowOff>457200</xdr:rowOff>
        </xdr:to>
        <xdr:sp macro="" textlink="">
          <xdr:nvSpPr>
            <xdr:cNvPr id="35978" name="Check Box 138" hidden="1">
              <a:extLst>
                <a:ext uri="{63B3BB69-23CF-44E3-9099-C40C66FF867C}">
                  <a14:compatExt spid="_x0000_s35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327</xdr:row>
          <xdr:rowOff>152400</xdr:rowOff>
        </xdr:from>
        <xdr:to>
          <xdr:col>18</xdr:col>
          <xdr:colOff>628650</xdr:colOff>
          <xdr:row>327</xdr:row>
          <xdr:rowOff>371475</xdr:rowOff>
        </xdr:to>
        <xdr:sp macro="" textlink="">
          <xdr:nvSpPr>
            <xdr:cNvPr id="35979" name="Check Box 139" hidden="1">
              <a:extLst>
                <a:ext uri="{63B3BB69-23CF-44E3-9099-C40C66FF867C}">
                  <a14:compatExt spid="_x0000_s35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261</xdr:row>
          <xdr:rowOff>190500</xdr:rowOff>
        </xdr:from>
        <xdr:to>
          <xdr:col>18</xdr:col>
          <xdr:colOff>619125</xdr:colOff>
          <xdr:row>261</xdr:row>
          <xdr:rowOff>419100</xdr:rowOff>
        </xdr:to>
        <xdr:sp macro="" textlink="">
          <xdr:nvSpPr>
            <xdr:cNvPr id="35980" name="Check Box 140" hidden="1">
              <a:extLst>
                <a:ext uri="{63B3BB69-23CF-44E3-9099-C40C66FF867C}">
                  <a14:compatExt spid="_x0000_s35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275</xdr:row>
          <xdr:rowOff>238125</xdr:rowOff>
        </xdr:from>
        <xdr:to>
          <xdr:col>18</xdr:col>
          <xdr:colOff>609600</xdr:colOff>
          <xdr:row>275</xdr:row>
          <xdr:rowOff>466725</xdr:rowOff>
        </xdr:to>
        <xdr:sp macro="" textlink="">
          <xdr:nvSpPr>
            <xdr:cNvPr id="35981" name="Check Box 141" hidden="1">
              <a:extLst>
                <a:ext uri="{63B3BB69-23CF-44E3-9099-C40C66FF867C}">
                  <a14:compatExt spid="_x0000_s35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297</xdr:row>
          <xdr:rowOff>228600</xdr:rowOff>
        </xdr:from>
        <xdr:to>
          <xdr:col>18</xdr:col>
          <xdr:colOff>609600</xdr:colOff>
          <xdr:row>297</xdr:row>
          <xdr:rowOff>457200</xdr:rowOff>
        </xdr:to>
        <xdr:sp macro="" textlink="">
          <xdr:nvSpPr>
            <xdr:cNvPr id="35982" name="Check Box 142" hidden="1">
              <a:extLst>
                <a:ext uri="{63B3BB69-23CF-44E3-9099-C40C66FF867C}">
                  <a14:compatExt spid="_x0000_s35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299</xdr:row>
          <xdr:rowOff>228600</xdr:rowOff>
        </xdr:from>
        <xdr:to>
          <xdr:col>18</xdr:col>
          <xdr:colOff>609600</xdr:colOff>
          <xdr:row>299</xdr:row>
          <xdr:rowOff>457200</xdr:rowOff>
        </xdr:to>
        <xdr:sp macro="" textlink="">
          <xdr:nvSpPr>
            <xdr:cNvPr id="35983" name="Check Box 143" hidden="1">
              <a:extLst>
                <a:ext uri="{63B3BB69-23CF-44E3-9099-C40C66FF867C}">
                  <a14:compatExt spid="_x0000_s35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300</xdr:row>
          <xdr:rowOff>228600</xdr:rowOff>
        </xdr:from>
        <xdr:to>
          <xdr:col>18</xdr:col>
          <xdr:colOff>609600</xdr:colOff>
          <xdr:row>300</xdr:row>
          <xdr:rowOff>457200</xdr:rowOff>
        </xdr:to>
        <xdr:sp macro="" textlink="">
          <xdr:nvSpPr>
            <xdr:cNvPr id="35984" name="Check Box 144" hidden="1">
              <a:extLst>
                <a:ext uri="{63B3BB69-23CF-44E3-9099-C40C66FF867C}">
                  <a14:compatExt spid="_x0000_s35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307</xdr:row>
          <xdr:rowOff>228600</xdr:rowOff>
        </xdr:from>
        <xdr:to>
          <xdr:col>18</xdr:col>
          <xdr:colOff>609600</xdr:colOff>
          <xdr:row>307</xdr:row>
          <xdr:rowOff>457200</xdr:rowOff>
        </xdr:to>
        <xdr:sp macro="" textlink="">
          <xdr:nvSpPr>
            <xdr:cNvPr id="35985" name="Check Box 145" hidden="1">
              <a:extLst>
                <a:ext uri="{63B3BB69-23CF-44E3-9099-C40C66FF867C}">
                  <a14:compatExt spid="_x0000_s35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309</xdr:row>
          <xdr:rowOff>228600</xdr:rowOff>
        </xdr:from>
        <xdr:to>
          <xdr:col>18</xdr:col>
          <xdr:colOff>609600</xdr:colOff>
          <xdr:row>309</xdr:row>
          <xdr:rowOff>457200</xdr:rowOff>
        </xdr:to>
        <xdr:sp macro="" textlink="">
          <xdr:nvSpPr>
            <xdr:cNvPr id="35986" name="Check Box 146" hidden="1">
              <a:extLst>
                <a:ext uri="{63B3BB69-23CF-44E3-9099-C40C66FF867C}">
                  <a14:compatExt spid="_x0000_s359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310</xdr:row>
          <xdr:rowOff>228600</xdr:rowOff>
        </xdr:from>
        <xdr:to>
          <xdr:col>18</xdr:col>
          <xdr:colOff>609600</xdr:colOff>
          <xdr:row>310</xdr:row>
          <xdr:rowOff>457200</xdr:rowOff>
        </xdr:to>
        <xdr:sp macro="" textlink="">
          <xdr:nvSpPr>
            <xdr:cNvPr id="35987" name="Check Box 147" hidden="1">
              <a:extLst>
                <a:ext uri="{63B3BB69-23CF-44E3-9099-C40C66FF867C}">
                  <a14:compatExt spid="_x0000_s359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311</xdr:row>
          <xdr:rowOff>133350</xdr:rowOff>
        </xdr:from>
        <xdr:to>
          <xdr:col>18</xdr:col>
          <xdr:colOff>609600</xdr:colOff>
          <xdr:row>311</xdr:row>
          <xdr:rowOff>342900</xdr:rowOff>
        </xdr:to>
        <xdr:sp macro="" textlink="">
          <xdr:nvSpPr>
            <xdr:cNvPr id="35988" name="Check Box 148" hidden="1">
              <a:extLst>
                <a:ext uri="{63B3BB69-23CF-44E3-9099-C40C66FF867C}">
                  <a14:compatExt spid="_x0000_s359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312</xdr:row>
          <xdr:rowOff>228600</xdr:rowOff>
        </xdr:from>
        <xdr:to>
          <xdr:col>18</xdr:col>
          <xdr:colOff>609600</xdr:colOff>
          <xdr:row>312</xdr:row>
          <xdr:rowOff>457200</xdr:rowOff>
        </xdr:to>
        <xdr:sp macro="" textlink="">
          <xdr:nvSpPr>
            <xdr:cNvPr id="35989" name="Check Box 149" hidden="1">
              <a:extLst>
                <a:ext uri="{63B3BB69-23CF-44E3-9099-C40C66FF867C}">
                  <a14:compatExt spid="_x0000_s359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313</xdr:row>
          <xdr:rowOff>142875</xdr:rowOff>
        </xdr:from>
        <xdr:to>
          <xdr:col>18</xdr:col>
          <xdr:colOff>609600</xdr:colOff>
          <xdr:row>313</xdr:row>
          <xdr:rowOff>371475</xdr:rowOff>
        </xdr:to>
        <xdr:sp macro="" textlink="">
          <xdr:nvSpPr>
            <xdr:cNvPr id="35990" name="Check Box 150" hidden="1">
              <a:extLst>
                <a:ext uri="{63B3BB69-23CF-44E3-9099-C40C66FF867C}">
                  <a14:compatExt spid="_x0000_s359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314</xdr:row>
          <xdr:rowOff>228600</xdr:rowOff>
        </xdr:from>
        <xdr:to>
          <xdr:col>18</xdr:col>
          <xdr:colOff>609600</xdr:colOff>
          <xdr:row>314</xdr:row>
          <xdr:rowOff>457200</xdr:rowOff>
        </xdr:to>
        <xdr:sp macro="" textlink="">
          <xdr:nvSpPr>
            <xdr:cNvPr id="35991" name="Check Box 151" hidden="1">
              <a:extLst>
                <a:ext uri="{63B3BB69-23CF-44E3-9099-C40C66FF867C}">
                  <a14:compatExt spid="_x0000_s359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315</xdr:row>
          <xdr:rowOff>228600</xdr:rowOff>
        </xdr:from>
        <xdr:to>
          <xdr:col>18</xdr:col>
          <xdr:colOff>609600</xdr:colOff>
          <xdr:row>315</xdr:row>
          <xdr:rowOff>457200</xdr:rowOff>
        </xdr:to>
        <xdr:sp macro="" textlink="">
          <xdr:nvSpPr>
            <xdr:cNvPr id="35992" name="Check Box 152" hidden="1">
              <a:extLst>
                <a:ext uri="{63B3BB69-23CF-44E3-9099-C40C66FF867C}">
                  <a14:compatExt spid="_x0000_s359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316</xdr:row>
          <xdr:rowOff>228600</xdr:rowOff>
        </xdr:from>
        <xdr:to>
          <xdr:col>18</xdr:col>
          <xdr:colOff>609600</xdr:colOff>
          <xdr:row>316</xdr:row>
          <xdr:rowOff>457200</xdr:rowOff>
        </xdr:to>
        <xdr:sp macro="" textlink="">
          <xdr:nvSpPr>
            <xdr:cNvPr id="35993" name="Check Box 153" hidden="1">
              <a:extLst>
                <a:ext uri="{63B3BB69-23CF-44E3-9099-C40C66FF867C}">
                  <a14:compatExt spid="_x0000_s359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329</xdr:row>
          <xdr:rowOff>152400</xdr:rowOff>
        </xdr:from>
        <xdr:to>
          <xdr:col>18</xdr:col>
          <xdr:colOff>628650</xdr:colOff>
          <xdr:row>329</xdr:row>
          <xdr:rowOff>371475</xdr:rowOff>
        </xdr:to>
        <xdr:sp macro="" textlink="">
          <xdr:nvSpPr>
            <xdr:cNvPr id="35994" name="Check Box 154" hidden="1">
              <a:extLst>
                <a:ext uri="{63B3BB69-23CF-44E3-9099-C40C66FF867C}">
                  <a14:compatExt spid="_x0000_s359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330</xdr:row>
          <xdr:rowOff>152400</xdr:rowOff>
        </xdr:from>
        <xdr:to>
          <xdr:col>18</xdr:col>
          <xdr:colOff>628650</xdr:colOff>
          <xdr:row>330</xdr:row>
          <xdr:rowOff>371475</xdr:rowOff>
        </xdr:to>
        <xdr:sp macro="" textlink="">
          <xdr:nvSpPr>
            <xdr:cNvPr id="35995" name="Check Box 155" hidden="1">
              <a:extLst>
                <a:ext uri="{63B3BB69-23CF-44E3-9099-C40C66FF867C}">
                  <a14:compatExt spid="_x0000_s359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331</xdr:row>
          <xdr:rowOff>152400</xdr:rowOff>
        </xdr:from>
        <xdr:to>
          <xdr:col>18</xdr:col>
          <xdr:colOff>628650</xdr:colOff>
          <xdr:row>331</xdr:row>
          <xdr:rowOff>371475</xdr:rowOff>
        </xdr:to>
        <xdr:sp macro="" textlink="">
          <xdr:nvSpPr>
            <xdr:cNvPr id="35996" name="Check Box 156" hidden="1">
              <a:extLst>
                <a:ext uri="{63B3BB69-23CF-44E3-9099-C40C66FF867C}">
                  <a14:compatExt spid="_x0000_s359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332</xdr:row>
          <xdr:rowOff>152400</xdr:rowOff>
        </xdr:from>
        <xdr:to>
          <xdr:col>18</xdr:col>
          <xdr:colOff>628650</xdr:colOff>
          <xdr:row>332</xdr:row>
          <xdr:rowOff>371475</xdr:rowOff>
        </xdr:to>
        <xdr:sp macro="" textlink="">
          <xdr:nvSpPr>
            <xdr:cNvPr id="35997" name="Check Box 157" hidden="1">
              <a:extLst>
                <a:ext uri="{63B3BB69-23CF-44E3-9099-C40C66FF867C}">
                  <a14:compatExt spid="_x0000_s359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333</xdr:row>
          <xdr:rowOff>314325</xdr:rowOff>
        </xdr:from>
        <xdr:to>
          <xdr:col>18</xdr:col>
          <xdr:colOff>628650</xdr:colOff>
          <xdr:row>333</xdr:row>
          <xdr:rowOff>533400</xdr:rowOff>
        </xdr:to>
        <xdr:sp macro="" textlink="">
          <xdr:nvSpPr>
            <xdr:cNvPr id="35998" name="Check Box 158" hidden="1">
              <a:extLst>
                <a:ext uri="{63B3BB69-23CF-44E3-9099-C40C66FF867C}">
                  <a14:compatExt spid="_x0000_s359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335</xdr:row>
          <xdr:rowOff>238125</xdr:rowOff>
        </xdr:from>
        <xdr:to>
          <xdr:col>18</xdr:col>
          <xdr:colOff>628650</xdr:colOff>
          <xdr:row>335</xdr:row>
          <xdr:rowOff>466725</xdr:rowOff>
        </xdr:to>
        <xdr:sp macro="" textlink="">
          <xdr:nvSpPr>
            <xdr:cNvPr id="35999" name="Check Box 159" hidden="1">
              <a:extLst>
                <a:ext uri="{63B3BB69-23CF-44E3-9099-C40C66FF867C}">
                  <a14:compatExt spid="_x0000_s359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336</xdr:row>
          <xdr:rowOff>314325</xdr:rowOff>
        </xdr:from>
        <xdr:to>
          <xdr:col>18</xdr:col>
          <xdr:colOff>628650</xdr:colOff>
          <xdr:row>336</xdr:row>
          <xdr:rowOff>533400</xdr:rowOff>
        </xdr:to>
        <xdr:sp macro="" textlink="">
          <xdr:nvSpPr>
            <xdr:cNvPr id="36000" name="Check Box 160" hidden="1">
              <a:extLst>
                <a:ext uri="{63B3BB69-23CF-44E3-9099-C40C66FF867C}">
                  <a14:compatExt spid="_x0000_s36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337</xdr:row>
          <xdr:rowOff>171450</xdr:rowOff>
        </xdr:from>
        <xdr:to>
          <xdr:col>18</xdr:col>
          <xdr:colOff>628650</xdr:colOff>
          <xdr:row>337</xdr:row>
          <xdr:rowOff>390525</xdr:rowOff>
        </xdr:to>
        <xdr:sp macro="" textlink="">
          <xdr:nvSpPr>
            <xdr:cNvPr id="36001" name="Check Box 161" hidden="1">
              <a:extLst>
                <a:ext uri="{63B3BB69-23CF-44E3-9099-C40C66FF867C}">
                  <a14:compatExt spid="_x0000_s360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xdr:from>
      <xdr:col>3</xdr:col>
      <xdr:colOff>542925</xdr:colOff>
      <xdr:row>4</xdr:row>
      <xdr:rowOff>353786</xdr:rowOff>
    </xdr:from>
    <xdr:to>
      <xdr:col>5</xdr:col>
      <xdr:colOff>327932</xdr:colOff>
      <xdr:row>18</xdr:row>
      <xdr:rowOff>354465</xdr:rowOff>
    </xdr:to>
    <xdr:sp macro="" textlink="">
      <xdr:nvSpPr>
        <xdr:cNvPr id="2" name="1 Rectángulo"/>
        <xdr:cNvSpPr/>
      </xdr:nvSpPr>
      <xdr:spPr>
        <a:xfrm>
          <a:off x="4733925" y="2268311"/>
          <a:ext cx="1975757" cy="6801529"/>
        </a:xfrm>
        <a:prstGeom prst="rect">
          <a:avLst/>
        </a:prstGeom>
        <a:gradFill flip="none" rotWithShape="1">
          <a:gsLst>
            <a:gs pos="0">
              <a:srgbClr val="002060"/>
            </a:gs>
            <a:gs pos="50000">
              <a:schemeClr val="accent1">
                <a:tint val="44500"/>
                <a:satMod val="160000"/>
              </a:schemeClr>
            </a:gs>
            <a:gs pos="100000">
              <a:schemeClr val="accent1">
                <a:tint val="23500"/>
                <a:satMod val="160000"/>
              </a:schemeClr>
            </a:gs>
          </a:gsLst>
          <a:lin ang="108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MX" sz="1100" b="1">
            <a:solidFill>
              <a:sysClr val="windowText" lastClr="000000"/>
            </a:solidFill>
          </a:endParaRPr>
        </a:p>
      </xdr:txBody>
    </xdr:sp>
    <xdr:clientData/>
  </xdr:twoCellAnchor>
  <xdr:twoCellAnchor editAs="oneCell">
    <xdr:from>
      <xdr:col>0</xdr:col>
      <xdr:colOff>552450</xdr:colOff>
      <xdr:row>2</xdr:row>
      <xdr:rowOff>4081</xdr:rowOff>
    </xdr:from>
    <xdr:to>
      <xdr:col>3</xdr:col>
      <xdr:colOff>771030</xdr:colOff>
      <xdr:row>15</xdr:row>
      <xdr:rowOff>272143</xdr:rowOff>
    </xdr:to>
    <xdr:pic>
      <xdr:nvPicPr>
        <xdr:cNvPr id="3" name="2 Imagen" descr="2314351_137441597.jpg"/>
        <xdr:cNvPicPr>
          <a:picLocks noChangeAspect="1"/>
        </xdr:cNvPicPr>
      </xdr:nvPicPr>
      <xdr:blipFill>
        <a:blip xmlns:r="http://schemas.openxmlformats.org/officeDocument/2006/relationships" r:embed="rId1" cstate="print"/>
        <a:stretch>
          <a:fillRect/>
        </a:stretch>
      </xdr:blipFill>
      <xdr:spPr>
        <a:xfrm>
          <a:off x="552450" y="947056"/>
          <a:ext cx="4409580" cy="6583137"/>
        </a:xfrm>
        <a:prstGeom prst="rect">
          <a:avLst/>
        </a:prstGeom>
      </xdr:spPr>
    </xdr:pic>
    <xdr:clientData/>
  </xdr:twoCellAnchor>
  <xdr:twoCellAnchor>
    <xdr:from>
      <xdr:col>0</xdr:col>
      <xdr:colOff>0</xdr:colOff>
      <xdr:row>0</xdr:row>
      <xdr:rowOff>19050</xdr:rowOff>
    </xdr:from>
    <xdr:to>
      <xdr:col>5</xdr:col>
      <xdr:colOff>746250</xdr:colOff>
      <xdr:row>0</xdr:row>
      <xdr:rowOff>166479</xdr:rowOff>
    </xdr:to>
    <xdr:sp macro="" textlink="">
      <xdr:nvSpPr>
        <xdr:cNvPr id="4" name="Rectangle 11"/>
        <xdr:cNvSpPr/>
      </xdr:nvSpPr>
      <xdr:spPr bwMode="gray">
        <a:xfrm>
          <a:off x="0" y="19050"/>
          <a:ext cx="7128000" cy="147429"/>
        </a:xfrm>
        <a:prstGeom prst="rect">
          <a:avLst/>
        </a:prstGeom>
        <a:solidFill>
          <a:srgbClr val="99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161925</xdr:rowOff>
    </xdr:from>
    <xdr:to>
      <xdr:col>5</xdr:col>
      <xdr:colOff>746250</xdr:colOff>
      <xdr:row>0</xdr:row>
      <xdr:rowOff>309354</xdr:rowOff>
    </xdr:to>
    <xdr:sp macro="" textlink="">
      <xdr:nvSpPr>
        <xdr:cNvPr id="5" name="Rectangle 11"/>
        <xdr:cNvSpPr/>
      </xdr:nvSpPr>
      <xdr:spPr bwMode="gray">
        <a:xfrm>
          <a:off x="0" y="161925"/>
          <a:ext cx="7128000" cy="147429"/>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304800</xdr:rowOff>
    </xdr:from>
    <xdr:to>
      <xdr:col>5</xdr:col>
      <xdr:colOff>746250</xdr:colOff>
      <xdr:row>0</xdr:row>
      <xdr:rowOff>452229</xdr:rowOff>
    </xdr:to>
    <xdr:sp macro="" textlink="">
      <xdr:nvSpPr>
        <xdr:cNvPr id="6" name="Rectangle 11"/>
        <xdr:cNvSpPr/>
      </xdr:nvSpPr>
      <xdr:spPr bwMode="gray">
        <a:xfrm>
          <a:off x="0" y="304800"/>
          <a:ext cx="7128000" cy="147429"/>
        </a:xfrm>
        <a:prstGeom prst="rect">
          <a:avLst/>
        </a:prstGeom>
        <a:solidFill>
          <a:srgbClr val="00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oneCellAnchor>
    <xdr:from>
      <xdr:col>2</xdr:col>
      <xdr:colOff>964747</xdr:colOff>
      <xdr:row>10</xdr:row>
      <xdr:rowOff>280305</xdr:rowOff>
    </xdr:from>
    <xdr:ext cx="2416628" cy="1157969"/>
    <xdr:sp macro="" textlink="">
      <xdr:nvSpPr>
        <xdr:cNvPr id="7" name="6 CuadroTexto"/>
        <xdr:cNvSpPr txBox="1"/>
      </xdr:nvSpPr>
      <xdr:spPr>
        <a:xfrm>
          <a:off x="4060372" y="5109480"/>
          <a:ext cx="2416628" cy="1157969"/>
        </a:xfrm>
        <a:prstGeom prst="rect">
          <a:avLst/>
        </a:prstGeom>
        <a:solidFill>
          <a:schemeClr val="bg1"/>
        </a:solidFill>
        <a:ln>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r>
            <a:rPr lang="es-MX" sz="3000" b="1" baseline="0"/>
            <a:t>REPORTE DE RESULTADOS</a:t>
          </a:r>
          <a:endParaRPr lang="es-MX" sz="3000" b="1"/>
        </a:p>
      </xdr:txBody>
    </xdr:sp>
    <xdr:clientData/>
  </xdr:oneCellAnchor>
  <xdr:twoCellAnchor editAs="oneCell">
    <xdr:from>
      <xdr:col>0</xdr:col>
      <xdr:colOff>146960</xdr:colOff>
      <xdr:row>22</xdr:row>
      <xdr:rowOff>57150</xdr:rowOff>
    </xdr:from>
    <xdr:to>
      <xdr:col>0</xdr:col>
      <xdr:colOff>1487604</xdr:colOff>
      <xdr:row>23</xdr:row>
      <xdr:rowOff>287115</xdr:rowOff>
    </xdr:to>
    <xdr:pic>
      <xdr:nvPicPr>
        <xdr:cNvPr id="8" name="7 Imagen" descr="icono csoftmty.jpg"/>
        <xdr:cNvPicPr>
          <a:picLocks noChangeAspect="1"/>
        </xdr:cNvPicPr>
      </xdr:nvPicPr>
      <xdr:blipFill>
        <a:blip xmlns:r="http://schemas.openxmlformats.org/officeDocument/2006/relationships" r:embed="rId2" cstate="print"/>
        <a:stretch>
          <a:fillRect/>
        </a:stretch>
      </xdr:blipFill>
      <xdr:spPr>
        <a:xfrm>
          <a:off x="146960" y="10125075"/>
          <a:ext cx="1340644" cy="553815"/>
        </a:xfrm>
        <a:prstGeom prst="rect">
          <a:avLst/>
        </a:prstGeom>
      </xdr:spPr>
    </xdr:pic>
    <xdr:clientData/>
  </xdr:twoCellAnchor>
  <xdr:twoCellAnchor>
    <xdr:from>
      <xdr:col>0</xdr:col>
      <xdr:colOff>828671</xdr:colOff>
      <xdr:row>46</xdr:row>
      <xdr:rowOff>28575</xdr:rowOff>
    </xdr:from>
    <xdr:to>
      <xdr:col>0</xdr:col>
      <xdr:colOff>1230705</xdr:colOff>
      <xdr:row>46</xdr:row>
      <xdr:rowOff>602908</xdr:rowOff>
    </xdr:to>
    <xdr:grpSp>
      <xdr:nvGrpSpPr>
        <xdr:cNvPr id="9" name="8 Grupo"/>
        <xdr:cNvGrpSpPr/>
      </xdr:nvGrpSpPr>
      <xdr:grpSpPr>
        <a:xfrm>
          <a:off x="828671" y="27608742"/>
          <a:ext cx="402034" cy="574333"/>
          <a:chOff x="0" y="108617"/>
          <a:chExt cx="402034" cy="574333"/>
        </a:xfrm>
      </xdr:grpSpPr>
      <xdr:sp macro="" textlink="">
        <xdr:nvSpPr>
          <xdr:cNvPr id="10" name="9 Cheurón"/>
          <xdr:cNvSpPr/>
        </xdr:nvSpPr>
        <xdr:spPr>
          <a:xfrm rot="5400000">
            <a:off x="-86150" y="194767"/>
            <a:ext cx="574333" cy="402033"/>
          </a:xfrm>
          <a:prstGeom prst="chevron">
            <a:avLst/>
          </a:prstGeom>
        </xdr:spPr>
        <xdr:style>
          <a:lnRef idx="1">
            <a:schemeClr val="accent2">
              <a:hueOff val="0"/>
              <a:satOff val="0"/>
              <a:lumOff val="0"/>
              <a:alphaOff val="0"/>
            </a:schemeClr>
          </a:lnRef>
          <a:fillRef idx="3">
            <a:schemeClr val="accent2">
              <a:hueOff val="0"/>
              <a:satOff val="0"/>
              <a:lumOff val="0"/>
              <a:alphaOff val="0"/>
            </a:schemeClr>
          </a:fillRef>
          <a:effectRef idx="3">
            <a:schemeClr val="accent2">
              <a:hueOff val="0"/>
              <a:satOff val="0"/>
              <a:lumOff val="0"/>
              <a:alphaOff val="0"/>
            </a:schemeClr>
          </a:effectRef>
          <a:fontRef idx="minor">
            <a:schemeClr val="lt1"/>
          </a:fontRef>
        </xdr:style>
      </xdr:sp>
      <xdr:sp macro="" textlink="">
        <xdr:nvSpPr>
          <xdr:cNvPr id="11" name="Cheurón 4"/>
          <xdr:cNvSpPr/>
        </xdr:nvSpPr>
        <xdr:spPr>
          <a:xfrm>
            <a:off x="1" y="309634"/>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1</a:t>
            </a:r>
          </a:p>
        </xdr:txBody>
      </xdr:sp>
    </xdr:grpSp>
    <xdr:clientData/>
  </xdr:twoCellAnchor>
  <xdr:twoCellAnchor>
    <xdr:from>
      <xdr:col>0</xdr:col>
      <xdr:colOff>828671</xdr:colOff>
      <xdr:row>47</xdr:row>
      <xdr:rowOff>145252</xdr:rowOff>
    </xdr:from>
    <xdr:to>
      <xdr:col>0</xdr:col>
      <xdr:colOff>1230705</xdr:colOff>
      <xdr:row>47</xdr:row>
      <xdr:rowOff>719585</xdr:rowOff>
    </xdr:to>
    <xdr:grpSp>
      <xdr:nvGrpSpPr>
        <xdr:cNvPr id="12" name="11 Grupo"/>
        <xdr:cNvGrpSpPr/>
      </xdr:nvGrpSpPr>
      <xdr:grpSpPr>
        <a:xfrm>
          <a:off x="828671" y="28349835"/>
          <a:ext cx="402034" cy="574333"/>
          <a:chOff x="0" y="667021"/>
          <a:chExt cx="402034" cy="574333"/>
        </a:xfrm>
      </xdr:grpSpPr>
      <xdr:sp macro="" textlink="">
        <xdr:nvSpPr>
          <xdr:cNvPr id="13" name="12 Cheurón"/>
          <xdr:cNvSpPr/>
        </xdr:nvSpPr>
        <xdr:spPr>
          <a:xfrm rot="5400000">
            <a:off x="-86150" y="753171"/>
            <a:ext cx="574333" cy="402033"/>
          </a:xfrm>
          <a:prstGeom prst="chevron">
            <a:avLst/>
          </a:prstGeom>
        </xdr:spPr>
        <xdr:style>
          <a:lnRef idx="1">
            <a:schemeClr val="accent3">
              <a:hueOff val="0"/>
              <a:satOff val="0"/>
              <a:lumOff val="0"/>
              <a:alphaOff val="0"/>
            </a:schemeClr>
          </a:lnRef>
          <a:fillRef idx="3">
            <a:schemeClr val="accent3">
              <a:hueOff val="0"/>
              <a:satOff val="0"/>
              <a:lumOff val="0"/>
              <a:alphaOff val="0"/>
            </a:schemeClr>
          </a:fillRef>
          <a:effectRef idx="3">
            <a:schemeClr val="accent3">
              <a:hueOff val="0"/>
              <a:satOff val="0"/>
              <a:lumOff val="0"/>
              <a:alphaOff val="0"/>
            </a:schemeClr>
          </a:effectRef>
          <a:fontRef idx="minor">
            <a:schemeClr val="lt1"/>
          </a:fontRef>
        </xdr:style>
      </xdr:sp>
      <xdr:sp macro="" textlink="">
        <xdr:nvSpPr>
          <xdr:cNvPr id="14" name="Cheurón 4"/>
          <xdr:cNvSpPr/>
        </xdr:nvSpPr>
        <xdr:spPr>
          <a:xfrm>
            <a:off x="1" y="868038"/>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2</a:t>
            </a:r>
          </a:p>
        </xdr:txBody>
      </xdr:sp>
    </xdr:grpSp>
    <xdr:clientData/>
  </xdr:twoCellAnchor>
  <xdr:twoCellAnchor>
    <xdr:from>
      <xdr:col>0</xdr:col>
      <xdr:colOff>828671</xdr:colOff>
      <xdr:row>48</xdr:row>
      <xdr:rowOff>207162</xdr:rowOff>
    </xdr:from>
    <xdr:to>
      <xdr:col>0</xdr:col>
      <xdr:colOff>1230705</xdr:colOff>
      <xdr:row>48</xdr:row>
      <xdr:rowOff>781495</xdr:rowOff>
    </xdr:to>
    <xdr:grpSp>
      <xdr:nvGrpSpPr>
        <xdr:cNvPr id="15" name="14 Grupo"/>
        <xdr:cNvGrpSpPr/>
      </xdr:nvGrpSpPr>
      <xdr:grpSpPr>
        <a:xfrm>
          <a:off x="828671" y="29290162"/>
          <a:ext cx="402034" cy="574333"/>
          <a:chOff x="0" y="1225425"/>
          <a:chExt cx="402034" cy="574333"/>
        </a:xfrm>
      </xdr:grpSpPr>
      <xdr:sp macro="" textlink="">
        <xdr:nvSpPr>
          <xdr:cNvPr id="16" name="15 Cheurón"/>
          <xdr:cNvSpPr/>
        </xdr:nvSpPr>
        <xdr:spPr>
          <a:xfrm rot="5400000">
            <a:off x="-86150" y="1311575"/>
            <a:ext cx="574333" cy="402033"/>
          </a:xfrm>
          <a:prstGeom prst="chevron">
            <a:avLst/>
          </a:prstGeom>
          <a:gradFill>
            <a:gsLst>
              <a:gs pos="0">
                <a:srgbClr val="5D417E"/>
              </a:gs>
              <a:gs pos="80000">
                <a:schemeClr val="accent4">
                  <a:hueOff val="0"/>
                  <a:satOff val="0"/>
                  <a:lumOff val="0"/>
                  <a:alphaOff val="0"/>
                  <a:shade val="93000"/>
                  <a:satMod val="130000"/>
                </a:schemeClr>
              </a:gs>
              <a:gs pos="100000">
                <a:schemeClr val="accent4">
                  <a:hueOff val="0"/>
                  <a:satOff val="0"/>
                  <a:lumOff val="0"/>
                  <a:alphaOff val="0"/>
                  <a:shade val="94000"/>
                  <a:satMod val="135000"/>
                </a:schemeClr>
              </a:gs>
            </a:gsLst>
          </a:gradFill>
        </xdr:spPr>
        <xdr:style>
          <a:lnRef idx="1">
            <a:schemeClr val="accent4">
              <a:hueOff val="0"/>
              <a:satOff val="0"/>
              <a:lumOff val="0"/>
              <a:alphaOff val="0"/>
            </a:schemeClr>
          </a:lnRef>
          <a:fillRef idx="3">
            <a:schemeClr val="accent4">
              <a:hueOff val="0"/>
              <a:satOff val="0"/>
              <a:lumOff val="0"/>
              <a:alphaOff val="0"/>
            </a:schemeClr>
          </a:fillRef>
          <a:effectRef idx="3">
            <a:schemeClr val="accent4">
              <a:hueOff val="0"/>
              <a:satOff val="0"/>
              <a:lumOff val="0"/>
              <a:alphaOff val="0"/>
            </a:schemeClr>
          </a:effectRef>
          <a:fontRef idx="minor">
            <a:schemeClr val="lt1"/>
          </a:fontRef>
        </xdr:style>
      </xdr:sp>
      <xdr:sp macro="" textlink="">
        <xdr:nvSpPr>
          <xdr:cNvPr id="17" name="Cheurón 4"/>
          <xdr:cNvSpPr/>
        </xdr:nvSpPr>
        <xdr:spPr>
          <a:xfrm>
            <a:off x="1" y="1426442"/>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3</a:t>
            </a:r>
          </a:p>
        </xdr:txBody>
      </xdr:sp>
    </xdr:grpSp>
    <xdr:clientData/>
  </xdr:twoCellAnchor>
  <xdr:twoCellAnchor>
    <xdr:from>
      <xdr:col>0</xdr:col>
      <xdr:colOff>828671</xdr:colOff>
      <xdr:row>49</xdr:row>
      <xdr:rowOff>371463</xdr:rowOff>
    </xdr:from>
    <xdr:to>
      <xdr:col>0</xdr:col>
      <xdr:colOff>1230705</xdr:colOff>
      <xdr:row>49</xdr:row>
      <xdr:rowOff>945796</xdr:rowOff>
    </xdr:to>
    <xdr:grpSp>
      <xdr:nvGrpSpPr>
        <xdr:cNvPr id="18" name="17 Grupo"/>
        <xdr:cNvGrpSpPr/>
      </xdr:nvGrpSpPr>
      <xdr:grpSpPr>
        <a:xfrm>
          <a:off x="828671" y="30438713"/>
          <a:ext cx="402034" cy="574333"/>
          <a:chOff x="0" y="1903484"/>
          <a:chExt cx="402034" cy="574333"/>
        </a:xfrm>
      </xdr:grpSpPr>
      <xdr:sp macro="" textlink="">
        <xdr:nvSpPr>
          <xdr:cNvPr id="19" name="18 Cheurón"/>
          <xdr:cNvSpPr/>
        </xdr:nvSpPr>
        <xdr:spPr>
          <a:xfrm rot="5400000">
            <a:off x="-86150" y="1989634"/>
            <a:ext cx="574333" cy="402033"/>
          </a:xfrm>
          <a:prstGeom prst="chevron">
            <a:avLst/>
          </a:prstGeom>
        </xdr:spPr>
        <xdr:style>
          <a:lnRef idx="1">
            <a:schemeClr val="accent5">
              <a:hueOff val="0"/>
              <a:satOff val="0"/>
              <a:lumOff val="0"/>
              <a:alphaOff val="0"/>
            </a:schemeClr>
          </a:lnRef>
          <a:fillRef idx="3">
            <a:schemeClr val="accent5">
              <a:hueOff val="0"/>
              <a:satOff val="0"/>
              <a:lumOff val="0"/>
              <a:alphaOff val="0"/>
            </a:schemeClr>
          </a:fillRef>
          <a:effectRef idx="3">
            <a:schemeClr val="accent5">
              <a:hueOff val="0"/>
              <a:satOff val="0"/>
              <a:lumOff val="0"/>
              <a:alphaOff val="0"/>
            </a:schemeClr>
          </a:effectRef>
          <a:fontRef idx="minor">
            <a:schemeClr val="lt1"/>
          </a:fontRef>
        </xdr:style>
      </xdr:sp>
      <xdr:sp macro="" textlink="">
        <xdr:nvSpPr>
          <xdr:cNvPr id="20" name="Cheurón 4"/>
          <xdr:cNvSpPr/>
        </xdr:nvSpPr>
        <xdr:spPr>
          <a:xfrm>
            <a:off x="1" y="2104501"/>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4</a:t>
            </a:r>
          </a:p>
        </xdr:txBody>
      </xdr:sp>
    </xdr:grpSp>
    <xdr:clientData/>
  </xdr:twoCellAnchor>
  <xdr:twoCellAnchor>
    <xdr:from>
      <xdr:col>0</xdr:col>
      <xdr:colOff>1209675</xdr:colOff>
      <xdr:row>31</xdr:row>
      <xdr:rowOff>9524</xdr:rowOff>
    </xdr:from>
    <xdr:to>
      <xdr:col>4</xdr:col>
      <xdr:colOff>891300</xdr:colOff>
      <xdr:row>33</xdr:row>
      <xdr:rowOff>85725</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836075</xdr:colOff>
      <xdr:row>32</xdr:row>
      <xdr:rowOff>965205</xdr:rowOff>
    </xdr:from>
    <xdr:to>
      <xdr:col>4</xdr:col>
      <xdr:colOff>293150</xdr:colOff>
      <xdr:row>32</xdr:row>
      <xdr:rowOff>1165230</xdr:rowOff>
    </xdr:to>
    <xdr:sp macro="" textlink="">
      <xdr:nvSpPr>
        <xdr:cNvPr id="22" name="21 CuadroTexto"/>
        <xdr:cNvSpPr txBox="1"/>
      </xdr:nvSpPr>
      <xdr:spPr>
        <a:xfrm>
          <a:off x="5027075" y="15147930"/>
          <a:ext cx="5524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100%</a:t>
          </a:r>
        </a:p>
      </xdr:txBody>
    </xdr:sp>
    <xdr:clientData/>
  </xdr:twoCellAnchor>
  <xdr:twoCellAnchor>
    <xdr:from>
      <xdr:col>1</xdr:col>
      <xdr:colOff>94193</xdr:colOff>
      <xdr:row>32</xdr:row>
      <xdr:rowOff>950917</xdr:rowOff>
    </xdr:from>
    <xdr:to>
      <xdr:col>1</xdr:col>
      <xdr:colOff>503769</xdr:colOff>
      <xdr:row>32</xdr:row>
      <xdr:rowOff>1179517</xdr:rowOff>
    </xdr:to>
    <xdr:sp macro="" textlink="">
      <xdr:nvSpPr>
        <xdr:cNvPr id="23" name="22 CuadroTexto"/>
        <xdr:cNvSpPr txBox="1"/>
      </xdr:nvSpPr>
      <xdr:spPr>
        <a:xfrm>
          <a:off x="2094443" y="15133642"/>
          <a:ext cx="4095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0%</a:t>
          </a:r>
        </a:p>
      </xdr:txBody>
    </xdr:sp>
    <xdr:clientData/>
  </xdr:twoCellAnchor>
  <xdr:twoCellAnchor>
    <xdr:from>
      <xdr:col>0</xdr:col>
      <xdr:colOff>1165679</xdr:colOff>
      <xdr:row>36</xdr:row>
      <xdr:rowOff>79377</xdr:rowOff>
    </xdr:from>
    <xdr:to>
      <xdr:col>4</xdr:col>
      <xdr:colOff>848493</xdr:colOff>
      <xdr:row>38</xdr:row>
      <xdr:rowOff>95251</xdr:rowOff>
    </xdr:to>
    <xdr:graphicFrame macro="">
      <xdr:nvGraphicFramePr>
        <xdr:cNvPr id="24" name="2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1418167</xdr:colOff>
      <xdr:row>41</xdr:row>
      <xdr:rowOff>52916</xdr:rowOff>
    </xdr:from>
    <xdr:to>
      <xdr:col>4</xdr:col>
      <xdr:colOff>687917</xdr:colOff>
      <xdr:row>43</xdr:row>
      <xdr:rowOff>63500</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116417</xdr:colOff>
      <xdr:row>336</xdr:row>
      <xdr:rowOff>105833</xdr:rowOff>
    </xdr:from>
    <xdr:to>
      <xdr:col>0</xdr:col>
      <xdr:colOff>1974613</xdr:colOff>
      <xdr:row>336</xdr:row>
      <xdr:rowOff>753833</xdr:rowOff>
    </xdr:to>
    <xdr:grpSp>
      <xdr:nvGrpSpPr>
        <xdr:cNvPr id="26" name="25 Grupo"/>
        <xdr:cNvGrpSpPr/>
      </xdr:nvGrpSpPr>
      <xdr:grpSpPr>
        <a:xfrm>
          <a:off x="116417" y="188605583"/>
          <a:ext cx="1858196" cy="648000"/>
          <a:chOff x="2512217" y="86653805"/>
          <a:chExt cx="1828801" cy="583805"/>
        </a:xfrm>
      </xdr:grpSpPr>
      <xdr:sp macro="[0]!Imprimir" textlink="">
        <xdr:nvSpPr>
          <xdr:cNvPr id="27" name="26 CuadroTexto"/>
          <xdr:cNvSpPr txBox="1"/>
        </xdr:nvSpPr>
        <xdr:spPr>
          <a:xfrm>
            <a:off x="2512217" y="86653805"/>
            <a:ext cx="1771526" cy="583805"/>
          </a:xfrm>
          <a:prstGeom prst="rect">
            <a:avLst/>
          </a:prstGeom>
          <a:solidFill>
            <a:schemeClr val="lt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s-MX" sz="1100" b="1" i="1">
                <a:solidFill>
                  <a:srgbClr val="0070C0"/>
                </a:solidFill>
              </a:rPr>
              <a:t>IMPRIMIR REPORTE</a:t>
            </a:r>
          </a:p>
        </xdr:txBody>
      </xdr:sp>
      <xdr:pic macro="[0]!Imprimir">
        <xdr:nvPicPr>
          <xdr:cNvPr id="28" name="27 Imagen" descr="008-doc_edit.gif"/>
          <xdr:cNvPicPr>
            <a:picLocks noChangeAspect="1"/>
          </xdr:cNvPicPr>
        </xdr:nvPicPr>
        <xdr:blipFill>
          <a:blip xmlns:r="http://schemas.openxmlformats.org/officeDocument/2006/relationships" r:embed="rId6" cstate="print"/>
          <a:stretch>
            <a:fillRect/>
          </a:stretch>
        </xdr:blipFill>
        <xdr:spPr>
          <a:xfrm>
            <a:off x="3833812" y="86689407"/>
            <a:ext cx="507206" cy="507206"/>
          </a:xfrm>
          <a:prstGeom prst="rect">
            <a:avLst/>
          </a:prstGeom>
        </xdr:spPr>
      </xdr:pic>
    </xdr:grpSp>
    <xdr:clientData fPrintsWithSheet="0"/>
  </xdr:twoCellAnchor>
</xdr:wsDr>
</file>

<file path=xl/drawings/drawing37.xml><?xml version="1.0" encoding="utf-8"?>
<c:userShapes xmlns:c="http://schemas.openxmlformats.org/drawingml/2006/chart">
  <cdr:relSizeAnchor xmlns:cdr="http://schemas.openxmlformats.org/drawingml/2006/chartDrawing">
    <cdr:from>
      <cdr:x>0.19956</cdr:x>
      <cdr:y>0.42177</cdr:y>
    </cdr:from>
    <cdr:to>
      <cdr:x>0.28172</cdr:x>
      <cdr:y>0.51113</cdr:y>
    </cdr:to>
    <cdr:sp macro="" textlink="">
      <cdr:nvSpPr>
        <cdr:cNvPr id="2" name="29 CuadroTexto"/>
        <cdr:cNvSpPr txBox="1"/>
      </cdr:nvSpPr>
      <cdr:spPr>
        <a:xfrm xmlns:a="http://schemas.openxmlformats.org/drawingml/2006/main">
          <a:off x="994833" y="1051203"/>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0.76428</cdr:x>
      <cdr:y>0.4193</cdr:y>
    </cdr:from>
    <cdr:to>
      <cdr:x>0.87617</cdr:x>
      <cdr:y>0.49749</cdr:y>
    </cdr:to>
    <cdr:sp macro="" textlink="">
      <cdr:nvSpPr>
        <cdr:cNvPr id="3" name="28 CuadroTexto"/>
        <cdr:cNvSpPr txBox="1"/>
      </cdr:nvSpPr>
      <cdr:spPr>
        <a:xfrm xmlns:a="http://schemas.openxmlformats.org/drawingml/2006/main">
          <a:off x="3810000" y="1045045"/>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38.xml><?xml version="1.0" encoding="utf-8"?>
<c:userShapes xmlns:c="http://schemas.openxmlformats.org/drawingml/2006/chart">
  <cdr:relSizeAnchor xmlns:cdr="http://schemas.openxmlformats.org/drawingml/2006/chartDrawing">
    <cdr:from>
      <cdr:x>0.17361</cdr:x>
      <cdr:y>0.41355</cdr:y>
    </cdr:from>
    <cdr:to>
      <cdr:x>0.26319</cdr:x>
      <cdr:y>0.5031</cdr:y>
    </cdr:to>
    <cdr:sp macro="" textlink="">
      <cdr:nvSpPr>
        <cdr:cNvPr id="2" name="29 CuadroTexto"/>
        <cdr:cNvSpPr txBox="1"/>
      </cdr:nvSpPr>
      <cdr:spPr>
        <a:xfrm xmlns:a="http://schemas.openxmlformats.org/drawingml/2006/main">
          <a:off x="793751" y="1028538"/>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0.78241</cdr:x>
      <cdr:y>0.41915</cdr:y>
    </cdr:from>
    <cdr:to>
      <cdr:x>0.9044</cdr:x>
      <cdr:y>0.49751</cdr:y>
    </cdr:to>
    <cdr:sp macro="" textlink="">
      <cdr:nvSpPr>
        <cdr:cNvPr id="3" name="28 CuadroTexto"/>
        <cdr:cNvSpPr txBox="1"/>
      </cdr:nvSpPr>
      <cdr:spPr>
        <a:xfrm xmlns:a="http://schemas.openxmlformats.org/drawingml/2006/main">
          <a:off x="3577167" y="1042458"/>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39.xml><?xml version="1.0" encoding="utf-8"?>
<xdr:wsDr xmlns:xdr="http://schemas.openxmlformats.org/drawingml/2006/spreadsheetDrawing" xmlns:a="http://schemas.openxmlformats.org/drawingml/2006/main">
  <xdr:twoCellAnchor>
    <xdr:from>
      <xdr:col>12</xdr:col>
      <xdr:colOff>0</xdr:colOff>
      <xdr:row>409</xdr:row>
      <xdr:rowOff>0</xdr:rowOff>
    </xdr:from>
    <xdr:to>
      <xdr:col>14</xdr:col>
      <xdr:colOff>171449</xdr:colOff>
      <xdr:row>409</xdr:row>
      <xdr:rowOff>457200</xdr:rowOff>
    </xdr:to>
    <xdr:grpSp>
      <xdr:nvGrpSpPr>
        <xdr:cNvPr id="2" name="1 Grupo">
          <a:hlinkClick xmlns:r="http://schemas.openxmlformats.org/officeDocument/2006/relationships" r:id="rId1"/>
        </xdr:cNvPr>
        <xdr:cNvGrpSpPr/>
      </xdr:nvGrpSpPr>
      <xdr:grpSpPr>
        <a:xfrm>
          <a:off x="3989917" y="224832333"/>
          <a:ext cx="1695449" cy="457200"/>
          <a:chOff x="7219951" y="84122419"/>
          <a:chExt cx="1695449" cy="457200"/>
        </a:xfrm>
        <a:scene3d>
          <a:camera prst="orthographicFront">
            <a:rot lat="0" lon="0" rev="0"/>
          </a:camera>
          <a:lightRig rig="glow" dir="t">
            <a:rot lat="0" lon="0" rev="4800000"/>
          </a:lightRig>
        </a:scene3d>
      </xdr:grpSpPr>
      <xdr:pic>
        <xdr:nvPicPr>
          <xdr:cNvPr id="3" name="2 Imagen" descr="008-doc_edit.gif"/>
          <xdr:cNvPicPr>
            <a:picLocks noChangeAspect="1"/>
          </xdr:cNvPicPr>
        </xdr:nvPicPr>
        <xdr:blipFill>
          <a:blip xmlns:r="http://schemas.openxmlformats.org/officeDocument/2006/relationships" r:embed="rId2" cstate="print"/>
          <a:stretch>
            <a:fillRect/>
          </a:stretch>
        </xdr:blipFill>
        <xdr:spPr>
          <a:xfrm>
            <a:off x="8458200" y="84122419"/>
            <a:ext cx="457200" cy="457200"/>
          </a:xfrm>
          <a:prstGeom prst="rect">
            <a:avLst/>
          </a:prstGeom>
          <a:ln>
            <a:noFill/>
          </a:ln>
          <a:effectLst>
            <a:outerShdw blurRad="190500" dist="228600" dir="2700000" algn="ctr">
              <a:srgbClr val="000000">
                <a:alpha val="30000"/>
              </a:srgbClr>
            </a:outerShdw>
          </a:effectLst>
          <a:sp3d prstMaterial="matte">
            <a:bevelT w="127000" h="63500"/>
          </a:sp3d>
        </xdr:spPr>
      </xdr:pic>
      <xdr:sp macro="" textlink="">
        <xdr:nvSpPr>
          <xdr:cNvPr id="4" name="3 CuadroTexto"/>
          <xdr:cNvSpPr txBox="1"/>
        </xdr:nvSpPr>
        <xdr:spPr>
          <a:xfrm>
            <a:off x="7219951" y="84201804"/>
            <a:ext cx="1143000" cy="322245"/>
          </a:xfrm>
          <a:prstGeom prst="rect">
            <a:avLst/>
          </a:prstGeom>
          <a:solidFill>
            <a:schemeClr val="lt1"/>
          </a:solidFill>
          <a:ln w="9525" cmpd="sng">
            <a:noFill/>
          </a:ln>
          <a:effectLst>
            <a:outerShdw blurRad="190500" dist="228600" dir="2700000" algn="ctr">
              <a:srgbClr val="000000">
                <a:alpha val="30000"/>
              </a:srgbClr>
            </a:outerShdw>
          </a:effectLst>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050" b="1" i="1">
                <a:solidFill>
                  <a:srgbClr val="0070C0"/>
                </a:solidFill>
                <a:latin typeface="Comic Sans MS" pitchFamily="66" charset="0"/>
              </a:rPr>
              <a:t>VER REPORTE</a:t>
            </a:r>
          </a:p>
        </xdr:txBody>
      </xdr:sp>
    </xdr:grpSp>
    <xdr:clientData/>
  </xdr:twoCellAnchor>
  <xdr:twoCellAnchor editAs="oneCell">
    <xdr:from>
      <xdr:col>17</xdr:col>
      <xdr:colOff>273843</xdr:colOff>
      <xdr:row>14</xdr:row>
      <xdr:rowOff>142875</xdr:rowOff>
    </xdr:from>
    <xdr:to>
      <xdr:col>17</xdr:col>
      <xdr:colOff>474927</xdr:colOff>
      <xdr:row>14</xdr:row>
      <xdr:rowOff>341313</xdr:rowOff>
    </xdr:to>
    <xdr:pic macro="[0]!Portafolio_Servicios">
      <xdr:nvPicPr>
        <xdr:cNvPr id="5" name="4 Imagen" descr="info.ico"/>
        <xdr:cNvPicPr>
          <a:picLocks noChangeAspect="1"/>
        </xdr:cNvPicPr>
      </xdr:nvPicPr>
      <xdr:blipFill>
        <a:blip xmlns:r="http://schemas.openxmlformats.org/officeDocument/2006/relationships" r:embed="rId3" cstate="print"/>
        <a:stretch>
          <a:fillRect/>
        </a:stretch>
      </xdr:blipFill>
      <xdr:spPr>
        <a:xfrm>
          <a:off x="12542043" y="7067550"/>
          <a:ext cx="201084" cy="198438"/>
        </a:xfrm>
        <a:prstGeom prst="rect">
          <a:avLst/>
        </a:prstGeom>
        <a:ln>
          <a:solidFill>
            <a:schemeClr val="accent1"/>
          </a:solidFill>
        </a:ln>
      </xdr:spPr>
    </xdr:pic>
    <xdr:clientData/>
  </xdr:twoCellAnchor>
  <xdr:twoCellAnchor editAs="oneCell">
    <xdr:from>
      <xdr:col>17</xdr:col>
      <xdr:colOff>250031</xdr:colOff>
      <xdr:row>26</xdr:row>
      <xdr:rowOff>142875</xdr:rowOff>
    </xdr:from>
    <xdr:to>
      <xdr:col>17</xdr:col>
      <xdr:colOff>451115</xdr:colOff>
      <xdr:row>26</xdr:row>
      <xdr:rowOff>341313</xdr:rowOff>
    </xdr:to>
    <xdr:pic macro="[0]!Portafolio_Servicios">
      <xdr:nvPicPr>
        <xdr:cNvPr id="6" name="5 Imagen" descr="info.ico"/>
        <xdr:cNvPicPr>
          <a:picLocks noChangeAspect="1"/>
        </xdr:cNvPicPr>
      </xdr:nvPicPr>
      <xdr:blipFill>
        <a:blip xmlns:r="http://schemas.openxmlformats.org/officeDocument/2006/relationships" r:embed="rId3" cstate="print"/>
        <a:stretch>
          <a:fillRect/>
        </a:stretch>
      </xdr:blipFill>
      <xdr:spPr>
        <a:xfrm>
          <a:off x="12518231" y="13592175"/>
          <a:ext cx="201084" cy="198438"/>
        </a:xfrm>
        <a:prstGeom prst="rect">
          <a:avLst/>
        </a:prstGeom>
        <a:ln>
          <a:solidFill>
            <a:schemeClr val="accent1"/>
          </a:solidFill>
        </a:ln>
      </xdr:spPr>
    </xdr:pic>
    <xdr:clientData/>
  </xdr:twoCellAnchor>
  <xdr:twoCellAnchor editAs="oneCell">
    <xdr:from>
      <xdr:col>17</xdr:col>
      <xdr:colOff>250031</xdr:colOff>
      <xdr:row>29</xdr:row>
      <xdr:rowOff>154781</xdr:rowOff>
    </xdr:from>
    <xdr:to>
      <xdr:col>17</xdr:col>
      <xdr:colOff>451115</xdr:colOff>
      <xdr:row>29</xdr:row>
      <xdr:rowOff>353219</xdr:rowOff>
    </xdr:to>
    <xdr:pic macro="[0]!Catalogo_Servicios">
      <xdr:nvPicPr>
        <xdr:cNvPr id="7" name="6 Imagen" descr="info.ico"/>
        <xdr:cNvPicPr>
          <a:picLocks noChangeAspect="1"/>
        </xdr:cNvPicPr>
      </xdr:nvPicPr>
      <xdr:blipFill>
        <a:blip xmlns:r="http://schemas.openxmlformats.org/officeDocument/2006/relationships" r:embed="rId3" cstate="print"/>
        <a:stretch>
          <a:fillRect/>
        </a:stretch>
      </xdr:blipFill>
      <xdr:spPr>
        <a:xfrm>
          <a:off x="12518231" y="15175706"/>
          <a:ext cx="201084" cy="198438"/>
        </a:xfrm>
        <a:prstGeom prst="rect">
          <a:avLst/>
        </a:prstGeom>
        <a:ln>
          <a:solidFill>
            <a:schemeClr val="accent1"/>
          </a:solidFill>
        </a:ln>
      </xdr:spPr>
    </xdr:pic>
    <xdr:clientData/>
  </xdr:twoCellAnchor>
  <xdr:twoCellAnchor editAs="oneCell">
    <xdr:from>
      <xdr:col>17</xdr:col>
      <xdr:colOff>273844</xdr:colOff>
      <xdr:row>31</xdr:row>
      <xdr:rowOff>154781</xdr:rowOff>
    </xdr:from>
    <xdr:to>
      <xdr:col>17</xdr:col>
      <xdr:colOff>474928</xdr:colOff>
      <xdr:row>31</xdr:row>
      <xdr:rowOff>353219</xdr:rowOff>
    </xdr:to>
    <xdr:pic macro="[0]!Arquitectura_Servicio">
      <xdr:nvPicPr>
        <xdr:cNvPr id="8" name="7 Imagen" descr="info.ico"/>
        <xdr:cNvPicPr>
          <a:picLocks noChangeAspect="1"/>
        </xdr:cNvPicPr>
      </xdr:nvPicPr>
      <xdr:blipFill>
        <a:blip xmlns:r="http://schemas.openxmlformats.org/officeDocument/2006/relationships" r:embed="rId3" cstate="print"/>
        <a:stretch>
          <a:fillRect/>
        </a:stretch>
      </xdr:blipFill>
      <xdr:spPr>
        <a:xfrm>
          <a:off x="12542044" y="16223456"/>
          <a:ext cx="201084" cy="198438"/>
        </a:xfrm>
        <a:prstGeom prst="rect">
          <a:avLst/>
        </a:prstGeom>
        <a:ln>
          <a:solidFill>
            <a:schemeClr val="accent1"/>
          </a:solidFill>
        </a:ln>
      </xdr:spPr>
    </xdr:pic>
    <xdr:clientData/>
  </xdr:twoCellAnchor>
  <xdr:twoCellAnchor editAs="oneCell">
    <xdr:from>
      <xdr:col>17</xdr:col>
      <xdr:colOff>273844</xdr:colOff>
      <xdr:row>32</xdr:row>
      <xdr:rowOff>166688</xdr:rowOff>
    </xdr:from>
    <xdr:to>
      <xdr:col>17</xdr:col>
      <xdr:colOff>474928</xdr:colOff>
      <xdr:row>32</xdr:row>
      <xdr:rowOff>365126</xdr:rowOff>
    </xdr:to>
    <xdr:pic macro="[0]!Programa_Capacidad">
      <xdr:nvPicPr>
        <xdr:cNvPr id="9" name="8 Imagen" descr="info.ico"/>
        <xdr:cNvPicPr>
          <a:picLocks noChangeAspect="1"/>
        </xdr:cNvPicPr>
      </xdr:nvPicPr>
      <xdr:blipFill>
        <a:blip xmlns:r="http://schemas.openxmlformats.org/officeDocument/2006/relationships" r:embed="rId3" cstate="print"/>
        <a:stretch>
          <a:fillRect/>
        </a:stretch>
      </xdr:blipFill>
      <xdr:spPr>
        <a:xfrm>
          <a:off x="12542044" y="16759238"/>
          <a:ext cx="201084" cy="198438"/>
        </a:xfrm>
        <a:prstGeom prst="rect">
          <a:avLst/>
        </a:prstGeom>
        <a:ln>
          <a:solidFill>
            <a:schemeClr val="accent1"/>
          </a:solidFill>
        </a:ln>
      </xdr:spPr>
    </xdr:pic>
    <xdr:clientData/>
  </xdr:twoCellAnchor>
  <xdr:twoCellAnchor editAs="oneCell">
    <xdr:from>
      <xdr:col>17</xdr:col>
      <xdr:colOff>285748</xdr:colOff>
      <xdr:row>41</xdr:row>
      <xdr:rowOff>154781</xdr:rowOff>
    </xdr:from>
    <xdr:to>
      <xdr:col>17</xdr:col>
      <xdr:colOff>486832</xdr:colOff>
      <xdr:row>41</xdr:row>
      <xdr:rowOff>353219</xdr:rowOff>
    </xdr:to>
    <xdr:pic macro="[0]!Etapa_Ciclo">
      <xdr:nvPicPr>
        <xdr:cNvPr id="10" name="9 Imagen" descr="info.ico"/>
        <xdr:cNvPicPr>
          <a:picLocks noChangeAspect="1"/>
        </xdr:cNvPicPr>
      </xdr:nvPicPr>
      <xdr:blipFill>
        <a:blip xmlns:r="http://schemas.openxmlformats.org/officeDocument/2006/relationships" r:embed="rId3" cstate="print"/>
        <a:stretch>
          <a:fillRect/>
        </a:stretch>
      </xdr:blipFill>
      <xdr:spPr>
        <a:xfrm>
          <a:off x="12553948" y="20547806"/>
          <a:ext cx="201084" cy="198438"/>
        </a:xfrm>
        <a:prstGeom prst="rect">
          <a:avLst/>
        </a:prstGeom>
        <a:ln>
          <a:solidFill>
            <a:schemeClr val="accent1"/>
          </a:solidFill>
        </a:ln>
      </xdr:spPr>
    </xdr:pic>
    <xdr:clientData/>
  </xdr:twoCellAnchor>
  <xdr:twoCellAnchor editAs="oneCell">
    <xdr:from>
      <xdr:col>17</xdr:col>
      <xdr:colOff>273844</xdr:colOff>
      <xdr:row>50</xdr:row>
      <xdr:rowOff>142875</xdr:rowOff>
    </xdr:from>
    <xdr:to>
      <xdr:col>17</xdr:col>
      <xdr:colOff>474928</xdr:colOff>
      <xdr:row>50</xdr:row>
      <xdr:rowOff>341313</xdr:rowOff>
    </xdr:to>
    <xdr:pic macro="[0]!Componente">
      <xdr:nvPicPr>
        <xdr:cNvPr id="11" name="10 Imagen" descr="info.ico"/>
        <xdr:cNvPicPr>
          <a:picLocks noChangeAspect="1"/>
        </xdr:cNvPicPr>
      </xdr:nvPicPr>
      <xdr:blipFill>
        <a:blip xmlns:r="http://schemas.openxmlformats.org/officeDocument/2006/relationships" r:embed="rId3" cstate="print"/>
        <a:stretch>
          <a:fillRect/>
        </a:stretch>
      </xdr:blipFill>
      <xdr:spPr>
        <a:xfrm>
          <a:off x="12542044" y="25336500"/>
          <a:ext cx="201084" cy="198438"/>
        </a:xfrm>
        <a:prstGeom prst="rect">
          <a:avLst/>
        </a:prstGeom>
        <a:ln>
          <a:solidFill>
            <a:schemeClr val="accent1"/>
          </a:solidFill>
        </a:ln>
      </xdr:spPr>
    </xdr:pic>
    <xdr:clientData/>
  </xdr:twoCellAnchor>
  <xdr:twoCellAnchor editAs="oneCell">
    <xdr:from>
      <xdr:col>17</xdr:col>
      <xdr:colOff>273844</xdr:colOff>
      <xdr:row>71</xdr:row>
      <xdr:rowOff>166687</xdr:rowOff>
    </xdr:from>
    <xdr:to>
      <xdr:col>17</xdr:col>
      <xdr:colOff>474928</xdr:colOff>
      <xdr:row>71</xdr:row>
      <xdr:rowOff>365125</xdr:rowOff>
    </xdr:to>
    <xdr:pic macro="[0]!Valor_Percibido">
      <xdr:nvPicPr>
        <xdr:cNvPr id="12" name="11 Imagen" descr="info.ico"/>
        <xdr:cNvPicPr>
          <a:picLocks noChangeAspect="1"/>
        </xdr:cNvPicPr>
      </xdr:nvPicPr>
      <xdr:blipFill>
        <a:blip xmlns:r="http://schemas.openxmlformats.org/officeDocument/2006/relationships" r:embed="rId3" cstate="print"/>
        <a:stretch>
          <a:fillRect/>
        </a:stretch>
      </xdr:blipFill>
      <xdr:spPr>
        <a:xfrm>
          <a:off x="12542044" y="35742562"/>
          <a:ext cx="201084" cy="198438"/>
        </a:xfrm>
        <a:prstGeom prst="rect">
          <a:avLst/>
        </a:prstGeom>
        <a:ln>
          <a:solidFill>
            <a:schemeClr val="accent1"/>
          </a:solidFill>
        </a:ln>
      </xdr:spPr>
    </xdr:pic>
    <xdr:clientData/>
  </xdr:twoCellAnchor>
  <xdr:twoCellAnchor editAs="oneCell">
    <xdr:from>
      <xdr:col>17</xdr:col>
      <xdr:colOff>285750</xdr:colOff>
      <xdr:row>90</xdr:row>
      <xdr:rowOff>154782</xdr:rowOff>
    </xdr:from>
    <xdr:to>
      <xdr:col>17</xdr:col>
      <xdr:colOff>486834</xdr:colOff>
      <xdr:row>90</xdr:row>
      <xdr:rowOff>353220</xdr:rowOff>
    </xdr:to>
    <xdr:pic macro="[0]!Objetivo_Calidad">
      <xdr:nvPicPr>
        <xdr:cNvPr id="13" name="12 Imagen" descr="info.ico"/>
        <xdr:cNvPicPr>
          <a:picLocks noChangeAspect="1"/>
        </xdr:cNvPicPr>
      </xdr:nvPicPr>
      <xdr:blipFill>
        <a:blip xmlns:r="http://schemas.openxmlformats.org/officeDocument/2006/relationships" r:embed="rId3" cstate="print"/>
        <a:stretch>
          <a:fillRect/>
        </a:stretch>
      </xdr:blipFill>
      <xdr:spPr>
        <a:xfrm>
          <a:off x="12553950" y="44684157"/>
          <a:ext cx="201084" cy="198438"/>
        </a:xfrm>
        <a:prstGeom prst="rect">
          <a:avLst/>
        </a:prstGeom>
        <a:ln>
          <a:solidFill>
            <a:schemeClr val="accent1"/>
          </a:solidFill>
        </a:ln>
      </xdr:spPr>
    </xdr:pic>
    <xdr:clientData/>
  </xdr:twoCellAnchor>
  <xdr:twoCellAnchor editAs="oneCell">
    <xdr:from>
      <xdr:col>17</xdr:col>
      <xdr:colOff>261938</xdr:colOff>
      <xdr:row>307</xdr:row>
      <xdr:rowOff>260611</xdr:rowOff>
    </xdr:from>
    <xdr:to>
      <xdr:col>17</xdr:col>
      <xdr:colOff>463022</xdr:colOff>
      <xdr:row>307</xdr:row>
      <xdr:rowOff>459049</xdr:rowOff>
    </xdr:to>
    <xdr:pic macro="[0]!Conceptos_Riesgos">
      <xdr:nvPicPr>
        <xdr:cNvPr id="14" name="13 Imagen" descr="info.ico"/>
        <xdr:cNvPicPr>
          <a:picLocks noChangeAspect="1"/>
        </xdr:cNvPicPr>
      </xdr:nvPicPr>
      <xdr:blipFill>
        <a:blip xmlns:r="http://schemas.openxmlformats.org/officeDocument/2006/relationships" r:embed="rId3" cstate="print"/>
        <a:stretch>
          <a:fillRect/>
        </a:stretch>
      </xdr:blipFill>
      <xdr:spPr>
        <a:xfrm>
          <a:off x="12530138" y="164062036"/>
          <a:ext cx="201084" cy="198438"/>
        </a:xfrm>
        <a:prstGeom prst="rect">
          <a:avLst/>
        </a:prstGeom>
        <a:ln>
          <a:solidFill>
            <a:schemeClr val="accent1"/>
          </a:solidFill>
        </a:ln>
      </xdr:spPr>
    </xdr:pic>
    <xdr:clientData/>
  </xdr:twoCellAnchor>
  <xdr:twoCellAnchor editAs="oneCell">
    <xdr:from>
      <xdr:col>17</xdr:col>
      <xdr:colOff>261938</xdr:colOff>
      <xdr:row>300</xdr:row>
      <xdr:rowOff>186530</xdr:rowOff>
    </xdr:from>
    <xdr:to>
      <xdr:col>17</xdr:col>
      <xdr:colOff>463022</xdr:colOff>
      <xdr:row>300</xdr:row>
      <xdr:rowOff>384968</xdr:rowOff>
    </xdr:to>
    <xdr:pic macro="[0]!Presupuesto">
      <xdr:nvPicPr>
        <xdr:cNvPr id="15" name="14 Imagen" descr="info.ico"/>
        <xdr:cNvPicPr>
          <a:picLocks noChangeAspect="1"/>
        </xdr:cNvPicPr>
      </xdr:nvPicPr>
      <xdr:blipFill>
        <a:blip xmlns:r="http://schemas.openxmlformats.org/officeDocument/2006/relationships" r:embed="rId3" cstate="print"/>
        <a:stretch>
          <a:fillRect/>
        </a:stretch>
      </xdr:blipFill>
      <xdr:spPr>
        <a:xfrm>
          <a:off x="12530138" y="159749330"/>
          <a:ext cx="201084" cy="198438"/>
        </a:xfrm>
        <a:prstGeom prst="rect">
          <a:avLst/>
        </a:prstGeom>
        <a:ln>
          <a:solidFill>
            <a:schemeClr val="accent1"/>
          </a:solidFill>
        </a:ln>
      </xdr:spPr>
    </xdr:pic>
    <xdr:clientData/>
  </xdr:twoCellAnchor>
  <xdr:twoCellAnchor editAs="oneCell">
    <xdr:from>
      <xdr:col>17</xdr:col>
      <xdr:colOff>261938</xdr:colOff>
      <xdr:row>284</xdr:row>
      <xdr:rowOff>218279</xdr:rowOff>
    </xdr:from>
    <xdr:to>
      <xdr:col>17</xdr:col>
      <xdr:colOff>463022</xdr:colOff>
      <xdr:row>284</xdr:row>
      <xdr:rowOff>416717</xdr:rowOff>
    </xdr:to>
    <xdr:pic macro="[0]!Activos">
      <xdr:nvPicPr>
        <xdr:cNvPr id="16" name="15 Imagen" descr="info.ico"/>
        <xdr:cNvPicPr>
          <a:picLocks noChangeAspect="1"/>
        </xdr:cNvPicPr>
      </xdr:nvPicPr>
      <xdr:blipFill>
        <a:blip xmlns:r="http://schemas.openxmlformats.org/officeDocument/2006/relationships" r:embed="rId3" cstate="print"/>
        <a:stretch>
          <a:fillRect/>
        </a:stretch>
      </xdr:blipFill>
      <xdr:spPr>
        <a:xfrm>
          <a:off x="12530138" y="150979979"/>
          <a:ext cx="201084" cy="198438"/>
        </a:xfrm>
        <a:prstGeom prst="rect">
          <a:avLst/>
        </a:prstGeom>
        <a:ln>
          <a:solidFill>
            <a:schemeClr val="accent1"/>
          </a:solidFill>
        </a:ln>
      </xdr:spPr>
    </xdr:pic>
    <xdr:clientData/>
  </xdr:twoCellAnchor>
  <xdr:twoCellAnchor editAs="oneCell">
    <xdr:from>
      <xdr:col>17</xdr:col>
      <xdr:colOff>261938</xdr:colOff>
      <xdr:row>263</xdr:row>
      <xdr:rowOff>218279</xdr:rowOff>
    </xdr:from>
    <xdr:to>
      <xdr:col>17</xdr:col>
      <xdr:colOff>463022</xdr:colOff>
      <xdr:row>263</xdr:row>
      <xdr:rowOff>416717</xdr:rowOff>
    </xdr:to>
    <xdr:pic macro="[0]!Expo_Riesgo">
      <xdr:nvPicPr>
        <xdr:cNvPr id="17" name="16 Imagen" descr="info.ico"/>
        <xdr:cNvPicPr>
          <a:picLocks noChangeAspect="1"/>
        </xdr:cNvPicPr>
      </xdr:nvPicPr>
      <xdr:blipFill>
        <a:blip xmlns:r="http://schemas.openxmlformats.org/officeDocument/2006/relationships" r:embed="rId3" cstate="print"/>
        <a:stretch>
          <a:fillRect/>
        </a:stretch>
      </xdr:blipFill>
      <xdr:spPr>
        <a:xfrm>
          <a:off x="12530138" y="141045404"/>
          <a:ext cx="201084" cy="198438"/>
        </a:xfrm>
        <a:prstGeom prst="rect">
          <a:avLst/>
        </a:prstGeom>
        <a:ln>
          <a:solidFill>
            <a:schemeClr val="accent1"/>
          </a:solidFill>
        </a:ln>
      </xdr:spPr>
    </xdr:pic>
    <xdr:clientData/>
  </xdr:twoCellAnchor>
  <xdr:twoCellAnchor editAs="oneCell">
    <xdr:from>
      <xdr:col>17</xdr:col>
      <xdr:colOff>261938</xdr:colOff>
      <xdr:row>262</xdr:row>
      <xdr:rowOff>218279</xdr:rowOff>
    </xdr:from>
    <xdr:to>
      <xdr:col>17</xdr:col>
      <xdr:colOff>463022</xdr:colOff>
      <xdr:row>262</xdr:row>
      <xdr:rowOff>416717</xdr:rowOff>
    </xdr:to>
    <xdr:pic macro="[0]!Altman">
      <xdr:nvPicPr>
        <xdr:cNvPr id="18" name="17 Imagen" descr="info.ico"/>
        <xdr:cNvPicPr>
          <a:picLocks noChangeAspect="1"/>
        </xdr:cNvPicPr>
      </xdr:nvPicPr>
      <xdr:blipFill>
        <a:blip xmlns:r="http://schemas.openxmlformats.org/officeDocument/2006/relationships" r:embed="rId3" cstate="print"/>
        <a:stretch>
          <a:fillRect/>
        </a:stretch>
      </xdr:blipFill>
      <xdr:spPr>
        <a:xfrm>
          <a:off x="12530138" y="140426279"/>
          <a:ext cx="201084" cy="198438"/>
        </a:xfrm>
        <a:prstGeom prst="rect">
          <a:avLst/>
        </a:prstGeom>
        <a:ln>
          <a:solidFill>
            <a:schemeClr val="accent1"/>
          </a:solidFill>
        </a:ln>
      </xdr:spPr>
    </xdr:pic>
    <xdr:clientData/>
  </xdr:twoCellAnchor>
  <xdr:twoCellAnchor editAs="oneCell">
    <xdr:from>
      <xdr:col>17</xdr:col>
      <xdr:colOff>261938</xdr:colOff>
      <xdr:row>261</xdr:row>
      <xdr:rowOff>154781</xdr:rowOff>
    </xdr:from>
    <xdr:to>
      <xdr:col>17</xdr:col>
      <xdr:colOff>463022</xdr:colOff>
      <xdr:row>261</xdr:row>
      <xdr:rowOff>353219</xdr:rowOff>
    </xdr:to>
    <xdr:pic macro="[0]!Riesgo_Financiero">
      <xdr:nvPicPr>
        <xdr:cNvPr id="19" name="18 Imagen" descr="info.ico"/>
        <xdr:cNvPicPr>
          <a:picLocks noChangeAspect="1"/>
        </xdr:cNvPicPr>
      </xdr:nvPicPr>
      <xdr:blipFill>
        <a:blip xmlns:r="http://schemas.openxmlformats.org/officeDocument/2006/relationships" r:embed="rId3" cstate="print"/>
        <a:stretch>
          <a:fillRect/>
        </a:stretch>
      </xdr:blipFill>
      <xdr:spPr>
        <a:xfrm>
          <a:off x="12530138" y="139743656"/>
          <a:ext cx="201084" cy="198438"/>
        </a:xfrm>
        <a:prstGeom prst="rect">
          <a:avLst/>
        </a:prstGeom>
        <a:ln>
          <a:solidFill>
            <a:schemeClr val="accent1"/>
          </a:solidFill>
        </a:ln>
      </xdr:spPr>
    </xdr:pic>
    <xdr:clientData/>
  </xdr:twoCellAnchor>
  <mc:AlternateContent xmlns:mc="http://schemas.openxmlformats.org/markup-compatibility/2006">
    <mc:Choice xmlns:a14="http://schemas.microsoft.com/office/drawing/2010/main" Requires="a14">
      <xdr:twoCellAnchor editAs="oneCell">
        <xdr:from>
          <xdr:col>18</xdr:col>
          <xdr:colOff>304800</xdr:colOff>
          <xdr:row>10</xdr:row>
          <xdr:rowOff>152400</xdr:rowOff>
        </xdr:from>
        <xdr:to>
          <xdr:col>18</xdr:col>
          <xdr:colOff>600075</xdr:colOff>
          <xdr:row>10</xdr:row>
          <xdr:rowOff>381000</xdr:rowOff>
        </xdr:to>
        <xdr:sp macro="" textlink="">
          <xdr:nvSpPr>
            <xdr:cNvPr id="36865" name="Check Box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xdr:row>
          <xdr:rowOff>133350</xdr:rowOff>
        </xdr:from>
        <xdr:to>
          <xdr:col>18</xdr:col>
          <xdr:colOff>638175</xdr:colOff>
          <xdr:row>12</xdr:row>
          <xdr:rowOff>361950</xdr:rowOff>
        </xdr:to>
        <xdr:sp macro="" textlink="">
          <xdr:nvSpPr>
            <xdr:cNvPr id="36866" name="Check Box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xdr:row>
          <xdr:rowOff>323850</xdr:rowOff>
        </xdr:from>
        <xdr:to>
          <xdr:col>18</xdr:col>
          <xdr:colOff>638175</xdr:colOff>
          <xdr:row>13</xdr:row>
          <xdr:rowOff>552450</xdr:rowOff>
        </xdr:to>
        <xdr:sp macro="" textlink="">
          <xdr:nvSpPr>
            <xdr:cNvPr id="36867" name="Check Box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xdr:row>
          <xdr:rowOff>133350</xdr:rowOff>
        </xdr:from>
        <xdr:to>
          <xdr:col>18</xdr:col>
          <xdr:colOff>638175</xdr:colOff>
          <xdr:row>14</xdr:row>
          <xdr:rowOff>361950</xdr:rowOff>
        </xdr:to>
        <xdr:sp macro="" textlink="">
          <xdr:nvSpPr>
            <xdr:cNvPr id="36868" name="Check Box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xdr:row>
          <xdr:rowOff>133350</xdr:rowOff>
        </xdr:from>
        <xdr:to>
          <xdr:col>18</xdr:col>
          <xdr:colOff>638175</xdr:colOff>
          <xdr:row>15</xdr:row>
          <xdr:rowOff>361950</xdr:rowOff>
        </xdr:to>
        <xdr:sp macro="" textlink="">
          <xdr:nvSpPr>
            <xdr:cNvPr id="36869" name="Check Box 5" hidden="1">
              <a:extLst>
                <a:ext uri="{63B3BB69-23CF-44E3-9099-C40C66FF867C}">
                  <a14:compatExt spid="_x0000_s36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xdr:row>
          <xdr:rowOff>133350</xdr:rowOff>
        </xdr:from>
        <xdr:to>
          <xdr:col>18</xdr:col>
          <xdr:colOff>638175</xdr:colOff>
          <xdr:row>16</xdr:row>
          <xdr:rowOff>361950</xdr:rowOff>
        </xdr:to>
        <xdr:sp macro="" textlink="">
          <xdr:nvSpPr>
            <xdr:cNvPr id="36870" name="Check Box 6" hidden="1">
              <a:extLst>
                <a:ext uri="{63B3BB69-23CF-44E3-9099-C40C66FF867C}">
                  <a14:compatExt spid="_x0000_s368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xdr:row>
          <xdr:rowOff>190500</xdr:rowOff>
        </xdr:from>
        <xdr:to>
          <xdr:col>18</xdr:col>
          <xdr:colOff>638175</xdr:colOff>
          <xdr:row>17</xdr:row>
          <xdr:rowOff>409575</xdr:rowOff>
        </xdr:to>
        <xdr:sp macro="" textlink="">
          <xdr:nvSpPr>
            <xdr:cNvPr id="36871" name="Check Box 7" hidden="1">
              <a:extLst>
                <a:ext uri="{63B3BB69-23CF-44E3-9099-C40C66FF867C}">
                  <a14:compatExt spid="_x0000_s368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xdr:row>
          <xdr:rowOff>190500</xdr:rowOff>
        </xdr:from>
        <xdr:to>
          <xdr:col>18</xdr:col>
          <xdr:colOff>638175</xdr:colOff>
          <xdr:row>18</xdr:row>
          <xdr:rowOff>409575</xdr:rowOff>
        </xdr:to>
        <xdr:sp macro="" textlink="">
          <xdr:nvSpPr>
            <xdr:cNvPr id="36872" name="Check Box 8" hidden="1">
              <a:extLst>
                <a:ext uri="{63B3BB69-23CF-44E3-9099-C40C66FF867C}">
                  <a14:compatExt spid="_x0000_s368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xdr:row>
          <xdr:rowOff>133350</xdr:rowOff>
        </xdr:from>
        <xdr:to>
          <xdr:col>18</xdr:col>
          <xdr:colOff>638175</xdr:colOff>
          <xdr:row>19</xdr:row>
          <xdr:rowOff>361950</xdr:rowOff>
        </xdr:to>
        <xdr:sp macro="" textlink="">
          <xdr:nvSpPr>
            <xdr:cNvPr id="36873" name="Check Box 9" hidden="1">
              <a:extLst>
                <a:ext uri="{63B3BB69-23CF-44E3-9099-C40C66FF867C}">
                  <a14:compatExt spid="_x0000_s368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xdr:row>
          <xdr:rowOff>133350</xdr:rowOff>
        </xdr:from>
        <xdr:to>
          <xdr:col>18</xdr:col>
          <xdr:colOff>638175</xdr:colOff>
          <xdr:row>20</xdr:row>
          <xdr:rowOff>361950</xdr:rowOff>
        </xdr:to>
        <xdr:sp macro="" textlink="">
          <xdr:nvSpPr>
            <xdr:cNvPr id="36874" name="Check Box 10" hidden="1">
              <a:extLst>
                <a:ext uri="{63B3BB69-23CF-44E3-9099-C40C66FF867C}">
                  <a14:compatExt spid="_x0000_s368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xdr:row>
          <xdr:rowOff>180975</xdr:rowOff>
        </xdr:from>
        <xdr:to>
          <xdr:col>18</xdr:col>
          <xdr:colOff>638175</xdr:colOff>
          <xdr:row>23</xdr:row>
          <xdr:rowOff>409575</xdr:rowOff>
        </xdr:to>
        <xdr:sp macro="" textlink="">
          <xdr:nvSpPr>
            <xdr:cNvPr id="36875" name="Check Box 11" hidden="1">
              <a:extLst>
                <a:ext uri="{63B3BB69-23CF-44E3-9099-C40C66FF867C}">
                  <a14:compatExt spid="_x0000_s368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xdr:row>
          <xdr:rowOff>152400</xdr:rowOff>
        </xdr:from>
        <xdr:to>
          <xdr:col>18</xdr:col>
          <xdr:colOff>638175</xdr:colOff>
          <xdr:row>24</xdr:row>
          <xdr:rowOff>381000</xdr:rowOff>
        </xdr:to>
        <xdr:sp macro="" textlink="">
          <xdr:nvSpPr>
            <xdr:cNvPr id="36876" name="Check Box 12" hidden="1">
              <a:extLst>
                <a:ext uri="{63B3BB69-23CF-44E3-9099-C40C66FF867C}">
                  <a14:compatExt spid="_x0000_s368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xdr:row>
          <xdr:rowOff>133350</xdr:rowOff>
        </xdr:from>
        <xdr:to>
          <xdr:col>18</xdr:col>
          <xdr:colOff>638175</xdr:colOff>
          <xdr:row>25</xdr:row>
          <xdr:rowOff>361950</xdr:rowOff>
        </xdr:to>
        <xdr:sp macro="" textlink="">
          <xdr:nvSpPr>
            <xdr:cNvPr id="36877" name="Check Box 13" hidden="1">
              <a:extLst>
                <a:ext uri="{63B3BB69-23CF-44E3-9099-C40C66FF867C}">
                  <a14:compatExt spid="_x0000_s368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xdr:row>
          <xdr:rowOff>133350</xdr:rowOff>
        </xdr:from>
        <xdr:to>
          <xdr:col>18</xdr:col>
          <xdr:colOff>638175</xdr:colOff>
          <xdr:row>26</xdr:row>
          <xdr:rowOff>361950</xdr:rowOff>
        </xdr:to>
        <xdr:sp macro="" textlink="">
          <xdr:nvSpPr>
            <xdr:cNvPr id="36878" name="Check Box 14" hidden="1">
              <a:extLst>
                <a:ext uri="{63B3BB69-23CF-44E3-9099-C40C66FF867C}">
                  <a14:compatExt spid="_x0000_s36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xdr:row>
          <xdr:rowOff>133350</xdr:rowOff>
        </xdr:from>
        <xdr:to>
          <xdr:col>18</xdr:col>
          <xdr:colOff>638175</xdr:colOff>
          <xdr:row>27</xdr:row>
          <xdr:rowOff>361950</xdr:rowOff>
        </xdr:to>
        <xdr:sp macro="" textlink="">
          <xdr:nvSpPr>
            <xdr:cNvPr id="36879" name="Check Box 15" hidden="1">
              <a:extLst>
                <a:ext uri="{63B3BB69-23CF-44E3-9099-C40C66FF867C}">
                  <a14:compatExt spid="_x0000_s368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xdr:row>
          <xdr:rowOff>133350</xdr:rowOff>
        </xdr:from>
        <xdr:to>
          <xdr:col>18</xdr:col>
          <xdr:colOff>638175</xdr:colOff>
          <xdr:row>28</xdr:row>
          <xdr:rowOff>361950</xdr:rowOff>
        </xdr:to>
        <xdr:sp macro="" textlink="">
          <xdr:nvSpPr>
            <xdr:cNvPr id="36880" name="Check Box 16" hidden="1">
              <a:extLst>
                <a:ext uri="{63B3BB69-23CF-44E3-9099-C40C66FF867C}">
                  <a14:compatExt spid="_x0000_s368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xdr:row>
          <xdr:rowOff>133350</xdr:rowOff>
        </xdr:from>
        <xdr:to>
          <xdr:col>18</xdr:col>
          <xdr:colOff>638175</xdr:colOff>
          <xdr:row>29</xdr:row>
          <xdr:rowOff>361950</xdr:rowOff>
        </xdr:to>
        <xdr:sp macro="" textlink="">
          <xdr:nvSpPr>
            <xdr:cNvPr id="36881" name="Check Box 17" hidden="1">
              <a:extLst>
                <a:ext uri="{63B3BB69-23CF-44E3-9099-C40C66FF867C}">
                  <a14:compatExt spid="_x0000_s368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xdr:row>
          <xdr:rowOff>133350</xdr:rowOff>
        </xdr:from>
        <xdr:to>
          <xdr:col>18</xdr:col>
          <xdr:colOff>638175</xdr:colOff>
          <xdr:row>31</xdr:row>
          <xdr:rowOff>361950</xdr:rowOff>
        </xdr:to>
        <xdr:sp macro="" textlink="">
          <xdr:nvSpPr>
            <xdr:cNvPr id="36882" name="Check Box 18" hidden="1">
              <a:extLst>
                <a:ext uri="{63B3BB69-23CF-44E3-9099-C40C66FF867C}">
                  <a14:compatExt spid="_x0000_s368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xdr:row>
          <xdr:rowOff>133350</xdr:rowOff>
        </xdr:from>
        <xdr:to>
          <xdr:col>18</xdr:col>
          <xdr:colOff>638175</xdr:colOff>
          <xdr:row>32</xdr:row>
          <xdr:rowOff>361950</xdr:rowOff>
        </xdr:to>
        <xdr:sp macro="" textlink="">
          <xdr:nvSpPr>
            <xdr:cNvPr id="36883" name="Check Box 19" hidden="1">
              <a:extLst>
                <a:ext uri="{63B3BB69-23CF-44E3-9099-C40C66FF867C}">
                  <a14:compatExt spid="_x0000_s368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39</xdr:row>
          <xdr:rowOff>133350</xdr:rowOff>
        </xdr:from>
        <xdr:to>
          <xdr:col>18</xdr:col>
          <xdr:colOff>638175</xdr:colOff>
          <xdr:row>39</xdr:row>
          <xdr:rowOff>361950</xdr:rowOff>
        </xdr:to>
        <xdr:sp macro="" textlink="">
          <xdr:nvSpPr>
            <xdr:cNvPr id="36884" name="Check Box 20" hidden="1">
              <a:extLst>
                <a:ext uri="{63B3BB69-23CF-44E3-9099-C40C66FF867C}">
                  <a14:compatExt spid="_x0000_s368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41</xdr:row>
          <xdr:rowOff>133350</xdr:rowOff>
        </xdr:from>
        <xdr:to>
          <xdr:col>18</xdr:col>
          <xdr:colOff>638175</xdr:colOff>
          <xdr:row>41</xdr:row>
          <xdr:rowOff>361950</xdr:rowOff>
        </xdr:to>
        <xdr:sp macro="" textlink="">
          <xdr:nvSpPr>
            <xdr:cNvPr id="36885" name="Check Box 21" hidden="1">
              <a:extLst>
                <a:ext uri="{63B3BB69-23CF-44E3-9099-C40C66FF867C}">
                  <a14:compatExt spid="_x0000_s368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41</xdr:row>
          <xdr:rowOff>133350</xdr:rowOff>
        </xdr:from>
        <xdr:to>
          <xdr:col>18</xdr:col>
          <xdr:colOff>638175</xdr:colOff>
          <xdr:row>41</xdr:row>
          <xdr:rowOff>361950</xdr:rowOff>
        </xdr:to>
        <xdr:sp macro="" textlink="">
          <xdr:nvSpPr>
            <xdr:cNvPr id="36886" name="Check Box 22" hidden="1">
              <a:extLst>
                <a:ext uri="{63B3BB69-23CF-44E3-9099-C40C66FF867C}">
                  <a14:compatExt spid="_x0000_s368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42</xdr:row>
          <xdr:rowOff>133350</xdr:rowOff>
        </xdr:from>
        <xdr:to>
          <xdr:col>18</xdr:col>
          <xdr:colOff>638175</xdr:colOff>
          <xdr:row>42</xdr:row>
          <xdr:rowOff>361950</xdr:rowOff>
        </xdr:to>
        <xdr:sp macro="" textlink="">
          <xdr:nvSpPr>
            <xdr:cNvPr id="36887" name="Check Box 23" hidden="1">
              <a:extLst>
                <a:ext uri="{63B3BB69-23CF-44E3-9099-C40C66FF867C}">
                  <a14:compatExt spid="_x0000_s368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43</xdr:row>
          <xdr:rowOff>133350</xdr:rowOff>
        </xdr:from>
        <xdr:to>
          <xdr:col>18</xdr:col>
          <xdr:colOff>638175</xdr:colOff>
          <xdr:row>43</xdr:row>
          <xdr:rowOff>361950</xdr:rowOff>
        </xdr:to>
        <xdr:sp macro="" textlink="">
          <xdr:nvSpPr>
            <xdr:cNvPr id="36888" name="Check Box 24" hidden="1">
              <a:extLst>
                <a:ext uri="{63B3BB69-23CF-44E3-9099-C40C66FF867C}">
                  <a14:compatExt spid="_x0000_s368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44</xdr:row>
          <xdr:rowOff>190500</xdr:rowOff>
        </xdr:from>
        <xdr:to>
          <xdr:col>18</xdr:col>
          <xdr:colOff>638175</xdr:colOff>
          <xdr:row>44</xdr:row>
          <xdr:rowOff>409575</xdr:rowOff>
        </xdr:to>
        <xdr:sp macro="" textlink="">
          <xdr:nvSpPr>
            <xdr:cNvPr id="36889" name="Check Box 25" hidden="1">
              <a:extLst>
                <a:ext uri="{63B3BB69-23CF-44E3-9099-C40C66FF867C}">
                  <a14:compatExt spid="_x0000_s368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45</xdr:row>
          <xdr:rowOff>133350</xdr:rowOff>
        </xdr:from>
        <xdr:to>
          <xdr:col>18</xdr:col>
          <xdr:colOff>638175</xdr:colOff>
          <xdr:row>45</xdr:row>
          <xdr:rowOff>361950</xdr:rowOff>
        </xdr:to>
        <xdr:sp macro="" textlink="">
          <xdr:nvSpPr>
            <xdr:cNvPr id="36890" name="Check Box 26" hidden="1">
              <a:extLst>
                <a:ext uri="{63B3BB69-23CF-44E3-9099-C40C66FF867C}">
                  <a14:compatExt spid="_x0000_s368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47</xdr:row>
          <xdr:rowOff>133350</xdr:rowOff>
        </xdr:from>
        <xdr:to>
          <xdr:col>18</xdr:col>
          <xdr:colOff>638175</xdr:colOff>
          <xdr:row>47</xdr:row>
          <xdr:rowOff>361950</xdr:rowOff>
        </xdr:to>
        <xdr:sp macro="" textlink="">
          <xdr:nvSpPr>
            <xdr:cNvPr id="36891" name="Check Box 27" hidden="1">
              <a:extLst>
                <a:ext uri="{63B3BB69-23CF-44E3-9099-C40C66FF867C}">
                  <a14:compatExt spid="_x0000_s368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48</xdr:row>
          <xdr:rowOff>133350</xdr:rowOff>
        </xdr:from>
        <xdr:to>
          <xdr:col>18</xdr:col>
          <xdr:colOff>638175</xdr:colOff>
          <xdr:row>48</xdr:row>
          <xdr:rowOff>361950</xdr:rowOff>
        </xdr:to>
        <xdr:sp macro="" textlink="">
          <xdr:nvSpPr>
            <xdr:cNvPr id="36892" name="Check Box 28" hidden="1">
              <a:extLst>
                <a:ext uri="{63B3BB69-23CF-44E3-9099-C40C66FF867C}">
                  <a14:compatExt spid="_x0000_s368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50</xdr:row>
          <xdr:rowOff>133350</xdr:rowOff>
        </xdr:from>
        <xdr:to>
          <xdr:col>18</xdr:col>
          <xdr:colOff>600075</xdr:colOff>
          <xdr:row>50</xdr:row>
          <xdr:rowOff>361950</xdr:rowOff>
        </xdr:to>
        <xdr:sp macro="" textlink="">
          <xdr:nvSpPr>
            <xdr:cNvPr id="36893" name="Check Box 29" hidden="1">
              <a:extLst>
                <a:ext uri="{63B3BB69-23CF-44E3-9099-C40C66FF867C}">
                  <a14:compatExt spid="_x0000_s368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53</xdr:row>
          <xdr:rowOff>133350</xdr:rowOff>
        </xdr:from>
        <xdr:to>
          <xdr:col>18</xdr:col>
          <xdr:colOff>600075</xdr:colOff>
          <xdr:row>53</xdr:row>
          <xdr:rowOff>361950</xdr:rowOff>
        </xdr:to>
        <xdr:sp macro="" textlink="">
          <xdr:nvSpPr>
            <xdr:cNvPr id="36894" name="Check Box 30" hidden="1">
              <a:extLst>
                <a:ext uri="{63B3BB69-23CF-44E3-9099-C40C66FF867C}">
                  <a14:compatExt spid="_x0000_s368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54</xdr:row>
          <xdr:rowOff>133350</xdr:rowOff>
        </xdr:from>
        <xdr:to>
          <xdr:col>18</xdr:col>
          <xdr:colOff>600075</xdr:colOff>
          <xdr:row>54</xdr:row>
          <xdr:rowOff>361950</xdr:rowOff>
        </xdr:to>
        <xdr:sp macro="" textlink="">
          <xdr:nvSpPr>
            <xdr:cNvPr id="36895" name="Check Box 31" hidden="1">
              <a:extLst>
                <a:ext uri="{63B3BB69-23CF-44E3-9099-C40C66FF867C}">
                  <a14:compatExt spid="_x0000_s368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61</xdr:row>
          <xdr:rowOff>228600</xdr:rowOff>
        </xdr:from>
        <xdr:to>
          <xdr:col>18</xdr:col>
          <xdr:colOff>600075</xdr:colOff>
          <xdr:row>61</xdr:row>
          <xdr:rowOff>457200</xdr:rowOff>
        </xdr:to>
        <xdr:sp macro="" textlink="">
          <xdr:nvSpPr>
            <xdr:cNvPr id="36896" name="Check Box 32" hidden="1">
              <a:extLst>
                <a:ext uri="{63B3BB69-23CF-44E3-9099-C40C66FF867C}">
                  <a14:compatExt spid="_x0000_s368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63</xdr:row>
          <xdr:rowOff>133350</xdr:rowOff>
        </xdr:from>
        <xdr:to>
          <xdr:col>18</xdr:col>
          <xdr:colOff>600075</xdr:colOff>
          <xdr:row>63</xdr:row>
          <xdr:rowOff>361950</xdr:rowOff>
        </xdr:to>
        <xdr:sp macro="" textlink="">
          <xdr:nvSpPr>
            <xdr:cNvPr id="36897" name="Check Box 33" hidden="1">
              <a:extLst>
                <a:ext uri="{63B3BB69-23CF-44E3-9099-C40C66FF867C}">
                  <a14:compatExt spid="_x0000_s368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64</xdr:row>
          <xdr:rowOff>133350</xdr:rowOff>
        </xdr:from>
        <xdr:to>
          <xdr:col>18</xdr:col>
          <xdr:colOff>600075</xdr:colOff>
          <xdr:row>64</xdr:row>
          <xdr:rowOff>361950</xdr:rowOff>
        </xdr:to>
        <xdr:sp macro="" textlink="">
          <xdr:nvSpPr>
            <xdr:cNvPr id="36898" name="Check Box 34" hidden="1">
              <a:extLst>
                <a:ext uri="{63B3BB69-23CF-44E3-9099-C40C66FF867C}">
                  <a14:compatExt spid="_x0000_s368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65</xdr:row>
          <xdr:rowOff>133350</xdr:rowOff>
        </xdr:from>
        <xdr:to>
          <xdr:col>18</xdr:col>
          <xdr:colOff>600075</xdr:colOff>
          <xdr:row>65</xdr:row>
          <xdr:rowOff>361950</xdr:rowOff>
        </xdr:to>
        <xdr:sp macro="" textlink="">
          <xdr:nvSpPr>
            <xdr:cNvPr id="36899" name="Check Box 35" hidden="1">
              <a:extLst>
                <a:ext uri="{63B3BB69-23CF-44E3-9099-C40C66FF867C}">
                  <a14:compatExt spid="_x0000_s368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66</xdr:row>
          <xdr:rowOff>133350</xdr:rowOff>
        </xdr:from>
        <xdr:to>
          <xdr:col>18</xdr:col>
          <xdr:colOff>600075</xdr:colOff>
          <xdr:row>66</xdr:row>
          <xdr:rowOff>361950</xdr:rowOff>
        </xdr:to>
        <xdr:sp macro="" textlink="">
          <xdr:nvSpPr>
            <xdr:cNvPr id="36900" name="Check Box 36" hidden="1">
              <a:extLst>
                <a:ext uri="{63B3BB69-23CF-44E3-9099-C40C66FF867C}">
                  <a14:compatExt spid="_x0000_s36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67</xdr:row>
          <xdr:rowOff>133350</xdr:rowOff>
        </xdr:from>
        <xdr:to>
          <xdr:col>18</xdr:col>
          <xdr:colOff>600075</xdr:colOff>
          <xdr:row>67</xdr:row>
          <xdr:rowOff>361950</xdr:rowOff>
        </xdr:to>
        <xdr:sp macro="" textlink="">
          <xdr:nvSpPr>
            <xdr:cNvPr id="36901" name="Check Box 37" hidden="1">
              <a:extLst>
                <a:ext uri="{63B3BB69-23CF-44E3-9099-C40C66FF867C}">
                  <a14:compatExt spid="_x0000_s369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68</xdr:row>
          <xdr:rowOff>133350</xdr:rowOff>
        </xdr:from>
        <xdr:to>
          <xdr:col>18</xdr:col>
          <xdr:colOff>600075</xdr:colOff>
          <xdr:row>68</xdr:row>
          <xdr:rowOff>361950</xdr:rowOff>
        </xdr:to>
        <xdr:sp macro="" textlink="">
          <xdr:nvSpPr>
            <xdr:cNvPr id="36902" name="Check Box 38" hidden="1">
              <a:extLst>
                <a:ext uri="{63B3BB69-23CF-44E3-9099-C40C66FF867C}">
                  <a14:compatExt spid="_x0000_s369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69</xdr:row>
          <xdr:rowOff>133350</xdr:rowOff>
        </xdr:from>
        <xdr:to>
          <xdr:col>18</xdr:col>
          <xdr:colOff>600075</xdr:colOff>
          <xdr:row>69</xdr:row>
          <xdr:rowOff>361950</xdr:rowOff>
        </xdr:to>
        <xdr:sp macro="" textlink="">
          <xdr:nvSpPr>
            <xdr:cNvPr id="36903" name="Check Box 39" hidden="1">
              <a:extLst>
                <a:ext uri="{63B3BB69-23CF-44E3-9099-C40C66FF867C}">
                  <a14:compatExt spid="_x0000_s369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71</xdr:row>
          <xdr:rowOff>133350</xdr:rowOff>
        </xdr:from>
        <xdr:to>
          <xdr:col>18</xdr:col>
          <xdr:colOff>600075</xdr:colOff>
          <xdr:row>71</xdr:row>
          <xdr:rowOff>361950</xdr:rowOff>
        </xdr:to>
        <xdr:sp macro="" textlink="">
          <xdr:nvSpPr>
            <xdr:cNvPr id="36904" name="Check Box 40" hidden="1">
              <a:extLst>
                <a:ext uri="{63B3BB69-23CF-44E3-9099-C40C66FF867C}">
                  <a14:compatExt spid="_x0000_s369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73</xdr:row>
          <xdr:rowOff>133350</xdr:rowOff>
        </xdr:from>
        <xdr:to>
          <xdr:col>18</xdr:col>
          <xdr:colOff>600075</xdr:colOff>
          <xdr:row>73</xdr:row>
          <xdr:rowOff>361950</xdr:rowOff>
        </xdr:to>
        <xdr:sp macro="" textlink="">
          <xdr:nvSpPr>
            <xdr:cNvPr id="36905" name="Check Box 41" hidden="1">
              <a:extLst>
                <a:ext uri="{63B3BB69-23CF-44E3-9099-C40C66FF867C}">
                  <a14:compatExt spid="_x0000_s369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74</xdr:row>
          <xdr:rowOff>133350</xdr:rowOff>
        </xdr:from>
        <xdr:to>
          <xdr:col>18</xdr:col>
          <xdr:colOff>600075</xdr:colOff>
          <xdr:row>74</xdr:row>
          <xdr:rowOff>361950</xdr:rowOff>
        </xdr:to>
        <xdr:sp macro="" textlink="">
          <xdr:nvSpPr>
            <xdr:cNvPr id="36906" name="Check Box 42" hidden="1">
              <a:extLst>
                <a:ext uri="{63B3BB69-23CF-44E3-9099-C40C66FF867C}">
                  <a14:compatExt spid="_x0000_s369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75</xdr:row>
          <xdr:rowOff>133350</xdr:rowOff>
        </xdr:from>
        <xdr:to>
          <xdr:col>18</xdr:col>
          <xdr:colOff>600075</xdr:colOff>
          <xdr:row>75</xdr:row>
          <xdr:rowOff>361950</xdr:rowOff>
        </xdr:to>
        <xdr:sp macro="" textlink="">
          <xdr:nvSpPr>
            <xdr:cNvPr id="36907" name="Check Box 43" hidden="1">
              <a:extLst>
                <a:ext uri="{63B3BB69-23CF-44E3-9099-C40C66FF867C}">
                  <a14:compatExt spid="_x0000_s369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76</xdr:row>
          <xdr:rowOff>133350</xdr:rowOff>
        </xdr:from>
        <xdr:to>
          <xdr:col>18</xdr:col>
          <xdr:colOff>600075</xdr:colOff>
          <xdr:row>76</xdr:row>
          <xdr:rowOff>361950</xdr:rowOff>
        </xdr:to>
        <xdr:sp macro="" textlink="">
          <xdr:nvSpPr>
            <xdr:cNvPr id="36908" name="Check Box 44" hidden="1">
              <a:extLst>
                <a:ext uri="{63B3BB69-23CF-44E3-9099-C40C66FF867C}">
                  <a14:compatExt spid="_x0000_s369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77</xdr:row>
          <xdr:rowOff>133350</xdr:rowOff>
        </xdr:from>
        <xdr:to>
          <xdr:col>18</xdr:col>
          <xdr:colOff>600075</xdr:colOff>
          <xdr:row>77</xdr:row>
          <xdr:rowOff>361950</xdr:rowOff>
        </xdr:to>
        <xdr:sp macro="" textlink="">
          <xdr:nvSpPr>
            <xdr:cNvPr id="36909" name="Check Box 45" hidden="1">
              <a:extLst>
                <a:ext uri="{63B3BB69-23CF-44E3-9099-C40C66FF867C}">
                  <a14:compatExt spid="_x0000_s369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78</xdr:row>
          <xdr:rowOff>133350</xdr:rowOff>
        </xdr:from>
        <xdr:to>
          <xdr:col>18</xdr:col>
          <xdr:colOff>600075</xdr:colOff>
          <xdr:row>78</xdr:row>
          <xdr:rowOff>361950</xdr:rowOff>
        </xdr:to>
        <xdr:sp macro="" textlink="">
          <xdr:nvSpPr>
            <xdr:cNvPr id="36910" name="Check Box 46" hidden="1">
              <a:extLst>
                <a:ext uri="{63B3BB69-23CF-44E3-9099-C40C66FF867C}">
                  <a14:compatExt spid="_x0000_s369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79</xdr:row>
          <xdr:rowOff>133350</xdr:rowOff>
        </xdr:from>
        <xdr:to>
          <xdr:col>18</xdr:col>
          <xdr:colOff>600075</xdr:colOff>
          <xdr:row>79</xdr:row>
          <xdr:rowOff>361950</xdr:rowOff>
        </xdr:to>
        <xdr:sp macro="" textlink="">
          <xdr:nvSpPr>
            <xdr:cNvPr id="36911" name="Check Box 47" hidden="1">
              <a:extLst>
                <a:ext uri="{63B3BB69-23CF-44E3-9099-C40C66FF867C}">
                  <a14:compatExt spid="_x0000_s369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80</xdr:row>
          <xdr:rowOff>133350</xdr:rowOff>
        </xdr:from>
        <xdr:to>
          <xdr:col>18</xdr:col>
          <xdr:colOff>600075</xdr:colOff>
          <xdr:row>80</xdr:row>
          <xdr:rowOff>361950</xdr:rowOff>
        </xdr:to>
        <xdr:sp macro="" textlink="">
          <xdr:nvSpPr>
            <xdr:cNvPr id="36912" name="Check Box 48" hidden="1">
              <a:extLst>
                <a:ext uri="{63B3BB69-23CF-44E3-9099-C40C66FF867C}">
                  <a14:compatExt spid="_x0000_s369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81</xdr:row>
          <xdr:rowOff>133350</xdr:rowOff>
        </xdr:from>
        <xdr:to>
          <xdr:col>18</xdr:col>
          <xdr:colOff>600075</xdr:colOff>
          <xdr:row>81</xdr:row>
          <xdr:rowOff>361950</xdr:rowOff>
        </xdr:to>
        <xdr:sp macro="" textlink="">
          <xdr:nvSpPr>
            <xdr:cNvPr id="36913" name="Check Box 49" hidden="1">
              <a:extLst>
                <a:ext uri="{63B3BB69-23CF-44E3-9099-C40C66FF867C}">
                  <a14:compatExt spid="_x0000_s369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82</xdr:row>
          <xdr:rowOff>133350</xdr:rowOff>
        </xdr:from>
        <xdr:to>
          <xdr:col>18</xdr:col>
          <xdr:colOff>600075</xdr:colOff>
          <xdr:row>82</xdr:row>
          <xdr:rowOff>361950</xdr:rowOff>
        </xdr:to>
        <xdr:sp macro="" textlink="">
          <xdr:nvSpPr>
            <xdr:cNvPr id="36914" name="Check Box 50" hidden="1">
              <a:extLst>
                <a:ext uri="{63B3BB69-23CF-44E3-9099-C40C66FF867C}">
                  <a14:compatExt spid="_x0000_s369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83</xdr:row>
          <xdr:rowOff>133350</xdr:rowOff>
        </xdr:from>
        <xdr:to>
          <xdr:col>18</xdr:col>
          <xdr:colOff>600075</xdr:colOff>
          <xdr:row>83</xdr:row>
          <xdr:rowOff>361950</xdr:rowOff>
        </xdr:to>
        <xdr:sp macro="" textlink="">
          <xdr:nvSpPr>
            <xdr:cNvPr id="36915" name="Check Box 51" hidden="1">
              <a:extLst>
                <a:ext uri="{63B3BB69-23CF-44E3-9099-C40C66FF867C}">
                  <a14:compatExt spid="_x0000_s369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90</xdr:row>
          <xdr:rowOff>133350</xdr:rowOff>
        </xdr:from>
        <xdr:to>
          <xdr:col>18</xdr:col>
          <xdr:colOff>600075</xdr:colOff>
          <xdr:row>90</xdr:row>
          <xdr:rowOff>361950</xdr:rowOff>
        </xdr:to>
        <xdr:sp macro="" textlink="">
          <xdr:nvSpPr>
            <xdr:cNvPr id="36916" name="Check Box 52" hidden="1">
              <a:extLst>
                <a:ext uri="{63B3BB69-23CF-44E3-9099-C40C66FF867C}">
                  <a14:compatExt spid="_x0000_s369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92</xdr:row>
          <xdr:rowOff>133350</xdr:rowOff>
        </xdr:from>
        <xdr:to>
          <xdr:col>18</xdr:col>
          <xdr:colOff>600075</xdr:colOff>
          <xdr:row>92</xdr:row>
          <xdr:rowOff>361950</xdr:rowOff>
        </xdr:to>
        <xdr:sp macro="" textlink="">
          <xdr:nvSpPr>
            <xdr:cNvPr id="36917" name="Check Box 53" hidden="1">
              <a:extLst>
                <a:ext uri="{63B3BB69-23CF-44E3-9099-C40C66FF867C}">
                  <a14:compatExt spid="_x0000_s369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93</xdr:row>
          <xdr:rowOff>133350</xdr:rowOff>
        </xdr:from>
        <xdr:to>
          <xdr:col>18</xdr:col>
          <xdr:colOff>600075</xdr:colOff>
          <xdr:row>93</xdr:row>
          <xdr:rowOff>361950</xdr:rowOff>
        </xdr:to>
        <xdr:sp macro="" textlink="">
          <xdr:nvSpPr>
            <xdr:cNvPr id="36918" name="Check Box 54" hidden="1">
              <a:extLst>
                <a:ext uri="{63B3BB69-23CF-44E3-9099-C40C66FF867C}">
                  <a14:compatExt spid="_x0000_s369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95</xdr:row>
          <xdr:rowOff>133350</xdr:rowOff>
        </xdr:from>
        <xdr:to>
          <xdr:col>18</xdr:col>
          <xdr:colOff>600075</xdr:colOff>
          <xdr:row>95</xdr:row>
          <xdr:rowOff>361950</xdr:rowOff>
        </xdr:to>
        <xdr:sp macro="" textlink="">
          <xdr:nvSpPr>
            <xdr:cNvPr id="36919" name="Check Box 55" hidden="1">
              <a:extLst>
                <a:ext uri="{63B3BB69-23CF-44E3-9099-C40C66FF867C}">
                  <a14:compatExt spid="_x0000_s369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96</xdr:row>
          <xdr:rowOff>133350</xdr:rowOff>
        </xdr:from>
        <xdr:to>
          <xdr:col>18</xdr:col>
          <xdr:colOff>600075</xdr:colOff>
          <xdr:row>96</xdr:row>
          <xdr:rowOff>361950</xdr:rowOff>
        </xdr:to>
        <xdr:sp macro="" textlink="">
          <xdr:nvSpPr>
            <xdr:cNvPr id="36920" name="Check Box 56" hidden="1">
              <a:extLst>
                <a:ext uri="{63B3BB69-23CF-44E3-9099-C40C66FF867C}">
                  <a14:compatExt spid="_x0000_s369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97</xdr:row>
          <xdr:rowOff>133350</xdr:rowOff>
        </xdr:from>
        <xdr:to>
          <xdr:col>18</xdr:col>
          <xdr:colOff>600075</xdr:colOff>
          <xdr:row>97</xdr:row>
          <xdr:rowOff>361950</xdr:rowOff>
        </xdr:to>
        <xdr:sp macro="" textlink="">
          <xdr:nvSpPr>
            <xdr:cNvPr id="36921" name="Check Box 57" hidden="1">
              <a:extLst>
                <a:ext uri="{63B3BB69-23CF-44E3-9099-C40C66FF867C}">
                  <a14:compatExt spid="_x0000_s36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98</xdr:row>
          <xdr:rowOff>133350</xdr:rowOff>
        </xdr:from>
        <xdr:to>
          <xdr:col>18</xdr:col>
          <xdr:colOff>600075</xdr:colOff>
          <xdr:row>98</xdr:row>
          <xdr:rowOff>361950</xdr:rowOff>
        </xdr:to>
        <xdr:sp macro="" textlink="">
          <xdr:nvSpPr>
            <xdr:cNvPr id="36922" name="Check Box 58" hidden="1">
              <a:extLst>
                <a:ext uri="{63B3BB69-23CF-44E3-9099-C40C66FF867C}">
                  <a14:compatExt spid="_x0000_s369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99</xdr:row>
          <xdr:rowOff>133350</xdr:rowOff>
        </xdr:from>
        <xdr:to>
          <xdr:col>18</xdr:col>
          <xdr:colOff>600075</xdr:colOff>
          <xdr:row>99</xdr:row>
          <xdr:rowOff>361950</xdr:rowOff>
        </xdr:to>
        <xdr:sp macro="" textlink="">
          <xdr:nvSpPr>
            <xdr:cNvPr id="36923" name="Check Box 59" hidden="1">
              <a:extLst>
                <a:ext uri="{63B3BB69-23CF-44E3-9099-C40C66FF867C}">
                  <a14:compatExt spid="_x0000_s369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100</xdr:row>
          <xdr:rowOff>133350</xdr:rowOff>
        </xdr:from>
        <xdr:to>
          <xdr:col>18</xdr:col>
          <xdr:colOff>600075</xdr:colOff>
          <xdr:row>100</xdr:row>
          <xdr:rowOff>361950</xdr:rowOff>
        </xdr:to>
        <xdr:sp macro="" textlink="">
          <xdr:nvSpPr>
            <xdr:cNvPr id="36924" name="Check Box 60" hidden="1">
              <a:extLst>
                <a:ext uri="{63B3BB69-23CF-44E3-9099-C40C66FF867C}">
                  <a14:compatExt spid="_x0000_s369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102</xdr:row>
          <xdr:rowOff>133350</xdr:rowOff>
        </xdr:from>
        <xdr:to>
          <xdr:col>18</xdr:col>
          <xdr:colOff>600075</xdr:colOff>
          <xdr:row>102</xdr:row>
          <xdr:rowOff>361950</xdr:rowOff>
        </xdr:to>
        <xdr:sp macro="" textlink="">
          <xdr:nvSpPr>
            <xdr:cNvPr id="36925" name="Check Box 61" hidden="1">
              <a:extLst>
                <a:ext uri="{63B3BB69-23CF-44E3-9099-C40C66FF867C}">
                  <a14:compatExt spid="_x0000_s369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103</xdr:row>
          <xdr:rowOff>133350</xdr:rowOff>
        </xdr:from>
        <xdr:to>
          <xdr:col>18</xdr:col>
          <xdr:colOff>600075</xdr:colOff>
          <xdr:row>103</xdr:row>
          <xdr:rowOff>361950</xdr:rowOff>
        </xdr:to>
        <xdr:sp macro="" textlink="">
          <xdr:nvSpPr>
            <xdr:cNvPr id="36926" name="Check Box 62" hidden="1">
              <a:extLst>
                <a:ext uri="{63B3BB69-23CF-44E3-9099-C40C66FF867C}">
                  <a14:compatExt spid="_x0000_s369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104</xdr:row>
          <xdr:rowOff>133350</xdr:rowOff>
        </xdr:from>
        <xdr:to>
          <xdr:col>18</xdr:col>
          <xdr:colOff>600075</xdr:colOff>
          <xdr:row>104</xdr:row>
          <xdr:rowOff>361950</xdr:rowOff>
        </xdr:to>
        <xdr:sp macro="" textlink="">
          <xdr:nvSpPr>
            <xdr:cNvPr id="36927" name="Check Box 63" hidden="1">
              <a:extLst>
                <a:ext uri="{63B3BB69-23CF-44E3-9099-C40C66FF867C}">
                  <a14:compatExt spid="_x0000_s369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105</xdr:row>
          <xdr:rowOff>133350</xdr:rowOff>
        </xdr:from>
        <xdr:to>
          <xdr:col>18</xdr:col>
          <xdr:colOff>600075</xdr:colOff>
          <xdr:row>105</xdr:row>
          <xdr:rowOff>361950</xdr:rowOff>
        </xdr:to>
        <xdr:sp macro="" textlink="">
          <xdr:nvSpPr>
            <xdr:cNvPr id="36928" name="Check Box 64" hidden="1">
              <a:extLst>
                <a:ext uri="{63B3BB69-23CF-44E3-9099-C40C66FF867C}">
                  <a14:compatExt spid="_x0000_s369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117</xdr:row>
          <xdr:rowOff>247650</xdr:rowOff>
        </xdr:from>
        <xdr:to>
          <xdr:col>18</xdr:col>
          <xdr:colOff>638175</xdr:colOff>
          <xdr:row>117</xdr:row>
          <xdr:rowOff>476250</xdr:rowOff>
        </xdr:to>
        <xdr:sp macro="" textlink="">
          <xdr:nvSpPr>
            <xdr:cNvPr id="36929" name="Check Box 65" hidden="1">
              <a:extLst>
                <a:ext uri="{63B3BB69-23CF-44E3-9099-C40C66FF867C}">
                  <a14:compatExt spid="_x0000_s36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119</xdr:row>
          <xdr:rowOff>247650</xdr:rowOff>
        </xdr:from>
        <xdr:to>
          <xdr:col>18</xdr:col>
          <xdr:colOff>638175</xdr:colOff>
          <xdr:row>119</xdr:row>
          <xdr:rowOff>476250</xdr:rowOff>
        </xdr:to>
        <xdr:sp macro="" textlink="">
          <xdr:nvSpPr>
            <xdr:cNvPr id="36930" name="Check Box 66" hidden="1">
              <a:extLst>
                <a:ext uri="{63B3BB69-23CF-44E3-9099-C40C66FF867C}">
                  <a14:compatExt spid="_x0000_s36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120</xdr:row>
          <xdr:rowOff>238125</xdr:rowOff>
        </xdr:from>
        <xdr:to>
          <xdr:col>18</xdr:col>
          <xdr:colOff>638175</xdr:colOff>
          <xdr:row>120</xdr:row>
          <xdr:rowOff>457200</xdr:rowOff>
        </xdr:to>
        <xdr:sp macro="" textlink="">
          <xdr:nvSpPr>
            <xdr:cNvPr id="36931" name="Check Box 67" hidden="1">
              <a:extLst>
                <a:ext uri="{63B3BB69-23CF-44E3-9099-C40C66FF867C}">
                  <a14:compatExt spid="_x0000_s36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122</xdr:row>
          <xdr:rowOff>200025</xdr:rowOff>
        </xdr:from>
        <xdr:to>
          <xdr:col>18</xdr:col>
          <xdr:colOff>638175</xdr:colOff>
          <xdr:row>122</xdr:row>
          <xdr:rowOff>447675</xdr:rowOff>
        </xdr:to>
        <xdr:sp macro="" textlink="">
          <xdr:nvSpPr>
            <xdr:cNvPr id="36932" name="Check Box 68" hidden="1">
              <a:extLst>
                <a:ext uri="{63B3BB69-23CF-44E3-9099-C40C66FF867C}">
                  <a14:compatExt spid="_x0000_s36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123</xdr:row>
          <xdr:rowOff>247650</xdr:rowOff>
        </xdr:from>
        <xdr:to>
          <xdr:col>18</xdr:col>
          <xdr:colOff>638175</xdr:colOff>
          <xdr:row>123</xdr:row>
          <xdr:rowOff>476250</xdr:rowOff>
        </xdr:to>
        <xdr:sp macro="" textlink="">
          <xdr:nvSpPr>
            <xdr:cNvPr id="36933" name="Check Box 69" hidden="1">
              <a:extLst>
                <a:ext uri="{63B3BB69-23CF-44E3-9099-C40C66FF867C}">
                  <a14:compatExt spid="_x0000_s36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125</xdr:row>
          <xdr:rowOff>238125</xdr:rowOff>
        </xdr:from>
        <xdr:to>
          <xdr:col>18</xdr:col>
          <xdr:colOff>638175</xdr:colOff>
          <xdr:row>125</xdr:row>
          <xdr:rowOff>457200</xdr:rowOff>
        </xdr:to>
        <xdr:sp macro="" textlink="">
          <xdr:nvSpPr>
            <xdr:cNvPr id="36934" name="Check Box 70" hidden="1">
              <a:extLst>
                <a:ext uri="{63B3BB69-23CF-44E3-9099-C40C66FF867C}">
                  <a14:compatExt spid="_x0000_s36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126</xdr:row>
          <xdr:rowOff>247650</xdr:rowOff>
        </xdr:from>
        <xdr:to>
          <xdr:col>18</xdr:col>
          <xdr:colOff>638175</xdr:colOff>
          <xdr:row>126</xdr:row>
          <xdr:rowOff>476250</xdr:rowOff>
        </xdr:to>
        <xdr:sp macro="" textlink="">
          <xdr:nvSpPr>
            <xdr:cNvPr id="36935" name="Check Box 71" hidden="1">
              <a:extLst>
                <a:ext uri="{63B3BB69-23CF-44E3-9099-C40C66FF867C}">
                  <a14:compatExt spid="_x0000_s36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127</xdr:row>
          <xdr:rowOff>238125</xdr:rowOff>
        </xdr:from>
        <xdr:to>
          <xdr:col>18</xdr:col>
          <xdr:colOff>638175</xdr:colOff>
          <xdr:row>127</xdr:row>
          <xdr:rowOff>457200</xdr:rowOff>
        </xdr:to>
        <xdr:sp macro="" textlink="">
          <xdr:nvSpPr>
            <xdr:cNvPr id="36936" name="Check Box 72" hidden="1">
              <a:extLst>
                <a:ext uri="{63B3BB69-23CF-44E3-9099-C40C66FF867C}">
                  <a14:compatExt spid="_x0000_s36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128</xdr:row>
          <xdr:rowOff>228600</xdr:rowOff>
        </xdr:from>
        <xdr:to>
          <xdr:col>18</xdr:col>
          <xdr:colOff>638175</xdr:colOff>
          <xdr:row>128</xdr:row>
          <xdr:rowOff>457200</xdr:rowOff>
        </xdr:to>
        <xdr:sp macro="" textlink="">
          <xdr:nvSpPr>
            <xdr:cNvPr id="36937" name="Check Box 73" hidden="1">
              <a:extLst>
                <a:ext uri="{63B3BB69-23CF-44E3-9099-C40C66FF867C}">
                  <a14:compatExt spid="_x0000_s36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129</xdr:row>
          <xdr:rowOff>247650</xdr:rowOff>
        </xdr:from>
        <xdr:to>
          <xdr:col>18</xdr:col>
          <xdr:colOff>638175</xdr:colOff>
          <xdr:row>129</xdr:row>
          <xdr:rowOff>476250</xdr:rowOff>
        </xdr:to>
        <xdr:sp macro="" textlink="">
          <xdr:nvSpPr>
            <xdr:cNvPr id="36938" name="Check Box 74" hidden="1">
              <a:extLst>
                <a:ext uri="{63B3BB69-23CF-44E3-9099-C40C66FF867C}">
                  <a14:compatExt spid="_x0000_s36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130</xdr:row>
          <xdr:rowOff>228600</xdr:rowOff>
        </xdr:from>
        <xdr:to>
          <xdr:col>18</xdr:col>
          <xdr:colOff>638175</xdr:colOff>
          <xdr:row>130</xdr:row>
          <xdr:rowOff>457200</xdr:rowOff>
        </xdr:to>
        <xdr:sp macro="" textlink="">
          <xdr:nvSpPr>
            <xdr:cNvPr id="36939" name="Check Box 75" hidden="1">
              <a:extLst>
                <a:ext uri="{63B3BB69-23CF-44E3-9099-C40C66FF867C}">
                  <a14:compatExt spid="_x0000_s36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131</xdr:row>
          <xdr:rowOff>228600</xdr:rowOff>
        </xdr:from>
        <xdr:to>
          <xdr:col>18</xdr:col>
          <xdr:colOff>638175</xdr:colOff>
          <xdr:row>131</xdr:row>
          <xdr:rowOff>457200</xdr:rowOff>
        </xdr:to>
        <xdr:sp macro="" textlink="">
          <xdr:nvSpPr>
            <xdr:cNvPr id="36940" name="Check Box 76" hidden="1">
              <a:extLst>
                <a:ext uri="{63B3BB69-23CF-44E3-9099-C40C66FF867C}">
                  <a14:compatExt spid="_x0000_s36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132</xdr:row>
          <xdr:rowOff>238125</xdr:rowOff>
        </xdr:from>
        <xdr:to>
          <xdr:col>18</xdr:col>
          <xdr:colOff>638175</xdr:colOff>
          <xdr:row>132</xdr:row>
          <xdr:rowOff>457200</xdr:rowOff>
        </xdr:to>
        <xdr:sp macro="" textlink="">
          <xdr:nvSpPr>
            <xdr:cNvPr id="36941" name="Check Box 77" hidden="1">
              <a:extLst>
                <a:ext uri="{63B3BB69-23CF-44E3-9099-C40C66FF867C}">
                  <a14:compatExt spid="_x0000_s36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134</xdr:row>
          <xdr:rowOff>133350</xdr:rowOff>
        </xdr:from>
        <xdr:to>
          <xdr:col>18</xdr:col>
          <xdr:colOff>638175</xdr:colOff>
          <xdr:row>134</xdr:row>
          <xdr:rowOff>361950</xdr:rowOff>
        </xdr:to>
        <xdr:sp macro="" textlink="">
          <xdr:nvSpPr>
            <xdr:cNvPr id="36942" name="Check Box 78" hidden="1">
              <a:extLst>
                <a:ext uri="{63B3BB69-23CF-44E3-9099-C40C66FF867C}">
                  <a14:compatExt spid="_x0000_s36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135</xdr:row>
          <xdr:rowOff>133350</xdr:rowOff>
        </xdr:from>
        <xdr:to>
          <xdr:col>18</xdr:col>
          <xdr:colOff>638175</xdr:colOff>
          <xdr:row>135</xdr:row>
          <xdr:rowOff>361950</xdr:rowOff>
        </xdr:to>
        <xdr:sp macro="" textlink="">
          <xdr:nvSpPr>
            <xdr:cNvPr id="36943" name="Check Box 79" hidden="1">
              <a:extLst>
                <a:ext uri="{63B3BB69-23CF-44E3-9099-C40C66FF867C}">
                  <a14:compatExt spid="_x0000_s36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136</xdr:row>
          <xdr:rowOff>133350</xdr:rowOff>
        </xdr:from>
        <xdr:to>
          <xdr:col>18</xdr:col>
          <xdr:colOff>638175</xdr:colOff>
          <xdr:row>136</xdr:row>
          <xdr:rowOff>361950</xdr:rowOff>
        </xdr:to>
        <xdr:sp macro="" textlink="">
          <xdr:nvSpPr>
            <xdr:cNvPr id="36944" name="Check Box 80" hidden="1">
              <a:extLst>
                <a:ext uri="{63B3BB69-23CF-44E3-9099-C40C66FF867C}">
                  <a14:compatExt spid="_x0000_s36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137</xdr:row>
          <xdr:rowOff>133350</xdr:rowOff>
        </xdr:from>
        <xdr:to>
          <xdr:col>18</xdr:col>
          <xdr:colOff>638175</xdr:colOff>
          <xdr:row>137</xdr:row>
          <xdr:rowOff>361950</xdr:rowOff>
        </xdr:to>
        <xdr:sp macro="" textlink="">
          <xdr:nvSpPr>
            <xdr:cNvPr id="36945" name="Check Box 81" hidden="1">
              <a:extLst>
                <a:ext uri="{63B3BB69-23CF-44E3-9099-C40C66FF867C}">
                  <a14:compatExt spid="_x0000_s36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138</xdr:row>
          <xdr:rowOff>133350</xdr:rowOff>
        </xdr:from>
        <xdr:to>
          <xdr:col>18</xdr:col>
          <xdr:colOff>638175</xdr:colOff>
          <xdr:row>138</xdr:row>
          <xdr:rowOff>361950</xdr:rowOff>
        </xdr:to>
        <xdr:sp macro="" textlink="">
          <xdr:nvSpPr>
            <xdr:cNvPr id="36946" name="Check Box 82" hidden="1">
              <a:extLst>
                <a:ext uri="{63B3BB69-23CF-44E3-9099-C40C66FF867C}">
                  <a14:compatExt spid="_x0000_s36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139</xdr:row>
          <xdr:rowOff>133350</xdr:rowOff>
        </xdr:from>
        <xdr:to>
          <xdr:col>18</xdr:col>
          <xdr:colOff>638175</xdr:colOff>
          <xdr:row>139</xdr:row>
          <xdr:rowOff>361950</xdr:rowOff>
        </xdr:to>
        <xdr:sp macro="" textlink="">
          <xdr:nvSpPr>
            <xdr:cNvPr id="36947" name="Check Box 83" hidden="1">
              <a:extLst>
                <a:ext uri="{63B3BB69-23CF-44E3-9099-C40C66FF867C}">
                  <a14:compatExt spid="_x0000_s36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140</xdr:row>
          <xdr:rowOff>133350</xdr:rowOff>
        </xdr:from>
        <xdr:to>
          <xdr:col>18</xdr:col>
          <xdr:colOff>638175</xdr:colOff>
          <xdr:row>140</xdr:row>
          <xdr:rowOff>361950</xdr:rowOff>
        </xdr:to>
        <xdr:sp macro="" textlink="">
          <xdr:nvSpPr>
            <xdr:cNvPr id="36948" name="Check Box 84" hidden="1">
              <a:extLst>
                <a:ext uri="{63B3BB69-23CF-44E3-9099-C40C66FF867C}">
                  <a14:compatExt spid="_x0000_s36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141</xdr:row>
          <xdr:rowOff>133350</xdr:rowOff>
        </xdr:from>
        <xdr:to>
          <xdr:col>18</xdr:col>
          <xdr:colOff>638175</xdr:colOff>
          <xdr:row>141</xdr:row>
          <xdr:rowOff>361950</xdr:rowOff>
        </xdr:to>
        <xdr:sp macro="" textlink="">
          <xdr:nvSpPr>
            <xdr:cNvPr id="36949" name="Check Box 85" hidden="1">
              <a:extLst>
                <a:ext uri="{63B3BB69-23CF-44E3-9099-C40C66FF867C}">
                  <a14:compatExt spid="_x0000_s36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153</xdr:row>
          <xdr:rowOff>133350</xdr:rowOff>
        </xdr:from>
        <xdr:to>
          <xdr:col>18</xdr:col>
          <xdr:colOff>638175</xdr:colOff>
          <xdr:row>153</xdr:row>
          <xdr:rowOff>361950</xdr:rowOff>
        </xdr:to>
        <xdr:sp macro="" textlink="">
          <xdr:nvSpPr>
            <xdr:cNvPr id="36950" name="Check Box 86" hidden="1">
              <a:extLst>
                <a:ext uri="{63B3BB69-23CF-44E3-9099-C40C66FF867C}">
                  <a14:compatExt spid="_x0000_s36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155</xdr:row>
          <xdr:rowOff>180975</xdr:rowOff>
        </xdr:from>
        <xdr:to>
          <xdr:col>18</xdr:col>
          <xdr:colOff>638175</xdr:colOff>
          <xdr:row>155</xdr:row>
          <xdr:rowOff>409575</xdr:rowOff>
        </xdr:to>
        <xdr:sp macro="" textlink="">
          <xdr:nvSpPr>
            <xdr:cNvPr id="36951" name="Check Box 87" hidden="1">
              <a:extLst>
                <a:ext uri="{63B3BB69-23CF-44E3-9099-C40C66FF867C}">
                  <a14:compatExt spid="_x0000_s36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156</xdr:row>
          <xdr:rowOff>133350</xdr:rowOff>
        </xdr:from>
        <xdr:to>
          <xdr:col>18</xdr:col>
          <xdr:colOff>638175</xdr:colOff>
          <xdr:row>156</xdr:row>
          <xdr:rowOff>361950</xdr:rowOff>
        </xdr:to>
        <xdr:sp macro="" textlink="">
          <xdr:nvSpPr>
            <xdr:cNvPr id="36952" name="Check Box 88" hidden="1">
              <a:extLst>
                <a:ext uri="{63B3BB69-23CF-44E3-9099-C40C66FF867C}">
                  <a14:compatExt spid="_x0000_s36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158</xdr:row>
          <xdr:rowOff>133350</xdr:rowOff>
        </xdr:from>
        <xdr:to>
          <xdr:col>18</xdr:col>
          <xdr:colOff>638175</xdr:colOff>
          <xdr:row>158</xdr:row>
          <xdr:rowOff>361950</xdr:rowOff>
        </xdr:to>
        <xdr:sp macro="" textlink="">
          <xdr:nvSpPr>
            <xdr:cNvPr id="36953" name="Check Box 89" hidden="1">
              <a:extLst>
                <a:ext uri="{63B3BB69-23CF-44E3-9099-C40C66FF867C}">
                  <a14:compatExt spid="_x0000_s36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159</xdr:row>
          <xdr:rowOff>133350</xdr:rowOff>
        </xdr:from>
        <xdr:to>
          <xdr:col>18</xdr:col>
          <xdr:colOff>638175</xdr:colOff>
          <xdr:row>159</xdr:row>
          <xdr:rowOff>361950</xdr:rowOff>
        </xdr:to>
        <xdr:sp macro="" textlink="">
          <xdr:nvSpPr>
            <xdr:cNvPr id="36954" name="Check Box 90" hidden="1">
              <a:extLst>
                <a:ext uri="{63B3BB69-23CF-44E3-9099-C40C66FF867C}">
                  <a14:compatExt spid="_x0000_s36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161</xdr:row>
          <xdr:rowOff>200025</xdr:rowOff>
        </xdr:from>
        <xdr:to>
          <xdr:col>18</xdr:col>
          <xdr:colOff>638175</xdr:colOff>
          <xdr:row>161</xdr:row>
          <xdr:rowOff>447675</xdr:rowOff>
        </xdr:to>
        <xdr:sp macro="" textlink="">
          <xdr:nvSpPr>
            <xdr:cNvPr id="36955" name="Check Box 91" hidden="1">
              <a:extLst>
                <a:ext uri="{63B3BB69-23CF-44E3-9099-C40C66FF867C}">
                  <a14:compatExt spid="_x0000_s36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162</xdr:row>
          <xdr:rowOff>133350</xdr:rowOff>
        </xdr:from>
        <xdr:to>
          <xdr:col>18</xdr:col>
          <xdr:colOff>638175</xdr:colOff>
          <xdr:row>162</xdr:row>
          <xdr:rowOff>361950</xdr:rowOff>
        </xdr:to>
        <xdr:sp macro="" textlink="">
          <xdr:nvSpPr>
            <xdr:cNvPr id="36956" name="Check Box 92" hidden="1">
              <a:extLst>
                <a:ext uri="{63B3BB69-23CF-44E3-9099-C40C66FF867C}">
                  <a14:compatExt spid="_x0000_s36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169</xdr:row>
          <xdr:rowOff>247650</xdr:rowOff>
        </xdr:from>
        <xdr:to>
          <xdr:col>18</xdr:col>
          <xdr:colOff>600075</xdr:colOff>
          <xdr:row>169</xdr:row>
          <xdr:rowOff>476250</xdr:rowOff>
        </xdr:to>
        <xdr:sp macro="" textlink="">
          <xdr:nvSpPr>
            <xdr:cNvPr id="36957" name="Check Box 93" hidden="1">
              <a:extLst>
                <a:ext uri="{63B3BB69-23CF-44E3-9099-C40C66FF867C}">
                  <a14:compatExt spid="_x0000_s36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171</xdr:row>
          <xdr:rowOff>152400</xdr:rowOff>
        </xdr:from>
        <xdr:to>
          <xdr:col>18</xdr:col>
          <xdr:colOff>600075</xdr:colOff>
          <xdr:row>171</xdr:row>
          <xdr:rowOff>381000</xdr:rowOff>
        </xdr:to>
        <xdr:sp macro="" textlink="">
          <xdr:nvSpPr>
            <xdr:cNvPr id="36958" name="Check Box 94" hidden="1">
              <a:extLst>
                <a:ext uri="{63B3BB69-23CF-44E3-9099-C40C66FF867C}">
                  <a14:compatExt spid="_x0000_s36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172</xdr:row>
          <xdr:rowOff>333375</xdr:rowOff>
        </xdr:from>
        <xdr:to>
          <xdr:col>18</xdr:col>
          <xdr:colOff>600075</xdr:colOff>
          <xdr:row>172</xdr:row>
          <xdr:rowOff>552450</xdr:rowOff>
        </xdr:to>
        <xdr:sp macro="" textlink="">
          <xdr:nvSpPr>
            <xdr:cNvPr id="36959" name="Check Box 95" hidden="1">
              <a:extLst>
                <a:ext uri="{63B3BB69-23CF-44E3-9099-C40C66FF867C}">
                  <a14:compatExt spid="_x0000_s36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174</xdr:row>
          <xdr:rowOff>219075</xdr:rowOff>
        </xdr:from>
        <xdr:to>
          <xdr:col>18</xdr:col>
          <xdr:colOff>638175</xdr:colOff>
          <xdr:row>174</xdr:row>
          <xdr:rowOff>447675</xdr:rowOff>
        </xdr:to>
        <xdr:sp macro="" textlink="">
          <xdr:nvSpPr>
            <xdr:cNvPr id="36960" name="Check Box 96" hidden="1">
              <a:extLst>
                <a:ext uri="{63B3BB69-23CF-44E3-9099-C40C66FF867C}">
                  <a14:compatExt spid="_x0000_s36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176</xdr:row>
          <xdr:rowOff>219075</xdr:rowOff>
        </xdr:from>
        <xdr:to>
          <xdr:col>18</xdr:col>
          <xdr:colOff>638175</xdr:colOff>
          <xdr:row>176</xdr:row>
          <xdr:rowOff>447675</xdr:rowOff>
        </xdr:to>
        <xdr:sp macro="" textlink="">
          <xdr:nvSpPr>
            <xdr:cNvPr id="36961" name="Check Box 97" hidden="1">
              <a:extLst>
                <a:ext uri="{63B3BB69-23CF-44E3-9099-C40C66FF867C}">
                  <a14:compatExt spid="_x0000_s36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177</xdr:row>
          <xdr:rowOff>133350</xdr:rowOff>
        </xdr:from>
        <xdr:to>
          <xdr:col>18</xdr:col>
          <xdr:colOff>638175</xdr:colOff>
          <xdr:row>177</xdr:row>
          <xdr:rowOff>361950</xdr:rowOff>
        </xdr:to>
        <xdr:sp macro="" textlink="">
          <xdr:nvSpPr>
            <xdr:cNvPr id="36962" name="Check Box 98" hidden="1">
              <a:extLst>
                <a:ext uri="{63B3BB69-23CF-44E3-9099-C40C66FF867C}">
                  <a14:compatExt spid="_x0000_s36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178</xdr:row>
          <xdr:rowOff>228600</xdr:rowOff>
        </xdr:from>
        <xdr:to>
          <xdr:col>18</xdr:col>
          <xdr:colOff>638175</xdr:colOff>
          <xdr:row>178</xdr:row>
          <xdr:rowOff>457200</xdr:rowOff>
        </xdr:to>
        <xdr:sp macro="" textlink="">
          <xdr:nvSpPr>
            <xdr:cNvPr id="36963" name="Check Box 99" hidden="1">
              <a:extLst>
                <a:ext uri="{63B3BB69-23CF-44E3-9099-C40C66FF867C}">
                  <a14:compatExt spid="_x0000_s36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179</xdr:row>
          <xdr:rowOff>219075</xdr:rowOff>
        </xdr:from>
        <xdr:to>
          <xdr:col>18</xdr:col>
          <xdr:colOff>638175</xdr:colOff>
          <xdr:row>179</xdr:row>
          <xdr:rowOff>447675</xdr:rowOff>
        </xdr:to>
        <xdr:sp macro="" textlink="">
          <xdr:nvSpPr>
            <xdr:cNvPr id="36964" name="Check Box 100" hidden="1">
              <a:extLst>
                <a:ext uri="{63B3BB69-23CF-44E3-9099-C40C66FF867C}">
                  <a14:compatExt spid="_x0000_s36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181</xdr:row>
          <xdr:rowOff>142875</xdr:rowOff>
        </xdr:from>
        <xdr:to>
          <xdr:col>18</xdr:col>
          <xdr:colOff>638175</xdr:colOff>
          <xdr:row>181</xdr:row>
          <xdr:rowOff>361950</xdr:rowOff>
        </xdr:to>
        <xdr:sp macro="" textlink="">
          <xdr:nvSpPr>
            <xdr:cNvPr id="36965" name="Check Box 101" hidden="1">
              <a:extLst>
                <a:ext uri="{63B3BB69-23CF-44E3-9099-C40C66FF867C}">
                  <a14:compatExt spid="_x0000_s36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182</xdr:row>
          <xdr:rowOff>200025</xdr:rowOff>
        </xdr:from>
        <xdr:to>
          <xdr:col>18</xdr:col>
          <xdr:colOff>638175</xdr:colOff>
          <xdr:row>182</xdr:row>
          <xdr:rowOff>447675</xdr:rowOff>
        </xdr:to>
        <xdr:sp macro="" textlink="">
          <xdr:nvSpPr>
            <xdr:cNvPr id="36966" name="Check Box 102" hidden="1">
              <a:extLst>
                <a:ext uri="{63B3BB69-23CF-44E3-9099-C40C66FF867C}">
                  <a14:compatExt spid="_x0000_s36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194</xdr:row>
          <xdr:rowOff>228600</xdr:rowOff>
        </xdr:from>
        <xdr:to>
          <xdr:col>18</xdr:col>
          <xdr:colOff>638175</xdr:colOff>
          <xdr:row>194</xdr:row>
          <xdr:rowOff>457200</xdr:rowOff>
        </xdr:to>
        <xdr:sp macro="" textlink="">
          <xdr:nvSpPr>
            <xdr:cNvPr id="36967" name="Check Box 103" hidden="1">
              <a:extLst>
                <a:ext uri="{63B3BB69-23CF-44E3-9099-C40C66FF867C}">
                  <a14:compatExt spid="_x0000_s36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196</xdr:row>
          <xdr:rowOff>133350</xdr:rowOff>
        </xdr:from>
        <xdr:to>
          <xdr:col>18</xdr:col>
          <xdr:colOff>638175</xdr:colOff>
          <xdr:row>196</xdr:row>
          <xdr:rowOff>361950</xdr:rowOff>
        </xdr:to>
        <xdr:sp macro="" textlink="">
          <xdr:nvSpPr>
            <xdr:cNvPr id="36968" name="Check Box 104" hidden="1">
              <a:extLst>
                <a:ext uri="{63B3BB69-23CF-44E3-9099-C40C66FF867C}">
                  <a14:compatExt spid="_x0000_s36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197</xdr:row>
          <xdr:rowOff>133350</xdr:rowOff>
        </xdr:from>
        <xdr:to>
          <xdr:col>18</xdr:col>
          <xdr:colOff>638175</xdr:colOff>
          <xdr:row>197</xdr:row>
          <xdr:rowOff>361950</xdr:rowOff>
        </xdr:to>
        <xdr:sp macro="" textlink="">
          <xdr:nvSpPr>
            <xdr:cNvPr id="36969" name="Check Box 105" hidden="1">
              <a:extLst>
                <a:ext uri="{63B3BB69-23CF-44E3-9099-C40C66FF867C}">
                  <a14:compatExt spid="_x0000_s36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199</xdr:row>
          <xdr:rowOff>285750</xdr:rowOff>
        </xdr:from>
        <xdr:to>
          <xdr:col>18</xdr:col>
          <xdr:colOff>638175</xdr:colOff>
          <xdr:row>199</xdr:row>
          <xdr:rowOff>504825</xdr:rowOff>
        </xdr:to>
        <xdr:sp macro="" textlink="">
          <xdr:nvSpPr>
            <xdr:cNvPr id="36970" name="Check Box 106" hidden="1">
              <a:extLst>
                <a:ext uri="{63B3BB69-23CF-44E3-9099-C40C66FF867C}">
                  <a14:compatExt spid="_x0000_s36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200</xdr:row>
          <xdr:rowOff>133350</xdr:rowOff>
        </xdr:from>
        <xdr:to>
          <xdr:col>18</xdr:col>
          <xdr:colOff>638175</xdr:colOff>
          <xdr:row>200</xdr:row>
          <xdr:rowOff>361950</xdr:rowOff>
        </xdr:to>
        <xdr:sp macro="" textlink="">
          <xdr:nvSpPr>
            <xdr:cNvPr id="36971" name="Check Box 107" hidden="1">
              <a:extLst>
                <a:ext uri="{63B3BB69-23CF-44E3-9099-C40C66FF867C}">
                  <a14:compatExt spid="_x0000_s36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201</xdr:row>
          <xdr:rowOff>133350</xdr:rowOff>
        </xdr:from>
        <xdr:to>
          <xdr:col>18</xdr:col>
          <xdr:colOff>638175</xdr:colOff>
          <xdr:row>201</xdr:row>
          <xdr:rowOff>361950</xdr:rowOff>
        </xdr:to>
        <xdr:sp macro="" textlink="">
          <xdr:nvSpPr>
            <xdr:cNvPr id="36972" name="Check Box 108" hidden="1">
              <a:extLst>
                <a:ext uri="{63B3BB69-23CF-44E3-9099-C40C66FF867C}">
                  <a14:compatExt spid="_x0000_s36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202</xdr:row>
          <xdr:rowOff>247650</xdr:rowOff>
        </xdr:from>
        <xdr:to>
          <xdr:col>18</xdr:col>
          <xdr:colOff>638175</xdr:colOff>
          <xdr:row>202</xdr:row>
          <xdr:rowOff>476250</xdr:rowOff>
        </xdr:to>
        <xdr:sp macro="" textlink="">
          <xdr:nvSpPr>
            <xdr:cNvPr id="36973" name="Check Box 109" hidden="1">
              <a:extLst>
                <a:ext uri="{63B3BB69-23CF-44E3-9099-C40C66FF867C}">
                  <a14:compatExt spid="_x0000_s36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203</xdr:row>
          <xdr:rowOff>228600</xdr:rowOff>
        </xdr:from>
        <xdr:to>
          <xdr:col>18</xdr:col>
          <xdr:colOff>638175</xdr:colOff>
          <xdr:row>203</xdr:row>
          <xdr:rowOff>457200</xdr:rowOff>
        </xdr:to>
        <xdr:sp macro="" textlink="">
          <xdr:nvSpPr>
            <xdr:cNvPr id="36974" name="Check Box 110" hidden="1">
              <a:extLst>
                <a:ext uri="{63B3BB69-23CF-44E3-9099-C40C66FF867C}">
                  <a14:compatExt spid="_x0000_s36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204</xdr:row>
          <xdr:rowOff>238125</xdr:rowOff>
        </xdr:from>
        <xdr:to>
          <xdr:col>18</xdr:col>
          <xdr:colOff>638175</xdr:colOff>
          <xdr:row>204</xdr:row>
          <xdr:rowOff>457200</xdr:rowOff>
        </xdr:to>
        <xdr:sp macro="" textlink="">
          <xdr:nvSpPr>
            <xdr:cNvPr id="36975" name="Check Box 111" hidden="1">
              <a:extLst>
                <a:ext uri="{63B3BB69-23CF-44E3-9099-C40C66FF867C}">
                  <a14:compatExt spid="_x0000_s36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206</xdr:row>
          <xdr:rowOff>276225</xdr:rowOff>
        </xdr:from>
        <xdr:to>
          <xdr:col>18</xdr:col>
          <xdr:colOff>638175</xdr:colOff>
          <xdr:row>206</xdr:row>
          <xdr:rowOff>504825</xdr:rowOff>
        </xdr:to>
        <xdr:sp macro="" textlink="">
          <xdr:nvSpPr>
            <xdr:cNvPr id="36976" name="Check Box 112" hidden="1">
              <a:extLst>
                <a:ext uri="{63B3BB69-23CF-44E3-9099-C40C66FF867C}">
                  <a14:compatExt spid="_x0000_s36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207</xdr:row>
          <xdr:rowOff>133350</xdr:rowOff>
        </xdr:from>
        <xdr:to>
          <xdr:col>18</xdr:col>
          <xdr:colOff>638175</xdr:colOff>
          <xdr:row>207</xdr:row>
          <xdr:rowOff>361950</xdr:rowOff>
        </xdr:to>
        <xdr:sp macro="" textlink="">
          <xdr:nvSpPr>
            <xdr:cNvPr id="36977" name="Check Box 113" hidden="1">
              <a:extLst>
                <a:ext uri="{63B3BB69-23CF-44E3-9099-C40C66FF867C}">
                  <a14:compatExt spid="_x0000_s36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214</xdr:row>
          <xdr:rowOff>238125</xdr:rowOff>
        </xdr:from>
        <xdr:to>
          <xdr:col>18</xdr:col>
          <xdr:colOff>638175</xdr:colOff>
          <xdr:row>214</xdr:row>
          <xdr:rowOff>457200</xdr:rowOff>
        </xdr:to>
        <xdr:sp macro="" textlink="">
          <xdr:nvSpPr>
            <xdr:cNvPr id="36978" name="Check Box 114" hidden="1">
              <a:extLst>
                <a:ext uri="{63B3BB69-23CF-44E3-9099-C40C66FF867C}">
                  <a14:compatExt spid="_x0000_s36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215</xdr:row>
          <xdr:rowOff>276225</xdr:rowOff>
        </xdr:from>
        <xdr:to>
          <xdr:col>18</xdr:col>
          <xdr:colOff>638175</xdr:colOff>
          <xdr:row>215</xdr:row>
          <xdr:rowOff>504825</xdr:rowOff>
        </xdr:to>
        <xdr:sp macro="" textlink="">
          <xdr:nvSpPr>
            <xdr:cNvPr id="36979" name="Check Box 115" hidden="1">
              <a:extLst>
                <a:ext uri="{63B3BB69-23CF-44E3-9099-C40C66FF867C}">
                  <a14:compatExt spid="_x0000_s36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217</xdr:row>
          <xdr:rowOff>133350</xdr:rowOff>
        </xdr:from>
        <xdr:to>
          <xdr:col>18</xdr:col>
          <xdr:colOff>638175</xdr:colOff>
          <xdr:row>217</xdr:row>
          <xdr:rowOff>361950</xdr:rowOff>
        </xdr:to>
        <xdr:sp macro="" textlink="">
          <xdr:nvSpPr>
            <xdr:cNvPr id="36980" name="Check Box 116" hidden="1">
              <a:extLst>
                <a:ext uri="{63B3BB69-23CF-44E3-9099-C40C66FF867C}">
                  <a14:compatExt spid="_x0000_s36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218</xdr:row>
          <xdr:rowOff>133350</xdr:rowOff>
        </xdr:from>
        <xdr:to>
          <xdr:col>18</xdr:col>
          <xdr:colOff>638175</xdr:colOff>
          <xdr:row>218</xdr:row>
          <xdr:rowOff>361950</xdr:rowOff>
        </xdr:to>
        <xdr:sp macro="" textlink="">
          <xdr:nvSpPr>
            <xdr:cNvPr id="36981" name="Check Box 117" hidden="1">
              <a:extLst>
                <a:ext uri="{63B3BB69-23CF-44E3-9099-C40C66FF867C}">
                  <a14:compatExt spid="_x0000_s36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219</xdr:row>
          <xdr:rowOff>133350</xdr:rowOff>
        </xdr:from>
        <xdr:to>
          <xdr:col>18</xdr:col>
          <xdr:colOff>638175</xdr:colOff>
          <xdr:row>219</xdr:row>
          <xdr:rowOff>361950</xdr:rowOff>
        </xdr:to>
        <xdr:sp macro="" textlink="">
          <xdr:nvSpPr>
            <xdr:cNvPr id="36982" name="Check Box 118" hidden="1">
              <a:extLst>
                <a:ext uri="{63B3BB69-23CF-44E3-9099-C40C66FF867C}">
                  <a14:compatExt spid="_x0000_s36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220</xdr:row>
          <xdr:rowOff>133350</xdr:rowOff>
        </xdr:from>
        <xdr:to>
          <xdr:col>18</xdr:col>
          <xdr:colOff>638175</xdr:colOff>
          <xdr:row>220</xdr:row>
          <xdr:rowOff>361950</xdr:rowOff>
        </xdr:to>
        <xdr:sp macro="" textlink="">
          <xdr:nvSpPr>
            <xdr:cNvPr id="36983" name="Check Box 119" hidden="1">
              <a:extLst>
                <a:ext uri="{63B3BB69-23CF-44E3-9099-C40C66FF867C}">
                  <a14:compatExt spid="_x0000_s36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222</xdr:row>
          <xdr:rowOff>228600</xdr:rowOff>
        </xdr:from>
        <xdr:to>
          <xdr:col>18</xdr:col>
          <xdr:colOff>638175</xdr:colOff>
          <xdr:row>222</xdr:row>
          <xdr:rowOff>457200</xdr:rowOff>
        </xdr:to>
        <xdr:sp macro="" textlink="">
          <xdr:nvSpPr>
            <xdr:cNvPr id="36984" name="Check Box 120" hidden="1">
              <a:extLst>
                <a:ext uri="{63B3BB69-23CF-44E3-9099-C40C66FF867C}">
                  <a14:compatExt spid="_x0000_s36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225</xdr:row>
          <xdr:rowOff>190500</xdr:rowOff>
        </xdr:from>
        <xdr:to>
          <xdr:col>18</xdr:col>
          <xdr:colOff>638175</xdr:colOff>
          <xdr:row>225</xdr:row>
          <xdr:rowOff>409575</xdr:rowOff>
        </xdr:to>
        <xdr:sp macro="" textlink="">
          <xdr:nvSpPr>
            <xdr:cNvPr id="36985" name="Check Box 121" hidden="1">
              <a:extLst>
                <a:ext uri="{63B3BB69-23CF-44E3-9099-C40C66FF867C}">
                  <a14:compatExt spid="_x0000_s36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226</xdr:row>
          <xdr:rowOff>200025</xdr:rowOff>
        </xdr:from>
        <xdr:to>
          <xdr:col>18</xdr:col>
          <xdr:colOff>638175</xdr:colOff>
          <xdr:row>226</xdr:row>
          <xdr:rowOff>447675</xdr:rowOff>
        </xdr:to>
        <xdr:sp macro="" textlink="">
          <xdr:nvSpPr>
            <xdr:cNvPr id="36986" name="Check Box 122" hidden="1">
              <a:extLst>
                <a:ext uri="{63B3BB69-23CF-44E3-9099-C40C66FF867C}">
                  <a14:compatExt spid="_x0000_s369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227</xdr:row>
          <xdr:rowOff>323850</xdr:rowOff>
        </xdr:from>
        <xdr:to>
          <xdr:col>18</xdr:col>
          <xdr:colOff>638175</xdr:colOff>
          <xdr:row>227</xdr:row>
          <xdr:rowOff>552450</xdr:rowOff>
        </xdr:to>
        <xdr:sp macro="" textlink="">
          <xdr:nvSpPr>
            <xdr:cNvPr id="36987" name="Check Box 123" hidden="1">
              <a:extLst>
                <a:ext uri="{63B3BB69-23CF-44E3-9099-C40C66FF867C}">
                  <a14:compatExt spid="_x0000_s369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228</xdr:row>
          <xdr:rowOff>276225</xdr:rowOff>
        </xdr:from>
        <xdr:to>
          <xdr:col>18</xdr:col>
          <xdr:colOff>638175</xdr:colOff>
          <xdr:row>228</xdr:row>
          <xdr:rowOff>504825</xdr:rowOff>
        </xdr:to>
        <xdr:sp macro="" textlink="">
          <xdr:nvSpPr>
            <xdr:cNvPr id="36988" name="Check Box 124" hidden="1">
              <a:extLst>
                <a:ext uri="{63B3BB69-23CF-44E3-9099-C40C66FF867C}">
                  <a14:compatExt spid="_x0000_s369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229</xdr:row>
          <xdr:rowOff>361950</xdr:rowOff>
        </xdr:from>
        <xdr:to>
          <xdr:col>18</xdr:col>
          <xdr:colOff>638175</xdr:colOff>
          <xdr:row>229</xdr:row>
          <xdr:rowOff>590550</xdr:rowOff>
        </xdr:to>
        <xdr:sp macro="" textlink="">
          <xdr:nvSpPr>
            <xdr:cNvPr id="36989" name="Check Box 125" hidden="1">
              <a:extLst>
                <a:ext uri="{63B3BB69-23CF-44E3-9099-C40C66FF867C}">
                  <a14:compatExt spid="_x0000_s369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231</xdr:row>
          <xdr:rowOff>133350</xdr:rowOff>
        </xdr:from>
        <xdr:to>
          <xdr:col>18</xdr:col>
          <xdr:colOff>638175</xdr:colOff>
          <xdr:row>231</xdr:row>
          <xdr:rowOff>361950</xdr:rowOff>
        </xdr:to>
        <xdr:sp macro="" textlink="">
          <xdr:nvSpPr>
            <xdr:cNvPr id="36990" name="Check Box 126" hidden="1">
              <a:extLst>
                <a:ext uri="{63B3BB69-23CF-44E3-9099-C40C66FF867C}">
                  <a14:compatExt spid="_x0000_s369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232</xdr:row>
          <xdr:rowOff>133350</xdr:rowOff>
        </xdr:from>
        <xdr:to>
          <xdr:col>18</xdr:col>
          <xdr:colOff>638175</xdr:colOff>
          <xdr:row>232</xdr:row>
          <xdr:rowOff>361950</xdr:rowOff>
        </xdr:to>
        <xdr:sp macro="" textlink="">
          <xdr:nvSpPr>
            <xdr:cNvPr id="36991" name="Check Box 127" hidden="1">
              <a:extLst>
                <a:ext uri="{63B3BB69-23CF-44E3-9099-C40C66FF867C}">
                  <a14:compatExt spid="_x0000_s369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233</xdr:row>
          <xdr:rowOff>133350</xdr:rowOff>
        </xdr:from>
        <xdr:to>
          <xdr:col>18</xdr:col>
          <xdr:colOff>638175</xdr:colOff>
          <xdr:row>233</xdr:row>
          <xdr:rowOff>361950</xdr:rowOff>
        </xdr:to>
        <xdr:sp macro="" textlink="">
          <xdr:nvSpPr>
            <xdr:cNvPr id="36992" name="Check Box 128" hidden="1">
              <a:extLst>
                <a:ext uri="{63B3BB69-23CF-44E3-9099-C40C66FF867C}">
                  <a14:compatExt spid="_x0000_s369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234</xdr:row>
          <xdr:rowOff>133350</xdr:rowOff>
        </xdr:from>
        <xdr:to>
          <xdr:col>18</xdr:col>
          <xdr:colOff>638175</xdr:colOff>
          <xdr:row>234</xdr:row>
          <xdr:rowOff>361950</xdr:rowOff>
        </xdr:to>
        <xdr:sp macro="" textlink="">
          <xdr:nvSpPr>
            <xdr:cNvPr id="36993" name="Check Box 129" hidden="1">
              <a:extLst>
                <a:ext uri="{63B3BB69-23CF-44E3-9099-C40C66FF867C}">
                  <a14:compatExt spid="_x0000_s369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237</xdr:row>
          <xdr:rowOff>133350</xdr:rowOff>
        </xdr:from>
        <xdr:to>
          <xdr:col>18</xdr:col>
          <xdr:colOff>638175</xdr:colOff>
          <xdr:row>237</xdr:row>
          <xdr:rowOff>361950</xdr:rowOff>
        </xdr:to>
        <xdr:sp macro="" textlink="">
          <xdr:nvSpPr>
            <xdr:cNvPr id="36994" name="Check Box 130" hidden="1">
              <a:extLst>
                <a:ext uri="{63B3BB69-23CF-44E3-9099-C40C66FF867C}">
                  <a14:compatExt spid="_x0000_s369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238</xdr:row>
          <xdr:rowOff>133350</xdr:rowOff>
        </xdr:from>
        <xdr:to>
          <xdr:col>18</xdr:col>
          <xdr:colOff>638175</xdr:colOff>
          <xdr:row>238</xdr:row>
          <xdr:rowOff>361950</xdr:rowOff>
        </xdr:to>
        <xdr:sp macro="" textlink="">
          <xdr:nvSpPr>
            <xdr:cNvPr id="36995" name="Check Box 131" hidden="1">
              <a:extLst>
                <a:ext uri="{63B3BB69-23CF-44E3-9099-C40C66FF867C}">
                  <a14:compatExt spid="_x0000_s369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239</xdr:row>
          <xdr:rowOff>133350</xdr:rowOff>
        </xdr:from>
        <xdr:to>
          <xdr:col>18</xdr:col>
          <xdr:colOff>638175</xdr:colOff>
          <xdr:row>239</xdr:row>
          <xdr:rowOff>361950</xdr:rowOff>
        </xdr:to>
        <xdr:sp macro="" textlink="">
          <xdr:nvSpPr>
            <xdr:cNvPr id="36996" name="Check Box 132" hidden="1">
              <a:extLst>
                <a:ext uri="{63B3BB69-23CF-44E3-9099-C40C66FF867C}">
                  <a14:compatExt spid="_x0000_s369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241</xdr:row>
          <xdr:rowOff>133350</xdr:rowOff>
        </xdr:from>
        <xdr:to>
          <xdr:col>18</xdr:col>
          <xdr:colOff>638175</xdr:colOff>
          <xdr:row>241</xdr:row>
          <xdr:rowOff>361950</xdr:rowOff>
        </xdr:to>
        <xdr:sp macro="" textlink="">
          <xdr:nvSpPr>
            <xdr:cNvPr id="36997" name="Check Box 133" hidden="1">
              <a:extLst>
                <a:ext uri="{63B3BB69-23CF-44E3-9099-C40C66FF867C}">
                  <a14:compatExt spid="_x0000_s369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242</xdr:row>
          <xdr:rowOff>133350</xdr:rowOff>
        </xdr:from>
        <xdr:to>
          <xdr:col>18</xdr:col>
          <xdr:colOff>638175</xdr:colOff>
          <xdr:row>242</xdr:row>
          <xdr:rowOff>361950</xdr:rowOff>
        </xdr:to>
        <xdr:sp macro="" textlink="">
          <xdr:nvSpPr>
            <xdr:cNvPr id="36998" name="Check Box 134" hidden="1">
              <a:extLst>
                <a:ext uri="{63B3BB69-23CF-44E3-9099-C40C66FF867C}">
                  <a14:compatExt spid="_x0000_s369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243</xdr:row>
          <xdr:rowOff>133350</xdr:rowOff>
        </xdr:from>
        <xdr:to>
          <xdr:col>18</xdr:col>
          <xdr:colOff>638175</xdr:colOff>
          <xdr:row>243</xdr:row>
          <xdr:rowOff>361950</xdr:rowOff>
        </xdr:to>
        <xdr:sp macro="" textlink="">
          <xdr:nvSpPr>
            <xdr:cNvPr id="36999" name="Check Box 135" hidden="1">
              <a:extLst>
                <a:ext uri="{63B3BB69-23CF-44E3-9099-C40C66FF867C}">
                  <a14:compatExt spid="_x0000_s369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244</xdr:row>
          <xdr:rowOff>133350</xdr:rowOff>
        </xdr:from>
        <xdr:to>
          <xdr:col>18</xdr:col>
          <xdr:colOff>638175</xdr:colOff>
          <xdr:row>244</xdr:row>
          <xdr:rowOff>361950</xdr:rowOff>
        </xdr:to>
        <xdr:sp macro="" textlink="">
          <xdr:nvSpPr>
            <xdr:cNvPr id="37000" name="Check Box 136" hidden="1">
              <a:extLst>
                <a:ext uri="{63B3BB69-23CF-44E3-9099-C40C66FF867C}">
                  <a14:compatExt spid="_x0000_s37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246</xdr:row>
          <xdr:rowOff>190500</xdr:rowOff>
        </xdr:from>
        <xdr:to>
          <xdr:col>18</xdr:col>
          <xdr:colOff>638175</xdr:colOff>
          <xdr:row>246</xdr:row>
          <xdr:rowOff>409575</xdr:rowOff>
        </xdr:to>
        <xdr:sp macro="" textlink="">
          <xdr:nvSpPr>
            <xdr:cNvPr id="37001" name="Check Box 137" hidden="1">
              <a:extLst>
                <a:ext uri="{63B3BB69-23CF-44E3-9099-C40C66FF867C}">
                  <a14:compatExt spid="_x0000_s370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247</xdr:row>
          <xdr:rowOff>200025</xdr:rowOff>
        </xdr:from>
        <xdr:to>
          <xdr:col>18</xdr:col>
          <xdr:colOff>638175</xdr:colOff>
          <xdr:row>247</xdr:row>
          <xdr:rowOff>447675</xdr:rowOff>
        </xdr:to>
        <xdr:sp macro="" textlink="">
          <xdr:nvSpPr>
            <xdr:cNvPr id="37002" name="Check Box 138" hidden="1">
              <a:extLst>
                <a:ext uri="{63B3BB69-23CF-44E3-9099-C40C66FF867C}">
                  <a14:compatExt spid="_x0000_s370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248</xdr:row>
          <xdr:rowOff>190500</xdr:rowOff>
        </xdr:from>
        <xdr:to>
          <xdr:col>18</xdr:col>
          <xdr:colOff>638175</xdr:colOff>
          <xdr:row>248</xdr:row>
          <xdr:rowOff>409575</xdr:rowOff>
        </xdr:to>
        <xdr:sp macro="" textlink="">
          <xdr:nvSpPr>
            <xdr:cNvPr id="37003" name="Check Box 139" hidden="1">
              <a:extLst>
                <a:ext uri="{63B3BB69-23CF-44E3-9099-C40C66FF867C}">
                  <a14:compatExt spid="_x0000_s370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249</xdr:row>
          <xdr:rowOff>190500</xdr:rowOff>
        </xdr:from>
        <xdr:to>
          <xdr:col>18</xdr:col>
          <xdr:colOff>638175</xdr:colOff>
          <xdr:row>249</xdr:row>
          <xdr:rowOff>409575</xdr:rowOff>
        </xdr:to>
        <xdr:sp macro="" textlink="">
          <xdr:nvSpPr>
            <xdr:cNvPr id="37004" name="Check Box 140" hidden="1">
              <a:extLst>
                <a:ext uri="{63B3BB69-23CF-44E3-9099-C40C66FF867C}">
                  <a14:compatExt spid="_x0000_s370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257</xdr:row>
          <xdr:rowOff>190500</xdr:rowOff>
        </xdr:from>
        <xdr:to>
          <xdr:col>18</xdr:col>
          <xdr:colOff>638175</xdr:colOff>
          <xdr:row>257</xdr:row>
          <xdr:rowOff>409575</xdr:rowOff>
        </xdr:to>
        <xdr:sp macro="" textlink="">
          <xdr:nvSpPr>
            <xdr:cNvPr id="37005" name="Check Box 141" hidden="1">
              <a:extLst>
                <a:ext uri="{63B3BB69-23CF-44E3-9099-C40C66FF867C}">
                  <a14:compatExt spid="_x0000_s370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258</xdr:row>
          <xdr:rowOff>180975</xdr:rowOff>
        </xdr:from>
        <xdr:to>
          <xdr:col>18</xdr:col>
          <xdr:colOff>638175</xdr:colOff>
          <xdr:row>258</xdr:row>
          <xdr:rowOff>409575</xdr:rowOff>
        </xdr:to>
        <xdr:sp macro="" textlink="">
          <xdr:nvSpPr>
            <xdr:cNvPr id="37006" name="Check Box 142" hidden="1">
              <a:extLst>
                <a:ext uri="{63B3BB69-23CF-44E3-9099-C40C66FF867C}">
                  <a14:compatExt spid="_x0000_s370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260</xdr:row>
          <xdr:rowOff>190500</xdr:rowOff>
        </xdr:from>
        <xdr:to>
          <xdr:col>18</xdr:col>
          <xdr:colOff>638175</xdr:colOff>
          <xdr:row>260</xdr:row>
          <xdr:rowOff>409575</xdr:rowOff>
        </xdr:to>
        <xdr:sp macro="" textlink="">
          <xdr:nvSpPr>
            <xdr:cNvPr id="37007" name="Check Box 143" hidden="1">
              <a:extLst>
                <a:ext uri="{63B3BB69-23CF-44E3-9099-C40C66FF867C}">
                  <a14:compatExt spid="_x0000_s370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261</xdr:row>
          <xdr:rowOff>190500</xdr:rowOff>
        </xdr:from>
        <xdr:to>
          <xdr:col>18</xdr:col>
          <xdr:colOff>638175</xdr:colOff>
          <xdr:row>261</xdr:row>
          <xdr:rowOff>409575</xdr:rowOff>
        </xdr:to>
        <xdr:sp macro="" textlink="">
          <xdr:nvSpPr>
            <xdr:cNvPr id="37008" name="Check Box 144" hidden="1">
              <a:extLst>
                <a:ext uri="{63B3BB69-23CF-44E3-9099-C40C66FF867C}">
                  <a14:compatExt spid="_x0000_s370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262</xdr:row>
          <xdr:rowOff>180975</xdr:rowOff>
        </xdr:from>
        <xdr:to>
          <xdr:col>18</xdr:col>
          <xdr:colOff>638175</xdr:colOff>
          <xdr:row>262</xdr:row>
          <xdr:rowOff>409575</xdr:rowOff>
        </xdr:to>
        <xdr:sp macro="" textlink="">
          <xdr:nvSpPr>
            <xdr:cNvPr id="37009" name="Check Box 145" hidden="1">
              <a:extLst>
                <a:ext uri="{63B3BB69-23CF-44E3-9099-C40C66FF867C}">
                  <a14:compatExt spid="_x0000_s370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263</xdr:row>
          <xdr:rowOff>133350</xdr:rowOff>
        </xdr:from>
        <xdr:to>
          <xdr:col>18</xdr:col>
          <xdr:colOff>638175</xdr:colOff>
          <xdr:row>263</xdr:row>
          <xdr:rowOff>361950</xdr:rowOff>
        </xdr:to>
        <xdr:sp macro="" textlink="">
          <xdr:nvSpPr>
            <xdr:cNvPr id="37010" name="Check Box 146" hidden="1">
              <a:extLst>
                <a:ext uri="{63B3BB69-23CF-44E3-9099-C40C66FF867C}">
                  <a14:compatExt spid="_x0000_s370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264</xdr:row>
          <xdr:rowOff>200025</xdr:rowOff>
        </xdr:from>
        <xdr:to>
          <xdr:col>18</xdr:col>
          <xdr:colOff>638175</xdr:colOff>
          <xdr:row>264</xdr:row>
          <xdr:rowOff>447675</xdr:rowOff>
        </xdr:to>
        <xdr:sp macro="" textlink="">
          <xdr:nvSpPr>
            <xdr:cNvPr id="37011" name="Check Box 147" hidden="1">
              <a:extLst>
                <a:ext uri="{63B3BB69-23CF-44E3-9099-C40C66FF867C}">
                  <a14:compatExt spid="_x0000_s370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265</xdr:row>
          <xdr:rowOff>190500</xdr:rowOff>
        </xdr:from>
        <xdr:to>
          <xdr:col>18</xdr:col>
          <xdr:colOff>638175</xdr:colOff>
          <xdr:row>265</xdr:row>
          <xdr:rowOff>409575</xdr:rowOff>
        </xdr:to>
        <xdr:sp macro="" textlink="">
          <xdr:nvSpPr>
            <xdr:cNvPr id="37012" name="Check Box 148" hidden="1">
              <a:extLst>
                <a:ext uri="{63B3BB69-23CF-44E3-9099-C40C66FF867C}">
                  <a14:compatExt spid="_x0000_s370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266</xdr:row>
          <xdr:rowOff>190500</xdr:rowOff>
        </xdr:from>
        <xdr:to>
          <xdr:col>18</xdr:col>
          <xdr:colOff>638175</xdr:colOff>
          <xdr:row>266</xdr:row>
          <xdr:rowOff>409575</xdr:rowOff>
        </xdr:to>
        <xdr:sp macro="" textlink="">
          <xdr:nvSpPr>
            <xdr:cNvPr id="37013" name="Check Box 149" hidden="1">
              <a:extLst>
                <a:ext uri="{63B3BB69-23CF-44E3-9099-C40C66FF867C}">
                  <a14:compatExt spid="_x0000_s370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278</xdr:row>
          <xdr:rowOff>133350</xdr:rowOff>
        </xdr:from>
        <xdr:to>
          <xdr:col>18</xdr:col>
          <xdr:colOff>638175</xdr:colOff>
          <xdr:row>278</xdr:row>
          <xdr:rowOff>361950</xdr:rowOff>
        </xdr:to>
        <xdr:sp macro="" textlink="">
          <xdr:nvSpPr>
            <xdr:cNvPr id="37014" name="Check Box 150" hidden="1">
              <a:extLst>
                <a:ext uri="{63B3BB69-23CF-44E3-9099-C40C66FF867C}">
                  <a14:compatExt spid="_x0000_s370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280</xdr:row>
          <xdr:rowOff>133350</xdr:rowOff>
        </xdr:from>
        <xdr:to>
          <xdr:col>18</xdr:col>
          <xdr:colOff>638175</xdr:colOff>
          <xdr:row>280</xdr:row>
          <xdr:rowOff>361950</xdr:rowOff>
        </xdr:to>
        <xdr:sp macro="" textlink="">
          <xdr:nvSpPr>
            <xdr:cNvPr id="37015" name="Check Box 151" hidden="1">
              <a:extLst>
                <a:ext uri="{63B3BB69-23CF-44E3-9099-C40C66FF867C}">
                  <a14:compatExt spid="_x0000_s370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282</xdr:row>
          <xdr:rowOff>133350</xdr:rowOff>
        </xdr:from>
        <xdr:to>
          <xdr:col>18</xdr:col>
          <xdr:colOff>638175</xdr:colOff>
          <xdr:row>282</xdr:row>
          <xdr:rowOff>361950</xdr:rowOff>
        </xdr:to>
        <xdr:sp macro="" textlink="">
          <xdr:nvSpPr>
            <xdr:cNvPr id="37016" name="Check Box 152" hidden="1">
              <a:extLst>
                <a:ext uri="{63B3BB69-23CF-44E3-9099-C40C66FF867C}">
                  <a14:compatExt spid="_x0000_s370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284</xdr:row>
          <xdr:rowOff>238125</xdr:rowOff>
        </xdr:from>
        <xdr:to>
          <xdr:col>18</xdr:col>
          <xdr:colOff>638175</xdr:colOff>
          <xdr:row>284</xdr:row>
          <xdr:rowOff>457200</xdr:rowOff>
        </xdr:to>
        <xdr:sp macro="" textlink="">
          <xdr:nvSpPr>
            <xdr:cNvPr id="37017" name="Check Box 153" hidden="1">
              <a:extLst>
                <a:ext uri="{63B3BB69-23CF-44E3-9099-C40C66FF867C}">
                  <a14:compatExt spid="_x0000_s370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285</xdr:row>
          <xdr:rowOff>285750</xdr:rowOff>
        </xdr:from>
        <xdr:to>
          <xdr:col>18</xdr:col>
          <xdr:colOff>638175</xdr:colOff>
          <xdr:row>285</xdr:row>
          <xdr:rowOff>504825</xdr:rowOff>
        </xdr:to>
        <xdr:sp macro="" textlink="">
          <xdr:nvSpPr>
            <xdr:cNvPr id="37018" name="Check Box 154" hidden="1">
              <a:extLst>
                <a:ext uri="{63B3BB69-23CF-44E3-9099-C40C66FF867C}">
                  <a14:compatExt spid="_x0000_s370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286</xdr:row>
          <xdr:rowOff>295275</xdr:rowOff>
        </xdr:from>
        <xdr:to>
          <xdr:col>18</xdr:col>
          <xdr:colOff>638175</xdr:colOff>
          <xdr:row>286</xdr:row>
          <xdr:rowOff>542925</xdr:rowOff>
        </xdr:to>
        <xdr:sp macro="" textlink="">
          <xdr:nvSpPr>
            <xdr:cNvPr id="37019" name="Check Box 155" hidden="1">
              <a:extLst>
                <a:ext uri="{63B3BB69-23CF-44E3-9099-C40C66FF867C}">
                  <a14:compatExt spid="_x0000_s370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287</xdr:row>
          <xdr:rowOff>200025</xdr:rowOff>
        </xdr:from>
        <xdr:to>
          <xdr:col>18</xdr:col>
          <xdr:colOff>638175</xdr:colOff>
          <xdr:row>287</xdr:row>
          <xdr:rowOff>447675</xdr:rowOff>
        </xdr:to>
        <xdr:sp macro="" textlink="">
          <xdr:nvSpPr>
            <xdr:cNvPr id="37020" name="Check Box 156" hidden="1">
              <a:extLst>
                <a:ext uri="{63B3BB69-23CF-44E3-9099-C40C66FF867C}">
                  <a14:compatExt spid="_x0000_s370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288</xdr:row>
          <xdr:rowOff>133350</xdr:rowOff>
        </xdr:from>
        <xdr:to>
          <xdr:col>18</xdr:col>
          <xdr:colOff>638175</xdr:colOff>
          <xdr:row>288</xdr:row>
          <xdr:rowOff>361950</xdr:rowOff>
        </xdr:to>
        <xdr:sp macro="" textlink="">
          <xdr:nvSpPr>
            <xdr:cNvPr id="37021" name="Check Box 157" hidden="1">
              <a:extLst>
                <a:ext uri="{63B3BB69-23CF-44E3-9099-C40C66FF867C}">
                  <a14:compatExt spid="_x0000_s370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289</xdr:row>
          <xdr:rowOff>200025</xdr:rowOff>
        </xdr:from>
        <xdr:to>
          <xdr:col>18</xdr:col>
          <xdr:colOff>638175</xdr:colOff>
          <xdr:row>289</xdr:row>
          <xdr:rowOff>447675</xdr:rowOff>
        </xdr:to>
        <xdr:sp macro="" textlink="">
          <xdr:nvSpPr>
            <xdr:cNvPr id="37022" name="Check Box 158" hidden="1">
              <a:extLst>
                <a:ext uri="{63B3BB69-23CF-44E3-9099-C40C66FF867C}">
                  <a14:compatExt spid="_x0000_s370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291</xdr:row>
          <xdr:rowOff>133350</xdr:rowOff>
        </xdr:from>
        <xdr:to>
          <xdr:col>18</xdr:col>
          <xdr:colOff>638175</xdr:colOff>
          <xdr:row>291</xdr:row>
          <xdr:rowOff>361950</xdr:rowOff>
        </xdr:to>
        <xdr:sp macro="" textlink="">
          <xdr:nvSpPr>
            <xdr:cNvPr id="37023" name="Check Box 159" hidden="1">
              <a:extLst>
                <a:ext uri="{63B3BB69-23CF-44E3-9099-C40C66FF867C}">
                  <a14:compatExt spid="_x0000_s370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298</xdr:row>
          <xdr:rowOff>133350</xdr:rowOff>
        </xdr:from>
        <xdr:to>
          <xdr:col>18</xdr:col>
          <xdr:colOff>638175</xdr:colOff>
          <xdr:row>298</xdr:row>
          <xdr:rowOff>361950</xdr:rowOff>
        </xdr:to>
        <xdr:sp macro="" textlink="">
          <xdr:nvSpPr>
            <xdr:cNvPr id="37024" name="Check Box 160" hidden="1">
              <a:extLst>
                <a:ext uri="{63B3BB69-23CF-44E3-9099-C40C66FF867C}">
                  <a14:compatExt spid="_x0000_s370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301</xdr:row>
          <xdr:rowOff>133350</xdr:rowOff>
        </xdr:from>
        <xdr:to>
          <xdr:col>18</xdr:col>
          <xdr:colOff>638175</xdr:colOff>
          <xdr:row>301</xdr:row>
          <xdr:rowOff>361950</xdr:rowOff>
        </xdr:to>
        <xdr:sp macro="" textlink="">
          <xdr:nvSpPr>
            <xdr:cNvPr id="37025" name="Check Box 161" hidden="1">
              <a:extLst>
                <a:ext uri="{63B3BB69-23CF-44E3-9099-C40C66FF867C}">
                  <a14:compatExt spid="_x0000_s37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302</xdr:row>
          <xdr:rowOff>133350</xdr:rowOff>
        </xdr:from>
        <xdr:to>
          <xdr:col>18</xdr:col>
          <xdr:colOff>638175</xdr:colOff>
          <xdr:row>302</xdr:row>
          <xdr:rowOff>361950</xdr:rowOff>
        </xdr:to>
        <xdr:sp macro="" textlink="">
          <xdr:nvSpPr>
            <xdr:cNvPr id="37026" name="Check Box 162" hidden="1">
              <a:extLst>
                <a:ext uri="{63B3BB69-23CF-44E3-9099-C40C66FF867C}">
                  <a14:compatExt spid="_x0000_s37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303</xdr:row>
          <xdr:rowOff>133350</xdr:rowOff>
        </xdr:from>
        <xdr:to>
          <xdr:col>18</xdr:col>
          <xdr:colOff>638175</xdr:colOff>
          <xdr:row>303</xdr:row>
          <xdr:rowOff>361950</xdr:rowOff>
        </xdr:to>
        <xdr:sp macro="" textlink="">
          <xdr:nvSpPr>
            <xdr:cNvPr id="37027" name="Check Box 163" hidden="1">
              <a:extLst>
                <a:ext uri="{63B3BB69-23CF-44E3-9099-C40C66FF867C}">
                  <a14:compatExt spid="_x0000_s37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306</xdr:row>
          <xdr:rowOff>285750</xdr:rowOff>
        </xdr:from>
        <xdr:to>
          <xdr:col>18</xdr:col>
          <xdr:colOff>638175</xdr:colOff>
          <xdr:row>306</xdr:row>
          <xdr:rowOff>504825</xdr:rowOff>
        </xdr:to>
        <xdr:sp macro="" textlink="">
          <xdr:nvSpPr>
            <xdr:cNvPr id="37028" name="Check Box 164" hidden="1">
              <a:extLst>
                <a:ext uri="{63B3BB69-23CF-44E3-9099-C40C66FF867C}">
                  <a14:compatExt spid="_x0000_s37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307</xdr:row>
          <xdr:rowOff>247650</xdr:rowOff>
        </xdr:from>
        <xdr:to>
          <xdr:col>18</xdr:col>
          <xdr:colOff>638175</xdr:colOff>
          <xdr:row>307</xdr:row>
          <xdr:rowOff>476250</xdr:rowOff>
        </xdr:to>
        <xdr:sp macro="" textlink="">
          <xdr:nvSpPr>
            <xdr:cNvPr id="37029" name="Check Box 165" hidden="1">
              <a:extLst>
                <a:ext uri="{63B3BB69-23CF-44E3-9099-C40C66FF867C}">
                  <a14:compatExt spid="_x0000_s37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308</xdr:row>
          <xdr:rowOff>228600</xdr:rowOff>
        </xdr:from>
        <xdr:to>
          <xdr:col>18</xdr:col>
          <xdr:colOff>638175</xdr:colOff>
          <xdr:row>308</xdr:row>
          <xdr:rowOff>457200</xdr:rowOff>
        </xdr:to>
        <xdr:sp macro="" textlink="">
          <xdr:nvSpPr>
            <xdr:cNvPr id="37030" name="Check Box 166" hidden="1">
              <a:extLst>
                <a:ext uri="{63B3BB69-23CF-44E3-9099-C40C66FF867C}">
                  <a14:compatExt spid="_x0000_s370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309</xdr:row>
          <xdr:rowOff>200025</xdr:rowOff>
        </xdr:from>
        <xdr:to>
          <xdr:col>18</xdr:col>
          <xdr:colOff>638175</xdr:colOff>
          <xdr:row>309</xdr:row>
          <xdr:rowOff>447675</xdr:rowOff>
        </xdr:to>
        <xdr:sp macro="" textlink="">
          <xdr:nvSpPr>
            <xdr:cNvPr id="37031" name="Check Box 167" hidden="1">
              <a:extLst>
                <a:ext uri="{63B3BB69-23CF-44E3-9099-C40C66FF867C}">
                  <a14:compatExt spid="_x0000_s37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310</xdr:row>
          <xdr:rowOff>190500</xdr:rowOff>
        </xdr:from>
        <xdr:to>
          <xdr:col>18</xdr:col>
          <xdr:colOff>638175</xdr:colOff>
          <xdr:row>310</xdr:row>
          <xdr:rowOff>409575</xdr:rowOff>
        </xdr:to>
        <xdr:sp macro="" textlink="">
          <xdr:nvSpPr>
            <xdr:cNvPr id="37032" name="Check Box 168" hidden="1">
              <a:extLst>
                <a:ext uri="{63B3BB69-23CF-44E3-9099-C40C66FF867C}">
                  <a14:compatExt spid="_x0000_s37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299</xdr:row>
          <xdr:rowOff>228600</xdr:rowOff>
        </xdr:from>
        <xdr:to>
          <xdr:col>18</xdr:col>
          <xdr:colOff>638175</xdr:colOff>
          <xdr:row>299</xdr:row>
          <xdr:rowOff>457200</xdr:rowOff>
        </xdr:to>
        <xdr:sp macro="" textlink="">
          <xdr:nvSpPr>
            <xdr:cNvPr id="37033" name="Check Box 169" hidden="1">
              <a:extLst>
                <a:ext uri="{63B3BB69-23CF-44E3-9099-C40C66FF867C}">
                  <a14:compatExt spid="_x0000_s370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323</xdr:row>
          <xdr:rowOff>152400</xdr:rowOff>
        </xdr:from>
        <xdr:to>
          <xdr:col>18</xdr:col>
          <xdr:colOff>600075</xdr:colOff>
          <xdr:row>323</xdr:row>
          <xdr:rowOff>381000</xdr:rowOff>
        </xdr:to>
        <xdr:sp macro="" textlink="">
          <xdr:nvSpPr>
            <xdr:cNvPr id="37034" name="Check Box 170" hidden="1">
              <a:extLst>
                <a:ext uri="{63B3BB69-23CF-44E3-9099-C40C66FF867C}">
                  <a14:compatExt spid="_x0000_s37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324</xdr:row>
          <xdr:rowOff>133350</xdr:rowOff>
        </xdr:from>
        <xdr:to>
          <xdr:col>18</xdr:col>
          <xdr:colOff>600075</xdr:colOff>
          <xdr:row>324</xdr:row>
          <xdr:rowOff>361950</xdr:rowOff>
        </xdr:to>
        <xdr:sp macro="" textlink="">
          <xdr:nvSpPr>
            <xdr:cNvPr id="37035" name="Check Box 171" hidden="1">
              <a:extLst>
                <a:ext uri="{63B3BB69-23CF-44E3-9099-C40C66FF867C}">
                  <a14:compatExt spid="_x0000_s37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326</xdr:row>
          <xdr:rowOff>209550</xdr:rowOff>
        </xdr:from>
        <xdr:to>
          <xdr:col>18</xdr:col>
          <xdr:colOff>600075</xdr:colOff>
          <xdr:row>326</xdr:row>
          <xdr:rowOff>447675</xdr:rowOff>
        </xdr:to>
        <xdr:sp macro="" textlink="">
          <xdr:nvSpPr>
            <xdr:cNvPr id="37036" name="Check Box 172" hidden="1">
              <a:extLst>
                <a:ext uri="{63B3BB69-23CF-44E3-9099-C40C66FF867C}">
                  <a14:compatExt spid="_x0000_s37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327</xdr:row>
          <xdr:rowOff>190500</xdr:rowOff>
        </xdr:from>
        <xdr:to>
          <xdr:col>18</xdr:col>
          <xdr:colOff>600075</xdr:colOff>
          <xdr:row>327</xdr:row>
          <xdr:rowOff>409575</xdr:rowOff>
        </xdr:to>
        <xdr:sp macro="" textlink="">
          <xdr:nvSpPr>
            <xdr:cNvPr id="37037" name="Check Box 173" hidden="1">
              <a:extLst>
                <a:ext uri="{63B3BB69-23CF-44E3-9099-C40C66FF867C}">
                  <a14:compatExt spid="_x0000_s37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328</xdr:row>
          <xdr:rowOff>133350</xdr:rowOff>
        </xdr:from>
        <xdr:to>
          <xdr:col>18</xdr:col>
          <xdr:colOff>600075</xdr:colOff>
          <xdr:row>328</xdr:row>
          <xdr:rowOff>361950</xdr:rowOff>
        </xdr:to>
        <xdr:sp macro="" textlink="">
          <xdr:nvSpPr>
            <xdr:cNvPr id="37038" name="Check Box 174" hidden="1">
              <a:extLst>
                <a:ext uri="{63B3BB69-23CF-44E3-9099-C40C66FF867C}">
                  <a14:compatExt spid="_x0000_s37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330</xdr:row>
          <xdr:rowOff>266700</xdr:rowOff>
        </xdr:from>
        <xdr:to>
          <xdr:col>18</xdr:col>
          <xdr:colOff>600075</xdr:colOff>
          <xdr:row>330</xdr:row>
          <xdr:rowOff>495300</xdr:rowOff>
        </xdr:to>
        <xdr:sp macro="" textlink="">
          <xdr:nvSpPr>
            <xdr:cNvPr id="37039" name="Check Box 175" hidden="1">
              <a:extLst>
                <a:ext uri="{63B3BB69-23CF-44E3-9099-C40C66FF867C}">
                  <a14:compatExt spid="_x0000_s37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332</xdr:row>
          <xdr:rowOff>266700</xdr:rowOff>
        </xdr:from>
        <xdr:to>
          <xdr:col>18</xdr:col>
          <xdr:colOff>600075</xdr:colOff>
          <xdr:row>332</xdr:row>
          <xdr:rowOff>495300</xdr:rowOff>
        </xdr:to>
        <xdr:sp macro="" textlink="">
          <xdr:nvSpPr>
            <xdr:cNvPr id="37040" name="Check Box 176" hidden="1">
              <a:extLst>
                <a:ext uri="{63B3BB69-23CF-44E3-9099-C40C66FF867C}">
                  <a14:compatExt spid="_x0000_s37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333</xdr:row>
          <xdr:rowOff>266700</xdr:rowOff>
        </xdr:from>
        <xdr:to>
          <xdr:col>18</xdr:col>
          <xdr:colOff>600075</xdr:colOff>
          <xdr:row>333</xdr:row>
          <xdr:rowOff>495300</xdr:rowOff>
        </xdr:to>
        <xdr:sp macro="" textlink="">
          <xdr:nvSpPr>
            <xdr:cNvPr id="37041" name="Check Box 177" hidden="1">
              <a:extLst>
                <a:ext uri="{63B3BB69-23CF-44E3-9099-C40C66FF867C}">
                  <a14:compatExt spid="_x0000_s37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334</xdr:row>
          <xdr:rowOff>266700</xdr:rowOff>
        </xdr:from>
        <xdr:to>
          <xdr:col>18</xdr:col>
          <xdr:colOff>600075</xdr:colOff>
          <xdr:row>334</xdr:row>
          <xdr:rowOff>495300</xdr:rowOff>
        </xdr:to>
        <xdr:sp macro="" textlink="">
          <xdr:nvSpPr>
            <xdr:cNvPr id="37042" name="Check Box 178" hidden="1">
              <a:extLst>
                <a:ext uri="{63B3BB69-23CF-44E3-9099-C40C66FF867C}">
                  <a14:compatExt spid="_x0000_s370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335</xdr:row>
          <xdr:rowOff>209550</xdr:rowOff>
        </xdr:from>
        <xdr:to>
          <xdr:col>18</xdr:col>
          <xdr:colOff>600075</xdr:colOff>
          <xdr:row>335</xdr:row>
          <xdr:rowOff>447675</xdr:rowOff>
        </xdr:to>
        <xdr:sp macro="" textlink="">
          <xdr:nvSpPr>
            <xdr:cNvPr id="37043" name="Check Box 179" hidden="1">
              <a:extLst>
                <a:ext uri="{63B3BB69-23CF-44E3-9099-C40C66FF867C}">
                  <a14:compatExt spid="_x0000_s370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336</xdr:row>
          <xdr:rowOff>371475</xdr:rowOff>
        </xdr:from>
        <xdr:to>
          <xdr:col>18</xdr:col>
          <xdr:colOff>600075</xdr:colOff>
          <xdr:row>336</xdr:row>
          <xdr:rowOff>600075</xdr:rowOff>
        </xdr:to>
        <xdr:sp macro="" textlink="">
          <xdr:nvSpPr>
            <xdr:cNvPr id="37044" name="Check Box 180" hidden="1">
              <a:extLst>
                <a:ext uri="{63B3BB69-23CF-44E3-9099-C40C66FF867C}">
                  <a14:compatExt spid="_x0000_s370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337</xdr:row>
          <xdr:rowOff>219075</xdr:rowOff>
        </xdr:from>
        <xdr:to>
          <xdr:col>18</xdr:col>
          <xdr:colOff>600075</xdr:colOff>
          <xdr:row>337</xdr:row>
          <xdr:rowOff>447675</xdr:rowOff>
        </xdr:to>
        <xdr:sp macro="" textlink="">
          <xdr:nvSpPr>
            <xdr:cNvPr id="37045" name="Check Box 181" hidden="1">
              <a:extLst>
                <a:ext uri="{63B3BB69-23CF-44E3-9099-C40C66FF867C}">
                  <a14:compatExt spid="_x0000_s37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338</xdr:row>
          <xdr:rowOff>266700</xdr:rowOff>
        </xdr:from>
        <xdr:to>
          <xdr:col>18</xdr:col>
          <xdr:colOff>600075</xdr:colOff>
          <xdr:row>338</xdr:row>
          <xdr:rowOff>495300</xdr:rowOff>
        </xdr:to>
        <xdr:sp macro="" textlink="">
          <xdr:nvSpPr>
            <xdr:cNvPr id="37046" name="Check Box 182" hidden="1">
              <a:extLst>
                <a:ext uri="{63B3BB69-23CF-44E3-9099-C40C66FF867C}">
                  <a14:compatExt spid="_x0000_s37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339</xdr:row>
          <xdr:rowOff>266700</xdr:rowOff>
        </xdr:from>
        <xdr:to>
          <xdr:col>18</xdr:col>
          <xdr:colOff>600075</xdr:colOff>
          <xdr:row>339</xdr:row>
          <xdr:rowOff>495300</xdr:rowOff>
        </xdr:to>
        <xdr:sp macro="" textlink="">
          <xdr:nvSpPr>
            <xdr:cNvPr id="37047" name="Check Box 183" hidden="1">
              <a:extLst>
                <a:ext uri="{63B3BB69-23CF-44E3-9099-C40C66FF867C}">
                  <a14:compatExt spid="_x0000_s37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340</xdr:row>
          <xdr:rowOff>266700</xdr:rowOff>
        </xdr:from>
        <xdr:to>
          <xdr:col>18</xdr:col>
          <xdr:colOff>600075</xdr:colOff>
          <xdr:row>340</xdr:row>
          <xdr:rowOff>495300</xdr:rowOff>
        </xdr:to>
        <xdr:sp macro="" textlink="">
          <xdr:nvSpPr>
            <xdr:cNvPr id="37048" name="Check Box 184" hidden="1">
              <a:extLst>
                <a:ext uri="{63B3BB69-23CF-44E3-9099-C40C66FF867C}">
                  <a14:compatExt spid="_x0000_s370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341</xdr:row>
          <xdr:rowOff>266700</xdr:rowOff>
        </xdr:from>
        <xdr:to>
          <xdr:col>18</xdr:col>
          <xdr:colOff>600075</xdr:colOff>
          <xdr:row>341</xdr:row>
          <xdr:rowOff>495300</xdr:rowOff>
        </xdr:to>
        <xdr:sp macro="" textlink="">
          <xdr:nvSpPr>
            <xdr:cNvPr id="37049" name="Check Box 185" hidden="1">
              <a:extLst>
                <a:ext uri="{63B3BB69-23CF-44E3-9099-C40C66FF867C}">
                  <a14:compatExt spid="_x0000_s37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348</xdr:row>
          <xdr:rowOff>133350</xdr:rowOff>
        </xdr:from>
        <xdr:to>
          <xdr:col>18</xdr:col>
          <xdr:colOff>600075</xdr:colOff>
          <xdr:row>348</xdr:row>
          <xdr:rowOff>361950</xdr:rowOff>
        </xdr:to>
        <xdr:sp macro="" textlink="">
          <xdr:nvSpPr>
            <xdr:cNvPr id="37050" name="Check Box 186" hidden="1">
              <a:extLst>
                <a:ext uri="{63B3BB69-23CF-44E3-9099-C40C66FF867C}">
                  <a14:compatExt spid="_x0000_s37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349</xdr:row>
          <xdr:rowOff>276225</xdr:rowOff>
        </xdr:from>
        <xdr:to>
          <xdr:col>18</xdr:col>
          <xdr:colOff>600075</xdr:colOff>
          <xdr:row>349</xdr:row>
          <xdr:rowOff>504825</xdr:rowOff>
        </xdr:to>
        <xdr:sp macro="" textlink="">
          <xdr:nvSpPr>
            <xdr:cNvPr id="37051" name="Check Box 187" hidden="1">
              <a:extLst>
                <a:ext uri="{63B3BB69-23CF-44E3-9099-C40C66FF867C}">
                  <a14:compatExt spid="_x0000_s37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350</xdr:row>
          <xdr:rowOff>276225</xdr:rowOff>
        </xdr:from>
        <xdr:to>
          <xdr:col>18</xdr:col>
          <xdr:colOff>600075</xdr:colOff>
          <xdr:row>350</xdr:row>
          <xdr:rowOff>504825</xdr:rowOff>
        </xdr:to>
        <xdr:sp macro="" textlink="">
          <xdr:nvSpPr>
            <xdr:cNvPr id="37052" name="Check Box 188" hidden="1">
              <a:extLst>
                <a:ext uri="{63B3BB69-23CF-44E3-9099-C40C66FF867C}">
                  <a14:compatExt spid="_x0000_s37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352</xdr:row>
          <xdr:rowOff>352425</xdr:rowOff>
        </xdr:from>
        <xdr:to>
          <xdr:col>18</xdr:col>
          <xdr:colOff>600075</xdr:colOff>
          <xdr:row>352</xdr:row>
          <xdr:rowOff>590550</xdr:rowOff>
        </xdr:to>
        <xdr:sp macro="" textlink="">
          <xdr:nvSpPr>
            <xdr:cNvPr id="37053" name="Check Box 189" hidden="1">
              <a:extLst>
                <a:ext uri="{63B3BB69-23CF-44E3-9099-C40C66FF867C}">
                  <a14:compatExt spid="_x0000_s37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353</xdr:row>
          <xdr:rowOff>209550</xdr:rowOff>
        </xdr:from>
        <xdr:to>
          <xdr:col>18</xdr:col>
          <xdr:colOff>600075</xdr:colOff>
          <xdr:row>353</xdr:row>
          <xdr:rowOff>447675</xdr:rowOff>
        </xdr:to>
        <xdr:sp macro="" textlink="">
          <xdr:nvSpPr>
            <xdr:cNvPr id="37054" name="Check Box 190" hidden="1">
              <a:extLst>
                <a:ext uri="{63B3BB69-23CF-44E3-9099-C40C66FF867C}">
                  <a14:compatExt spid="_x0000_s37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355</xdr:row>
          <xdr:rowOff>152400</xdr:rowOff>
        </xdr:from>
        <xdr:to>
          <xdr:col>18</xdr:col>
          <xdr:colOff>600075</xdr:colOff>
          <xdr:row>355</xdr:row>
          <xdr:rowOff>381000</xdr:rowOff>
        </xdr:to>
        <xdr:sp macro="" textlink="">
          <xdr:nvSpPr>
            <xdr:cNvPr id="37055" name="Check Box 191" hidden="1">
              <a:extLst>
                <a:ext uri="{63B3BB69-23CF-44E3-9099-C40C66FF867C}">
                  <a14:compatExt spid="_x0000_s37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356</xdr:row>
          <xdr:rowOff>209550</xdr:rowOff>
        </xdr:from>
        <xdr:to>
          <xdr:col>18</xdr:col>
          <xdr:colOff>600075</xdr:colOff>
          <xdr:row>356</xdr:row>
          <xdr:rowOff>447675</xdr:rowOff>
        </xdr:to>
        <xdr:sp macro="" textlink="">
          <xdr:nvSpPr>
            <xdr:cNvPr id="37056" name="Check Box 192" hidden="1">
              <a:extLst>
                <a:ext uri="{63B3BB69-23CF-44E3-9099-C40C66FF867C}">
                  <a14:compatExt spid="_x0000_s37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357</xdr:row>
          <xdr:rowOff>257175</xdr:rowOff>
        </xdr:from>
        <xdr:to>
          <xdr:col>18</xdr:col>
          <xdr:colOff>600075</xdr:colOff>
          <xdr:row>357</xdr:row>
          <xdr:rowOff>495300</xdr:rowOff>
        </xdr:to>
        <xdr:sp macro="" textlink="">
          <xdr:nvSpPr>
            <xdr:cNvPr id="37057" name="Check Box 193" hidden="1">
              <a:extLst>
                <a:ext uri="{63B3BB69-23CF-44E3-9099-C40C66FF867C}">
                  <a14:compatExt spid="_x0000_s370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364</xdr:row>
          <xdr:rowOff>152400</xdr:rowOff>
        </xdr:from>
        <xdr:to>
          <xdr:col>18</xdr:col>
          <xdr:colOff>600075</xdr:colOff>
          <xdr:row>364</xdr:row>
          <xdr:rowOff>381000</xdr:rowOff>
        </xdr:to>
        <xdr:sp macro="" textlink="">
          <xdr:nvSpPr>
            <xdr:cNvPr id="37058" name="Check Box 194" hidden="1">
              <a:extLst>
                <a:ext uri="{63B3BB69-23CF-44E3-9099-C40C66FF867C}">
                  <a14:compatExt spid="_x0000_s37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365</xdr:row>
          <xdr:rowOff>352425</xdr:rowOff>
        </xdr:from>
        <xdr:to>
          <xdr:col>18</xdr:col>
          <xdr:colOff>600075</xdr:colOff>
          <xdr:row>365</xdr:row>
          <xdr:rowOff>590550</xdr:rowOff>
        </xdr:to>
        <xdr:sp macro="" textlink="">
          <xdr:nvSpPr>
            <xdr:cNvPr id="37059" name="Check Box 195" hidden="1">
              <a:extLst>
                <a:ext uri="{63B3BB69-23CF-44E3-9099-C40C66FF867C}">
                  <a14:compatExt spid="_x0000_s370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366</xdr:row>
          <xdr:rowOff>228600</xdr:rowOff>
        </xdr:from>
        <xdr:to>
          <xdr:col>18</xdr:col>
          <xdr:colOff>600075</xdr:colOff>
          <xdr:row>366</xdr:row>
          <xdr:rowOff>457200</xdr:rowOff>
        </xdr:to>
        <xdr:sp macro="" textlink="">
          <xdr:nvSpPr>
            <xdr:cNvPr id="37060" name="Check Box 196" hidden="1">
              <a:extLst>
                <a:ext uri="{63B3BB69-23CF-44E3-9099-C40C66FF867C}">
                  <a14:compatExt spid="_x0000_s37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367</xdr:row>
          <xdr:rowOff>247650</xdr:rowOff>
        </xdr:from>
        <xdr:to>
          <xdr:col>18</xdr:col>
          <xdr:colOff>600075</xdr:colOff>
          <xdr:row>367</xdr:row>
          <xdr:rowOff>476250</xdr:rowOff>
        </xdr:to>
        <xdr:sp macro="" textlink="">
          <xdr:nvSpPr>
            <xdr:cNvPr id="37061" name="Check Box 197" hidden="1">
              <a:extLst>
                <a:ext uri="{63B3BB69-23CF-44E3-9099-C40C66FF867C}">
                  <a14:compatExt spid="_x0000_s37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369</xdr:row>
          <xdr:rowOff>209550</xdr:rowOff>
        </xdr:from>
        <xdr:to>
          <xdr:col>18</xdr:col>
          <xdr:colOff>600075</xdr:colOff>
          <xdr:row>369</xdr:row>
          <xdr:rowOff>447675</xdr:rowOff>
        </xdr:to>
        <xdr:sp macro="" textlink="">
          <xdr:nvSpPr>
            <xdr:cNvPr id="37062" name="Check Box 198" hidden="1">
              <a:extLst>
                <a:ext uri="{63B3BB69-23CF-44E3-9099-C40C66FF867C}">
                  <a14:compatExt spid="_x0000_s37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370</xdr:row>
          <xdr:rowOff>161925</xdr:rowOff>
        </xdr:from>
        <xdr:to>
          <xdr:col>18</xdr:col>
          <xdr:colOff>600075</xdr:colOff>
          <xdr:row>370</xdr:row>
          <xdr:rowOff>400050</xdr:rowOff>
        </xdr:to>
        <xdr:sp macro="" textlink="">
          <xdr:nvSpPr>
            <xdr:cNvPr id="37063" name="Check Box 199" hidden="1">
              <a:extLst>
                <a:ext uri="{63B3BB69-23CF-44E3-9099-C40C66FF867C}">
                  <a14:compatExt spid="_x0000_s37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377</xdr:row>
          <xdr:rowOff>219075</xdr:rowOff>
        </xdr:from>
        <xdr:to>
          <xdr:col>18</xdr:col>
          <xdr:colOff>600075</xdr:colOff>
          <xdr:row>377</xdr:row>
          <xdr:rowOff>447675</xdr:rowOff>
        </xdr:to>
        <xdr:sp macro="" textlink="">
          <xdr:nvSpPr>
            <xdr:cNvPr id="37064" name="Check Box 200" hidden="1">
              <a:extLst>
                <a:ext uri="{63B3BB69-23CF-44E3-9099-C40C66FF867C}">
                  <a14:compatExt spid="_x0000_s37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379</xdr:row>
          <xdr:rowOff>219075</xdr:rowOff>
        </xdr:from>
        <xdr:to>
          <xdr:col>18</xdr:col>
          <xdr:colOff>600075</xdr:colOff>
          <xdr:row>379</xdr:row>
          <xdr:rowOff>447675</xdr:rowOff>
        </xdr:to>
        <xdr:sp macro="" textlink="">
          <xdr:nvSpPr>
            <xdr:cNvPr id="37065" name="Check Box 201" hidden="1">
              <a:extLst>
                <a:ext uri="{63B3BB69-23CF-44E3-9099-C40C66FF867C}">
                  <a14:compatExt spid="_x0000_s37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380</xdr:row>
          <xdr:rowOff>219075</xdr:rowOff>
        </xdr:from>
        <xdr:to>
          <xdr:col>18</xdr:col>
          <xdr:colOff>600075</xdr:colOff>
          <xdr:row>380</xdr:row>
          <xdr:rowOff>447675</xdr:rowOff>
        </xdr:to>
        <xdr:sp macro="" textlink="">
          <xdr:nvSpPr>
            <xdr:cNvPr id="37066" name="Check Box 202" hidden="1">
              <a:extLst>
                <a:ext uri="{63B3BB69-23CF-44E3-9099-C40C66FF867C}">
                  <a14:compatExt spid="_x0000_s37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381</xdr:row>
          <xdr:rowOff>161925</xdr:rowOff>
        </xdr:from>
        <xdr:to>
          <xdr:col>18</xdr:col>
          <xdr:colOff>600075</xdr:colOff>
          <xdr:row>381</xdr:row>
          <xdr:rowOff>400050</xdr:rowOff>
        </xdr:to>
        <xdr:sp macro="" textlink="">
          <xdr:nvSpPr>
            <xdr:cNvPr id="37067" name="Check Box 203" hidden="1">
              <a:extLst>
                <a:ext uri="{63B3BB69-23CF-44E3-9099-C40C66FF867C}">
                  <a14:compatExt spid="_x0000_s37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382</xdr:row>
          <xdr:rowOff>219075</xdr:rowOff>
        </xdr:from>
        <xdr:to>
          <xdr:col>18</xdr:col>
          <xdr:colOff>600075</xdr:colOff>
          <xdr:row>382</xdr:row>
          <xdr:rowOff>447675</xdr:rowOff>
        </xdr:to>
        <xdr:sp macro="" textlink="">
          <xdr:nvSpPr>
            <xdr:cNvPr id="37068" name="Check Box 204" hidden="1">
              <a:extLst>
                <a:ext uri="{63B3BB69-23CF-44E3-9099-C40C66FF867C}">
                  <a14:compatExt spid="_x0000_s37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383</xdr:row>
          <xdr:rowOff>152400</xdr:rowOff>
        </xdr:from>
        <xdr:to>
          <xdr:col>18</xdr:col>
          <xdr:colOff>600075</xdr:colOff>
          <xdr:row>383</xdr:row>
          <xdr:rowOff>381000</xdr:rowOff>
        </xdr:to>
        <xdr:sp macro="" textlink="">
          <xdr:nvSpPr>
            <xdr:cNvPr id="37069" name="Check Box 205" hidden="1">
              <a:extLst>
                <a:ext uri="{63B3BB69-23CF-44E3-9099-C40C66FF867C}">
                  <a14:compatExt spid="_x0000_s37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384</xdr:row>
          <xdr:rowOff>219075</xdr:rowOff>
        </xdr:from>
        <xdr:to>
          <xdr:col>18</xdr:col>
          <xdr:colOff>600075</xdr:colOff>
          <xdr:row>384</xdr:row>
          <xdr:rowOff>447675</xdr:rowOff>
        </xdr:to>
        <xdr:sp macro="" textlink="">
          <xdr:nvSpPr>
            <xdr:cNvPr id="37070" name="Check Box 206" hidden="1">
              <a:extLst>
                <a:ext uri="{63B3BB69-23CF-44E3-9099-C40C66FF867C}">
                  <a14:compatExt spid="_x0000_s37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385</xdr:row>
          <xdr:rowOff>219075</xdr:rowOff>
        </xdr:from>
        <xdr:to>
          <xdr:col>18</xdr:col>
          <xdr:colOff>600075</xdr:colOff>
          <xdr:row>385</xdr:row>
          <xdr:rowOff>447675</xdr:rowOff>
        </xdr:to>
        <xdr:sp macro="" textlink="">
          <xdr:nvSpPr>
            <xdr:cNvPr id="37071" name="Check Box 207" hidden="1">
              <a:extLst>
                <a:ext uri="{63B3BB69-23CF-44E3-9099-C40C66FF867C}">
                  <a14:compatExt spid="_x0000_s37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386</xdr:row>
          <xdr:rowOff>219075</xdr:rowOff>
        </xdr:from>
        <xdr:to>
          <xdr:col>18</xdr:col>
          <xdr:colOff>600075</xdr:colOff>
          <xdr:row>386</xdr:row>
          <xdr:rowOff>447675</xdr:rowOff>
        </xdr:to>
        <xdr:sp macro="" textlink="">
          <xdr:nvSpPr>
            <xdr:cNvPr id="37072" name="Check Box 208" hidden="1">
              <a:extLst>
                <a:ext uri="{63B3BB69-23CF-44E3-9099-C40C66FF867C}">
                  <a14:compatExt spid="_x0000_s37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397</xdr:row>
          <xdr:rowOff>133350</xdr:rowOff>
        </xdr:from>
        <xdr:to>
          <xdr:col>18</xdr:col>
          <xdr:colOff>600075</xdr:colOff>
          <xdr:row>397</xdr:row>
          <xdr:rowOff>361950</xdr:rowOff>
        </xdr:to>
        <xdr:sp macro="" textlink="">
          <xdr:nvSpPr>
            <xdr:cNvPr id="37073" name="Check Box 209" hidden="1">
              <a:extLst>
                <a:ext uri="{63B3BB69-23CF-44E3-9099-C40C66FF867C}">
                  <a14:compatExt spid="_x0000_s37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399</xdr:row>
          <xdr:rowOff>133350</xdr:rowOff>
        </xdr:from>
        <xdr:to>
          <xdr:col>18</xdr:col>
          <xdr:colOff>600075</xdr:colOff>
          <xdr:row>399</xdr:row>
          <xdr:rowOff>361950</xdr:rowOff>
        </xdr:to>
        <xdr:sp macro="" textlink="">
          <xdr:nvSpPr>
            <xdr:cNvPr id="37074" name="Check Box 210" hidden="1">
              <a:extLst>
                <a:ext uri="{63B3BB69-23CF-44E3-9099-C40C66FF867C}">
                  <a14:compatExt spid="_x0000_s37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400</xdr:row>
          <xdr:rowOff>133350</xdr:rowOff>
        </xdr:from>
        <xdr:to>
          <xdr:col>18</xdr:col>
          <xdr:colOff>600075</xdr:colOff>
          <xdr:row>400</xdr:row>
          <xdr:rowOff>361950</xdr:rowOff>
        </xdr:to>
        <xdr:sp macro="" textlink="">
          <xdr:nvSpPr>
            <xdr:cNvPr id="37075" name="Check Box 211" hidden="1">
              <a:extLst>
                <a:ext uri="{63B3BB69-23CF-44E3-9099-C40C66FF867C}">
                  <a14:compatExt spid="_x0000_s37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401</xdr:row>
          <xdr:rowOff>133350</xdr:rowOff>
        </xdr:from>
        <xdr:to>
          <xdr:col>18</xdr:col>
          <xdr:colOff>600075</xdr:colOff>
          <xdr:row>401</xdr:row>
          <xdr:rowOff>361950</xdr:rowOff>
        </xdr:to>
        <xdr:sp macro="" textlink="">
          <xdr:nvSpPr>
            <xdr:cNvPr id="37076" name="Check Box 212" hidden="1">
              <a:extLst>
                <a:ext uri="{63B3BB69-23CF-44E3-9099-C40C66FF867C}">
                  <a14:compatExt spid="_x0000_s37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402</xdr:row>
          <xdr:rowOff>133350</xdr:rowOff>
        </xdr:from>
        <xdr:to>
          <xdr:col>18</xdr:col>
          <xdr:colOff>600075</xdr:colOff>
          <xdr:row>402</xdr:row>
          <xdr:rowOff>361950</xdr:rowOff>
        </xdr:to>
        <xdr:sp macro="" textlink="">
          <xdr:nvSpPr>
            <xdr:cNvPr id="37077" name="Check Box 213" hidden="1">
              <a:extLst>
                <a:ext uri="{63B3BB69-23CF-44E3-9099-C40C66FF867C}">
                  <a14:compatExt spid="_x0000_s37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403</xdr:row>
          <xdr:rowOff>295275</xdr:rowOff>
        </xdr:from>
        <xdr:to>
          <xdr:col>18</xdr:col>
          <xdr:colOff>600075</xdr:colOff>
          <xdr:row>403</xdr:row>
          <xdr:rowOff>542925</xdr:rowOff>
        </xdr:to>
        <xdr:sp macro="" textlink="">
          <xdr:nvSpPr>
            <xdr:cNvPr id="37078" name="Check Box 214" hidden="1">
              <a:extLst>
                <a:ext uri="{63B3BB69-23CF-44E3-9099-C40C66FF867C}">
                  <a14:compatExt spid="_x0000_s37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405</xdr:row>
          <xdr:rowOff>161925</xdr:rowOff>
        </xdr:from>
        <xdr:to>
          <xdr:col>18</xdr:col>
          <xdr:colOff>600075</xdr:colOff>
          <xdr:row>405</xdr:row>
          <xdr:rowOff>400050</xdr:rowOff>
        </xdr:to>
        <xdr:sp macro="" textlink="">
          <xdr:nvSpPr>
            <xdr:cNvPr id="37079" name="Check Box 215" hidden="1">
              <a:extLst>
                <a:ext uri="{63B3BB69-23CF-44E3-9099-C40C66FF867C}">
                  <a14:compatExt spid="_x0000_s37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406</xdr:row>
          <xdr:rowOff>247650</xdr:rowOff>
        </xdr:from>
        <xdr:to>
          <xdr:col>18</xdr:col>
          <xdr:colOff>600075</xdr:colOff>
          <xdr:row>406</xdr:row>
          <xdr:rowOff>476250</xdr:rowOff>
        </xdr:to>
        <xdr:sp macro="" textlink="">
          <xdr:nvSpPr>
            <xdr:cNvPr id="37080" name="Check Box 216" hidden="1">
              <a:extLst>
                <a:ext uri="{63B3BB69-23CF-44E3-9099-C40C66FF867C}">
                  <a14:compatExt spid="_x0000_s37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407</xdr:row>
          <xdr:rowOff>161925</xdr:rowOff>
        </xdr:from>
        <xdr:to>
          <xdr:col>18</xdr:col>
          <xdr:colOff>600075</xdr:colOff>
          <xdr:row>407</xdr:row>
          <xdr:rowOff>400050</xdr:rowOff>
        </xdr:to>
        <xdr:sp macro="" textlink="">
          <xdr:nvSpPr>
            <xdr:cNvPr id="37081" name="Check Box 217" hidden="1">
              <a:extLst>
                <a:ext uri="{63B3BB69-23CF-44E3-9099-C40C66FF867C}">
                  <a14:compatExt spid="_x0000_s37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xdr:twoCellAnchor>
    <xdr:from>
      <xdr:col>3</xdr:col>
      <xdr:colOff>542925</xdr:colOff>
      <xdr:row>4</xdr:row>
      <xdr:rowOff>353786</xdr:rowOff>
    </xdr:from>
    <xdr:to>
      <xdr:col>5</xdr:col>
      <xdr:colOff>327932</xdr:colOff>
      <xdr:row>18</xdr:row>
      <xdr:rowOff>354465</xdr:rowOff>
    </xdr:to>
    <xdr:sp macro="" textlink="">
      <xdr:nvSpPr>
        <xdr:cNvPr id="2" name="1 Rectángulo"/>
        <xdr:cNvSpPr/>
      </xdr:nvSpPr>
      <xdr:spPr>
        <a:xfrm>
          <a:off x="4733925" y="2268311"/>
          <a:ext cx="1975757" cy="6801529"/>
        </a:xfrm>
        <a:prstGeom prst="rect">
          <a:avLst/>
        </a:prstGeom>
        <a:gradFill flip="none" rotWithShape="1">
          <a:gsLst>
            <a:gs pos="0">
              <a:srgbClr val="002060"/>
            </a:gs>
            <a:gs pos="50000">
              <a:schemeClr val="accent1">
                <a:tint val="44500"/>
                <a:satMod val="160000"/>
              </a:schemeClr>
            </a:gs>
            <a:gs pos="100000">
              <a:schemeClr val="accent1">
                <a:tint val="23500"/>
                <a:satMod val="160000"/>
              </a:schemeClr>
            </a:gs>
          </a:gsLst>
          <a:lin ang="108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MX" sz="1100" b="1">
            <a:solidFill>
              <a:sysClr val="windowText" lastClr="000000"/>
            </a:solidFill>
          </a:endParaRPr>
        </a:p>
      </xdr:txBody>
    </xdr:sp>
    <xdr:clientData/>
  </xdr:twoCellAnchor>
  <xdr:twoCellAnchor editAs="oneCell">
    <xdr:from>
      <xdr:col>0</xdr:col>
      <xdr:colOff>552450</xdr:colOff>
      <xdr:row>2</xdr:row>
      <xdr:rowOff>4081</xdr:rowOff>
    </xdr:from>
    <xdr:to>
      <xdr:col>3</xdr:col>
      <xdr:colOff>771030</xdr:colOff>
      <xdr:row>15</xdr:row>
      <xdr:rowOff>272143</xdr:rowOff>
    </xdr:to>
    <xdr:pic>
      <xdr:nvPicPr>
        <xdr:cNvPr id="3" name="2 Imagen" descr="2314351_137441597.jpg"/>
        <xdr:cNvPicPr>
          <a:picLocks noChangeAspect="1"/>
        </xdr:cNvPicPr>
      </xdr:nvPicPr>
      <xdr:blipFill>
        <a:blip xmlns:r="http://schemas.openxmlformats.org/officeDocument/2006/relationships" r:embed="rId1" cstate="print"/>
        <a:stretch>
          <a:fillRect/>
        </a:stretch>
      </xdr:blipFill>
      <xdr:spPr>
        <a:xfrm>
          <a:off x="552450" y="947056"/>
          <a:ext cx="4409580" cy="6583137"/>
        </a:xfrm>
        <a:prstGeom prst="rect">
          <a:avLst/>
        </a:prstGeom>
      </xdr:spPr>
    </xdr:pic>
    <xdr:clientData/>
  </xdr:twoCellAnchor>
  <xdr:twoCellAnchor>
    <xdr:from>
      <xdr:col>0</xdr:col>
      <xdr:colOff>0</xdr:colOff>
      <xdr:row>0</xdr:row>
      <xdr:rowOff>19050</xdr:rowOff>
    </xdr:from>
    <xdr:to>
      <xdr:col>5</xdr:col>
      <xdr:colOff>746250</xdr:colOff>
      <xdr:row>0</xdr:row>
      <xdr:rowOff>166479</xdr:rowOff>
    </xdr:to>
    <xdr:sp macro="" textlink="">
      <xdr:nvSpPr>
        <xdr:cNvPr id="4" name="Rectangle 11"/>
        <xdr:cNvSpPr/>
      </xdr:nvSpPr>
      <xdr:spPr bwMode="gray">
        <a:xfrm>
          <a:off x="0" y="19050"/>
          <a:ext cx="7128000" cy="147429"/>
        </a:xfrm>
        <a:prstGeom prst="rect">
          <a:avLst/>
        </a:prstGeom>
        <a:solidFill>
          <a:srgbClr val="99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161925</xdr:rowOff>
    </xdr:from>
    <xdr:to>
      <xdr:col>5</xdr:col>
      <xdr:colOff>746250</xdr:colOff>
      <xdr:row>0</xdr:row>
      <xdr:rowOff>309354</xdr:rowOff>
    </xdr:to>
    <xdr:sp macro="" textlink="">
      <xdr:nvSpPr>
        <xdr:cNvPr id="5" name="Rectangle 11"/>
        <xdr:cNvSpPr/>
      </xdr:nvSpPr>
      <xdr:spPr bwMode="gray">
        <a:xfrm>
          <a:off x="0" y="161925"/>
          <a:ext cx="7128000" cy="147429"/>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304800</xdr:rowOff>
    </xdr:from>
    <xdr:to>
      <xdr:col>5</xdr:col>
      <xdr:colOff>746250</xdr:colOff>
      <xdr:row>0</xdr:row>
      <xdr:rowOff>452229</xdr:rowOff>
    </xdr:to>
    <xdr:sp macro="" textlink="">
      <xdr:nvSpPr>
        <xdr:cNvPr id="6" name="Rectangle 11"/>
        <xdr:cNvSpPr/>
      </xdr:nvSpPr>
      <xdr:spPr bwMode="gray">
        <a:xfrm>
          <a:off x="0" y="304800"/>
          <a:ext cx="7128000" cy="147429"/>
        </a:xfrm>
        <a:prstGeom prst="rect">
          <a:avLst/>
        </a:prstGeom>
        <a:solidFill>
          <a:srgbClr val="00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oneCellAnchor>
    <xdr:from>
      <xdr:col>2</xdr:col>
      <xdr:colOff>964747</xdr:colOff>
      <xdr:row>10</xdr:row>
      <xdr:rowOff>280305</xdr:rowOff>
    </xdr:from>
    <xdr:ext cx="2416628" cy="1157969"/>
    <xdr:sp macro="" textlink="">
      <xdr:nvSpPr>
        <xdr:cNvPr id="7" name="6 CuadroTexto"/>
        <xdr:cNvSpPr txBox="1"/>
      </xdr:nvSpPr>
      <xdr:spPr>
        <a:xfrm>
          <a:off x="4060372" y="5109480"/>
          <a:ext cx="2416628" cy="1157969"/>
        </a:xfrm>
        <a:prstGeom prst="rect">
          <a:avLst/>
        </a:prstGeom>
        <a:solidFill>
          <a:schemeClr val="bg1"/>
        </a:solidFill>
        <a:ln>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r>
            <a:rPr lang="es-MX" sz="3000" b="1" baseline="0"/>
            <a:t>REPORTE DE RESULTADOS</a:t>
          </a:r>
          <a:endParaRPr lang="es-MX" sz="3000" b="1"/>
        </a:p>
      </xdr:txBody>
    </xdr:sp>
    <xdr:clientData/>
  </xdr:oneCellAnchor>
  <xdr:twoCellAnchor editAs="oneCell">
    <xdr:from>
      <xdr:col>0</xdr:col>
      <xdr:colOff>146960</xdr:colOff>
      <xdr:row>22</xdr:row>
      <xdr:rowOff>57150</xdr:rowOff>
    </xdr:from>
    <xdr:to>
      <xdr:col>0</xdr:col>
      <xdr:colOff>1487604</xdr:colOff>
      <xdr:row>23</xdr:row>
      <xdr:rowOff>287115</xdr:rowOff>
    </xdr:to>
    <xdr:pic>
      <xdr:nvPicPr>
        <xdr:cNvPr id="8" name="7 Imagen" descr="icono csoftmty.jpg"/>
        <xdr:cNvPicPr>
          <a:picLocks noChangeAspect="1"/>
        </xdr:cNvPicPr>
      </xdr:nvPicPr>
      <xdr:blipFill>
        <a:blip xmlns:r="http://schemas.openxmlformats.org/officeDocument/2006/relationships" r:embed="rId2" cstate="print"/>
        <a:stretch>
          <a:fillRect/>
        </a:stretch>
      </xdr:blipFill>
      <xdr:spPr>
        <a:xfrm>
          <a:off x="146960" y="10125075"/>
          <a:ext cx="1340644" cy="553815"/>
        </a:xfrm>
        <a:prstGeom prst="rect">
          <a:avLst/>
        </a:prstGeom>
      </xdr:spPr>
    </xdr:pic>
    <xdr:clientData/>
  </xdr:twoCellAnchor>
  <xdr:twoCellAnchor>
    <xdr:from>
      <xdr:col>0</xdr:col>
      <xdr:colOff>828671</xdr:colOff>
      <xdr:row>46</xdr:row>
      <xdr:rowOff>28575</xdr:rowOff>
    </xdr:from>
    <xdr:to>
      <xdr:col>0</xdr:col>
      <xdr:colOff>1230705</xdr:colOff>
      <xdr:row>46</xdr:row>
      <xdr:rowOff>602908</xdr:rowOff>
    </xdr:to>
    <xdr:grpSp>
      <xdr:nvGrpSpPr>
        <xdr:cNvPr id="9" name="8 Grupo"/>
        <xdr:cNvGrpSpPr/>
      </xdr:nvGrpSpPr>
      <xdr:grpSpPr>
        <a:xfrm>
          <a:off x="828671" y="27608742"/>
          <a:ext cx="402034" cy="574333"/>
          <a:chOff x="0" y="108617"/>
          <a:chExt cx="402034" cy="574333"/>
        </a:xfrm>
      </xdr:grpSpPr>
      <xdr:sp macro="" textlink="">
        <xdr:nvSpPr>
          <xdr:cNvPr id="10" name="9 Cheurón"/>
          <xdr:cNvSpPr/>
        </xdr:nvSpPr>
        <xdr:spPr>
          <a:xfrm rot="5400000">
            <a:off x="-86150" y="194767"/>
            <a:ext cx="574333" cy="402033"/>
          </a:xfrm>
          <a:prstGeom prst="chevron">
            <a:avLst/>
          </a:prstGeom>
        </xdr:spPr>
        <xdr:style>
          <a:lnRef idx="1">
            <a:schemeClr val="accent2">
              <a:hueOff val="0"/>
              <a:satOff val="0"/>
              <a:lumOff val="0"/>
              <a:alphaOff val="0"/>
            </a:schemeClr>
          </a:lnRef>
          <a:fillRef idx="3">
            <a:schemeClr val="accent2">
              <a:hueOff val="0"/>
              <a:satOff val="0"/>
              <a:lumOff val="0"/>
              <a:alphaOff val="0"/>
            </a:schemeClr>
          </a:fillRef>
          <a:effectRef idx="3">
            <a:schemeClr val="accent2">
              <a:hueOff val="0"/>
              <a:satOff val="0"/>
              <a:lumOff val="0"/>
              <a:alphaOff val="0"/>
            </a:schemeClr>
          </a:effectRef>
          <a:fontRef idx="minor">
            <a:schemeClr val="lt1"/>
          </a:fontRef>
        </xdr:style>
      </xdr:sp>
      <xdr:sp macro="" textlink="">
        <xdr:nvSpPr>
          <xdr:cNvPr id="11" name="Cheurón 4"/>
          <xdr:cNvSpPr/>
        </xdr:nvSpPr>
        <xdr:spPr>
          <a:xfrm>
            <a:off x="1" y="309634"/>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1</a:t>
            </a:r>
          </a:p>
        </xdr:txBody>
      </xdr:sp>
    </xdr:grpSp>
    <xdr:clientData/>
  </xdr:twoCellAnchor>
  <xdr:twoCellAnchor>
    <xdr:from>
      <xdr:col>0</xdr:col>
      <xdr:colOff>828671</xdr:colOff>
      <xdr:row>47</xdr:row>
      <xdr:rowOff>145252</xdr:rowOff>
    </xdr:from>
    <xdr:to>
      <xdr:col>0</xdr:col>
      <xdr:colOff>1230705</xdr:colOff>
      <xdr:row>47</xdr:row>
      <xdr:rowOff>719585</xdr:rowOff>
    </xdr:to>
    <xdr:grpSp>
      <xdr:nvGrpSpPr>
        <xdr:cNvPr id="12" name="11 Grupo"/>
        <xdr:cNvGrpSpPr/>
      </xdr:nvGrpSpPr>
      <xdr:grpSpPr>
        <a:xfrm>
          <a:off x="828671" y="28349835"/>
          <a:ext cx="402034" cy="574333"/>
          <a:chOff x="0" y="667021"/>
          <a:chExt cx="402034" cy="574333"/>
        </a:xfrm>
      </xdr:grpSpPr>
      <xdr:sp macro="" textlink="">
        <xdr:nvSpPr>
          <xdr:cNvPr id="13" name="12 Cheurón"/>
          <xdr:cNvSpPr/>
        </xdr:nvSpPr>
        <xdr:spPr>
          <a:xfrm rot="5400000">
            <a:off x="-86150" y="753171"/>
            <a:ext cx="574333" cy="402033"/>
          </a:xfrm>
          <a:prstGeom prst="chevron">
            <a:avLst/>
          </a:prstGeom>
        </xdr:spPr>
        <xdr:style>
          <a:lnRef idx="1">
            <a:schemeClr val="accent3">
              <a:hueOff val="0"/>
              <a:satOff val="0"/>
              <a:lumOff val="0"/>
              <a:alphaOff val="0"/>
            </a:schemeClr>
          </a:lnRef>
          <a:fillRef idx="3">
            <a:schemeClr val="accent3">
              <a:hueOff val="0"/>
              <a:satOff val="0"/>
              <a:lumOff val="0"/>
              <a:alphaOff val="0"/>
            </a:schemeClr>
          </a:fillRef>
          <a:effectRef idx="3">
            <a:schemeClr val="accent3">
              <a:hueOff val="0"/>
              <a:satOff val="0"/>
              <a:lumOff val="0"/>
              <a:alphaOff val="0"/>
            </a:schemeClr>
          </a:effectRef>
          <a:fontRef idx="minor">
            <a:schemeClr val="lt1"/>
          </a:fontRef>
        </xdr:style>
      </xdr:sp>
      <xdr:sp macro="" textlink="">
        <xdr:nvSpPr>
          <xdr:cNvPr id="14" name="Cheurón 4"/>
          <xdr:cNvSpPr/>
        </xdr:nvSpPr>
        <xdr:spPr>
          <a:xfrm>
            <a:off x="1" y="868038"/>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2</a:t>
            </a:r>
          </a:p>
        </xdr:txBody>
      </xdr:sp>
    </xdr:grpSp>
    <xdr:clientData/>
  </xdr:twoCellAnchor>
  <xdr:twoCellAnchor>
    <xdr:from>
      <xdr:col>0</xdr:col>
      <xdr:colOff>828671</xdr:colOff>
      <xdr:row>48</xdr:row>
      <xdr:rowOff>207162</xdr:rowOff>
    </xdr:from>
    <xdr:to>
      <xdr:col>0</xdr:col>
      <xdr:colOff>1230705</xdr:colOff>
      <xdr:row>48</xdr:row>
      <xdr:rowOff>781495</xdr:rowOff>
    </xdr:to>
    <xdr:grpSp>
      <xdr:nvGrpSpPr>
        <xdr:cNvPr id="15" name="14 Grupo"/>
        <xdr:cNvGrpSpPr/>
      </xdr:nvGrpSpPr>
      <xdr:grpSpPr>
        <a:xfrm>
          <a:off x="828671" y="29290162"/>
          <a:ext cx="402034" cy="574333"/>
          <a:chOff x="0" y="1225425"/>
          <a:chExt cx="402034" cy="574333"/>
        </a:xfrm>
      </xdr:grpSpPr>
      <xdr:sp macro="" textlink="">
        <xdr:nvSpPr>
          <xdr:cNvPr id="16" name="15 Cheurón"/>
          <xdr:cNvSpPr/>
        </xdr:nvSpPr>
        <xdr:spPr>
          <a:xfrm rot="5400000">
            <a:off x="-86150" y="1311575"/>
            <a:ext cx="574333" cy="402033"/>
          </a:xfrm>
          <a:prstGeom prst="chevron">
            <a:avLst/>
          </a:prstGeom>
          <a:gradFill>
            <a:gsLst>
              <a:gs pos="0">
                <a:srgbClr val="5D417E"/>
              </a:gs>
              <a:gs pos="80000">
                <a:schemeClr val="accent4">
                  <a:hueOff val="0"/>
                  <a:satOff val="0"/>
                  <a:lumOff val="0"/>
                  <a:alphaOff val="0"/>
                  <a:shade val="93000"/>
                  <a:satMod val="130000"/>
                </a:schemeClr>
              </a:gs>
              <a:gs pos="100000">
                <a:schemeClr val="accent4">
                  <a:hueOff val="0"/>
                  <a:satOff val="0"/>
                  <a:lumOff val="0"/>
                  <a:alphaOff val="0"/>
                  <a:shade val="94000"/>
                  <a:satMod val="135000"/>
                </a:schemeClr>
              </a:gs>
            </a:gsLst>
          </a:gradFill>
        </xdr:spPr>
        <xdr:style>
          <a:lnRef idx="1">
            <a:schemeClr val="accent4">
              <a:hueOff val="0"/>
              <a:satOff val="0"/>
              <a:lumOff val="0"/>
              <a:alphaOff val="0"/>
            </a:schemeClr>
          </a:lnRef>
          <a:fillRef idx="3">
            <a:schemeClr val="accent4">
              <a:hueOff val="0"/>
              <a:satOff val="0"/>
              <a:lumOff val="0"/>
              <a:alphaOff val="0"/>
            </a:schemeClr>
          </a:fillRef>
          <a:effectRef idx="3">
            <a:schemeClr val="accent4">
              <a:hueOff val="0"/>
              <a:satOff val="0"/>
              <a:lumOff val="0"/>
              <a:alphaOff val="0"/>
            </a:schemeClr>
          </a:effectRef>
          <a:fontRef idx="minor">
            <a:schemeClr val="lt1"/>
          </a:fontRef>
        </xdr:style>
      </xdr:sp>
      <xdr:sp macro="" textlink="">
        <xdr:nvSpPr>
          <xdr:cNvPr id="17" name="Cheurón 4"/>
          <xdr:cNvSpPr/>
        </xdr:nvSpPr>
        <xdr:spPr>
          <a:xfrm>
            <a:off x="1" y="1426442"/>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3</a:t>
            </a:r>
          </a:p>
        </xdr:txBody>
      </xdr:sp>
    </xdr:grpSp>
    <xdr:clientData/>
  </xdr:twoCellAnchor>
  <xdr:twoCellAnchor>
    <xdr:from>
      <xdr:col>0</xdr:col>
      <xdr:colOff>828671</xdr:colOff>
      <xdr:row>49</xdr:row>
      <xdr:rowOff>371463</xdr:rowOff>
    </xdr:from>
    <xdr:to>
      <xdr:col>0</xdr:col>
      <xdr:colOff>1230705</xdr:colOff>
      <xdr:row>49</xdr:row>
      <xdr:rowOff>945796</xdr:rowOff>
    </xdr:to>
    <xdr:grpSp>
      <xdr:nvGrpSpPr>
        <xdr:cNvPr id="18" name="17 Grupo"/>
        <xdr:cNvGrpSpPr/>
      </xdr:nvGrpSpPr>
      <xdr:grpSpPr>
        <a:xfrm>
          <a:off x="828671" y="30438713"/>
          <a:ext cx="402034" cy="574333"/>
          <a:chOff x="0" y="1903484"/>
          <a:chExt cx="402034" cy="574333"/>
        </a:xfrm>
      </xdr:grpSpPr>
      <xdr:sp macro="" textlink="">
        <xdr:nvSpPr>
          <xdr:cNvPr id="19" name="18 Cheurón"/>
          <xdr:cNvSpPr/>
        </xdr:nvSpPr>
        <xdr:spPr>
          <a:xfrm rot="5400000">
            <a:off x="-86150" y="1989634"/>
            <a:ext cx="574333" cy="402033"/>
          </a:xfrm>
          <a:prstGeom prst="chevron">
            <a:avLst/>
          </a:prstGeom>
        </xdr:spPr>
        <xdr:style>
          <a:lnRef idx="1">
            <a:schemeClr val="accent5">
              <a:hueOff val="0"/>
              <a:satOff val="0"/>
              <a:lumOff val="0"/>
              <a:alphaOff val="0"/>
            </a:schemeClr>
          </a:lnRef>
          <a:fillRef idx="3">
            <a:schemeClr val="accent5">
              <a:hueOff val="0"/>
              <a:satOff val="0"/>
              <a:lumOff val="0"/>
              <a:alphaOff val="0"/>
            </a:schemeClr>
          </a:fillRef>
          <a:effectRef idx="3">
            <a:schemeClr val="accent5">
              <a:hueOff val="0"/>
              <a:satOff val="0"/>
              <a:lumOff val="0"/>
              <a:alphaOff val="0"/>
            </a:schemeClr>
          </a:effectRef>
          <a:fontRef idx="minor">
            <a:schemeClr val="lt1"/>
          </a:fontRef>
        </xdr:style>
      </xdr:sp>
      <xdr:sp macro="" textlink="">
        <xdr:nvSpPr>
          <xdr:cNvPr id="20" name="Cheurón 4"/>
          <xdr:cNvSpPr/>
        </xdr:nvSpPr>
        <xdr:spPr>
          <a:xfrm>
            <a:off x="1" y="2104501"/>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4</a:t>
            </a:r>
          </a:p>
        </xdr:txBody>
      </xdr:sp>
    </xdr:grpSp>
    <xdr:clientData/>
  </xdr:twoCellAnchor>
  <xdr:twoCellAnchor>
    <xdr:from>
      <xdr:col>0</xdr:col>
      <xdr:colOff>1209675</xdr:colOff>
      <xdr:row>31</xdr:row>
      <xdr:rowOff>9524</xdr:rowOff>
    </xdr:from>
    <xdr:to>
      <xdr:col>4</xdr:col>
      <xdr:colOff>891300</xdr:colOff>
      <xdr:row>33</xdr:row>
      <xdr:rowOff>85725</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836075</xdr:colOff>
      <xdr:row>32</xdr:row>
      <xdr:rowOff>965205</xdr:rowOff>
    </xdr:from>
    <xdr:to>
      <xdr:col>4</xdr:col>
      <xdr:colOff>293150</xdr:colOff>
      <xdr:row>32</xdr:row>
      <xdr:rowOff>1165230</xdr:rowOff>
    </xdr:to>
    <xdr:sp macro="" textlink="">
      <xdr:nvSpPr>
        <xdr:cNvPr id="22" name="21 CuadroTexto"/>
        <xdr:cNvSpPr txBox="1"/>
      </xdr:nvSpPr>
      <xdr:spPr>
        <a:xfrm>
          <a:off x="5027075" y="15147930"/>
          <a:ext cx="5524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100%</a:t>
          </a:r>
        </a:p>
      </xdr:txBody>
    </xdr:sp>
    <xdr:clientData/>
  </xdr:twoCellAnchor>
  <xdr:twoCellAnchor>
    <xdr:from>
      <xdr:col>1</xdr:col>
      <xdr:colOff>94193</xdr:colOff>
      <xdr:row>32</xdr:row>
      <xdr:rowOff>950917</xdr:rowOff>
    </xdr:from>
    <xdr:to>
      <xdr:col>1</xdr:col>
      <xdr:colOff>503769</xdr:colOff>
      <xdr:row>32</xdr:row>
      <xdr:rowOff>1179517</xdr:rowOff>
    </xdr:to>
    <xdr:sp macro="" textlink="">
      <xdr:nvSpPr>
        <xdr:cNvPr id="23" name="22 CuadroTexto"/>
        <xdr:cNvSpPr txBox="1"/>
      </xdr:nvSpPr>
      <xdr:spPr>
        <a:xfrm>
          <a:off x="2094443" y="15133642"/>
          <a:ext cx="4095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0%</a:t>
          </a:r>
        </a:p>
      </xdr:txBody>
    </xdr:sp>
    <xdr:clientData/>
  </xdr:twoCellAnchor>
  <xdr:twoCellAnchor>
    <xdr:from>
      <xdr:col>0</xdr:col>
      <xdr:colOff>1165679</xdr:colOff>
      <xdr:row>36</xdr:row>
      <xdr:rowOff>79377</xdr:rowOff>
    </xdr:from>
    <xdr:to>
      <xdr:col>4</xdr:col>
      <xdr:colOff>848493</xdr:colOff>
      <xdr:row>38</xdr:row>
      <xdr:rowOff>95251</xdr:rowOff>
    </xdr:to>
    <xdr:graphicFrame macro="">
      <xdr:nvGraphicFramePr>
        <xdr:cNvPr id="24" name="2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1418167</xdr:colOff>
      <xdr:row>41</xdr:row>
      <xdr:rowOff>52916</xdr:rowOff>
    </xdr:from>
    <xdr:to>
      <xdr:col>4</xdr:col>
      <xdr:colOff>687917</xdr:colOff>
      <xdr:row>43</xdr:row>
      <xdr:rowOff>63500</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169334</xdr:colOff>
      <xdr:row>405</xdr:row>
      <xdr:rowOff>105834</xdr:rowOff>
    </xdr:from>
    <xdr:to>
      <xdr:col>1</xdr:col>
      <xdr:colOff>27280</xdr:colOff>
      <xdr:row>405</xdr:row>
      <xdr:rowOff>753834</xdr:rowOff>
    </xdr:to>
    <xdr:grpSp>
      <xdr:nvGrpSpPr>
        <xdr:cNvPr id="29" name="28 Grupo"/>
        <xdr:cNvGrpSpPr/>
      </xdr:nvGrpSpPr>
      <xdr:grpSpPr>
        <a:xfrm>
          <a:off x="169334" y="225350917"/>
          <a:ext cx="1858196" cy="648000"/>
          <a:chOff x="2512217" y="86653805"/>
          <a:chExt cx="1828801" cy="583805"/>
        </a:xfrm>
      </xdr:grpSpPr>
      <xdr:sp macro="[0]!Imprimir" textlink="">
        <xdr:nvSpPr>
          <xdr:cNvPr id="30" name="29 CuadroTexto"/>
          <xdr:cNvSpPr txBox="1"/>
        </xdr:nvSpPr>
        <xdr:spPr>
          <a:xfrm>
            <a:off x="2512217" y="86653805"/>
            <a:ext cx="1771526" cy="583805"/>
          </a:xfrm>
          <a:prstGeom prst="rect">
            <a:avLst/>
          </a:prstGeom>
          <a:solidFill>
            <a:schemeClr val="lt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s-MX" sz="1100" b="1" i="1">
                <a:solidFill>
                  <a:srgbClr val="0070C0"/>
                </a:solidFill>
              </a:rPr>
              <a:t>IMPRIMIR REPORTE</a:t>
            </a:r>
          </a:p>
        </xdr:txBody>
      </xdr:sp>
      <xdr:pic macro="[0]!Imprimir">
        <xdr:nvPicPr>
          <xdr:cNvPr id="31" name="30 Imagen" descr="008-doc_edit.gif"/>
          <xdr:cNvPicPr>
            <a:picLocks noChangeAspect="1"/>
          </xdr:cNvPicPr>
        </xdr:nvPicPr>
        <xdr:blipFill>
          <a:blip xmlns:r="http://schemas.openxmlformats.org/officeDocument/2006/relationships" r:embed="rId6" cstate="print"/>
          <a:stretch>
            <a:fillRect/>
          </a:stretch>
        </xdr:blipFill>
        <xdr:spPr>
          <a:xfrm>
            <a:off x="3833812" y="86689407"/>
            <a:ext cx="507206" cy="507206"/>
          </a:xfrm>
          <a:prstGeom prst="rect">
            <a:avLst/>
          </a:prstGeom>
        </xdr:spPr>
      </xdr:pic>
    </xdr:grpSp>
    <xdr:clientData fPrintsWithSheet="0"/>
  </xdr:twoCellAnchor>
</xdr:wsDr>
</file>

<file path=xl/drawings/drawing41.xml><?xml version="1.0" encoding="utf-8"?>
<c:userShapes xmlns:c="http://schemas.openxmlformats.org/drawingml/2006/chart">
  <cdr:relSizeAnchor xmlns:cdr="http://schemas.openxmlformats.org/drawingml/2006/chartDrawing">
    <cdr:from>
      <cdr:x>0.19956</cdr:x>
      <cdr:y>0.42177</cdr:y>
    </cdr:from>
    <cdr:to>
      <cdr:x>0.28172</cdr:x>
      <cdr:y>0.51113</cdr:y>
    </cdr:to>
    <cdr:sp macro="" textlink="">
      <cdr:nvSpPr>
        <cdr:cNvPr id="2" name="29 CuadroTexto"/>
        <cdr:cNvSpPr txBox="1"/>
      </cdr:nvSpPr>
      <cdr:spPr>
        <a:xfrm xmlns:a="http://schemas.openxmlformats.org/drawingml/2006/main">
          <a:off x="994833" y="1051203"/>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0.76428</cdr:x>
      <cdr:y>0.4193</cdr:y>
    </cdr:from>
    <cdr:to>
      <cdr:x>0.87617</cdr:x>
      <cdr:y>0.49749</cdr:y>
    </cdr:to>
    <cdr:sp macro="" textlink="">
      <cdr:nvSpPr>
        <cdr:cNvPr id="3" name="28 CuadroTexto"/>
        <cdr:cNvSpPr txBox="1"/>
      </cdr:nvSpPr>
      <cdr:spPr>
        <a:xfrm xmlns:a="http://schemas.openxmlformats.org/drawingml/2006/main">
          <a:off x="3810000" y="1045045"/>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42.xml><?xml version="1.0" encoding="utf-8"?>
<c:userShapes xmlns:c="http://schemas.openxmlformats.org/drawingml/2006/chart">
  <cdr:relSizeAnchor xmlns:cdr="http://schemas.openxmlformats.org/drawingml/2006/chartDrawing">
    <cdr:from>
      <cdr:x>0.17361</cdr:x>
      <cdr:y>0.41355</cdr:y>
    </cdr:from>
    <cdr:to>
      <cdr:x>0.26319</cdr:x>
      <cdr:y>0.5031</cdr:y>
    </cdr:to>
    <cdr:sp macro="" textlink="">
      <cdr:nvSpPr>
        <cdr:cNvPr id="2" name="29 CuadroTexto"/>
        <cdr:cNvSpPr txBox="1"/>
      </cdr:nvSpPr>
      <cdr:spPr>
        <a:xfrm xmlns:a="http://schemas.openxmlformats.org/drawingml/2006/main">
          <a:off x="793751" y="1028538"/>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0.78241</cdr:x>
      <cdr:y>0.41915</cdr:y>
    </cdr:from>
    <cdr:to>
      <cdr:x>0.9044</cdr:x>
      <cdr:y>0.49751</cdr:y>
    </cdr:to>
    <cdr:sp macro="" textlink="">
      <cdr:nvSpPr>
        <cdr:cNvPr id="3" name="28 CuadroTexto"/>
        <cdr:cNvSpPr txBox="1"/>
      </cdr:nvSpPr>
      <cdr:spPr>
        <a:xfrm xmlns:a="http://schemas.openxmlformats.org/drawingml/2006/main">
          <a:off x="3577167" y="1042458"/>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43.xml><?xml version="1.0" encoding="utf-8"?>
<xdr:wsDr xmlns:xdr="http://schemas.openxmlformats.org/drawingml/2006/spreadsheetDrawing" xmlns:a="http://schemas.openxmlformats.org/drawingml/2006/main">
  <xdr:twoCellAnchor>
    <xdr:from>
      <xdr:col>12</xdr:col>
      <xdr:colOff>0</xdr:colOff>
      <xdr:row>434</xdr:row>
      <xdr:rowOff>0</xdr:rowOff>
    </xdr:from>
    <xdr:to>
      <xdr:col>14</xdr:col>
      <xdr:colOff>171449</xdr:colOff>
      <xdr:row>434</xdr:row>
      <xdr:rowOff>457200</xdr:rowOff>
    </xdr:to>
    <xdr:grpSp>
      <xdr:nvGrpSpPr>
        <xdr:cNvPr id="2" name="1 Grupo">
          <a:hlinkClick xmlns:r="http://schemas.openxmlformats.org/officeDocument/2006/relationships" r:id="rId1"/>
        </xdr:cNvPr>
        <xdr:cNvGrpSpPr/>
      </xdr:nvGrpSpPr>
      <xdr:grpSpPr>
        <a:xfrm>
          <a:off x="4064000" y="243713000"/>
          <a:ext cx="1695449" cy="457200"/>
          <a:chOff x="7219951" y="84122419"/>
          <a:chExt cx="1695449" cy="457200"/>
        </a:xfrm>
        <a:scene3d>
          <a:camera prst="orthographicFront">
            <a:rot lat="0" lon="0" rev="0"/>
          </a:camera>
          <a:lightRig rig="glow" dir="t">
            <a:rot lat="0" lon="0" rev="4800000"/>
          </a:lightRig>
        </a:scene3d>
      </xdr:grpSpPr>
      <xdr:pic>
        <xdr:nvPicPr>
          <xdr:cNvPr id="3" name="2 Imagen" descr="008-doc_edit.gif"/>
          <xdr:cNvPicPr>
            <a:picLocks noChangeAspect="1"/>
          </xdr:cNvPicPr>
        </xdr:nvPicPr>
        <xdr:blipFill>
          <a:blip xmlns:r="http://schemas.openxmlformats.org/officeDocument/2006/relationships" r:embed="rId2" cstate="print"/>
          <a:stretch>
            <a:fillRect/>
          </a:stretch>
        </xdr:blipFill>
        <xdr:spPr>
          <a:xfrm>
            <a:off x="8458200" y="84122419"/>
            <a:ext cx="457200" cy="457200"/>
          </a:xfrm>
          <a:prstGeom prst="rect">
            <a:avLst/>
          </a:prstGeom>
          <a:ln>
            <a:noFill/>
          </a:ln>
          <a:effectLst>
            <a:outerShdw blurRad="190500" dist="228600" dir="2700000" algn="ctr">
              <a:srgbClr val="000000">
                <a:alpha val="30000"/>
              </a:srgbClr>
            </a:outerShdw>
          </a:effectLst>
          <a:sp3d prstMaterial="matte">
            <a:bevelT w="127000" h="63500"/>
          </a:sp3d>
        </xdr:spPr>
      </xdr:pic>
      <xdr:sp macro="" textlink="">
        <xdr:nvSpPr>
          <xdr:cNvPr id="4" name="3 CuadroTexto"/>
          <xdr:cNvSpPr txBox="1"/>
        </xdr:nvSpPr>
        <xdr:spPr>
          <a:xfrm>
            <a:off x="7219951" y="84201804"/>
            <a:ext cx="1143000" cy="322245"/>
          </a:xfrm>
          <a:prstGeom prst="rect">
            <a:avLst/>
          </a:prstGeom>
          <a:solidFill>
            <a:schemeClr val="lt1"/>
          </a:solidFill>
          <a:ln w="9525" cmpd="sng">
            <a:noFill/>
          </a:ln>
          <a:effectLst>
            <a:outerShdw blurRad="190500" dist="228600" dir="2700000" algn="ctr">
              <a:srgbClr val="000000">
                <a:alpha val="30000"/>
              </a:srgbClr>
            </a:outerShdw>
          </a:effectLst>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050" b="1" i="1">
                <a:solidFill>
                  <a:srgbClr val="0070C0"/>
                </a:solidFill>
                <a:latin typeface="Comic Sans MS" pitchFamily="66" charset="0"/>
              </a:rPr>
              <a:t>VER REPORTE</a:t>
            </a:r>
          </a:p>
        </xdr:txBody>
      </xdr:sp>
    </xdr:grpSp>
    <xdr:clientData/>
  </xdr:twoCellAnchor>
  <xdr:twoCellAnchor editAs="oneCell">
    <xdr:from>
      <xdr:col>17</xdr:col>
      <xdr:colOff>273844</xdr:colOff>
      <xdr:row>14</xdr:row>
      <xdr:rowOff>142875</xdr:rowOff>
    </xdr:from>
    <xdr:to>
      <xdr:col>17</xdr:col>
      <xdr:colOff>474928</xdr:colOff>
      <xdr:row>14</xdr:row>
      <xdr:rowOff>341313</xdr:rowOff>
    </xdr:to>
    <xdr:pic macro="[0]!Portafolio_Servicios">
      <xdr:nvPicPr>
        <xdr:cNvPr id="5" name="4 Imagen" descr="info.ico"/>
        <xdr:cNvPicPr>
          <a:picLocks noChangeAspect="1"/>
        </xdr:cNvPicPr>
      </xdr:nvPicPr>
      <xdr:blipFill>
        <a:blip xmlns:r="http://schemas.openxmlformats.org/officeDocument/2006/relationships" r:embed="rId3" cstate="print"/>
        <a:stretch>
          <a:fillRect/>
        </a:stretch>
      </xdr:blipFill>
      <xdr:spPr>
        <a:xfrm>
          <a:off x="13504069" y="7067550"/>
          <a:ext cx="201084" cy="198438"/>
        </a:xfrm>
        <a:prstGeom prst="rect">
          <a:avLst/>
        </a:prstGeom>
        <a:ln>
          <a:solidFill>
            <a:schemeClr val="accent1"/>
          </a:solidFill>
        </a:ln>
      </xdr:spPr>
    </xdr:pic>
    <xdr:clientData/>
  </xdr:twoCellAnchor>
  <xdr:twoCellAnchor editAs="oneCell">
    <xdr:from>
      <xdr:col>17</xdr:col>
      <xdr:colOff>261937</xdr:colOff>
      <xdr:row>26</xdr:row>
      <xdr:rowOff>166687</xdr:rowOff>
    </xdr:from>
    <xdr:to>
      <xdr:col>17</xdr:col>
      <xdr:colOff>463021</xdr:colOff>
      <xdr:row>26</xdr:row>
      <xdr:rowOff>365125</xdr:rowOff>
    </xdr:to>
    <xdr:pic macro="[0]!Portafolio_Servicios">
      <xdr:nvPicPr>
        <xdr:cNvPr id="6" name="5 Imagen" descr="info.ico"/>
        <xdr:cNvPicPr>
          <a:picLocks noChangeAspect="1"/>
        </xdr:cNvPicPr>
      </xdr:nvPicPr>
      <xdr:blipFill>
        <a:blip xmlns:r="http://schemas.openxmlformats.org/officeDocument/2006/relationships" r:embed="rId3" cstate="print"/>
        <a:stretch>
          <a:fillRect/>
        </a:stretch>
      </xdr:blipFill>
      <xdr:spPr>
        <a:xfrm>
          <a:off x="13492162" y="13625512"/>
          <a:ext cx="201084" cy="198438"/>
        </a:xfrm>
        <a:prstGeom prst="rect">
          <a:avLst/>
        </a:prstGeom>
        <a:ln>
          <a:solidFill>
            <a:schemeClr val="accent1"/>
          </a:solidFill>
        </a:ln>
      </xdr:spPr>
    </xdr:pic>
    <xdr:clientData/>
  </xdr:twoCellAnchor>
  <xdr:twoCellAnchor editAs="oneCell">
    <xdr:from>
      <xdr:col>17</xdr:col>
      <xdr:colOff>261938</xdr:colOff>
      <xdr:row>29</xdr:row>
      <xdr:rowOff>178593</xdr:rowOff>
    </xdr:from>
    <xdr:to>
      <xdr:col>17</xdr:col>
      <xdr:colOff>463022</xdr:colOff>
      <xdr:row>29</xdr:row>
      <xdr:rowOff>377031</xdr:rowOff>
    </xdr:to>
    <xdr:pic macro="[0]!Catalogo_Servicios">
      <xdr:nvPicPr>
        <xdr:cNvPr id="7" name="6 Imagen" descr="info.ico"/>
        <xdr:cNvPicPr>
          <a:picLocks noChangeAspect="1"/>
        </xdr:cNvPicPr>
      </xdr:nvPicPr>
      <xdr:blipFill>
        <a:blip xmlns:r="http://schemas.openxmlformats.org/officeDocument/2006/relationships" r:embed="rId3" cstate="print"/>
        <a:stretch>
          <a:fillRect/>
        </a:stretch>
      </xdr:blipFill>
      <xdr:spPr>
        <a:xfrm>
          <a:off x="13492163" y="15209043"/>
          <a:ext cx="201084" cy="198438"/>
        </a:xfrm>
        <a:prstGeom prst="rect">
          <a:avLst/>
        </a:prstGeom>
        <a:ln>
          <a:solidFill>
            <a:schemeClr val="accent1"/>
          </a:solidFill>
        </a:ln>
      </xdr:spPr>
    </xdr:pic>
    <xdr:clientData/>
  </xdr:twoCellAnchor>
  <xdr:twoCellAnchor editAs="oneCell">
    <xdr:from>
      <xdr:col>17</xdr:col>
      <xdr:colOff>285750</xdr:colOff>
      <xdr:row>31</xdr:row>
      <xdr:rowOff>154781</xdr:rowOff>
    </xdr:from>
    <xdr:to>
      <xdr:col>17</xdr:col>
      <xdr:colOff>486834</xdr:colOff>
      <xdr:row>31</xdr:row>
      <xdr:rowOff>353219</xdr:rowOff>
    </xdr:to>
    <xdr:pic macro="[0]!Arquitectura_Servicio">
      <xdr:nvPicPr>
        <xdr:cNvPr id="8" name="7 Imagen" descr="info.ico"/>
        <xdr:cNvPicPr>
          <a:picLocks noChangeAspect="1"/>
        </xdr:cNvPicPr>
      </xdr:nvPicPr>
      <xdr:blipFill>
        <a:blip xmlns:r="http://schemas.openxmlformats.org/officeDocument/2006/relationships" r:embed="rId3" cstate="print"/>
        <a:stretch>
          <a:fillRect/>
        </a:stretch>
      </xdr:blipFill>
      <xdr:spPr>
        <a:xfrm>
          <a:off x="13515975" y="16232981"/>
          <a:ext cx="201084" cy="198438"/>
        </a:xfrm>
        <a:prstGeom prst="rect">
          <a:avLst/>
        </a:prstGeom>
        <a:ln>
          <a:solidFill>
            <a:schemeClr val="accent1"/>
          </a:solidFill>
        </a:ln>
      </xdr:spPr>
    </xdr:pic>
    <xdr:clientData/>
  </xdr:twoCellAnchor>
  <xdr:twoCellAnchor editAs="oneCell">
    <xdr:from>
      <xdr:col>17</xdr:col>
      <xdr:colOff>297656</xdr:colOff>
      <xdr:row>32</xdr:row>
      <xdr:rowOff>154782</xdr:rowOff>
    </xdr:from>
    <xdr:to>
      <xdr:col>17</xdr:col>
      <xdr:colOff>498740</xdr:colOff>
      <xdr:row>32</xdr:row>
      <xdr:rowOff>353220</xdr:rowOff>
    </xdr:to>
    <xdr:pic macro="[0]!Programa_Capacidad">
      <xdr:nvPicPr>
        <xdr:cNvPr id="9" name="8 Imagen" descr="info.ico"/>
        <xdr:cNvPicPr>
          <a:picLocks noChangeAspect="1"/>
        </xdr:cNvPicPr>
      </xdr:nvPicPr>
      <xdr:blipFill>
        <a:blip xmlns:r="http://schemas.openxmlformats.org/officeDocument/2006/relationships" r:embed="rId3" cstate="print"/>
        <a:stretch>
          <a:fillRect/>
        </a:stretch>
      </xdr:blipFill>
      <xdr:spPr>
        <a:xfrm>
          <a:off x="13527881" y="16756857"/>
          <a:ext cx="201084" cy="198438"/>
        </a:xfrm>
        <a:prstGeom prst="rect">
          <a:avLst/>
        </a:prstGeom>
        <a:ln>
          <a:solidFill>
            <a:schemeClr val="accent1"/>
          </a:solidFill>
        </a:ln>
      </xdr:spPr>
    </xdr:pic>
    <xdr:clientData/>
  </xdr:twoCellAnchor>
  <xdr:twoCellAnchor editAs="oneCell">
    <xdr:from>
      <xdr:col>17</xdr:col>
      <xdr:colOff>250031</xdr:colOff>
      <xdr:row>45</xdr:row>
      <xdr:rowOff>166688</xdr:rowOff>
    </xdr:from>
    <xdr:to>
      <xdr:col>17</xdr:col>
      <xdr:colOff>451115</xdr:colOff>
      <xdr:row>45</xdr:row>
      <xdr:rowOff>365126</xdr:rowOff>
    </xdr:to>
    <xdr:pic macro="[0]!Etapa_Ciclo">
      <xdr:nvPicPr>
        <xdr:cNvPr id="10" name="9 Imagen" descr="info.ico"/>
        <xdr:cNvPicPr>
          <a:picLocks noChangeAspect="1"/>
        </xdr:cNvPicPr>
      </xdr:nvPicPr>
      <xdr:blipFill>
        <a:blip xmlns:r="http://schemas.openxmlformats.org/officeDocument/2006/relationships" r:embed="rId3" cstate="print"/>
        <a:stretch>
          <a:fillRect/>
        </a:stretch>
      </xdr:blipFill>
      <xdr:spPr>
        <a:xfrm>
          <a:off x="13480256" y="22788563"/>
          <a:ext cx="201084" cy="198438"/>
        </a:xfrm>
        <a:prstGeom prst="rect">
          <a:avLst/>
        </a:prstGeom>
        <a:ln>
          <a:solidFill>
            <a:schemeClr val="accent1"/>
          </a:solidFill>
        </a:ln>
      </xdr:spPr>
    </xdr:pic>
    <xdr:clientData/>
  </xdr:twoCellAnchor>
  <xdr:twoCellAnchor editAs="oneCell">
    <xdr:from>
      <xdr:col>17</xdr:col>
      <xdr:colOff>285750</xdr:colOff>
      <xdr:row>55</xdr:row>
      <xdr:rowOff>142875</xdr:rowOff>
    </xdr:from>
    <xdr:to>
      <xdr:col>17</xdr:col>
      <xdr:colOff>486834</xdr:colOff>
      <xdr:row>55</xdr:row>
      <xdr:rowOff>341313</xdr:rowOff>
    </xdr:to>
    <xdr:pic macro="[0]!Componente">
      <xdr:nvPicPr>
        <xdr:cNvPr id="11" name="10 Imagen" descr="info.ico"/>
        <xdr:cNvPicPr>
          <a:picLocks noChangeAspect="1"/>
        </xdr:cNvPicPr>
      </xdr:nvPicPr>
      <xdr:blipFill>
        <a:blip xmlns:r="http://schemas.openxmlformats.org/officeDocument/2006/relationships" r:embed="rId3" cstate="print"/>
        <a:stretch>
          <a:fillRect/>
        </a:stretch>
      </xdr:blipFill>
      <xdr:spPr>
        <a:xfrm>
          <a:off x="13515975" y="28089225"/>
          <a:ext cx="201084" cy="198438"/>
        </a:xfrm>
        <a:prstGeom prst="rect">
          <a:avLst/>
        </a:prstGeom>
        <a:ln>
          <a:solidFill>
            <a:schemeClr val="accent1"/>
          </a:solidFill>
        </a:ln>
      </xdr:spPr>
    </xdr:pic>
    <xdr:clientData/>
  </xdr:twoCellAnchor>
  <xdr:twoCellAnchor editAs="oneCell">
    <xdr:from>
      <xdr:col>17</xdr:col>
      <xdr:colOff>261937</xdr:colOff>
      <xdr:row>76</xdr:row>
      <xdr:rowOff>154782</xdr:rowOff>
    </xdr:from>
    <xdr:to>
      <xdr:col>17</xdr:col>
      <xdr:colOff>463021</xdr:colOff>
      <xdr:row>76</xdr:row>
      <xdr:rowOff>353220</xdr:rowOff>
    </xdr:to>
    <xdr:pic macro="[0]!Valor_Percibido">
      <xdr:nvPicPr>
        <xdr:cNvPr id="12" name="11 Imagen" descr="info.ico"/>
        <xdr:cNvPicPr>
          <a:picLocks noChangeAspect="1"/>
        </xdr:cNvPicPr>
      </xdr:nvPicPr>
      <xdr:blipFill>
        <a:blip xmlns:r="http://schemas.openxmlformats.org/officeDocument/2006/relationships" r:embed="rId3" cstate="print"/>
        <a:stretch>
          <a:fillRect/>
        </a:stretch>
      </xdr:blipFill>
      <xdr:spPr>
        <a:xfrm>
          <a:off x="13492162" y="38483382"/>
          <a:ext cx="201084" cy="198438"/>
        </a:xfrm>
        <a:prstGeom prst="rect">
          <a:avLst/>
        </a:prstGeom>
        <a:ln>
          <a:solidFill>
            <a:schemeClr val="accent1"/>
          </a:solidFill>
        </a:ln>
      </xdr:spPr>
    </xdr:pic>
    <xdr:clientData/>
  </xdr:twoCellAnchor>
  <xdr:twoCellAnchor editAs="oneCell">
    <xdr:from>
      <xdr:col>17</xdr:col>
      <xdr:colOff>273844</xdr:colOff>
      <xdr:row>96</xdr:row>
      <xdr:rowOff>166687</xdr:rowOff>
    </xdr:from>
    <xdr:to>
      <xdr:col>17</xdr:col>
      <xdr:colOff>474928</xdr:colOff>
      <xdr:row>96</xdr:row>
      <xdr:rowOff>365125</xdr:rowOff>
    </xdr:to>
    <xdr:pic macro="[0]!Objetivo_Calidad">
      <xdr:nvPicPr>
        <xdr:cNvPr id="13" name="12 Imagen" descr="info.ico"/>
        <xdr:cNvPicPr>
          <a:picLocks noChangeAspect="1"/>
        </xdr:cNvPicPr>
      </xdr:nvPicPr>
      <xdr:blipFill>
        <a:blip xmlns:r="http://schemas.openxmlformats.org/officeDocument/2006/relationships" r:embed="rId3" cstate="print"/>
        <a:stretch>
          <a:fillRect/>
        </a:stretch>
      </xdr:blipFill>
      <xdr:spPr>
        <a:xfrm>
          <a:off x="13504069" y="48125062"/>
          <a:ext cx="201084" cy="198438"/>
        </a:xfrm>
        <a:prstGeom prst="rect">
          <a:avLst/>
        </a:prstGeom>
        <a:ln>
          <a:solidFill>
            <a:schemeClr val="accent1"/>
          </a:solidFill>
        </a:ln>
      </xdr:spPr>
    </xdr:pic>
    <xdr:clientData/>
  </xdr:twoCellAnchor>
  <xdr:twoCellAnchor editAs="oneCell">
    <xdr:from>
      <xdr:col>17</xdr:col>
      <xdr:colOff>261938</xdr:colOff>
      <xdr:row>321</xdr:row>
      <xdr:rowOff>260611</xdr:rowOff>
    </xdr:from>
    <xdr:to>
      <xdr:col>17</xdr:col>
      <xdr:colOff>463022</xdr:colOff>
      <xdr:row>321</xdr:row>
      <xdr:rowOff>459049</xdr:rowOff>
    </xdr:to>
    <xdr:pic macro="[0]!Conceptos_Riesgos">
      <xdr:nvPicPr>
        <xdr:cNvPr id="14" name="13 Imagen" descr="info.ico"/>
        <xdr:cNvPicPr>
          <a:picLocks noChangeAspect="1"/>
        </xdr:cNvPicPr>
      </xdr:nvPicPr>
      <xdr:blipFill>
        <a:blip xmlns:r="http://schemas.openxmlformats.org/officeDocument/2006/relationships" r:embed="rId3" cstate="print"/>
        <a:stretch>
          <a:fillRect/>
        </a:stretch>
      </xdr:blipFill>
      <xdr:spPr>
        <a:xfrm>
          <a:off x="13492163" y="172929811"/>
          <a:ext cx="201084" cy="198438"/>
        </a:xfrm>
        <a:prstGeom prst="rect">
          <a:avLst/>
        </a:prstGeom>
        <a:ln>
          <a:solidFill>
            <a:schemeClr val="accent1"/>
          </a:solidFill>
        </a:ln>
      </xdr:spPr>
    </xdr:pic>
    <xdr:clientData/>
  </xdr:twoCellAnchor>
  <xdr:twoCellAnchor editAs="oneCell">
    <xdr:from>
      <xdr:col>17</xdr:col>
      <xdr:colOff>261938</xdr:colOff>
      <xdr:row>314</xdr:row>
      <xdr:rowOff>186530</xdr:rowOff>
    </xdr:from>
    <xdr:to>
      <xdr:col>17</xdr:col>
      <xdr:colOff>463022</xdr:colOff>
      <xdr:row>314</xdr:row>
      <xdr:rowOff>384968</xdr:rowOff>
    </xdr:to>
    <xdr:pic macro="[0]!Presupuesto">
      <xdr:nvPicPr>
        <xdr:cNvPr id="15" name="14 Imagen" descr="info.ico"/>
        <xdr:cNvPicPr>
          <a:picLocks noChangeAspect="1"/>
        </xdr:cNvPicPr>
      </xdr:nvPicPr>
      <xdr:blipFill>
        <a:blip xmlns:r="http://schemas.openxmlformats.org/officeDocument/2006/relationships" r:embed="rId3" cstate="print"/>
        <a:stretch>
          <a:fillRect/>
        </a:stretch>
      </xdr:blipFill>
      <xdr:spPr>
        <a:xfrm>
          <a:off x="13492163" y="168655205"/>
          <a:ext cx="201084" cy="198438"/>
        </a:xfrm>
        <a:prstGeom prst="rect">
          <a:avLst/>
        </a:prstGeom>
        <a:ln>
          <a:solidFill>
            <a:schemeClr val="accent1"/>
          </a:solidFill>
        </a:ln>
      </xdr:spPr>
    </xdr:pic>
    <xdr:clientData/>
  </xdr:twoCellAnchor>
  <xdr:twoCellAnchor editAs="oneCell">
    <xdr:from>
      <xdr:col>17</xdr:col>
      <xdr:colOff>261938</xdr:colOff>
      <xdr:row>298</xdr:row>
      <xdr:rowOff>218279</xdr:rowOff>
    </xdr:from>
    <xdr:to>
      <xdr:col>17</xdr:col>
      <xdr:colOff>463022</xdr:colOff>
      <xdr:row>298</xdr:row>
      <xdr:rowOff>416717</xdr:rowOff>
    </xdr:to>
    <xdr:pic macro="[0]!Activos">
      <xdr:nvPicPr>
        <xdr:cNvPr id="16" name="15 Imagen" descr="info.ico"/>
        <xdr:cNvPicPr>
          <a:picLocks noChangeAspect="1"/>
        </xdr:cNvPicPr>
      </xdr:nvPicPr>
      <xdr:blipFill>
        <a:blip xmlns:r="http://schemas.openxmlformats.org/officeDocument/2006/relationships" r:embed="rId3" cstate="print"/>
        <a:stretch>
          <a:fillRect/>
        </a:stretch>
      </xdr:blipFill>
      <xdr:spPr>
        <a:xfrm>
          <a:off x="13492163" y="159809654"/>
          <a:ext cx="201084" cy="198438"/>
        </a:xfrm>
        <a:prstGeom prst="rect">
          <a:avLst/>
        </a:prstGeom>
        <a:ln>
          <a:solidFill>
            <a:schemeClr val="accent1"/>
          </a:solidFill>
        </a:ln>
      </xdr:spPr>
    </xdr:pic>
    <xdr:clientData/>
  </xdr:twoCellAnchor>
  <xdr:twoCellAnchor editAs="oneCell">
    <xdr:from>
      <xdr:col>17</xdr:col>
      <xdr:colOff>261938</xdr:colOff>
      <xdr:row>274</xdr:row>
      <xdr:rowOff>218279</xdr:rowOff>
    </xdr:from>
    <xdr:to>
      <xdr:col>17</xdr:col>
      <xdr:colOff>463022</xdr:colOff>
      <xdr:row>274</xdr:row>
      <xdr:rowOff>416717</xdr:rowOff>
    </xdr:to>
    <xdr:pic macro="[0]!Expo_Riesgo">
      <xdr:nvPicPr>
        <xdr:cNvPr id="17" name="16 Imagen" descr="info.ico"/>
        <xdr:cNvPicPr>
          <a:picLocks noChangeAspect="1"/>
        </xdr:cNvPicPr>
      </xdr:nvPicPr>
      <xdr:blipFill>
        <a:blip xmlns:r="http://schemas.openxmlformats.org/officeDocument/2006/relationships" r:embed="rId3" cstate="print"/>
        <a:stretch>
          <a:fillRect/>
        </a:stretch>
      </xdr:blipFill>
      <xdr:spPr>
        <a:xfrm>
          <a:off x="13492163" y="148017704"/>
          <a:ext cx="201084" cy="198438"/>
        </a:xfrm>
        <a:prstGeom prst="rect">
          <a:avLst/>
        </a:prstGeom>
        <a:ln>
          <a:solidFill>
            <a:schemeClr val="accent1"/>
          </a:solidFill>
        </a:ln>
      </xdr:spPr>
    </xdr:pic>
    <xdr:clientData/>
  </xdr:twoCellAnchor>
  <xdr:twoCellAnchor editAs="oneCell">
    <xdr:from>
      <xdr:col>17</xdr:col>
      <xdr:colOff>261938</xdr:colOff>
      <xdr:row>273</xdr:row>
      <xdr:rowOff>218279</xdr:rowOff>
    </xdr:from>
    <xdr:to>
      <xdr:col>17</xdr:col>
      <xdr:colOff>463022</xdr:colOff>
      <xdr:row>273</xdr:row>
      <xdr:rowOff>416717</xdr:rowOff>
    </xdr:to>
    <xdr:pic macro="[0]!Altman">
      <xdr:nvPicPr>
        <xdr:cNvPr id="18" name="17 Imagen" descr="info.ico"/>
        <xdr:cNvPicPr>
          <a:picLocks noChangeAspect="1"/>
        </xdr:cNvPicPr>
      </xdr:nvPicPr>
      <xdr:blipFill>
        <a:blip xmlns:r="http://schemas.openxmlformats.org/officeDocument/2006/relationships" r:embed="rId3" cstate="print"/>
        <a:stretch>
          <a:fillRect/>
        </a:stretch>
      </xdr:blipFill>
      <xdr:spPr>
        <a:xfrm>
          <a:off x="13492163" y="147398579"/>
          <a:ext cx="201084" cy="198438"/>
        </a:xfrm>
        <a:prstGeom prst="rect">
          <a:avLst/>
        </a:prstGeom>
        <a:ln>
          <a:solidFill>
            <a:schemeClr val="accent1"/>
          </a:solidFill>
        </a:ln>
      </xdr:spPr>
    </xdr:pic>
    <xdr:clientData/>
  </xdr:twoCellAnchor>
  <xdr:twoCellAnchor editAs="oneCell">
    <xdr:from>
      <xdr:col>17</xdr:col>
      <xdr:colOff>261938</xdr:colOff>
      <xdr:row>272</xdr:row>
      <xdr:rowOff>154781</xdr:rowOff>
    </xdr:from>
    <xdr:to>
      <xdr:col>17</xdr:col>
      <xdr:colOff>463022</xdr:colOff>
      <xdr:row>272</xdr:row>
      <xdr:rowOff>353219</xdr:rowOff>
    </xdr:to>
    <xdr:pic macro="[0]!Riesgo_Financiero">
      <xdr:nvPicPr>
        <xdr:cNvPr id="19" name="18 Imagen" descr="info.ico"/>
        <xdr:cNvPicPr>
          <a:picLocks noChangeAspect="1"/>
        </xdr:cNvPicPr>
      </xdr:nvPicPr>
      <xdr:blipFill>
        <a:blip xmlns:r="http://schemas.openxmlformats.org/officeDocument/2006/relationships" r:embed="rId3" cstate="print"/>
        <a:stretch>
          <a:fillRect/>
        </a:stretch>
      </xdr:blipFill>
      <xdr:spPr>
        <a:xfrm>
          <a:off x="13492163" y="146715956"/>
          <a:ext cx="201084" cy="198438"/>
        </a:xfrm>
        <a:prstGeom prst="rect">
          <a:avLst/>
        </a:prstGeom>
        <a:ln>
          <a:solidFill>
            <a:schemeClr val="accent1"/>
          </a:solidFill>
        </a:ln>
      </xdr:spPr>
    </xdr:pic>
    <xdr:clientData/>
  </xdr:twoCellAnchor>
  <mc:AlternateContent xmlns:mc="http://schemas.openxmlformats.org/markup-compatibility/2006">
    <mc:Choice xmlns:a14="http://schemas.microsoft.com/office/drawing/2010/main" Requires="a14">
      <xdr:twoCellAnchor editAs="oneCell">
        <xdr:from>
          <xdr:col>18</xdr:col>
          <xdr:colOff>323850</xdr:colOff>
          <xdr:row>10</xdr:row>
          <xdr:rowOff>133350</xdr:rowOff>
        </xdr:from>
        <xdr:to>
          <xdr:col>18</xdr:col>
          <xdr:colOff>638175</xdr:colOff>
          <xdr:row>10</xdr:row>
          <xdr:rowOff>361950</xdr:rowOff>
        </xdr:to>
        <xdr:sp macro="" textlink="">
          <xdr:nvSpPr>
            <xdr:cNvPr id="37889" name="Check Box 1" hidden="1">
              <a:extLst>
                <a:ext uri="{63B3BB69-23CF-44E3-9099-C40C66FF867C}">
                  <a14:compatExt spid="_x0000_s378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xdr:row>
          <xdr:rowOff>133350</xdr:rowOff>
        </xdr:from>
        <xdr:to>
          <xdr:col>18</xdr:col>
          <xdr:colOff>638175</xdr:colOff>
          <xdr:row>12</xdr:row>
          <xdr:rowOff>361950</xdr:rowOff>
        </xdr:to>
        <xdr:sp macro="" textlink="">
          <xdr:nvSpPr>
            <xdr:cNvPr id="37890" name="Check Box 2" hidden="1">
              <a:extLst>
                <a:ext uri="{63B3BB69-23CF-44E3-9099-C40C66FF867C}">
                  <a14:compatExt spid="_x0000_s378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xdr:row>
          <xdr:rowOff>314325</xdr:rowOff>
        </xdr:from>
        <xdr:to>
          <xdr:col>18</xdr:col>
          <xdr:colOff>638175</xdr:colOff>
          <xdr:row>13</xdr:row>
          <xdr:rowOff>542925</xdr:rowOff>
        </xdr:to>
        <xdr:sp macro="" textlink="">
          <xdr:nvSpPr>
            <xdr:cNvPr id="37891" name="Check Box 3" hidden="1">
              <a:extLst>
                <a:ext uri="{63B3BB69-23CF-44E3-9099-C40C66FF867C}">
                  <a14:compatExt spid="_x0000_s378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xdr:row>
          <xdr:rowOff>133350</xdr:rowOff>
        </xdr:from>
        <xdr:to>
          <xdr:col>18</xdr:col>
          <xdr:colOff>638175</xdr:colOff>
          <xdr:row>14</xdr:row>
          <xdr:rowOff>361950</xdr:rowOff>
        </xdr:to>
        <xdr:sp macro="" textlink="">
          <xdr:nvSpPr>
            <xdr:cNvPr id="37892" name="Check Box 4" hidden="1">
              <a:extLst>
                <a:ext uri="{63B3BB69-23CF-44E3-9099-C40C66FF867C}">
                  <a14:compatExt spid="_x0000_s378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xdr:row>
          <xdr:rowOff>133350</xdr:rowOff>
        </xdr:from>
        <xdr:to>
          <xdr:col>18</xdr:col>
          <xdr:colOff>638175</xdr:colOff>
          <xdr:row>15</xdr:row>
          <xdr:rowOff>361950</xdr:rowOff>
        </xdr:to>
        <xdr:sp macro="" textlink="">
          <xdr:nvSpPr>
            <xdr:cNvPr id="37893" name="Check Box 5" hidden="1">
              <a:extLst>
                <a:ext uri="{63B3BB69-23CF-44E3-9099-C40C66FF867C}">
                  <a14:compatExt spid="_x0000_s378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xdr:row>
          <xdr:rowOff>133350</xdr:rowOff>
        </xdr:from>
        <xdr:to>
          <xdr:col>18</xdr:col>
          <xdr:colOff>638175</xdr:colOff>
          <xdr:row>16</xdr:row>
          <xdr:rowOff>361950</xdr:rowOff>
        </xdr:to>
        <xdr:sp macro="" textlink="">
          <xdr:nvSpPr>
            <xdr:cNvPr id="37894" name="Check Box 6" hidden="1">
              <a:extLst>
                <a:ext uri="{63B3BB69-23CF-44E3-9099-C40C66FF867C}">
                  <a14:compatExt spid="_x0000_s378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xdr:row>
          <xdr:rowOff>190500</xdr:rowOff>
        </xdr:from>
        <xdr:to>
          <xdr:col>18</xdr:col>
          <xdr:colOff>638175</xdr:colOff>
          <xdr:row>17</xdr:row>
          <xdr:rowOff>409575</xdr:rowOff>
        </xdr:to>
        <xdr:sp macro="" textlink="">
          <xdr:nvSpPr>
            <xdr:cNvPr id="37895" name="Check Box 7" hidden="1">
              <a:extLst>
                <a:ext uri="{63B3BB69-23CF-44E3-9099-C40C66FF867C}">
                  <a14:compatExt spid="_x0000_s378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xdr:row>
          <xdr:rowOff>171450</xdr:rowOff>
        </xdr:from>
        <xdr:to>
          <xdr:col>18</xdr:col>
          <xdr:colOff>638175</xdr:colOff>
          <xdr:row>18</xdr:row>
          <xdr:rowOff>400050</xdr:rowOff>
        </xdr:to>
        <xdr:sp macro="" textlink="">
          <xdr:nvSpPr>
            <xdr:cNvPr id="37896" name="Check Box 8" hidden="1">
              <a:extLst>
                <a:ext uri="{63B3BB69-23CF-44E3-9099-C40C66FF867C}">
                  <a14:compatExt spid="_x0000_s378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xdr:row>
          <xdr:rowOff>133350</xdr:rowOff>
        </xdr:from>
        <xdr:to>
          <xdr:col>18</xdr:col>
          <xdr:colOff>638175</xdr:colOff>
          <xdr:row>19</xdr:row>
          <xdr:rowOff>361950</xdr:rowOff>
        </xdr:to>
        <xdr:sp macro="" textlink="">
          <xdr:nvSpPr>
            <xdr:cNvPr id="37897" name="Check Box 9" hidden="1">
              <a:extLst>
                <a:ext uri="{63B3BB69-23CF-44E3-9099-C40C66FF867C}">
                  <a14:compatExt spid="_x0000_s378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xdr:row>
          <xdr:rowOff>133350</xdr:rowOff>
        </xdr:from>
        <xdr:to>
          <xdr:col>18</xdr:col>
          <xdr:colOff>638175</xdr:colOff>
          <xdr:row>20</xdr:row>
          <xdr:rowOff>361950</xdr:rowOff>
        </xdr:to>
        <xdr:sp macro="" textlink="">
          <xdr:nvSpPr>
            <xdr:cNvPr id="37898" name="Check Box 10" hidden="1">
              <a:extLst>
                <a:ext uri="{63B3BB69-23CF-44E3-9099-C40C66FF867C}">
                  <a14:compatExt spid="_x0000_s378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xdr:row>
          <xdr:rowOff>133350</xdr:rowOff>
        </xdr:from>
        <xdr:to>
          <xdr:col>18</xdr:col>
          <xdr:colOff>638175</xdr:colOff>
          <xdr:row>23</xdr:row>
          <xdr:rowOff>361950</xdr:rowOff>
        </xdr:to>
        <xdr:sp macro="" textlink="">
          <xdr:nvSpPr>
            <xdr:cNvPr id="37899" name="Check Box 11" hidden="1">
              <a:extLst>
                <a:ext uri="{63B3BB69-23CF-44E3-9099-C40C66FF867C}">
                  <a14:compatExt spid="_x0000_s378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xdr:row>
          <xdr:rowOff>133350</xdr:rowOff>
        </xdr:from>
        <xdr:to>
          <xdr:col>18</xdr:col>
          <xdr:colOff>638175</xdr:colOff>
          <xdr:row>24</xdr:row>
          <xdr:rowOff>361950</xdr:rowOff>
        </xdr:to>
        <xdr:sp macro="" textlink="">
          <xdr:nvSpPr>
            <xdr:cNvPr id="37900" name="Check Box 12" hidden="1">
              <a:extLst>
                <a:ext uri="{63B3BB69-23CF-44E3-9099-C40C66FF867C}">
                  <a14:compatExt spid="_x0000_s37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xdr:row>
          <xdr:rowOff>133350</xdr:rowOff>
        </xdr:from>
        <xdr:to>
          <xdr:col>18</xdr:col>
          <xdr:colOff>638175</xdr:colOff>
          <xdr:row>25</xdr:row>
          <xdr:rowOff>361950</xdr:rowOff>
        </xdr:to>
        <xdr:sp macro="" textlink="">
          <xdr:nvSpPr>
            <xdr:cNvPr id="37901" name="Check Box 13" hidden="1">
              <a:extLst>
                <a:ext uri="{63B3BB69-23CF-44E3-9099-C40C66FF867C}">
                  <a14:compatExt spid="_x0000_s379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xdr:row>
          <xdr:rowOff>133350</xdr:rowOff>
        </xdr:from>
        <xdr:to>
          <xdr:col>18</xdr:col>
          <xdr:colOff>638175</xdr:colOff>
          <xdr:row>26</xdr:row>
          <xdr:rowOff>361950</xdr:rowOff>
        </xdr:to>
        <xdr:sp macro="" textlink="">
          <xdr:nvSpPr>
            <xdr:cNvPr id="37902" name="Check Box 14" hidden="1">
              <a:extLst>
                <a:ext uri="{63B3BB69-23CF-44E3-9099-C40C66FF867C}">
                  <a14:compatExt spid="_x0000_s379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xdr:row>
          <xdr:rowOff>133350</xdr:rowOff>
        </xdr:from>
        <xdr:to>
          <xdr:col>18</xdr:col>
          <xdr:colOff>638175</xdr:colOff>
          <xdr:row>27</xdr:row>
          <xdr:rowOff>361950</xdr:rowOff>
        </xdr:to>
        <xdr:sp macro="" textlink="">
          <xdr:nvSpPr>
            <xdr:cNvPr id="37903" name="Check Box 15" hidden="1">
              <a:extLst>
                <a:ext uri="{63B3BB69-23CF-44E3-9099-C40C66FF867C}">
                  <a14:compatExt spid="_x0000_s379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xdr:row>
          <xdr:rowOff>133350</xdr:rowOff>
        </xdr:from>
        <xdr:to>
          <xdr:col>18</xdr:col>
          <xdr:colOff>638175</xdr:colOff>
          <xdr:row>28</xdr:row>
          <xdr:rowOff>361950</xdr:rowOff>
        </xdr:to>
        <xdr:sp macro="" textlink="">
          <xdr:nvSpPr>
            <xdr:cNvPr id="37904" name="Check Box 16" hidden="1">
              <a:extLst>
                <a:ext uri="{63B3BB69-23CF-44E3-9099-C40C66FF867C}">
                  <a14:compatExt spid="_x0000_s379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xdr:row>
          <xdr:rowOff>133350</xdr:rowOff>
        </xdr:from>
        <xdr:to>
          <xdr:col>18</xdr:col>
          <xdr:colOff>638175</xdr:colOff>
          <xdr:row>29</xdr:row>
          <xdr:rowOff>361950</xdr:rowOff>
        </xdr:to>
        <xdr:sp macro="" textlink="">
          <xdr:nvSpPr>
            <xdr:cNvPr id="37905" name="Check Box 17" hidden="1">
              <a:extLst>
                <a:ext uri="{63B3BB69-23CF-44E3-9099-C40C66FF867C}">
                  <a14:compatExt spid="_x0000_s379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xdr:row>
          <xdr:rowOff>133350</xdr:rowOff>
        </xdr:from>
        <xdr:to>
          <xdr:col>18</xdr:col>
          <xdr:colOff>638175</xdr:colOff>
          <xdr:row>31</xdr:row>
          <xdr:rowOff>361950</xdr:rowOff>
        </xdr:to>
        <xdr:sp macro="" textlink="">
          <xdr:nvSpPr>
            <xdr:cNvPr id="37906" name="Check Box 18" hidden="1">
              <a:extLst>
                <a:ext uri="{63B3BB69-23CF-44E3-9099-C40C66FF867C}">
                  <a14:compatExt spid="_x0000_s379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xdr:row>
          <xdr:rowOff>133350</xdr:rowOff>
        </xdr:from>
        <xdr:to>
          <xdr:col>18</xdr:col>
          <xdr:colOff>638175</xdr:colOff>
          <xdr:row>32</xdr:row>
          <xdr:rowOff>361950</xdr:rowOff>
        </xdr:to>
        <xdr:sp macro="" textlink="">
          <xdr:nvSpPr>
            <xdr:cNvPr id="37907" name="Check Box 19" hidden="1">
              <a:extLst>
                <a:ext uri="{63B3BB69-23CF-44E3-9099-C40C66FF867C}">
                  <a14:compatExt spid="_x0000_s379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xdr:row>
          <xdr:rowOff>133350</xdr:rowOff>
        </xdr:from>
        <xdr:to>
          <xdr:col>18</xdr:col>
          <xdr:colOff>638175</xdr:colOff>
          <xdr:row>33</xdr:row>
          <xdr:rowOff>361950</xdr:rowOff>
        </xdr:to>
        <xdr:sp macro="" textlink="">
          <xdr:nvSpPr>
            <xdr:cNvPr id="37908" name="Check Box 20" hidden="1">
              <a:extLst>
                <a:ext uri="{63B3BB69-23CF-44E3-9099-C40C66FF867C}">
                  <a14:compatExt spid="_x0000_s379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xdr:row>
          <xdr:rowOff>200025</xdr:rowOff>
        </xdr:from>
        <xdr:to>
          <xdr:col>18</xdr:col>
          <xdr:colOff>638175</xdr:colOff>
          <xdr:row>35</xdr:row>
          <xdr:rowOff>447675</xdr:rowOff>
        </xdr:to>
        <xdr:sp macro="" textlink="">
          <xdr:nvSpPr>
            <xdr:cNvPr id="37909" name="Check Box 21" hidden="1">
              <a:extLst>
                <a:ext uri="{63B3BB69-23CF-44E3-9099-C40C66FF867C}">
                  <a14:compatExt spid="_x0000_s379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36</xdr:row>
          <xdr:rowOff>133350</xdr:rowOff>
        </xdr:from>
        <xdr:to>
          <xdr:col>18</xdr:col>
          <xdr:colOff>638175</xdr:colOff>
          <xdr:row>36</xdr:row>
          <xdr:rowOff>361950</xdr:rowOff>
        </xdr:to>
        <xdr:sp macro="" textlink="">
          <xdr:nvSpPr>
            <xdr:cNvPr id="37910" name="Check Box 22" hidden="1">
              <a:extLst>
                <a:ext uri="{63B3BB69-23CF-44E3-9099-C40C66FF867C}">
                  <a14:compatExt spid="_x0000_s379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43</xdr:row>
          <xdr:rowOff>133350</xdr:rowOff>
        </xdr:from>
        <xdr:to>
          <xdr:col>18</xdr:col>
          <xdr:colOff>638175</xdr:colOff>
          <xdr:row>43</xdr:row>
          <xdr:rowOff>361950</xdr:rowOff>
        </xdr:to>
        <xdr:sp macro="" textlink="">
          <xdr:nvSpPr>
            <xdr:cNvPr id="37911" name="Check Box 23" hidden="1">
              <a:extLst>
                <a:ext uri="{63B3BB69-23CF-44E3-9099-C40C66FF867C}">
                  <a14:compatExt spid="_x0000_s379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45</xdr:row>
          <xdr:rowOff>133350</xdr:rowOff>
        </xdr:from>
        <xdr:to>
          <xdr:col>18</xdr:col>
          <xdr:colOff>638175</xdr:colOff>
          <xdr:row>45</xdr:row>
          <xdr:rowOff>361950</xdr:rowOff>
        </xdr:to>
        <xdr:sp macro="" textlink="">
          <xdr:nvSpPr>
            <xdr:cNvPr id="37912" name="Check Box 24" hidden="1">
              <a:extLst>
                <a:ext uri="{63B3BB69-23CF-44E3-9099-C40C66FF867C}">
                  <a14:compatExt spid="_x0000_s379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46</xdr:row>
          <xdr:rowOff>133350</xdr:rowOff>
        </xdr:from>
        <xdr:to>
          <xdr:col>18</xdr:col>
          <xdr:colOff>638175</xdr:colOff>
          <xdr:row>46</xdr:row>
          <xdr:rowOff>361950</xdr:rowOff>
        </xdr:to>
        <xdr:sp macro="" textlink="">
          <xdr:nvSpPr>
            <xdr:cNvPr id="37913" name="Check Box 25" hidden="1">
              <a:extLst>
                <a:ext uri="{63B3BB69-23CF-44E3-9099-C40C66FF867C}">
                  <a14:compatExt spid="_x0000_s379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47</xdr:row>
          <xdr:rowOff>133350</xdr:rowOff>
        </xdr:from>
        <xdr:to>
          <xdr:col>18</xdr:col>
          <xdr:colOff>638175</xdr:colOff>
          <xdr:row>47</xdr:row>
          <xdr:rowOff>361950</xdr:rowOff>
        </xdr:to>
        <xdr:sp macro="" textlink="">
          <xdr:nvSpPr>
            <xdr:cNvPr id="37914" name="Check Box 26" hidden="1">
              <a:extLst>
                <a:ext uri="{63B3BB69-23CF-44E3-9099-C40C66FF867C}">
                  <a14:compatExt spid="_x0000_s379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48</xdr:row>
          <xdr:rowOff>200025</xdr:rowOff>
        </xdr:from>
        <xdr:to>
          <xdr:col>18</xdr:col>
          <xdr:colOff>638175</xdr:colOff>
          <xdr:row>48</xdr:row>
          <xdr:rowOff>447675</xdr:rowOff>
        </xdr:to>
        <xdr:sp macro="" textlink="">
          <xdr:nvSpPr>
            <xdr:cNvPr id="37915" name="Check Box 27" hidden="1">
              <a:extLst>
                <a:ext uri="{63B3BB69-23CF-44E3-9099-C40C66FF867C}">
                  <a14:compatExt spid="_x0000_s379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49</xdr:row>
          <xdr:rowOff>133350</xdr:rowOff>
        </xdr:from>
        <xdr:to>
          <xdr:col>18</xdr:col>
          <xdr:colOff>638175</xdr:colOff>
          <xdr:row>49</xdr:row>
          <xdr:rowOff>361950</xdr:rowOff>
        </xdr:to>
        <xdr:sp macro="" textlink="">
          <xdr:nvSpPr>
            <xdr:cNvPr id="37916" name="Check Box 28" hidden="1">
              <a:extLst>
                <a:ext uri="{63B3BB69-23CF-44E3-9099-C40C66FF867C}">
                  <a14:compatExt spid="_x0000_s379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51</xdr:row>
          <xdr:rowOff>133350</xdr:rowOff>
        </xdr:from>
        <xdr:to>
          <xdr:col>18</xdr:col>
          <xdr:colOff>638175</xdr:colOff>
          <xdr:row>51</xdr:row>
          <xdr:rowOff>361950</xdr:rowOff>
        </xdr:to>
        <xdr:sp macro="" textlink="">
          <xdr:nvSpPr>
            <xdr:cNvPr id="37917" name="Check Box 29" hidden="1">
              <a:extLst>
                <a:ext uri="{63B3BB69-23CF-44E3-9099-C40C66FF867C}">
                  <a14:compatExt spid="_x0000_s379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52</xdr:row>
          <xdr:rowOff>133350</xdr:rowOff>
        </xdr:from>
        <xdr:to>
          <xdr:col>18</xdr:col>
          <xdr:colOff>638175</xdr:colOff>
          <xdr:row>52</xdr:row>
          <xdr:rowOff>361950</xdr:rowOff>
        </xdr:to>
        <xdr:sp macro="" textlink="">
          <xdr:nvSpPr>
            <xdr:cNvPr id="37918" name="Check Box 30" hidden="1">
              <a:extLst>
                <a:ext uri="{63B3BB69-23CF-44E3-9099-C40C66FF867C}">
                  <a14:compatExt spid="_x0000_s379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53</xdr:row>
          <xdr:rowOff>133350</xdr:rowOff>
        </xdr:from>
        <xdr:to>
          <xdr:col>18</xdr:col>
          <xdr:colOff>638175</xdr:colOff>
          <xdr:row>53</xdr:row>
          <xdr:rowOff>361950</xdr:rowOff>
        </xdr:to>
        <xdr:sp macro="" textlink="">
          <xdr:nvSpPr>
            <xdr:cNvPr id="37919" name="Check Box 31" hidden="1">
              <a:extLst>
                <a:ext uri="{63B3BB69-23CF-44E3-9099-C40C66FF867C}">
                  <a14:compatExt spid="_x0000_s379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55</xdr:row>
          <xdr:rowOff>133350</xdr:rowOff>
        </xdr:from>
        <xdr:to>
          <xdr:col>18</xdr:col>
          <xdr:colOff>638175</xdr:colOff>
          <xdr:row>55</xdr:row>
          <xdr:rowOff>361950</xdr:rowOff>
        </xdr:to>
        <xdr:sp macro="" textlink="">
          <xdr:nvSpPr>
            <xdr:cNvPr id="37920" name="Check Box 32" hidden="1">
              <a:extLst>
                <a:ext uri="{63B3BB69-23CF-44E3-9099-C40C66FF867C}">
                  <a14:compatExt spid="_x0000_s379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58</xdr:row>
          <xdr:rowOff>133350</xdr:rowOff>
        </xdr:from>
        <xdr:to>
          <xdr:col>18</xdr:col>
          <xdr:colOff>638175</xdr:colOff>
          <xdr:row>58</xdr:row>
          <xdr:rowOff>361950</xdr:rowOff>
        </xdr:to>
        <xdr:sp macro="" textlink="">
          <xdr:nvSpPr>
            <xdr:cNvPr id="37921" name="Check Box 33" hidden="1">
              <a:extLst>
                <a:ext uri="{63B3BB69-23CF-44E3-9099-C40C66FF867C}">
                  <a14:compatExt spid="_x0000_s37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59</xdr:row>
          <xdr:rowOff>133350</xdr:rowOff>
        </xdr:from>
        <xdr:to>
          <xdr:col>18</xdr:col>
          <xdr:colOff>638175</xdr:colOff>
          <xdr:row>59</xdr:row>
          <xdr:rowOff>361950</xdr:rowOff>
        </xdr:to>
        <xdr:sp macro="" textlink="">
          <xdr:nvSpPr>
            <xdr:cNvPr id="37922" name="Check Box 34" hidden="1">
              <a:extLst>
                <a:ext uri="{63B3BB69-23CF-44E3-9099-C40C66FF867C}">
                  <a14:compatExt spid="_x0000_s379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66</xdr:row>
          <xdr:rowOff>247650</xdr:rowOff>
        </xdr:from>
        <xdr:to>
          <xdr:col>18</xdr:col>
          <xdr:colOff>638175</xdr:colOff>
          <xdr:row>66</xdr:row>
          <xdr:rowOff>476250</xdr:rowOff>
        </xdr:to>
        <xdr:sp macro="" textlink="">
          <xdr:nvSpPr>
            <xdr:cNvPr id="37923" name="Check Box 35" hidden="1">
              <a:extLst>
                <a:ext uri="{63B3BB69-23CF-44E3-9099-C40C66FF867C}">
                  <a14:compatExt spid="_x0000_s379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68</xdr:row>
          <xdr:rowOff>133350</xdr:rowOff>
        </xdr:from>
        <xdr:to>
          <xdr:col>18</xdr:col>
          <xdr:colOff>638175</xdr:colOff>
          <xdr:row>68</xdr:row>
          <xdr:rowOff>361950</xdr:rowOff>
        </xdr:to>
        <xdr:sp macro="" textlink="">
          <xdr:nvSpPr>
            <xdr:cNvPr id="37924" name="Check Box 36" hidden="1">
              <a:extLst>
                <a:ext uri="{63B3BB69-23CF-44E3-9099-C40C66FF867C}">
                  <a14:compatExt spid="_x0000_s379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69</xdr:row>
          <xdr:rowOff>133350</xdr:rowOff>
        </xdr:from>
        <xdr:to>
          <xdr:col>18</xdr:col>
          <xdr:colOff>638175</xdr:colOff>
          <xdr:row>69</xdr:row>
          <xdr:rowOff>361950</xdr:rowOff>
        </xdr:to>
        <xdr:sp macro="" textlink="">
          <xdr:nvSpPr>
            <xdr:cNvPr id="37925" name="Check Box 37" hidden="1">
              <a:extLst>
                <a:ext uri="{63B3BB69-23CF-44E3-9099-C40C66FF867C}">
                  <a14:compatExt spid="_x0000_s379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70</xdr:row>
          <xdr:rowOff>133350</xdr:rowOff>
        </xdr:from>
        <xdr:to>
          <xdr:col>18</xdr:col>
          <xdr:colOff>638175</xdr:colOff>
          <xdr:row>70</xdr:row>
          <xdr:rowOff>361950</xdr:rowOff>
        </xdr:to>
        <xdr:sp macro="" textlink="">
          <xdr:nvSpPr>
            <xdr:cNvPr id="37926" name="Check Box 38" hidden="1">
              <a:extLst>
                <a:ext uri="{63B3BB69-23CF-44E3-9099-C40C66FF867C}">
                  <a14:compatExt spid="_x0000_s379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71</xdr:row>
          <xdr:rowOff>133350</xdr:rowOff>
        </xdr:from>
        <xdr:to>
          <xdr:col>18</xdr:col>
          <xdr:colOff>638175</xdr:colOff>
          <xdr:row>71</xdr:row>
          <xdr:rowOff>361950</xdr:rowOff>
        </xdr:to>
        <xdr:sp macro="" textlink="">
          <xdr:nvSpPr>
            <xdr:cNvPr id="37927" name="Check Box 39" hidden="1">
              <a:extLst>
                <a:ext uri="{63B3BB69-23CF-44E3-9099-C40C66FF867C}">
                  <a14:compatExt spid="_x0000_s379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72</xdr:row>
          <xdr:rowOff>133350</xdr:rowOff>
        </xdr:from>
        <xdr:to>
          <xdr:col>18</xdr:col>
          <xdr:colOff>638175</xdr:colOff>
          <xdr:row>72</xdr:row>
          <xdr:rowOff>361950</xdr:rowOff>
        </xdr:to>
        <xdr:sp macro="" textlink="">
          <xdr:nvSpPr>
            <xdr:cNvPr id="37928" name="Check Box 40" hidden="1">
              <a:extLst>
                <a:ext uri="{63B3BB69-23CF-44E3-9099-C40C66FF867C}">
                  <a14:compatExt spid="_x0000_s379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73</xdr:row>
          <xdr:rowOff>133350</xdr:rowOff>
        </xdr:from>
        <xdr:to>
          <xdr:col>18</xdr:col>
          <xdr:colOff>638175</xdr:colOff>
          <xdr:row>73</xdr:row>
          <xdr:rowOff>361950</xdr:rowOff>
        </xdr:to>
        <xdr:sp macro="" textlink="">
          <xdr:nvSpPr>
            <xdr:cNvPr id="37929" name="Check Box 41" hidden="1">
              <a:extLst>
                <a:ext uri="{63B3BB69-23CF-44E3-9099-C40C66FF867C}">
                  <a14:compatExt spid="_x0000_s37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74</xdr:row>
          <xdr:rowOff>133350</xdr:rowOff>
        </xdr:from>
        <xdr:to>
          <xdr:col>18</xdr:col>
          <xdr:colOff>638175</xdr:colOff>
          <xdr:row>74</xdr:row>
          <xdr:rowOff>361950</xdr:rowOff>
        </xdr:to>
        <xdr:sp macro="" textlink="">
          <xdr:nvSpPr>
            <xdr:cNvPr id="37930" name="Check Box 42" hidden="1">
              <a:extLst>
                <a:ext uri="{63B3BB69-23CF-44E3-9099-C40C66FF867C}">
                  <a14:compatExt spid="_x0000_s37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76</xdr:row>
          <xdr:rowOff>133350</xdr:rowOff>
        </xdr:from>
        <xdr:to>
          <xdr:col>18</xdr:col>
          <xdr:colOff>638175</xdr:colOff>
          <xdr:row>76</xdr:row>
          <xdr:rowOff>361950</xdr:rowOff>
        </xdr:to>
        <xdr:sp macro="" textlink="">
          <xdr:nvSpPr>
            <xdr:cNvPr id="37931" name="Check Box 43" hidden="1">
              <a:extLst>
                <a:ext uri="{63B3BB69-23CF-44E3-9099-C40C66FF867C}">
                  <a14:compatExt spid="_x0000_s37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77</xdr:row>
          <xdr:rowOff>228600</xdr:rowOff>
        </xdr:from>
        <xdr:to>
          <xdr:col>18</xdr:col>
          <xdr:colOff>638175</xdr:colOff>
          <xdr:row>77</xdr:row>
          <xdr:rowOff>457200</xdr:rowOff>
        </xdr:to>
        <xdr:sp macro="" textlink="">
          <xdr:nvSpPr>
            <xdr:cNvPr id="37932" name="Check Box 44" hidden="1">
              <a:extLst>
                <a:ext uri="{63B3BB69-23CF-44E3-9099-C40C66FF867C}">
                  <a14:compatExt spid="_x0000_s37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79</xdr:row>
          <xdr:rowOff>133350</xdr:rowOff>
        </xdr:from>
        <xdr:to>
          <xdr:col>18</xdr:col>
          <xdr:colOff>638175</xdr:colOff>
          <xdr:row>79</xdr:row>
          <xdr:rowOff>361950</xdr:rowOff>
        </xdr:to>
        <xdr:sp macro="" textlink="">
          <xdr:nvSpPr>
            <xdr:cNvPr id="37933" name="Check Box 45" hidden="1">
              <a:extLst>
                <a:ext uri="{63B3BB69-23CF-44E3-9099-C40C66FF867C}">
                  <a14:compatExt spid="_x0000_s37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80</xdr:row>
          <xdr:rowOff>133350</xdr:rowOff>
        </xdr:from>
        <xdr:to>
          <xdr:col>18</xdr:col>
          <xdr:colOff>638175</xdr:colOff>
          <xdr:row>80</xdr:row>
          <xdr:rowOff>361950</xdr:rowOff>
        </xdr:to>
        <xdr:sp macro="" textlink="">
          <xdr:nvSpPr>
            <xdr:cNvPr id="37934" name="Check Box 46" hidden="1">
              <a:extLst>
                <a:ext uri="{63B3BB69-23CF-44E3-9099-C40C66FF867C}">
                  <a14:compatExt spid="_x0000_s37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81</xdr:row>
          <xdr:rowOff>133350</xdr:rowOff>
        </xdr:from>
        <xdr:to>
          <xdr:col>18</xdr:col>
          <xdr:colOff>638175</xdr:colOff>
          <xdr:row>81</xdr:row>
          <xdr:rowOff>361950</xdr:rowOff>
        </xdr:to>
        <xdr:sp macro="" textlink="">
          <xdr:nvSpPr>
            <xdr:cNvPr id="37935" name="Check Box 47" hidden="1">
              <a:extLst>
                <a:ext uri="{63B3BB69-23CF-44E3-9099-C40C66FF867C}">
                  <a14:compatExt spid="_x0000_s37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82</xdr:row>
          <xdr:rowOff>133350</xdr:rowOff>
        </xdr:from>
        <xdr:to>
          <xdr:col>18</xdr:col>
          <xdr:colOff>638175</xdr:colOff>
          <xdr:row>82</xdr:row>
          <xdr:rowOff>361950</xdr:rowOff>
        </xdr:to>
        <xdr:sp macro="" textlink="">
          <xdr:nvSpPr>
            <xdr:cNvPr id="37936" name="Check Box 48" hidden="1">
              <a:extLst>
                <a:ext uri="{63B3BB69-23CF-44E3-9099-C40C66FF867C}">
                  <a14:compatExt spid="_x0000_s37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83</xdr:row>
          <xdr:rowOff>133350</xdr:rowOff>
        </xdr:from>
        <xdr:to>
          <xdr:col>18</xdr:col>
          <xdr:colOff>638175</xdr:colOff>
          <xdr:row>83</xdr:row>
          <xdr:rowOff>361950</xdr:rowOff>
        </xdr:to>
        <xdr:sp macro="" textlink="">
          <xdr:nvSpPr>
            <xdr:cNvPr id="37937" name="Check Box 49" hidden="1">
              <a:extLst>
                <a:ext uri="{63B3BB69-23CF-44E3-9099-C40C66FF867C}">
                  <a14:compatExt spid="_x0000_s37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84</xdr:row>
          <xdr:rowOff>133350</xdr:rowOff>
        </xdr:from>
        <xdr:to>
          <xdr:col>18</xdr:col>
          <xdr:colOff>638175</xdr:colOff>
          <xdr:row>84</xdr:row>
          <xdr:rowOff>361950</xdr:rowOff>
        </xdr:to>
        <xdr:sp macro="" textlink="">
          <xdr:nvSpPr>
            <xdr:cNvPr id="37938" name="Check Box 50" hidden="1">
              <a:extLst>
                <a:ext uri="{63B3BB69-23CF-44E3-9099-C40C66FF867C}">
                  <a14:compatExt spid="_x0000_s37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85</xdr:row>
          <xdr:rowOff>133350</xdr:rowOff>
        </xdr:from>
        <xdr:to>
          <xdr:col>18</xdr:col>
          <xdr:colOff>638175</xdr:colOff>
          <xdr:row>85</xdr:row>
          <xdr:rowOff>361950</xdr:rowOff>
        </xdr:to>
        <xdr:sp macro="" textlink="">
          <xdr:nvSpPr>
            <xdr:cNvPr id="37939" name="Check Box 51" hidden="1">
              <a:extLst>
                <a:ext uri="{63B3BB69-23CF-44E3-9099-C40C66FF867C}">
                  <a14:compatExt spid="_x0000_s37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86</xdr:row>
          <xdr:rowOff>133350</xdr:rowOff>
        </xdr:from>
        <xdr:to>
          <xdr:col>18</xdr:col>
          <xdr:colOff>638175</xdr:colOff>
          <xdr:row>86</xdr:row>
          <xdr:rowOff>361950</xdr:rowOff>
        </xdr:to>
        <xdr:sp macro="" textlink="">
          <xdr:nvSpPr>
            <xdr:cNvPr id="37940" name="Check Box 52" hidden="1">
              <a:extLst>
                <a:ext uri="{63B3BB69-23CF-44E3-9099-C40C66FF867C}">
                  <a14:compatExt spid="_x0000_s37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87</xdr:row>
          <xdr:rowOff>133350</xdr:rowOff>
        </xdr:from>
        <xdr:to>
          <xdr:col>18</xdr:col>
          <xdr:colOff>638175</xdr:colOff>
          <xdr:row>87</xdr:row>
          <xdr:rowOff>361950</xdr:rowOff>
        </xdr:to>
        <xdr:sp macro="" textlink="">
          <xdr:nvSpPr>
            <xdr:cNvPr id="37941" name="Check Box 53" hidden="1">
              <a:extLst>
                <a:ext uri="{63B3BB69-23CF-44E3-9099-C40C66FF867C}">
                  <a14:compatExt spid="_x0000_s37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88</xdr:row>
          <xdr:rowOff>133350</xdr:rowOff>
        </xdr:from>
        <xdr:to>
          <xdr:col>18</xdr:col>
          <xdr:colOff>638175</xdr:colOff>
          <xdr:row>88</xdr:row>
          <xdr:rowOff>361950</xdr:rowOff>
        </xdr:to>
        <xdr:sp macro="" textlink="">
          <xdr:nvSpPr>
            <xdr:cNvPr id="37942" name="Check Box 54" hidden="1">
              <a:extLst>
                <a:ext uri="{63B3BB69-23CF-44E3-9099-C40C66FF867C}">
                  <a14:compatExt spid="_x0000_s37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89</xdr:row>
          <xdr:rowOff>133350</xdr:rowOff>
        </xdr:from>
        <xdr:to>
          <xdr:col>18</xdr:col>
          <xdr:colOff>638175</xdr:colOff>
          <xdr:row>89</xdr:row>
          <xdr:rowOff>361950</xdr:rowOff>
        </xdr:to>
        <xdr:sp macro="" textlink="">
          <xdr:nvSpPr>
            <xdr:cNvPr id="37943" name="Check Box 55" hidden="1">
              <a:extLst>
                <a:ext uri="{63B3BB69-23CF-44E3-9099-C40C66FF867C}">
                  <a14:compatExt spid="_x0000_s37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96</xdr:row>
          <xdr:rowOff>133350</xdr:rowOff>
        </xdr:from>
        <xdr:to>
          <xdr:col>18</xdr:col>
          <xdr:colOff>638175</xdr:colOff>
          <xdr:row>96</xdr:row>
          <xdr:rowOff>361950</xdr:rowOff>
        </xdr:to>
        <xdr:sp macro="" textlink="">
          <xdr:nvSpPr>
            <xdr:cNvPr id="37944" name="Check Box 56" hidden="1">
              <a:extLst>
                <a:ext uri="{63B3BB69-23CF-44E3-9099-C40C66FF867C}">
                  <a14:compatExt spid="_x0000_s37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98</xdr:row>
          <xdr:rowOff>133350</xdr:rowOff>
        </xdr:from>
        <xdr:to>
          <xdr:col>18</xdr:col>
          <xdr:colOff>638175</xdr:colOff>
          <xdr:row>98</xdr:row>
          <xdr:rowOff>361950</xdr:rowOff>
        </xdr:to>
        <xdr:sp macro="" textlink="">
          <xdr:nvSpPr>
            <xdr:cNvPr id="37945" name="Check Box 57" hidden="1">
              <a:extLst>
                <a:ext uri="{63B3BB69-23CF-44E3-9099-C40C66FF867C}">
                  <a14:compatExt spid="_x0000_s37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99</xdr:row>
          <xdr:rowOff>133350</xdr:rowOff>
        </xdr:from>
        <xdr:to>
          <xdr:col>18</xdr:col>
          <xdr:colOff>638175</xdr:colOff>
          <xdr:row>99</xdr:row>
          <xdr:rowOff>361950</xdr:rowOff>
        </xdr:to>
        <xdr:sp macro="" textlink="">
          <xdr:nvSpPr>
            <xdr:cNvPr id="37946" name="Check Box 58" hidden="1">
              <a:extLst>
                <a:ext uri="{63B3BB69-23CF-44E3-9099-C40C66FF867C}">
                  <a14:compatExt spid="_x0000_s37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101</xdr:row>
          <xdr:rowOff>133350</xdr:rowOff>
        </xdr:from>
        <xdr:to>
          <xdr:col>18</xdr:col>
          <xdr:colOff>638175</xdr:colOff>
          <xdr:row>101</xdr:row>
          <xdr:rowOff>361950</xdr:rowOff>
        </xdr:to>
        <xdr:sp macro="" textlink="">
          <xdr:nvSpPr>
            <xdr:cNvPr id="37947" name="Check Box 59" hidden="1">
              <a:extLst>
                <a:ext uri="{63B3BB69-23CF-44E3-9099-C40C66FF867C}">
                  <a14:compatExt spid="_x0000_s37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102</xdr:row>
          <xdr:rowOff>133350</xdr:rowOff>
        </xdr:from>
        <xdr:to>
          <xdr:col>18</xdr:col>
          <xdr:colOff>638175</xdr:colOff>
          <xdr:row>102</xdr:row>
          <xdr:rowOff>361950</xdr:rowOff>
        </xdr:to>
        <xdr:sp macro="" textlink="">
          <xdr:nvSpPr>
            <xdr:cNvPr id="37948" name="Check Box 60" hidden="1">
              <a:extLst>
                <a:ext uri="{63B3BB69-23CF-44E3-9099-C40C66FF867C}">
                  <a14:compatExt spid="_x0000_s37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103</xdr:row>
          <xdr:rowOff>133350</xdr:rowOff>
        </xdr:from>
        <xdr:to>
          <xdr:col>18</xdr:col>
          <xdr:colOff>638175</xdr:colOff>
          <xdr:row>103</xdr:row>
          <xdr:rowOff>361950</xdr:rowOff>
        </xdr:to>
        <xdr:sp macro="" textlink="">
          <xdr:nvSpPr>
            <xdr:cNvPr id="37949" name="Check Box 61" hidden="1">
              <a:extLst>
                <a:ext uri="{63B3BB69-23CF-44E3-9099-C40C66FF867C}">
                  <a14:compatExt spid="_x0000_s37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104</xdr:row>
          <xdr:rowOff>133350</xdr:rowOff>
        </xdr:from>
        <xdr:to>
          <xdr:col>18</xdr:col>
          <xdr:colOff>638175</xdr:colOff>
          <xdr:row>104</xdr:row>
          <xdr:rowOff>361950</xdr:rowOff>
        </xdr:to>
        <xdr:sp macro="" textlink="">
          <xdr:nvSpPr>
            <xdr:cNvPr id="37950" name="Check Box 62" hidden="1">
              <a:extLst>
                <a:ext uri="{63B3BB69-23CF-44E3-9099-C40C66FF867C}">
                  <a14:compatExt spid="_x0000_s37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105</xdr:row>
          <xdr:rowOff>133350</xdr:rowOff>
        </xdr:from>
        <xdr:to>
          <xdr:col>18</xdr:col>
          <xdr:colOff>638175</xdr:colOff>
          <xdr:row>105</xdr:row>
          <xdr:rowOff>361950</xdr:rowOff>
        </xdr:to>
        <xdr:sp macro="" textlink="">
          <xdr:nvSpPr>
            <xdr:cNvPr id="37951" name="Check Box 63" hidden="1">
              <a:extLst>
                <a:ext uri="{63B3BB69-23CF-44E3-9099-C40C66FF867C}">
                  <a14:compatExt spid="_x0000_s37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106</xdr:row>
          <xdr:rowOff>133350</xdr:rowOff>
        </xdr:from>
        <xdr:to>
          <xdr:col>18</xdr:col>
          <xdr:colOff>638175</xdr:colOff>
          <xdr:row>106</xdr:row>
          <xdr:rowOff>361950</xdr:rowOff>
        </xdr:to>
        <xdr:sp macro="" textlink="">
          <xdr:nvSpPr>
            <xdr:cNvPr id="37952" name="Check Box 64" hidden="1">
              <a:extLst>
                <a:ext uri="{63B3BB69-23CF-44E3-9099-C40C66FF867C}">
                  <a14:compatExt spid="_x0000_s37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108</xdr:row>
          <xdr:rowOff>133350</xdr:rowOff>
        </xdr:from>
        <xdr:to>
          <xdr:col>18</xdr:col>
          <xdr:colOff>638175</xdr:colOff>
          <xdr:row>108</xdr:row>
          <xdr:rowOff>361950</xdr:rowOff>
        </xdr:to>
        <xdr:sp macro="" textlink="">
          <xdr:nvSpPr>
            <xdr:cNvPr id="37953" name="Check Box 65" hidden="1">
              <a:extLst>
                <a:ext uri="{63B3BB69-23CF-44E3-9099-C40C66FF867C}">
                  <a14:compatExt spid="_x0000_s37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109</xdr:row>
          <xdr:rowOff>133350</xdr:rowOff>
        </xdr:from>
        <xdr:to>
          <xdr:col>18</xdr:col>
          <xdr:colOff>638175</xdr:colOff>
          <xdr:row>109</xdr:row>
          <xdr:rowOff>361950</xdr:rowOff>
        </xdr:to>
        <xdr:sp macro="" textlink="">
          <xdr:nvSpPr>
            <xdr:cNvPr id="37954" name="Check Box 66" hidden="1">
              <a:extLst>
                <a:ext uri="{63B3BB69-23CF-44E3-9099-C40C66FF867C}">
                  <a14:compatExt spid="_x0000_s37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110</xdr:row>
          <xdr:rowOff>133350</xdr:rowOff>
        </xdr:from>
        <xdr:to>
          <xdr:col>18</xdr:col>
          <xdr:colOff>638175</xdr:colOff>
          <xdr:row>110</xdr:row>
          <xdr:rowOff>361950</xdr:rowOff>
        </xdr:to>
        <xdr:sp macro="" textlink="">
          <xdr:nvSpPr>
            <xdr:cNvPr id="37955" name="Check Box 67" hidden="1">
              <a:extLst>
                <a:ext uri="{63B3BB69-23CF-44E3-9099-C40C66FF867C}">
                  <a14:compatExt spid="_x0000_s37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111</xdr:row>
          <xdr:rowOff>133350</xdr:rowOff>
        </xdr:from>
        <xdr:to>
          <xdr:col>18</xdr:col>
          <xdr:colOff>638175</xdr:colOff>
          <xdr:row>111</xdr:row>
          <xdr:rowOff>361950</xdr:rowOff>
        </xdr:to>
        <xdr:sp macro="" textlink="">
          <xdr:nvSpPr>
            <xdr:cNvPr id="37956" name="Check Box 68" hidden="1">
              <a:extLst>
                <a:ext uri="{63B3BB69-23CF-44E3-9099-C40C66FF867C}">
                  <a14:compatExt spid="_x0000_s37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123</xdr:row>
          <xdr:rowOff>266700</xdr:rowOff>
        </xdr:from>
        <xdr:to>
          <xdr:col>18</xdr:col>
          <xdr:colOff>638175</xdr:colOff>
          <xdr:row>123</xdr:row>
          <xdr:rowOff>495300</xdr:rowOff>
        </xdr:to>
        <xdr:sp macro="" textlink="">
          <xdr:nvSpPr>
            <xdr:cNvPr id="37957" name="Check Box 69" hidden="1">
              <a:extLst>
                <a:ext uri="{63B3BB69-23CF-44E3-9099-C40C66FF867C}">
                  <a14:compatExt spid="_x0000_s37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125</xdr:row>
          <xdr:rowOff>228600</xdr:rowOff>
        </xdr:from>
        <xdr:to>
          <xdr:col>18</xdr:col>
          <xdr:colOff>638175</xdr:colOff>
          <xdr:row>125</xdr:row>
          <xdr:rowOff>457200</xdr:rowOff>
        </xdr:to>
        <xdr:sp macro="" textlink="">
          <xdr:nvSpPr>
            <xdr:cNvPr id="37958" name="Check Box 70" hidden="1">
              <a:extLst>
                <a:ext uri="{63B3BB69-23CF-44E3-9099-C40C66FF867C}">
                  <a14:compatExt spid="_x0000_s37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126</xdr:row>
          <xdr:rowOff>228600</xdr:rowOff>
        </xdr:from>
        <xdr:to>
          <xdr:col>18</xdr:col>
          <xdr:colOff>638175</xdr:colOff>
          <xdr:row>126</xdr:row>
          <xdr:rowOff>457200</xdr:rowOff>
        </xdr:to>
        <xdr:sp macro="" textlink="">
          <xdr:nvSpPr>
            <xdr:cNvPr id="37959" name="Check Box 71" hidden="1">
              <a:extLst>
                <a:ext uri="{63B3BB69-23CF-44E3-9099-C40C66FF867C}">
                  <a14:compatExt spid="_x0000_s37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128</xdr:row>
          <xdr:rowOff>219075</xdr:rowOff>
        </xdr:from>
        <xdr:to>
          <xdr:col>18</xdr:col>
          <xdr:colOff>638175</xdr:colOff>
          <xdr:row>128</xdr:row>
          <xdr:rowOff>447675</xdr:rowOff>
        </xdr:to>
        <xdr:sp macro="" textlink="">
          <xdr:nvSpPr>
            <xdr:cNvPr id="37960" name="Check Box 72" hidden="1">
              <a:extLst>
                <a:ext uri="{63B3BB69-23CF-44E3-9099-C40C66FF867C}">
                  <a14:compatExt spid="_x0000_s37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129</xdr:row>
          <xdr:rowOff>238125</xdr:rowOff>
        </xdr:from>
        <xdr:to>
          <xdr:col>18</xdr:col>
          <xdr:colOff>638175</xdr:colOff>
          <xdr:row>129</xdr:row>
          <xdr:rowOff>457200</xdr:rowOff>
        </xdr:to>
        <xdr:sp macro="" textlink="">
          <xdr:nvSpPr>
            <xdr:cNvPr id="37961" name="Check Box 73" hidden="1">
              <a:extLst>
                <a:ext uri="{63B3BB69-23CF-44E3-9099-C40C66FF867C}">
                  <a14:compatExt spid="_x0000_s37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131</xdr:row>
          <xdr:rowOff>238125</xdr:rowOff>
        </xdr:from>
        <xdr:to>
          <xdr:col>18</xdr:col>
          <xdr:colOff>638175</xdr:colOff>
          <xdr:row>131</xdr:row>
          <xdr:rowOff>457200</xdr:rowOff>
        </xdr:to>
        <xdr:sp macro="" textlink="">
          <xdr:nvSpPr>
            <xdr:cNvPr id="37962" name="Check Box 74" hidden="1">
              <a:extLst>
                <a:ext uri="{63B3BB69-23CF-44E3-9099-C40C66FF867C}">
                  <a14:compatExt spid="_x0000_s37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132</xdr:row>
          <xdr:rowOff>247650</xdr:rowOff>
        </xdr:from>
        <xdr:to>
          <xdr:col>18</xdr:col>
          <xdr:colOff>638175</xdr:colOff>
          <xdr:row>132</xdr:row>
          <xdr:rowOff>476250</xdr:rowOff>
        </xdr:to>
        <xdr:sp macro="" textlink="">
          <xdr:nvSpPr>
            <xdr:cNvPr id="37963" name="Check Box 75" hidden="1">
              <a:extLst>
                <a:ext uri="{63B3BB69-23CF-44E3-9099-C40C66FF867C}">
                  <a14:compatExt spid="_x0000_s37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133</xdr:row>
          <xdr:rowOff>228600</xdr:rowOff>
        </xdr:from>
        <xdr:to>
          <xdr:col>18</xdr:col>
          <xdr:colOff>638175</xdr:colOff>
          <xdr:row>133</xdr:row>
          <xdr:rowOff>457200</xdr:rowOff>
        </xdr:to>
        <xdr:sp macro="" textlink="">
          <xdr:nvSpPr>
            <xdr:cNvPr id="37964" name="Check Box 76" hidden="1">
              <a:extLst>
                <a:ext uri="{63B3BB69-23CF-44E3-9099-C40C66FF867C}">
                  <a14:compatExt spid="_x0000_s37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134</xdr:row>
          <xdr:rowOff>228600</xdr:rowOff>
        </xdr:from>
        <xdr:to>
          <xdr:col>18</xdr:col>
          <xdr:colOff>638175</xdr:colOff>
          <xdr:row>134</xdr:row>
          <xdr:rowOff>457200</xdr:rowOff>
        </xdr:to>
        <xdr:sp macro="" textlink="">
          <xdr:nvSpPr>
            <xdr:cNvPr id="37965" name="Check Box 77" hidden="1">
              <a:extLst>
                <a:ext uri="{63B3BB69-23CF-44E3-9099-C40C66FF867C}">
                  <a14:compatExt spid="_x0000_s37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135</xdr:row>
          <xdr:rowOff>219075</xdr:rowOff>
        </xdr:from>
        <xdr:to>
          <xdr:col>18</xdr:col>
          <xdr:colOff>638175</xdr:colOff>
          <xdr:row>135</xdr:row>
          <xdr:rowOff>447675</xdr:rowOff>
        </xdr:to>
        <xdr:sp macro="" textlink="">
          <xdr:nvSpPr>
            <xdr:cNvPr id="37966" name="Check Box 78" hidden="1">
              <a:extLst>
                <a:ext uri="{63B3BB69-23CF-44E3-9099-C40C66FF867C}">
                  <a14:compatExt spid="_x0000_s37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136</xdr:row>
          <xdr:rowOff>238125</xdr:rowOff>
        </xdr:from>
        <xdr:to>
          <xdr:col>18</xdr:col>
          <xdr:colOff>638175</xdr:colOff>
          <xdr:row>136</xdr:row>
          <xdr:rowOff>457200</xdr:rowOff>
        </xdr:to>
        <xdr:sp macro="" textlink="">
          <xdr:nvSpPr>
            <xdr:cNvPr id="37967" name="Check Box 79" hidden="1">
              <a:extLst>
                <a:ext uri="{63B3BB69-23CF-44E3-9099-C40C66FF867C}">
                  <a14:compatExt spid="_x0000_s37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137</xdr:row>
          <xdr:rowOff>238125</xdr:rowOff>
        </xdr:from>
        <xdr:to>
          <xdr:col>18</xdr:col>
          <xdr:colOff>638175</xdr:colOff>
          <xdr:row>137</xdr:row>
          <xdr:rowOff>457200</xdr:rowOff>
        </xdr:to>
        <xdr:sp macro="" textlink="">
          <xdr:nvSpPr>
            <xdr:cNvPr id="37968" name="Check Box 80" hidden="1">
              <a:extLst>
                <a:ext uri="{63B3BB69-23CF-44E3-9099-C40C66FF867C}">
                  <a14:compatExt spid="_x0000_s37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138</xdr:row>
          <xdr:rowOff>228600</xdr:rowOff>
        </xdr:from>
        <xdr:to>
          <xdr:col>18</xdr:col>
          <xdr:colOff>638175</xdr:colOff>
          <xdr:row>138</xdr:row>
          <xdr:rowOff>457200</xdr:rowOff>
        </xdr:to>
        <xdr:sp macro="" textlink="">
          <xdr:nvSpPr>
            <xdr:cNvPr id="37969" name="Check Box 81" hidden="1">
              <a:extLst>
                <a:ext uri="{63B3BB69-23CF-44E3-9099-C40C66FF867C}">
                  <a14:compatExt spid="_x0000_s37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140</xdr:row>
          <xdr:rowOff>133350</xdr:rowOff>
        </xdr:from>
        <xdr:to>
          <xdr:col>18</xdr:col>
          <xdr:colOff>638175</xdr:colOff>
          <xdr:row>140</xdr:row>
          <xdr:rowOff>361950</xdr:rowOff>
        </xdr:to>
        <xdr:sp macro="" textlink="">
          <xdr:nvSpPr>
            <xdr:cNvPr id="37970" name="Check Box 82" hidden="1">
              <a:extLst>
                <a:ext uri="{63B3BB69-23CF-44E3-9099-C40C66FF867C}">
                  <a14:compatExt spid="_x0000_s37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141</xdr:row>
          <xdr:rowOff>133350</xdr:rowOff>
        </xdr:from>
        <xdr:to>
          <xdr:col>18</xdr:col>
          <xdr:colOff>638175</xdr:colOff>
          <xdr:row>141</xdr:row>
          <xdr:rowOff>361950</xdr:rowOff>
        </xdr:to>
        <xdr:sp macro="" textlink="">
          <xdr:nvSpPr>
            <xdr:cNvPr id="37971" name="Check Box 83" hidden="1">
              <a:extLst>
                <a:ext uri="{63B3BB69-23CF-44E3-9099-C40C66FF867C}">
                  <a14:compatExt spid="_x0000_s37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142</xdr:row>
          <xdr:rowOff>133350</xdr:rowOff>
        </xdr:from>
        <xdr:to>
          <xdr:col>18</xdr:col>
          <xdr:colOff>638175</xdr:colOff>
          <xdr:row>142</xdr:row>
          <xdr:rowOff>361950</xdr:rowOff>
        </xdr:to>
        <xdr:sp macro="" textlink="">
          <xdr:nvSpPr>
            <xdr:cNvPr id="37972" name="Check Box 84" hidden="1">
              <a:extLst>
                <a:ext uri="{63B3BB69-23CF-44E3-9099-C40C66FF867C}">
                  <a14:compatExt spid="_x0000_s37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143</xdr:row>
          <xdr:rowOff>133350</xdr:rowOff>
        </xdr:from>
        <xdr:to>
          <xdr:col>18</xdr:col>
          <xdr:colOff>638175</xdr:colOff>
          <xdr:row>143</xdr:row>
          <xdr:rowOff>361950</xdr:rowOff>
        </xdr:to>
        <xdr:sp macro="" textlink="">
          <xdr:nvSpPr>
            <xdr:cNvPr id="37973" name="Check Box 85" hidden="1">
              <a:extLst>
                <a:ext uri="{63B3BB69-23CF-44E3-9099-C40C66FF867C}">
                  <a14:compatExt spid="_x0000_s37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144</xdr:row>
          <xdr:rowOff>133350</xdr:rowOff>
        </xdr:from>
        <xdr:to>
          <xdr:col>18</xdr:col>
          <xdr:colOff>638175</xdr:colOff>
          <xdr:row>144</xdr:row>
          <xdr:rowOff>361950</xdr:rowOff>
        </xdr:to>
        <xdr:sp macro="" textlink="">
          <xdr:nvSpPr>
            <xdr:cNvPr id="37974" name="Check Box 86" hidden="1">
              <a:extLst>
                <a:ext uri="{63B3BB69-23CF-44E3-9099-C40C66FF867C}">
                  <a14:compatExt spid="_x0000_s37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145</xdr:row>
          <xdr:rowOff>133350</xdr:rowOff>
        </xdr:from>
        <xdr:to>
          <xdr:col>18</xdr:col>
          <xdr:colOff>638175</xdr:colOff>
          <xdr:row>145</xdr:row>
          <xdr:rowOff>361950</xdr:rowOff>
        </xdr:to>
        <xdr:sp macro="" textlink="">
          <xdr:nvSpPr>
            <xdr:cNvPr id="37975" name="Check Box 87" hidden="1">
              <a:extLst>
                <a:ext uri="{63B3BB69-23CF-44E3-9099-C40C66FF867C}">
                  <a14:compatExt spid="_x0000_s37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146</xdr:row>
          <xdr:rowOff>133350</xdr:rowOff>
        </xdr:from>
        <xdr:to>
          <xdr:col>18</xdr:col>
          <xdr:colOff>638175</xdr:colOff>
          <xdr:row>146</xdr:row>
          <xdr:rowOff>361950</xdr:rowOff>
        </xdr:to>
        <xdr:sp macro="" textlink="">
          <xdr:nvSpPr>
            <xdr:cNvPr id="37976" name="Check Box 88" hidden="1">
              <a:extLst>
                <a:ext uri="{63B3BB69-23CF-44E3-9099-C40C66FF867C}">
                  <a14:compatExt spid="_x0000_s37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147</xdr:row>
          <xdr:rowOff>133350</xdr:rowOff>
        </xdr:from>
        <xdr:to>
          <xdr:col>18</xdr:col>
          <xdr:colOff>638175</xdr:colOff>
          <xdr:row>147</xdr:row>
          <xdr:rowOff>361950</xdr:rowOff>
        </xdr:to>
        <xdr:sp macro="" textlink="">
          <xdr:nvSpPr>
            <xdr:cNvPr id="37977" name="Check Box 89" hidden="1">
              <a:extLst>
                <a:ext uri="{63B3BB69-23CF-44E3-9099-C40C66FF867C}">
                  <a14:compatExt spid="_x0000_s37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159</xdr:row>
          <xdr:rowOff>133350</xdr:rowOff>
        </xdr:from>
        <xdr:to>
          <xdr:col>18</xdr:col>
          <xdr:colOff>638175</xdr:colOff>
          <xdr:row>159</xdr:row>
          <xdr:rowOff>361950</xdr:rowOff>
        </xdr:to>
        <xdr:sp macro="" textlink="">
          <xdr:nvSpPr>
            <xdr:cNvPr id="37978" name="Check Box 90" hidden="1">
              <a:extLst>
                <a:ext uri="{63B3BB69-23CF-44E3-9099-C40C66FF867C}">
                  <a14:compatExt spid="_x0000_s37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161</xdr:row>
          <xdr:rowOff>219075</xdr:rowOff>
        </xdr:from>
        <xdr:to>
          <xdr:col>18</xdr:col>
          <xdr:colOff>638175</xdr:colOff>
          <xdr:row>161</xdr:row>
          <xdr:rowOff>447675</xdr:rowOff>
        </xdr:to>
        <xdr:sp macro="" textlink="">
          <xdr:nvSpPr>
            <xdr:cNvPr id="37979" name="Check Box 91" hidden="1">
              <a:extLst>
                <a:ext uri="{63B3BB69-23CF-44E3-9099-C40C66FF867C}">
                  <a14:compatExt spid="_x0000_s37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162</xdr:row>
          <xdr:rowOff>133350</xdr:rowOff>
        </xdr:from>
        <xdr:to>
          <xdr:col>18</xdr:col>
          <xdr:colOff>638175</xdr:colOff>
          <xdr:row>162</xdr:row>
          <xdr:rowOff>361950</xdr:rowOff>
        </xdr:to>
        <xdr:sp macro="" textlink="">
          <xdr:nvSpPr>
            <xdr:cNvPr id="37980" name="Check Box 92" hidden="1">
              <a:extLst>
                <a:ext uri="{63B3BB69-23CF-44E3-9099-C40C66FF867C}">
                  <a14:compatExt spid="_x0000_s37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164</xdr:row>
          <xdr:rowOff>133350</xdr:rowOff>
        </xdr:from>
        <xdr:to>
          <xdr:col>18</xdr:col>
          <xdr:colOff>638175</xdr:colOff>
          <xdr:row>164</xdr:row>
          <xdr:rowOff>361950</xdr:rowOff>
        </xdr:to>
        <xdr:sp macro="" textlink="">
          <xdr:nvSpPr>
            <xdr:cNvPr id="37981" name="Check Box 93" hidden="1">
              <a:extLst>
                <a:ext uri="{63B3BB69-23CF-44E3-9099-C40C66FF867C}">
                  <a14:compatExt spid="_x0000_s37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165</xdr:row>
          <xdr:rowOff>133350</xdr:rowOff>
        </xdr:from>
        <xdr:to>
          <xdr:col>18</xdr:col>
          <xdr:colOff>638175</xdr:colOff>
          <xdr:row>165</xdr:row>
          <xdr:rowOff>361950</xdr:rowOff>
        </xdr:to>
        <xdr:sp macro="" textlink="">
          <xdr:nvSpPr>
            <xdr:cNvPr id="37982" name="Check Box 94" hidden="1">
              <a:extLst>
                <a:ext uri="{63B3BB69-23CF-44E3-9099-C40C66FF867C}">
                  <a14:compatExt spid="_x0000_s37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167</xdr:row>
          <xdr:rowOff>247650</xdr:rowOff>
        </xdr:from>
        <xdr:to>
          <xdr:col>18</xdr:col>
          <xdr:colOff>638175</xdr:colOff>
          <xdr:row>167</xdr:row>
          <xdr:rowOff>476250</xdr:rowOff>
        </xdr:to>
        <xdr:sp macro="" textlink="">
          <xdr:nvSpPr>
            <xdr:cNvPr id="37983" name="Check Box 95" hidden="1">
              <a:extLst>
                <a:ext uri="{63B3BB69-23CF-44E3-9099-C40C66FF867C}">
                  <a14:compatExt spid="_x0000_s37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168</xdr:row>
          <xdr:rowOff>228600</xdr:rowOff>
        </xdr:from>
        <xdr:to>
          <xdr:col>18</xdr:col>
          <xdr:colOff>638175</xdr:colOff>
          <xdr:row>168</xdr:row>
          <xdr:rowOff>457200</xdr:rowOff>
        </xdr:to>
        <xdr:sp macro="" textlink="">
          <xdr:nvSpPr>
            <xdr:cNvPr id="37984" name="Check Box 96" hidden="1">
              <a:extLst>
                <a:ext uri="{63B3BB69-23CF-44E3-9099-C40C66FF867C}">
                  <a14:compatExt spid="_x0000_s37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175</xdr:row>
          <xdr:rowOff>238125</xdr:rowOff>
        </xdr:from>
        <xdr:to>
          <xdr:col>18</xdr:col>
          <xdr:colOff>638175</xdr:colOff>
          <xdr:row>175</xdr:row>
          <xdr:rowOff>457200</xdr:rowOff>
        </xdr:to>
        <xdr:sp macro="" textlink="">
          <xdr:nvSpPr>
            <xdr:cNvPr id="37985" name="Check Box 97" hidden="1">
              <a:extLst>
                <a:ext uri="{63B3BB69-23CF-44E3-9099-C40C66FF867C}">
                  <a14:compatExt spid="_x0000_s37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177</xdr:row>
          <xdr:rowOff>133350</xdr:rowOff>
        </xdr:from>
        <xdr:to>
          <xdr:col>18</xdr:col>
          <xdr:colOff>638175</xdr:colOff>
          <xdr:row>177</xdr:row>
          <xdr:rowOff>361950</xdr:rowOff>
        </xdr:to>
        <xdr:sp macro="" textlink="">
          <xdr:nvSpPr>
            <xdr:cNvPr id="37986" name="Check Box 98" hidden="1">
              <a:extLst>
                <a:ext uri="{63B3BB69-23CF-44E3-9099-C40C66FF867C}">
                  <a14:compatExt spid="_x0000_s379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178</xdr:row>
          <xdr:rowOff>314325</xdr:rowOff>
        </xdr:from>
        <xdr:to>
          <xdr:col>18</xdr:col>
          <xdr:colOff>638175</xdr:colOff>
          <xdr:row>178</xdr:row>
          <xdr:rowOff>542925</xdr:rowOff>
        </xdr:to>
        <xdr:sp macro="" textlink="">
          <xdr:nvSpPr>
            <xdr:cNvPr id="37987" name="Check Box 99" hidden="1">
              <a:extLst>
                <a:ext uri="{63B3BB69-23CF-44E3-9099-C40C66FF867C}">
                  <a14:compatExt spid="_x0000_s379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180</xdr:row>
          <xdr:rowOff>228600</xdr:rowOff>
        </xdr:from>
        <xdr:to>
          <xdr:col>18</xdr:col>
          <xdr:colOff>638175</xdr:colOff>
          <xdr:row>180</xdr:row>
          <xdr:rowOff>457200</xdr:rowOff>
        </xdr:to>
        <xdr:sp macro="" textlink="">
          <xdr:nvSpPr>
            <xdr:cNvPr id="37988" name="Check Box 100" hidden="1">
              <a:extLst>
                <a:ext uri="{63B3BB69-23CF-44E3-9099-C40C66FF867C}">
                  <a14:compatExt spid="_x0000_s379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182</xdr:row>
          <xdr:rowOff>219075</xdr:rowOff>
        </xdr:from>
        <xdr:to>
          <xdr:col>18</xdr:col>
          <xdr:colOff>638175</xdr:colOff>
          <xdr:row>182</xdr:row>
          <xdr:rowOff>447675</xdr:rowOff>
        </xdr:to>
        <xdr:sp macro="" textlink="">
          <xdr:nvSpPr>
            <xdr:cNvPr id="37989" name="Check Box 101" hidden="1">
              <a:extLst>
                <a:ext uri="{63B3BB69-23CF-44E3-9099-C40C66FF867C}">
                  <a14:compatExt spid="_x0000_s379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183</xdr:row>
          <xdr:rowOff>133350</xdr:rowOff>
        </xdr:from>
        <xdr:to>
          <xdr:col>18</xdr:col>
          <xdr:colOff>638175</xdr:colOff>
          <xdr:row>183</xdr:row>
          <xdr:rowOff>361950</xdr:rowOff>
        </xdr:to>
        <xdr:sp macro="" textlink="">
          <xdr:nvSpPr>
            <xdr:cNvPr id="37990" name="Check Box 102" hidden="1">
              <a:extLst>
                <a:ext uri="{63B3BB69-23CF-44E3-9099-C40C66FF867C}">
                  <a14:compatExt spid="_x0000_s379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184</xdr:row>
          <xdr:rowOff>228600</xdr:rowOff>
        </xdr:from>
        <xdr:to>
          <xdr:col>18</xdr:col>
          <xdr:colOff>638175</xdr:colOff>
          <xdr:row>184</xdr:row>
          <xdr:rowOff>457200</xdr:rowOff>
        </xdr:to>
        <xdr:sp macro="" textlink="">
          <xdr:nvSpPr>
            <xdr:cNvPr id="37991" name="Check Box 103" hidden="1">
              <a:extLst>
                <a:ext uri="{63B3BB69-23CF-44E3-9099-C40C66FF867C}">
                  <a14:compatExt spid="_x0000_s379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185</xdr:row>
          <xdr:rowOff>238125</xdr:rowOff>
        </xdr:from>
        <xdr:to>
          <xdr:col>18</xdr:col>
          <xdr:colOff>638175</xdr:colOff>
          <xdr:row>185</xdr:row>
          <xdr:rowOff>457200</xdr:rowOff>
        </xdr:to>
        <xdr:sp macro="" textlink="">
          <xdr:nvSpPr>
            <xdr:cNvPr id="37992" name="Check Box 104" hidden="1">
              <a:extLst>
                <a:ext uri="{63B3BB69-23CF-44E3-9099-C40C66FF867C}">
                  <a14:compatExt spid="_x0000_s379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187</xdr:row>
          <xdr:rowOff>133350</xdr:rowOff>
        </xdr:from>
        <xdr:to>
          <xdr:col>18</xdr:col>
          <xdr:colOff>638175</xdr:colOff>
          <xdr:row>187</xdr:row>
          <xdr:rowOff>361950</xdr:rowOff>
        </xdr:to>
        <xdr:sp macro="" textlink="">
          <xdr:nvSpPr>
            <xdr:cNvPr id="37993" name="Check Box 105" hidden="1">
              <a:extLst>
                <a:ext uri="{63B3BB69-23CF-44E3-9099-C40C66FF867C}">
                  <a14:compatExt spid="_x0000_s379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188</xdr:row>
          <xdr:rowOff>200025</xdr:rowOff>
        </xdr:from>
        <xdr:to>
          <xdr:col>18</xdr:col>
          <xdr:colOff>638175</xdr:colOff>
          <xdr:row>188</xdr:row>
          <xdr:rowOff>447675</xdr:rowOff>
        </xdr:to>
        <xdr:sp macro="" textlink="">
          <xdr:nvSpPr>
            <xdr:cNvPr id="37994" name="Check Box 106" hidden="1">
              <a:extLst>
                <a:ext uri="{63B3BB69-23CF-44E3-9099-C40C66FF867C}">
                  <a14:compatExt spid="_x0000_s379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189</xdr:row>
          <xdr:rowOff>200025</xdr:rowOff>
        </xdr:from>
        <xdr:to>
          <xdr:col>18</xdr:col>
          <xdr:colOff>638175</xdr:colOff>
          <xdr:row>189</xdr:row>
          <xdr:rowOff>447675</xdr:rowOff>
        </xdr:to>
        <xdr:sp macro="" textlink="">
          <xdr:nvSpPr>
            <xdr:cNvPr id="37995" name="Check Box 107" hidden="1">
              <a:extLst>
                <a:ext uri="{63B3BB69-23CF-44E3-9099-C40C66FF867C}">
                  <a14:compatExt spid="_x0000_s379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201</xdr:row>
          <xdr:rowOff>238125</xdr:rowOff>
        </xdr:from>
        <xdr:to>
          <xdr:col>18</xdr:col>
          <xdr:colOff>638175</xdr:colOff>
          <xdr:row>201</xdr:row>
          <xdr:rowOff>457200</xdr:rowOff>
        </xdr:to>
        <xdr:sp macro="" textlink="">
          <xdr:nvSpPr>
            <xdr:cNvPr id="37996" name="Check Box 108" hidden="1">
              <a:extLst>
                <a:ext uri="{63B3BB69-23CF-44E3-9099-C40C66FF867C}">
                  <a14:compatExt spid="_x0000_s379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203</xdr:row>
          <xdr:rowOff>133350</xdr:rowOff>
        </xdr:from>
        <xdr:to>
          <xdr:col>18</xdr:col>
          <xdr:colOff>638175</xdr:colOff>
          <xdr:row>203</xdr:row>
          <xdr:rowOff>361950</xdr:rowOff>
        </xdr:to>
        <xdr:sp macro="" textlink="">
          <xdr:nvSpPr>
            <xdr:cNvPr id="37997" name="Check Box 109" hidden="1">
              <a:extLst>
                <a:ext uri="{63B3BB69-23CF-44E3-9099-C40C66FF867C}">
                  <a14:compatExt spid="_x0000_s379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204</xdr:row>
          <xdr:rowOff>133350</xdr:rowOff>
        </xdr:from>
        <xdr:to>
          <xdr:col>18</xdr:col>
          <xdr:colOff>638175</xdr:colOff>
          <xdr:row>204</xdr:row>
          <xdr:rowOff>361950</xdr:rowOff>
        </xdr:to>
        <xdr:sp macro="" textlink="">
          <xdr:nvSpPr>
            <xdr:cNvPr id="37998" name="Check Box 110" hidden="1">
              <a:extLst>
                <a:ext uri="{63B3BB69-23CF-44E3-9099-C40C66FF867C}">
                  <a14:compatExt spid="_x0000_s379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206</xdr:row>
          <xdr:rowOff>266700</xdr:rowOff>
        </xdr:from>
        <xdr:to>
          <xdr:col>18</xdr:col>
          <xdr:colOff>638175</xdr:colOff>
          <xdr:row>206</xdr:row>
          <xdr:rowOff>495300</xdr:rowOff>
        </xdr:to>
        <xdr:sp macro="" textlink="">
          <xdr:nvSpPr>
            <xdr:cNvPr id="37999" name="Check Box 111" hidden="1">
              <a:extLst>
                <a:ext uri="{63B3BB69-23CF-44E3-9099-C40C66FF867C}">
                  <a14:compatExt spid="_x0000_s379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207</xdr:row>
          <xdr:rowOff>133350</xdr:rowOff>
        </xdr:from>
        <xdr:to>
          <xdr:col>18</xdr:col>
          <xdr:colOff>638175</xdr:colOff>
          <xdr:row>207</xdr:row>
          <xdr:rowOff>361950</xdr:rowOff>
        </xdr:to>
        <xdr:sp macro="" textlink="">
          <xdr:nvSpPr>
            <xdr:cNvPr id="38000" name="Check Box 112" hidden="1">
              <a:extLst>
                <a:ext uri="{63B3BB69-23CF-44E3-9099-C40C66FF867C}">
                  <a14:compatExt spid="_x0000_s38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208</xdr:row>
          <xdr:rowOff>133350</xdr:rowOff>
        </xdr:from>
        <xdr:to>
          <xdr:col>18</xdr:col>
          <xdr:colOff>638175</xdr:colOff>
          <xdr:row>208</xdr:row>
          <xdr:rowOff>361950</xdr:rowOff>
        </xdr:to>
        <xdr:sp macro="" textlink="">
          <xdr:nvSpPr>
            <xdr:cNvPr id="38001" name="Check Box 113" hidden="1">
              <a:extLst>
                <a:ext uri="{63B3BB69-23CF-44E3-9099-C40C66FF867C}">
                  <a14:compatExt spid="_x0000_s380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209</xdr:row>
          <xdr:rowOff>295275</xdr:rowOff>
        </xdr:from>
        <xdr:to>
          <xdr:col>18</xdr:col>
          <xdr:colOff>638175</xdr:colOff>
          <xdr:row>209</xdr:row>
          <xdr:rowOff>542925</xdr:rowOff>
        </xdr:to>
        <xdr:sp macro="" textlink="">
          <xdr:nvSpPr>
            <xdr:cNvPr id="38002" name="Check Box 114" hidden="1">
              <a:extLst>
                <a:ext uri="{63B3BB69-23CF-44E3-9099-C40C66FF867C}">
                  <a14:compatExt spid="_x0000_s380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210</xdr:row>
          <xdr:rowOff>247650</xdr:rowOff>
        </xdr:from>
        <xdr:to>
          <xdr:col>18</xdr:col>
          <xdr:colOff>638175</xdr:colOff>
          <xdr:row>210</xdr:row>
          <xdr:rowOff>476250</xdr:rowOff>
        </xdr:to>
        <xdr:sp macro="" textlink="">
          <xdr:nvSpPr>
            <xdr:cNvPr id="38003" name="Check Box 115" hidden="1">
              <a:extLst>
                <a:ext uri="{63B3BB69-23CF-44E3-9099-C40C66FF867C}">
                  <a14:compatExt spid="_x0000_s380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211</xdr:row>
          <xdr:rowOff>238125</xdr:rowOff>
        </xdr:from>
        <xdr:to>
          <xdr:col>18</xdr:col>
          <xdr:colOff>638175</xdr:colOff>
          <xdr:row>211</xdr:row>
          <xdr:rowOff>457200</xdr:rowOff>
        </xdr:to>
        <xdr:sp macro="" textlink="">
          <xdr:nvSpPr>
            <xdr:cNvPr id="38004" name="Check Box 116" hidden="1">
              <a:extLst>
                <a:ext uri="{63B3BB69-23CF-44E3-9099-C40C66FF867C}">
                  <a14:compatExt spid="_x0000_s380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213</xdr:row>
          <xdr:rowOff>238125</xdr:rowOff>
        </xdr:from>
        <xdr:to>
          <xdr:col>18</xdr:col>
          <xdr:colOff>638175</xdr:colOff>
          <xdr:row>213</xdr:row>
          <xdr:rowOff>457200</xdr:rowOff>
        </xdr:to>
        <xdr:sp macro="" textlink="">
          <xdr:nvSpPr>
            <xdr:cNvPr id="38005" name="Check Box 117" hidden="1">
              <a:extLst>
                <a:ext uri="{63B3BB69-23CF-44E3-9099-C40C66FF867C}">
                  <a14:compatExt spid="_x0000_s380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214</xdr:row>
          <xdr:rowOff>142875</xdr:rowOff>
        </xdr:from>
        <xdr:to>
          <xdr:col>18</xdr:col>
          <xdr:colOff>638175</xdr:colOff>
          <xdr:row>214</xdr:row>
          <xdr:rowOff>361950</xdr:rowOff>
        </xdr:to>
        <xdr:sp macro="" textlink="">
          <xdr:nvSpPr>
            <xdr:cNvPr id="38006" name="Check Box 118" hidden="1">
              <a:extLst>
                <a:ext uri="{63B3BB69-23CF-44E3-9099-C40C66FF867C}">
                  <a14:compatExt spid="_x0000_s380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221</xdr:row>
          <xdr:rowOff>219075</xdr:rowOff>
        </xdr:from>
        <xdr:to>
          <xdr:col>18</xdr:col>
          <xdr:colOff>638175</xdr:colOff>
          <xdr:row>221</xdr:row>
          <xdr:rowOff>447675</xdr:rowOff>
        </xdr:to>
        <xdr:sp macro="" textlink="">
          <xdr:nvSpPr>
            <xdr:cNvPr id="38007" name="Check Box 119" hidden="1">
              <a:extLst>
                <a:ext uri="{63B3BB69-23CF-44E3-9099-C40C66FF867C}">
                  <a14:compatExt spid="_x0000_s380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222</xdr:row>
          <xdr:rowOff>285750</xdr:rowOff>
        </xdr:from>
        <xdr:to>
          <xdr:col>18</xdr:col>
          <xdr:colOff>638175</xdr:colOff>
          <xdr:row>222</xdr:row>
          <xdr:rowOff>504825</xdr:rowOff>
        </xdr:to>
        <xdr:sp macro="" textlink="">
          <xdr:nvSpPr>
            <xdr:cNvPr id="38008" name="Check Box 120" hidden="1">
              <a:extLst>
                <a:ext uri="{63B3BB69-23CF-44E3-9099-C40C66FF867C}">
                  <a14:compatExt spid="_x0000_s380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224</xdr:row>
          <xdr:rowOff>133350</xdr:rowOff>
        </xdr:from>
        <xdr:to>
          <xdr:col>18</xdr:col>
          <xdr:colOff>638175</xdr:colOff>
          <xdr:row>224</xdr:row>
          <xdr:rowOff>361950</xdr:rowOff>
        </xdr:to>
        <xdr:sp macro="" textlink="">
          <xdr:nvSpPr>
            <xdr:cNvPr id="38009" name="Check Box 121" hidden="1">
              <a:extLst>
                <a:ext uri="{63B3BB69-23CF-44E3-9099-C40C66FF867C}">
                  <a14:compatExt spid="_x0000_s380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225</xdr:row>
          <xdr:rowOff>133350</xdr:rowOff>
        </xdr:from>
        <xdr:to>
          <xdr:col>18</xdr:col>
          <xdr:colOff>638175</xdr:colOff>
          <xdr:row>225</xdr:row>
          <xdr:rowOff>361950</xdr:rowOff>
        </xdr:to>
        <xdr:sp macro="" textlink="">
          <xdr:nvSpPr>
            <xdr:cNvPr id="38010" name="Check Box 122" hidden="1">
              <a:extLst>
                <a:ext uri="{63B3BB69-23CF-44E3-9099-C40C66FF867C}">
                  <a14:compatExt spid="_x0000_s380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226</xdr:row>
          <xdr:rowOff>133350</xdr:rowOff>
        </xdr:from>
        <xdr:to>
          <xdr:col>18</xdr:col>
          <xdr:colOff>638175</xdr:colOff>
          <xdr:row>226</xdr:row>
          <xdr:rowOff>361950</xdr:rowOff>
        </xdr:to>
        <xdr:sp macro="" textlink="">
          <xdr:nvSpPr>
            <xdr:cNvPr id="38011" name="Check Box 123" hidden="1">
              <a:extLst>
                <a:ext uri="{63B3BB69-23CF-44E3-9099-C40C66FF867C}">
                  <a14:compatExt spid="_x0000_s380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227</xdr:row>
          <xdr:rowOff>133350</xdr:rowOff>
        </xdr:from>
        <xdr:to>
          <xdr:col>18</xdr:col>
          <xdr:colOff>638175</xdr:colOff>
          <xdr:row>227</xdr:row>
          <xdr:rowOff>361950</xdr:rowOff>
        </xdr:to>
        <xdr:sp macro="" textlink="">
          <xdr:nvSpPr>
            <xdr:cNvPr id="38012" name="Check Box 124" hidden="1">
              <a:extLst>
                <a:ext uri="{63B3BB69-23CF-44E3-9099-C40C66FF867C}">
                  <a14:compatExt spid="_x0000_s380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229</xdr:row>
          <xdr:rowOff>190500</xdr:rowOff>
        </xdr:from>
        <xdr:to>
          <xdr:col>18</xdr:col>
          <xdr:colOff>638175</xdr:colOff>
          <xdr:row>229</xdr:row>
          <xdr:rowOff>409575</xdr:rowOff>
        </xdr:to>
        <xdr:sp macro="" textlink="">
          <xdr:nvSpPr>
            <xdr:cNvPr id="38013" name="Check Box 125" hidden="1">
              <a:extLst>
                <a:ext uri="{63B3BB69-23CF-44E3-9099-C40C66FF867C}">
                  <a14:compatExt spid="_x0000_s380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232</xdr:row>
          <xdr:rowOff>190500</xdr:rowOff>
        </xdr:from>
        <xdr:to>
          <xdr:col>18</xdr:col>
          <xdr:colOff>638175</xdr:colOff>
          <xdr:row>232</xdr:row>
          <xdr:rowOff>409575</xdr:rowOff>
        </xdr:to>
        <xdr:sp macro="" textlink="">
          <xdr:nvSpPr>
            <xdr:cNvPr id="38014" name="Check Box 126" hidden="1">
              <a:extLst>
                <a:ext uri="{63B3BB69-23CF-44E3-9099-C40C66FF867C}">
                  <a14:compatExt spid="_x0000_s380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233</xdr:row>
          <xdr:rowOff>285750</xdr:rowOff>
        </xdr:from>
        <xdr:to>
          <xdr:col>18</xdr:col>
          <xdr:colOff>638175</xdr:colOff>
          <xdr:row>233</xdr:row>
          <xdr:rowOff>504825</xdr:rowOff>
        </xdr:to>
        <xdr:sp macro="" textlink="">
          <xdr:nvSpPr>
            <xdr:cNvPr id="38015" name="Check Box 127" hidden="1">
              <a:extLst>
                <a:ext uri="{63B3BB69-23CF-44E3-9099-C40C66FF867C}">
                  <a14:compatExt spid="_x0000_s380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234</xdr:row>
          <xdr:rowOff>295275</xdr:rowOff>
        </xdr:from>
        <xdr:to>
          <xdr:col>18</xdr:col>
          <xdr:colOff>638175</xdr:colOff>
          <xdr:row>234</xdr:row>
          <xdr:rowOff>542925</xdr:rowOff>
        </xdr:to>
        <xdr:sp macro="" textlink="">
          <xdr:nvSpPr>
            <xdr:cNvPr id="38016" name="Check Box 128" hidden="1">
              <a:extLst>
                <a:ext uri="{63B3BB69-23CF-44E3-9099-C40C66FF867C}">
                  <a14:compatExt spid="_x0000_s380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235</xdr:row>
          <xdr:rowOff>200025</xdr:rowOff>
        </xdr:from>
        <xdr:to>
          <xdr:col>18</xdr:col>
          <xdr:colOff>638175</xdr:colOff>
          <xdr:row>235</xdr:row>
          <xdr:rowOff>447675</xdr:rowOff>
        </xdr:to>
        <xdr:sp macro="" textlink="">
          <xdr:nvSpPr>
            <xdr:cNvPr id="38017" name="Check Box 129" hidden="1">
              <a:extLst>
                <a:ext uri="{63B3BB69-23CF-44E3-9099-C40C66FF867C}">
                  <a14:compatExt spid="_x0000_s380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236</xdr:row>
          <xdr:rowOff>333375</xdr:rowOff>
        </xdr:from>
        <xdr:to>
          <xdr:col>18</xdr:col>
          <xdr:colOff>638175</xdr:colOff>
          <xdr:row>236</xdr:row>
          <xdr:rowOff>552450</xdr:rowOff>
        </xdr:to>
        <xdr:sp macro="" textlink="">
          <xdr:nvSpPr>
            <xdr:cNvPr id="38018" name="Check Box 130" hidden="1">
              <a:extLst>
                <a:ext uri="{63B3BB69-23CF-44E3-9099-C40C66FF867C}">
                  <a14:compatExt spid="_x0000_s380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238</xdr:row>
          <xdr:rowOff>133350</xdr:rowOff>
        </xdr:from>
        <xdr:to>
          <xdr:col>18</xdr:col>
          <xdr:colOff>638175</xdr:colOff>
          <xdr:row>238</xdr:row>
          <xdr:rowOff>361950</xdr:rowOff>
        </xdr:to>
        <xdr:sp macro="" textlink="">
          <xdr:nvSpPr>
            <xdr:cNvPr id="38019" name="Check Box 131" hidden="1">
              <a:extLst>
                <a:ext uri="{63B3BB69-23CF-44E3-9099-C40C66FF867C}">
                  <a14:compatExt spid="_x0000_s380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239</xdr:row>
          <xdr:rowOff>133350</xdr:rowOff>
        </xdr:from>
        <xdr:to>
          <xdr:col>18</xdr:col>
          <xdr:colOff>638175</xdr:colOff>
          <xdr:row>239</xdr:row>
          <xdr:rowOff>361950</xdr:rowOff>
        </xdr:to>
        <xdr:sp macro="" textlink="">
          <xdr:nvSpPr>
            <xdr:cNvPr id="38020" name="Check Box 132" hidden="1">
              <a:extLst>
                <a:ext uri="{63B3BB69-23CF-44E3-9099-C40C66FF867C}">
                  <a14:compatExt spid="_x0000_s380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240</xdr:row>
          <xdr:rowOff>133350</xdr:rowOff>
        </xdr:from>
        <xdr:to>
          <xdr:col>18</xdr:col>
          <xdr:colOff>638175</xdr:colOff>
          <xdr:row>240</xdr:row>
          <xdr:rowOff>361950</xdr:rowOff>
        </xdr:to>
        <xdr:sp macro="" textlink="">
          <xdr:nvSpPr>
            <xdr:cNvPr id="38021" name="Check Box 133" hidden="1">
              <a:extLst>
                <a:ext uri="{63B3BB69-23CF-44E3-9099-C40C66FF867C}">
                  <a14:compatExt spid="_x0000_s380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241</xdr:row>
          <xdr:rowOff>133350</xdr:rowOff>
        </xdr:from>
        <xdr:to>
          <xdr:col>18</xdr:col>
          <xdr:colOff>638175</xdr:colOff>
          <xdr:row>241</xdr:row>
          <xdr:rowOff>361950</xdr:rowOff>
        </xdr:to>
        <xdr:sp macro="" textlink="">
          <xdr:nvSpPr>
            <xdr:cNvPr id="38022" name="Check Box 134" hidden="1">
              <a:extLst>
                <a:ext uri="{63B3BB69-23CF-44E3-9099-C40C66FF867C}">
                  <a14:compatExt spid="_x0000_s380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244</xdr:row>
          <xdr:rowOff>133350</xdr:rowOff>
        </xdr:from>
        <xdr:to>
          <xdr:col>18</xdr:col>
          <xdr:colOff>638175</xdr:colOff>
          <xdr:row>244</xdr:row>
          <xdr:rowOff>361950</xdr:rowOff>
        </xdr:to>
        <xdr:sp macro="" textlink="">
          <xdr:nvSpPr>
            <xdr:cNvPr id="38023" name="Check Box 135" hidden="1">
              <a:extLst>
                <a:ext uri="{63B3BB69-23CF-44E3-9099-C40C66FF867C}">
                  <a14:compatExt spid="_x0000_s380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245</xdr:row>
          <xdr:rowOff>133350</xdr:rowOff>
        </xdr:from>
        <xdr:to>
          <xdr:col>18</xdr:col>
          <xdr:colOff>638175</xdr:colOff>
          <xdr:row>245</xdr:row>
          <xdr:rowOff>361950</xdr:rowOff>
        </xdr:to>
        <xdr:sp macro="" textlink="">
          <xdr:nvSpPr>
            <xdr:cNvPr id="38024" name="Check Box 136" hidden="1">
              <a:extLst>
                <a:ext uri="{63B3BB69-23CF-44E3-9099-C40C66FF867C}">
                  <a14:compatExt spid="_x0000_s380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246</xdr:row>
          <xdr:rowOff>133350</xdr:rowOff>
        </xdr:from>
        <xdr:to>
          <xdr:col>18</xdr:col>
          <xdr:colOff>638175</xdr:colOff>
          <xdr:row>246</xdr:row>
          <xdr:rowOff>361950</xdr:rowOff>
        </xdr:to>
        <xdr:sp macro="" textlink="">
          <xdr:nvSpPr>
            <xdr:cNvPr id="38025" name="Check Box 137" hidden="1">
              <a:extLst>
                <a:ext uri="{63B3BB69-23CF-44E3-9099-C40C66FF867C}">
                  <a14:compatExt spid="_x0000_s38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247</xdr:row>
          <xdr:rowOff>133350</xdr:rowOff>
        </xdr:from>
        <xdr:to>
          <xdr:col>18</xdr:col>
          <xdr:colOff>638175</xdr:colOff>
          <xdr:row>247</xdr:row>
          <xdr:rowOff>361950</xdr:rowOff>
        </xdr:to>
        <xdr:sp macro="" textlink="">
          <xdr:nvSpPr>
            <xdr:cNvPr id="38026" name="Check Box 138" hidden="1">
              <a:extLst>
                <a:ext uri="{63B3BB69-23CF-44E3-9099-C40C66FF867C}">
                  <a14:compatExt spid="_x0000_s38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249</xdr:row>
          <xdr:rowOff>133350</xdr:rowOff>
        </xdr:from>
        <xdr:to>
          <xdr:col>18</xdr:col>
          <xdr:colOff>638175</xdr:colOff>
          <xdr:row>249</xdr:row>
          <xdr:rowOff>361950</xdr:rowOff>
        </xdr:to>
        <xdr:sp macro="" textlink="">
          <xdr:nvSpPr>
            <xdr:cNvPr id="38027" name="Check Box 139" hidden="1">
              <a:extLst>
                <a:ext uri="{63B3BB69-23CF-44E3-9099-C40C66FF867C}">
                  <a14:compatExt spid="_x0000_s38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250</xdr:row>
          <xdr:rowOff>133350</xdr:rowOff>
        </xdr:from>
        <xdr:to>
          <xdr:col>18</xdr:col>
          <xdr:colOff>638175</xdr:colOff>
          <xdr:row>250</xdr:row>
          <xdr:rowOff>361950</xdr:rowOff>
        </xdr:to>
        <xdr:sp macro="" textlink="">
          <xdr:nvSpPr>
            <xdr:cNvPr id="38028" name="Check Box 140" hidden="1">
              <a:extLst>
                <a:ext uri="{63B3BB69-23CF-44E3-9099-C40C66FF867C}">
                  <a14:compatExt spid="_x0000_s38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251</xdr:row>
          <xdr:rowOff>133350</xdr:rowOff>
        </xdr:from>
        <xdr:to>
          <xdr:col>18</xdr:col>
          <xdr:colOff>638175</xdr:colOff>
          <xdr:row>251</xdr:row>
          <xdr:rowOff>361950</xdr:rowOff>
        </xdr:to>
        <xdr:sp macro="" textlink="">
          <xdr:nvSpPr>
            <xdr:cNvPr id="38029" name="Check Box 141" hidden="1">
              <a:extLst>
                <a:ext uri="{63B3BB69-23CF-44E3-9099-C40C66FF867C}">
                  <a14:compatExt spid="_x0000_s38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252</xdr:row>
          <xdr:rowOff>133350</xdr:rowOff>
        </xdr:from>
        <xdr:to>
          <xdr:col>18</xdr:col>
          <xdr:colOff>638175</xdr:colOff>
          <xdr:row>252</xdr:row>
          <xdr:rowOff>361950</xdr:rowOff>
        </xdr:to>
        <xdr:sp macro="" textlink="">
          <xdr:nvSpPr>
            <xdr:cNvPr id="38030" name="Check Box 142" hidden="1">
              <a:extLst>
                <a:ext uri="{63B3BB69-23CF-44E3-9099-C40C66FF867C}">
                  <a14:compatExt spid="_x0000_s380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254</xdr:row>
          <xdr:rowOff>200025</xdr:rowOff>
        </xdr:from>
        <xdr:to>
          <xdr:col>18</xdr:col>
          <xdr:colOff>638175</xdr:colOff>
          <xdr:row>254</xdr:row>
          <xdr:rowOff>447675</xdr:rowOff>
        </xdr:to>
        <xdr:sp macro="" textlink="">
          <xdr:nvSpPr>
            <xdr:cNvPr id="38031" name="Check Box 143" hidden="1">
              <a:extLst>
                <a:ext uri="{63B3BB69-23CF-44E3-9099-C40C66FF867C}">
                  <a14:compatExt spid="_x0000_s38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256</xdr:row>
          <xdr:rowOff>200025</xdr:rowOff>
        </xdr:from>
        <xdr:to>
          <xdr:col>18</xdr:col>
          <xdr:colOff>638175</xdr:colOff>
          <xdr:row>256</xdr:row>
          <xdr:rowOff>447675</xdr:rowOff>
        </xdr:to>
        <xdr:sp macro="" textlink="">
          <xdr:nvSpPr>
            <xdr:cNvPr id="38032" name="Check Box 144" hidden="1">
              <a:extLst>
                <a:ext uri="{63B3BB69-23CF-44E3-9099-C40C66FF867C}">
                  <a14:compatExt spid="_x0000_s38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257</xdr:row>
          <xdr:rowOff>200025</xdr:rowOff>
        </xdr:from>
        <xdr:to>
          <xdr:col>18</xdr:col>
          <xdr:colOff>638175</xdr:colOff>
          <xdr:row>257</xdr:row>
          <xdr:rowOff>447675</xdr:rowOff>
        </xdr:to>
        <xdr:sp macro="" textlink="">
          <xdr:nvSpPr>
            <xdr:cNvPr id="38033" name="Check Box 145" hidden="1">
              <a:extLst>
                <a:ext uri="{63B3BB69-23CF-44E3-9099-C40C66FF867C}">
                  <a14:compatExt spid="_x0000_s380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258</xdr:row>
          <xdr:rowOff>190500</xdr:rowOff>
        </xdr:from>
        <xdr:to>
          <xdr:col>18</xdr:col>
          <xdr:colOff>638175</xdr:colOff>
          <xdr:row>258</xdr:row>
          <xdr:rowOff>409575</xdr:rowOff>
        </xdr:to>
        <xdr:sp macro="" textlink="">
          <xdr:nvSpPr>
            <xdr:cNvPr id="38034" name="Check Box 146" hidden="1">
              <a:extLst>
                <a:ext uri="{63B3BB69-23CF-44E3-9099-C40C66FF867C}">
                  <a14:compatExt spid="_x0000_s38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259</xdr:row>
          <xdr:rowOff>180975</xdr:rowOff>
        </xdr:from>
        <xdr:to>
          <xdr:col>18</xdr:col>
          <xdr:colOff>638175</xdr:colOff>
          <xdr:row>259</xdr:row>
          <xdr:rowOff>409575</xdr:rowOff>
        </xdr:to>
        <xdr:sp macro="" textlink="">
          <xdr:nvSpPr>
            <xdr:cNvPr id="38035" name="Check Box 147" hidden="1">
              <a:extLst>
                <a:ext uri="{63B3BB69-23CF-44E3-9099-C40C66FF867C}">
                  <a14:compatExt spid="_x0000_s38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260</xdr:row>
          <xdr:rowOff>190500</xdr:rowOff>
        </xdr:from>
        <xdr:to>
          <xdr:col>18</xdr:col>
          <xdr:colOff>638175</xdr:colOff>
          <xdr:row>260</xdr:row>
          <xdr:rowOff>409575</xdr:rowOff>
        </xdr:to>
        <xdr:sp macro="" textlink="">
          <xdr:nvSpPr>
            <xdr:cNvPr id="38036" name="Check Box 148" hidden="1">
              <a:extLst>
                <a:ext uri="{63B3BB69-23CF-44E3-9099-C40C66FF867C}">
                  <a14:compatExt spid="_x0000_s38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268</xdr:row>
          <xdr:rowOff>190500</xdr:rowOff>
        </xdr:from>
        <xdr:to>
          <xdr:col>18</xdr:col>
          <xdr:colOff>638175</xdr:colOff>
          <xdr:row>268</xdr:row>
          <xdr:rowOff>409575</xdr:rowOff>
        </xdr:to>
        <xdr:sp macro="" textlink="">
          <xdr:nvSpPr>
            <xdr:cNvPr id="38037" name="Check Box 149" hidden="1">
              <a:extLst>
                <a:ext uri="{63B3BB69-23CF-44E3-9099-C40C66FF867C}">
                  <a14:compatExt spid="_x0000_s38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269</xdr:row>
          <xdr:rowOff>190500</xdr:rowOff>
        </xdr:from>
        <xdr:to>
          <xdr:col>18</xdr:col>
          <xdr:colOff>638175</xdr:colOff>
          <xdr:row>269</xdr:row>
          <xdr:rowOff>409575</xdr:rowOff>
        </xdr:to>
        <xdr:sp macro="" textlink="">
          <xdr:nvSpPr>
            <xdr:cNvPr id="38038" name="Check Box 150" hidden="1">
              <a:extLst>
                <a:ext uri="{63B3BB69-23CF-44E3-9099-C40C66FF867C}">
                  <a14:compatExt spid="_x0000_s38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271</xdr:row>
          <xdr:rowOff>190500</xdr:rowOff>
        </xdr:from>
        <xdr:to>
          <xdr:col>18</xdr:col>
          <xdr:colOff>638175</xdr:colOff>
          <xdr:row>271</xdr:row>
          <xdr:rowOff>409575</xdr:rowOff>
        </xdr:to>
        <xdr:sp macro="" textlink="">
          <xdr:nvSpPr>
            <xdr:cNvPr id="38039" name="Check Box 151" hidden="1">
              <a:extLst>
                <a:ext uri="{63B3BB69-23CF-44E3-9099-C40C66FF867C}">
                  <a14:compatExt spid="_x0000_s38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272</xdr:row>
          <xdr:rowOff>190500</xdr:rowOff>
        </xdr:from>
        <xdr:to>
          <xdr:col>18</xdr:col>
          <xdr:colOff>638175</xdr:colOff>
          <xdr:row>272</xdr:row>
          <xdr:rowOff>409575</xdr:rowOff>
        </xdr:to>
        <xdr:sp macro="" textlink="">
          <xdr:nvSpPr>
            <xdr:cNvPr id="38040" name="Check Box 152" hidden="1">
              <a:extLst>
                <a:ext uri="{63B3BB69-23CF-44E3-9099-C40C66FF867C}">
                  <a14:compatExt spid="_x0000_s38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273</xdr:row>
          <xdr:rowOff>190500</xdr:rowOff>
        </xdr:from>
        <xdr:to>
          <xdr:col>18</xdr:col>
          <xdr:colOff>638175</xdr:colOff>
          <xdr:row>273</xdr:row>
          <xdr:rowOff>409575</xdr:rowOff>
        </xdr:to>
        <xdr:sp macro="" textlink="">
          <xdr:nvSpPr>
            <xdr:cNvPr id="38041" name="Check Box 153" hidden="1">
              <a:extLst>
                <a:ext uri="{63B3BB69-23CF-44E3-9099-C40C66FF867C}">
                  <a14:compatExt spid="_x0000_s38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274</xdr:row>
          <xdr:rowOff>190500</xdr:rowOff>
        </xdr:from>
        <xdr:to>
          <xdr:col>18</xdr:col>
          <xdr:colOff>638175</xdr:colOff>
          <xdr:row>274</xdr:row>
          <xdr:rowOff>409575</xdr:rowOff>
        </xdr:to>
        <xdr:sp macro="" textlink="">
          <xdr:nvSpPr>
            <xdr:cNvPr id="38042" name="Check Box 154" hidden="1">
              <a:extLst>
                <a:ext uri="{63B3BB69-23CF-44E3-9099-C40C66FF867C}">
                  <a14:compatExt spid="_x0000_s380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275</xdr:row>
          <xdr:rowOff>190500</xdr:rowOff>
        </xdr:from>
        <xdr:to>
          <xdr:col>18</xdr:col>
          <xdr:colOff>638175</xdr:colOff>
          <xdr:row>275</xdr:row>
          <xdr:rowOff>409575</xdr:rowOff>
        </xdr:to>
        <xdr:sp macro="" textlink="">
          <xdr:nvSpPr>
            <xdr:cNvPr id="38043" name="Check Box 155" hidden="1">
              <a:extLst>
                <a:ext uri="{63B3BB69-23CF-44E3-9099-C40C66FF867C}">
                  <a14:compatExt spid="_x0000_s380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276</xdr:row>
          <xdr:rowOff>180975</xdr:rowOff>
        </xdr:from>
        <xdr:to>
          <xdr:col>18</xdr:col>
          <xdr:colOff>638175</xdr:colOff>
          <xdr:row>276</xdr:row>
          <xdr:rowOff>409575</xdr:rowOff>
        </xdr:to>
        <xdr:sp macro="" textlink="">
          <xdr:nvSpPr>
            <xdr:cNvPr id="38044" name="Check Box 156" hidden="1">
              <a:extLst>
                <a:ext uri="{63B3BB69-23CF-44E3-9099-C40C66FF867C}">
                  <a14:compatExt spid="_x0000_s380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277</xdr:row>
          <xdr:rowOff>180975</xdr:rowOff>
        </xdr:from>
        <xdr:to>
          <xdr:col>18</xdr:col>
          <xdr:colOff>638175</xdr:colOff>
          <xdr:row>277</xdr:row>
          <xdr:rowOff>409575</xdr:rowOff>
        </xdr:to>
        <xdr:sp macro="" textlink="">
          <xdr:nvSpPr>
            <xdr:cNvPr id="38045" name="Check Box 157" hidden="1">
              <a:extLst>
                <a:ext uri="{63B3BB69-23CF-44E3-9099-C40C66FF867C}">
                  <a14:compatExt spid="_x0000_s38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280</xdr:row>
          <xdr:rowOff>190500</xdr:rowOff>
        </xdr:from>
        <xdr:to>
          <xdr:col>18</xdr:col>
          <xdr:colOff>638175</xdr:colOff>
          <xdr:row>280</xdr:row>
          <xdr:rowOff>409575</xdr:rowOff>
        </xdr:to>
        <xdr:sp macro="" textlink="">
          <xdr:nvSpPr>
            <xdr:cNvPr id="38046" name="Check Box 158" hidden="1">
              <a:extLst>
                <a:ext uri="{63B3BB69-23CF-44E3-9099-C40C66FF867C}">
                  <a14:compatExt spid="_x0000_s38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292</xdr:row>
          <xdr:rowOff>133350</xdr:rowOff>
        </xdr:from>
        <xdr:to>
          <xdr:col>18</xdr:col>
          <xdr:colOff>638175</xdr:colOff>
          <xdr:row>292</xdr:row>
          <xdr:rowOff>361950</xdr:rowOff>
        </xdr:to>
        <xdr:sp macro="" textlink="">
          <xdr:nvSpPr>
            <xdr:cNvPr id="38047" name="Check Box 159" hidden="1">
              <a:extLst>
                <a:ext uri="{63B3BB69-23CF-44E3-9099-C40C66FF867C}">
                  <a14:compatExt spid="_x0000_s38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294</xdr:row>
          <xdr:rowOff>133350</xdr:rowOff>
        </xdr:from>
        <xdr:to>
          <xdr:col>18</xdr:col>
          <xdr:colOff>638175</xdr:colOff>
          <xdr:row>294</xdr:row>
          <xdr:rowOff>361950</xdr:rowOff>
        </xdr:to>
        <xdr:sp macro="" textlink="">
          <xdr:nvSpPr>
            <xdr:cNvPr id="38048" name="Check Box 160" hidden="1">
              <a:extLst>
                <a:ext uri="{63B3BB69-23CF-44E3-9099-C40C66FF867C}">
                  <a14:compatExt spid="_x0000_s380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296</xdr:row>
          <xdr:rowOff>133350</xdr:rowOff>
        </xdr:from>
        <xdr:to>
          <xdr:col>18</xdr:col>
          <xdr:colOff>638175</xdr:colOff>
          <xdr:row>296</xdr:row>
          <xdr:rowOff>361950</xdr:rowOff>
        </xdr:to>
        <xdr:sp macro="" textlink="">
          <xdr:nvSpPr>
            <xdr:cNvPr id="38049" name="Check Box 161" hidden="1">
              <a:extLst>
                <a:ext uri="{63B3BB69-23CF-44E3-9099-C40C66FF867C}">
                  <a14:compatExt spid="_x0000_s38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298</xdr:row>
          <xdr:rowOff>266700</xdr:rowOff>
        </xdr:from>
        <xdr:to>
          <xdr:col>18</xdr:col>
          <xdr:colOff>638175</xdr:colOff>
          <xdr:row>298</xdr:row>
          <xdr:rowOff>495300</xdr:rowOff>
        </xdr:to>
        <xdr:sp macro="" textlink="">
          <xdr:nvSpPr>
            <xdr:cNvPr id="38050" name="Check Box 162" hidden="1">
              <a:extLst>
                <a:ext uri="{63B3BB69-23CF-44E3-9099-C40C66FF867C}">
                  <a14:compatExt spid="_x0000_s38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299</xdr:row>
          <xdr:rowOff>247650</xdr:rowOff>
        </xdr:from>
        <xdr:to>
          <xdr:col>18</xdr:col>
          <xdr:colOff>638175</xdr:colOff>
          <xdr:row>299</xdr:row>
          <xdr:rowOff>476250</xdr:rowOff>
        </xdr:to>
        <xdr:sp macro="" textlink="">
          <xdr:nvSpPr>
            <xdr:cNvPr id="38051" name="Check Box 163" hidden="1">
              <a:extLst>
                <a:ext uri="{63B3BB69-23CF-44E3-9099-C40C66FF867C}">
                  <a14:compatExt spid="_x0000_s38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300</xdr:row>
          <xdr:rowOff>266700</xdr:rowOff>
        </xdr:from>
        <xdr:to>
          <xdr:col>18</xdr:col>
          <xdr:colOff>638175</xdr:colOff>
          <xdr:row>300</xdr:row>
          <xdr:rowOff>495300</xdr:rowOff>
        </xdr:to>
        <xdr:sp macro="" textlink="">
          <xdr:nvSpPr>
            <xdr:cNvPr id="38052" name="Check Box 164" hidden="1">
              <a:extLst>
                <a:ext uri="{63B3BB69-23CF-44E3-9099-C40C66FF867C}">
                  <a14:compatExt spid="_x0000_s38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301</xdr:row>
          <xdr:rowOff>200025</xdr:rowOff>
        </xdr:from>
        <xdr:to>
          <xdr:col>18</xdr:col>
          <xdr:colOff>638175</xdr:colOff>
          <xdr:row>301</xdr:row>
          <xdr:rowOff>447675</xdr:rowOff>
        </xdr:to>
        <xdr:sp macro="" textlink="">
          <xdr:nvSpPr>
            <xdr:cNvPr id="38053" name="Check Box 165" hidden="1">
              <a:extLst>
                <a:ext uri="{63B3BB69-23CF-44E3-9099-C40C66FF867C}">
                  <a14:compatExt spid="_x0000_s38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302</xdr:row>
          <xdr:rowOff>133350</xdr:rowOff>
        </xdr:from>
        <xdr:to>
          <xdr:col>18</xdr:col>
          <xdr:colOff>638175</xdr:colOff>
          <xdr:row>302</xdr:row>
          <xdr:rowOff>361950</xdr:rowOff>
        </xdr:to>
        <xdr:sp macro="" textlink="">
          <xdr:nvSpPr>
            <xdr:cNvPr id="38054" name="Check Box 166" hidden="1">
              <a:extLst>
                <a:ext uri="{63B3BB69-23CF-44E3-9099-C40C66FF867C}">
                  <a14:compatExt spid="_x0000_s38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303</xdr:row>
          <xdr:rowOff>238125</xdr:rowOff>
        </xdr:from>
        <xdr:to>
          <xdr:col>18</xdr:col>
          <xdr:colOff>638175</xdr:colOff>
          <xdr:row>303</xdr:row>
          <xdr:rowOff>457200</xdr:rowOff>
        </xdr:to>
        <xdr:sp macro="" textlink="">
          <xdr:nvSpPr>
            <xdr:cNvPr id="38055" name="Check Box 167" hidden="1">
              <a:extLst>
                <a:ext uri="{63B3BB69-23CF-44E3-9099-C40C66FF867C}">
                  <a14:compatExt spid="_x0000_s38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305</xdr:row>
          <xdr:rowOff>133350</xdr:rowOff>
        </xdr:from>
        <xdr:to>
          <xdr:col>18</xdr:col>
          <xdr:colOff>638175</xdr:colOff>
          <xdr:row>305</xdr:row>
          <xdr:rowOff>361950</xdr:rowOff>
        </xdr:to>
        <xdr:sp macro="" textlink="">
          <xdr:nvSpPr>
            <xdr:cNvPr id="38056" name="Check Box 168" hidden="1">
              <a:extLst>
                <a:ext uri="{63B3BB69-23CF-44E3-9099-C40C66FF867C}">
                  <a14:compatExt spid="_x0000_s38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312</xdr:row>
          <xdr:rowOff>133350</xdr:rowOff>
        </xdr:from>
        <xdr:to>
          <xdr:col>18</xdr:col>
          <xdr:colOff>638175</xdr:colOff>
          <xdr:row>312</xdr:row>
          <xdr:rowOff>361950</xdr:rowOff>
        </xdr:to>
        <xdr:sp macro="" textlink="">
          <xdr:nvSpPr>
            <xdr:cNvPr id="38057" name="Check Box 169" hidden="1">
              <a:extLst>
                <a:ext uri="{63B3BB69-23CF-44E3-9099-C40C66FF867C}">
                  <a14:compatExt spid="_x0000_s380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315</xdr:row>
          <xdr:rowOff>133350</xdr:rowOff>
        </xdr:from>
        <xdr:to>
          <xdr:col>18</xdr:col>
          <xdr:colOff>638175</xdr:colOff>
          <xdr:row>315</xdr:row>
          <xdr:rowOff>361950</xdr:rowOff>
        </xdr:to>
        <xdr:sp macro="" textlink="">
          <xdr:nvSpPr>
            <xdr:cNvPr id="38058" name="Check Box 170" hidden="1">
              <a:extLst>
                <a:ext uri="{63B3BB69-23CF-44E3-9099-C40C66FF867C}">
                  <a14:compatExt spid="_x0000_s38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316</xdr:row>
          <xdr:rowOff>133350</xdr:rowOff>
        </xdr:from>
        <xdr:to>
          <xdr:col>18</xdr:col>
          <xdr:colOff>638175</xdr:colOff>
          <xdr:row>316</xdr:row>
          <xdr:rowOff>361950</xdr:rowOff>
        </xdr:to>
        <xdr:sp macro="" textlink="">
          <xdr:nvSpPr>
            <xdr:cNvPr id="38059" name="Check Box 171" hidden="1">
              <a:extLst>
                <a:ext uri="{63B3BB69-23CF-44E3-9099-C40C66FF867C}">
                  <a14:compatExt spid="_x0000_s380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317</xdr:row>
          <xdr:rowOff>133350</xdr:rowOff>
        </xdr:from>
        <xdr:to>
          <xdr:col>18</xdr:col>
          <xdr:colOff>638175</xdr:colOff>
          <xdr:row>317</xdr:row>
          <xdr:rowOff>361950</xdr:rowOff>
        </xdr:to>
        <xdr:sp macro="" textlink="">
          <xdr:nvSpPr>
            <xdr:cNvPr id="38060" name="Check Box 172" hidden="1">
              <a:extLst>
                <a:ext uri="{63B3BB69-23CF-44E3-9099-C40C66FF867C}">
                  <a14:compatExt spid="_x0000_s38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320</xdr:row>
          <xdr:rowOff>266700</xdr:rowOff>
        </xdr:from>
        <xdr:to>
          <xdr:col>18</xdr:col>
          <xdr:colOff>638175</xdr:colOff>
          <xdr:row>320</xdr:row>
          <xdr:rowOff>495300</xdr:rowOff>
        </xdr:to>
        <xdr:sp macro="" textlink="">
          <xdr:nvSpPr>
            <xdr:cNvPr id="38061" name="Check Box 173" hidden="1">
              <a:extLst>
                <a:ext uri="{63B3BB69-23CF-44E3-9099-C40C66FF867C}">
                  <a14:compatExt spid="_x0000_s38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321</xdr:row>
          <xdr:rowOff>238125</xdr:rowOff>
        </xdr:from>
        <xdr:to>
          <xdr:col>18</xdr:col>
          <xdr:colOff>638175</xdr:colOff>
          <xdr:row>321</xdr:row>
          <xdr:rowOff>457200</xdr:rowOff>
        </xdr:to>
        <xdr:sp macro="" textlink="">
          <xdr:nvSpPr>
            <xdr:cNvPr id="38062" name="Check Box 174" hidden="1">
              <a:extLst>
                <a:ext uri="{63B3BB69-23CF-44E3-9099-C40C66FF867C}">
                  <a14:compatExt spid="_x0000_s38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322</xdr:row>
          <xdr:rowOff>228600</xdr:rowOff>
        </xdr:from>
        <xdr:to>
          <xdr:col>18</xdr:col>
          <xdr:colOff>638175</xdr:colOff>
          <xdr:row>322</xdr:row>
          <xdr:rowOff>457200</xdr:rowOff>
        </xdr:to>
        <xdr:sp macro="" textlink="">
          <xdr:nvSpPr>
            <xdr:cNvPr id="38063" name="Check Box 175" hidden="1">
              <a:extLst>
                <a:ext uri="{63B3BB69-23CF-44E3-9099-C40C66FF867C}">
                  <a14:compatExt spid="_x0000_s38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323</xdr:row>
          <xdr:rowOff>200025</xdr:rowOff>
        </xdr:from>
        <xdr:to>
          <xdr:col>18</xdr:col>
          <xdr:colOff>638175</xdr:colOff>
          <xdr:row>323</xdr:row>
          <xdr:rowOff>447675</xdr:rowOff>
        </xdr:to>
        <xdr:sp macro="" textlink="">
          <xdr:nvSpPr>
            <xdr:cNvPr id="38064" name="Check Box 176" hidden="1">
              <a:extLst>
                <a:ext uri="{63B3BB69-23CF-44E3-9099-C40C66FF867C}">
                  <a14:compatExt spid="_x0000_s38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324</xdr:row>
          <xdr:rowOff>200025</xdr:rowOff>
        </xdr:from>
        <xdr:to>
          <xdr:col>18</xdr:col>
          <xdr:colOff>638175</xdr:colOff>
          <xdr:row>324</xdr:row>
          <xdr:rowOff>447675</xdr:rowOff>
        </xdr:to>
        <xdr:sp macro="" textlink="">
          <xdr:nvSpPr>
            <xdr:cNvPr id="38065" name="Check Box 177" hidden="1">
              <a:extLst>
                <a:ext uri="{63B3BB69-23CF-44E3-9099-C40C66FF867C}">
                  <a14:compatExt spid="_x0000_s38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313</xdr:row>
          <xdr:rowOff>266700</xdr:rowOff>
        </xdr:from>
        <xdr:to>
          <xdr:col>18</xdr:col>
          <xdr:colOff>638175</xdr:colOff>
          <xdr:row>313</xdr:row>
          <xdr:rowOff>495300</xdr:rowOff>
        </xdr:to>
        <xdr:sp macro="" textlink="">
          <xdr:nvSpPr>
            <xdr:cNvPr id="38066" name="Check Box 178" hidden="1">
              <a:extLst>
                <a:ext uri="{63B3BB69-23CF-44E3-9099-C40C66FF867C}">
                  <a14:compatExt spid="_x0000_s38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337</xdr:row>
          <xdr:rowOff>133350</xdr:rowOff>
        </xdr:from>
        <xdr:to>
          <xdr:col>18</xdr:col>
          <xdr:colOff>590550</xdr:colOff>
          <xdr:row>337</xdr:row>
          <xdr:rowOff>361950</xdr:rowOff>
        </xdr:to>
        <xdr:sp macro="" textlink="">
          <xdr:nvSpPr>
            <xdr:cNvPr id="38067" name="Check Box 179" hidden="1">
              <a:extLst>
                <a:ext uri="{63B3BB69-23CF-44E3-9099-C40C66FF867C}">
                  <a14:compatExt spid="_x0000_s38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338</xdr:row>
          <xdr:rowOff>133350</xdr:rowOff>
        </xdr:from>
        <xdr:to>
          <xdr:col>18</xdr:col>
          <xdr:colOff>590550</xdr:colOff>
          <xdr:row>338</xdr:row>
          <xdr:rowOff>361950</xdr:rowOff>
        </xdr:to>
        <xdr:sp macro="" textlink="">
          <xdr:nvSpPr>
            <xdr:cNvPr id="38068" name="Check Box 180" hidden="1">
              <a:extLst>
                <a:ext uri="{63B3BB69-23CF-44E3-9099-C40C66FF867C}">
                  <a14:compatExt spid="_x0000_s38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340</xdr:row>
          <xdr:rowOff>200025</xdr:rowOff>
        </xdr:from>
        <xdr:to>
          <xdr:col>18</xdr:col>
          <xdr:colOff>590550</xdr:colOff>
          <xdr:row>340</xdr:row>
          <xdr:rowOff>447675</xdr:rowOff>
        </xdr:to>
        <xdr:sp macro="" textlink="">
          <xdr:nvSpPr>
            <xdr:cNvPr id="38069" name="Check Box 181" hidden="1">
              <a:extLst>
                <a:ext uri="{63B3BB69-23CF-44E3-9099-C40C66FF867C}">
                  <a14:compatExt spid="_x0000_s38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341</xdr:row>
          <xdr:rowOff>180975</xdr:rowOff>
        </xdr:from>
        <xdr:to>
          <xdr:col>18</xdr:col>
          <xdr:colOff>590550</xdr:colOff>
          <xdr:row>341</xdr:row>
          <xdr:rowOff>409575</xdr:rowOff>
        </xdr:to>
        <xdr:sp macro="" textlink="">
          <xdr:nvSpPr>
            <xdr:cNvPr id="38070" name="Check Box 182" hidden="1">
              <a:extLst>
                <a:ext uri="{63B3BB69-23CF-44E3-9099-C40C66FF867C}">
                  <a14:compatExt spid="_x0000_s38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342</xdr:row>
          <xdr:rowOff>133350</xdr:rowOff>
        </xdr:from>
        <xdr:to>
          <xdr:col>18</xdr:col>
          <xdr:colOff>590550</xdr:colOff>
          <xdr:row>342</xdr:row>
          <xdr:rowOff>361950</xdr:rowOff>
        </xdr:to>
        <xdr:sp macro="" textlink="">
          <xdr:nvSpPr>
            <xdr:cNvPr id="38071" name="Check Box 183" hidden="1">
              <a:extLst>
                <a:ext uri="{63B3BB69-23CF-44E3-9099-C40C66FF867C}">
                  <a14:compatExt spid="_x0000_s38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344</xdr:row>
          <xdr:rowOff>247650</xdr:rowOff>
        </xdr:from>
        <xdr:to>
          <xdr:col>18</xdr:col>
          <xdr:colOff>590550</xdr:colOff>
          <xdr:row>344</xdr:row>
          <xdr:rowOff>476250</xdr:rowOff>
        </xdr:to>
        <xdr:sp macro="" textlink="">
          <xdr:nvSpPr>
            <xdr:cNvPr id="38072" name="Check Box 184" hidden="1">
              <a:extLst>
                <a:ext uri="{63B3BB69-23CF-44E3-9099-C40C66FF867C}">
                  <a14:compatExt spid="_x0000_s38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346</xdr:row>
          <xdr:rowOff>219075</xdr:rowOff>
        </xdr:from>
        <xdr:to>
          <xdr:col>18</xdr:col>
          <xdr:colOff>590550</xdr:colOff>
          <xdr:row>346</xdr:row>
          <xdr:rowOff>447675</xdr:rowOff>
        </xdr:to>
        <xdr:sp macro="" textlink="">
          <xdr:nvSpPr>
            <xdr:cNvPr id="38073" name="Check Box 185" hidden="1">
              <a:extLst>
                <a:ext uri="{63B3BB69-23CF-44E3-9099-C40C66FF867C}">
                  <a14:compatExt spid="_x0000_s38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347</xdr:row>
          <xdr:rowOff>219075</xdr:rowOff>
        </xdr:from>
        <xdr:to>
          <xdr:col>18</xdr:col>
          <xdr:colOff>590550</xdr:colOff>
          <xdr:row>347</xdr:row>
          <xdr:rowOff>447675</xdr:rowOff>
        </xdr:to>
        <xdr:sp macro="" textlink="">
          <xdr:nvSpPr>
            <xdr:cNvPr id="38074" name="Check Box 186" hidden="1">
              <a:extLst>
                <a:ext uri="{63B3BB69-23CF-44E3-9099-C40C66FF867C}">
                  <a14:compatExt spid="_x0000_s38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348</xdr:row>
          <xdr:rowOff>219075</xdr:rowOff>
        </xdr:from>
        <xdr:to>
          <xdr:col>18</xdr:col>
          <xdr:colOff>590550</xdr:colOff>
          <xdr:row>348</xdr:row>
          <xdr:rowOff>447675</xdr:rowOff>
        </xdr:to>
        <xdr:sp macro="" textlink="">
          <xdr:nvSpPr>
            <xdr:cNvPr id="38075" name="Check Box 187" hidden="1">
              <a:extLst>
                <a:ext uri="{63B3BB69-23CF-44E3-9099-C40C66FF867C}">
                  <a14:compatExt spid="_x0000_s38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349</xdr:row>
          <xdr:rowOff>219075</xdr:rowOff>
        </xdr:from>
        <xdr:to>
          <xdr:col>18</xdr:col>
          <xdr:colOff>590550</xdr:colOff>
          <xdr:row>349</xdr:row>
          <xdr:rowOff>447675</xdr:rowOff>
        </xdr:to>
        <xdr:sp macro="" textlink="">
          <xdr:nvSpPr>
            <xdr:cNvPr id="38076" name="Check Box 188" hidden="1">
              <a:extLst>
                <a:ext uri="{63B3BB69-23CF-44E3-9099-C40C66FF867C}">
                  <a14:compatExt spid="_x0000_s38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350</xdr:row>
          <xdr:rowOff>409575</xdr:rowOff>
        </xdr:from>
        <xdr:to>
          <xdr:col>18</xdr:col>
          <xdr:colOff>590550</xdr:colOff>
          <xdr:row>350</xdr:row>
          <xdr:rowOff>638175</xdr:rowOff>
        </xdr:to>
        <xdr:sp macro="" textlink="">
          <xdr:nvSpPr>
            <xdr:cNvPr id="38077" name="Check Box 189" hidden="1">
              <a:extLst>
                <a:ext uri="{63B3BB69-23CF-44E3-9099-C40C66FF867C}">
                  <a14:compatExt spid="_x0000_s38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351</xdr:row>
          <xdr:rowOff>228600</xdr:rowOff>
        </xdr:from>
        <xdr:to>
          <xdr:col>18</xdr:col>
          <xdr:colOff>590550</xdr:colOff>
          <xdr:row>351</xdr:row>
          <xdr:rowOff>457200</xdr:rowOff>
        </xdr:to>
        <xdr:sp macro="" textlink="">
          <xdr:nvSpPr>
            <xdr:cNvPr id="38078" name="Check Box 190" hidden="1">
              <a:extLst>
                <a:ext uri="{63B3BB69-23CF-44E3-9099-C40C66FF867C}">
                  <a14:compatExt spid="_x0000_s38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352</xdr:row>
          <xdr:rowOff>266700</xdr:rowOff>
        </xdr:from>
        <xdr:to>
          <xdr:col>18</xdr:col>
          <xdr:colOff>590550</xdr:colOff>
          <xdr:row>352</xdr:row>
          <xdr:rowOff>495300</xdr:rowOff>
        </xdr:to>
        <xdr:sp macro="" textlink="">
          <xdr:nvSpPr>
            <xdr:cNvPr id="38079" name="Check Box 191" hidden="1">
              <a:extLst>
                <a:ext uri="{63B3BB69-23CF-44E3-9099-C40C66FF867C}">
                  <a14:compatExt spid="_x0000_s38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353</xdr:row>
          <xdr:rowOff>266700</xdr:rowOff>
        </xdr:from>
        <xdr:to>
          <xdr:col>18</xdr:col>
          <xdr:colOff>590550</xdr:colOff>
          <xdr:row>353</xdr:row>
          <xdr:rowOff>495300</xdr:rowOff>
        </xdr:to>
        <xdr:sp macro="" textlink="">
          <xdr:nvSpPr>
            <xdr:cNvPr id="38080" name="Check Box 192" hidden="1">
              <a:extLst>
                <a:ext uri="{63B3BB69-23CF-44E3-9099-C40C66FF867C}">
                  <a14:compatExt spid="_x0000_s38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354</xdr:row>
          <xdr:rowOff>266700</xdr:rowOff>
        </xdr:from>
        <xdr:to>
          <xdr:col>18</xdr:col>
          <xdr:colOff>590550</xdr:colOff>
          <xdr:row>354</xdr:row>
          <xdr:rowOff>495300</xdr:rowOff>
        </xdr:to>
        <xdr:sp macro="" textlink="">
          <xdr:nvSpPr>
            <xdr:cNvPr id="38081" name="Check Box 193" hidden="1">
              <a:extLst>
                <a:ext uri="{63B3BB69-23CF-44E3-9099-C40C66FF867C}">
                  <a14:compatExt spid="_x0000_s38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355</xdr:row>
          <xdr:rowOff>266700</xdr:rowOff>
        </xdr:from>
        <xdr:to>
          <xdr:col>18</xdr:col>
          <xdr:colOff>590550</xdr:colOff>
          <xdr:row>355</xdr:row>
          <xdr:rowOff>495300</xdr:rowOff>
        </xdr:to>
        <xdr:sp macro="" textlink="">
          <xdr:nvSpPr>
            <xdr:cNvPr id="38082" name="Check Box 194" hidden="1">
              <a:extLst>
                <a:ext uri="{63B3BB69-23CF-44E3-9099-C40C66FF867C}">
                  <a14:compatExt spid="_x0000_s38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356</xdr:row>
          <xdr:rowOff>266700</xdr:rowOff>
        </xdr:from>
        <xdr:to>
          <xdr:col>18</xdr:col>
          <xdr:colOff>590550</xdr:colOff>
          <xdr:row>356</xdr:row>
          <xdr:rowOff>495300</xdr:rowOff>
        </xdr:to>
        <xdr:sp macro="" textlink="">
          <xdr:nvSpPr>
            <xdr:cNvPr id="38083" name="Check Box 195" hidden="1">
              <a:extLst>
                <a:ext uri="{63B3BB69-23CF-44E3-9099-C40C66FF867C}">
                  <a14:compatExt spid="_x0000_s38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359</xdr:row>
          <xdr:rowOff>266700</xdr:rowOff>
        </xdr:from>
        <xdr:to>
          <xdr:col>18</xdr:col>
          <xdr:colOff>590550</xdr:colOff>
          <xdr:row>359</xdr:row>
          <xdr:rowOff>495300</xdr:rowOff>
        </xdr:to>
        <xdr:sp macro="" textlink="">
          <xdr:nvSpPr>
            <xdr:cNvPr id="38084" name="Check Box 196" hidden="1">
              <a:extLst>
                <a:ext uri="{63B3BB69-23CF-44E3-9099-C40C66FF867C}">
                  <a14:compatExt spid="_x0000_s38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361</xdr:row>
          <xdr:rowOff>171450</xdr:rowOff>
        </xdr:from>
        <xdr:to>
          <xdr:col>18</xdr:col>
          <xdr:colOff>590550</xdr:colOff>
          <xdr:row>361</xdr:row>
          <xdr:rowOff>400050</xdr:rowOff>
        </xdr:to>
        <xdr:sp macro="" textlink="">
          <xdr:nvSpPr>
            <xdr:cNvPr id="38085" name="Check Box 197" hidden="1">
              <a:extLst>
                <a:ext uri="{63B3BB69-23CF-44E3-9099-C40C66FF867C}">
                  <a14:compatExt spid="_x0000_s38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368</xdr:row>
          <xdr:rowOff>171450</xdr:rowOff>
        </xdr:from>
        <xdr:to>
          <xdr:col>18</xdr:col>
          <xdr:colOff>590550</xdr:colOff>
          <xdr:row>368</xdr:row>
          <xdr:rowOff>400050</xdr:rowOff>
        </xdr:to>
        <xdr:sp macro="" textlink="">
          <xdr:nvSpPr>
            <xdr:cNvPr id="38086" name="Check Box 198" hidden="1">
              <a:extLst>
                <a:ext uri="{63B3BB69-23CF-44E3-9099-C40C66FF867C}">
                  <a14:compatExt spid="_x0000_s38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369</xdr:row>
          <xdr:rowOff>285750</xdr:rowOff>
        </xdr:from>
        <xdr:to>
          <xdr:col>18</xdr:col>
          <xdr:colOff>590550</xdr:colOff>
          <xdr:row>369</xdr:row>
          <xdr:rowOff>504825</xdr:rowOff>
        </xdr:to>
        <xdr:sp macro="" textlink="">
          <xdr:nvSpPr>
            <xdr:cNvPr id="38087" name="Check Box 199" hidden="1">
              <a:extLst>
                <a:ext uri="{63B3BB69-23CF-44E3-9099-C40C66FF867C}">
                  <a14:compatExt spid="_x0000_s38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370</xdr:row>
          <xdr:rowOff>304800</xdr:rowOff>
        </xdr:from>
        <xdr:to>
          <xdr:col>18</xdr:col>
          <xdr:colOff>590550</xdr:colOff>
          <xdr:row>370</xdr:row>
          <xdr:rowOff>542925</xdr:rowOff>
        </xdr:to>
        <xdr:sp macro="" textlink="">
          <xdr:nvSpPr>
            <xdr:cNvPr id="38088" name="Check Box 200" hidden="1">
              <a:extLst>
                <a:ext uri="{63B3BB69-23CF-44E3-9099-C40C66FF867C}">
                  <a14:compatExt spid="_x0000_s38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372</xdr:row>
          <xdr:rowOff>190500</xdr:rowOff>
        </xdr:from>
        <xdr:to>
          <xdr:col>18</xdr:col>
          <xdr:colOff>590550</xdr:colOff>
          <xdr:row>372</xdr:row>
          <xdr:rowOff>409575</xdr:rowOff>
        </xdr:to>
        <xdr:sp macro="" textlink="">
          <xdr:nvSpPr>
            <xdr:cNvPr id="38089" name="Check Box 201" hidden="1">
              <a:extLst>
                <a:ext uri="{63B3BB69-23CF-44E3-9099-C40C66FF867C}">
                  <a14:compatExt spid="_x0000_s38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373</xdr:row>
          <xdr:rowOff>304800</xdr:rowOff>
        </xdr:from>
        <xdr:to>
          <xdr:col>18</xdr:col>
          <xdr:colOff>590550</xdr:colOff>
          <xdr:row>373</xdr:row>
          <xdr:rowOff>542925</xdr:rowOff>
        </xdr:to>
        <xdr:sp macro="" textlink="">
          <xdr:nvSpPr>
            <xdr:cNvPr id="38090" name="Check Box 202" hidden="1">
              <a:extLst>
                <a:ext uri="{63B3BB69-23CF-44E3-9099-C40C66FF867C}">
                  <a14:compatExt spid="_x0000_s380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374</xdr:row>
          <xdr:rowOff>304800</xdr:rowOff>
        </xdr:from>
        <xdr:to>
          <xdr:col>18</xdr:col>
          <xdr:colOff>590550</xdr:colOff>
          <xdr:row>374</xdr:row>
          <xdr:rowOff>542925</xdr:rowOff>
        </xdr:to>
        <xdr:sp macro="" textlink="">
          <xdr:nvSpPr>
            <xdr:cNvPr id="38091" name="Check Box 203" hidden="1">
              <a:extLst>
                <a:ext uri="{63B3BB69-23CF-44E3-9099-C40C66FF867C}">
                  <a14:compatExt spid="_x0000_s38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376</xdr:row>
          <xdr:rowOff>304800</xdr:rowOff>
        </xdr:from>
        <xdr:to>
          <xdr:col>18</xdr:col>
          <xdr:colOff>590550</xdr:colOff>
          <xdr:row>376</xdr:row>
          <xdr:rowOff>542925</xdr:rowOff>
        </xdr:to>
        <xdr:sp macro="" textlink="">
          <xdr:nvSpPr>
            <xdr:cNvPr id="38092" name="Check Box 204" hidden="1">
              <a:extLst>
                <a:ext uri="{63B3BB69-23CF-44E3-9099-C40C66FF867C}">
                  <a14:compatExt spid="_x0000_s38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377</xdr:row>
          <xdr:rowOff>200025</xdr:rowOff>
        </xdr:from>
        <xdr:to>
          <xdr:col>18</xdr:col>
          <xdr:colOff>590550</xdr:colOff>
          <xdr:row>377</xdr:row>
          <xdr:rowOff>447675</xdr:rowOff>
        </xdr:to>
        <xdr:sp macro="" textlink="">
          <xdr:nvSpPr>
            <xdr:cNvPr id="38093" name="Check Box 205" hidden="1">
              <a:extLst>
                <a:ext uri="{63B3BB69-23CF-44E3-9099-C40C66FF867C}">
                  <a14:compatExt spid="_x0000_s38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378</xdr:row>
          <xdr:rowOff>161925</xdr:rowOff>
        </xdr:from>
        <xdr:to>
          <xdr:col>18</xdr:col>
          <xdr:colOff>590550</xdr:colOff>
          <xdr:row>378</xdr:row>
          <xdr:rowOff>400050</xdr:rowOff>
        </xdr:to>
        <xdr:sp macro="" textlink="">
          <xdr:nvSpPr>
            <xdr:cNvPr id="38094" name="Check Box 206" hidden="1">
              <a:extLst>
                <a:ext uri="{63B3BB69-23CF-44E3-9099-C40C66FF867C}">
                  <a14:compatExt spid="_x0000_s380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385</xdr:row>
          <xdr:rowOff>123825</xdr:rowOff>
        </xdr:from>
        <xdr:to>
          <xdr:col>18</xdr:col>
          <xdr:colOff>590550</xdr:colOff>
          <xdr:row>385</xdr:row>
          <xdr:rowOff>352425</xdr:rowOff>
        </xdr:to>
        <xdr:sp macro="" textlink="">
          <xdr:nvSpPr>
            <xdr:cNvPr id="38095" name="Check Box 207" hidden="1">
              <a:extLst>
                <a:ext uri="{63B3BB69-23CF-44E3-9099-C40C66FF867C}">
                  <a14:compatExt spid="_x0000_s380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386</xdr:row>
          <xdr:rowOff>295275</xdr:rowOff>
        </xdr:from>
        <xdr:to>
          <xdr:col>18</xdr:col>
          <xdr:colOff>590550</xdr:colOff>
          <xdr:row>386</xdr:row>
          <xdr:rowOff>542925</xdr:rowOff>
        </xdr:to>
        <xdr:sp macro="" textlink="">
          <xdr:nvSpPr>
            <xdr:cNvPr id="38096" name="Check Box 208" hidden="1">
              <a:extLst>
                <a:ext uri="{63B3BB69-23CF-44E3-9099-C40C66FF867C}">
                  <a14:compatExt spid="_x0000_s380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387</xdr:row>
          <xdr:rowOff>219075</xdr:rowOff>
        </xdr:from>
        <xdr:to>
          <xdr:col>18</xdr:col>
          <xdr:colOff>590550</xdr:colOff>
          <xdr:row>387</xdr:row>
          <xdr:rowOff>447675</xdr:rowOff>
        </xdr:to>
        <xdr:sp macro="" textlink="">
          <xdr:nvSpPr>
            <xdr:cNvPr id="38097" name="Check Box 209" hidden="1">
              <a:extLst>
                <a:ext uri="{63B3BB69-23CF-44E3-9099-C40C66FF867C}">
                  <a14:compatExt spid="_x0000_s38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388</xdr:row>
          <xdr:rowOff>219075</xdr:rowOff>
        </xdr:from>
        <xdr:to>
          <xdr:col>18</xdr:col>
          <xdr:colOff>590550</xdr:colOff>
          <xdr:row>388</xdr:row>
          <xdr:rowOff>447675</xdr:rowOff>
        </xdr:to>
        <xdr:sp macro="" textlink="">
          <xdr:nvSpPr>
            <xdr:cNvPr id="38098" name="Check Box 210" hidden="1">
              <a:extLst>
                <a:ext uri="{63B3BB69-23CF-44E3-9099-C40C66FF867C}">
                  <a14:compatExt spid="_x0000_s38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390</xdr:row>
          <xdr:rowOff>123825</xdr:rowOff>
        </xdr:from>
        <xdr:to>
          <xdr:col>18</xdr:col>
          <xdr:colOff>590550</xdr:colOff>
          <xdr:row>390</xdr:row>
          <xdr:rowOff>352425</xdr:rowOff>
        </xdr:to>
        <xdr:sp macro="" textlink="">
          <xdr:nvSpPr>
            <xdr:cNvPr id="38099" name="Check Box 211" hidden="1">
              <a:extLst>
                <a:ext uri="{63B3BB69-23CF-44E3-9099-C40C66FF867C}">
                  <a14:compatExt spid="_x0000_s380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391</xdr:row>
          <xdr:rowOff>123825</xdr:rowOff>
        </xdr:from>
        <xdr:to>
          <xdr:col>18</xdr:col>
          <xdr:colOff>590550</xdr:colOff>
          <xdr:row>391</xdr:row>
          <xdr:rowOff>352425</xdr:rowOff>
        </xdr:to>
        <xdr:sp macro="" textlink="">
          <xdr:nvSpPr>
            <xdr:cNvPr id="38100" name="Check Box 212" hidden="1">
              <a:extLst>
                <a:ext uri="{63B3BB69-23CF-44E3-9099-C40C66FF867C}">
                  <a14:compatExt spid="_x0000_s38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398</xdr:row>
          <xdr:rowOff>247650</xdr:rowOff>
        </xdr:from>
        <xdr:to>
          <xdr:col>18</xdr:col>
          <xdr:colOff>590550</xdr:colOff>
          <xdr:row>398</xdr:row>
          <xdr:rowOff>476250</xdr:rowOff>
        </xdr:to>
        <xdr:sp macro="" textlink="">
          <xdr:nvSpPr>
            <xdr:cNvPr id="38101" name="Check Box 213" hidden="1">
              <a:extLst>
                <a:ext uri="{63B3BB69-23CF-44E3-9099-C40C66FF867C}">
                  <a14:compatExt spid="_x0000_s381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400</xdr:row>
          <xdr:rowOff>200025</xdr:rowOff>
        </xdr:from>
        <xdr:to>
          <xdr:col>18</xdr:col>
          <xdr:colOff>590550</xdr:colOff>
          <xdr:row>400</xdr:row>
          <xdr:rowOff>447675</xdr:rowOff>
        </xdr:to>
        <xdr:sp macro="" textlink="">
          <xdr:nvSpPr>
            <xdr:cNvPr id="38102" name="Check Box 214" hidden="1">
              <a:extLst>
                <a:ext uri="{63B3BB69-23CF-44E3-9099-C40C66FF867C}">
                  <a14:compatExt spid="_x0000_s381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401</xdr:row>
          <xdr:rowOff>200025</xdr:rowOff>
        </xdr:from>
        <xdr:to>
          <xdr:col>18</xdr:col>
          <xdr:colOff>590550</xdr:colOff>
          <xdr:row>401</xdr:row>
          <xdr:rowOff>447675</xdr:rowOff>
        </xdr:to>
        <xdr:sp macro="" textlink="">
          <xdr:nvSpPr>
            <xdr:cNvPr id="38103" name="Check Box 215" hidden="1">
              <a:extLst>
                <a:ext uri="{63B3BB69-23CF-44E3-9099-C40C66FF867C}">
                  <a14:compatExt spid="_x0000_s381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402</xdr:row>
          <xdr:rowOff>152400</xdr:rowOff>
        </xdr:from>
        <xdr:to>
          <xdr:col>18</xdr:col>
          <xdr:colOff>590550</xdr:colOff>
          <xdr:row>402</xdr:row>
          <xdr:rowOff>381000</xdr:rowOff>
        </xdr:to>
        <xdr:sp macro="" textlink="">
          <xdr:nvSpPr>
            <xdr:cNvPr id="38104" name="Check Box 216" hidden="1">
              <a:extLst>
                <a:ext uri="{63B3BB69-23CF-44E3-9099-C40C66FF867C}">
                  <a14:compatExt spid="_x0000_s381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403</xdr:row>
          <xdr:rowOff>228600</xdr:rowOff>
        </xdr:from>
        <xdr:to>
          <xdr:col>18</xdr:col>
          <xdr:colOff>590550</xdr:colOff>
          <xdr:row>403</xdr:row>
          <xdr:rowOff>457200</xdr:rowOff>
        </xdr:to>
        <xdr:sp macro="" textlink="">
          <xdr:nvSpPr>
            <xdr:cNvPr id="38105" name="Check Box 217" hidden="1">
              <a:extLst>
                <a:ext uri="{63B3BB69-23CF-44E3-9099-C40C66FF867C}">
                  <a14:compatExt spid="_x0000_s38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404</xdr:row>
          <xdr:rowOff>152400</xdr:rowOff>
        </xdr:from>
        <xdr:to>
          <xdr:col>18</xdr:col>
          <xdr:colOff>590550</xdr:colOff>
          <xdr:row>404</xdr:row>
          <xdr:rowOff>381000</xdr:rowOff>
        </xdr:to>
        <xdr:sp macro="" textlink="">
          <xdr:nvSpPr>
            <xdr:cNvPr id="38106" name="Check Box 218" hidden="1">
              <a:extLst>
                <a:ext uri="{63B3BB69-23CF-44E3-9099-C40C66FF867C}">
                  <a14:compatExt spid="_x0000_s38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405</xdr:row>
          <xdr:rowOff>200025</xdr:rowOff>
        </xdr:from>
        <xdr:to>
          <xdr:col>18</xdr:col>
          <xdr:colOff>590550</xdr:colOff>
          <xdr:row>405</xdr:row>
          <xdr:rowOff>447675</xdr:rowOff>
        </xdr:to>
        <xdr:sp macro="" textlink="">
          <xdr:nvSpPr>
            <xdr:cNvPr id="38107" name="Check Box 219" hidden="1">
              <a:extLst>
                <a:ext uri="{63B3BB69-23CF-44E3-9099-C40C66FF867C}">
                  <a14:compatExt spid="_x0000_s381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406</xdr:row>
          <xdr:rowOff>276225</xdr:rowOff>
        </xdr:from>
        <xdr:to>
          <xdr:col>18</xdr:col>
          <xdr:colOff>590550</xdr:colOff>
          <xdr:row>406</xdr:row>
          <xdr:rowOff>504825</xdr:rowOff>
        </xdr:to>
        <xdr:sp macro="" textlink="">
          <xdr:nvSpPr>
            <xdr:cNvPr id="38108" name="Check Box 220" hidden="1">
              <a:extLst>
                <a:ext uri="{63B3BB69-23CF-44E3-9099-C40C66FF867C}">
                  <a14:compatExt spid="_x0000_s381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407</xdr:row>
          <xdr:rowOff>276225</xdr:rowOff>
        </xdr:from>
        <xdr:to>
          <xdr:col>18</xdr:col>
          <xdr:colOff>590550</xdr:colOff>
          <xdr:row>407</xdr:row>
          <xdr:rowOff>504825</xdr:rowOff>
        </xdr:to>
        <xdr:sp macro="" textlink="">
          <xdr:nvSpPr>
            <xdr:cNvPr id="38109" name="Check Box 221" hidden="1">
              <a:extLst>
                <a:ext uri="{63B3BB69-23CF-44E3-9099-C40C66FF867C}">
                  <a14:compatExt spid="_x0000_s381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418</xdr:row>
          <xdr:rowOff>161925</xdr:rowOff>
        </xdr:from>
        <xdr:to>
          <xdr:col>18</xdr:col>
          <xdr:colOff>590550</xdr:colOff>
          <xdr:row>418</xdr:row>
          <xdr:rowOff>400050</xdr:rowOff>
        </xdr:to>
        <xdr:sp macro="" textlink="">
          <xdr:nvSpPr>
            <xdr:cNvPr id="38110" name="Check Box 222" hidden="1">
              <a:extLst>
                <a:ext uri="{63B3BB69-23CF-44E3-9099-C40C66FF867C}">
                  <a14:compatExt spid="_x0000_s38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420</xdr:row>
          <xdr:rowOff>161925</xdr:rowOff>
        </xdr:from>
        <xdr:to>
          <xdr:col>18</xdr:col>
          <xdr:colOff>590550</xdr:colOff>
          <xdr:row>420</xdr:row>
          <xdr:rowOff>400050</xdr:rowOff>
        </xdr:to>
        <xdr:sp macro="" textlink="">
          <xdr:nvSpPr>
            <xdr:cNvPr id="38111" name="Check Box 223" hidden="1">
              <a:extLst>
                <a:ext uri="{63B3BB69-23CF-44E3-9099-C40C66FF867C}">
                  <a14:compatExt spid="_x0000_s38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421</xdr:row>
          <xdr:rowOff>161925</xdr:rowOff>
        </xdr:from>
        <xdr:to>
          <xdr:col>18</xdr:col>
          <xdr:colOff>590550</xdr:colOff>
          <xdr:row>421</xdr:row>
          <xdr:rowOff>400050</xdr:rowOff>
        </xdr:to>
        <xdr:sp macro="" textlink="">
          <xdr:nvSpPr>
            <xdr:cNvPr id="38112" name="Check Box 224" hidden="1">
              <a:extLst>
                <a:ext uri="{63B3BB69-23CF-44E3-9099-C40C66FF867C}">
                  <a14:compatExt spid="_x0000_s381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422</xdr:row>
          <xdr:rowOff>161925</xdr:rowOff>
        </xdr:from>
        <xdr:to>
          <xdr:col>18</xdr:col>
          <xdr:colOff>590550</xdr:colOff>
          <xdr:row>422</xdr:row>
          <xdr:rowOff>400050</xdr:rowOff>
        </xdr:to>
        <xdr:sp macro="" textlink="">
          <xdr:nvSpPr>
            <xdr:cNvPr id="38113" name="Check Box 225" hidden="1">
              <a:extLst>
                <a:ext uri="{63B3BB69-23CF-44E3-9099-C40C66FF867C}">
                  <a14:compatExt spid="_x0000_s381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423</xdr:row>
          <xdr:rowOff>161925</xdr:rowOff>
        </xdr:from>
        <xdr:to>
          <xdr:col>18</xdr:col>
          <xdr:colOff>590550</xdr:colOff>
          <xdr:row>423</xdr:row>
          <xdr:rowOff>400050</xdr:rowOff>
        </xdr:to>
        <xdr:sp macro="" textlink="">
          <xdr:nvSpPr>
            <xdr:cNvPr id="38114" name="Check Box 226" hidden="1">
              <a:extLst>
                <a:ext uri="{63B3BB69-23CF-44E3-9099-C40C66FF867C}">
                  <a14:compatExt spid="_x0000_s381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424</xdr:row>
          <xdr:rowOff>285750</xdr:rowOff>
        </xdr:from>
        <xdr:to>
          <xdr:col>18</xdr:col>
          <xdr:colOff>590550</xdr:colOff>
          <xdr:row>424</xdr:row>
          <xdr:rowOff>504825</xdr:rowOff>
        </xdr:to>
        <xdr:sp macro="" textlink="">
          <xdr:nvSpPr>
            <xdr:cNvPr id="38115" name="Check Box 227" hidden="1">
              <a:extLst>
                <a:ext uri="{63B3BB69-23CF-44E3-9099-C40C66FF867C}">
                  <a14:compatExt spid="_x0000_s381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426</xdr:row>
          <xdr:rowOff>285750</xdr:rowOff>
        </xdr:from>
        <xdr:to>
          <xdr:col>18</xdr:col>
          <xdr:colOff>590550</xdr:colOff>
          <xdr:row>426</xdr:row>
          <xdr:rowOff>504825</xdr:rowOff>
        </xdr:to>
        <xdr:sp macro="" textlink="">
          <xdr:nvSpPr>
            <xdr:cNvPr id="38116" name="Check Box 228" hidden="1">
              <a:extLst>
                <a:ext uri="{63B3BB69-23CF-44E3-9099-C40C66FF867C}">
                  <a14:compatExt spid="_x0000_s381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427</xdr:row>
          <xdr:rowOff>285750</xdr:rowOff>
        </xdr:from>
        <xdr:to>
          <xdr:col>18</xdr:col>
          <xdr:colOff>590550</xdr:colOff>
          <xdr:row>427</xdr:row>
          <xdr:rowOff>504825</xdr:rowOff>
        </xdr:to>
        <xdr:sp macro="" textlink="">
          <xdr:nvSpPr>
            <xdr:cNvPr id="38117" name="Check Box 229" hidden="1">
              <a:extLst>
                <a:ext uri="{63B3BB69-23CF-44E3-9099-C40C66FF867C}">
                  <a14:compatExt spid="_x0000_s381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428</xdr:row>
          <xdr:rowOff>285750</xdr:rowOff>
        </xdr:from>
        <xdr:to>
          <xdr:col>18</xdr:col>
          <xdr:colOff>590550</xdr:colOff>
          <xdr:row>428</xdr:row>
          <xdr:rowOff>504825</xdr:rowOff>
        </xdr:to>
        <xdr:sp macro="" textlink="">
          <xdr:nvSpPr>
            <xdr:cNvPr id="38118" name="Check Box 230" hidden="1">
              <a:extLst>
                <a:ext uri="{63B3BB69-23CF-44E3-9099-C40C66FF867C}">
                  <a14:compatExt spid="_x0000_s381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430</xdr:row>
          <xdr:rowOff>285750</xdr:rowOff>
        </xdr:from>
        <xdr:to>
          <xdr:col>18</xdr:col>
          <xdr:colOff>590550</xdr:colOff>
          <xdr:row>430</xdr:row>
          <xdr:rowOff>504825</xdr:rowOff>
        </xdr:to>
        <xdr:sp macro="" textlink="">
          <xdr:nvSpPr>
            <xdr:cNvPr id="38119" name="Check Box 231" hidden="1">
              <a:extLst>
                <a:ext uri="{63B3BB69-23CF-44E3-9099-C40C66FF867C}">
                  <a14:compatExt spid="_x0000_s381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431</xdr:row>
          <xdr:rowOff>285750</xdr:rowOff>
        </xdr:from>
        <xdr:to>
          <xdr:col>18</xdr:col>
          <xdr:colOff>590550</xdr:colOff>
          <xdr:row>431</xdr:row>
          <xdr:rowOff>504825</xdr:rowOff>
        </xdr:to>
        <xdr:sp macro="" textlink="">
          <xdr:nvSpPr>
            <xdr:cNvPr id="38120" name="Check Box 232" hidden="1">
              <a:extLst>
                <a:ext uri="{63B3BB69-23CF-44E3-9099-C40C66FF867C}">
                  <a14:compatExt spid="_x0000_s381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432</xdr:row>
          <xdr:rowOff>285750</xdr:rowOff>
        </xdr:from>
        <xdr:to>
          <xdr:col>18</xdr:col>
          <xdr:colOff>590550</xdr:colOff>
          <xdr:row>432</xdr:row>
          <xdr:rowOff>504825</xdr:rowOff>
        </xdr:to>
        <xdr:sp macro="" textlink="">
          <xdr:nvSpPr>
            <xdr:cNvPr id="38121" name="Check Box 233" hidden="1">
              <a:extLst>
                <a:ext uri="{63B3BB69-23CF-44E3-9099-C40C66FF867C}">
                  <a14:compatExt spid="_x0000_s38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xdr:from>
      <xdr:col>3</xdr:col>
      <xdr:colOff>542925</xdr:colOff>
      <xdr:row>4</xdr:row>
      <xdr:rowOff>353786</xdr:rowOff>
    </xdr:from>
    <xdr:to>
      <xdr:col>5</xdr:col>
      <xdr:colOff>327932</xdr:colOff>
      <xdr:row>18</xdr:row>
      <xdr:rowOff>354465</xdr:rowOff>
    </xdr:to>
    <xdr:sp macro="" textlink="">
      <xdr:nvSpPr>
        <xdr:cNvPr id="2" name="1 Rectángulo"/>
        <xdr:cNvSpPr/>
      </xdr:nvSpPr>
      <xdr:spPr>
        <a:xfrm>
          <a:off x="4733925" y="2268311"/>
          <a:ext cx="1975757" cy="6801529"/>
        </a:xfrm>
        <a:prstGeom prst="rect">
          <a:avLst/>
        </a:prstGeom>
        <a:gradFill flip="none" rotWithShape="1">
          <a:gsLst>
            <a:gs pos="0">
              <a:srgbClr val="002060"/>
            </a:gs>
            <a:gs pos="50000">
              <a:schemeClr val="accent1">
                <a:tint val="44500"/>
                <a:satMod val="160000"/>
              </a:schemeClr>
            </a:gs>
            <a:gs pos="100000">
              <a:schemeClr val="accent1">
                <a:tint val="23500"/>
                <a:satMod val="160000"/>
              </a:schemeClr>
            </a:gs>
          </a:gsLst>
          <a:lin ang="108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MX" sz="1100" b="1">
            <a:solidFill>
              <a:sysClr val="windowText" lastClr="000000"/>
            </a:solidFill>
          </a:endParaRPr>
        </a:p>
      </xdr:txBody>
    </xdr:sp>
    <xdr:clientData/>
  </xdr:twoCellAnchor>
  <xdr:twoCellAnchor editAs="oneCell">
    <xdr:from>
      <xdr:col>0</xdr:col>
      <xdr:colOff>552450</xdr:colOff>
      <xdr:row>2</xdr:row>
      <xdr:rowOff>4081</xdr:rowOff>
    </xdr:from>
    <xdr:to>
      <xdr:col>3</xdr:col>
      <xdr:colOff>771030</xdr:colOff>
      <xdr:row>15</xdr:row>
      <xdr:rowOff>272143</xdr:rowOff>
    </xdr:to>
    <xdr:pic>
      <xdr:nvPicPr>
        <xdr:cNvPr id="3" name="2 Imagen" descr="2314351_137441597.jpg"/>
        <xdr:cNvPicPr>
          <a:picLocks noChangeAspect="1"/>
        </xdr:cNvPicPr>
      </xdr:nvPicPr>
      <xdr:blipFill>
        <a:blip xmlns:r="http://schemas.openxmlformats.org/officeDocument/2006/relationships" r:embed="rId1" cstate="print"/>
        <a:stretch>
          <a:fillRect/>
        </a:stretch>
      </xdr:blipFill>
      <xdr:spPr>
        <a:xfrm>
          <a:off x="552450" y="947056"/>
          <a:ext cx="4409580" cy="6583137"/>
        </a:xfrm>
        <a:prstGeom prst="rect">
          <a:avLst/>
        </a:prstGeom>
      </xdr:spPr>
    </xdr:pic>
    <xdr:clientData/>
  </xdr:twoCellAnchor>
  <xdr:twoCellAnchor>
    <xdr:from>
      <xdr:col>0</xdr:col>
      <xdr:colOff>0</xdr:colOff>
      <xdr:row>0</xdr:row>
      <xdr:rowOff>19050</xdr:rowOff>
    </xdr:from>
    <xdr:to>
      <xdr:col>5</xdr:col>
      <xdr:colOff>746250</xdr:colOff>
      <xdr:row>0</xdr:row>
      <xdr:rowOff>166479</xdr:rowOff>
    </xdr:to>
    <xdr:sp macro="" textlink="">
      <xdr:nvSpPr>
        <xdr:cNvPr id="4" name="Rectangle 11"/>
        <xdr:cNvSpPr/>
      </xdr:nvSpPr>
      <xdr:spPr bwMode="gray">
        <a:xfrm>
          <a:off x="0" y="19050"/>
          <a:ext cx="7128000" cy="147429"/>
        </a:xfrm>
        <a:prstGeom prst="rect">
          <a:avLst/>
        </a:prstGeom>
        <a:solidFill>
          <a:srgbClr val="99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161925</xdr:rowOff>
    </xdr:from>
    <xdr:to>
      <xdr:col>5</xdr:col>
      <xdr:colOff>746250</xdr:colOff>
      <xdr:row>0</xdr:row>
      <xdr:rowOff>309354</xdr:rowOff>
    </xdr:to>
    <xdr:sp macro="" textlink="">
      <xdr:nvSpPr>
        <xdr:cNvPr id="5" name="Rectangle 11"/>
        <xdr:cNvSpPr/>
      </xdr:nvSpPr>
      <xdr:spPr bwMode="gray">
        <a:xfrm>
          <a:off x="0" y="161925"/>
          <a:ext cx="7128000" cy="147429"/>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304800</xdr:rowOff>
    </xdr:from>
    <xdr:to>
      <xdr:col>5</xdr:col>
      <xdr:colOff>746250</xdr:colOff>
      <xdr:row>0</xdr:row>
      <xdr:rowOff>452229</xdr:rowOff>
    </xdr:to>
    <xdr:sp macro="" textlink="">
      <xdr:nvSpPr>
        <xdr:cNvPr id="6" name="Rectangle 11"/>
        <xdr:cNvSpPr/>
      </xdr:nvSpPr>
      <xdr:spPr bwMode="gray">
        <a:xfrm>
          <a:off x="0" y="304800"/>
          <a:ext cx="7128000" cy="147429"/>
        </a:xfrm>
        <a:prstGeom prst="rect">
          <a:avLst/>
        </a:prstGeom>
        <a:solidFill>
          <a:srgbClr val="00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oneCellAnchor>
    <xdr:from>
      <xdr:col>2</xdr:col>
      <xdr:colOff>964747</xdr:colOff>
      <xdr:row>10</xdr:row>
      <xdr:rowOff>280305</xdr:rowOff>
    </xdr:from>
    <xdr:ext cx="2416628" cy="1157969"/>
    <xdr:sp macro="" textlink="">
      <xdr:nvSpPr>
        <xdr:cNvPr id="7" name="6 CuadroTexto"/>
        <xdr:cNvSpPr txBox="1"/>
      </xdr:nvSpPr>
      <xdr:spPr>
        <a:xfrm>
          <a:off x="4060372" y="5109480"/>
          <a:ext cx="2416628" cy="1157969"/>
        </a:xfrm>
        <a:prstGeom prst="rect">
          <a:avLst/>
        </a:prstGeom>
        <a:solidFill>
          <a:schemeClr val="bg1"/>
        </a:solidFill>
        <a:ln>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r>
            <a:rPr lang="es-MX" sz="3000" b="1" baseline="0"/>
            <a:t>REPORTE DE RESULTADOS</a:t>
          </a:r>
          <a:endParaRPr lang="es-MX" sz="3000" b="1"/>
        </a:p>
      </xdr:txBody>
    </xdr:sp>
    <xdr:clientData/>
  </xdr:oneCellAnchor>
  <xdr:twoCellAnchor editAs="oneCell">
    <xdr:from>
      <xdr:col>0</xdr:col>
      <xdr:colOff>146960</xdr:colOff>
      <xdr:row>22</xdr:row>
      <xdr:rowOff>57150</xdr:rowOff>
    </xdr:from>
    <xdr:to>
      <xdr:col>0</xdr:col>
      <xdr:colOff>1487604</xdr:colOff>
      <xdr:row>23</xdr:row>
      <xdr:rowOff>287115</xdr:rowOff>
    </xdr:to>
    <xdr:pic>
      <xdr:nvPicPr>
        <xdr:cNvPr id="8" name="7 Imagen" descr="icono csoftmty.jpg"/>
        <xdr:cNvPicPr>
          <a:picLocks noChangeAspect="1"/>
        </xdr:cNvPicPr>
      </xdr:nvPicPr>
      <xdr:blipFill>
        <a:blip xmlns:r="http://schemas.openxmlformats.org/officeDocument/2006/relationships" r:embed="rId2" cstate="print"/>
        <a:stretch>
          <a:fillRect/>
        </a:stretch>
      </xdr:blipFill>
      <xdr:spPr>
        <a:xfrm>
          <a:off x="146960" y="10125075"/>
          <a:ext cx="1340644" cy="553815"/>
        </a:xfrm>
        <a:prstGeom prst="rect">
          <a:avLst/>
        </a:prstGeom>
      </xdr:spPr>
    </xdr:pic>
    <xdr:clientData/>
  </xdr:twoCellAnchor>
  <xdr:twoCellAnchor>
    <xdr:from>
      <xdr:col>0</xdr:col>
      <xdr:colOff>828671</xdr:colOff>
      <xdr:row>46</xdr:row>
      <xdr:rowOff>28575</xdr:rowOff>
    </xdr:from>
    <xdr:to>
      <xdr:col>0</xdr:col>
      <xdr:colOff>1230705</xdr:colOff>
      <xdr:row>46</xdr:row>
      <xdr:rowOff>602908</xdr:rowOff>
    </xdr:to>
    <xdr:grpSp>
      <xdr:nvGrpSpPr>
        <xdr:cNvPr id="9" name="8 Grupo"/>
        <xdr:cNvGrpSpPr/>
      </xdr:nvGrpSpPr>
      <xdr:grpSpPr>
        <a:xfrm>
          <a:off x="828671" y="27608742"/>
          <a:ext cx="402034" cy="574333"/>
          <a:chOff x="0" y="108617"/>
          <a:chExt cx="402034" cy="574333"/>
        </a:xfrm>
      </xdr:grpSpPr>
      <xdr:sp macro="" textlink="">
        <xdr:nvSpPr>
          <xdr:cNvPr id="10" name="9 Cheurón"/>
          <xdr:cNvSpPr/>
        </xdr:nvSpPr>
        <xdr:spPr>
          <a:xfrm rot="5400000">
            <a:off x="-86150" y="194767"/>
            <a:ext cx="574333" cy="402033"/>
          </a:xfrm>
          <a:prstGeom prst="chevron">
            <a:avLst/>
          </a:prstGeom>
        </xdr:spPr>
        <xdr:style>
          <a:lnRef idx="1">
            <a:schemeClr val="accent2">
              <a:hueOff val="0"/>
              <a:satOff val="0"/>
              <a:lumOff val="0"/>
              <a:alphaOff val="0"/>
            </a:schemeClr>
          </a:lnRef>
          <a:fillRef idx="3">
            <a:schemeClr val="accent2">
              <a:hueOff val="0"/>
              <a:satOff val="0"/>
              <a:lumOff val="0"/>
              <a:alphaOff val="0"/>
            </a:schemeClr>
          </a:fillRef>
          <a:effectRef idx="3">
            <a:schemeClr val="accent2">
              <a:hueOff val="0"/>
              <a:satOff val="0"/>
              <a:lumOff val="0"/>
              <a:alphaOff val="0"/>
            </a:schemeClr>
          </a:effectRef>
          <a:fontRef idx="minor">
            <a:schemeClr val="lt1"/>
          </a:fontRef>
        </xdr:style>
      </xdr:sp>
      <xdr:sp macro="" textlink="">
        <xdr:nvSpPr>
          <xdr:cNvPr id="11" name="Cheurón 4"/>
          <xdr:cNvSpPr/>
        </xdr:nvSpPr>
        <xdr:spPr>
          <a:xfrm>
            <a:off x="1" y="309634"/>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1</a:t>
            </a:r>
          </a:p>
        </xdr:txBody>
      </xdr:sp>
    </xdr:grpSp>
    <xdr:clientData/>
  </xdr:twoCellAnchor>
  <xdr:twoCellAnchor>
    <xdr:from>
      <xdr:col>0</xdr:col>
      <xdr:colOff>828671</xdr:colOff>
      <xdr:row>47</xdr:row>
      <xdr:rowOff>145252</xdr:rowOff>
    </xdr:from>
    <xdr:to>
      <xdr:col>0</xdr:col>
      <xdr:colOff>1230705</xdr:colOff>
      <xdr:row>47</xdr:row>
      <xdr:rowOff>719585</xdr:rowOff>
    </xdr:to>
    <xdr:grpSp>
      <xdr:nvGrpSpPr>
        <xdr:cNvPr id="12" name="11 Grupo"/>
        <xdr:cNvGrpSpPr/>
      </xdr:nvGrpSpPr>
      <xdr:grpSpPr>
        <a:xfrm>
          <a:off x="828671" y="28349835"/>
          <a:ext cx="402034" cy="574333"/>
          <a:chOff x="0" y="667021"/>
          <a:chExt cx="402034" cy="574333"/>
        </a:xfrm>
      </xdr:grpSpPr>
      <xdr:sp macro="" textlink="">
        <xdr:nvSpPr>
          <xdr:cNvPr id="13" name="12 Cheurón"/>
          <xdr:cNvSpPr/>
        </xdr:nvSpPr>
        <xdr:spPr>
          <a:xfrm rot="5400000">
            <a:off x="-86150" y="753171"/>
            <a:ext cx="574333" cy="402033"/>
          </a:xfrm>
          <a:prstGeom prst="chevron">
            <a:avLst/>
          </a:prstGeom>
        </xdr:spPr>
        <xdr:style>
          <a:lnRef idx="1">
            <a:schemeClr val="accent3">
              <a:hueOff val="0"/>
              <a:satOff val="0"/>
              <a:lumOff val="0"/>
              <a:alphaOff val="0"/>
            </a:schemeClr>
          </a:lnRef>
          <a:fillRef idx="3">
            <a:schemeClr val="accent3">
              <a:hueOff val="0"/>
              <a:satOff val="0"/>
              <a:lumOff val="0"/>
              <a:alphaOff val="0"/>
            </a:schemeClr>
          </a:fillRef>
          <a:effectRef idx="3">
            <a:schemeClr val="accent3">
              <a:hueOff val="0"/>
              <a:satOff val="0"/>
              <a:lumOff val="0"/>
              <a:alphaOff val="0"/>
            </a:schemeClr>
          </a:effectRef>
          <a:fontRef idx="minor">
            <a:schemeClr val="lt1"/>
          </a:fontRef>
        </xdr:style>
      </xdr:sp>
      <xdr:sp macro="" textlink="">
        <xdr:nvSpPr>
          <xdr:cNvPr id="14" name="Cheurón 4"/>
          <xdr:cNvSpPr/>
        </xdr:nvSpPr>
        <xdr:spPr>
          <a:xfrm>
            <a:off x="1" y="868038"/>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2</a:t>
            </a:r>
          </a:p>
        </xdr:txBody>
      </xdr:sp>
    </xdr:grpSp>
    <xdr:clientData/>
  </xdr:twoCellAnchor>
  <xdr:twoCellAnchor>
    <xdr:from>
      <xdr:col>0</xdr:col>
      <xdr:colOff>828671</xdr:colOff>
      <xdr:row>48</xdr:row>
      <xdr:rowOff>207162</xdr:rowOff>
    </xdr:from>
    <xdr:to>
      <xdr:col>0</xdr:col>
      <xdr:colOff>1230705</xdr:colOff>
      <xdr:row>48</xdr:row>
      <xdr:rowOff>781495</xdr:rowOff>
    </xdr:to>
    <xdr:grpSp>
      <xdr:nvGrpSpPr>
        <xdr:cNvPr id="15" name="14 Grupo"/>
        <xdr:cNvGrpSpPr/>
      </xdr:nvGrpSpPr>
      <xdr:grpSpPr>
        <a:xfrm>
          <a:off x="828671" y="29290162"/>
          <a:ext cx="402034" cy="574333"/>
          <a:chOff x="0" y="1225425"/>
          <a:chExt cx="402034" cy="574333"/>
        </a:xfrm>
      </xdr:grpSpPr>
      <xdr:sp macro="" textlink="">
        <xdr:nvSpPr>
          <xdr:cNvPr id="16" name="15 Cheurón"/>
          <xdr:cNvSpPr/>
        </xdr:nvSpPr>
        <xdr:spPr>
          <a:xfrm rot="5400000">
            <a:off x="-86150" y="1311575"/>
            <a:ext cx="574333" cy="402033"/>
          </a:xfrm>
          <a:prstGeom prst="chevron">
            <a:avLst/>
          </a:prstGeom>
          <a:gradFill>
            <a:gsLst>
              <a:gs pos="0">
                <a:srgbClr val="5D417E"/>
              </a:gs>
              <a:gs pos="80000">
                <a:schemeClr val="accent4">
                  <a:hueOff val="0"/>
                  <a:satOff val="0"/>
                  <a:lumOff val="0"/>
                  <a:alphaOff val="0"/>
                  <a:shade val="93000"/>
                  <a:satMod val="130000"/>
                </a:schemeClr>
              </a:gs>
              <a:gs pos="100000">
                <a:schemeClr val="accent4">
                  <a:hueOff val="0"/>
                  <a:satOff val="0"/>
                  <a:lumOff val="0"/>
                  <a:alphaOff val="0"/>
                  <a:shade val="94000"/>
                  <a:satMod val="135000"/>
                </a:schemeClr>
              </a:gs>
            </a:gsLst>
          </a:gradFill>
        </xdr:spPr>
        <xdr:style>
          <a:lnRef idx="1">
            <a:schemeClr val="accent4">
              <a:hueOff val="0"/>
              <a:satOff val="0"/>
              <a:lumOff val="0"/>
              <a:alphaOff val="0"/>
            </a:schemeClr>
          </a:lnRef>
          <a:fillRef idx="3">
            <a:schemeClr val="accent4">
              <a:hueOff val="0"/>
              <a:satOff val="0"/>
              <a:lumOff val="0"/>
              <a:alphaOff val="0"/>
            </a:schemeClr>
          </a:fillRef>
          <a:effectRef idx="3">
            <a:schemeClr val="accent4">
              <a:hueOff val="0"/>
              <a:satOff val="0"/>
              <a:lumOff val="0"/>
              <a:alphaOff val="0"/>
            </a:schemeClr>
          </a:effectRef>
          <a:fontRef idx="minor">
            <a:schemeClr val="lt1"/>
          </a:fontRef>
        </xdr:style>
      </xdr:sp>
      <xdr:sp macro="" textlink="">
        <xdr:nvSpPr>
          <xdr:cNvPr id="17" name="Cheurón 4"/>
          <xdr:cNvSpPr/>
        </xdr:nvSpPr>
        <xdr:spPr>
          <a:xfrm>
            <a:off x="1" y="1426442"/>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3</a:t>
            </a:r>
          </a:p>
        </xdr:txBody>
      </xdr:sp>
    </xdr:grpSp>
    <xdr:clientData/>
  </xdr:twoCellAnchor>
  <xdr:twoCellAnchor>
    <xdr:from>
      <xdr:col>0</xdr:col>
      <xdr:colOff>828671</xdr:colOff>
      <xdr:row>49</xdr:row>
      <xdr:rowOff>371463</xdr:rowOff>
    </xdr:from>
    <xdr:to>
      <xdr:col>0</xdr:col>
      <xdr:colOff>1230705</xdr:colOff>
      <xdr:row>49</xdr:row>
      <xdr:rowOff>945796</xdr:rowOff>
    </xdr:to>
    <xdr:grpSp>
      <xdr:nvGrpSpPr>
        <xdr:cNvPr id="18" name="17 Grupo"/>
        <xdr:cNvGrpSpPr/>
      </xdr:nvGrpSpPr>
      <xdr:grpSpPr>
        <a:xfrm>
          <a:off x="828671" y="30438713"/>
          <a:ext cx="402034" cy="574333"/>
          <a:chOff x="0" y="1903484"/>
          <a:chExt cx="402034" cy="574333"/>
        </a:xfrm>
      </xdr:grpSpPr>
      <xdr:sp macro="" textlink="">
        <xdr:nvSpPr>
          <xdr:cNvPr id="19" name="18 Cheurón"/>
          <xdr:cNvSpPr/>
        </xdr:nvSpPr>
        <xdr:spPr>
          <a:xfrm rot="5400000">
            <a:off x="-86150" y="1989634"/>
            <a:ext cx="574333" cy="402033"/>
          </a:xfrm>
          <a:prstGeom prst="chevron">
            <a:avLst/>
          </a:prstGeom>
        </xdr:spPr>
        <xdr:style>
          <a:lnRef idx="1">
            <a:schemeClr val="accent5">
              <a:hueOff val="0"/>
              <a:satOff val="0"/>
              <a:lumOff val="0"/>
              <a:alphaOff val="0"/>
            </a:schemeClr>
          </a:lnRef>
          <a:fillRef idx="3">
            <a:schemeClr val="accent5">
              <a:hueOff val="0"/>
              <a:satOff val="0"/>
              <a:lumOff val="0"/>
              <a:alphaOff val="0"/>
            </a:schemeClr>
          </a:fillRef>
          <a:effectRef idx="3">
            <a:schemeClr val="accent5">
              <a:hueOff val="0"/>
              <a:satOff val="0"/>
              <a:lumOff val="0"/>
              <a:alphaOff val="0"/>
            </a:schemeClr>
          </a:effectRef>
          <a:fontRef idx="minor">
            <a:schemeClr val="lt1"/>
          </a:fontRef>
        </xdr:style>
      </xdr:sp>
      <xdr:sp macro="" textlink="">
        <xdr:nvSpPr>
          <xdr:cNvPr id="20" name="Cheurón 4"/>
          <xdr:cNvSpPr/>
        </xdr:nvSpPr>
        <xdr:spPr>
          <a:xfrm>
            <a:off x="1" y="2104501"/>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4</a:t>
            </a:r>
          </a:p>
        </xdr:txBody>
      </xdr:sp>
    </xdr:grpSp>
    <xdr:clientData/>
  </xdr:twoCellAnchor>
  <xdr:twoCellAnchor>
    <xdr:from>
      <xdr:col>0</xdr:col>
      <xdr:colOff>1209675</xdr:colOff>
      <xdr:row>31</xdr:row>
      <xdr:rowOff>9524</xdr:rowOff>
    </xdr:from>
    <xdr:to>
      <xdr:col>4</xdr:col>
      <xdr:colOff>891300</xdr:colOff>
      <xdr:row>33</xdr:row>
      <xdr:rowOff>85725</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836075</xdr:colOff>
      <xdr:row>32</xdr:row>
      <xdr:rowOff>965205</xdr:rowOff>
    </xdr:from>
    <xdr:to>
      <xdr:col>4</xdr:col>
      <xdr:colOff>293150</xdr:colOff>
      <xdr:row>32</xdr:row>
      <xdr:rowOff>1165230</xdr:rowOff>
    </xdr:to>
    <xdr:sp macro="" textlink="">
      <xdr:nvSpPr>
        <xdr:cNvPr id="22" name="21 CuadroTexto"/>
        <xdr:cNvSpPr txBox="1"/>
      </xdr:nvSpPr>
      <xdr:spPr>
        <a:xfrm>
          <a:off x="5027075" y="15147930"/>
          <a:ext cx="5524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100%</a:t>
          </a:r>
        </a:p>
      </xdr:txBody>
    </xdr:sp>
    <xdr:clientData/>
  </xdr:twoCellAnchor>
  <xdr:twoCellAnchor>
    <xdr:from>
      <xdr:col>1</xdr:col>
      <xdr:colOff>94193</xdr:colOff>
      <xdr:row>32</xdr:row>
      <xdr:rowOff>950917</xdr:rowOff>
    </xdr:from>
    <xdr:to>
      <xdr:col>1</xdr:col>
      <xdr:colOff>503769</xdr:colOff>
      <xdr:row>32</xdr:row>
      <xdr:rowOff>1179517</xdr:rowOff>
    </xdr:to>
    <xdr:sp macro="" textlink="">
      <xdr:nvSpPr>
        <xdr:cNvPr id="23" name="22 CuadroTexto"/>
        <xdr:cNvSpPr txBox="1"/>
      </xdr:nvSpPr>
      <xdr:spPr>
        <a:xfrm>
          <a:off x="2094443" y="15133642"/>
          <a:ext cx="4095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0%</a:t>
          </a:r>
        </a:p>
      </xdr:txBody>
    </xdr:sp>
    <xdr:clientData/>
  </xdr:twoCellAnchor>
  <xdr:twoCellAnchor>
    <xdr:from>
      <xdr:col>0</xdr:col>
      <xdr:colOff>1165679</xdr:colOff>
      <xdr:row>36</xdr:row>
      <xdr:rowOff>79377</xdr:rowOff>
    </xdr:from>
    <xdr:to>
      <xdr:col>4</xdr:col>
      <xdr:colOff>848493</xdr:colOff>
      <xdr:row>38</xdr:row>
      <xdr:rowOff>95251</xdr:rowOff>
    </xdr:to>
    <xdr:graphicFrame macro="">
      <xdr:nvGraphicFramePr>
        <xdr:cNvPr id="24" name="2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1418167</xdr:colOff>
      <xdr:row>41</xdr:row>
      <xdr:rowOff>52916</xdr:rowOff>
    </xdr:from>
    <xdr:to>
      <xdr:col>4</xdr:col>
      <xdr:colOff>687917</xdr:colOff>
      <xdr:row>43</xdr:row>
      <xdr:rowOff>63500</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105833</xdr:colOff>
      <xdr:row>428</xdr:row>
      <xdr:rowOff>105833</xdr:rowOff>
    </xdr:from>
    <xdr:to>
      <xdr:col>0</xdr:col>
      <xdr:colOff>1964029</xdr:colOff>
      <xdr:row>428</xdr:row>
      <xdr:rowOff>753833</xdr:rowOff>
    </xdr:to>
    <xdr:grpSp>
      <xdr:nvGrpSpPr>
        <xdr:cNvPr id="26" name="25 Grupo"/>
        <xdr:cNvGrpSpPr/>
      </xdr:nvGrpSpPr>
      <xdr:grpSpPr>
        <a:xfrm>
          <a:off x="105833" y="243850583"/>
          <a:ext cx="1858196" cy="648000"/>
          <a:chOff x="2512217" y="86653805"/>
          <a:chExt cx="1828801" cy="583805"/>
        </a:xfrm>
      </xdr:grpSpPr>
      <xdr:sp macro="[0]!Imprimir" textlink="">
        <xdr:nvSpPr>
          <xdr:cNvPr id="27" name="26 CuadroTexto"/>
          <xdr:cNvSpPr txBox="1"/>
        </xdr:nvSpPr>
        <xdr:spPr>
          <a:xfrm>
            <a:off x="2512217" y="86653805"/>
            <a:ext cx="1771526" cy="583805"/>
          </a:xfrm>
          <a:prstGeom prst="rect">
            <a:avLst/>
          </a:prstGeom>
          <a:solidFill>
            <a:schemeClr val="lt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s-MX" sz="1100" b="1" i="1">
                <a:solidFill>
                  <a:srgbClr val="0070C0"/>
                </a:solidFill>
              </a:rPr>
              <a:t>IMPRIMIR REPORTE</a:t>
            </a:r>
          </a:p>
        </xdr:txBody>
      </xdr:sp>
      <xdr:pic macro="[0]!Imprimir">
        <xdr:nvPicPr>
          <xdr:cNvPr id="28" name="27 Imagen" descr="008-doc_edit.gif"/>
          <xdr:cNvPicPr>
            <a:picLocks noChangeAspect="1"/>
          </xdr:cNvPicPr>
        </xdr:nvPicPr>
        <xdr:blipFill>
          <a:blip xmlns:r="http://schemas.openxmlformats.org/officeDocument/2006/relationships" r:embed="rId6" cstate="print"/>
          <a:stretch>
            <a:fillRect/>
          </a:stretch>
        </xdr:blipFill>
        <xdr:spPr>
          <a:xfrm>
            <a:off x="3833812" y="86689407"/>
            <a:ext cx="507206" cy="507206"/>
          </a:xfrm>
          <a:prstGeom prst="rect">
            <a:avLst/>
          </a:prstGeom>
        </xdr:spPr>
      </xdr:pic>
    </xdr:grpSp>
    <xdr:clientData fPrintsWithSheet="0"/>
  </xdr:twoCellAnchor>
</xdr:wsDr>
</file>

<file path=xl/drawings/drawing45.xml><?xml version="1.0" encoding="utf-8"?>
<c:userShapes xmlns:c="http://schemas.openxmlformats.org/drawingml/2006/chart">
  <cdr:relSizeAnchor xmlns:cdr="http://schemas.openxmlformats.org/drawingml/2006/chartDrawing">
    <cdr:from>
      <cdr:x>0.19956</cdr:x>
      <cdr:y>0.42177</cdr:y>
    </cdr:from>
    <cdr:to>
      <cdr:x>0.28172</cdr:x>
      <cdr:y>0.51113</cdr:y>
    </cdr:to>
    <cdr:sp macro="" textlink="">
      <cdr:nvSpPr>
        <cdr:cNvPr id="2" name="29 CuadroTexto"/>
        <cdr:cNvSpPr txBox="1"/>
      </cdr:nvSpPr>
      <cdr:spPr>
        <a:xfrm xmlns:a="http://schemas.openxmlformats.org/drawingml/2006/main">
          <a:off x="994833" y="1051203"/>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0.76428</cdr:x>
      <cdr:y>0.4193</cdr:y>
    </cdr:from>
    <cdr:to>
      <cdr:x>0.87617</cdr:x>
      <cdr:y>0.49749</cdr:y>
    </cdr:to>
    <cdr:sp macro="" textlink="">
      <cdr:nvSpPr>
        <cdr:cNvPr id="3" name="28 CuadroTexto"/>
        <cdr:cNvSpPr txBox="1"/>
      </cdr:nvSpPr>
      <cdr:spPr>
        <a:xfrm xmlns:a="http://schemas.openxmlformats.org/drawingml/2006/main">
          <a:off x="3810000" y="1045045"/>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46.xml><?xml version="1.0" encoding="utf-8"?>
<c:userShapes xmlns:c="http://schemas.openxmlformats.org/drawingml/2006/chart">
  <cdr:relSizeAnchor xmlns:cdr="http://schemas.openxmlformats.org/drawingml/2006/chartDrawing">
    <cdr:from>
      <cdr:x>0.17361</cdr:x>
      <cdr:y>0.41355</cdr:y>
    </cdr:from>
    <cdr:to>
      <cdr:x>0.26319</cdr:x>
      <cdr:y>0.5031</cdr:y>
    </cdr:to>
    <cdr:sp macro="" textlink="">
      <cdr:nvSpPr>
        <cdr:cNvPr id="2" name="29 CuadroTexto"/>
        <cdr:cNvSpPr txBox="1"/>
      </cdr:nvSpPr>
      <cdr:spPr>
        <a:xfrm xmlns:a="http://schemas.openxmlformats.org/drawingml/2006/main">
          <a:off x="793751" y="1028538"/>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0.78241</cdr:x>
      <cdr:y>0.41915</cdr:y>
    </cdr:from>
    <cdr:to>
      <cdr:x>0.9044</cdr:x>
      <cdr:y>0.49751</cdr:y>
    </cdr:to>
    <cdr:sp macro="" textlink="">
      <cdr:nvSpPr>
        <cdr:cNvPr id="3" name="28 CuadroTexto"/>
        <cdr:cNvSpPr txBox="1"/>
      </cdr:nvSpPr>
      <cdr:spPr>
        <a:xfrm xmlns:a="http://schemas.openxmlformats.org/drawingml/2006/main">
          <a:off x="3577167" y="1042458"/>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47.xml><?xml version="1.0" encoding="utf-8"?>
<xdr:wsDr xmlns:xdr="http://schemas.openxmlformats.org/drawingml/2006/spreadsheetDrawing" xmlns:a="http://schemas.openxmlformats.org/drawingml/2006/main">
  <xdr:twoCellAnchor>
    <xdr:from>
      <xdr:col>12</xdr:col>
      <xdr:colOff>0</xdr:colOff>
      <xdr:row>424</xdr:row>
      <xdr:rowOff>52981</xdr:rowOff>
    </xdr:from>
    <xdr:to>
      <xdr:col>14</xdr:col>
      <xdr:colOff>171449</xdr:colOff>
      <xdr:row>424</xdr:row>
      <xdr:rowOff>510181</xdr:rowOff>
    </xdr:to>
    <xdr:grpSp>
      <xdr:nvGrpSpPr>
        <xdr:cNvPr id="2" name="1 Grupo">
          <a:hlinkClick xmlns:r="http://schemas.openxmlformats.org/officeDocument/2006/relationships" r:id="rId1"/>
        </xdr:cNvPr>
        <xdr:cNvGrpSpPr/>
      </xdr:nvGrpSpPr>
      <xdr:grpSpPr>
        <a:xfrm>
          <a:off x="4000500" y="237246648"/>
          <a:ext cx="1695449" cy="457200"/>
          <a:chOff x="7219951" y="84122419"/>
          <a:chExt cx="1695449" cy="457200"/>
        </a:xfrm>
        <a:scene3d>
          <a:camera prst="orthographicFront">
            <a:rot lat="0" lon="0" rev="0"/>
          </a:camera>
          <a:lightRig rig="glow" dir="t">
            <a:rot lat="0" lon="0" rev="4800000"/>
          </a:lightRig>
        </a:scene3d>
      </xdr:grpSpPr>
      <xdr:pic>
        <xdr:nvPicPr>
          <xdr:cNvPr id="3" name="2 Imagen" descr="008-doc_edit.gif"/>
          <xdr:cNvPicPr>
            <a:picLocks noChangeAspect="1"/>
          </xdr:cNvPicPr>
        </xdr:nvPicPr>
        <xdr:blipFill>
          <a:blip xmlns:r="http://schemas.openxmlformats.org/officeDocument/2006/relationships" r:embed="rId2" cstate="print"/>
          <a:stretch>
            <a:fillRect/>
          </a:stretch>
        </xdr:blipFill>
        <xdr:spPr>
          <a:xfrm>
            <a:off x="8458200" y="84122419"/>
            <a:ext cx="457200" cy="457200"/>
          </a:xfrm>
          <a:prstGeom prst="rect">
            <a:avLst/>
          </a:prstGeom>
          <a:ln>
            <a:noFill/>
          </a:ln>
          <a:effectLst>
            <a:outerShdw blurRad="190500" dist="228600" dir="2700000" algn="ctr">
              <a:srgbClr val="000000">
                <a:alpha val="30000"/>
              </a:srgbClr>
            </a:outerShdw>
          </a:effectLst>
          <a:sp3d prstMaterial="matte">
            <a:bevelT w="127000" h="63500"/>
          </a:sp3d>
        </xdr:spPr>
      </xdr:pic>
      <xdr:sp macro="" textlink="">
        <xdr:nvSpPr>
          <xdr:cNvPr id="4" name="3 CuadroTexto">
            <a:hlinkClick xmlns:r="http://schemas.openxmlformats.org/officeDocument/2006/relationships" r:id="rId1" tooltip="Reporte"/>
          </xdr:cNvPr>
          <xdr:cNvSpPr txBox="1"/>
        </xdr:nvSpPr>
        <xdr:spPr>
          <a:xfrm>
            <a:off x="7219951" y="84201804"/>
            <a:ext cx="1143000" cy="322245"/>
          </a:xfrm>
          <a:prstGeom prst="rect">
            <a:avLst/>
          </a:prstGeom>
          <a:solidFill>
            <a:schemeClr val="lt1"/>
          </a:solidFill>
          <a:ln w="9525" cmpd="sng">
            <a:noFill/>
          </a:ln>
          <a:effectLst>
            <a:outerShdw blurRad="190500" dist="228600" dir="2700000" algn="ctr">
              <a:srgbClr val="000000">
                <a:alpha val="30000"/>
              </a:srgbClr>
            </a:outerShdw>
          </a:effectLst>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050" b="1" i="1">
                <a:solidFill>
                  <a:srgbClr val="0070C0"/>
                </a:solidFill>
                <a:latin typeface="Comic Sans MS" pitchFamily="66" charset="0"/>
              </a:rPr>
              <a:t>VER REPORTE</a:t>
            </a:r>
          </a:p>
        </xdr:txBody>
      </xdr:sp>
    </xdr:grpSp>
    <xdr:clientData/>
  </xdr:twoCellAnchor>
  <xdr:twoCellAnchor editAs="oneCell">
    <xdr:from>
      <xdr:col>17</xdr:col>
      <xdr:colOff>273843</xdr:colOff>
      <xdr:row>14</xdr:row>
      <xdr:rowOff>142875</xdr:rowOff>
    </xdr:from>
    <xdr:to>
      <xdr:col>17</xdr:col>
      <xdr:colOff>474927</xdr:colOff>
      <xdr:row>14</xdr:row>
      <xdr:rowOff>341313</xdr:rowOff>
    </xdr:to>
    <xdr:pic macro="[0]!Portafolio_Servicios">
      <xdr:nvPicPr>
        <xdr:cNvPr id="5" name="4 Imagen" descr="info.ico"/>
        <xdr:cNvPicPr>
          <a:picLocks noChangeAspect="1"/>
        </xdr:cNvPicPr>
      </xdr:nvPicPr>
      <xdr:blipFill>
        <a:blip xmlns:r="http://schemas.openxmlformats.org/officeDocument/2006/relationships" r:embed="rId3" cstate="print"/>
        <a:stretch>
          <a:fillRect/>
        </a:stretch>
      </xdr:blipFill>
      <xdr:spPr>
        <a:xfrm>
          <a:off x="12456318" y="7067550"/>
          <a:ext cx="201084" cy="198438"/>
        </a:xfrm>
        <a:prstGeom prst="rect">
          <a:avLst/>
        </a:prstGeom>
        <a:ln>
          <a:solidFill>
            <a:schemeClr val="accent1"/>
          </a:solidFill>
        </a:ln>
      </xdr:spPr>
    </xdr:pic>
    <xdr:clientData/>
  </xdr:twoCellAnchor>
  <xdr:twoCellAnchor editAs="oneCell">
    <xdr:from>
      <xdr:col>17</xdr:col>
      <xdr:colOff>250031</xdr:colOff>
      <xdr:row>25</xdr:row>
      <xdr:rowOff>142875</xdr:rowOff>
    </xdr:from>
    <xdr:to>
      <xdr:col>17</xdr:col>
      <xdr:colOff>451115</xdr:colOff>
      <xdr:row>25</xdr:row>
      <xdr:rowOff>341313</xdr:rowOff>
    </xdr:to>
    <xdr:pic macro="[0]!Portafolio_Servicios">
      <xdr:nvPicPr>
        <xdr:cNvPr id="6" name="5 Imagen" descr="info.ico"/>
        <xdr:cNvPicPr>
          <a:picLocks noChangeAspect="1"/>
        </xdr:cNvPicPr>
      </xdr:nvPicPr>
      <xdr:blipFill>
        <a:blip xmlns:r="http://schemas.openxmlformats.org/officeDocument/2006/relationships" r:embed="rId3" cstate="print"/>
        <a:stretch>
          <a:fillRect/>
        </a:stretch>
      </xdr:blipFill>
      <xdr:spPr>
        <a:xfrm>
          <a:off x="12432506" y="13201650"/>
          <a:ext cx="201084" cy="198438"/>
        </a:xfrm>
        <a:prstGeom prst="rect">
          <a:avLst/>
        </a:prstGeom>
        <a:ln>
          <a:solidFill>
            <a:schemeClr val="accent1"/>
          </a:solidFill>
        </a:ln>
      </xdr:spPr>
    </xdr:pic>
    <xdr:clientData/>
  </xdr:twoCellAnchor>
  <xdr:twoCellAnchor editAs="oneCell">
    <xdr:from>
      <xdr:col>17</xdr:col>
      <xdr:colOff>250031</xdr:colOff>
      <xdr:row>28</xdr:row>
      <xdr:rowOff>154782</xdr:rowOff>
    </xdr:from>
    <xdr:to>
      <xdr:col>17</xdr:col>
      <xdr:colOff>451115</xdr:colOff>
      <xdr:row>28</xdr:row>
      <xdr:rowOff>353220</xdr:rowOff>
    </xdr:to>
    <xdr:pic macro="[0]!Catalogo_Servicios">
      <xdr:nvPicPr>
        <xdr:cNvPr id="7" name="6 Imagen" descr="info.ico"/>
        <xdr:cNvPicPr>
          <a:picLocks noChangeAspect="1"/>
        </xdr:cNvPicPr>
      </xdr:nvPicPr>
      <xdr:blipFill>
        <a:blip xmlns:r="http://schemas.openxmlformats.org/officeDocument/2006/relationships" r:embed="rId3" cstate="print"/>
        <a:stretch>
          <a:fillRect/>
        </a:stretch>
      </xdr:blipFill>
      <xdr:spPr>
        <a:xfrm>
          <a:off x="12432506" y="14785182"/>
          <a:ext cx="201084" cy="198438"/>
        </a:xfrm>
        <a:prstGeom prst="rect">
          <a:avLst/>
        </a:prstGeom>
        <a:ln>
          <a:solidFill>
            <a:schemeClr val="accent1"/>
          </a:solidFill>
        </a:ln>
      </xdr:spPr>
    </xdr:pic>
    <xdr:clientData/>
  </xdr:twoCellAnchor>
  <xdr:twoCellAnchor editAs="oneCell">
    <xdr:from>
      <xdr:col>17</xdr:col>
      <xdr:colOff>285749</xdr:colOff>
      <xdr:row>37</xdr:row>
      <xdr:rowOff>166687</xdr:rowOff>
    </xdr:from>
    <xdr:to>
      <xdr:col>17</xdr:col>
      <xdr:colOff>486833</xdr:colOff>
      <xdr:row>37</xdr:row>
      <xdr:rowOff>365125</xdr:rowOff>
    </xdr:to>
    <xdr:pic macro="[0]!Etapa_Ciclo">
      <xdr:nvPicPr>
        <xdr:cNvPr id="8" name="7 Imagen" descr="info.ico"/>
        <xdr:cNvPicPr>
          <a:picLocks noChangeAspect="1"/>
        </xdr:cNvPicPr>
      </xdr:nvPicPr>
      <xdr:blipFill>
        <a:blip xmlns:r="http://schemas.openxmlformats.org/officeDocument/2006/relationships" r:embed="rId3" cstate="print"/>
        <a:stretch>
          <a:fillRect/>
        </a:stretch>
      </xdr:blipFill>
      <xdr:spPr>
        <a:xfrm>
          <a:off x="12468224" y="18692812"/>
          <a:ext cx="201084" cy="198438"/>
        </a:xfrm>
        <a:prstGeom prst="rect">
          <a:avLst/>
        </a:prstGeom>
        <a:ln>
          <a:solidFill>
            <a:schemeClr val="accent1"/>
          </a:solidFill>
        </a:ln>
      </xdr:spPr>
    </xdr:pic>
    <xdr:clientData/>
  </xdr:twoCellAnchor>
  <xdr:twoCellAnchor editAs="oneCell">
    <xdr:from>
      <xdr:col>17</xdr:col>
      <xdr:colOff>261938</xdr:colOff>
      <xdr:row>47</xdr:row>
      <xdr:rowOff>0</xdr:rowOff>
    </xdr:from>
    <xdr:to>
      <xdr:col>17</xdr:col>
      <xdr:colOff>463022</xdr:colOff>
      <xdr:row>47</xdr:row>
      <xdr:rowOff>198438</xdr:rowOff>
    </xdr:to>
    <xdr:pic macro="[0]!Componente">
      <xdr:nvPicPr>
        <xdr:cNvPr id="9" name="8 Imagen" descr="info.ico"/>
        <xdr:cNvPicPr>
          <a:picLocks noChangeAspect="1"/>
        </xdr:cNvPicPr>
      </xdr:nvPicPr>
      <xdr:blipFill>
        <a:blip xmlns:r="http://schemas.openxmlformats.org/officeDocument/2006/relationships" r:embed="rId3" cstate="print"/>
        <a:stretch>
          <a:fillRect/>
        </a:stretch>
      </xdr:blipFill>
      <xdr:spPr>
        <a:xfrm>
          <a:off x="12444413" y="23879175"/>
          <a:ext cx="201084" cy="198438"/>
        </a:xfrm>
        <a:prstGeom prst="rect">
          <a:avLst/>
        </a:prstGeom>
        <a:ln>
          <a:solidFill>
            <a:schemeClr val="accent1"/>
          </a:solidFill>
        </a:ln>
      </xdr:spPr>
    </xdr:pic>
    <xdr:clientData/>
  </xdr:twoCellAnchor>
  <xdr:twoCellAnchor editAs="oneCell">
    <xdr:from>
      <xdr:col>17</xdr:col>
      <xdr:colOff>273843</xdr:colOff>
      <xdr:row>89</xdr:row>
      <xdr:rowOff>142875</xdr:rowOff>
    </xdr:from>
    <xdr:to>
      <xdr:col>17</xdr:col>
      <xdr:colOff>474927</xdr:colOff>
      <xdr:row>89</xdr:row>
      <xdr:rowOff>341313</xdr:rowOff>
    </xdr:to>
    <xdr:pic macro="[0]!Objetivo_Calidad">
      <xdr:nvPicPr>
        <xdr:cNvPr id="10" name="9 Imagen" descr="info.ico"/>
        <xdr:cNvPicPr>
          <a:picLocks noChangeAspect="1"/>
        </xdr:cNvPicPr>
      </xdr:nvPicPr>
      <xdr:blipFill>
        <a:blip xmlns:r="http://schemas.openxmlformats.org/officeDocument/2006/relationships" r:embed="rId3" cstate="print"/>
        <a:stretch>
          <a:fillRect/>
        </a:stretch>
      </xdr:blipFill>
      <xdr:spPr>
        <a:xfrm>
          <a:off x="12456318" y="44472225"/>
          <a:ext cx="201084" cy="198438"/>
        </a:xfrm>
        <a:prstGeom prst="rect">
          <a:avLst/>
        </a:prstGeom>
        <a:ln>
          <a:solidFill>
            <a:schemeClr val="accent1"/>
          </a:solidFill>
        </a:ln>
      </xdr:spPr>
    </xdr:pic>
    <xdr:clientData/>
  </xdr:twoCellAnchor>
  <xdr:twoCellAnchor editAs="oneCell">
    <xdr:from>
      <xdr:col>17</xdr:col>
      <xdr:colOff>261938</xdr:colOff>
      <xdr:row>291</xdr:row>
      <xdr:rowOff>260611</xdr:rowOff>
    </xdr:from>
    <xdr:to>
      <xdr:col>17</xdr:col>
      <xdr:colOff>463022</xdr:colOff>
      <xdr:row>291</xdr:row>
      <xdr:rowOff>459049</xdr:rowOff>
    </xdr:to>
    <xdr:pic macro="[0]!Rendimiento">
      <xdr:nvPicPr>
        <xdr:cNvPr id="11" name="10 Imagen" descr="info.ico"/>
        <xdr:cNvPicPr>
          <a:picLocks noChangeAspect="1"/>
        </xdr:cNvPicPr>
      </xdr:nvPicPr>
      <xdr:blipFill>
        <a:blip xmlns:r="http://schemas.openxmlformats.org/officeDocument/2006/relationships" r:embed="rId3" cstate="print"/>
        <a:stretch>
          <a:fillRect/>
        </a:stretch>
      </xdr:blipFill>
      <xdr:spPr>
        <a:xfrm>
          <a:off x="12444413" y="155708611"/>
          <a:ext cx="201084" cy="198438"/>
        </a:xfrm>
        <a:prstGeom prst="rect">
          <a:avLst/>
        </a:prstGeom>
        <a:ln>
          <a:solidFill>
            <a:schemeClr val="accent1"/>
          </a:solidFill>
        </a:ln>
      </xdr:spPr>
    </xdr:pic>
    <xdr:clientData/>
  </xdr:twoCellAnchor>
  <xdr:twoCellAnchor editAs="oneCell">
    <xdr:from>
      <xdr:col>17</xdr:col>
      <xdr:colOff>261938</xdr:colOff>
      <xdr:row>284</xdr:row>
      <xdr:rowOff>260611</xdr:rowOff>
    </xdr:from>
    <xdr:to>
      <xdr:col>17</xdr:col>
      <xdr:colOff>463022</xdr:colOff>
      <xdr:row>284</xdr:row>
      <xdr:rowOff>459049</xdr:rowOff>
    </xdr:to>
    <xdr:pic macro="[0]!Conceptos_Capital">
      <xdr:nvPicPr>
        <xdr:cNvPr id="12" name="11 Imagen" descr="info.ico"/>
        <xdr:cNvPicPr>
          <a:picLocks noChangeAspect="1"/>
        </xdr:cNvPicPr>
      </xdr:nvPicPr>
      <xdr:blipFill>
        <a:blip xmlns:r="http://schemas.openxmlformats.org/officeDocument/2006/relationships" r:embed="rId3" cstate="print"/>
        <a:stretch>
          <a:fillRect/>
        </a:stretch>
      </xdr:blipFill>
      <xdr:spPr>
        <a:xfrm>
          <a:off x="12444413" y="151108036"/>
          <a:ext cx="201084" cy="198438"/>
        </a:xfrm>
        <a:prstGeom prst="rect">
          <a:avLst/>
        </a:prstGeom>
        <a:ln>
          <a:solidFill>
            <a:schemeClr val="accent1"/>
          </a:solidFill>
        </a:ln>
      </xdr:spPr>
    </xdr:pic>
    <xdr:clientData/>
  </xdr:twoCellAnchor>
  <xdr:twoCellAnchor editAs="oneCell">
    <xdr:from>
      <xdr:col>17</xdr:col>
      <xdr:colOff>261938</xdr:colOff>
      <xdr:row>280</xdr:row>
      <xdr:rowOff>260611</xdr:rowOff>
    </xdr:from>
    <xdr:to>
      <xdr:col>17</xdr:col>
      <xdr:colOff>463022</xdr:colOff>
      <xdr:row>280</xdr:row>
      <xdr:rowOff>459049</xdr:rowOff>
    </xdr:to>
    <xdr:pic macro="[0]!Conceptos_Riesgos">
      <xdr:nvPicPr>
        <xdr:cNvPr id="13" name="12 Imagen" descr="info.ico"/>
        <xdr:cNvPicPr>
          <a:picLocks noChangeAspect="1"/>
        </xdr:cNvPicPr>
      </xdr:nvPicPr>
      <xdr:blipFill>
        <a:blip xmlns:r="http://schemas.openxmlformats.org/officeDocument/2006/relationships" r:embed="rId3" cstate="print"/>
        <a:stretch>
          <a:fillRect/>
        </a:stretch>
      </xdr:blipFill>
      <xdr:spPr>
        <a:xfrm>
          <a:off x="12444413" y="148260061"/>
          <a:ext cx="201084" cy="198438"/>
        </a:xfrm>
        <a:prstGeom prst="rect">
          <a:avLst/>
        </a:prstGeom>
        <a:ln>
          <a:solidFill>
            <a:schemeClr val="accent1"/>
          </a:solidFill>
        </a:ln>
      </xdr:spPr>
    </xdr:pic>
    <xdr:clientData/>
  </xdr:twoCellAnchor>
  <xdr:twoCellAnchor editAs="oneCell">
    <xdr:from>
      <xdr:col>17</xdr:col>
      <xdr:colOff>261938</xdr:colOff>
      <xdr:row>273</xdr:row>
      <xdr:rowOff>186530</xdr:rowOff>
    </xdr:from>
    <xdr:to>
      <xdr:col>17</xdr:col>
      <xdr:colOff>463022</xdr:colOff>
      <xdr:row>273</xdr:row>
      <xdr:rowOff>384968</xdr:rowOff>
    </xdr:to>
    <xdr:pic macro="[0]!Presupuesto">
      <xdr:nvPicPr>
        <xdr:cNvPr id="14" name="13 Imagen" descr="info.ico"/>
        <xdr:cNvPicPr>
          <a:picLocks noChangeAspect="1"/>
        </xdr:cNvPicPr>
      </xdr:nvPicPr>
      <xdr:blipFill>
        <a:blip xmlns:r="http://schemas.openxmlformats.org/officeDocument/2006/relationships" r:embed="rId3" cstate="print"/>
        <a:stretch>
          <a:fillRect/>
        </a:stretch>
      </xdr:blipFill>
      <xdr:spPr>
        <a:xfrm>
          <a:off x="12444413" y="143918780"/>
          <a:ext cx="201084" cy="198438"/>
        </a:xfrm>
        <a:prstGeom prst="rect">
          <a:avLst/>
        </a:prstGeom>
        <a:ln>
          <a:solidFill>
            <a:schemeClr val="accent1"/>
          </a:solidFill>
        </a:ln>
      </xdr:spPr>
    </xdr:pic>
    <xdr:clientData/>
  </xdr:twoCellAnchor>
  <xdr:twoCellAnchor editAs="oneCell">
    <xdr:from>
      <xdr:col>17</xdr:col>
      <xdr:colOff>261938</xdr:colOff>
      <xdr:row>251</xdr:row>
      <xdr:rowOff>0</xdr:rowOff>
    </xdr:from>
    <xdr:to>
      <xdr:col>17</xdr:col>
      <xdr:colOff>463022</xdr:colOff>
      <xdr:row>251</xdr:row>
      <xdr:rowOff>198438</xdr:rowOff>
    </xdr:to>
    <xdr:pic macro="[0]!Activos">
      <xdr:nvPicPr>
        <xdr:cNvPr id="15" name="14 Imagen" descr="info.ico"/>
        <xdr:cNvPicPr>
          <a:picLocks noChangeAspect="1"/>
        </xdr:cNvPicPr>
      </xdr:nvPicPr>
      <xdr:blipFill>
        <a:blip xmlns:r="http://schemas.openxmlformats.org/officeDocument/2006/relationships" r:embed="rId3" cstate="print"/>
        <a:stretch>
          <a:fillRect/>
        </a:stretch>
      </xdr:blipFill>
      <xdr:spPr>
        <a:xfrm>
          <a:off x="12444413" y="132245100"/>
          <a:ext cx="201084" cy="198438"/>
        </a:xfrm>
        <a:prstGeom prst="rect">
          <a:avLst/>
        </a:prstGeom>
        <a:ln>
          <a:solidFill>
            <a:schemeClr val="accent1"/>
          </a:solidFill>
        </a:ln>
      </xdr:spPr>
    </xdr:pic>
    <xdr:clientData/>
  </xdr:twoCellAnchor>
  <xdr:twoCellAnchor editAs="oneCell">
    <xdr:from>
      <xdr:col>17</xdr:col>
      <xdr:colOff>261938</xdr:colOff>
      <xdr:row>230</xdr:row>
      <xdr:rowOff>218279</xdr:rowOff>
    </xdr:from>
    <xdr:to>
      <xdr:col>17</xdr:col>
      <xdr:colOff>463022</xdr:colOff>
      <xdr:row>230</xdr:row>
      <xdr:rowOff>416717</xdr:rowOff>
    </xdr:to>
    <xdr:pic macro="[0]!Expo_Riesgo">
      <xdr:nvPicPr>
        <xdr:cNvPr id="16" name="15 Imagen" descr="info.ico"/>
        <xdr:cNvPicPr>
          <a:picLocks noChangeAspect="1"/>
        </xdr:cNvPicPr>
      </xdr:nvPicPr>
      <xdr:blipFill>
        <a:blip xmlns:r="http://schemas.openxmlformats.org/officeDocument/2006/relationships" r:embed="rId3" cstate="print"/>
        <a:stretch>
          <a:fillRect/>
        </a:stretch>
      </xdr:blipFill>
      <xdr:spPr>
        <a:xfrm>
          <a:off x="12444413" y="122300204"/>
          <a:ext cx="201084" cy="198438"/>
        </a:xfrm>
        <a:prstGeom prst="rect">
          <a:avLst/>
        </a:prstGeom>
        <a:ln>
          <a:solidFill>
            <a:schemeClr val="accent1"/>
          </a:solidFill>
        </a:ln>
      </xdr:spPr>
    </xdr:pic>
    <xdr:clientData/>
  </xdr:twoCellAnchor>
  <xdr:twoCellAnchor editAs="oneCell">
    <xdr:from>
      <xdr:col>17</xdr:col>
      <xdr:colOff>261938</xdr:colOff>
      <xdr:row>229</xdr:row>
      <xdr:rowOff>218279</xdr:rowOff>
    </xdr:from>
    <xdr:to>
      <xdr:col>17</xdr:col>
      <xdr:colOff>463022</xdr:colOff>
      <xdr:row>229</xdr:row>
      <xdr:rowOff>416717</xdr:rowOff>
    </xdr:to>
    <xdr:pic macro="[0]!Altman">
      <xdr:nvPicPr>
        <xdr:cNvPr id="17" name="16 Imagen" descr="info.ico"/>
        <xdr:cNvPicPr>
          <a:picLocks noChangeAspect="1"/>
        </xdr:cNvPicPr>
      </xdr:nvPicPr>
      <xdr:blipFill>
        <a:blip xmlns:r="http://schemas.openxmlformats.org/officeDocument/2006/relationships" r:embed="rId3" cstate="print"/>
        <a:stretch>
          <a:fillRect/>
        </a:stretch>
      </xdr:blipFill>
      <xdr:spPr>
        <a:xfrm>
          <a:off x="12444413" y="121681079"/>
          <a:ext cx="201084" cy="198438"/>
        </a:xfrm>
        <a:prstGeom prst="rect">
          <a:avLst/>
        </a:prstGeom>
        <a:ln>
          <a:solidFill>
            <a:schemeClr val="accent1"/>
          </a:solidFill>
        </a:ln>
      </xdr:spPr>
    </xdr:pic>
    <xdr:clientData/>
  </xdr:twoCellAnchor>
  <xdr:twoCellAnchor editAs="oneCell">
    <xdr:from>
      <xdr:col>17</xdr:col>
      <xdr:colOff>261938</xdr:colOff>
      <xdr:row>228</xdr:row>
      <xdr:rowOff>154781</xdr:rowOff>
    </xdr:from>
    <xdr:to>
      <xdr:col>17</xdr:col>
      <xdr:colOff>463022</xdr:colOff>
      <xdr:row>228</xdr:row>
      <xdr:rowOff>353219</xdr:rowOff>
    </xdr:to>
    <xdr:pic macro="[0]!Riesgo_Financiero">
      <xdr:nvPicPr>
        <xdr:cNvPr id="18" name="17 Imagen" descr="info.ico"/>
        <xdr:cNvPicPr>
          <a:picLocks noChangeAspect="1"/>
        </xdr:cNvPicPr>
      </xdr:nvPicPr>
      <xdr:blipFill>
        <a:blip xmlns:r="http://schemas.openxmlformats.org/officeDocument/2006/relationships" r:embed="rId3" cstate="print"/>
        <a:stretch>
          <a:fillRect/>
        </a:stretch>
      </xdr:blipFill>
      <xdr:spPr>
        <a:xfrm>
          <a:off x="12444413" y="120998456"/>
          <a:ext cx="201084" cy="198438"/>
        </a:xfrm>
        <a:prstGeom prst="rect">
          <a:avLst/>
        </a:prstGeom>
        <a:ln>
          <a:solidFill>
            <a:schemeClr val="accent1"/>
          </a:solidFill>
        </a:ln>
      </xdr:spPr>
    </xdr:pic>
    <xdr:clientData/>
  </xdr:twoCellAnchor>
  <mc:AlternateContent xmlns:mc="http://schemas.openxmlformats.org/markup-compatibility/2006">
    <mc:Choice xmlns:a14="http://schemas.microsoft.com/office/drawing/2010/main" Requires="a14">
      <xdr:twoCellAnchor editAs="oneCell">
        <xdr:from>
          <xdr:col>18</xdr:col>
          <xdr:colOff>323850</xdr:colOff>
          <xdr:row>10</xdr:row>
          <xdr:rowOff>133350</xdr:rowOff>
        </xdr:from>
        <xdr:to>
          <xdr:col>18</xdr:col>
          <xdr:colOff>628650</xdr:colOff>
          <xdr:row>10</xdr:row>
          <xdr:rowOff>361950</xdr:rowOff>
        </xdr:to>
        <xdr:sp macro="" textlink="">
          <xdr:nvSpPr>
            <xdr:cNvPr id="38913" name="Check Box 1" hidden="1">
              <a:extLst>
                <a:ext uri="{63B3BB69-23CF-44E3-9099-C40C66FF867C}">
                  <a14:compatExt spid="_x0000_s389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xdr:row>
          <xdr:rowOff>133350</xdr:rowOff>
        </xdr:from>
        <xdr:to>
          <xdr:col>18</xdr:col>
          <xdr:colOff>628650</xdr:colOff>
          <xdr:row>12</xdr:row>
          <xdr:rowOff>361950</xdr:rowOff>
        </xdr:to>
        <xdr:sp macro="" textlink="">
          <xdr:nvSpPr>
            <xdr:cNvPr id="38914" name="Check Box 2" hidden="1">
              <a:extLst>
                <a:ext uri="{63B3BB69-23CF-44E3-9099-C40C66FF867C}">
                  <a14:compatExt spid="_x0000_s389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xdr:row>
          <xdr:rowOff>295275</xdr:rowOff>
        </xdr:from>
        <xdr:to>
          <xdr:col>18</xdr:col>
          <xdr:colOff>628650</xdr:colOff>
          <xdr:row>13</xdr:row>
          <xdr:rowOff>533400</xdr:rowOff>
        </xdr:to>
        <xdr:sp macro="" textlink="">
          <xdr:nvSpPr>
            <xdr:cNvPr id="38915" name="Check Box 3" hidden="1">
              <a:extLst>
                <a:ext uri="{63B3BB69-23CF-44E3-9099-C40C66FF867C}">
                  <a14:compatExt spid="_x0000_s389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xdr:row>
          <xdr:rowOff>133350</xdr:rowOff>
        </xdr:from>
        <xdr:to>
          <xdr:col>18</xdr:col>
          <xdr:colOff>628650</xdr:colOff>
          <xdr:row>14</xdr:row>
          <xdr:rowOff>361950</xdr:rowOff>
        </xdr:to>
        <xdr:sp macro="" textlink="">
          <xdr:nvSpPr>
            <xdr:cNvPr id="38916" name="Check Box 4" hidden="1">
              <a:extLst>
                <a:ext uri="{63B3BB69-23CF-44E3-9099-C40C66FF867C}">
                  <a14:compatExt spid="_x0000_s389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xdr:row>
          <xdr:rowOff>133350</xdr:rowOff>
        </xdr:from>
        <xdr:to>
          <xdr:col>18</xdr:col>
          <xdr:colOff>628650</xdr:colOff>
          <xdr:row>15</xdr:row>
          <xdr:rowOff>361950</xdr:rowOff>
        </xdr:to>
        <xdr:sp macro="" textlink="">
          <xdr:nvSpPr>
            <xdr:cNvPr id="38917" name="Check Box 5" hidden="1">
              <a:extLst>
                <a:ext uri="{63B3BB69-23CF-44E3-9099-C40C66FF867C}">
                  <a14:compatExt spid="_x0000_s389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xdr:row>
          <xdr:rowOff>133350</xdr:rowOff>
        </xdr:from>
        <xdr:to>
          <xdr:col>18</xdr:col>
          <xdr:colOff>628650</xdr:colOff>
          <xdr:row>16</xdr:row>
          <xdr:rowOff>361950</xdr:rowOff>
        </xdr:to>
        <xdr:sp macro="" textlink="">
          <xdr:nvSpPr>
            <xdr:cNvPr id="38918" name="Check Box 6" hidden="1">
              <a:extLst>
                <a:ext uri="{63B3BB69-23CF-44E3-9099-C40C66FF867C}">
                  <a14:compatExt spid="_x0000_s389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xdr:row>
          <xdr:rowOff>133350</xdr:rowOff>
        </xdr:from>
        <xdr:to>
          <xdr:col>18</xdr:col>
          <xdr:colOff>628650</xdr:colOff>
          <xdr:row>17</xdr:row>
          <xdr:rowOff>361950</xdr:rowOff>
        </xdr:to>
        <xdr:sp macro="" textlink="">
          <xdr:nvSpPr>
            <xdr:cNvPr id="38919" name="Check Box 7" hidden="1">
              <a:extLst>
                <a:ext uri="{63B3BB69-23CF-44E3-9099-C40C66FF867C}">
                  <a14:compatExt spid="_x0000_s389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xdr:row>
          <xdr:rowOff>180975</xdr:rowOff>
        </xdr:from>
        <xdr:to>
          <xdr:col>18</xdr:col>
          <xdr:colOff>628650</xdr:colOff>
          <xdr:row>18</xdr:row>
          <xdr:rowOff>409575</xdr:rowOff>
        </xdr:to>
        <xdr:sp macro="" textlink="">
          <xdr:nvSpPr>
            <xdr:cNvPr id="38920" name="Check Box 8" hidden="1">
              <a:extLst>
                <a:ext uri="{63B3BB69-23CF-44E3-9099-C40C66FF867C}">
                  <a14:compatExt spid="_x0000_s389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xdr:row>
          <xdr:rowOff>133350</xdr:rowOff>
        </xdr:from>
        <xdr:to>
          <xdr:col>18</xdr:col>
          <xdr:colOff>628650</xdr:colOff>
          <xdr:row>19</xdr:row>
          <xdr:rowOff>361950</xdr:rowOff>
        </xdr:to>
        <xdr:sp macro="" textlink="">
          <xdr:nvSpPr>
            <xdr:cNvPr id="38921" name="Check Box 9" hidden="1">
              <a:extLst>
                <a:ext uri="{63B3BB69-23CF-44E3-9099-C40C66FF867C}">
                  <a14:compatExt spid="_x0000_s38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xdr:row>
          <xdr:rowOff>219075</xdr:rowOff>
        </xdr:from>
        <xdr:to>
          <xdr:col>18</xdr:col>
          <xdr:colOff>628650</xdr:colOff>
          <xdr:row>22</xdr:row>
          <xdr:rowOff>447675</xdr:rowOff>
        </xdr:to>
        <xdr:sp macro="" textlink="">
          <xdr:nvSpPr>
            <xdr:cNvPr id="38922" name="Check Box 10" hidden="1">
              <a:extLst>
                <a:ext uri="{63B3BB69-23CF-44E3-9099-C40C66FF867C}">
                  <a14:compatExt spid="_x0000_s389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xdr:row>
          <xdr:rowOff>133350</xdr:rowOff>
        </xdr:from>
        <xdr:to>
          <xdr:col>18</xdr:col>
          <xdr:colOff>628650</xdr:colOff>
          <xdr:row>23</xdr:row>
          <xdr:rowOff>361950</xdr:rowOff>
        </xdr:to>
        <xdr:sp macro="" textlink="">
          <xdr:nvSpPr>
            <xdr:cNvPr id="38923" name="Check Box 11" hidden="1">
              <a:extLst>
                <a:ext uri="{63B3BB69-23CF-44E3-9099-C40C66FF867C}">
                  <a14:compatExt spid="_x0000_s389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xdr:row>
          <xdr:rowOff>133350</xdr:rowOff>
        </xdr:from>
        <xdr:to>
          <xdr:col>18</xdr:col>
          <xdr:colOff>628650</xdr:colOff>
          <xdr:row>24</xdr:row>
          <xdr:rowOff>361950</xdr:rowOff>
        </xdr:to>
        <xdr:sp macro="" textlink="">
          <xdr:nvSpPr>
            <xdr:cNvPr id="38924" name="Check Box 12" hidden="1">
              <a:extLst>
                <a:ext uri="{63B3BB69-23CF-44E3-9099-C40C66FF867C}">
                  <a14:compatExt spid="_x0000_s389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xdr:row>
          <xdr:rowOff>133350</xdr:rowOff>
        </xdr:from>
        <xdr:to>
          <xdr:col>18</xdr:col>
          <xdr:colOff>628650</xdr:colOff>
          <xdr:row>25</xdr:row>
          <xdr:rowOff>361950</xdr:rowOff>
        </xdr:to>
        <xdr:sp macro="" textlink="">
          <xdr:nvSpPr>
            <xdr:cNvPr id="38925" name="Check Box 13" hidden="1">
              <a:extLst>
                <a:ext uri="{63B3BB69-23CF-44E3-9099-C40C66FF867C}">
                  <a14:compatExt spid="_x0000_s389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xdr:row>
          <xdr:rowOff>133350</xdr:rowOff>
        </xdr:from>
        <xdr:to>
          <xdr:col>18</xdr:col>
          <xdr:colOff>628650</xdr:colOff>
          <xdr:row>26</xdr:row>
          <xdr:rowOff>361950</xdr:rowOff>
        </xdr:to>
        <xdr:sp macro="" textlink="">
          <xdr:nvSpPr>
            <xdr:cNvPr id="38926" name="Check Box 14" hidden="1">
              <a:extLst>
                <a:ext uri="{63B3BB69-23CF-44E3-9099-C40C66FF867C}">
                  <a14:compatExt spid="_x0000_s389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xdr:row>
          <xdr:rowOff>133350</xdr:rowOff>
        </xdr:from>
        <xdr:to>
          <xdr:col>18</xdr:col>
          <xdr:colOff>628650</xdr:colOff>
          <xdr:row>27</xdr:row>
          <xdr:rowOff>361950</xdr:rowOff>
        </xdr:to>
        <xdr:sp macro="" textlink="">
          <xdr:nvSpPr>
            <xdr:cNvPr id="38927" name="Check Box 15" hidden="1">
              <a:extLst>
                <a:ext uri="{63B3BB69-23CF-44E3-9099-C40C66FF867C}">
                  <a14:compatExt spid="_x0000_s389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xdr:row>
          <xdr:rowOff>133350</xdr:rowOff>
        </xdr:from>
        <xdr:to>
          <xdr:col>18</xdr:col>
          <xdr:colOff>628650</xdr:colOff>
          <xdr:row>28</xdr:row>
          <xdr:rowOff>361950</xdr:rowOff>
        </xdr:to>
        <xdr:sp macro="" textlink="">
          <xdr:nvSpPr>
            <xdr:cNvPr id="38928" name="Check Box 16" hidden="1">
              <a:extLst>
                <a:ext uri="{63B3BB69-23CF-44E3-9099-C40C66FF867C}">
                  <a14:compatExt spid="_x0000_s389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150</xdr:row>
          <xdr:rowOff>142875</xdr:rowOff>
        </xdr:from>
        <xdr:to>
          <xdr:col>18</xdr:col>
          <xdr:colOff>628650</xdr:colOff>
          <xdr:row>150</xdr:row>
          <xdr:rowOff>371475</xdr:rowOff>
        </xdr:to>
        <xdr:sp macro="" textlink="">
          <xdr:nvSpPr>
            <xdr:cNvPr id="38929" name="Check Box 17" hidden="1">
              <a:extLst>
                <a:ext uri="{63B3BB69-23CF-44E3-9099-C40C66FF867C}">
                  <a14:compatExt spid="_x0000_s38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152</xdr:row>
          <xdr:rowOff>142875</xdr:rowOff>
        </xdr:from>
        <xdr:to>
          <xdr:col>18</xdr:col>
          <xdr:colOff>628650</xdr:colOff>
          <xdr:row>152</xdr:row>
          <xdr:rowOff>371475</xdr:rowOff>
        </xdr:to>
        <xdr:sp macro="" textlink="">
          <xdr:nvSpPr>
            <xdr:cNvPr id="38930" name="Check Box 18" hidden="1">
              <a:extLst>
                <a:ext uri="{63B3BB69-23CF-44E3-9099-C40C66FF867C}">
                  <a14:compatExt spid="_x0000_s38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153</xdr:row>
          <xdr:rowOff>142875</xdr:rowOff>
        </xdr:from>
        <xdr:to>
          <xdr:col>18</xdr:col>
          <xdr:colOff>628650</xdr:colOff>
          <xdr:row>153</xdr:row>
          <xdr:rowOff>371475</xdr:rowOff>
        </xdr:to>
        <xdr:sp macro="" textlink="">
          <xdr:nvSpPr>
            <xdr:cNvPr id="38931" name="Check Box 19" hidden="1">
              <a:extLst>
                <a:ext uri="{63B3BB69-23CF-44E3-9099-C40C66FF867C}">
                  <a14:compatExt spid="_x0000_s38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155</xdr:row>
          <xdr:rowOff>142875</xdr:rowOff>
        </xdr:from>
        <xdr:to>
          <xdr:col>18</xdr:col>
          <xdr:colOff>628650</xdr:colOff>
          <xdr:row>155</xdr:row>
          <xdr:rowOff>371475</xdr:rowOff>
        </xdr:to>
        <xdr:sp macro="" textlink="">
          <xdr:nvSpPr>
            <xdr:cNvPr id="38932" name="Check Box 20" hidden="1">
              <a:extLst>
                <a:ext uri="{63B3BB69-23CF-44E3-9099-C40C66FF867C}">
                  <a14:compatExt spid="_x0000_s38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156</xdr:row>
          <xdr:rowOff>142875</xdr:rowOff>
        </xdr:from>
        <xdr:to>
          <xdr:col>18</xdr:col>
          <xdr:colOff>628650</xdr:colOff>
          <xdr:row>156</xdr:row>
          <xdr:rowOff>371475</xdr:rowOff>
        </xdr:to>
        <xdr:sp macro="" textlink="">
          <xdr:nvSpPr>
            <xdr:cNvPr id="38933" name="Check Box 21" hidden="1">
              <a:extLst>
                <a:ext uri="{63B3BB69-23CF-44E3-9099-C40C66FF867C}">
                  <a14:compatExt spid="_x0000_s38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158</xdr:row>
          <xdr:rowOff>238125</xdr:rowOff>
        </xdr:from>
        <xdr:to>
          <xdr:col>18</xdr:col>
          <xdr:colOff>628650</xdr:colOff>
          <xdr:row>158</xdr:row>
          <xdr:rowOff>466725</xdr:rowOff>
        </xdr:to>
        <xdr:sp macro="" textlink="">
          <xdr:nvSpPr>
            <xdr:cNvPr id="38934" name="Check Box 22" hidden="1">
              <a:extLst>
                <a:ext uri="{63B3BB69-23CF-44E3-9099-C40C66FF867C}">
                  <a14:compatExt spid="_x0000_s38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165</xdr:row>
          <xdr:rowOff>219075</xdr:rowOff>
        </xdr:from>
        <xdr:to>
          <xdr:col>18</xdr:col>
          <xdr:colOff>628650</xdr:colOff>
          <xdr:row>165</xdr:row>
          <xdr:rowOff>447675</xdr:rowOff>
        </xdr:to>
        <xdr:sp macro="" textlink="">
          <xdr:nvSpPr>
            <xdr:cNvPr id="38935" name="Check Box 23" hidden="1">
              <a:extLst>
                <a:ext uri="{63B3BB69-23CF-44E3-9099-C40C66FF867C}">
                  <a14:compatExt spid="_x0000_s38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167</xdr:row>
          <xdr:rowOff>142875</xdr:rowOff>
        </xdr:from>
        <xdr:to>
          <xdr:col>18</xdr:col>
          <xdr:colOff>628650</xdr:colOff>
          <xdr:row>167</xdr:row>
          <xdr:rowOff>371475</xdr:rowOff>
        </xdr:to>
        <xdr:sp macro="" textlink="">
          <xdr:nvSpPr>
            <xdr:cNvPr id="38936" name="Check Box 24" hidden="1">
              <a:extLst>
                <a:ext uri="{63B3BB69-23CF-44E3-9099-C40C66FF867C}">
                  <a14:compatExt spid="_x0000_s38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168</xdr:row>
          <xdr:rowOff>323850</xdr:rowOff>
        </xdr:from>
        <xdr:to>
          <xdr:col>18</xdr:col>
          <xdr:colOff>628650</xdr:colOff>
          <xdr:row>168</xdr:row>
          <xdr:rowOff>552450</xdr:rowOff>
        </xdr:to>
        <xdr:sp macro="" textlink="">
          <xdr:nvSpPr>
            <xdr:cNvPr id="38937" name="Check Box 25" hidden="1">
              <a:extLst>
                <a:ext uri="{63B3BB69-23CF-44E3-9099-C40C66FF867C}">
                  <a14:compatExt spid="_x0000_s38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170</xdr:row>
          <xdr:rowOff>200025</xdr:rowOff>
        </xdr:from>
        <xdr:to>
          <xdr:col>18</xdr:col>
          <xdr:colOff>628650</xdr:colOff>
          <xdr:row>170</xdr:row>
          <xdr:rowOff>438150</xdr:rowOff>
        </xdr:to>
        <xdr:sp macro="" textlink="">
          <xdr:nvSpPr>
            <xdr:cNvPr id="38938" name="Check Box 26" hidden="1">
              <a:extLst>
                <a:ext uri="{63B3BB69-23CF-44E3-9099-C40C66FF867C}">
                  <a14:compatExt spid="_x0000_s38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171</xdr:row>
          <xdr:rowOff>200025</xdr:rowOff>
        </xdr:from>
        <xdr:to>
          <xdr:col>18</xdr:col>
          <xdr:colOff>628650</xdr:colOff>
          <xdr:row>171</xdr:row>
          <xdr:rowOff>438150</xdr:rowOff>
        </xdr:to>
        <xdr:sp macro="" textlink="">
          <xdr:nvSpPr>
            <xdr:cNvPr id="38939" name="Check Box 27" hidden="1">
              <a:extLst>
                <a:ext uri="{63B3BB69-23CF-44E3-9099-C40C66FF867C}">
                  <a14:compatExt spid="_x0000_s38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173</xdr:row>
          <xdr:rowOff>142875</xdr:rowOff>
        </xdr:from>
        <xdr:to>
          <xdr:col>18</xdr:col>
          <xdr:colOff>628650</xdr:colOff>
          <xdr:row>173</xdr:row>
          <xdr:rowOff>371475</xdr:rowOff>
        </xdr:to>
        <xdr:sp macro="" textlink="">
          <xdr:nvSpPr>
            <xdr:cNvPr id="38940" name="Check Box 28" hidden="1">
              <a:extLst>
                <a:ext uri="{63B3BB69-23CF-44E3-9099-C40C66FF867C}">
                  <a14:compatExt spid="_x0000_s38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174</xdr:row>
          <xdr:rowOff>200025</xdr:rowOff>
        </xdr:from>
        <xdr:to>
          <xdr:col>18</xdr:col>
          <xdr:colOff>628650</xdr:colOff>
          <xdr:row>174</xdr:row>
          <xdr:rowOff>438150</xdr:rowOff>
        </xdr:to>
        <xdr:sp macro="" textlink="">
          <xdr:nvSpPr>
            <xdr:cNvPr id="38941" name="Check Box 29" hidden="1">
              <a:extLst>
                <a:ext uri="{63B3BB69-23CF-44E3-9099-C40C66FF867C}">
                  <a14:compatExt spid="_x0000_s38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175</xdr:row>
          <xdr:rowOff>180975</xdr:rowOff>
        </xdr:from>
        <xdr:to>
          <xdr:col>18</xdr:col>
          <xdr:colOff>628650</xdr:colOff>
          <xdr:row>175</xdr:row>
          <xdr:rowOff>409575</xdr:rowOff>
        </xdr:to>
        <xdr:sp macro="" textlink="">
          <xdr:nvSpPr>
            <xdr:cNvPr id="38942" name="Check Box 30" hidden="1">
              <a:extLst>
                <a:ext uri="{63B3BB69-23CF-44E3-9099-C40C66FF867C}">
                  <a14:compatExt spid="_x0000_s38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187</xdr:row>
          <xdr:rowOff>228600</xdr:rowOff>
        </xdr:from>
        <xdr:to>
          <xdr:col>18</xdr:col>
          <xdr:colOff>628650</xdr:colOff>
          <xdr:row>187</xdr:row>
          <xdr:rowOff>457200</xdr:rowOff>
        </xdr:to>
        <xdr:sp macro="" textlink="">
          <xdr:nvSpPr>
            <xdr:cNvPr id="38943" name="Check Box 31" hidden="1">
              <a:extLst>
                <a:ext uri="{63B3BB69-23CF-44E3-9099-C40C66FF867C}">
                  <a14:compatExt spid="_x0000_s38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189</xdr:row>
          <xdr:rowOff>142875</xdr:rowOff>
        </xdr:from>
        <xdr:to>
          <xdr:col>18</xdr:col>
          <xdr:colOff>628650</xdr:colOff>
          <xdr:row>189</xdr:row>
          <xdr:rowOff>371475</xdr:rowOff>
        </xdr:to>
        <xdr:sp macro="" textlink="">
          <xdr:nvSpPr>
            <xdr:cNvPr id="38944" name="Check Box 32" hidden="1">
              <a:extLst>
                <a:ext uri="{63B3BB69-23CF-44E3-9099-C40C66FF867C}">
                  <a14:compatExt spid="_x0000_s38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191</xdr:row>
          <xdr:rowOff>142875</xdr:rowOff>
        </xdr:from>
        <xdr:to>
          <xdr:col>18</xdr:col>
          <xdr:colOff>628650</xdr:colOff>
          <xdr:row>191</xdr:row>
          <xdr:rowOff>371475</xdr:rowOff>
        </xdr:to>
        <xdr:sp macro="" textlink="">
          <xdr:nvSpPr>
            <xdr:cNvPr id="38945" name="Check Box 33" hidden="1">
              <a:extLst>
                <a:ext uri="{63B3BB69-23CF-44E3-9099-C40C66FF867C}">
                  <a14:compatExt spid="_x0000_s38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192</xdr:row>
          <xdr:rowOff>142875</xdr:rowOff>
        </xdr:from>
        <xdr:to>
          <xdr:col>18</xdr:col>
          <xdr:colOff>628650</xdr:colOff>
          <xdr:row>192</xdr:row>
          <xdr:rowOff>371475</xdr:rowOff>
        </xdr:to>
        <xdr:sp macro="" textlink="">
          <xdr:nvSpPr>
            <xdr:cNvPr id="38946" name="Check Box 34" hidden="1">
              <a:extLst>
                <a:ext uri="{63B3BB69-23CF-44E3-9099-C40C66FF867C}">
                  <a14:compatExt spid="_x0000_s38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193</xdr:row>
          <xdr:rowOff>142875</xdr:rowOff>
        </xdr:from>
        <xdr:to>
          <xdr:col>18</xdr:col>
          <xdr:colOff>628650</xdr:colOff>
          <xdr:row>193</xdr:row>
          <xdr:rowOff>371475</xdr:rowOff>
        </xdr:to>
        <xdr:sp macro="" textlink="">
          <xdr:nvSpPr>
            <xdr:cNvPr id="38947" name="Check Box 35" hidden="1">
              <a:extLst>
                <a:ext uri="{63B3BB69-23CF-44E3-9099-C40C66FF867C}">
                  <a14:compatExt spid="_x0000_s38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194</xdr:row>
          <xdr:rowOff>142875</xdr:rowOff>
        </xdr:from>
        <xdr:to>
          <xdr:col>18</xdr:col>
          <xdr:colOff>628650</xdr:colOff>
          <xdr:row>194</xdr:row>
          <xdr:rowOff>371475</xdr:rowOff>
        </xdr:to>
        <xdr:sp macro="" textlink="">
          <xdr:nvSpPr>
            <xdr:cNvPr id="38948" name="Check Box 36" hidden="1">
              <a:extLst>
                <a:ext uri="{63B3BB69-23CF-44E3-9099-C40C66FF867C}">
                  <a14:compatExt spid="_x0000_s38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201</xdr:row>
          <xdr:rowOff>333375</xdr:rowOff>
        </xdr:from>
        <xdr:to>
          <xdr:col>18</xdr:col>
          <xdr:colOff>628650</xdr:colOff>
          <xdr:row>201</xdr:row>
          <xdr:rowOff>561975</xdr:rowOff>
        </xdr:to>
        <xdr:sp macro="" textlink="">
          <xdr:nvSpPr>
            <xdr:cNvPr id="38949" name="Check Box 37" hidden="1">
              <a:extLst>
                <a:ext uri="{63B3BB69-23CF-44E3-9099-C40C66FF867C}">
                  <a14:compatExt spid="_x0000_s38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202</xdr:row>
          <xdr:rowOff>428625</xdr:rowOff>
        </xdr:from>
        <xdr:to>
          <xdr:col>18</xdr:col>
          <xdr:colOff>628650</xdr:colOff>
          <xdr:row>202</xdr:row>
          <xdr:rowOff>657225</xdr:rowOff>
        </xdr:to>
        <xdr:sp macro="" textlink="">
          <xdr:nvSpPr>
            <xdr:cNvPr id="38950" name="Check Box 38" hidden="1">
              <a:extLst>
                <a:ext uri="{63B3BB69-23CF-44E3-9099-C40C66FF867C}">
                  <a14:compatExt spid="_x0000_s38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204</xdr:row>
          <xdr:rowOff>142875</xdr:rowOff>
        </xdr:from>
        <xdr:to>
          <xdr:col>18</xdr:col>
          <xdr:colOff>628650</xdr:colOff>
          <xdr:row>204</xdr:row>
          <xdr:rowOff>371475</xdr:rowOff>
        </xdr:to>
        <xdr:sp macro="" textlink="">
          <xdr:nvSpPr>
            <xdr:cNvPr id="38951" name="Check Box 39" hidden="1">
              <a:extLst>
                <a:ext uri="{63B3BB69-23CF-44E3-9099-C40C66FF867C}">
                  <a14:compatExt spid="_x0000_s38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205</xdr:row>
          <xdr:rowOff>142875</xdr:rowOff>
        </xdr:from>
        <xdr:to>
          <xdr:col>18</xdr:col>
          <xdr:colOff>628650</xdr:colOff>
          <xdr:row>205</xdr:row>
          <xdr:rowOff>371475</xdr:rowOff>
        </xdr:to>
        <xdr:sp macro="" textlink="">
          <xdr:nvSpPr>
            <xdr:cNvPr id="38952" name="Check Box 40" hidden="1">
              <a:extLst>
                <a:ext uri="{63B3BB69-23CF-44E3-9099-C40C66FF867C}">
                  <a14:compatExt spid="_x0000_s38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206</xdr:row>
          <xdr:rowOff>142875</xdr:rowOff>
        </xdr:from>
        <xdr:to>
          <xdr:col>18</xdr:col>
          <xdr:colOff>628650</xdr:colOff>
          <xdr:row>206</xdr:row>
          <xdr:rowOff>371475</xdr:rowOff>
        </xdr:to>
        <xdr:sp macro="" textlink="">
          <xdr:nvSpPr>
            <xdr:cNvPr id="38953" name="Check Box 41" hidden="1">
              <a:extLst>
                <a:ext uri="{63B3BB69-23CF-44E3-9099-C40C66FF867C}">
                  <a14:compatExt spid="_x0000_s38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207</xdr:row>
          <xdr:rowOff>142875</xdr:rowOff>
        </xdr:from>
        <xdr:to>
          <xdr:col>18</xdr:col>
          <xdr:colOff>628650</xdr:colOff>
          <xdr:row>207</xdr:row>
          <xdr:rowOff>371475</xdr:rowOff>
        </xdr:to>
        <xdr:sp macro="" textlink="">
          <xdr:nvSpPr>
            <xdr:cNvPr id="38954" name="Check Box 42" hidden="1">
              <a:extLst>
                <a:ext uri="{63B3BB69-23CF-44E3-9099-C40C66FF867C}">
                  <a14:compatExt spid="_x0000_s38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209</xdr:row>
          <xdr:rowOff>180975</xdr:rowOff>
        </xdr:from>
        <xdr:to>
          <xdr:col>18</xdr:col>
          <xdr:colOff>628650</xdr:colOff>
          <xdr:row>209</xdr:row>
          <xdr:rowOff>409575</xdr:rowOff>
        </xdr:to>
        <xdr:sp macro="" textlink="">
          <xdr:nvSpPr>
            <xdr:cNvPr id="38955" name="Check Box 43" hidden="1">
              <a:extLst>
                <a:ext uri="{63B3BB69-23CF-44E3-9099-C40C66FF867C}">
                  <a14:compatExt spid="_x0000_s38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212</xdr:row>
          <xdr:rowOff>295275</xdr:rowOff>
        </xdr:from>
        <xdr:to>
          <xdr:col>18</xdr:col>
          <xdr:colOff>628650</xdr:colOff>
          <xdr:row>212</xdr:row>
          <xdr:rowOff>533400</xdr:rowOff>
        </xdr:to>
        <xdr:sp macro="" textlink="">
          <xdr:nvSpPr>
            <xdr:cNvPr id="38956" name="Check Box 44" hidden="1">
              <a:extLst>
                <a:ext uri="{63B3BB69-23CF-44E3-9099-C40C66FF867C}">
                  <a14:compatExt spid="_x0000_s38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213</xdr:row>
          <xdr:rowOff>342900</xdr:rowOff>
        </xdr:from>
        <xdr:to>
          <xdr:col>18</xdr:col>
          <xdr:colOff>628650</xdr:colOff>
          <xdr:row>213</xdr:row>
          <xdr:rowOff>571500</xdr:rowOff>
        </xdr:to>
        <xdr:sp macro="" textlink="">
          <xdr:nvSpPr>
            <xdr:cNvPr id="38957" name="Check Box 45" hidden="1">
              <a:extLst>
                <a:ext uri="{63B3BB69-23CF-44E3-9099-C40C66FF867C}">
                  <a14:compatExt spid="_x0000_s38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215</xdr:row>
          <xdr:rowOff>142875</xdr:rowOff>
        </xdr:from>
        <xdr:to>
          <xdr:col>18</xdr:col>
          <xdr:colOff>628650</xdr:colOff>
          <xdr:row>215</xdr:row>
          <xdr:rowOff>371475</xdr:rowOff>
        </xdr:to>
        <xdr:sp macro="" textlink="">
          <xdr:nvSpPr>
            <xdr:cNvPr id="38958" name="Check Box 46" hidden="1">
              <a:extLst>
                <a:ext uri="{63B3BB69-23CF-44E3-9099-C40C66FF867C}">
                  <a14:compatExt spid="_x0000_s38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216</xdr:row>
          <xdr:rowOff>142875</xdr:rowOff>
        </xdr:from>
        <xdr:to>
          <xdr:col>18</xdr:col>
          <xdr:colOff>628650</xdr:colOff>
          <xdr:row>216</xdr:row>
          <xdr:rowOff>371475</xdr:rowOff>
        </xdr:to>
        <xdr:sp macro="" textlink="">
          <xdr:nvSpPr>
            <xdr:cNvPr id="38959" name="Check Box 47" hidden="1">
              <a:extLst>
                <a:ext uri="{63B3BB69-23CF-44E3-9099-C40C66FF867C}">
                  <a14:compatExt spid="_x0000_s38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224</xdr:row>
          <xdr:rowOff>190500</xdr:rowOff>
        </xdr:from>
        <xdr:to>
          <xdr:col>18</xdr:col>
          <xdr:colOff>628650</xdr:colOff>
          <xdr:row>224</xdr:row>
          <xdr:rowOff>419100</xdr:rowOff>
        </xdr:to>
        <xdr:sp macro="" textlink="">
          <xdr:nvSpPr>
            <xdr:cNvPr id="38960" name="Check Box 48" hidden="1">
              <a:extLst>
                <a:ext uri="{63B3BB69-23CF-44E3-9099-C40C66FF867C}">
                  <a14:compatExt spid="_x0000_s38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225</xdr:row>
          <xdr:rowOff>266700</xdr:rowOff>
        </xdr:from>
        <xdr:to>
          <xdr:col>18</xdr:col>
          <xdr:colOff>628650</xdr:colOff>
          <xdr:row>225</xdr:row>
          <xdr:rowOff>495300</xdr:rowOff>
        </xdr:to>
        <xdr:sp macro="" textlink="">
          <xdr:nvSpPr>
            <xdr:cNvPr id="38961" name="Check Box 49" hidden="1">
              <a:extLst>
                <a:ext uri="{63B3BB69-23CF-44E3-9099-C40C66FF867C}">
                  <a14:compatExt spid="_x0000_s38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227</xdr:row>
          <xdr:rowOff>190500</xdr:rowOff>
        </xdr:from>
        <xdr:to>
          <xdr:col>18</xdr:col>
          <xdr:colOff>628650</xdr:colOff>
          <xdr:row>227</xdr:row>
          <xdr:rowOff>419100</xdr:rowOff>
        </xdr:to>
        <xdr:sp macro="" textlink="">
          <xdr:nvSpPr>
            <xdr:cNvPr id="38962" name="Check Box 50" hidden="1">
              <a:extLst>
                <a:ext uri="{63B3BB69-23CF-44E3-9099-C40C66FF867C}">
                  <a14:compatExt spid="_x0000_s38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228</xdr:row>
          <xdr:rowOff>190500</xdr:rowOff>
        </xdr:from>
        <xdr:to>
          <xdr:col>18</xdr:col>
          <xdr:colOff>628650</xdr:colOff>
          <xdr:row>228</xdr:row>
          <xdr:rowOff>419100</xdr:rowOff>
        </xdr:to>
        <xdr:sp macro="" textlink="">
          <xdr:nvSpPr>
            <xdr:cNvPr id="38963" name="Check Box 51" hidden="1">
              <a:extLst>
                <a:ext uri="{63B3BB69-23CF-44E3-9099-C40C66FF867C}">
                  <a14:compatExt spid="_x0000_s38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229</xdr:row>
          <xdr:rowOff>180975</xdr:rowOff>
        </xdr:from>
        <xdr:to>
          <xdr:col>18</xdr:col>
          <xdr:colOff>628650</xdr:colOff>
          <xdr:row>229</xdr:row>
          <xdr:rowOff>409575</xdr:rowOff>
        </xdr:to>
        <xdr:sp macro="" textlink="">
          <xdr:nvSpPr>
            <xdr:cNvPr id="38964" name="Check Box 52" hidden="1">
              <a:extLst>
                <a:ext uri="{63B3BB69-23CF-44E3-9099-C40C66FF867C}">
                  <a14:compatExt spid="_x0000_s38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230</xdr:row>
          <xdr:rowOff>200025</xdr:rowOff>
        </xdr:from>
        <xdr:to>
          <xdr:col>18</xdr:col>
          <xdr:colOff>628650</xdr:colOff>
          <xdr:row>230</xdr:row>
          <xdr:rowOff>438150</xdr:rowOff>
        </xdr:to>
        <xdr:sp macro="" textlink="">
          <xdr:nvSpPr>
            <xdr:cNvPr id="38965" name="Check Box 53" hidden="1">
              <a:extLst>
                <a:ext uri="{63B3BB69-23CF-44E3-9099-C40C66FF867C}">
                  <a14:compatExt spid="_x0000_s38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231</xdr:row>
          <xdr:rowOff>190500</xdr:rowOff>
        </xdr:from>
        <xdr:to>
          <xdr:col>18</xdr:col>
          <xdr:colOff>628650</xdr:colOff>
          <xdr:row>231</xdr:row>
          <xdr:rowOff>419100</xdr:rowOff>
        </xdr:to>
        <xdr:sp macro="" textlink="">
          <xdr:nvSpPr>
            <xdr:cNvPr id="38966" name="Check Box 54" hidden="1">
              <a:extLst>
                <a:ext uri="{63B3BB69-23CF-44E3-9099-C40C66FF867C}">
                  <a14:compatExt spid="_x0000_s38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232</xdr:row>
          <xdr:rowOff>180975</xdr:rowOff>
        </xdr:from>
        <xdr:to>
          <xdr:col>18</xdr:col>
          <xdr:colOff>628650</xdr:colOff>
          <xdr:row>232</xdr:row>
          <xdr:rowOff>409575</xdr:rowOff>
        </xdr:to>
        <xdr:sp macro="" textlink="">
          <xdr:nvSpPr>
            <xdr:cNvPr id="38967" name="Check Box 55" hidden="1">
              <a:extLst>
                <a:ext uri="{63B3BB69-23CF-44E3-9099-C40C66FF867C}">
                  <a14:compatExt spid="_x0000_s38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233</xdr:row>
          <xdr:rowOff>228600</xdr:rowOff>
        </xdr:from>
        <xdr:to>
          <xdr:col>18</xdr:col>
          <xdr:colOff>628650</xdr:colOff>
          <xdr:row>233</xdr:row>
          <xdr:rowOff>457200</xdr:rowOff>
        </xdr:to>
        <xdr:sp macro="" textlink="">
          <xdr:nvSpPr>
            <xdr:cNvPr id="38968" name="Check Box 56" hidden="1">
              <a:extLst>
                <a:ext uri="{63B3BB69-23CF-44E3-9099-C40C66FF867C}">
                  <a14:compatExt spid="_x0000_s38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245</xdr:row>
          <xdr:rowOff>219075</xdr:rowOff>
        </xdr:from>
        <xdr:to>
          <xdr:col>18</xdr:col>
          <xdr:colOff>628650</xdr:colOff>
          <xdr:row>245</xdr:row>
          <xdr:rowOff>447675</xdr:rowOff>
        </xdr:to>
        <xdr:sp macro="" textlink="">
          <xdr:nvSpPr>
            <xdr:cNvPr id="38969" name="Check Box 57" hidden="1">
              <a:extLst>
                <a:ext uri="{63B3BB69-23CF-44E3-9099-C40C66FF867C}">
                  <a14:compatExt spid="_x0000_s38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247</xdr:row>
          <xdr:rowOff>142875</xdr:rowOff>
        </xdr:from>
        <xdr:to>
          <xdr:col>18</xdr:col>
          <xdr:colOff>628650</xdr:colOff>
          <xdr:row>247</xdr:row>
          <xdr:rowOff>371475</xdr:rowOff>
        </xdr:to>
        <xdr:sp macro="" textlink="">
          <xdr:nvSpPr>
            <xdr:cNvPr id="38970" name="Check Box 58" hidden="1">
              <a:extLst>
                <a:ext uri="{63B3BB69-23CF-44E3-9099-C40C66FF867C}">
                  <a14:compatExt spid="_x0000_s38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249</xdr:row>
          <xdr:rowOff>142875</xdr:rowOff>
        </xdr:from>
        <xdr:to>
          <xdr:col>18</xdr:col>
          <xdr:colOff>628650</xdr:colOff>
          <xdr:row>249</xdr:row>
          <xdr:rowOff>371475</xdr:rowOff>
        </xdr:to>
        <xdr:sp macro="" textlink="">
          <xdr:nvSpPr>
            <xdr:cNvPr id="38971" name="Check Box 59" hidden="1">
              <a:extLst>
                <a:ext uri="{63B3BB69-23CF-44E3-9099-C40C66FF867C}">
                  <a14:compatExt spid="_x0000_s38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251</xdr:row>
          <xdr:rowOff>247650</xdr:rowOff>
        </xdr:from>
        <xdr:to>
          <xdr:col>18</xdr:col>
          <xdr:colOff>628650</xdr:colOff>
          <xdr:row>251</xdr:row>
          <xdr:rowOff>476250</xdr:rowOff>
        </xdr:to>
        <xdr:sp macro="" textlink="">
          <xdr:nvSpPr>
            <xdr:cNvPr id="38972" name="Check Box 60" hidden="1">
              <a:extLst>
                <a:ext uri="{63B3BB69-23CF-44E3-9099-C40C66FF867C}">
                  <a14:compatExt spid="_x0000_s38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252</xdr:row>
          <xdr:rowOff>142875</xdr:rowOff>
        </xdr:from>
        <xdr:to>
          <xdr:col>18</xdr:col>
          <xdr:colOff>628650</xdr:colOff>
          <xdr:row>252</xdr:row>
          <xdr:rowOff>371475</xdr:rowOff>
        </xdr:to>
        <xdr:sp macro="" textlink="">
          <xdr:nvSpPr>
            <xdr:cNvPr id="38973" name="Check Box 61" hidden="1">
              <a:extLst>
                <a:ext uri="{63B3BB69-23CF-44E3-9099-C40C66FF867C}">
                  <a14:compatExt spid="_x0000_s38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254</xdr:row>
          <xdr:rowOff>142875</xdr:rowOff>
        </xdr:from>
        <xdr:to>
          <xdr:col>18</xdr:col>
          <xdr:colOff>628650</xdr:colOff>
          <xdr:row>254</xdr:row>
          <xdr:rowOff>371475</xdr:rowOff>
        </xdr:to>
        <xdr:sp macro="" textlink="">
          <xdr:nvSpPr>
            <xdr:cNvPr id="38974" name="Check Box 62" hidden="1">
              <a:extLst>
                <a:ext uri="{63B3BB69-23CF-44E3-9099-C40C66FF867C}">
                  <a14:compatExt spid="_x0000_s38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255</xdr:row>
          <xdr:rowOff>142875</xdr:rowOff>
        </xdr:from>
        <xdr:to>
          <xdr:col>18</xdr:col>
          <xdr:colOff>628650</xdr:colOff>
          <xdr:row>255</xdr:row>
          <xdr:rowOff>371475</xdr:rowOff>
        </xdr:to>
        <xdr:sp macro="" textlink="">
          <xdr:nvSpPr>
            <xdr:cNvPr id="38975" name="Check Box 63" hidden="1">
              <a:extLst>
                <a:ext uri="{63B3BB69-23CF-44E3-9099-C40C66FF867C}">
                  <a14:compatExt spid="_x0000_s38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256</xdr:row>
          <xdr:rowOff>142875</xdr:rowOff>
        </xdr:from>
        <xdr:to>
          <xdr:col>18</xdr:col>
          <xdr:colOff>628650</xdr:colOff>
          <xdr:row>256</xdr:row>
          <xdr:rowOff>371475</xdr:rowOff>
        </xdr:to>
        <xdr:sp macro="" textlink="">
          <xdr:nvSpPr>
            <xdr:cNvPr id="38976" name="Check Box 64" hidden="1">
              <a:extLst>
                <a:ext uri="{63B3BB69-23CF-44E3-9099-C40C66FF867C}">
                  <a14:compatExt spid="_x0000_s38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257</xdr:row>
          <xdr:rowOff>142875</xdr:rowOff>
        </xdr:from>
        <xdr:to>
          <xdr:col>18</xdr:col>
          <xdr:colOff>628650</xdr:colOff>
          <xdr:row>257</xdr:row>
          <xdr:rowOff>371475</xdr:rowOff>
        </xdr:to>
        <xdr:sp macro="" textlink="">
          <xdr:nvSpPr>
            <xdr:cNvPr id="38977" name="Check Box 65" hidden="1">
              <a:extLst>
                <a:ext uri="{63B3BB69-23CF-44E3-9099-C40C66FF867C}">
                  <a14:compatExt spid="_x0000_s38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258</xdr:row>
          <xdr:rowOff>142875</xdr:rowOff>
        </xdr:from>
        <xdr:to>
          <xdr:col>18</xdr:col>
          <xdr:colOff>628650</xdr:colOff>
          <xdr:row>258</xdr:row>
          <xdr:rowOff>371475</xdr:rowOff>
        </xdr:to>
        <xdr:sp macro="" textlink="">
          <xdr:nvSpPr>
            <xdr:cNvPr id="38978" name="Check Box 66" hidden="1">
              <a:extLst>
                <a:ext uri="{63B3BB69-23CF-44E3-9099-C40C66FF867C}">
                  <a14:compatExt spid="_x0000_s38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259</xdr:row>
          <xdr:rowOff>190500</xdr:rowOff>
        </xdr:from>
        <xdr:to>
          <xdr:col>18</xdr:col>
          <xdr:colOff>628650</xdr:colOff>
          <xdr:row>259</xdr:row>
          <xdr:rowOff>419100</xdr:rowOff>
        </xdr:to>
        <xdr:sp macro="" textlink="">
          <xdr:nvSpPr>
            <xdr:cNvPr id="38979" name="Check Box 67" hidden="1">
              <a:extLst>
                <a:ext uri="{63B3BB69-23CF-44E3-9099-C40C66FF867C}">
                  <a14:compatExt spid="_x0000_s38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260</xdr:row>
          <xdr:rowOff>219075</xdr:rowOff>
        </xdr:from>
        <xdr:to>
          <xdr:col>18</xdr:col>
          <xdr:colOff>628650</xdr:colOff>
          <xdr:row>260</xdr:row>
          <xdr:rowOff>447675</xdr:rowOff>
        </xdr:to>
        <xdr:sp macro="" textlink="">
          <xdr:nvSpPr>
            <xdr:cNvPr id="38980" name="Check Box 68" hidden="1">
              <a:extLst>
                <a:ext uri="{63B3BB69-23CF-44E3-9099-C40C66FF867C}">
                  <a14:compatExt spid="_x0000_s38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262</xdr:row>
          <xdr:rowOff>142875</xdr:rowOff>
        </xdr:from>
        <xdr:to>
          <xdr:col>18</xdr:col>
          <xdr:colOff>628650</xdr:colOff>
          <xdr:row>262</xdr:row>
          <xdr:rowOff>371475</xdr:rowOff>
        </xdr:to>
        <xdr:sp macro="" textlink="">
          <xdr:nvSpPr>
            <xdr:cNvPr id="38981" name="Check Box 69" hidden="1">
              <a:extLst>
                <a:ext uri="{63B3BB69-23CF-44E3-9099-C40C66FF867C}">
                  <a14:compatExt spid="_x0000_s38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263</xdr:row>
          <xdr:rowOff>142875</xdr:rowOff>
        </xdr:from>
        <xdr:to>
          <xdr:col>18</xdr:col>
          <xdr:colOff>628650</xdr:colOff>
          <xdr:row>263</xdr:row>
          <xdr:rowOff>371475</xdr:rowOff>
        </xdr:to>
        <xdr:sp macro="" textlink="">
          <xdr:nvSpPr>
            <xdr:cNvPr id="38982" name="Check Box 70" hidden="1">
              <a:extLst>
                <a:ext uri="{63B3BB69-23CF-44E3-9099-C40C66FF867C}">
                  <a14:compatExt spid="_x0000_s38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264</xdr:row>
          <xdr:rowOff>142875</xdr:rowOff>
        </xdr:from>
        <xdr:to>
          <xdr:col>18</xdr:col>
          <xdr:colOff>628650</xdr:colOff>
          <xdr:row>264</xdr:row>
          <xdr:rowOff>371475</xdr:rowOff>
        </xdr:to>
        <xdr:sp macro="" textlink="">
          <xdr:nvSpPr>
            <xdr:cNvPr id="38983" name="Check Box 71" hidden="1">
              <a:extLst>
                <a:ext uri="{63B3BB69-23CF-44E3-9099-C40C66FF867C}">
                  <a14:compatExt spid="_x0000_s38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271</xdr:row>
          <xdr:rowOff>142875</xdr:rowOff>
        </xdr:from>
        <xdr:to>
          <xdr:col>18</xdr:col>
          <xdr:colOff>628650</xdr:colOff>
          <xdr:row>271</xdr:row>
          <xdr:rowOff>371475</xdr:rowOff>
        </xdr:to>
        <xdr:sp macro="" textlink="">
          <xdr:nvSpPr>
            <xdr:cNvPr id="38984" name="Check Box 72" hidden="1">
              <a:extLst>
                <a:ext uri="{63B3BB69-23CF-44E3-9099-C40C66FF867C}">
                  <a14:compatExt spid="_x0000_s38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274</xdr:row>
          <xdr:rowOff>142875</xdr:rowOff>
        </xdr:from>
        <xdr:to>
          <xdr:col>18</xdr:col>
          <xdr:colOff>628650</xdr:colOff>
          <xdr:row>274</xdr:row>
          <xdr:rowOff>371475</xdr:rowOff>
        </xdr:to>
        <xdr:sp macro="" textlink="">
          <xdr:nvSpPr>
            <xdr:cNvPr id="38985" name="Check Box 73" hidden="1">
              <a:extLst>
                <a:ext uri="{63B3BB69-23CF-44E3-9099-C40C66FF867C}">
                  <a14:compatExt spid="_x0000_s38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275</xdr:row>
          <xdr:rowOff>142875</xdr:rowOff>
        </xdr:from>
        <xdr:to>
          <xdr:col>18</xdr:col>
          <xdr:colOff>628650</xdr:colOff>
          <xdr:row>275</xdr:row>
          <xdr:rowOff>371475</xdr:rowOff>
        </xdr:to>
        <xdr:sp macro="" textlink="">
          <xdr:nvSpPr>
            <xdr:cNvPr id="38986" name="Check Box 74" hidden="1">
              <a:extLst>
                <a:ext uri="{63B3BB69-23CF-44E3-9099-C40C66FF867C}">
                  <a14:compatExt spid="_x0000_s389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276</xdr:row>
          <xdr:rowOff>142875</xdr:rowOff>
        </xdr:from>
        <xdr:to>
          <xdr:col>18</xdr:col>
          <xdr:colOff>628650</xdr:colOff>
          <xdr:row>276</xdr:row>
          <xdr:rowOff>371475</xdr:rowOff>
        </xdr:to>
        <xdr:sp macro="" textlink="">
          <xdr:nvSpPr>
            <xdr:cNvPr id="38987" name="Check Box 75" hidden="1">
              <a:extLst>
                <a:ext uri="{63B3BB69-23CF-44E3-9099-C40C66FF867C}">
                  <a14:compatExt spid="_x0000_s389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279</xdr:row>
          <xdr:rowOff>333375</xdr:rowOff>
        </xdr:from>
        <xdr:to>
          <xdr:col>18</xdr:col>
          <xdr:colOff>628650</xdr:colOff>
          <xdr:row>279</xdr:row>
          <xdr:rowOff>561975</xdr:rowOff>
        </xdr:to>
        <xdr:sp macro="" textlink="">
          <xdr:nvSpPr>
            <xdr:cNvPr id="38988" name="Check Box 76" hidden="1">
              <a:extLst>
                <a:ext uri="{63B3BB69-23CF-44E3-9099-C40C66FF867C}">
                  <a14:compatExt spid="_x0000_s389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280</xdr:row>
          <xdr:rowOff>276225</xdr:rowOff>
        </xdr:from>
        <xdr:to>
          <xdr:col>18</xdr:col>
          <xdr:colOff>628650</xdr:colOff>
          <xdr:row>280</xdr:row>
          <xdr:rowOff>504825</xdr:rowOff>
        </xdr:to>
        <xdr:sp macro="" textlink="">
          <xdr:nvSpPr>
            <xdr:cNvPr id="38989" name="Check Box 77" hidden="1">
              <a:extLst>
                <a:ext uri="{63B3BB69-23CF-44E3-9099-C40C66FF867C}">
                  <a14:compatExt spid="_x0000_s389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281</xdr:row>
          <xdr:rowOff>238125</xdr:rowOff>
        </xdr:from>
        <xdr:to>
          <xdr:col>18</xdr:col>
          <xdr:colOff>628650</xdr:colOff>
          <xdr:row>281</xdr:row>
          <xdr:rowOff>466725</xdr:rowOff>
        </xdr:to>
        <xdr:sp macro="" textlink="">
          <xdr:nvSpPr>
            <xdr:cNvPr id="38990" name="Check Box 78" hidden="1">
              <a:extLst>
                <a:ext uri="{63B3BB69-23CF-44E3-9099-C40C66FF867C}">
                  <a14:compatExt spid="_x0000_s389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282</xdr:row>
          <xdr:rowOff>219075</xdr:rowOff>
        </xdr:from>
        <xdr:to>
          <xdr:col>18</xdr:col>
          <xdr:colOff>628650</xdr:colOff>
          <xdr:row>282</xdr:row>
          <xdr:rowOff>447675</xdr:rowOff>
        </xdr:to>
        <xdr:sp macro="" textlink="">
          <xdr:nvSpPr>
            <xdr:cNvPr id="38991" name="Check Box 79" hidden="1">
              <a:extLst>
                <a:ext uri="{63B3BB69-23CF-44E3-9099-C40C66FF867C}">
                  <a14:compatExt spid="_x0000_s389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284</xdr:row>
          <xdr:rowOff>200025</xdr:rowOff>
        </xdr:from>
        <xdr:to>
          <xdr:col>18</xdr:col>
          <xdr:colOff>628650</xdr:colOff>
          <xdr:row>284</xdr:row>
          <xdr:rowOff>438150</xdr:rowOff>
        </xdr:to>
        <xdr:sp macro="" textlink="">
          <xdr:nvSpPr>
            <xdr:cNvPr id="38992" name="Check Box 80" hidden="1">
              <a:extLst>
                <a:ext uri="{63B3BB69-23CF-44E3-9099-C40C66FF867C}">
                  <a14:compatExt spid="_x0000_s389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285</xdr:row>
          <xdr:rowOff>142875</xdr:rowOff>
        </xdr:from>
        <xdr:to>
          <xdr:col>18</xdr:col>
          <xdr:colOff>628650</xdr:colOff>
          <xdr:row>285</xdr:row>
          <xdr:rowOff>371475</xdr:rowOff>
        </xdr:to>
        <xdr:sp macro="" textlink="">
          <xdr:nvSpPr>
            <xdr:cNvPr id="38993" name="Check Box 81" hidden="1">
              <a:extLst>
                <a:ext uri="{63B3BB69-23CF-44E3-9099-C40C66FF867C}">
                  <a14:compatExt spid="_x0000_s389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286</xdr:row>
          <xdr:rowOff>142875</xdr:rowOff>
        </xdr:from>
        <xdr:to>
          <xdr:col>18</xdr:col>
          <xdr:colOff>628650</xdr:colOff>
          <xdr:row>286</xdr:row>
          <xdr:rowOff>371475</xdr:rowOff>
        </xdr:to>
        <xdr:sp macro="" textlink="">
          <xdr:nvSpPr>
            <xdr:cNvPr id="38994" name="Check Box 82" hidden="1">
              <a:extLst>
                <a:ext uri="{63B3BB69-23CF-44E3-9099-C40C66FF867C}">
                  <a14:compatExt spid="_x0000_s389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289</xdr:row>
          <xdr:rowOff>219075</xdr:rowOff>
        </xdr:from>
        <xdr:to>
          <xdr:col>18</xdr:col>
          <xdr:colOff>628650</xdr:colOff>
          <xdr:row>289</xdr:row>
          <xdr:rowOff>447675</xdr:rowOff>
        </xdr:to>
        <xdr:sp macro="" textlink="">
          <xdr:nvSpPr>
            <xdr:cNvPr id="38995" name="Check Box 83" hidden="1">
              <a:extLst>
                <a:ext uri="{63B3BB69-23CF-44E3-9099-C40C66FF867C}">
                  <a14:compatExt spid="_x0000_s389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290</xdr:row>
          <xdr:rowOff>219075</xdr:rowOff>
        </xdr:from>
        <xdr:to>
          <xdr:col>18</xdr:col>
          <xdr:colOff>628650</xdr:colOff>
          <xdr:row>290</xdr:row>
          <xdr:rowOff>447675</xdr:rowOff>
        </xdr:to>
        <xdr:sp macro="" textlink="">
          <xdr:nvSpPr>
            <xdr:cNvPr id="38996" name="Check Box 84" hidden="1">
              <a:extLst>
                <a:ext uri="{63B3BB69-23CF-44E3-9099-C40C66FF867C}">
                  <a14:compatExt spid="_x0000_s389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132</xdr:row>
          <xdr:rowOff>133350</xdr:rowOff>
        </xdr:from>
        <xdr:to>
          <xdr:col>18</xdr:col>
          <xdr:colOff>628650</xdr:colOff>
          <xdr:row>132</xdr:row>
          <xdr:rowOff>361950</xdr:rowOff>
        </xdr:to>
        <xdr:sp macro="" textlink="">
          <xdr:nvSpPr>
            <xdr:cNvPr id="38997" name="Check Box 85" hidden="1">
              <a:extLst>
                <a:ext uri="{63B3BB69-23CF-44E3-9099-C40C66FF867C}">
                  <a14:compatExt spid="_x0000_s389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133</xdr:row>
          <xdr:rowOff>133350</xdr:rowOff>
        </xdr:from>
        <xdr:to>
          <xdr:col>18</xdr:col>
          <xdr:colOff>628650</xdr:colOff>
          <xdr:row>133</xdr:row>
          <xdr:rowOff>361950</xdr:rowOff>
        </xdr:to>
        <xdr:sp macro="" textlink="">
          <xdr:nvSpPr>
            <xdr:cNvPr id="38998" name="Check Box 86" hidden="1">
              <a:extLst>
                <a:ext uri="{63B3BB69-23CF-44E3-9099-C40C66FF867C}">
                  <a14:compatExt spid="_x0000_s389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134</xdr:row>
          <xdr:rowOff>133350</xdr:rowOff>
        </xdr:from>
        <xdr:to>
          <xdr:col>18</xdr:col>
          <xdr:colOff>628650</xdr:colOff>
          <xdr:row>134</xdr:row>
          <xdr:rowOff>361950</xdr:rowOff>
        </xdr:to>
        <xdr:sp macro="" textlink="">
          <xdr:nvSpPr>
            <xdr:cNvPr id="38999" name="Check Box 87" hidden="1">
              <a:extLst>
                <a:ext uri="{63B3BB69-23CF-44E3-9099-C40C66FF867C}">
                  <a14:compatExt spid="_x0000_s389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135</xdr:row>
          <xdr:rowOff>133350</xdr:rowOff>
        </xdr:from>
        <xdr:to>
          <xdr:col>18</xdr:col>
          <xdr:colOff>628650</xdr:colOff>
          <xdr:row>135</xdr:row>
          <xdr:rowOff>361950</xdr:rowOff>
        </xdr:to>
        <xdr:sp macro="" textlink="">
          <xdr:nvSpPr>
            <xdr:cNvPr id="39000" name="Check Box 88" hidden="1">
              <a:extLst>
                <a:ext uri="{63B3BB69-23CF-44E3-9099-C40C66FF867C}">
                  <a14:compatExt spid="_x0000_s39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136</xdr:row>
          <xdr:rowOff>133350</xdr:rowOff>
        </xdr:from>
        <xdr:to>
          <xdr:col>18</xdr:col>
          <xdr:colOff>628650</xdr:colOff>
          <xdr:row>136</xdr:row>
          <xdr:rowOff>361950</xdr:rowOff>
        </xdr:to>
        <xdr:sp macro="" textlink="">
          <xdr:nvSpPr>
            <xdr:cNvPr id="39001" name="Check Box 89" hidden="1">
              <a:extLst>
                <a:ext uri="{63B3BB69-23CF-44E3-9099-C40C66FF867C}">
                  <a14:compatExt spid="_x0000_s390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137</xdr:row>
          <xdr:rowOff>133350</xdr:rowOff>
        </xdr:from>
        <xdr:to>
          <xdr:col>18</xdr:col>
          <xdr:colOff>628650</xdr:colOff>
          <xdr:row>137</xdr:row>
          <xdr:rowOff>361950</xdr:rowOff>
        </xdr:to>
        <xdr:sp macro="" textlink="">
          <xdr:nvSpPr>
            <xdr:cNvPr id="39002" name="Check Box 90" hidden="1">
              <a:extLst>
                <a:ext uri="{63B3BB69-23CF-44E3-9099-C40C66FF867C}">
                  <a14:compatExt spid="_x0000_s390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138</xdr:row>
          <xdr:rowOff>133350</xdr:rowOff>
        </xdr:from>
        <xdr:to>
          <xdr:col>18</xdr:col>
          <xdr:colOff>628650</xdr:colOff>
          <xdr:row>138</xdr:row>
          <xdr:rowOff>361950</xdr:rowOff>
        </xdr:to>
        <xdr:sp macro="" textlink="">
          <xdr:nvSpPr>
            <xdr:cNvPr id="39003" name="Check Box 91" hidden="1">
              <a:extLst>
                <a:ext uri="{63B3BB69-23CF-44E3-9099-C40C66FF867C}">
                  <a14:compatExt spid="_x0000_s390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123</xdr:row>
          <xdr:rowOff>238125</xdr:rowOff>
        </xdr:from>
        <xdr:to>
          <xdr:col>18</xdr:col>
          <xdr:colOff>628650</xdr:colOff>
          <xdr:row>123</xdr:row>
          <xdr:rowOff>466725</xdr:rowOff>
        </xdr:to>
        <xdr:sp macro="" textlink="">
          <xdr:nvSpPr>
            <xdr:cNvPr id="39004" name="Check Box 92" hidden="1">
              <a:extLst>
                <a:ext uri="{63B3BB69-23CF-44E3-9099-C40C66FF867C}">
                  <a14:compatExt spid="_x0000_s390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124</xdr:row>
          <xdr:rowOff>247650</xdr:rowOff>
        </xdr:from>
        <xdr:to>
          <xdr:col>18</xdr:col>
          <xdr:colOff>628650</xdr:colOff>
          <xdr:row>124</xdr:row>
          <xdr:rowOff>476250</xdr:rowOff>
        </xdr:to>
        <xdr:sp macro="" textlink="">
          <xdr:nvSpPr>
            <xdr:cNvPr id="39005" name="Check Box 93" hidden="1">
              <a:extLst>
                <a:ext uri="{63B3BB69-23CF-44E3-9099-C40C66FF867C}">
                  <a14:compatExt spid="_x0000_s390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125</xdr:row>
          <xdr:rowOff>190500</xdr:rowOff>
        </xdr:from>
        <xdr:to>
          <xdr:col>18</xdr:col>
          <xdr:colOff>628650</xdr:colOff>
          <xdr:row>125</xdr:row>
          <xdr:rowOff>419100</xdr:rowOff>
        </xdr:to>
        <xdr:sp macro="" textlink="">
          <xdr:nvSpPr>
            <xdr:cNvPr id="39006" name="Check Box 94" hidden="1">
              <a:extLst>
                <a:ext uri="{63B3BB69-23CF-44E3-9099-C40C66FF867C}">
                  <a14:compatExt spid="_x0000_s390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126</xdr:row>
          <xdr:rowOff>190500</xdr:rowOff>
        </xdr:from>
        <xdr:to>
          <xdr:col>18</xdr:col>
          <xdr:colOff>628650</xdr:colOff>
          <xdr:row>126</xdr:row>
          <xdr:rowOff>419100</xdr:rowOff>
        </xdr:to>
        <xdr:sp macro="" textlink="">
          <xdr:nvSpPr>
            <xdr:cNvPr id="39007" name="Check Box 95" hidden="1">
              <a:extLst>
                <a:ext uri="{63B3BB69-23CF-44E3-9099-C40C66FF867C}">
                  <a14:compatExt spid="_x0000_s390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127</xdr:row>
          <xdr:rowOff>219075</xdr:rowOff>
        </xdr:from>
        <xdr:to>
          <xdr:col>18</xdr:col>
          <xdr:colOff>628650</xdr:colOff>
          <xdr:row>127</xdr:row>
          <xdr:rowOff>447675</xdr:rowOff>
        </xdr:to>
        <xdr:sp macro="" textlink="">
          <xdr:nvSpPr>
            <xdr:cNvPr id="39008" name="Check Box 96" hidden="1">
              <a:extLst>
                <a:ext uri="{63B3BB69-23CF-44E3-9099-C40C66FF867C}">
                  <a14:compatExt spid="_x0000_s390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128</xdr:row>
          <xdr:rowOff>228600</xdr:rowOff>
        </xdr:from>
        <xdr:to>
          <xdr:col>18</xdr:col>
          <xdr:colOff>628650</xdr:colOff>
          <xdr:row>128</xdr:row>
          <xdr:rowOff>457200</xdr:rowOff>
        </xdr:to>
        <xdr:sp macro="" textlink="">
          <xdr:nvSpPr>
            <xdr:cNvPr id="39009" name="Check Box 97" hidden="1">
              <a:extLst>
                <a:ext uri="{63B3BB69-23CF-44E3-9099-C40C66FF867C}">
                  <a14:compatExt spid="_x0000_s390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129</xdr:row>
          <xdr:rowOff>219075</xdr:rowOff>
        </xdr:from>
        <xdr:to>
          <xdr:col>18</xdr:col>
          <xdr:colOff>628650</xdr:colOff>
          <xdr:row>129</xdr:row>
          <xdr:rowOff>447675</xdr:rowOff>
        </xdr:to>
        <xdr:sp macro="" textlink="">
          <xdr:nvSpPr>
            <xdr:cNvPr id="39010" name="Check Box 98" hidden="1">
              <a:extLst>
                <a:ext uri="{63B3BB69-23CF-44E3-9099-C40C66FF867C}">
                  <a14:compatExt spid="_x0000_s390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130</xdr:row>
          <xdr:rowOff>228600</xdr:rowOff>
        </xdr:from>
        <xdr:to>
          <xdr:col>18</xdr:col>
          <xdr:colOff>628650</xdr:colOff>
          <xdr:row>130</xdr:row>
          <xdr:rowOff>457200</xdr:rowOff>
        </xdr:to>
        <xdr:sp macro="" textlink="">
          <xdr:nvSpPr>
            <xdr:cNvPr id="39011" name="Check Box 99" hidden="1">
              <a:extLst>
                <a:ext uri="{63B3BB69-23CF-44E3-9099-C40C66FF867C}">
                  <a14:compatExt spid="_x0000_s390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xdr:row>
          <xdr:rowOff>219075</xdr:rowOff>
        </xdr:from>
        <xdr:to>
          <xdr:col>18</xdr:col>
          <xdr:colOff>628650</xdr:colOff>
          <xdr:row>35</xdr:row>
          <xdr:rowOff>447675</xdr:rowOff>
        </xdr:to>
        <xdr:sp macro="" textlink="">
          <xdr:nvSpPr>
            <xdr:cNvPr id="39012" name="Check Box 100" hidden="1">
              <a:extLst>
                <a:ext uri="{63B3BB69-23CF-44E3-9099-C40C66FF867C}">
                  <a14:compatExt spid="_x0000_s390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37</xdr:row>
          <xdr:rowOff>152400</xdr:rowOff>
        </xdr:from>
        <xdr:to>
          <xdr:col>18</xdr:col>
          <xdr:colOff>628650</xdr:colOff>
          <xdr:row>37</xdr:row>
          <xdr:rowOff>381000</xdr:rowOff>
        </xdr:to>
        <xdr:sp macro="" textlink="">
          <xdr:nvSpPr>
            <xdr:cNvPr id="39013" name="Check Box 101" hidden="1">
              <a:extLst>
                <a:ext uri="{63B3BB69-23CF-44E3-9099-C40C66FF867C}">
                  <a14:compatExt spid="_x0000_s390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38</xdr:row>
          <xdr:rowOff>133350</xdr:rowOff>
        </xdr:from>
        <xdr:to>
          <xdr:col>18</xdr:col>
          <xdr:colOff>628650</xdr:colOff>
          <xdr:row>38</xdr:row>
          <xdr:rowOff>361950</xdr:rowOff>
        </xdr:to>
        <xdr:sp macro="" textlink="">
          <xdr:nvSpPr>
            <xdr:cNvPr id="39014" name="Check Box 102" hidden="1">
              <a:extLst>
                <a:ext uri="{63B3BB69-23CF-44E3-9099-C40C66FF867C}">
                  <a14:compatExt spid="_x0000_s390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39</xdr:row>
          <xdr:rowOff>133350</xdr:rowOff>
        </xdr:from>
        <xdr:to>
          <xdr:col>18</xdr:col>
          <xdr:colOff>628650</xdr:colOff>
          <xdr:row>39</xdr:row>
          <xdr:rowOff>361950</xdr:rowOff>
        </xdr:to>
        <xdr:sp macro="" textlink="">
          <xdr:nvSpPr>
            <xdr:cNvPr id="39015" name="Check Box 103" hidden="1">
              <a:extLst>
                <a:ext uri="{63B3BB69-23CF-44E3-9099-C40C66FF867C}">
                  <a14:compatExt spid="_x0000_s390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40</xdr:row>
          <xdr:rowOff>171450</xdr:rowOff>
        </xdr:from>
        <xdr:to>
          <xdr:col>18</xdr:col>
          <xdr:colOff>628650</xdr:colOff>
          <xdr:row>40</xdr:row>
          <xdr:rowOff>400050</xdr:rowOff>
        </xdr:to>
        <xdr:sp macro="" textlink="">
          <xdr:nvSpPr>
            <xdr:cNvPr id="39016" name="Check Box 104" hidden="1">
              <a:extLst>
                <a:ext uri="{63B3BB69-23CF-44E3-9099-C40C66FF867C}">
                  <a14:compatExt spid="_x0000_s390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42</xdr:row>
          <xdr:rowOff>133350</xdr:rowOff>
        </xdr:from>
        <xdr:to>
          <xdr:col>18</xdr:col>
          <xdr:colOff>628650</xdr:colOff>
          <xdr:row>42</xdr:row>
          <xdr:rowOff>361950</xdr:rowOff>
        </xdr:to>
        <xdr:sp macro="" textlink="">
          <xdr:nvSpPr>
            <xdr:cNvPr id="39017" name="Check Box 105" hidden="1">
              <a:extLst>
                <a:ext uri="{63B3BB69-23CF-44E3-9099-C40C66FF867C}">
                  <a14:compatExt spid="_x0000_s390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43</xdr:row>
          <xdr:rowOff>133350</xdr:rowOff>
        </xdr:from>
        <xdr:to>
          <xdr:col>18</xdr:col>
          <xdr:colOff>628650</xdr:colOff>
          <xdr:row>43</xdr:row>
          <xdr:rowOff>361950</xdr:rowOff>
        </xdr:to>
        <xdr:sp macro="" textlink="">
          <xdr:nvSpPr>
            <xdr:cNvPr id="39018" name="Check Box 106" hidden="1">
              <a:extLst>
                <a:ext uri="{63B3BB69-23CF-44E3-9099-C40C66FF867C}">
                  <a14:compatExt spid="_x0000_s390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45</xdr:row>
          <xdr:rowOff>133350</xdr:rowOff>
        </xdr:from>
        <xdr:to>
          <xdr:col>18</xdr:col>
          <xdr:colOff>628650</xdr:colOff>
          <xdr:row>45</xdr:row>
          <xdr:rowOff>361950</xdr:rowOff>
        </xdr:to>
        <xdr:sp macro="" textlink="">
          <xdr:nvSpPr>
            <xdr:cNvPr id="39019" name="Check Box 107" hidden="1">
              <a:extLst>
                <a:ext uri="{63B3BB69-23CF-44E3-9099-C40C66FF867C}">
                  <a14:compatExt spid="_x0000_s390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46</xdr:row>
          <xdr:rowOff>133350</xdr:rowOff>
        </xdr:from>
        <xdr:to>
          <xdr:col>18</xdr:col>
          <xdr:colOff>628650</xdr:colOff>
          <xdr:row>46</xdr:row>
          <xdr:rowOff>361950</xdr:rowOff>
        </xdr:to>
        <xdr:sp macro="" textlink="">
          <xdr:nvSpPr>
            <xdr:cNvPr id="39020" name="Check Box 108" hidden="1">
              <a:extLst>
                <a:ext uri="{63B3BB69-23CF-44E3-9099-C40C66FF867C}">
                  <a14:compatExt spid="_x0000_s390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47</xdr:row>
          <xdr:rowOff>152400</xdr:rowOff>
        </xdr:from>
        <xdr:to>
          <xdr:col>18</xdr:col>
          <xdr:colOff>628650</xdr:colOff>
          <xdr:row>47</xdr:row>
          <xdr:rowOff>381000</xdr:rowOff>
        </xdr:to>
        <xdr:sp macro="" textlink="">
          <xdr:nvSpPr>
            <xdr:cNvPr id="39021" name="Check Box 109" hidden="1">
              <a:extLst>
                <a:ext uri="{63B3BB69-23CF-44E3-9099-C40C66FF867C}">
                  <a14:compatExt spid="_x0000_s390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xdr:row>
          <xdr:rowOff>133350</xdr:rowOff>
        </xdr:from>
        <xdr:to>
          <xdr:col>18</xdr:col>
          <xdr:colOff>628650</xdr:colOff>
          <xdr:row>50</xdr:row>
          <xdr:rowOff>361950</xdr:rowOff>
        </xdr:to>
        <xdr:sp macro="" textlink="">
          <xdr:nvSpPr>
            <xdr:cNvPr id="39022" name="Check Box 110" hidden="1">
              <a:extLst>
                <a:ext uri="{63B3BB69-23CF-44E3-9099-C40C66FF867C}">
                  <a14:compatExt spid="_x0000_s390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51</xdr:row>
          <xdr:rowOff>133350</xdr:rowOff>
        </xdr:from>
        <xdr:to>
          <xdr:col>18</xdr:col>
          <xdr:colOff>628650</xdr:colOff>
          <xdr:row>51</xdr:row>
          <xdr:rowOff>361950</xdr:rowOff>
        </xdr:to>
        <xdr:sp macro="" textlink="">
          <xdr:nvSpPr>
            <xdr:cNvPr id="39023" name="Check Box 111" hidden="1">
              <a:extLst>
                <a:ext uri="{63B3BB69-23CF-44E3-9099-C40C66FF867C}">
                  <a14:compatExt spid="_x0000_s390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52</xdr:row>
          <xdr:rowOff>133350</xdr:rowOff>
        </xdr:from>
        <xdr:to>
          <xdr:col>18</xdr:col>
          <xdr:colOff>628650</xdr:colOff>
          <xdr:row>52</xdr:row>
          <xdr:rowOff>361950</xdr:rowOff>
        </xdr:to>
        <xdr:sp macro="" textlink="">
          <xdr:nvSpPr>
            <xdr:cNvPr id="39024" name="Check Box 112" hidden="1">
              <a:extLst>
                <a:ext uri="{63B3BB69-23CF-44E3-9099-C40C66FF867C}">
                  <a14:compatExt spid="_x0000_s390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59</xdr:row>
          <xdr:rowOff>247650</xdr:rowOff>
        </xdr:from>
        <xdr:to>
          <xdr:col>18</xdr:col>
          <xdr:colOff>628650</xdr:colOff>
          <xdr:row>59</xdr:row>
          <xdr:rowOff>476250</xdr:rowOff>
        </xdr:to>
        <xdr:sp macro="" textlink="">
          <xdr:nvSpPr>
            <xdr:cNvPr id="39025" name="Check Box 113" hidden="1">
              <a:extLst>
                <a:ext uri="{63B3BB69-23CF-44E3-9099-C40C66FF867C}">
                  <a14:compatExt spid="_x0000_s39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61</xdr:row>
          <xdr:rowOff>133350</xdr:rowOff>
        </xdr:from>
        <xdr:to>
          <xdr:col>18</xdr:col>
          <xdr:colOff>628650</xdr:colOff>
          <xdr:row>61</xdr:row>
          <xdr:rowOff>361950</xdr:rowOff>
        </xdr:to>
        <xdr:sp macro="" textlink="">
          <xdr:nvSpPr>
            <xdr:cNvPr id="39026" name="Check Box 114" hidden="1">
              <a:extLst>
                <a:ext uri="{63B3BB69-23CF-44E3-9099-C40C66FF867C}">
                  <a14:compatExt spid="_x0000_s39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62</xdr:row>
          <xdr:rowOff>133350</xdr:rowOff>
        </xdr:from>
        <xdr:to>
          <xdr:col>18</xdr:col>
          <xdr:colOff>628650</xdr:colOff>
          <xdr:row>62</xdr:row>
          <xdr:rowOff>361950</xdr:rowOff>
        </xdr:to>
        <xdr:sp macro="" textlink="">
          <xdr:nvSpPr>
            <xdr:cNvPr id="39027" name="Check Box 115" hidden="1">
              <a:extLst>
                <a:ext uri="{63B3BB69-23CF-44E3-9099-C40C66FF867C}">
                  <a14:compatExt spid="_x0000_s39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63</xdr:row>
          <xdr:rowOff>133350</xdr:rowOff>
        </xdr:from>
        <xdr:to>
          <xdr:col>18</xdr:col>
          <xdr:colOff>628650</xdr:colOff>
          <xdr:row>63</xdr:row>
          <xdr:rowOff>361950</xdr:rowOff>
        </xdr:to>
        <xdr:sp macro="" textlink="">
          <xdr:nvSpPr>
            <xdr:cNvPr id="39028" name="Check Box 116" hidden="1">
              <a:extLst>
                <a:ext uri="{63B3BB69-23CF-44E3-9099-C40C66FF867C}">
                  <a14:compatExt spid="_x0000_s39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64</xdr:row>
          <xdr:rowOff>133350</xdr:rowOff>
        </xdr:from>
        <xdr:to>
          <xdr:col>18</xdr:col>
          <xdr:colOff>628650</xdr:colOff>
          <xdr:row>64</xdr:row>
          <xdr:rowOff>361950</xdr:rowOff>
        </xdr:to>
        <xdr:sp macro="" textlink="">
          <xdr:nvSpPr>
            <xdr:cNvPr id="39029" name="Check Box 117" hidden="1">
              <a:extLst>
                <a:ext uri="{63B3BB69-23CF-44E3-9099-C40C66FF867C}">
                  <a14:compatExt spid="_x0000_s39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65</xdr:row>
          <xdr:rowOff>133350</xdr:rowOff>
        </xdr:from>
        <xdr:to>
          <xdr:col>18</xdr:col>
          <xdr:colOff>628650</xdr:colOff>
          <xdr:row>65</xdr:row>
          <xdr:rowOff>361950</xdr:rowOff>
        </xdr:to>
        <xdr:sp macro="" textlink="">
          <xdr:nvSpPr>
            <xdr:cNvPr id="39030" name="Check Box 118" hidden="1">
              <a:extLst>
                <a:ext uri="{63B3BB69-23CF-44E3-9099-C40C66FF867C}">
                  <a14:compatExt spid="_x0000_s390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66</xdr:row>
          <xdr:rowOff>133350</xdr:rowOff>
        </xdr:from>
        <xdr:to>
          <xdr:col>18</xdr:col>
          <xdr:colOff>628650</xdr:colOff>
          <xdr:row>66</xdr:row>
          <xdr:rowOff>361950</xdr:rowOff>
        </xdr:to>
        <xdr:sp macro="" textlink="">
          <xdr:nvSpPr>
            <xdr:cNvPr id="39031" name="Check Box 119" hidden="1">
              <a:extLst>
                <a:ext uri="{63B3BB69-23CF-44E3-9099-C40C66FF867C}">
                  <a14:compatExt spid="_x0000_s39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68</xdr:row>
          <xdr:rowOff>133350</xdr:rowOff>
        </xdr:from>
        <xdr:to>
          <xdr:col>18</xdr:col>
          <xdr:colOff>628650</xdr:colOff>
          <xdr:row>68</xdr:row>
          <xdr:rowOff>361950</xdr:rowOff>
        </xdr:to>
        <xdr:sp macro="" textlink="">
          <xdr:nvSpPr>
            <xdr:cNvPr id="39032" name="Check Box 120" hidden="1">
              <a:extLst>
                <a:ext uri="{63B3BB69-23CF-44E3-9099-C40C66FF867C}">
                  <a14:compatExt spid="_x0000_s39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69</xdr:row>
          <xdr:rowOff>133350</xdr:rowOff>
        </xdr:from>
        <xdr:to>
          <xdr:col>18</xdr:col>
          <xdr:colOff>628650</xdr:colOff>
          <xdr:row>69</xdr:row>
          <xdr:rowOff>361950</xdr:rowOff>
        </xdr:to>
        <xdr:sp macro="" textlink="">
          <xdr:nvSpPr>
            <xdr:cNvPr id="39033" name="Check Box 121" hidden="1">
              <a:extLst>
                <a:ext uri="{63B3BB69-23CF-44E3-9099-C40C66FF867C}">
                  <a14:compatExt spid="_x0000_s390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70</xdr:row>
          <xdr:rowOff>133350</xdr:rowOff>
        </xdr:from>
        <xdr:to>
          <xdr:col>18</xdr:col>
          <xdr:colOff>628650</xdr:colOff>
          <xdr:row>70</xdr:row>
          <xdr:rowOff>361950</xdr:rowOff>
        </xdr:to>
        <xdr:sp macro="" textlink="">
          <xdr:nvSpPr>
            <xdr:cNvPr id="39034" name="Check Box 122" hidden="1">
              <a:extLst>
                <a:ext uri="{63B3BB69-23CF-44E3-9099-C40C66FF867C}">
                  <a14:compatExt spid="_x0000_s39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71</xdr:row>
          <xdr:rowOff>133350</xdr:rowOff>
        </xdr:from>
        <xdr:to>
          <xdr:col>18</xdr:col>
          <xdr:colOff>628650</xdr:colOff>
          <xdr:row>71</xdr:row>
          <xdr:rowOff>361950</xdr:rowOff>
        </xdr:to>
        <xdr:sp macro="" textlink="">
          <xdr:nvSpPr>
            <xdr:cNvPr id="39035" name="Check Box 123" hidden="1">
              <a:extLst>
                <a:ext uri="{63B3BB69-23CF-44E3-9099-C40C66FF867C}">
                  <a14:compatExt spid="_x0000_s39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73</xdr:row>
          <xdr:rowOff>133350</xdr:rowOff>
        </xdr:from>
        <xdr:to>
          <xdr:col>18</xdr:col>
          <xdr:colOff>628650</xdr:colOff>
          <xdr:row>73</xdr:row>
          <xdr:rowOff>361950</xdr:rowOff>
        </xdr:to>
        <xdr:sp macro="" textlink="">
          <xdr:nvSpPr>
            <xdr:cNvPr id="39036" name="Check Box 124" hidden="1">
              <a:extLst>
                <a:ext uri="{63B3BB69-23CF-44E3-9099-C40C66FF867C}">
                  <a14:compatExt spid="_x0000_s39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74</xdr:row>
          <xdr:rowOff>133350</xdr:rowOff>
        </xdr:from>
        <xdr:to>
          <xdr:col>18</xdr:col>
          <xdr:colOff>628650</xdr:colOff>
          <xdr:row>74</xdr:row>
          <xdr:rowOff>361950</xdr:rowOff>
        </xdr:to>
        <xdr:sp macro="" textlink="">
          <xdr:nvSpPr>
            <xdr:cNvPr id="39037" name="Check Box 125" hidden="1">
              <a:extLst>
                <a:ext uri="{63B3BB69-23CF-44E3-9099-C40C66FF867C}">
                  <a14:compatExt spid="_x0000_s39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75</xdr:row>
          <xdr:rowOff>133350</xdr:rowOff>
        </xdr:from>
        <xdr:to>
          <xdr:col>18</xdr:col>
          <xdr:colOff>628650</xdr:colOff>
          <xdr:row>75</xdr:row>
          <xdr:rowOff>361950</xdr:rowOff>
        </xdr:to>
        <xdr:sp macro="" textlink="">
          <xdr:nvSpPr>
            <xdr:cNvPr id="39038" name="Check Box 126" hidden="1">
              <a:extLst>
                <a:ext uri="{63B3BB69-23CF-44E3-9099-C40C66FF867C}">
                  <a14:compatExt spid="_x0000_s39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76</xdr:row>
          <xdr:rowOff>133350</xdr:rowOff>
        </xdr:from>
        <xdr:to>
          <xdr:col>18</xdr:col>
          <xdr:colOff>628650</xdr:colOff>
          <xdr:row>76</xdr:row>
          <xdr:rowOff>361950</xdr:rowOff>
        </xdr:to>
        <xdr:sp macro="" textlink="">
          <xdr:nvSpPr>
            <xdr:cNvPr id="39039" name="Check Box 127" hidden="1">
              <a:extLst>
                <a:ext uri="{63B3BB69-23CF-44E3-9099-C40C66FF867C}">
                  <a14:compatExt spid="_x0000_s39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77</xdr:row>
          <xdr:rowOff>133350</xdr:rowOff>
        </xdr:from>
        <xdr:to>
          <xdr:col>18</xdr:col>
          <xdr:colOff>628650</xdr:colOff>
          <xdr:row>77</xdr:row>
          <xdr:rowOff>361950</xdr:rowOff>
        </xdr:to>
        <xdr:sp macro="" textlink="">
          <xdr:nvSpPr>
            <xdr:cNvPr id="39040" name="Check Box 128" hidden="1">
              <a:extLst>
                <a:ext uri="{63B3BB69-23CF-44E3-9099-C40C66FF867C}">
                  <a14:compatExt spid="_x0000_s39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78</xdr:row>
          <xdr:rowOff>133350</xdr:rowOff>
        </xdr:from>
        <xdr:to>
          <xdr:col>18</xdr:col>
          <xdr:colOff>628650</xdr:colOff>
          <xdr:row>78</xdr:row>
          <xdr:rowOff>361950</xdr:rowOff>
        </xdr:to>
        <xdr:sp macro="" textlink="">
          <xdr:nvSpPr>
            <xdr:cNvPr id="39041" name="Check Box 129" hidden="1">
              <a:extLst>
                <a:ext uri="{63B3BB69-23CF-44E3-9099-C40C66FF867C}">
                  <a14:compatExt spid="_x0000_s39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79</xdr:row>
          <xdr:rowOff>133350</xdr:rowOff>
        </xdr:from>
        <xdr:to>
          <xdr:col>18</xdr:col>
          <xdr:colOff>628650</xdr:colOff>
          <xdr:row>79</xdr:row>
          <xdr:rowOff>361950</xdr:rowOff>
        </xdr:to>
        <xdr:sp macro="" textlink="">
          <xdr:nvSpPr>
            <xdr:cNvPr id="39042" name="Check Box 130" hidden="1">
              <a:extLst>
                <a:ext uri="{63B3BB69-23CF-44E3-9099-C40C66FF867C}">
                  <a14:compatExt spid="_x0000_s390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80</xdr:row>
          <xdr:rowOff>133350</xdr:rowOff>
        </xdr:from>
        <xdr:to>
          <xdr:col>18</xdr:col>
          <xdr:colOff>628650</xdr:colOff>
          <xdr:row>80</xdr:row>
          <xdr:rowOff>361950</xdr:rowOff>
        </xdr:to>
        <xdr:sp macro="" textlink="">
          <xdr:nvSpPr>
            <xdr:cNvPr id="39043" name="Check Box 131" hidden="1">
              <a:extLst>
                <a:ext uri="{63B3BB69-23CF-44E3-9099-C40C66FF867C}">
                  <a14:compatExt spid="_x0000_s390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81</xdr:row>
          <xdr:rowOff>133350</xdr:rowOff>
        </xdr:from>
        <xdr:to>
          <xdr:col>18</xdr:col>
          <xdr:colOff>628650</xdr:colOff>
          <xdr:row>81</xdr:row>
          <xdr:rowOff>361950</xdr:rowOff>
        </xdr:to>
        <xdr:sp macro="" textlink="">
          <xdr:nvSpPr>
            <xdr:cNvPr id="39044" name="Check Box 132" hidden="1">
              <a:extLst>
                <a:ext uri="{63B3BB69-23CF-44E3-9099-C40C66FF867C}">
                  <a14:compatExt spid="_x0000_s390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82</xdr:row>
          <xdr:rowOff>133350</xdr:rowOff>
        </xdr:from>
        <xdr:to>
          <xdr:col>18</xdr:col>
          <xdr:colOff>628650</xdr:colOff>
          <xdr:row>82</xdr:row>
          <xdr:rowOff>361950</xdr:rowOff>
        </xdr:to>
        <xdr:sp macro="" textlink="">
          <xdr:nvSpPr>
            <xdr:cNvPr id="39045" name="Check Box 133" hidden="1">
              <a:extLst>
                <a:ext uri="{63B3BB69-23CF-44E3-9099-C40C66FF867C}">
                  <a14:compatExt spid="_x0000_s39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89</xdr:row>
          <xdr:rowOff>133350</xdr:rowOff>
        </xdr:from>
        <xdr:to>
          <xdr:col>18</xdr:col>
          <xdr:colOff>628650</xdr:colOff>
          <xdr:row>89</xdr:row>
          <xdr:rowOff>361950</xdr:rowOff>
        </xdr:to>
        <xdr:sp macro="" textlink="">
          <xdr:nvSpPr>
            <xdr:cNvPr id="39046" name="Check Box 134" hidden="1">
              <a:extLst>
                <a:ext uri="{63B3BB69-23CF-44E3-9099-C40C66FF867C}">
                  <a14:compatExt spid="_x0000_s39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91</xdr:row>
          <xdr:rowOff>133350</xdr:rowOff>
        </xdr:from>
        <xdr:to>
          <xdr:col>18</xdr:col>
          <xdr:colOff>628650</xdr:colOff>
          <xdr:row>91</xdr:row>
          <xdr:rowOff>361950</xdr:rowOff>
        </xdr:to>
        <xdr:sp macro="" textlink="">
          <xdr:nvSpPr>
            <xdr:cNvPr id="39047" name="Check Box 135" hidden="1">
              <a:extLst>
                <a:ext uri="{63B3BB69-23CF-44E3-9099-C40C66FF867C}">
                  <a14:compatExt spid="_x0000_s39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92</xdr:row>
          <xdr:rowOff>133350</xdr:rowOff>
        </xdr:from>
        <xdr:to>
          <xdr:col>18</xdr:col>
          <xdr:colOff>628650</xdr:colOff>
          <xdr:row>92</xdr:row>
          <xdr:rowOff>361950</xdr:rowOff>
        </xdr:to>
        <xdr:sp macro="" textlink="">
          <xdr:nvSpPr>
            <xdr:cNvPr id="39048" name="Check Box 136" hidden="1">
              <a:extLst>
                <a:ext uri="{63B3BB69-23CF-44E3-9099-C40C66FF867C}">
                  <a14:compatExt spid="_x0000_s390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93</xdr:row>
          <xdr:rowOff>133350</xdr:rowOff>
        </xdr:from>
        <xdr:to>
          <xdr:col>18</xdr:col>
          <xdr:colOff>628650</xdr:colOff>
          <xdr:row>93</xdr:row>
          <xdr:rowOff>361950</xdr:rowOff>
        </xdr:to>
        <xdr:sp macro="" textlink="">
          <xdr:nvSpPr>
            <xdr:cNvPr id="39049" name="Check Box 137" hidden="1">
              <a:extLst>
                <a:ext uri="{63B3BB69-23CF-44E3-9099-C40C66FF867C}">
                  <a14:compatExt spid="_x0000_s39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94</xdr:row>
          <xdr:rowOff>133350</xdr:rowOff>
        </xdr:from>
        <xdr:to>
          <xdr:col>18</xdr:col>
          <xdr:colOff>628650</xdr:colOff>
          <xdr:row>94</xdr:row>
          <xdr:rowOff>361950</xdr:rowOff>
        </xdr:to>
        <xdr:sp macro="" textlink="">
          <xdr:nvSpPr>
            <xdr:cNvPr id="39050" name="Check Box 138" hidden="1">
              <a:extLst>
                <a:ext uri="{63B3BB69-23CF-44E3-9099-C40C66FF867C}">
                  <a14:compatExt spid="_x0000_s39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95</xdr:row>
          <xdr:rowOff>133350</xdr:rowOff>
        </xdr:from>
        <xdr:to>
          <xdr:col>18</xdr:col>
          <xdr:colOff>628650</xdr:colOff>
          <xdr:row>95</xdr:row>
          <xdr:rowOff>361950</xdr:rowOff>
        </xdr:to>
        <xdr:sp macro="" textlink="">
          <xdr:nvSpPr>
            <xdr:cNvPr id="39051" name="Check Box 139" hidden="1">
              <a:extLst>
                <a:ext uri="{63B3BB69-23CF-44E3-9099-C40C66FF867C}">
                  <a14:compatExt spid="_x0000_s39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96</xdr:row>
          <xdr:rowOff>133350</xdr:rowOff>
        </xdr:from>
        <xdr:to>
          <xdr:col>18</xdr:col>
          <xdr:colOff>628650</xdr:colOff>
          <xdr:row>96</xdr:row>
          <xdr:rowOff>361950</xdr:rowOff>
        </xdr:to>
        <xdr:sp macro="" textlink="">
          <xdr:nvSpPr>
            <xdr:cNvPr id="39052" name="Check Box 140" hidden="1">
              <a:extLst>
                <a:ext uri="{63B3BB69-23CF-44E3-9099-C40C66FF867C}">
                  <a14:compatExt spid="_x0000_s39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98</xdr:row>
          <xdr:rowOff>133350</xdr:rowOff>
        </xdr:from>
        <xdr:to>
          <xdr:col>18</xdr:col>
          <xdr:colOff>628650</xdr:colOff>
          <xdr:row>98</xdr:row>
          <xdr:rowOff>361950</xdr:rowOff>
        </xdr:to>
        <xdr:sp macro="" textlink="">
          <xdr:nvSpPr>
            <xdr:cNvPr id="39053" name="Check Box 141" hidden="1">
              <a:extLst>
                <a:ext uri="{63B3BB69-23CF-44E3-9099-C40C66FF867C}">
                  <a14:compatExt spid="_x0000_s39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99</xdr:row>
          <xdr:rowOff>123825</xdr:rowOff>
        </xdr:from>
        <xdr:to>
          <xdr:col>18</xdr:col>
          <xdr:colOff>628650</xdr:colOff>
          <xdr:row>99</xdr:row>
          <xdr:rowOff>352425</xdr:rowOff>
        </xdr:to>
        <xdr:sp macro="" textlink="">
          <xdr:nvSpPr>
            <xdr:cNvPr id="39054" name="Check Box 142" hidden="1">
              <a:extLst>
                <a:ext uri="{63B3BB69-23CF-44E3-9099-C40C66FF867C}">
                  <a14:compatExt spid="_x0000_s39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100</xdr:row>
          <xdr:rowOff>133350</xdr:rowOff>
        </xdr:from>
        <xdr:to>
          <xdr:col>18</xdr:col>
          <xdr:colOff>628650</xdr:colOff>
          <xdr:row>100</xdr:row>
          <xdr:rowOff>361950</xdr:rowOff>
        </xdr:to>
        <xdr:sp macro="" textlink="">
          <xdr:nvSpPr>
            <xdr:cNvPr id="39055" name="Check Box 143" hidden="1">
              <a:extLst>
                <a:ext uri="{63B3BB69-23CF-44E3-9099-C40C66FF867C}">
                  <a14:compatExt spid="_x0000_s39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101</xdr:row>
          <xdr:rowOff>133350</xdr:rowOff>
        </xdr:from>
        <xdr:to>
          <xdr:col>18</xdr:col>
          <xdr:colOff>628650</xdr:colOff>
          <xdr:row>101</xdr:row>
          <xdr:rowOff>361950</xdr:rowOff>
        </xdr:to>
        <xdr:sp macro="" textlink="">
          <xdr:nvSpPr>
            <xdr:cNvPr id="39056" name="Check Box 144" hidden="1">
              <a:extLst>
                <a:ext uri="{63B3BB69-23CF-44E3-9099-C40C66FF867C}">
                  <a14:compatExt spid="_x0000_s39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102</xdr:row>
          <xdr:rowOff>133350</xdr:rowOff>
        </xdr:from>
        <xdr:to>
          <xdr:col>18</xdr:col>
          <xdr:colOff>628650</xdr:colOff>
          <xdr:row>102</xdr:row>
          <xdr:rowOff>361950</xdr:rowOff>
        </xdr:to>
        <xdr:sp macro="" textlink="">
          <xdr:nvSpPr>
            <xdr:cNvPr id="39057" name="Check Box 145" hidden="1">
              <a:extLst>
                <a:ext uri="{63B3BB69-23CF-44E3-9099-C40C66FF867C}">
                  <a14:compatExt spid="_x0000_s390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103</xdr:row>
          <xdr:rowOff>123825</xdr:rowOff>
        </xdr:from>
        <xdr:to>
          <xdr:col>18</xdr:col>
          <xdr:colOff>628650</xdr:colOff>
          <xdr:row>103</xdr:row>
          <xdr:rowOff>352425</xdr:rowOff>
        </xdr:to>
        <xdr:sp macro="" textlink="">
          <xdr:nvSpPr>
            <xdr:cNvPr id="39058" name="Check Box 146" hidden="1">
              <a:extLst>
                <a:ext uri="{63B3BB69-23CF-44E3-9099-C40C66FF867C}">
                  <a14:compatExt spid="_x0000_s39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115</xdr:row>
          <xdr:rowOff>295275</xdr:rowOff>
        </xdr:from>
        <xdr:to>
          <xdr:col>18</xdr:col>
          <xdr:colOff>628650</xdr:colOff>
          <xdr:row>115</xdr:row>
          <xdr:rowOff>533400</xdr:rowOff>
        </xdr:to>
        <xdr:sp macro="" textlink="">
          <xdr:nvSpPr>
            <xdr:cNvPr id="39059" name="Check Box 147" hidden="1">
              <a:extLst>
                <a:ext uri="{63B3BB69-23CF-44E3-9099-C40C66FF867C}">
                  <a14:compatExt spid="_x0000_s390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117</xdr:row>
          <xdr:rowOff>228600</xdr:rowOff>
        </xdr:from>
        <xdr:to>
          <xdr:col>18</xdr:col>
          <xdr:colOff>628650</xdr:colOff>
          <xdr:row>117</xdr:row>
          <xdr:rowOff>457200</xdr:rowOff>
        </xdr:to>
        <xdr:sp macro="" textlink="">
          <xdr:nvSpPr>
            <xdr:cNvPr id="39060" name="Check Box 148" hidden="1">
              <a:extLst>
                <a:ext uri="{63B3BB69-23CF-44E3-9099-C40C66FF867C}">
                  <a14:compatExt spid="_x0000_s39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118</xdr:row>
          <xdr:rowOff>247650</xdr:rowOff>
        </xdr:from>
        <xdr:to>
          <xdr:col>18</xdr:col>
          <xdr:colOff>628650</xdr:colOff>
          <xdr:row>118</xdr:row>
          <xdr:rowOff>476250</xdr:rowOff>
        </xdr:to>
        <xdr:sp macro="" textlink="">
          <xdr:nvSpPr>
            <xdr:cNvPr id="39061" name="Check Box 149" hidden="1">
              <a:extLst>
                <a:ext uri="{63B3BB69-23CF-44E3-9099-C40C66FF867C}">
                  <a14:compatExt spid="_x0000_s39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120</xdr:row>
          <xdr:rowOff>247650</xdr:rowOff>
        </xdr:from>
        <xdr:to>
          <xdr:col>18</xdr:col>
          <xdr:colOff>628650</xdr:colOff>
          <xdr:row>120</xdr:row>
          <xdr:rowOff>476250</xdr:rowOff>
        </xdr:to>
        <xdr:sp macro="" textlink="">
          <xdr:nvSpPr>
            <xdr:cNvPr id="39062" name="Check Box 150" hidden="1">
              <a:extLst>
                <a:ext uri="{63B3BB69-23CF-44E3-9099-C40C66FF867C}">
                  <a14:compatExt spid="_x0000_s39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121</xdr:row>
          <xdr:rowOff>219075</xdr:rowOff>
        </xdr:from>
        <xdr:to>
          <xdr:col>18</xdr:col>
          <xdr:colOff>628650</xdr:colOff>
          <xdr:row>121</xdr:row>
          <xdr:rowOff>447675</xdr:rowOff>
        </xdr:to>
        <xdr:sp macro="" textlink="">
          <xdr:nvSpPr>
            <xdr:cNvPr id="39063" name="Check Box 151" hidden="1">
              <a:extLst>
                <a:ext uri="{63B3BB69-23CF-44E3-9099-C40C66FF867C}">
                  <a14:compatExt spid="_x0000_s39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272</xdr:row>
          <xdr:rowOff>180975</xdr:rowOff>
        </xdr:from>
        <xdr:to>
          <xdr:col>18</xdr:col>
          <xdr:colOff>628650</xdr:colOff>
          <xdr:row>272</xdr:row>
          <xdr:rowOff>409575</xdr:rowOff>
        </xdr:to>
        <xdr:sp macro="" textlink="">
          <xdr:nvSpPr>
            <xdr:cNvPr id="39064" name="Check Box 152" hidden="1">
              <a:extLst>
                <a:ext uri="{63B3BB69-23CF-44E3-9099-C40C66FF867C}">
                  <a14:compatExt spid="_x0000_s39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287</xdr:row>
          <xdr:rowOff>142875</xdr:rowOff>
        </xdr:from>
        <xdr:to>
          <xdr:col>18</xdr:col>
          <xdr:colOff>628650</xdr:colOff>
          <xdr:row>287</xdr:row>
          <xdr:rowOff>371475</xdr:rowOff>
        </xdr:to>
        <xdr:sp macro="" textlink="">
          <xdr:nvSpPr>
            <xdr:cNvPr id="39065" name="Check Box 153" hidden="1">
              <a:extLst>
                <a:ext uri="{63B3BB69-23CF-44E3-9099-C40C66FF867C}">
                  <a14:compatExt spid="_x0000_s39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291</xdr:row>
          <xdr:rowOff>219075</xdr:rowOff>
        </xdr:from>
        <xdr:to>
          <xdr:col>18</xdr:col>
          <xdr:colOff>628650</xdr:colOff>
          <xdr:row>291</xdr:row>
          <xdr:rowOff>447675</xdr:rowOff>
        </xdr:to>
        <xdr:sp macro="" textlink="">
          <xdr:nvSpPr>
            <xdr:cNvPr id="39066" name="Check Box 154" hidden="1">
              <a:extLst>
                <a:ext uri="{63B3BB69-23CF-44E3-9099-C40C66FF867C}">
                  <a14:compatExt spid="_x0000_s39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292</xdr:row>
          <xdr:rowOff>219075</xdr:rowOff>
        </xdr:from>
        <xdr:to>
          <xdr:col>18</xdr:col>
          <xdr:colOff>628650</xdr:colOff>
          <xdr:row>292</xdr:row>
          <xdr:rowOff>447675</xdr:rowOff>
        </xdr:to>
        <xdr:sp macro="" textlink="">
          <xdr:nvSpPr>
            <xdr:cNvPr id="39067" name="Check Box 155" hidden="1">
              <a:extLst>
                <a:ext uri="{63B3BB69-23CF-44E3-9099-C40C66FF867C}">
                  <a14:compatExt spid="_x0000_s39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305</xdr:row>
          <xdr:rowOff>152400</xdr:rowOff>
        </xdr:from>
        <xdr:to>
          <xdr:col>18</xdr:col>
          <xdr:colOff>628650</xdr:colOff>
          <xdr:row>305</xdr:row>
          <xdr:rowOff>381000</xdr:rowOff>
        </xdr:to>
        <xdr:sp macro="" textlink="">
          <xdr:nvSpPr>
            <xdr:cNvPr id="39129" name="Check Box 217" hidden="1">
              <a:extLst>
                <a:ext uri="{63B3BB69-23CF-44E3-9099-C40C66FF867C}">
                  <a14:compatExt spid="_x0000_s39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306</xdr:row>
          <xdr:rowOff>152400</xdr:rowOff>
        </xdr:from>
        <xdr:to>
          <xdr:col>18</xdr:col>
          <xdr:colOff>628650</xdr:colOff>
          <xdr:row>306</xdr:row>
          <xdr:rowOff>381000</xdr:rowOff>
        </xdr:to>
        <xdr:sp macro="" textlink="">
          <xdr:nvSpPr>
            <xdr:cNvPr id="39130" name="Check Box 218" hidden="1">
              <a:extLst>
                <a:ext uri="{63B3BB69-23CF-44E3-9099-C40C66FF867C}">
                  <a14:compatExt spid="_x0000_s391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308</xdr:row>
          <xdr:rowOff>209550</xdr:rowOff>
        </xdr:from>
        <xdr:to>
          <xdr:col>18</xdr:col>
          <xdr:colOff>600075</xdr:colOff>
          <xdr:row>308</xdr:row>
          <xdr:rowOff>438150</xdr:rowOff>
        </xdr:to>
        <xdr:sp macro="" textlink="">
          <xdr:nvSpPr>
            <xdr:cNvPr id="39131" name="Check Box 219" hidden="1">
              <a:extLst>
                <a:ext uri="{63B3BB69-23CF-44E3-9099-C40C66FF867C}">
                  <a14:compatExt spid="_x0000_s391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309</xdr:row>
          <xdr:rowOff>200025</xdr:rowOff>
        </xdr:from>
        <xdr:to>
          <xdr:col>18</xdr:col>
          <xdr:colOff>600075</xdr:colOff>
          <xdr:row>309</xdr:row>
          <xdr:rowOff>438150</xdr:rowOff>
        </xdr:to>
        <xdr:sp macro="" textlink="">
          <xdr:nvSpPr>
            <xdr:cNvPr id="39132" name="Check Box 220" hidden="1">
              <a:extLst>
                <a:ext uri="{63B3BB69-23CF-44E3-9099-C40C66FF867C}">
                  <a14:compatExt spid="_x0000_s39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310</xdr:row>
          <xdr:rowOff>161925</xdr:rowOff>
        </xdr:from>
        <xdr:to>
          <xdr:col>18</xdr:col>
          <xdr:colOff>600075</xdr:colOff>
          <xdr:row>310</xdr:row>
          <xdr:rowOff>390525</xdr:rowOff>
        </xdr:to>
        <xdr:sp macro="" textlink="">
          <xdr:nvSpPr>
            <xdr:cNvPr id="39133" name="Check Box 221" hidden="1">
              <a:extLst>
                <a:ext uri="{63B3BB69-23CF-44E3-9099-C40C66FF867C}">
                  <a14:compatExt spid="_x0000_s391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312</xdr:row>
          <xdr:rowOff>228600</xdr:rowOff>
        </xdr:from>
        <xdr:to>
          <xdr:col>18</xdr:col>
          <xdr:colOff>600075</xdr:colOff>
          <xdr:row>312</xdr:row>
          <xdr:rowOff>457200</xdr:rowOff>
        </xdr:to>
        <xdr:sp macro="" textlink="">
          <xdr:nvSpPr>
            <xdr:cNvPr id="39134" name="Check Box 222" hidden="1">
              <a:extLst>
                <a:ext uri="{63B3BB69-23CF-44E3-9099-C40C66FF867C}">
                  <a14:compatExt spid="_x0000_s391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314</xdr:row>
          <xdr:rowOff>228600</xdr:rowOff>
        </xdr:from>
        <xdr:to>
          <xdr:col>18</xdr:col>
          <xdr:colOff>600075</xdr:colOff>
          <xdr:row>314</xdr:row>
          <xdr:rowOff>457200</xdr:rowOff>
        </xdr:to>
        <xdr:sp macro="" textlink="">
          <xdr:nvSpPr>
            <xdr:cNvPr id="39135" name="Check Box 223" hidden="1">
              <a:extLst>
                <a:ext uri="{63B3BB69-23CF-44E3-9099-C40C66FF867C}">
                  <a14:compatExt spid="_x0000_s391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315</xdr:row>
          <xdr:rowOff>228600</xdr:rowOff>
        </xdr:from>
        <xdr:to>
          <xdr:col>18</xdr:col>
          <xdr:colOff>600075</xdr:colOff>
          <xdr:row>315</xdr:row>
          <xdr:rowOff>457200</xdr:rowOff>
        </xdr:to>
        <xdr:sp macro="" textlink="">
          <xdr:nvSpPr>
            <xdr:cNvPr id="39136" name="Check Box 224" hidden="1">
              <a:extLst>
                <a:ext uri="{63B3BB69-23CF-44E3-9099-C40C66FF867C}">
                  <a14:compatExt spid="_x0000_s391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316</xdr:row>
          <xdr:rowOff>228600</xdr:rowOff>
        </xdr:from>
        <xdr:to>
          <xdr:col>18</xdr:col>
          <xdr:colOff>600075</xdr:colOff>
          <xdr:row>316</xdr:row>
          <xdr:rowOff>457200</xdr:rowOff>
        </xdr:to>
        <xdr:sp macro="" textlink="">
          <xdr:nvSpPr>
            <xdr:cNvPr id="39137" name="Check Box 225" hidden="1">
              <a:extLst>
                <a:ext uri="{63B3BB69-23CF-44E3-9099-C40C66FF867C}">
                  <a14:compatExt spid="_x0000_s391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317</xdr:row>
          <xdr:rowOff>228600</xdr:rowOff>
        </xdr:from>
        <xdr:to>
          <xdr:col>18</xdr:col>
          <xdr:colOff>600075</xdr:colOff>
          <xdr:row>317</xdr:row>
          <xdr:rowOff>457200</xdr:rowOff>
        </xdr:to>
        <xdr:sp macro="" textlink="">
          <xdr:nvSpPr>
            <xdr:cNvPr id="39138" name="Check Box 226" hidden="1">
              <a:extLst>
                <a:ext uri="{63B3BB69-23CF-44E3-9099-C40C66FF867C}">
                  <a14:compatExt spid="_x0000_s391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318</xdr:row>
          <xdr:rowOff>381000</xdr:rowOff>
        </xdr:from>
        <xdr:to>
          <xdr:col>18</xdr:col>
          <xdr:colOff>600075</xdr:colOff>
          <xdr:row>318</xdr:row>
          <xdr:rowOff>609600</xdr:rowOff>
        </xdr:to>
        <xdr:sp macro="" textlink="">
          <xdr:nvSpPr>
            <xdr:cNvPr id="39139" name="Check Box 227" hidden="1">
              <a:extLst>
                <a:ext uri="{63B3BB69-23CF-44E3-9099-C40C66FF867C}">
                  <a14:compatExt spid="_x0000_s391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319</xdr:row>
          <xdr:rowOff>257175</xdr:rowOff>
        </xdr:from>
        <xdr:to>
          <xdr:col>18</xdr:col>
          <xdr:colOff>600075</xdr:colOff>
          <xdr:row>319</xdr:row>
          <xdr:rowOff>485775</xdr:rowOff>
        </xdr:to>
        <xdr:sp macro="" textlink="">
          <xdr:nvSpPr>
            <xdr:cNvPr id="39140" name="Check Box 228" hidden="1">
              <a:extLst>
                <a:ext uri="{63B3BB69-23CF-44E3-9099-C40C66FF867C}">
                  <a14:compatExt spid="_x0000_s391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320</xdr:row>
          <xdr:rowOff>276225</xdr:rowOff>
        </xdr:from>
        <xdr:to>
          <xdr:col>18</xdr:col>
          <xdr:colOff>600075</xdr:colOff>
          <xdr:row>320</xdr:row>
          <xdr:rowOff>504825</xdr:rowOff>
        </xdr:to>
        <xdr:sp macro="" textlink="">
          <xdr:nvSpPr>
            <xdr:cNvPr id="39141" name="Check Box 229" hidden="1">
              <a:extLst>
                <a:ext uri="{63B3BB69-23CF-44E3-9099-C40C66FF867C}">
                  <a14:compatExt spid="_x0000_s391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321</xdr:row>
          <xdr:rowOff>266700</xdr:rowOff>
        </xdr:from>
        <xdr:to>
          <xdr:col>18</xdr:col>
          <xdr:colOff>600075</xdr:colOff>
          <xdr:row>321</xdr:row>
          <xdr:rowOff>495300</xdr:rowOff>
        </xdr:to>
        <xdr:sp macro="" textlink="">
          <xdr:nvSpPr>
            <xdr:cNvPr id="39142" name="Check Box 230" hidden="1">
              <a:extLst>
                <a:ext uri="{63B3BB69-23CF-44E3-9099-C40C66FF867C}">
                  <a14:compatExt spid="_x0000_s391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322</xdr:row>
          <xdr:rowOff>266700</xdr:rowOff>
        </xdr:from>
        <xdr:to>
          <xdr:col>18</xdr:col>
          <xdr:colOff>600075</xdr:colOff>
          <xdr:row>322</xdr:row>
          <xdr:rowOff>495300</xdr:rowOff>
        </xdr:to>
        <xdr:sp macro="" textlink="">
          <xdr:nvSpPr>
            <xdr:cNvPr id="39143" name="Check Box 231" hidden="1">
              <a:extLst>
                <a:ext uri="{63B3BB69-23CF-44E3-9099-C40C66FF867C}">
                  <a14:compatExt spid="_x0000_s39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323</xdr:row>
          <xdr:rowOff>266700</xdr:rowOff>
        </xdr:from>
        <xdr:to>
          <xdr:col>18</xdr:col>
          <xdr:colOff>600075</xdr:colOff>
          <xdr:row>323</xdr:row>
          <xdr:rowOff>495300</xdr:rowOff>
        </xdr:to>
        <xdr:sp macro="" textlink="">
          <xdr:nvSpPr>
            <xdr:cNvPr id="39144" name="Check Box 232" hidden="1">
              <a:extLst>
                <a:ext uri="{63B3BB69-23CF-44E3-9099-C40C66FF867C}">
                  <a14:compatExt spid="_x0000_s391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330</xdr:row>
          <xdr:rowOff>152400</xdr:rowOff>
        </xdr:from>
        <xdr:to>
          <xdr:col>18</xdr:col>
          <xdr:colOff>600075</xdr:colOff>
          <xdr:row>330</xdr:row>
          <xdr:rowOff>381000</xdr:rowOff>
        </xdr:to>
        <xdr:sp macro="" textlink="">
          <xdr:nvSpPr>
            <xdr:cNvPr id="39145" name="Check Box 233" hidden="1">
              <a:extLst>
                <a:ext uri="{63B3BB69-23CF-44E3-9099-C40C66FF867C}">
                  <a14:compatExt spid="_x0000_s39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331</xdr:row>
          <xdr:rowOff>276225</xdr:rowOff>
        </xdr:from>
        <xdr:to>
          <xdr:col>18</xdr:col>
          <xdr:colOff>600075</xdr:colOff>
          <xdr:row>331</xdr:row>
          <xdr:rowOff>504825</xdr:rowOff>
        </xdr:to>
        <xdr:sp macro="" textlink="">
          <xdr:nvSpPr>
            <xdr:cNvPr id="39146" name="Check Box 234" hidden="1">
              <a:extLst>
                <a:ext uri="{63B3BB69-23CF-44E3-9099-C40C66FF867C}">
                  <a14:compatExt spid="_x0000_s39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332</xdr:row>
          <xdr:rowOff>276225</xdr:rowOff>
        </xdr:from>
        <xdr:to>
          <xdr:col>18</xdr:col>
          <xdr:colOff>600075</xdr:colOff>
          <xdr:row>332</xdr:row>
          <xdr:rowOff>504825</xdr:rowOff>
        </xdr:to>
        <xdr:sp macro="" textlink="">
          <xdr:nvSpPr>
            <xdr:cNvPr id="39147" name="Check Box 235" hidden="1">
              <a:extLst>
                <a:ext uri="{63B3BB69-23CF-44E3-9099-C40C66FF867C}">
                  <a14:compatExt spid="_x0000_s39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334</xdr:row>
          <xdr:rowOff>247650</xdr:rowOff>
        </xdr:from>
        <xdr:to>
          <xdr:col>18</xdr:col>
          <xdr:colOff>600075</xdr:colOff>
          <xdr:row>334</xdr:row>
          <xdr:rowOff>476250</xdr:rowOff>
        </xdr:to>
        <xdr:sp macro="" textlink="">
          <xdr:nvSpPr>
            <xdr:cNvPr id="39148" name="Check Box 236" hidden="1">
              <a:extLst>
                <a:ext uri="{63B3BB69-23CF-44E3-9099-C40C66FF867C}">
                  <a14:compatExt spid="_x0000_s39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335</xdr:row>
          <xdr:rowOff>209550</xdr:rowOff>
        </xdr:from>
        <xdr:to>
          <xdr:col>18</xdr:col>
          <xdr:colOff>600075</xdr:colOff>
          <xdr:row>335</xdr:row>
          <xdr:rowOff>438150</xdr:rowOff>
        </xdr:to>
        <xdr:sp macro="" textlink="">
          <xdr:nvSpPr>
            <xdr:cNvPr id="39149" name="Check Box 237" hidden="1">
              <a:extLst>
                <a:ext uri="{63B3BB69-23CF-44E3-9099-C40C66FF867C}">
                  <a14:compatExt spid="_x0000_s39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337</xdr:row>
          <xdr:rowOff>209550</xdr:rowOff>
        </xdr:from>
        <xdr:to>
          <xdr:col>18</xdr:col>
          <xdr:colOff>600075</xdr:colOff>
          <xdr:row>337</xdr:row>
          <xdr:rowOff>438150</xdr:rowOff>
        </xdr:to>
        <xdr:sp macro="" textlink="">
          <xdr:nvSpPr>
            <xdr:cNvPr id="39150" name="Check Box 238" hidden="1">
              <a:extLst>
                <a:ext uri="{63B3BB69-23CF-44E3-9099-C40C66FF867C}">
                  <a14:compatExt spid="_x0000_s391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338</xdr:row>
          <xdr:rowOff>209550</xdr:rowOff>
        </xdr:from>
        <xdr:to>
          <xdr:col>18</xdr:col>
          <xdr:colOff>600075</xdr:colOff>
          <xdr:row>338</xdr:row>
          <xdr:rowOff>438150</xdr:rowOff>
        </xdr:to>
        <xdr:sp macro="" textlink="">
          <xdr:nvSpPr>
            <xdr:cNvPr id="39151" name="Check Box 239" hidden="1">
              <a:extLst>
                <a:ext uri="{63B3BB69-23CF-44E3-9099-C40C66FF867C}">
                  <a14:compatExt spid="_x0000_s39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339</xdr:row>
          <xdr:rowOff>209550</xdr:rowOff>
        </xdr:from>
        <xdr:to>
          <xdr:col>18</xdr:col>
          <xdr:colOff>600075</xdr:colOff>
          <xdr:row>339</xdr:row>
          <xdr:rowOff>438150</xdr:rowOff>
        </xdr:to>
        <xdr:sp macro="" textlink="">
          <xdr:nvSpPr>
            <xdr:cNvPr id="39152" name="Check Box 240" hidden="1">
              <a:extLst>
                <a:ext uri="{63B3BB69-23CF-44E3-9099-C40C66FF867C}">
                  <a14:compatExt spid="_x0000_s39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340</xdr:row>
          <xdr:rowOff>209550</xdr:rowOff>
        </xdr:from>
        <xdr:to>
          <xdr:col>18</xdr:col>
          <xdr:colOff>600075</xdr:colOff>
          <xdr:row>340</xdr:row>
          <xdr:rowOff>438150</xdr:rowOff>
        </xdr:to>
        <xdr:sp macro="" textlink="">
          <xdr:nvSpPr>
            <xdr:cNvPr id="39153" name="Check Box 241" hidden="1">
              <a:extLst>
                <a:ext uri="{63B3BB69-23CF-44E3-9099-C40C66FF867C}">
                  <a14:compatExt spid="_x0000_s39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341</xdr:row>
          <xdr:rowOff>209550</xdr:rowOff>
        </xdr:from>
        <xdr:to>
          <xdr:col>18</xdr:col>
          <xdr:colOff>600075</xdr:colOff>
          <xdr:row>341</xdr:row>
          <xdr:rowOff>438150</xdr:rowOff>
        </xdr:to>
        <xdr:sp macro="" textlink="">
          <xdr:nvSpPr>
            <xdr:cNvPr id="39154" name="Check Box 242" hidden="1">
              <a:extLst>
                <a:ext uri="{63B3BB69-23CF-44E3-9099-C40C66FF867C}">
                  <a14:compatExt spid="_x0000_s39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342</xdr:row>
          <xdr:rowOff>209550</xdr:rowOff>
        </xdr:from>
        <xdr:to>
          <xdr:col>18</xdr:col>
          <xdr:colOff>600075</xdr:colOff>
          <xdr:row>342</xdr:row>
          <xdr:rowOff>438150</xdr:rowOff>
        </xdr:to>
        <xdr:sp macro="" textlink="">
          <xdr:nvSpPr>
            <xdr:cNvPr id="39155" name="Check Box 243" hidden="1">
              <a:extLst>
                <a:ext uri="{63B3BB69-23CF-44E3-9099-C40C66FF867C}">
                  <a14:compatExt spid="_x0000_s391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343</xdr:row>
          <xdr:rowOff>209550</xdr:rowOff>
        </xdr:from>
        <xdr:to>
          <xdr:col>18</xdr:col>
          <xdr:colOff>600075</xdr:colOff>
          <xdr:row>343</xdr:row>
          <xdr:rowOff>438150</xdr:rowOff>
        </xdr:to>
        <xdr:sp macro="" textlink="">
          <xdr:nvSpPr>
            <xdr:cNvPr id="39156" name="Check Box 244" hidden="1">
              <a:extLst>
                <a:ext uri="{63B3BB69-23CF-44E3-9099-C40C66FF867C}">
                  <a14:compatExt spid="_x0000_s391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344</xdr:row>
          <xdr:rowOff>209550</xdr:rowOff>
        </xdr:from>
        <xdr:to>
          <xdr:col>18</xdr:col>
          <xdr:colOff>600075</xdr:colOff>
          <xdr:row>344</xdr:row>
          <xdr:rowOff>438150</xdr:rowOff>
        </xdr:to>
        <xdr:sp macro="" textlink="">
          <xdr:nvSpPr>
            <xdr:cNvPr id="39157" name="Check Box 245" hidden="1">
              <a:extLst>
                <a:ext uri="{63B3BB69-23CF-44E3-9099-C40C66FF867C}">
                  <a14:compatExt spid="_x0000_s391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345</xdr:row>
          <xdr:rowOff>209550</xdr:rowOff>
        </xdr:from>
        <xdr:to>
          <xdr:col>18</xdr:col>
          <xdr:colOff>600075</xdr:colOff>
          <xdr:row>345</xdr:row>
          <xdr:rowOff>438150</xdr:rowOff>
        </xdr:to>
        <xdr:sp macro="" textlink="">
          <xdr:nvSpPr>
            <xdr:cNvPr id="39158" name="Check Box 246" hidden="1">
              <a:extLst>
                <a:ext uri="{63B3BB69-23CF-44E3-9099-C40C66FF867C}">
                  <a14:compatExt spid="_x0000_s391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346</xdr:row>
          <xdr:rowOff>209550</xdr:rowOff>
        </xdr:from>
        <xdr:to>
          <xdr:col>18</xdr:col>
          <xdr:colOff>600075</xdr:colOff>
          <xdr:row>346</xdr:row>
          <xdr:rowOff>438150</xdr:rowOff>
        </xdr:to>
        <xdr:sp macro="" textlink="">
          <xdr:nvSpPr>
            <xdr:cNvPr id="39159" name="Check Box 247" hidden="1">
              <a:extLst>
                <a:ext uri="{63B3BB69-23CF-44E3-9099-C40C66FF867C}">
                  <a14:compatExt spid="_x0000_s391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347</xdr:row>
          <xdr:rowOff>209550</xdr:rowOff>
        </xdr:from>
        <xdr:to>
          <xdr:col>18</xdr:col>
          <xdr:colOff>600075</xdr:colOff>
          <xdr:row>347</xdr:row>
          <xdr:rowOff>438150</xdr:rowOff>
        </xdr:to>
        <xdr:sp macro="" textlink="">
          <xdr:nvSpPr>
            <xdr:cNvPr id="39160" name="Check Box 248" hidden="1">
              <a:extLst>
                <a:ext uri="{63B3BB69-23CF-44E3-9099-C40C66FF867C}">
                  <a14:compatExt spid="_x0000_s391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348</xdr:row>
          <xdr:rowOff>133350</xdr:rowOff>
        </xdr:from>
        <xdr:to>
          <xdr:col>18</xdr:col>
          <xdr:colOff>600075</xdr:colOff>
          <xdr:row>348</xdr:row>
          <xdr:rowOff>361950</xdr:rowOff>
        </xdr:to>
        <xdr:sp macro="" textlink="">
          <xdr:nvSpPr>
            <xdr:cNvPr id="39161" name="Check Box 249" hidden="1">
              <a:extLst>
                <a:ext uri="{63B3BB69-23CF-44E3-9099-C40C66FF867C}">
                  <a14:compatExt spid="_x0000_s391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355</xdr:row>
          <xdr:rowOff>133350</xdr:rowOff>
        </xdr:from>
        <xdr:to>
          <xdr:col>18</xdr:col>
          <xdr:colOff>600075</xdr:colOff>
          <xdr:row>355</xdr:row>
          <xdr:rowOff>361950</xdr:rowOff>
        </xdr:to>
        <xdr:sp macro="" textlink="">
          <xdr:nvSpPr>
            <xdr:cNvPr id="39163" name="Check Box 251" hidden="1">
              <a:extLst>
                <a:ext uri="{63B3BB69-23CF-44E3-9099-C40C66FF867C}">
                  <a14:compatExt spid="_x0000_s39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356</xdr:row>
          <xdr:rowOff>361950</xdr:rowOff>
        </xdr:from>
        <xdr:to>
          <xdr:col>18</xdr:col>
          <xdr:colOff>600075</xdr:colOff>
          <xdr:row>356</xdr:row>
          <xdr:rowOff>590550</xdr:rowOff>
        </xdr:to>
        <xdr:sp macro="" textlink="">
          <xdr:nvSpPr>
            <xdr:cNvPr id="39164" name="Check Box 252" hidden="1">
              <a:extLst>
                <a:ext uri="{63B3BB69-23CF-44E3-9099-C40C66FF867C}">
                  <a14:compatExt spid="_x0000_s391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357</xdr:row>
          <xdr:rowOff>285750</xdr:rowOff>
        </xdr:from>
        <xdr:to>
          <xdr:col>18</xdr:col>
          <xdr:colOff>600075</xdr:colOff>
          <xdr:row>357</xdr:row>
          <xdr:rowOff>514350</xdr:rowOff>
        </xdr:to>
        <xdr:sp macro="" textlink="">
          <xdr:nvSpPr>
            <xdr:cNvPr id="39165" name="Check Box 253" hidden="1">
              <a:extLst>
                <a:ext uri="{63B3BB69-23CF-44E3-9099-C40C66FF867C}">
                  <a14:compatExt spid="_x0000_s391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358</xdr:row>
          <xdr:rowOff>285750</xdr:rowOff>
        </xdr:from>
        <xdr:to>
          <xdr:col>18</xdr:col>
          <xdr:colOff>600075</xdr:colOff>
          <xdr:row>358</xdr:row>
          <xdr:rowOff>514350</xdr:rowOff>
        </xdr:to>
        <xdr:sp macro="" textlink="">
          <xdr:nvSpPr>
            <xdr:cNvPr id="39166" name="Check Box 254" hidden="1">
              <a:extLst>
                <a:ext uri="{63B3BB69-23CF-44E3-9099-C40C66FF867C}">
                  <a14:compatExt spid="_x0000_s391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360</xdr:row>
          <xdr:rowOff>219075</xdr:rowOff>
        </xdr:from>
        <xdr:to>
          <xdr:col>18</xdr:col>
          <xdr:colOff>600075</xdr:colOff>
          <xdr:row>360</xdr:row>
          <xdr:rowOff>447675</xdr:rowOff>
        </xdr:to>
        <xdr:sp macro="" textlink="">
          <xdr:nvSpPr>
            <xdr:cNvPr id="39167" name="Check Box 255" hidden="1">
              <a:extLst>
                <a:ext uri="{63B3BB69-23CF-44E3-9099-C40C66FF867C}">
                  <a14:compatExt spid="_x0000_s39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361</xdr:row>
          <xdr:rowOff>161925</xdr:rowOff>
        </xdr:from>
        <xdr:to>
          <xdr:col>18</xdr:col>
          <xdr:colOff>600075</xdr:colOff>
          <xdr:row>361</xdr:row>
          <xdr:rowOff>390525</xdr:rowOff>
        </xdr:to>
        <xdr:sp macro="" textlink="">
          <xdr:nvSpPr>
            <xdr:cNvPr id="39168" name="Check Box 256" hidden="1">
              <a:extLst>
                <a:ext uri="{63B3BB69-23CF-44E3-9099-C40C66FF867C}">
                  <a14:compatExt spid="_x0000_s391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362</xdr:row>
          <xdr:rowOff>161925</xdr:rowOff>
        </xdr:from>
        <xdr:to>
          <xdr:col>18</xdr:col>
          <xdr:colOff>600075</xdr:colOff>
          <xdr:row>362</xdr:row>
          <xdr:rowOff>390525</xdr:rowOff>
        </xdr:to>
        <xdr:sp macro="" textlink="">
          <xdr:nvSpPr>
            <xdr:cNvPr id="39169" name="Check Box 257" hidden="1">
              <a:extLst>
                <a:ext uri="{63B3BB69-23CF-44E3-9099-C40C66FF867C}">
                  <a14:compatExt spid="_x0000_s39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363</xdr:row>
          <xdr:rowOff>161925</xdr:rowOff>
        </xdr:from>
        <xdr:to>
          <xdr:col>18</xdr:col>
          <xdr:colOff>600075</xdr:colOff>
          <xdr:row>363</xdr:row>
          <xdr:rowOff>390525</xdr:rowOff>
        </xdr:to>
        <xdr:sp macro="" textlink="">
          <xdr:nvSpPr>
            <xdr:cNvPr id="39170" name="Check Box 258" hidden="1">
              <a:extLst>
                <a:ext uri="{63B3BB69-23CF-44E3-9099-C40C66FF867C}">
                  <a14:compatExt spid="_x0000_s39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364</xdr:row>
          <xdr:rowOff>190500</xdr:rowOff>
        </xdr:from>
        <xdr:to>
          <xdr:col>18</xdr:col>
          <xdr:colOff>600075</xdr:colOff>
          <xdr:row>364</xdr:row>
          <xdr:rowOff>419100</xdr:rowOff>
        </xdr:to>
        <xdr:sp macro="" textlink="">
          <xdr:nvSpPr>
            <xdr:cNvPr id="39171" name="Check Box 259" hidden="1">
              <a:extLst>
                <a:ext uri="{63B3BB69-23CF-44E3-9099-C40C66FF867C}">
                  <a14:compatExt spid="_x0000_s391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365</xdr:row>
          <xdr:rowOff>228600</xdr:rowOff>
        </xdr:from>
        <xdr:to>
          <xdr:col>18</xdr:col>
          <xdr:colOff>600075</xdr:colOff>
          <xdr:row>365</xdr:row>
          <xdr:rowOff>457200</xdr:rowOff>
        </xdr:to>
        <xdr:sp macro="" textlink="">
          <xdr:nvSpPr>
            <xdr:cNvPr id="39172" name="Check Box 260" hidden="1">
              <a:extLst>
                <a:ext uri="{63B3BB69-23CF-44E3-9099-C40C66FF867C}">
                  <a14:compatExt spid="_x0000_s39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367</xdr:row>
          <xdr:rowOff>228600</xdr:rowOff>
        </xdr:from>
        <xdr:to>
          <xdr:col>18</xdr:col>
          <xdr:colOff>600075</xdr:colOff>
          <xdr:row>367</xdr:row>
          <xdr:rowOff>457200</xdr:rowOff>
        </xdr:to>
        <xdr:sp macro="" textlink="">
          <xdr:nvSpPr>
            <xdr:cNvPr id="39173" name="Check Box 261" hidden="1">
              <a:extLst>
                <a:ext uri="{63B3BB69-23CF-44E3-9099-C40C66FF867C}">
                  <a14:compatExt spid="_x0000_s39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368</xdr:row>
          <xdr:rowOff>228600</xdr:rowOff>
        </xdr:from>
        <xdr:to>
          <xdr:col>18</xdr:col>
          <xdr:colOff>600075</xdr:colOff>
          <xdr:row>368</xdr:row>
          <xdr:rowOff>457200</xdr:rowOff>
        </xdr:to>
        <xdr:sp macro="" textlink="">
          <xdr:nvSpPr>
            <xdr:cNvPr id="39174" name="Check Box 262" hidden="1">
              <a:extLst>
                <a:ext uri="{63B3BB69-23CF-44E3-9099-C40C66FF867C}">
                  <a14:compatExt spid="_x0000_s391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369</xdr:row>
          <xdr:rowOff>228600</xdr:rowOff>
        </xdr:from>
        <xdr:to>
          <xdr:col>18</xdr:col>
          <xdr:colOff>600075</xdr:colOff>
          <xdr:row>369</xdr:row>
          <xdr:rowOff>457200</xdr:rowOff>
        </xdr:to>
        <xdr:sp macro="" textlink="">
          <xdr:nvSpPr>
            <xdr:cNvPr id="39175" name="Check Box 263" hidden="1">
              <a:extLst>
                <a:ext uri="{63B3BB69-23CF-44E3-9099-C40C66FF867C}">
                  <a14:compatExt spid="_x0000_s391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370</xdr:row>
          <xdr:rowOff>228600</xdr:rowOff>
        </xdr:from>
        <xdr:to>
          <xdr:col>18</xdr:col>
          <xdr:colOff>600075</xdr:colOff>
          <xdr:row>370</xdr:row>
          <xdr:rowOff>457200</xdr:rowOff>
        </xdr:to>
        <xdr:sp macro="" textlink="">
          <xdr:nvSpPr>
            <xdr:cNvPr id="39176" name="Check Box 264" hidden="1">
              <a:extLst>
                <a:ext uri="{63B3BB69-23CF-44E3-9099-C40C66FF867C}">
                  <a14:compatExt spid="_x0000_s391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377</xdr:row>
          <xdr:rowOff>228600</xdr:rowOff>
        </xdr:from>
        <xdr:to>
          <xdr:col>18</xdr:col>
          <xdr:colOff>600075</xdr:colOff>
          <xdr:row>377</xdr:row>
          <xdr:rowOff>457200</xdr:rowOff>
        </xdr:to>
        <xdr:sp macro="" textlink="">
          <xdr:nvSpPr>
            <xdr:cNvPr id="39177" name="Check Box 265" hidden="1">
              <a:extLst>
                <a:ext uri="{63B3BB69-23CF-44E3-9099-C40C66FF867C}">
                  <a14:compatExt spid="_x0000_s391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379</xdr:row>
          <xdr:rowOff>228600</xdr:rowOff>
        </xdr:from>
        <xdr:to>
          <xdr:col>18</xdr:col>
          <xdr:colOff>600075</xdr:colOff>
          <xdr:row>379</xdr:row>
          <xdr:rowOff>457200</xdr:rowOff>
        </xdr:to>
        <xdr:sp macro="" textlink="">
          <xdr:nvSpPr>
            <xdr:cNvPr id="39178" name="Check Box 266" hidden="1">
              <a:extLst>
                <a:ext uri="{63B3BB69-23CF-44E3-9099-C40C66FF867C}">
                  <a14:compatExt spid="_x0000_s391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380</xdr:row>
          <xdr:rowOff>228600</xdr:rowOff>
        </xdr:from>
        <xdr:to>
          <xdr:col>18</xdr:col>
          <xdr:colOff>600075</xdr:colOff>
          <xdr:row>380</xdr:row>
          <xdr:rowOff>457200</xdr:rowOff>
        </xdr:to>
        <xdr:sp macro="" textlink="">
          <xdr:nvSpPr>
            <xdr:cNvPr id="39179" name="Check Box 267" hidden="1">
              <a:extLst>
                <a:ext uri="{63B3BB69-23CF-44E3-9099-C40C66FF867C}">
                  <a14:compatExt spid="_x0000_s39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381</xdr:row>
          <xdr:rowOff>228600</xdr:rowOff>
        </xdr:from>
        <xdr:to>
          <xdr:col>18</xdr:col>
          <xdr:colOff>600075</xdr:colOff>
          <xdr:row>381</xdr:row>
          <xdr:rowOff>457200</xdr:rowOff>
        </xdr:to>
        <xdr:sp macro="" textlink="">
          <xdr:nvSpPr>
            <xdr:cNvPr id="39180" name="Check Box 268" hidden="1">
              <a:extLst>
                <a:ext uri="{63B3BB69-23CF-44E3-9099-C40C66FF867C}">
                  <a14:compatExt spid="_x0000_s391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382</xdr:row>
          <xdr:rowOff>276225</xdr:rowOff>
        </xdr:from>
        <xdr:to>
          <xdr:col>18</xdr:col>
          <xdr:colOff>600075</xdr:colOff>
          <xdr:row>382</xdr:row>
          <xdr:rowOff>504825</xdr:rowOff>
        </xdr:to>
        <xdr:sp macro="" textlink="">
          <xdr:nvSpPr>
            <xdr:cNvPr id="39181" name="Check Box 269" hidden="1">
              <a:extLst>
                <a:ext uri="{63B3BB69-23CF-44E3-9099-C40C66FF867C}">
                  <a14:compatExt spid="_x0000_s391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383</xdr:row>
          <xdr:rowOff>295275</xdr:rowOff>
        </xdr:from>
        <xdr:to>
          <xdr:col>18</xdr:col>
          <xdr:colOff>600075</xdr:colOff>
          <xdr:row>383</xdr:row>
          <xdr:rowOff>533400</xdr:rowOff>
        </xdr:to>
        <xdr:sp macro="" textlink="">
          <xdr:nvSpPr>
            <xdr:cNvPr id="39182" name="Check Box 270" hidden="1">
              <a:extLst>
                <a:ext uri="{63B3BB69-23CF-44E3-9099-C40C66FF867C}">
                  <a14:compatExt spid="_x0000_s391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384</xdr:row>
          <xdr:rowOff>133350</xdr:rowOff>
        </xdr:from>
        <xdr:to>
          <xdr:col>18</xdr:col>
          <xdr:colOff>600075</xdr:colOff>
          <xdr:row>384</xdr:row>
          <xdr:rowOff>361950</xdr:rowOff>
        </xdr:to>
        <xdr:sp macro="" textlink="">
          <xdr:nvSpPr>
            <xdr:cNvPr id="39183" name="Check Box 271" hidden="1">
              <a:extLst>
                <a:ext uri="{63B3BB69-23CF-44E3-9099-C40C66FF867C}">
                  <a14:compatExt spid="_x0000_s391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385</xdr:row>
          <xdr:rowOff>190500</xdr:rowOff>
        </xdr:from>
        <xdr:to>
          <xdr:col>18</xdr:col>
          <xdr:colOff>600075</xdr:colOff>
          <xdr:row>385</xdr:row>
          <xdr:rowOff>419100</xdr:rowOff>
        </xdr:to>
        <xdr:sp macro="" textlink="">
          <xdr:nvSpPr>
            <xdr:cNvPr id="39184" name="Check Box 272" hidden="1">
              <a:extLst>
                <a:ext uri="{63B3BB69-23CF-44E3-9099-C40C66FF867C}">
                  <a14:compatExt spid="_x0000_s391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386</xdr:row>
          <xdr:rowOff>190500</xdr:rowOff>
        </xdr:from>
        <xdr:to>
          <xdr:col>18</xdr:col>
          <xdr:colOff>600075</xdr:colOff>
          <xdr:row>386</xdr:row>
          <xdr:rowOff>419100</xdr:rowOff>
        </xdr:to>
        <xdr:sp macro="" textlink="">
          <xdr:nvSpPr>
            <xdr:cNvPr id="39185" name="Check Box 273" hidden="1">
              <a:extLst>
                <a:ext uri="{63B3BB69-23CF-44E3-9099-C40C66FF867C}">
                  <a14:compatExt spid="_x0000_s39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388</xdr:row>
          <xdr:rowOff>190500</xdr:rowOff>
        </xdr:from>
        <xdr:to>
          <xdr:col>18</xdr:col>
          <xdr:colOff>600075</xdr:colOff>
          <xdr:row>388</xdr:row>
          <xdr:rowOff>419100</xdr:rowOff>
        </xdr:to>
        <xdr:sp macro="" textlink="">
          <xdr:nvSpPr>
            <xdr:cNvPr id="39186" name="Check Box 274" hidden="1">
              <a:extLst>
                <a:ext uri="{63B3BB69-23CF-44E3-9099-C40C66FF867C}">
                  <a14:compatExt spid="_x0000_s39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389</xdr:row>
          <xdr:rowOff>190500</xdr:rowOff>
        </xdr:from>
        <xdr:to>
          <xdr:col>18</xdr:col>
          <xdr:colOff>600075</xdr:colOff>
          <xdr:row>389</xdr:row>
          <xdr:rowOff>419100</xdr:rowOff>
        </xdr:to>
        <xdr:sp macro="" textlink="">
          <xdr:nvSpPr>
            <xdr:cNvPr id="39187" name="Check Box 275" hidden="1">
              <a:extLst>
                <a:ext uri="{63B3BB69-23CF-44E3-9099-C40C66FF867C}">
                  <a14:compatExt spid="_x0000_s391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390</xdr:row>
          <xdr:rowOff>190500</xdr:rowOff>
        </xdr:from>
        <xdr:to>
          <xdr:col>18</xdr:col>
          <xdr:colOff>600075</xdr:colOff>
          <xdr:row>390</xdr:row>
          <xdr:rowOff>419100</xdr:rowOff>
        </xdr:to>
        <xdr:sp macro="" textlink="">
          <xdr:nvSpPr>
            <xdr:cNvPr id="39188" name="Check Box 276" hidden="1">
              <a:extLst>
                <a:ext uri="{63B3BB69-23CF-44E3-9099-C40C66FF867C}">
                  <a14:compatExt spid="_x0000_s39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391</xdr:row>
          <xdr:rowOff>190500</xdr:rowOff>
        </xdr:from>
        <xdr:to>
          <xdr:col>18</xdr:col>
          <xdr:colOff>600075</xdr:colOff>
          <xdr:row>391</xdr:row>
          <xdr:rowOff>419100</xdr:rowOff>
        </xdr:to>
        <xdr:sp macro="" textlink="">
          <xdr:nvSpPr>
            <xdr:cNvPr id="39189" name="Check Box 277" hidden="1">
              <a:extLst>
                <a:ext uri="{63B3BB69-23CF-44E3-9099-C40C66FF867C}">
                  <a14:compatExt spid="_x0000_s391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392</xdr:row>
          <xdr:rowOff>190500</xdr:rowOff>
        </xdr:from>
        <xdr:to>
          <xdr:col>18</xdr:col>
          <xdr:colOff>600075</xdr:colOff>
          <xdr:row>392</xdr:row>
          <xdr:rowOff>419100</xdr:rowOff>
        </xdr:to>
        <xdr:sp macro="" textlink="">
          <xdr:nvSpPr>
            <xdr:cNvPr id="39190" name="Check Box 278" hidden="1">
              <a:extLst>
                <a:ext uri="{63B3BB69-23CF-44E3-9099-C40C66FF867C}">
                  <a14:compatExt spid="_x0000_s391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393</xdr:row>
          <xdr:rowOff>190500</xdr:rowOff>
        </xdr:from>
        <xdr:to>
          <xdr:col>18</xdr:col>
          <xdr:colOff>600075</xdr:colOff>
          <xdr:row>393</xdr:row>
          <xdr:rowOff>419100</xdr:rowOff>
        </xdr:to>
        <xdr:sp macro="" textlink="">
          <xdr:nvSpPr>
            <xdr:cNvPr id="39191" name="Check Box 279" hidden="1">
              <a:extLst>
                <a:ext uri="{63B3BB69-23CF-44E3-9099-C40C66FF867C}">
                  <a14:compatExt spid="_x0000_s391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394</xdr:row>
          <xdr:rowOff>190500</xdr:rowOff>
        </xdr:from>
        <xdr:to>
          <xdr:col>18</xdr:col>
          <xdr:colOff>600075</xdr:colOff>
          <xdr:row>394</xdr:row>
          <xdr:rowOff>419100</xdr:rowOff>
        </xdr:to>
        <xdr:sp macro="" textlink="">
          <xdr:nvSpPr>
            <xdr:cNvPr id="39192" name="Check Box 280" hidden="1">
              <a:extLst>
                <a:ext uri="{63B3BB69-23CF-44E3-9099-C40C66FF867C}">
                  <a14:compatExt spid="_x0000_s391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406</xdr:row>
          <xdr:rowOff>276225</xdr:rowOff>
        </xdr:from>
        <xdr:to>
          <xdr:col>18</xdr:col>
          <xdr:colOff>600075</xdr:colOff>
          <xdr:row>406</xdr:row>
          <xdr:rowOff>504825</xdr:rowOff>
        </xdr:to>
        <xdr:sp macro="" textlink="">
          <xdr:nvSpPr>
            <xdr:cNvPr id="39193" name="Check Box 281" hidden="1">
              <a:extLst>
                <a:ext uri="{63B3BB69-23CF-44E3-9099-C40C66FF867C}">
                  <a14:compatExt spid="_x0000_s39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408</xdr:row>
          <xdr:rowOff>133350</xdr:rowOff>
        </xdr:from>
        <xdr:to>
          <xdr:col>18</xdr:col>
          <xdr:colOff>600075</xdr:colOff>
          <xdr:row>408</xdr:row>
          <xdr:rowOff>361950</xdr:rowOff>
        </xdr:to>
        <xdr:sp macro="" textlink="">
          <xdr:nvSpPr>
            <xdr:cNvPr id="39194" name="Check Box 282" hidden="1">
              <a:extLst>
                <a:ext uri="{63B3BB69-23CF-44E3-9099-C40C66FF867C}">
                  <a14:compatExt spid="_x0000_s39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409</xdr:row>
          <xdr:rowOff>133350</xdr:rowOff>
        </xdr:from>
        <xdr:to>
          <xdr:col>18</xdr:col>
          <xdr:colOff>600075</xdr:colOff>
          <xdr:row>409</xdr:row>
          <xdr:rowOff>361950</xdr:rowOff>
        </xdr:to>
        <xdr:sp macro="" textlink="">
          <xdr:nvSpPr>
            <xdr:cNvPr id="39195" name="Check Box 283" hidden="1">
              <a:extLst>
                <a:ext uri="{63B3BB69-23CF-44E3-9099-C40C66FF867C}">
                  <a14:compatExt spid="_x0000_s39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410</xdr:row>
          <xdr:rowOff>133350</xdr:rowOff>
        </xdr:from>
        <xdr:to>
          <xdr:col>18</xdr:col>
          <xdr:colOff>600075</xdr:colOff>
          <xdr:row>410</xdr:row>
          <xdr:rowOff>361950</xdr:rowOff>
        </xdr:to>
        <xdr:sp macro="" textlink="">
          <xdr:nvSpPr>
            <xdr:cNvPr id="39196" name="Check Box 284" hidden="1">
              <a:extLst>
                <a:ext uri="{63B3BB69-23CF-44E3-9099-C40C66FF867C}">
                  <a14:compatExt spid="_x0000_s39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411</xdr:row>
          <xdr:rowOff>133350</xdr:rowOff>
        </xdr:from>
        <xdr:to>
          <xdr:col>18</xdr:col>
          <xdr:colOff>600075</xdr:colOff>
          <xdr:row>411</xdr:row>
          <xdr:rowOff>361950</xdr:rowOff>
        </xdr:to>
        <xdr:sp macro="" textlink="">
          <xdr:nvSpPr>
            <xdr:cNvPr id="39197" name="Check Box 285" hidden="1">
              <a:extLst>
                <a:ext uri="{63B3BB69-23CF-44E3-9099-C40C66FF867C}">
                  <a14:compatExt spid="_x0000_s39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412</xdr:row>
          <xdr:rowOff>400050</xdr:rowOff>
        </xdr:from>
        <xdr:to>
          <xdr:col>18</xdr:col>
          <xdr:colOff>600075</xdr:colOff>
          <xdr:row>412</xdr:row>
          <xdr:rowOff>628650</xdr:rowOff>
        </xdr:to>
        <xdr:sp macro="" textlink="">
          <xdr:nvSpPr>
            <xdr:cNvPr id="39198" name="Check Box 286" hidden="1">
              <a:extLst>
                <a:ext uri="{63B3BB69-23CF-44E3-9099-C40C66FF867C}">
                  <a14:compatExt spid="_x0000_s39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414</xdr:row>
          <xdr:rowOff>276225</xdr:rowOff>
        </xdr:from>
        <xdr:to>
          <xdr:col>18</xdr:col>
          <xdr:colOff>600075</xdr:colOff>
          <xdr:row>414</xdr:row>
          <xdr:rowOff>504825</xdr:rowOff>
        </xdr:to>
        <xdr:sp macro="" textlink="">
          <xdr:nvSpPr>
            <xdr:cNvPr id="39199" name="Check Box 287" hidden="1">
              <a:extLst>
                <a:ext uri="{63B3BB69-23CF-44E3-9099-C40C66FF867C}">
                  <a14:compatExt spid="_x0000_s39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415</xdr:row>
          <xdr:rowOff>276225</xdr:rowOff>
        </xdr:from>
        <xdr:to>
          <xdr:col>18</xdr:col>
          <xdr:colOff>600075</xdr:colOff>
          <xdr:row>415</xdr:row>
          <xdr:rowOff>504825</xdr:rowOff>
        </xdr:to>
        <xdr:sp macro="" textlink="">
          <xdr:nvSpPr>
            <xdr:cNvPr id="39200" name="Check Box 288" hidden="1">
              <a:extLst>
                <a:ext uri="{63B3BB69-23CF-44E3-9099-C40C66FF867C}">
                  <a14:compatExt spid="_x0000_s39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416</xdr:row>
          <xdr:rowOff>276225</xdr:rowOff>
        </xdr:from>
        <xdr:to>
          <xdr:col>18</xdr:col>
          <xdr:colOff>600075</xdr:colOff>
          <xdr:row>416</xdr:row>
          <xdr:rowOff>504825</xdr:rowOff>
        </xdr:to>
        <xdr:sp macro="" textlink="">
          <xdr:nvSpPr>
            <xdr:cNvPr id="39201" name="Check Box 289" hidden="1">
              <a:extLst>
                <a:ext uri="{63B3BB69-23CF-44E3-9099-C40C66FF867C}">
                  <a14:compatExt spid="_x0000_s39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418</xdr:row>
          <xdr:rowOff>209550</xdr:rowOff>
        </xdr:from>
        <xdr:to>
          <xdr:col>18</xdr:col>
          <xdr:colOff>600075</xdr:colOff>
          <xdr:row>418</xdr:row>
          <xdr:rowOff>438150</xdr:rowOff>
        </xdr:to>
        <xdr:sp macro="" textlink="">
          <xdr:nvSpPr>
            <xdr:cNvPr id="39202" name="Check Box 290" hidden="1">
              <a:extLst>
                <a:ext uri="{63B3BB69-23CF-44E3-9099-C40C66FF867C}">
                  <a14:compatExt spid="_x0000_s392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419</xdr:row>
          <xdr:rowOff>276225</xdr:rowOff>
        </xdr:from>
        <xdr:to>
          <xdr:col>18</xdr:col>
          <xdr:colOff>600075</xdr:colOff>
          <xdr:row>419</xdr:row>
          <xdr:rowOff>504825</xdr:rowOff>
        </xdr:to>
        <xdr:sp macro="" textlink="">
          <xdr:nvSpPr>
            <xdr:cNvPr id="39203" name="Check Box 291" hidden="1">
              <a:extLst>
                <a:ext uri="{63B3BB69-23CF-44E3-9099-C40C66FF867C}">
                  <a14:compatExt spid="_x0000_s392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420</xdr:row>
          <xdr:rowOff>133350</xdr:rowOff>
        </xdr:from>
        <xdr:to>
          <xdr:col>18</xdr:col>
          <xdr:colOff>600075</xdr:colOff>
          <xdr:row>420</xdr:row>
          <xdr:rowOff>361950</xdr:rowOff>
        </xdr:to>
        <xdr:sp macro="" textlink="">
          <xdr:nvSpPr>
            <xdr:cNvPr id="39204" name="Check Box 292" hidden="1">
              <a:extLst>
                <a:ext uri="{63B3BB69-23CF-44E3-9099-C40C66FF867C}">
                  <a14:compatExt spid="_x0000_s392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421</xdr:row>
          <xdr:rowOff>133350</xdr:rowOff>
        </xdr:from>
        <xdr:to>
          <xdr:col>18</xdr:col>
          <xdr:colOff>600075</xdr:colOff>
          <xdr:row>421</xdr:row>
          <xdr:rowOff>361950</xdr:rowOff>
        </xdr:to>
        <xdr:sp macro="" textlink="">
          <xdr:nvSpPr>
            <xdr:cNvPr id="39205" name="Check Box 293" hidden="1">
              <a:extLst>
                <a:ext uri="{63B3BB69-23CF-44E3-9099-C40C66FF867C}">
                  <a14:compatExt spid="_x0000_s392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422</xdr:row>
          <xdr:rowOff>152400</xdr:rowOff>
        </xdr:from>
        <xdr:to>
          <xdr:col>18</xdr:col>
          <xdr:colOff>600075</xdr:colOff>
          <xdr:row>422</xdr:row>
          <xdr:rowOff>381000</xdr:rowOff>
        </xdr:to>
        <xdr:sp macro="" textlink="">
          <xdr:nvSpPr>
            <xdr:cNvPr id="39206" name="Check Box 294" hidden="1">
              <a:extLst>
                <a:ext uri="{63B3BB69-23CF-44E3-9099-C40C66FF867C}">
                  <a14:compatExt spid="_x0000_s392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xdr:from>
      <xdr:col>3</xdr:col>
      <xdr:colOff>542925</xdr:colOff>
      <xdr:row>4</xdr:row>
      <xdr:rowOff>353786</xdr:rowOff>
    </xdr:from>
    <xdr:to>
      <xdr:col>5</xdr:col>
      <xdr:colOff>327932</xdr:colOff>
      <xdr:row>18</xdr:row>
      <xdr:rowOff>354465</xdr:rowOff>
    </xdr:to>
    <xdr:sp macro="" textlink="">
      <xdr:nvSpPr>
        <xdr:cNvPr id="2" name="1 Rectángulo"/>
        <xdr:cNvSpPr/>
      </xdr:nvSpPr>
      <xdr:spPr>
        <a:xfrm>
          <a:off x="4733925" y="2268311"/>
          <a:ext cx="1975757" cy="6801529"/>
        </a:xfrm>
        <a:prstGeom prst="rect">
          <a:avLst/>
        </a:prstGeom>
        <a:gradFill flip="none" rotWithShape="1">
          <a:gsLst>
            <a:gs pos="0">
              <a:srgbClr val="002060"/>
            </a:gs>
            <a:gs pos="50000">
              <a:schemeClr val="accent1">
                <a:tint val="44500"/>
                <a:satMod val="160000"/>
              </a:schemeClr>
            </a:gs>
            <a:gs pos="100000">
              <a:schemeClr val="accent1">
                <a:tint val="23500"/>
                <a:satMod val="160000"/>
              </a:schemeClr>
            </a:gs>
          </a:gsLst>
          <a:lin ang="108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MX" sz="1100" b="1">
            <a:solidFill>
              <a:sysClr val="windowText" lastClr="000000"/>
            </a:solidFill>
          </a:endParaRPr>
        </a:p>
      </xdr:txBody>
    </xdr:sp>
    <xdr:clientData/>
  </xdr:twoCellAnchor>
  <xdr:twoCellAnchor editAs="oneCell">
    <xdr:from>
      <xdr:col>0</xdr:col>
      <xdr:colOff>552450</xdr:colOff>
      <xdr:row>2</xdr:row>
      <xdr:rowOff>4081</xdr:rowOff>
    </xdr:from>
    <xdr:to>
      <xdr:col>3</xdr:col>
      <xdr:colOff>771030</xdr:colOff>
      <xdr:row>15</xdr:row>
      <xdr:rowOff>272143</xdr:rowOff>
    </xdr:to>
    <xdr:pic>
      <xdr:nvPicPr>
        <xdr:cNvPr id="3" name="2 Imagen" descr="2314351_137441597.jpg"/>
        <xdr:cNvPicPr>
          <a:picLocks noChangeAspect="1"/>
        </xdr:cNvPicPr>
      </xdr:nvPicPr>
      <xdr:blipFill>
        <a:blip xmlns:r="http://schemas.openxmlformats.org/officeDocument/2006/relationships" r:embed="rId1" cstate="print"/>
        <a:stretch>
          <a:fillRect/>
        </a:stretch>
      </xdr:blipFill>
      <xdr:spPr>
        <a:xfrm>
          <a:off x="552450" y="947056"/>
          <a:ext cx="4409580" cy="6583137"/>
        </a:xfrm>
        <a:prstGeom prst="rect">
          <a:avLst/>
        </a:prstGeom>
      </xdr:spPr>
    </xdr:pic>
    <xdr:clientData/>
  </xdr:twoCellAnchor>
  <xdr:twoCellAnchor>
    <xdr:from>
      <xdr:col>0</xdr:col>
      <xdr:colOff>0</xdr:colOff>
      <xdr:row>0</xdr:row>
      <xdr:rowOff>19050</xdr:rowOff>
    </xdr:from>
    <xdr:to>
      <xdr:col>5</xdr:col>
      <xdr:colOff>746250</xdr:colOff>
      <xdr:row>0</xdr:row>
      <xdr:rowOff>166479</xdr:rowOff>
    </xdr:to>
    <xdr:sp macro="" textlink="">
      <xdr:nvSpPr>
        <xdr:cNvPr id="4" name="Rectangle 11"/>
        <xdr:cNvSpPr/>
      </xdr:nvSpPr>
      <xdr:spPr bwMode="gray">
        <a:xfrm>
          <a:off x="0" y="19050"/>
          <a:ext cx="7128000" cy="147429"/>
        </a:xfrm>
        <a:prstGeom prst="rect">
          <a:avLst/>
        </a:prstGeom>
        <a:solidFill>
          <a:srgbClr val="99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161925</xdr:rowOff>
    </xdr:from>
    <xdr:to>
      <xdr:col>5</xdr:col>
      <xdr:colOff>746250</xdr:colOff>
      <xdr:row>0</xdr:row>
      <xdr:rowOff>309354</xdr:rowOff>
    </xdr:to>
    <xdr:sp macro="" textlink="">
      <xdr:nvSpPr>
        <xdr:cNvPr id="5" name="Rectangle 11"/>
        <xdr:cNvSpPr/>
      </xdr:nvSpPr>
      <xdr:spPr bwMode="gray">
        <a:xfrm>
          <a:off x="0" y="161925"/>
          <a:ext cx="7128000" cy="147429"/>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304800</xdr:rowOff>
    </xdr:from>
    <xdr:to>
      <xdr:col>5</xdr:col>
      <xdr:colOff>746250</xdr:colOff>
      <xdr:row>0</xdr:row>
      <xdr:rowOff>452229</xdr:rowOff>
    </xdr:to>
    <xdr:sp macro="" textlink="">
      <xdr:nvSpPr>
        <xdr:cNvPr id="6" name="Rectangle 11"/>
        <xdr:cNvSpPr/>
      </xdr:nvSpPr>
      <xdr:spPr bwMode="gray">
        <a:xfrm>
          <a:off x="0" y="304800"/>
          <a:ext cx="7128000" cy="147429"/>
        </a:xfrm>
        <a:prstGeom prst="rect">
          <a:avLst/>
        </a:prstGeom>
        <a:solidFill>
          <a:srgbClr val="00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oneCellAnchor>
    <xdr:from>
      <xdr:col>2</xdr:col>
      <xdr:colOff>964747</xdr:colOff>
      <xdr:row>10</xdr:row>
      <xdr:rowOff>280305</xdr:rowOff>
    </xdr:from>
    <xdr:ext cx="2416628" cy="1157969"/>
    <xdr:sp macro="" textlink="">
      <xdr:nvSpPr>
        <xdr:cNvPr id="7" name="6 CuadroTexto"/>
        <xdr:cNvSpPr txBox="1"/>
      </xdr:nvSpPr>
      <xdr:spPr>
        <a:xfrm>
          <a:off x="4060372" y="5109480"/>
          <a:ext cx="2416628" cy="1157969"/>
        </a:xfrm>
        <a:prstGeom prst="rect">
          <a:avLst/>
        </a:prstGeom>
        <a:solidFill>
          <a:schemeClr val="bg1"/>
        </a:solidFill>
        <a:ln>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r>
            <a:rPr lang="es-MX" sz="3000" b="1" baseline="0"/>
            <a:t>REPORTE DE RESULTADOS</a:t>
          </a:r>
          <a:endParaRPr lang="es-MX" sz="3000" b="1"/>
        </a:p>
      </xdr:txBody>
    </xdr:sp>
    <xdr:clientData/>
  </xdr:oneCellAnchor>
  <xdr:twoCellAnchor editAs="oneCell">
    <xdr:from>
      <xdr:col>0</xdr:col>
      <xdr:colOff>146960</xdr:colOff>
      <xdr:row>22</xdr:row>
      <xdr:rowOff>57150</xdr:rowOff>
    </xdr:from>
    <xdr:to>
      <xdr:col>0</xdr:col>
      <xdr:colOff>1487604</xdr:colOff>
      <xdr:row>23</xdr:row>
      <xdr:rowOff>287115</xdr:rowOff>
    </xdr:to>
    <xdr:pic>
      <xdr:nvPicPr>
        <xdr:cNvPr id="8" name="7 Imagen" descr="icono csoftmty.jpg"/>
        <xdr:cNvPicPr>
          <a:picLocks noChangeAspect="1"/>
        </xdr:cNvPicPr>
      </xdr:nvPicPr>
      <xdr:blipFill>
        <a:blip xmlns:r="http://schemas.openxmlformats.org/officeDocument/2006/relationships" r:embed="rId2" cstate="print"/>
        <a:stretch>
          <a:fillRect/>
        </a:stretch>
      </xdr:blipFill>
      <xdr:spPr>
        <a:xfrm>
          <a:off x="146960" y="10125075"/>
          <a:ext cx="1340644" cy="553815"/>
        </a:xfrm>
        <a:prstGeom prst="rect">
          <a:avLst/>
        </a:prstGeom>
      </xdr:spPr>
    </xdr:pic>
    <xdr:clientData/>
  </xdr:twoCellAnchor>
  <xdr:twoCellAnchor>
    <xdr:from>
      <xdr:col>0</xdr:col>
      <xdr:colOff>828671</xdr:colOff>
      <xdr:row>46</xdr:row>
      <xdr:rowOff>28575</xdr:rowOff>
    </xdr:from>
    <xdr:to>
      <xdr:col>0</xdr:col>
      <xdr:colOff>1230705</xdr:colOff>
      <xdr:row>46</xdr:row>
      <xdr:rowOff>602908</xdr:rowOff>
    </xdr:to>
    <xdr:grpSp>
      <xdr:nvGrpSpPr>
        <xdr:cNvPr id="9" name="8 Grupo"/>
        <xdr:cNvGrpSpPr/>
      </xdr:nvGrpSpPr>
      <xdr:grpSpPr>
        <a:xfrm>
          <a:off x="828671" y="27608742"/>
          <a:ext cx="402034" cy="574333"/>
          <a:chOff x="0" y="108617"/>
          <a:chExt cx="402034" cy="574333"/>
        </a:xfrm>
      </xdr:grpSpPr>
      <xdr:sp macro="" textlink="">
        <xdr:nvSpPr>
          <xdr:cNvPr id="10" name="9 Cheurón"/>
          <xdr:cNvSpPr/>
        </xdr:nvSpPr>
        <xdr:spPr>
          <a:xfrm rot="5400000">
            <a:off x="-86150" y="194767"/>
            <a:ext cx="574333" cy="402033"/>
          </a:xfrm>
          <a:prstGeom prst="chevron">
            <a:avLst/>
          </a:prstGeom>
        </xdr:spPr>
        <xdr:style>
          <a:lnRef idx="1">
            <a:schemeClr val="accent2">
              <a:hueOff val="0"/>
              <a:satOff val="0"/>
              <a:lumOff val="0"/>
              <a:alphaOff val="0"/>
            </a:schemeClr>
          </a:lnRef>
          <a:fillRef idx="3">
            <a:schemeClr val="accent2">
              <a:hueOff val="0"/>
              <a:satOff val="0"/>
              <a:lumOff val="0"/>
              <a:alphaOff val="0"/>
            </a:schemeClr>
          </a:fillRef>
          <a:effectRef idx="3">
            <a:schemeClr val="accent2">
              <a:hueOff val="0"/>
              <a:satOff val="0"/>
              <a:lumOff val="0"/>
              <a:alphaOff val="0"/>
            </a:schemeClr>
          </a:effectRef>
          <a:fontRef idx="minor">
            <a:schemeClr val="lt1"/>
          </a:fontRef>
        </xdr:style>
      </xdr:sp>
      <xdr:sp macro="" textlink="">
        <xdr:nvSpPr>
          <xdr:cNvPr id="11" name="Cheurón 4"/>
          <xdr:cNvSpPr/>
        </xdr:nvSpPr>
        <xdr:spPr>
          <a:xfrm>
            <a:off x="1" y="309634"/>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1</a:t>
            </a:r>
          </a:p>
        </xdr:txBody>
      </xdr:sp>
    </xdr:grpSp>
    <xdr:clientData/>
  </xdr:twoCellAnchor>
  <xdr:twoCellAnchor>
    <xdr:from>
      <xdr:col>0</xdr:col>
      <xdr:colOff>828671</xdr:colOff>
      <xdr:row>47</xdr:row>
      <xdr:rowOff>145252</xdr:rowOff>
    </xdr:from>
    <xdr:to>
      <xdr:col>0</xdr:col>
      <xdr:colOff>1230705</xdr:colOff>
      <xdr:row>47</xdr:row>
      <xdr:rowOff>719585</xdr:rowOff>
    </xdr:to>
    <xdr:grpSp>
      <xdr:nvGrpSpPr>
        <xdr:cNvPr id="12" name="11 Grupo"/>
        <xdr:cNvGrpSpPr/>
      </xdr:nvGrpSpPr>
      <xdr:grpSpPr>
        <a:xfrm>
          <a:off x="828671" y="28349835"/>
          <a:ext cx="402034" cy="574333"/>
          <a:chOff x="0" y="667021"/>
          <a:chExt cx="402034" cy="574333"/>
        </a:xfrm>
      </xdr:grpSpPr>
      <xdr:sp macro="" textlink="">
        <xdr:nvSpPr>
          <xdr:cNvPr id="13" name="12 Cheurón"/>
          <xdr:cNvSpPr/>
        </xdr:nvSpPr>
        <xdr:spPr>
          <a:xfrm rot="5400000">
            <a:off x="-86150" y="753171"/>
            <a:ext cx="574333" cy="402033"/>
          </a:xfrm>
          <a:prstGeom prst="chevron">
            <a:avLst/>
          </a:prstGeom>
        </xdr:spPr>
        <xdr:style>
          <a:lnRef idx="1">
            <a:schemeClr val="accent3">
              <a:hueOff val="0"/>
              <a:satOff val="0"/>
              <a:lumOff val="0"/>
              <a:alphaOff val="0"/>
            </a:schemeClr>
          </a:lnRef>
          <a:fillRef idx="3">
            <a:schemeClr val="accent3">
              <a:hueOff val="0"/>
              <a:satOff val="0"/>
              <a:lumOff val="0"/>
              <a:alphaOff val="0"/>
            </a:schemeClr>
          </a:fillRef>
          <a:effectRef idx="3">
            <a:schemeClr val="accent3">
              <a:hueOff val="0"/>
              <a:satOff val="0"/>
              <a:lumOff val="0"/>
              <a:alphaOff val="0"/>
            </a:schemeClr>
          </a:effectRef>
          <a:fontRef idx="minor">
            <a:schemeClr val="lt1"/>
          </a:fontRef>
        </xdr:style>
      </xdr:sp>
      <xdr:sp macro="" textlink="">
        <xdr:nvSpPr>
          <xdr:cNvPr id="14" name="Cheurón 4"/>
          <xdr:cNvSpPr/>
        </xdr:nvSpPr>
        <xdr:spPr>
          <a:xfrm>
            <a:off x="1" y="868038"/>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2</a:t>
            </a:r>
          </a:p>
        </xdr:txBody>
      </xdr:sp>
    </xdr:grpSp>
    <xdr:clientData/>
  </xdr:twoCellAnchor>
  <xdr:twoCellAnchor>
    <xdr:from>
      <xdr:col>0</xdr:col>
      <xdr:colOff>828671</xdr:colOff>
      <xdr:row>48</xdr:row>
      <xdr:rowOff>207162</xdr:rowOff>
    </xdr:from>
    <xdr:to>
      <xdr:col>0</xdr:col>
      <xdr:colOff>1230705</xdr:colOff>
      <xdr:row>48</xdr:row>
      <xdr:rowOff>781495</xdr:rowOff>
    </xdr:to>
    <xdr:grpSp>
      <xdr:nvGrpSpPr>
        <xdr:cNvPr id="15" name="14 Grupo"/>
        <xdr:cNvGrpSpPr/>
      </xdr:nvGrpSpPr>
      <xdr:grpSpPr>
        <a:xfrm>
          <a:off x="828671" y="29290162"/>
          <a:ext cx="402034" cy="574333"/>
          <a:chOff x="0" y="1225425"/>
          <a:chExt cx="402034" cy="574333"/>
        </a:xfrm>
      </xdr:grpSpPr>
      <xdr:sp macro="" textlink="">
        <xdr:nvSpPr>
          <xdr:cNvPr id="16" name="15 Cheurón"/>
          <xdr:cNvSpPr/>
        </xdr:nvSpPr>
        <xdr:spPr>
          <a:xfrm rot="5400000">
            <a:off x="-86150" y="1311575"/>
            <a:ext cx="574333" cy="402033"/>
          </a:xfrm>
          <a:prstGeom prst="chevron">
            <a:avLst/>
          </a:prstGeom>
          <a:gradFill>
            <a:gsLst>
              <a:gs pos="0">
                <a:srgbClr val="5D417E"/>
              </a:gs>
              <a:gs pos="80000">
                <a:schemeClr val="accent4">
                  <a:hueOff val="0"/>
                  <a:satOff val="0"/>
                  <a:lumOff val="0"/>
                  <a:alphaOff val="0"/>
                  <a:shade val="93000"/>
                  <a:satMod val="130000"/>
                </a:schemeClr>
              </a:gs>
              <a:gs pos="100000">
                <a:schemeClr val="accent4">
                  <a:hueOff val="0"/>
                  <a:satOff val="0"/>
                  <a:lumOff val="0"/>
                  <a:alphaOff val="0"/>
                  <a:shade val="94000"/>
                  <a:satMod val="135000"/>
                </a:schemeClr>
              </a:gs>
            </a:gsLst>
          </a:gradFill>
        </xdr:spPr>
        <xdr:style>
          <a:lnRef idx="1">
            <a:schemeClr val="accent4">
              <a:hueOff val="0"/>
              <a:satOff val="0"/>
              <a:lumOff val="0"/>
              <a:alphaOff val="0"/>
            </a:schemeClr>
          </a:lnRef>
          <a:fillRef idx="3">
            <a:schemeClr val="accent4">
              <a:hueOff val="0"/>
              <a:satOff val="0"/>
              <a:lumOff val="0"/>
              <a:alphaOff val="0"/>
            </a:schemeClr>
          </a:fillRef>
          <a:effectRef idx="3">
            <a:schemeClr val="accent4">
              <a:hueOff val="0"/>
              <a:satOff val="0"/>
              <a:lumOff val="0"/>
              <a:alphaOff val="0"/>
            </a:schemeClr>
          </a:effectRef>
          <a:fontRef idx="minor">
            <a:schemeClr val="lt1"/>
          </a:fontRef>
        </xdr:style>
      </xdr:sp>
      <xdr:sp macro="" textlink="">
        <xdr:nvSpPr>
          <xdr:cNvPr id="17" name="Cheurón 4"/>
          <xdr:cNvSpPr/>
        </xdr:nvSpPr>
        <xdr:spPr>
          <a:xfrm>
            <a:off x="1" y="1426442"/>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3</a:t>
            </a:r>
          </a:p>
        </xdr:txBody>
      </xdr:sp>
    </xdr:grpSp>
    <xdr:clientData/>
  </xdr:twoCellAnchor>
  <xdr:twoCellAnchor>
    <xdr:from>
      <xdr:col>0</xdr:col>
      <xdr:colOff>828671</xdr:colOff>
      <xdr:row>49</xdr:row>
      <xdr:rowOff>371463</xdr:rowOff>
    </xdr:from>
    <xdr:to>
      <xdr:col>0</xdr:col>
      <xdr:colOff>1230705</xdr:colOff>
      <xdr:row>49</xdr:row>
      <xdr:rowOff>945796</xdr:rowOff>
    </xdr:to>
    <xdr:grpSp>
      <xdr:nvGrpSpPr>
        <xdr:cNvPr id="18" name="17 Grupo"/>
        <xdr:cNvGrpSpPr/>
      </xdr:nvGrpSpPr>
      <xdr:grpSpPr>
        <a:xfrm>
          <a:off x="828671" y="30438713"/>
          <a:ext cx="402034" cy="574333"/>
          <a:chOff x="0" y="1903484"/>
          <a:chExt cx="402034" cy="574333"/>
        </a:xfrm>
      </xdr:grpSpPr>
      <xdr:sp macro="" textlink="">
        <xdr:nvSpPr>
          <xdr:cNvPr id="19" name="18 Cheurón"/>
          <xdr:cNvSpPr/>
        </xdr:nvSpPr>
        <xdr:spPr>
          <a:xfrm rot="5400000">
            <a:off x="-86150" y="1989634"/>
            <a:ext cx="574333" cy="402033"/>
          </a:xfrm>
          <a:prstGeom prst="chevron">
            <a:avLst/>
          </a:prstGeom>
        </xdr:spPr>
        <xdr:style>
          <a:lnRef idx="1">
            <a:schemeClr val="accent5">
              <a:hueOff val="0"/>
              <a:satOff val="0"/>
              <a:lumOff val="0"/>
              <a:alphaOff val="0"/>
            </a:schemeClr>
          </a:lnRef>
          <a:fillRef idx="3">
            <a:schemeClr val="accent5">
              <a:hueOff val="0"/>
              <a:satOff val="0"/>
              <a:lumOff val="0"/>
              <a:alphaOff val="0"/>
            </a:schemeClr>
          </a:fillRef>
          <a:effectRef idx="3">
            <a:schemeClr val="accent5">
              <a:hueOff val="0"/>
              <a:satOff val="0"/>
              <a:lumOff val="0"/>
              <a:alphaOff val="0"/>
            </a:schemeClr>
          </a:effectRef>
          <a:fontRef idx="minor">
            <a:schemeClr val="lt1"/>
          </a:fontRef>
        </xdr:style>
      </xdr:sp>
      <xdr:sp macro="" textlink="">
        <xdr:nvSpPr>
          <xdr:cNvPr id="20" name="Cheurón 4"/>
          <xdr:cNvSpPr/>
        </xdr:nvSpPr>
        <xdr:spPr>
          <a:xfrm>
            <a:off x="1" y="2104501"/>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4</a:t>
            </a:r>
          </a:p>
        </xdr:txBody>
      </xdr:sp>
    </xdr:grpSp>
    <xdr:clientData/>
  </xdr:twoCellAnchor>
  <xdr:twoCellAnchor>
    <xdr:from>
      <xdr:col>0</xdr:col>
      <xdr:colOff>1209675</xdr:colOff>
      <xdr:row>31</xdr:row>
      <xdr:rowOff>9524</xdr:rowOff>
    </xdr:from>
    <xdr:to>
      <xdr:col>4</xdr:col>
      <xdr:colOff>891300</xdr:colOff>
      <xdr:row>33</xdr:row>
      <xdr:rowOff>85725</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836075</xdr:colOff>
      <xdr:row>32</xdr:row>
      <xdr:rowOff>965205</xdr:rowOff>
    </xdr:from>
    <xdr:to>
      <xdr:col>4</xdr:col>
      <xdr:colOff>293150</xdr:colOff>
      <xdr:row>32</xdr:row>
      <xdr:rowOff>1165230</xdr:rowOff>
    </xdr:to>
    <xdr:sp macro="" textlink="">
      <xdr:nvSpPr>
        <xdr:cNvPr id="22" name="21 CuadroTexto"/>
        <xdr:cNvSpPr txBox="1"/>
      </xdr:nvSpPr>
      <xdr:spPr>
        <a:xfrm>
          <a:off x="5027075" y="15147930"/>
          <a:ext cx="5524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100%</a:t>
          </a:r>
        </a:p>
      </xdr:txBody>
    </xdr:sp>
    <xdr:clientData/>
  </xdr:twoCellAnchor>
  <xdr:twoCellAnchor>
    <xdr:from>
      <xdr:col>1</xdr:col>
      <xdr:colOff>94193</xdr:colOff>
      <xdr:row>32</xdr:row>
      <xdr:rowOff>950917</xdr:rowOff>
    </xdr:from>
    <xdr:to>
      <xdr:col>1</xdr:col>
      <xdr:colOff>503769</xdr:colOff>
      <xdr:row>32</xdr:row>
      <xdr:rowOff>1179517</xdr:rowOff>
    </xdr:to>
    <xdr:sp macro="" textlink="">
      <xdr:nvSpPr>
        <xdr:cNvPr id="23" name="22 CuadroTexto"/>
        <xdr:cNvSpPr txBox="1"/>
      </xdr:nvSpPr>
      <xdr:spPr>
        <a:xfrm>
          <a:off x="2094443" y="15133642"/>
          <a:ext cx="4095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0%</a:t>
          </a:r>
        </a:p>
      </xdr:txBody>
    </xdr:sp>
    <xdr:clientData/>
  </xdr:twoCellAnchor>
  <xdr:twoCellAnchor>
    <xdr:from>
      <xdr:col>0</xdr:col>
      <xdr:colOff>1165679</xdr:colOff>
      <xdr:row>36</xdr:row>
      <xdr:rowOff>79377</xdr:rowOff>
    </xdr:from>
    <xdr:to>
      <xdr:col>4</xdr:col>
      <xdr:colOff>848493</xdr:colOff>
      <xdr:row>38</xdr:row>
      <xdr:rowOff>95251</xdr:rowOff>
    </xdr:to>
    <xdr:graphicFrame macro="">
      <xdr:nvGraphicFramePr>
        <xdr:cNvPr id="24" name="2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1418167</xdr:colOff>
      <xdr:row>41</xdr:row>
      <xdr:rowOff>52916</xdr:rowOff>
    </xdr:from>
    <xdr:to>
      <xdr:col>4</xdr:col>
      <xdr:colOff>687917</xdr:colOff>
      <xdr:row>43</xdr:row>
      <xdr:rowOff>63500</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137584</xdr:colOff>
      <xdr:row>419</xdr:row>
      <xdr:rowOff>105833</xdr:rowOff>
    </xdr:from>
    <xdr:to>
      <xdr:col>0</xdr:col>
      <xdr:colOff>1995780</xdr:colOff>
      <xdr:row>419</xdr:row>
      <xdr:rowOff>753833</xdr:rowOff>
    </xdr:to>
    <xdr:grpSp>
      <xdr:nvGrpSpPr>
        <xdr:cNvPr id="26" name="25 Grupo"/>
        <xdr:cNvGrpSpPr/>
      </xdr:nvGrpSpPr>
      <xdr:grpSpPr>
        <a:xfrm>
          <a:off x="137584" y="237691083"/>
          <a:ext cx="1858196" cy="648000"/>
          <a:chOff x="2512217" y="86653805"/>
          <a:chExt cx="1828801" cy="583805"/>
        </a:xfrm>
      </xdr:grpSpPr>
      <xdr:sp macro="[0]!Imprimir" textlink="">
        <xdr:nvSpPr>
          <xdr:cNvPr id="27" name="26 CuadroTexto"/>
          <xdr:cNvSpPr txBox="1"/>
        </xdr:nvSpPr>
        <xdr:spPr>
          <a:xfrm>
            <a:off x="2512217" y="86653805"/>
            <a:ext cx="1771526" cy="583805"/>
          </a:xfrm>
          <a:prstGeom prst="rect">
            <a:avLst/>
          </a:prstGeom>
          <a:solidFill>
            <a:schemeClr val="lt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s-MX" sz="1100" b="1" i="1">
                <a:solidFill>
                  <a:srgbClr val="0070C0"/>
                </a:solidFill>
              </a:rPr>
              <a:t>IMPRIMIR REPORTE</a:t>
            </a:r>
          </a:p>
        </xdr:txBody>
      </xdr:sp>
      <xdr:pic macro="[0]!Imprimir">
        <xdr:nvPicPr>
          <xdr:cNvPr id="28" name="27 Imagen" descr="008-doc_edit.gif"/>
          <xdr:cNvPicPr>
            <a:picLocks noChangeAspect="1"/>
          </xdr:cNvPicPr>
        </xdr:nvPicPr>
        <xdr:blipFill>
          <a:blip xmlns:r="http://schemas.openxmlformats.org/officeDocument/2006/relationships" r:embed="rId6" cstate="print"/>
          <a:stretch>
            <a:fillRect/>
          </a:stretch>
        </xdr:blipFill>
        <xdr:spPr>
          <a:xfrm>
            <a:off x="3833812" y="86689407"/>
            <a:ext cx="507206" cy="507206"/>
          </a:xfrm>
          <a:prstGeom prst="rect">
            <a:avLst/>
          </a:prstGeom>
        </xdr:spPr>
      </xdr:pic>
    </xdr:grpSp>
    <xdr:clientData fPrintsWithSheet="0"/>
  </xdr:twoCellAnchor>
</xdr:wsDr>
</file>

<file path=xl/drawings/drawing49.xml><?xml version="1.0" encoding="utf-8"?>
<c:userShapes xmlns:c="http://schemas.openxmlformats.org/drawingml/2006/chart">
  <cdr:relSizeAnchor xmlns:cdr="http://schemas.openxmlformats.org/drawingml/2006/chartDrawing">
    <cdr:from>
      <cdr:x>0.19956</cdr:x>
      <cdr:y>0.42177</cdr:y>
    </cdr:from>
    <cdr:to>
      <cdr:x>0.28172</cdr:x>
      <cdr:y>0.51113</cdr:y>
    </cdr:to>
    <cdr:sp macro="" textlink="">
      <cdr:nvSpPr>
        <cdr:cNvPr id="2" name="29 CuadroTexto"/>
        <cdr:cNvSpPr txBox="1"/>
      </cdr:nvSpPr>
      <cdr:spPr>
        <a:xfrm xmlns:a="http://schemas.openxmlformats.org/drawingml/2006/main">
          <a:off x="994833" y="1051203"/>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0.76428</cdr:x>
      <cdr:y>0.4193</cdr:y>
    </cdr:from>
    <cdr:to>
      <cdr:x>0.87617</cdr:x>
      <cdr:y>0.49749</cdr:y>
    </cdr:to>
    <cdr:sp macro="" textlink="">
      <cdr:nvSpPr>
        <cdr:cNvPr id="3" name="28 CuadroTexto"/>
        <cdr:cNvSpPr txBox="1"/>
      </cdr:nvSpPr>
      <cdr:spPr>
        <a:xfrm xmlns:a="http://schemas.openxmlformats.org/drawingml/2006/main">
          <a:off x="3810000" y="1045045"/>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50.xml><?xml version="1.0" encoding="utf-8"?>
<c:userShapes xmlns:c="http://schemas.openxmlformats.org/drawingml/2006/chart">
  <cdr:relSizeAnchor xmlns:cdr="http://schemas.openxmlformats.org/drawingml/2006/chartDrawing">
    <cdr:from>
      <cdr:x>0.17361</cdr:x>
      <cdr:y>0.41355</cdr:y>
    </cdr:from>
    <cdr:to>
      <cdr:x>0.26319</cdr:x>
      <cdr:y>0.5031</cdr:y>
    </cdr:to>
    <cdr:sp macro="" textlink="">
      <cdr:nvSpPr>
        <cdr:cNvPr id="2" name="29 CuadroTexto"/>
        <cdr:cNvSpPr txBox="1"/>
      </cdr:nvSpPr>
      <cdr:spPr>
        <a:xfrm xmlns:a="http://schemas.openxmlformats.org/drawingml/2006/main">
          <a:off x="793751" y="1028538"/>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0.78241</cdr:x>
      <cdr:y>0.41915</cdr:y>
    </cdr:from>
    <cdr:to>
      <cdr:x>0.9044</cdr:x>
      <cdr:y>0.49751</cdr:y>
    </cdr:to>
    <cdr:sp macro="" textlink="">
      <cdr:nvSpPr>
        <cdr:cNvPr id="3" name="28 CuadroTexto"/>
        <cdr:cNvSpPr txBox="1"/>
      </cdr:nvSpPr>
      <cdr:spPr>
        <a:xfrm xmlns:a="http://schemas.openxmlformats.org/drawingml/2006/main">
          <a:off x="3577167" y="1042458"/>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51.xml><?xml version="1.0" encoding="utf-8"?>
<xdr:wsDr xmlns:xdr="http://schemas.openxmlformats.org/drawingml/2006/spreadsheetDrawing" xmlns:a="http://schemas.openxmlformats.org/drawingml/2006/main">
  <xdr:twoCellAnchor>
    <xdr:from>
      <xdr:col>12</xdr:col>
      <xdr:colOff>21166</xdr:colOff>
      <xdr:row>488</xdr:row>
      <xdr:rowOff>42337</xdr:rowOff>
    </xdr:from>
    <xdr:to>
      <xdr:col>14</xdr:col>
      <xdr:colOff>192615</xdr:colOff>
      <xdr:row>488</xdr:row>
      <xdr:rowOff>499537</xdr:rowOff>
    </xdr:to>
    <xdr:grpSp>
      <xdr:nvGrpSpPr>
        <xdr:cNvPr id="2" name="1 Grupo">
          <a:hlinkClick xmlns:r="http://schemas.openxmlformats.org/officeDocument/2006/relationships" r:id="rId1"/>
        </xdr:cNvPr>
        <xdr:cNvGrpSpPr/>
      </xdr:nvGrpSpPr>
      <xdr:grpSpPr>
        <a:xfrm>
          <a:off x="3905249" y="274817420"/>
          <a:ext cx="1695449" cy="457200"/>
          <a:chOff x="7219951" y="84122419"/>
          <a:chExt cx="1695449" cy="457200"/>
        </a:xfrm>
        <a:scene3d>
          <a:camera prst="orthographicFront">
            <a:rot lat="0" lon="0" rev="0"/>
          </a:camera>
          <a:lightRig rig="glow" dir="t">
            <a:rot lat="0" lon="0" rev="4800000"/>
          </a:lightRig>
        </a:scene3d>
      </xdr:grpSpPr>
      <xdr:pic>
        <xdr:nvPicPr>
          <xdr:cNvPr id="3" name="2 Imagen" descr="008-doc_edit.gif"/>
          <xdr:cNvPicPr>
            <a:picLocks noChangeAspect="1"/>
          </xdr:cNvPicPr>
        </xdr:nvPicPr>
        <xdr:blipFill>
          <a:blip xmlns:r="http://schemas.openxmlformats.org/officeDocument/2006/relationships" r:embed="rId2" cstate="print"/>
          <a:stretch>
            <a:fillRect/>
          </a:stretch>
        </xdr:blipFill>
        <xdr:spPr>
          <a:xfrm>
            <a:off x="8458200" y="84122419"/>
            <a:ext cx="457200" cy="457200"/>
          </a:xfrm>
          <a:prstGeom prst="rect">
            <a:avLst/>
          </a:prstGeom>
          <a:ln>
            <a:noFill/>
          </a:ln>
          <a:effectLst>
            <a:outerShdw blurRad="190500" dist="228600" dir="2700000" algn="ctr">
              <a:srgbClr val="000000">
                <a:alpha val="30000"/>
              </a:srgbClr>
            </a:outerShdw>
          </a:effectLst>
          <a:sp3d prstMaterial="matte">
            <a:bevelT w="127000" h="63500"/>
          </a:sp3d>
        </xdr:spPr>
      </xdr:pic>
      <xdr:sp macro="" textlink="">
        <xdr:nvSpPr>
          <xdr:cNvPr id="4" name="3 CuadroTexto">
            <a:hlinkClick xmlns:r="http://schemas.openxmlformats.org/officeDocument/2006/relationships" r:id="rId1" tooltip="Reporte"/>
          </xdr:cNvPr>
          <xdr:cNvSpPr txBox="1"/>
        </xdr:nvSpPr>
        <xdr:spPr>
          <a:xfrm>
            <a:off x="7219951" y="84201804"/>
            <a:ext cx="1143000" cy="322245"/>
          </a:xfrm>
          <a:prstGeom prst="rect">
            <a:avLst/>
          </a:prstGeom>
          <a:solidFill>
            <a:schemeClr val="lt1"/>
          </a:solidFill>
          <a:ln w="9525" cmpd="sng">
            <a:noFill/>
          </a:ln>
          <a:effectLst>
            <a:outerShdw blurRad="190500" dist="228600" dir="2700000" algn="ctr">
              <a:srgbClr val="000000">
                <a:alpha val="30000"/>
              </a:srgbClr>
            </a:outerShdw>
          </a:effectLst>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050" b="1" i="1">
                <a:solidFill>
                  <a:srgbClr val="0070C0"/>
                </a:solidFill>
                <a:latin typeface="Comic Sans MS" pitchFamily="66" charset="0"/>
              </a:rPr>
              <a:t>VER REPORTE</a:t>
            </a:r>
          </a:p>
        </xdr:txBody>
      </xdr:sp>
    </xdr:grpSp>
    <xdr:clientData/>
  </xdr:twoCellAnchor>
  <xdr:twoCellAnchor editAs="oneCell">
    <xdr:from>
      <xdr:col>17</xdr:col>
      <xdr:colOff>273844</xdr:colOff>
      <xdr:row>77</xdr:row>
      <xdr:rowOff>142875</xdr:rowOff>
    </xdr:from>
    <xdr:to>
      <xdr:col>17</xdr:col>
      <xdr:colOff>474928</xdr:colOff>
      <xdr:row>77</xdr:row>
      <xdr:rowOff>341313</xdr:rowOff>
    </xdr:to>
    <xdr:pic macro="[0]!Valor_Percibido">
      <xdr:nvPicPr>
        <xdr:cNvPr id="5" name="4 Imagen" descr="info.ico"/>
        <xdr:cNvPicPr>
          <a:picLocks noChangeAspect="1"/>
        </xdr:cNvPicPr>
      </xdr:nvPicPr>
      <xdr:blipFill>
        <a:blip xmlns:r="http://schemas.openxmlformats.org/officeDocument/2006/relationships" r:embed="rId3" cstate="print"/>
        <a:stretch>
          <a:fillRect/>
        </a:stretch>
      </xdr:blipFill>
      <xdr:spPr>
        <a:xfrm>
          <a:off x="12475369" y="39490650"/>
          <a:ext cx="201084" cy="198438"/>
        </a:xfrm>
        <a:prstGeom prst="rect">
          <a:avLst/>
        </a:prstGeom>
        <a:ln>
          <a:solidFill>
            <a:schemeClr val="accent1"/>
          </a:solidFill>
        </a:ln>
      </xdr:spPr>
    </xdr:pic>
    <xdr:clientData/>
  </xdr:twoCellAnchor>
  <xdr:twoCellAnchor editAs="oneCell">
    <xdr:from>
      <xdr:col>17</xdr:col>
      <xdr:colOff>285749</xdr:colOff>
      <xdr:row>101</xdr:row>
      <xdr:rowOff>142875</xdr:rowOff>
    </xdr:from>
    <xdr:to>
      <xdr:col>17</xdr:col>
      <xdr:colOff>486833</xdr:colOff>
      <xdr:row>101</xdr:row>
      <xdr:rowOff>341313</xdr:rowOff>
    </xdr:to>
    <xdr:pic macro="[0]!Objetivo_Calidad">
      <xdr:nvPicPr>
        <xdr:cNvPr id="6" name="5 Imagen" descr="info.ico"/>
        <xdr:cNvPicPr>
          <a:picLocks noChangeAspect="1"/>
        </xdr:cNvPicPr>
      </xdr:nvPicPr>
      <xdr:blipFill>
        <a:blip xmlns:r="http://schemas.openxmlformats.org/officeDocument/2006/relationships" r:embed="rId3" cstate="print"/>
        <a:stretch>
          <a:fillRect/>
        </a:stretch>
      </xdr:blipFill>
      <xdr:spPr>
        <a:xfrm>
          <a:off x="12487274" y="51263550"/>
          <a:ext cx="201084" cy="198438"/>
        </a:xfrm>
        <a:prstGeom prst="rect">
          <a:avLst/>
        </a:prstGeom>
        <a:ln>
          <a:solidFill>
            <a:schemeClr val="accent1"/>
          </a:solidFill>
        </a:ln>
      </xdr:spPr>
    </xdr:pic>
    <xdr:clientData/>
  </xdr:twoCellAnchor>
  <xdr:twoCellAnchor editAs="oneCell">
    <xdr:from>
      <xdr:col>17</xdr:col>
      <xdr:colOff>261938</xdr:colOff>
      <xdr:row>352</xdr:row>
      <xdr:rowOff>260611</xdr:rowOff>
    </xdr:from>
    <xdr:to>
      <xdr:col>17</xdr:col>
      <xdr:colOff>463022</xdr:colOff>
      <xdr:row>352</xdr:row>
      <xdr:rowOff>459049</xdr:rowOff>
    </xdr:to>
    <xdr:pic macro="[0]!Rendimiento">
      <xdr:nvPicPr>
        <xdr:cNvPr id="7" name="6 Imagen" descr="info.ico"/>
        <xdr:cNvPicPr>
          <a:picLocks noChangeAspect="1"/>
        </xdr:cNvPicPr>
      </xdr:nvPicPr>
      <xdr:blipFill>
        <a:blip xmlns:r="http://schemas.openxmlformats.org/officeDocument/2006/relationships" r:embed="rId3" cstate="print"/>
        <a:stretch>
          <a:fillRect/>
        </a:stretch>
      </xdr:blipFill>
      <xdr:spPr>
        <a:xfrm>
          <a:off x="12463463" y="192970411"/>
          <a:ext cx="201084" cy="198438"/>
        </a:xfrm>
        <a:prstGeom prst="rect">
          <a:avLst/>
        </a:prstGeom>
        <a:ln>
          <a:solidFill>
            <a:schemeClr val="accent1"/>
          </a:solidFill>
        </a:ln>
      </xdr:spPr>
    </xdr:pic>
    <xdr:clientData/>
  </xdr:twoCellAnchor>
  <xdr:twoCellAnchor editAs="oneCell">
    <xdr:from>
      <xdr:col>17</xdr:col>
      <xdr:colOff>261938</xdr:colOff>
      <xdr:row>345</xdr:row>
      <xdr:rowOff>260611</xdr:rowOff>
    </xdr:from>
    <xdr:to>
      <xdr:col>17</xdr:col>
      <xdr:colOff>463022</xdr:colOff>
      <xdr:row>345</xdr:row>
      <xdr:rowOff>459049</xdr:rowOff>
    </xdr:to>
    <xdr:pic macro="[0]!Conceptos_Capital">
      <xdr:nvPicPr>
        <xdr:cNvPr id="8" name="7 Imagen" descr="info.ico"/>
        <xdr:cNvPicPr>
          <a:picLocks noChangeAspect="1"/>
        </xdr:cNvPicPr>
      </xdr:nvPicPr>
      <xdr:blipFill>
        <a:blip xmlns:r="http://schemas.openxmlformats.org/officeDocument/2006/relationships" r:embed="rId3" cstate="print"/>
        <a:stretch>
          <a:fillRect/>
        </a:stretch>
      </xdr:blipFill>
      <xdr:spPr>
        <a:xfrm>
          <a:off x="12463463" y="188369836"/>
          <a:ext cx="201084" cy="198438"/>
        </a:xfrm>
        <a:prstGeom prst="rect">
          <a:avLst/>
        </a:prstGeom>
        <a:ln>
          <a:solidFill>
            <a:schemeClr val="accent1"/>
          </a:solidFill>
        </a:ln>
      </xdr:spPr>
    </xdr:pic>
    <xdr:clientData/>
  </xdr:twoCellAnchor>
  <xdr:twoCellAnchor editAs="oneCell">
    <xdr:from>
      <xdr:col>17</xdr:col>
      <xdr:colOff>261938</xdr:colOff>
      <xdr:row>340</xdr:row>
      <xdr:rowOff>260611</xdr:rowOff>
    </xdr:from>
    <xdr:to>
      <xdr:col>17</xdr:col>
      <xdr:colOff>463022</xdr:colOff>
      <xdr:row>340</xdr:row>
      <xdr:rowOff>459049</xdr:rowOff>
    </xdr:to>
    <xdr:pic macro="[0]!Conceptos_Riesgos">
      <xdr:nvPicPr>
        <xdr:cNvPr id="9" name="8 Imagen" descr="info.ico"/>
        <xdr:cNvPicPr>
          <a:picLocks noChangeAspect="1"/>
        </xdr:cNvPicPr>
      </xdr:nvPicPr>
      <xdr:blipFill>
        <a:blip xmlns:r="http://schemas.openxmlformats.org/officeDocument/2006/relationships" r:embed="rId3" cstate="print"/>
        <a:stretch>
          <a:fillRect/>
        </a:stretch>
      </xdr:blipFill>
      <xdr:spPr>
        <a:xfrm>
          <a:off x="12463463" y="184826536"/>
          <a:ext cx="201084" cy="198438"/>
        </a:xfrm>
        <a:prstGeom prst="rect">
          <a:avLst/>
        </a:prstGeom>
        <a:ln>
          <a:solidFill>
            <a:schemeClr val="accent1"/>
          </a:solidFill>
        </a:ln>
      </xdr:spPr>
    </xdr:pic>
    <xdr:clientData/>
  </xdr:twoCellAnchor>
  <xdr:twoCellAnchor editAs="oneCell">
    <xdr:from>
      <xdr:col>17</xdr:col>
      <xdr:colOff>261938</xdr:colOff>
      <xdr:row>333</xdr:row>
      <xdr:rowOff>186530</xdr:rowOff>
    </xdr:from>
    <xdr:to>
      <xdr:col>17</xdr:col>
      <xdr:colOff>463022</xdr:colOff>
      <xdr:row>333</xdr:row>
      <xdr:rowOff>384968</xdr:rowOff>
    </xdr:to>
    <xdr:pic macro="[0]!Presupuesto">
      <xdr:nvPicPr>
        <xdr:cNvPr id="10" name="9 Imagen" descr="info.ico"/>
        <xdr:cNvPicPr>
          <a:picLocks noChangeAspect="1"/>
        </xdr:cNvPicPr>
      </xdr:nvPicPr>
      <xdr:blipFill>
        <a:blip xmlns:r="http://schemas.openxmlformats.org/officeDocument/2006/relationships" r:embed="rId3" cstate="print"/>
        <a:stretch>
          <a:fillRect/>
        </a:stretch>
      </xdr:blipFill>
      <xdr:spPr>
        <a:xfrm>
          <a:off x="12463463" y="180342380"/>
          <a:ext cx="201084" cy="198438"/>
        </a:xfrm>
        <a:prstGeom prst="rect">
          <a:avLst/>
        </a:prstGeom>
        <a:ln>
          <a:solidFill>
            <a:schemeClr val="accent1"/>
          </a:solidFill>
        </a:ln>
      </xdr:spPr>
    </xdr:pic>
    <xdr:clientData/>
  </xdr:twoCellAnchor>
  <xdr:twoCellAnchor editAs="oneCell">
    <xdr:from>
      <xdr:col>17</xdr:col>
      <xdr:colOff>261938</xdr:colOff>
      <xdr:row>307</xdr:row>
      <xdr:rowOff>218279</xdr:rowOff>
    </xdr:from>
    <xdr:to>
      <xdr:col>17</xdr:col>
      <xdr:colOff>463022</xdr:colOff>
      <xdr:row>307</xdr:row>
      <xdr:rowOff>416717</xdr:rowOff>
    </xdr:to>
    <xdr:pic macro="[0]!Activos">
      <xdr:nvPicPr>
        <xdr:cNvPr id="11" name="10 Imagen" descr="info.ico"/>
        <xdr:cNvPicPr>
          <a:picLocks noChangeAspect="1"/>
        </xdr:cNvPicPr>
      </xdr:nvPicPr>
      <xdr:blipFill>
        <a:blip xmlns:r="http://schemas.openxmlformats.org/officeDocument/2006/relationships" r:embed="rId3" cstate="print"/>
        <a:stretch>
          <a:fillRect/>
        </a:stretch>
      </xdr:blipFill>
      <xdr:spPr>
        <a:xfrm>
          <a:off x="12463463" y="165943754"/>
          <a:ext cx="201084" cy="198438"/>
        </a:xfrm>
        <a:prstGeom prst="rect">
          <a:avLst/>
        </a:prstGeom>
        <a:ln>
          <a:solidFill>
            <a:schemeClr val="accent1"/>
          </a:solidFill>
        </a:ln>
      </xdr:spPr>
    </xdr:pic>
    <xdr:clientData/>
  </xdr:twoCellAnchor>
  <xdr:twoCellAnchor editAs="oneCell">
    <xdr:from>
      <xdr:col>17</xdr:col>
      <xdr:colOff>261938</xdr:colOff>
      <xdr:row>286</xdr:row>
      <xdr:rowOff>218279</xdr:rowOff>
    </xdr:from>
    <xdr:to>
      <xdr:col>17</xdr:col>
      <xdr:colOff>463022</xdr:colOff>
      <xdr:row>286</xdr:row>
      <xdr:rowOff>416717</xdr:rowOff>
    </xdr:to>
    <xdr:pic macro="[0]!Expo_Riesgo">
      <xdr:nvPicPr>
        <xdr:cNvPr id="12" name="11 Imagen" descr="info.ico"/>
        <xdr:cNvPicPr>
          <a:picLocks noChangeAspect="1"/>
        </xdr:cNvPicPr>
      </xdr:nvPicPr>
      <xdr:blipFill>
        <a:blip xmlns:r="http://schemas.openxmlformats.org/officeDocument/2006/relationships" r:embed="rId3" cstate="print"/>
        <a:stretch>
          <a:fillRect/>
        </a:stretch>
      </xdr:blipFill>
      <xdr:spPr>
        <a:xfrm>
          <a:off x="12463463" y="155885354"/>
          <a:ext cx="201084" cy="198438"/>
        </a:xfrm>
        <a:prstGeom prst="rect">
          <a:avLst/>
        </a:prstGeom>
        <a:ln>
          <a:solidFill>
            <a:schemeClr val="accent1"/>
          </a:solidFill>
        </a:ln>
      </xdr:spPr>
    </xdr:pic>
    <xdr:clientData/>
  </xdr:twoCellAnchor>
  <xdr:twoCellAnchor editAs="oneCell">
    <xdr:from>
      <xdr:col>17</xdr:col>
      <xdr:colOff>261938</xdr:colOff>
      <xdr:row>285</xdr:row>
      <xdr:rowOff>218279</xdr:rowOff>
    </xdr:from>
    <xdr:to>
      <xdr:col>17</xdr:col>
      <xdr:colOff>463022</xdr:colOff>
      <xdr:row>285</xdr:row>
      <xdr:rowOff>416717</xdr:rowOff>
    </xdr:to>
    <xdr:pic macro="[0]!Altman">
      <xdr:nvPicPr>
        <xdr:cNvPr id="13" name="12 Imagen" descr="info.ico"/>
        <xdr:cNvPicPr>
          <a:picLocks noChangeAspect="1"/>
        </xdr:cNvPicPr>
      </xdr:nvPicPr>
      <xdr:blipFill>
        <a:blip xmlns:r="http://schemas.openxmlformats.org/officeDocument/2006/relationships" r:embed="rId3" cstate="print"/>
        <a:stretch>
          <a:fillRect/>
        </a:stretch>
      </xdr:blipFill>
      <xdr:spPr>
        <a:xfrm>
          <a:off x="12463463" y="155266229"/>
          <a:ext cx="201084" cy="198438"/>
        </a:xfrm>
        <a:prstGeom prst="rect">
          <a:avLst/>
        </a:prstGeom>
        <a:ln>
          <a:solidFill>
            <a:schemeClr val="accent1"/>
          </a:solidFill>
        </a:ln>
      </xdr:spPr>
    </xdr:pic>
    <xdr:clientData/>
  </xdr:twoCellAnchor>
  <xdr:twoCellAnchor editAs="oneCell">
    <xdr:from>
      <xdr:col>17</xdr:col>
      <xdr:colOff>261938</xdr:colOff>
      <xdr:row>284</xdr:row>
      <xdr:rowOff>154781</xdr:rowOff>
    </xdr:from>
    <xdr:to>
      <xdr:col>17</xdr:col>
      <xdr:colOff>463022</xdr:colOff>
      <xdr:row>284</xdr:row>
      <xdr:rowOff>353219</xdr:rowOff>
    </xdr:to>
    <xdr:pic macro="[0]!Riesgo_Financiero">
      <xdr:nvPicPr>
        <xdr:cNvPr id="14" name="13 Imagen" descr="info.ico"/>
        <xdr:cNvPicPr>
          <a:picLocks noChangeAspect="1"/>
        </xdr:cNvPicPr>
      </xdr:nvPicPr>
      <xdr:blipFill>
        <a:blip xmlns:r="http://schemas.openxmlformats.org/officeDocument/2006/relationships" r:embed="rId3" cstate="print"/>
        <a:stretch>
          <a:fillRect/>
        </a:stretch>
      </xdr:blipFill>
      <xdr:spPr>
        <a:xfrm>
          <a:off x="12463463" y="154583606"/>
          <a:ext cx="201084" cy="198438"/>
        </a:xfrm>
        <a:prstGeom prst="rect">
          <a:avLst/>
        </a:prstGeom>
        <a:ln>
          <a:solidFill>
            <a:schemeClr val="accent1"/>
          </a:solidFill>
        </a:ln>
      </xdr:spPr>
    </xdr:pic>
    <xdr:clientData/>
  </xdr:twoCellAnchor>
  <mc:AlternateContent xmlns:mc="http://schemas.openxmlformats.org/markup-compatibility/2006">
    <mc:Choice xmlns:a14="http://schemas.microsoft.com/office/drawing/2010/main" Requires="a14">
      <xdr:twoCellAnchor editAs="oneCell">
        <xdr:from>
          <xdr:col>18</xdr:col>
          <xdr:colOff>323850</xdr:colOff>
          <xdr:row>10</xdr:row>
          <xdr:rowOff>133350</xdr:rowOff>
        </xdr:from>
        <xdr:to>
          <xdr:col>18</xdr:col>
          <xdr:colOff>628650</xdr:colOff>
          <xdr:row>10</xdr:row>
          <xdr:rowOff>361950</xdr:rowOff>
        </xdr:to>
        <xdr:sp macro="" textlink="">
          <xdr:nvSpPr>
            <xdr:cNvPr id="39937" name="Check Box 1" hidden="1">
              <a:extLst>
                <a:ext uri="{63B3BB69-23CF-44E3-9099-C40C66FF867C}">
                  <a14:compatExt spid="_x0000_s39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xdr:row>
          <xdr:rowOff>133350</xdr:rowOff>
        </xdr:from>
        <xdr:to>
          <xdr:col>18</xdr:col>
          <xdr:colOff>628650</xdr:colOff>
          <xdr:row>12</xdr:row>
          <xdr:rowOff>361950</xdr:rowOff>
        </xdr:to>
        <xdr:sp macro="" textlink="">
          <xdr:nvSpPr>
            <xdr:cNvPr id="39938" name="Check Box 2" hidden="1">
              <a:extLst>
                <a:ext uri="{63B3BB69-23CF-44E3-9099-C40C66FF867C}">
                  <a14:compatExt spid="_x0000_s39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xdr:row>
          <xdr:rowOff>295275</xdr:rowOff>
        </xdr:from>
        <xdr:to>
          <xdr:col>18</xdr:col>
          <xdr:colOff>628650</xdr:colOff>
          <xdr:row>13</xdr:row>
          <xdr:rowOff>533400</xdr:rowOff>
        </xdr:to>
        <xdr:sp macro="" textlink="">
          <xdr:nvSpPr>
            <xdr:cNvPr id="39939" name="Check Box 3" hidden="1">
              <a:extLst>
                <a:ext uri="{63B3BB69-23CF-44E3-9099-C40C66FF867C}">
                  <a14:compatExt spid="_x0000_s39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xdr:row>
          <xdr:rowOff>133350</xdr:rowOff>
        </xdr:from>
        <xdr:to>
          <xdr:col>18</xdr:col>
          <xdr:colOff>628650</xdr:colOff>
          <xdr:row>14</xdr:row>
          <xdr:rowOff>361950</xdr:rowOff>
        </xdr:to>
        <xdr:sp macro="" textlink="">
          <xdr:nvSpPr>
            <xdr:cNvPr id="39940" name="Check Box 4" hidden="1">
              <a:extLst>
                <a:ext uri="{63B3BB69-23CF-44E3-9099-C40C66FF867C}">
                  <a14:compatExt spid="_x0000_s39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xdr:row>
          <xdr:rowOff>133350</xdr:rowOff>
        </xdr:from>
        <xdr:to>
          <xdr:col>18</xdr:col>
          <xdr:colOff>628650</xdr:colOff>
          <xdr:row>15</xdr:row>
          <xdr:rowOff>361950</xdr:rowOff>
        </xdr:to>
        <xdr:sp macro="" textlink="">
          <xdr:nvSpPr>
            <xdr:cNvPr id="39941" name="Check Box 5" hidden="1">
              <a:extLst>
                <a:ext uri="{63B3BB69-23CF-44E3-9099-C40C66FF867C}">
                  <a14:compatExt spid="_x0000_s39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xdr:row>
          <xdr:rowOff>133350</xdr:rowOff>
        </xdr:from>
        <xdr:to>
          <xdr:col>18</xdr:col>
          <xdr:colOff>628650</xdr:colOff>
          <xdr:row>16</xdr:row>
          <xdr:rowOff>361950</xdr:rowOff>
        </xdr:to>
        <xdr:sp macro="" textlink="">
          <xdr:nvSpPr>
            <xdr:cNvPr id="39942" name="Check Box 6" hidden="1">
              <a:extLst>
                <a:ext uri="{63B3BB69-23CF-44E3-9099-C40C66FF867C}">
                  <a14:compatExt spid="_x0000_s39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xdr:row>
          <xdr:rowOff>133350</xdr:rowOff>
        </xdr:from>
        <xdr:to>
          <xdr:col>18</xdr:col>
          <xdr:colOff>628650</xdr:colOff>
          <xdr:row>17</xdr:row>
          <xdr:rowOff>361950</xdr:rowOff>
        </xdr:to>
        <xdr:sp macro="" textlink="">
          <xdr:nvSpPr>
            <xdr:cNvPr id="39943" name="Check Box 7" hidden="1">
              <a:extLst>
                <a:ext uri="{63B3BB69-23CF-44E3-9099-C40C66FF867C}">
                  <a14:compatExt spid="_x0000_s39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xdr:row>
          <xdr:rowOff>133350</xdr:rowOff>
        </xdr:from>
        <xdr:to>
          <xdr:col>18</xdr:col>
          <xdr:colOff>628650</xdr:colOff>
          <xdr:row>18</xdr:row>
          <xdr:rowOff>361950</xdr:rowOff>
        </xdr:to>
        <xdr:sp macro="" textlink="">
          <xdr:nvSpPr>
            <xdr:cNvPr id="39944" name="Check Box 8" hidden="1">
              <a:extLst>
                <a:ext uri="{63B3BB69-23CF-44E3-9099-C40C66FF867C}">
                  <a14:compatExt spid="_x0000_s39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xdr:row>
          <xdr:rowOff>133350</xdr:rowOff>
        </xdr:from>
        <xdr:to>
          <xdr:col>18</xdr:col>
          <xdr:colOff>628650</xdr:colOff>
          <xdr:row>19</xdr:row>
          <xdr:rowOff>361950</xdr:rowOff>
        </xdr:to>
        <xdr:sp macro="" textlink="">
          <xdr:nvSpPr>
            <xdr:cNvPr id="39945" name="Check Box 9" hidden="1">
              <a:extLst>
                <a:ext uri="{63B3BB69-23CF-44E3-9099-C40C66FF867C}">
                  <a14:compatExt spid="_x0000_s39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xdr:row>
          <xdr:rowOff>133350</xdr:rowOff>
        </xdr:from>
        <xdr:to>
          <xdr:col>18</xdr:col>
          <xdr:colOff>628650</xdr:colOff>
          <xdr:row>20</xdr:row>
          <xdr:rowOff>361950</xdr:rowOff>
        </xdr:to>
        <xdr:sp macro="" textlink="">
          <xdr:nvSpPr>
            <xdr:cNvPr id="39946" name="Check Box 10" hidden="1">
              <a:extLst>
                <a:ext uri="{63B3BB69-23CF-44E3-9099-C40C66FF867C}">
                  <a14:compatExt spid="_x0000_s39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xdr:row>
          <xdr:rowOff>171450</xdr:rowOff>
        </xdr:from>
        <xdr:to>
          <xdr:col>18</xdr:col>
          <xdr:colOff>628650</xdr:colOff>
          <xdr:row>23</xdr:row>
          <xdr:rowOff>400050</xdr:rowOff>
        </xdr:to>
        <xdr:sp macro="" textlink="">
          <xdr:nvSpPr>
            <xdr:cNvPr id="39947" name="Check Box 11" hidden="1">
              <a:extLst>
                <a:ext uri="{63B3BB69-23CF-44E3-9099-C40C66FF867C}">
                  <a14:compatExt spid="_x0000_s39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xdr:row>
          <xdr:rowOff>133350</xdr:rowOff>
        </xdr:from>
        <xdr:to>
          <xdr:col>18</xdr:col>
          <xdr:colOff>628650</xdr:colOff>
          <xdr:row>24</xdr:row>
          <xdr:rowOff>361950</xdr:rowOff>
        </xdr:to>
        <xdr:sp macro="" textlink="">
          <xdr:nvSpPr>
            <xdr:cNvPr id="39948" name="Check Box 12" hidden="1">
              <a:extLst>
                <a:ext uri="{63B3BB69-23CF-44E3-9099-C40C66FF867C}">
                  <a14:compatExt spid="_x0000_s39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xdr:row>
          <xdr:rowOff>133350</xdr:rowOff>
        </xdr:from>
        <xdr:to>
          <xdr:col>18</xdr:col>
          <xdr:colOff>628650</xdr:colOff>
          <xdr:row>25</xdr:row>
          <xdr:rowOff>361950</xdr:rowOff>
        </xdr:to>
        <xdr:sp macro="" textlink="">
          <xdr:nvSpPr>
            <xdr:cNvPr id="39949" name="Check Box 13" hidden="1">
              <a:extLst>
                <a:ext uri="{63B3BB69-23CF-44E3-9099-C40C66FF867C}">
                  <a14:compatExt spid="_x0000_s39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xdr:row>
          <xdr:rowOff>133350</xdr:rowOff>
        </xdr:from>
        <xdr:to>
          <xdr:col>18</xdr:col>
          <xdr:colOff>628650</xdr:colOff>
          <xdr:row>26</xdr:row>
          <xdr:rowOff>361950</xdr:rowOff>
        </xdr:to>
        <xdr:sp macro="" textlink="">
          <xdr:nvSpPr>
            <xdr:cNvPr id="39950" name="Check Box 14" hidden="1">
              <a:extLst>
                <a:ext uri="{63B3BB69-23CF-44E3-9099-C40C66FF867C}">
                  <a14:compatExt spid="_x0000_s39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xdr:row>
          <xdr:rowOff>133350</xdr:rowOff>
        </xdr:from>
        <xdr:to>
          <xdr:col>18</xdr:col>
          <xdr:colOff>628650</xdr:colOff>
          <xdr:row>27</xdr:row>
          <xdr:rowOff>361950</xdr:rowOff>
        </xdr:to>
        <xdr:sp macro="" textlink="">
          <xdr:nvSpPr>
            <xdr:cNvPr id="39951" name="Check Box 15" hidden="1">
              <a:extLst>
                <a:ext uri="{63B3BB69-23CF-44E3-9099-C40C66FF867C}">
                  <a14:compatExt spid="_x0000_s39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xdr:row>
          <xdr:rowOff>133350</xdr:rowOff>
        </xdr:from>
        <xdr:to>
          <xdr:col>18</xdr:col>
          <xdr:colOff>628650</xdr:colOff>
          <xdr:row>28</xdr:row>
          <xdr:rowOff>361950</xdr:rowOff>
        </xdr:to>
        <xdr:sp macro="" textlink="">
          <xdr:nvSpPr>
            <xdr:cNvPr id="39952" name="Check Box 16" hidden="1">
              <a:extLst>
                <a:ext uri="{63B3BB69-23CF-44E3-9099-C40C66FF867C}">
                  <a14:compatExt spid="_x0000_s39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xdr:row>
          <xdr:rowOff>133350</xdr:rowOff>
        </xdr:from>
        <xdr:to>
          <xdr:col>18</xdr:col>
          <xdr:colOff>628650</xdr:colOff>
          <xdr:row>29</xdr:row>
          <xdr:rowOff>361950</xdr:rowOff>
        </xdr:to>
        <xdr:sp macro="" textlink="">
          <xdr:nvSpPr>
            <xdr:cNvPr id="39953" name="Check Box 17" hidden="1">
              <a:extLst>
                <a:ext uri="{63B3BB69-23CF-44E3-9099-C40C66FF867C}">
                  <a14:compatExt spid="_x0000_s39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xdr:row>
          <xdr:rowOff>133350</xdr:rowOff>
        </xdr:from>
        <xdr:to>
          <xdr:col>18</xdr:col>
          <xdr:colOff>628650</xdr:colOff>
          <xdr:row>31</xdr:row>
          <xdr:rowOff>361950</xdr:rowOff>
        </xdr:to>
        <xdr:sp macro="" textlink="">
          <xdr:nvSpPr>
            <xdr:cNvPr id="39954" name="Check Box 18" hidden="1">
              <a:extLst>
                <a:ext uri="{63B3BB69-23CF-44E3-9099-C40C66FF867C}">
                  <a14:compatExt spid="_x0000_s39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xdr:row>
          <xdr:rowOff>133350</xdr:rowOff>
        </xdr:from>
        <xdr:to>
          <xdr:col>18</xdr:col>
          <xdr:colOff>628650</xdr:colOff>
          <xdr:row>32</xdr:row>
          <xdr:rowOff>361950</xdr:rowOff>
        </xdr:to>
        <xdr:sp macro="" textlink="">
          <xdr:nvSpPr>
            <xdr:cNvPr id="39955" name="Check Box 19" hidden="1">
              <a:extLst>
                <a:ext uri="{63B3BB69-23CF-44E3-9099-C40C66FF867C}">
                  <a14:compatExt spid="_x0000_s39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157</xdr:row>
          <xdr:rowOff>133350</xdr:rowOff>
        </xdr:from>
        <xdr:to>
          <xdr:col>18</xdr:col>
          <xdr:colOff>628650</xdr:colOff>
          <xdr:row>157</xdr:row>
          <xdr:rowOff>361950</xdr:rowOff>
        </xdr:to>
        <xdr:sp macro="" textlink="">
          <xdr:nvSpPr>
            <xdr:cNvPr id="39956" name="Check Box 20" hidden="1">
              <a:extLst>
                <a:ext uri="{63B3BB69-23CF-44E3-9099-C40C66FF867C}">
                  <a14:compatExt spid="_x0000_s39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169</xdr:row>
          <xdr:rowOff>142875</xdr:rowOff>
        </xdr:from>
        <xdr:to>
          <xdr:col>18</xdr:col>
          <xdr:colOff>628650</xdr:colOff>
          <xdr:row>169</xdr:row>
          <xdr:rowOff>371475</xdr:rowOff>
        </xdr:to>
        <xdr:sp macro="" textlink="">
          <xdr:nvSpPr>
            <xdr:cNvPr id="39957" name="Check Box 21" hidden="1">
              <a:extLst>
                <a:ext uri="{63B3BB69-23CF-44E3-9099-C40C66FF867C}">
                  <a14:compatExt spid="_x0000_s39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171</xdr:row>
          <xdr:rowOff>142875</xdr:rowOff>
        </xdr:from>
        <xdr:to>
          <xdr:col>18</xdr:col>
          <xdr:colOff>628650</xdr:colOff>
          <xdr:row>171</xdr:row>
          <xdr:rowOff>371475</xdr:rowOff>
        </xdr:to>
        <xdr:sp macro="" textlink="">
          <xdr:nvSpPr>
            <xdr:cNvPr id="39958" name="Check Box 22" hidden="1">
              <a:extLst>
                <a:ext uri="{63B3BB69-23CF-44E3-9099-C40C66FF867C}">
                  <a14:compatExt spid="_x0000_s39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172</xdr:row>
          <xdr:rowOff>142875</xdr:rowOff>
        </xdr:from>
        <xdr:to>
          <xdr:col>18</xdr:col>
          <xdr:colOff>628650</xdr:colOff>
          <xdr:row>172</xdr:row>
          <xdr:rowOff>371475</xdr:rowOff>
        </xdr:to>
        <xdr:sp macro="" textlink="">
          <xdr:nvSpPr>
            <xdr:cNvPr id="39959" name="Check Box 23" hidden="1">
              <a:extLst>
                <a:ext uri="{63B3BB69-23CF-44E3-9099-C40C66FF867C}">
                  <a14:compatExt spid="_x0000_s39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174</xdr:row>
          <xdr:rowOff>142875</xdr:rowOff>
        </xdr:from>
        <xdr:to>
          <xdr:col>18</xdr:col>
          <xdr:colOff>628650</xdr:colOff>
          <xdr:row>174</xdr:row>
          <xdr:rowOff>371475</xdr:rowOff>
        </xdr:to>
        <xdr:sp macro="" textlink="">
          <xdr:nvSpPr>
            <xdr:cNvPr id="39960" name="Check Box 24" hidden="1">
              <a:extLst>
                <a:ext uri="{63B3BB69-23CF-44E3-9099-C40C66FF867C}">
                  <a14:compatExt spid="_x0000_s39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175</xdr:row>
          <xdr:rowOff>142875</xdr:rowOff>
        </xdr:from>
        <xdr:to>
          <xdr:col>18</xdr:col>
          <xdr:colOff>628650</xdr:colOff>
          <xdr:row>175</xdr:row>
          <xdr:rowOff>371475</xdr:rowOff>
        </xdr:to>
        <xdr:sp macro="" textlink="">
          <xdr:nvSpPr>
            <xdr:cNvPr id="39961" name="Check Box 25" hidden="1">
              <a:extLst>
                <a:ext uri="{63B3BB69-23CF-44E3-9099-C40C66FF867C}">
                  <a14:compatExt spid="_x0000_s39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177</xdr:row>
          <xdr:rowOff>228600</xdr:rowOff>
        </xdr:from>
        <xdr:to>
          <xdr:col>18</xdr:col>
          <xdr:colOff>628650</xdr:colOff>
          <xdr:row>177</xdr:row>
          <xdr:rowOff>457200</xdr:rowOff>
        </xdr:to>
        <xdr:sp macro="" textlink="">
          <xdr:nvSpPr>
            <xdr:cNvPr id="39962" name="Check Box 26" hidden="1">
              <a:extLst>
                <a:ext uri="{63B3BB69-23CF-44E3-9099-C40C66FF867C}">
                  <a14:compatExt spid="_x0000_s39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178</xdr:row>
          <xdr:rowOff>219075</xdr:rowOff>
        </xdr:from>
        <xdr:to>
          <xdr:col>18</xdr:col>
          <xdr:colOff>628650</xdr:colOff>
          <xdr:row>178</xdr:row>
          <xdr:rowOff>447675</xdr:rowOff>
        </xdr:to>
        <xdr:sp macro="" textlink="">
          <xdr:nvSpPr>
            <xdr:cNvPr id="39963" name="Check Box 27" hidden="1">
              <a:extLst>
                <a:ext uri="{63B3BB69-23CF-44E3-9099-C40C66FF867C}">
                  <a14:compatExt spid="_x0000_s39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179</xdr:row>
          <xdr:rowOff>219075</xdr:rowOff>
        </xdr:from>
        <xdr:to>
          <xdr:col>18</xdr:col>
          <xdr:colOff>638175</xdr:colOff>
          <xdr:row>179</xdr:row>
          <xdr:rowOff>447675</xdr:rowOff>
        </xdr:to>
        <xdr:sp macro="" textlink="">
          <xdr:nvSpPr>
            <xdr:cNvPr id="39964" name="Check Box 28" hidden="1">
              <a:extLst>
                <a:ext uri="{63B3BB69-23CF-44E3-9099-C40C66FF867C}">
                  <a14:compatExt spid="_x0000_s39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186</xdr:row>
          <xdr:rowOff>219075</xdr:rowOff>
        </xdr:from>
        <xdr:to>
          <xdr:col>18</xdr:col>
          <xdr:colOff>628650</xdr:colOff>
          <xdr:row>186</xdr:row>
          <xdr:rowOff>457200</xdr:rowOff>
        </xdr:to>
        <xdr:sp macro="" textlink="">
          <xdr:nvSpPr>
            <xdr:cNvPr id="39965" name="Check Box 29" hidden="1">
              <a:extLst>
                <a:ext uri="{63B3BB69-23CF-44E3-9099-C40C66FF867C}">
                  <a14:compatExt spid="_x0000_s39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188</xdr:row>
          <xdr:rowOff>142875</xdr:rowOff>
        </xdr:from>
        <xdr:to>
          <xdr:col>18</xdr:col>
          <xdr:colOff>628650</xdr:colOff>
          <xdr:row>188</xdr:row>
          <xdr:rowOff>371475</xdr:rowOff>
        </xdr:to>
        <xdr:sp macro="" textlink="">
          <xdr:nvSpPr>
            <xdr:cNvPr id="39966" name="Check Box 30" hidden="1">
              <a:extLst>
                <a:ext uri="{63B3BB69-23CF-44E3-9099-C40C66FF867C}">
                  <a14:compatExt spid="_x0000_s39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189</xdr:row>
          <xdr:rowOff>323850</xdr:rowOff>
        </xdr:from>
        <xdr:to>
          <xdr:col>18</xdr:col>
          <xdr:colOff>628650</xdr:colOff>
          <xdr:row>189</xdr:row>
          <xdr:rowOff>552450</xdr:rowOff>
        </xdr:to>
        <xdr:sp macro="" textlink="">
          <xdr:nvSpPr>
            <xdr:cNvPr id="39967" name="Check Box 31" hidden="1">
              <a:extLst>
                <a:ext uri="{63B3BB69-23CF-44E3-9099-C40C66FF867C}">
                  <a14:compatExt spid="_x0000_s39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191</xdr:row>
          <xdr:rowOff>228600</xdr:rowOff>
        </xdr:from>
        <xdr:to>
          <xdr:col>18</xdr:col>
          <xdr:colOff>628650</xdr:colOff>
          <xdr:row>191</xdr:row>
          <xdr:rowOff>457200</xdr:rowOff>
        </xdr:to>
        <xdr:sp macro="" textlink="">
          <xdr:nvSpPr>
            <xdr:cNvPr id="39968" name="Check Box 32" hidden="1">
              <a:extLst>
                <a:ext uri="{63B3BB69-23CF-44E3-9099-C40C66FF867C}">
                  <a14:compatExt spid="_x0000_s39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193</xdr:row>
          <xdr:rowOff>200025</xdr:rowOff>
        </xdr:from>
        <xdr:to>
          <xdr:col>18</xdr:col>
          <xdr:colOff>628650</xdr:colOff>
          <xdr:row>193</xdr:row>
          <xdr:rowOff>438150</xdr:rowOff>
        </xdr:to>
        <xdr:sp macro="" textlink="">
          <xdr:nvSpPr>
            <xdr:cNvPr id="39969" name="Check Box 33" hidden="1">
              <a:extLst>
                <a:ext uri="{63B3BB69-23CF-44E3-9099-C40C66FF867C}">
                  <a14:compatExt spid="_x0000_s39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194</xdr:row>
          <xdr:rowOff>142875</xdr:rowOff>
        </xdr:from>
        <xdr:to>
          <xdr:col>18</xdr:col>
          <xdr:colOff>628650</xdr:colOff>
          <xdr:row>194</xdr:row>
          <xdr:rowOff>371475</xdr:rowOff>
        </xdr:to>
        <xdr:sp macro="" textlink="">
          <xdr:nvSpPr>
            <xdr:cNvPr id="39970" name="Check Box 34" hidden="1">
              <a:extLst>
                <a:ext uri="{63B3BB69-23CF-44E3-9099-C40C66FF867C}">
                  <a14:compatExt spid="_x0000_s39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195</xdr:row>
          <xdr:rowOff>200025</xdr:rowOff>
        </xdr:from>
        <xdr:to>
          <xdr:col>18</xdr:col>
          <xdr:colOff>628650</xdr:colOff>
          <xdr:row>195</xdr:row>
          <xdr:rowOff>438150</xdr:rowOff>
        </xdr:to>
        <xdr:sp macro="" textlink="">
          <xdr:nvSpPr>
            <xdr:cNvPr id="39971" name="Check Box 35" hidden="1">
              <a:extLst>
                <a:ext uri="{63B3BB69-23CF-44E3-9099-C40C66FF867C}">
                  <a14:compatExt spid="_x0000_s39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196</xdr:row>
          <xdr:rowOff>200025</xdr:rowOff>
        </xdr:from>
        <xdr:to>
          <xdr:col>18</xdr:col>
          <xdr:colOff>628650</xdr:colOff>
          <xdr:row>196</xdr:row>
          <xdr:rowOff>438150</xdr:rowOff>
        </xdr:to>
        <xdr:sp macro="" textlink="">
          <xdr:nvSpPr>
            <xdr:cNvPr id="39972" name="Check Box 36" hidden="1">
              <a:extLst>
                <a:ext uri="{63B3BB69-23CF-44E3-9099-C40C66FF867C}">
                  <a14:compatExt spid="_x0000_s39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198</xdr:row>
          <xdr:rowOff>142875</xdr:rowOff>
        </xdr:from>
        <xdr:to>
          <xdr:col>18</xdr:col>
          <xdr:colOff>628650</xdr:colOff>
          <xdr:row>198</xdr:row>
          <xdr:rowOff>371475</xdr:rowOff>
        </xdr:to>
        <xdr:sp macro="" textlink="">
          <xdr:nvSpPr>
            <xdr:cNvPr id="39973" name="Check Box 37" hidden="1">
              <a:extLst>
                <a:ext uri="{63B3BB69-23CF-44E3-9099-C40C66FF867C}">
                  <a14:compatExt spid="_x0000_s39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199</xdr:row>
          <xdr:rowOff>200025</xdr:rowOff>
        </xdr:from>
        <xdr:to>
          <xdr:col>18</xdr:col>
          <xdr:colOff>628650</xdr:colOff>
          <xdr:row>199</xdr:row>
          <xdr:rowOff>438150</xdr:rowOff>
        </xdr:to>
        <xdr:sp macro="" textlink="">
          <xdr:nvSpPr>
            <xdr:cNvPr id="39974" name="Check Box 38" hidden="1">
              <a:extLst>
                <a:ext uri="{63B3BB69-23CF-44E3-9099-C40C66FF867C}">
                  <a14:compatExt spid="_x0000_s39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200</xdr:row>
          <xdr:rowOff>180975</xdr:rowOff>
        </xdr:from>
        <xdr:to>
          <xdr:col>18</xdr:col>
          <xdr:colOff>628650</xdr:colOff>
          <xdr:row>200</xdr:row>
          <xdr:rowOff>409575</xdr:rowOff>
        </xdr:to>
        <xdr:sp macro="" textlink="">
          <xdr:nvSpPr>
            <xdr:cNvPr id="39975" name="Check Box 39" hidden="1">
              <a:extLst>
                <a:ext uri="{63B3BB69-23CF-44E3-9099-C40C66FF867C}">
                  <a14:compatExt spid="_x0000_s39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212</xdr:row>
          <xdr:rowOff>228600</xdr:rowOff>
        </xdr:from>
        <xdr:to>
          <xdr:col>18</xdr:col>
          <xdr:colOff>628650</xdr:colOff>
          <xdr:row>212</xdr:row>
          <xdr:rowOff>457200</xdr:rowOff>
        </xdr:to>
        <xdr:sp macro="" textlink="">
          <xdr:nvSpPr>
            <xdr:cNvPr id="39976" name="Check Box 40" hidden="1">
              <a:extLst>
                <a:ext uri="{63B3BB69-23CF-44E3-9099-C40C66FF867C}">
                  <a14:compatExt spid="_x0000_s39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214</xdr:row>
          <xdr:rowOff>142875</xdr:rowOff>
        </xdr:from>
        <xdr:to>
          <xdr:col>18</xdr:col>
          <xdr:colOff>628650</xdr:colOff>
          <xdr:row>214</xdr:row>
          <xdr:rowOff>371475</xdr:rowOff>
        </xdr:to>
        <xdr:sp macro="" textlink="">
          <xdr:nvSpPr>
            <xdr:cNvPr id="39977" name="Check Box 41" hidden="1">
              <a:extLst>
                <a:ext uri="{63B3BB69-23CF-44E3-9099-C40C66FF867C}">
                  <a14:compatExt spid="_x0000_s39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215</xdr:row>
          <xdr:rowOff>142875</xdr:rowOff>
        </xdr:from>
        <xdr:to>
          <xdr:col>18</xdr:col>
          <xdr:colOff>628650</xdr:colOff>
          <xdr:row>215</xdr:row>
          <xdr:rowOff>371475</xdr:rowOff>
        </xdr:to>
        <xdr:sp macro="" textlink="">
          <xdr:nvSpPr>
            <xdr:cNvPr id="39978" name="Check Box 42" hidden="1">
              <a:extLst>
                <a:ext uri="{63B3BB69-23CF-44E3-9099-C40C66FF867C}">
                  <a14:compatExt spid="_x0000_s39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217</xdr:row>
          <xdr:rowOff>219075</xdr:rowOff>
        </xdr:from>
        <xdr:to>
          <xdr:col>18</xdr:col>
          <xdr:colOff>628650</xdr:colOff>
          <xdr:row>217</xdr:row>
          <xdr:rowOff>457200</xdr:rowOff>
        </xdr:to>
        <xdr:sp macro="" textlink="">
          <xdr:nvSpPr>
            <xdr:cNvPr id="39979" name="Check Box 43" hidden="1">
              <a:extLst>
                <a:ext uri="{63B3BB69-23CF-44E3-9099-C40C66FF867C}">
                  <a14:compatExt spid="_x0000_s39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218</xdr:row>
          <xdr:rowOff>142875</xdr:rowOff>
        </xdr:from>
        <xdr:to>
          <xdr:col>18</xdr:col>
          <xdr:colOff>628650</xdr:colOff>
          <xdr:row>218</xdr:row>
          <xdr:rowOff>371475</xdr:rowOff>
        </xdr:to>
        <xdr:sp macro="" textlink="">
          <xdr:nvSpPr>
            <xdr:cNvPr id="39980" name="Check Box 44" hidden="1">
              <a:extLst>
                <a:ext uri="{63B3BB69-23CF-44E3-9099-C40C66FF867C}">
                  <a14:compatExt spid="_x0000_s39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219</xdr:row>
          <xdr:rowOff>142875</xdr:rowOff>
        </xdr:from>
        <xdr:to>
          <xdr:col>18</xdr:col>
          <xdr:colOff>628650</xdr:colOff>
          <xdr:row>219</xdr:row>
          <xdr:rowOff>371475</xdr:rowOff>
        </xdr:to>
        <xdr:sp macro="" textlink="">
          <xdr:nvSpPr>
            <xdr:cNvPr id="39981" name="Check Box 45" hidden="1">
              <a:extLst>
                <a:ext uri="{63B3BB69-23CF-44E3-9099-C40C66FF867C}">
                  <a14:compatExt spid="_x0000_s39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220</xdr:row>
          <xdr:rowOff>247650</xdr:rowOff>
        </xdr:from>
        <xdr:to>
          <xdr:col>18</xdr:col>
          <xdr:colOff>628650</xdr:colOff>
          <xdr:row>220</xdr:row>
          <xdr:rowOff>476250</xdr:rowOff>
        </xdr:to>
        <xdr:sp macro="" textlink="">
          <xdr:nvSpPr>
            <xdr:cNvPr id="39982" name="Check Box 46" hidden="1">
              <a:extLst>
                <a:ext uri="{63B3BB69-23CF-44E3-9099-C40C66FF867C}">
                  <a14:compatExt spid="_x0000_s39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221</xdr:row>
          <xdr:rowOff>247650</xdr:rowOff>
        </xdr:from>
        <xdr:to>
          <xdr:col>18</xdr:col>
          <xdr:colOff>628650</xdr:colOff>
          <xdr:row>221</xdr:row>
          <xdr:rowOff>476250</xdr:rowOff>
        </xdr:to>
        <xdr:sp macro="" textlink="">
          <xdr:nvSpPr>
            <xdr:cNvPr id="39983" name="Check Box 47" hidden="1">
              <a:extLst>
                <a:ext uri="{63B3BB69-23CF-44E3-9099-C40C66FF867C}">
                  <a14:compatExt spid="_x0000_s39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222</xdr:row>
          <xdr:rowOff>247650</xdr:rowOff>
        </xdr:from>
        <xdr:to>
          <xdr:col>18</xdr:col>
          <xdr:colOff>628650</xdr:colOff>
          <xdr:row>222</xdr:row>
          <xdr:rowOff>476250</xdr:rowOff>
        </xdr:to>
        <xdr:sp macro="" textlink="">
          <xdr:nvSpPr>
            <xdr:cNvPr id="39984" name="Check Box 48" hidden="1">
              <a:extLst>
                <a:ext uri="{63B3BB69-23CF-44E3-9099-C40C66FF867C}">
                  <a14:compatExt spid="_x0000_s39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224</xdr:row>
          <xdr:rowOff>247650</xdr:rowOff>
        </xdr:from>
        <xdr:to>
          <xdr:col>18</xdr:col>
          <xdr:colOff>628650</xdr:colOff>
          <xdr:row>224</xdr:row>
          <xdr:rowOff>476250</xdr:rowOff>
        </xdr:to>
        <xdr:sp macro="" textlink="">
          <xdr:nvSpPr>
            <xdr:cNvPr id="39985" name="Check Box 49" hidden="1">
              <a:extLst>
                <a:ext uri="{63B3BB69-23CF-44E3-9099-C40C66FF867C}">
                  <a14:compatExt spid="_x0000_s39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225</xdr:row>
          <xdr:rowOff>142875</xdr:rowOff>
        </xdr:from>
        <xdr:to>
          <xdr:col>18</xdr:col>
          <xdr:colOff>628650</xdr:colOff>
          <xdr:row>225</xdr:row>
          <xdr:rowOff>371475</xdr:rowOff>
        </xdr:to>
        <xdr:sp macro="" textlink="">
          <xdr:nvSpPr>
            <xdr:cNvPr id="39986" name="Check Box 50" hidden="1">
              <a:extLst>
                <a:ext uri="{63B3BB69-23CF-44E3-9099-C40C66FF867C}">
                  <a14:compatExt spid="_x0000_s399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227</xdr:row>
          <xdr:rowOff>142875</xdr:rowOff>
        </xdr:from>
        <xdr:to>
          <xdr:col>18</xdr:col>
          <xdr:colOff>628650</xdr:colOff>
          <xdr:row>227</xdr:row>
          <xdr:rowOff>371475</xdr:rowOff>
        </xdr:to>
        <xdr:sp macro="" textlink="">
          <xdr:nvSpPr>
            <xdr:cNvPr id="39987" name="Check Box 51" hidden="1">
              <a:extLst>
                <a:ext uri="{63B3BB69-23CF-44E3-9099-C40C66FF867C}">
                  <a14:compatExt spid="_x0000_s399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228</xdr:row>
          <xdr:rowOff>142875</xdr:rowOff>
        </xdr:from>
        <xdr:to>
          <xdr:col>18</xdr:col>
          <xdr:colOff>628650</xdr:colOff>
          <xdr:row>228</xdr:row>
          <xdr:rowOff>371475</xdr:rowOff>
        </xdr:to>
        <xdr:sp macro="" textlink="">
          <xdr:nvSpPr>
            <xdr:cNvPr id="39988" name="Check Box 52" hidden="1">
              <a:extLst>
                <a:ext uri="{63B3BB69-23CF-44E3-9099-C40C66FF867C}">
                  <a14:compatExt spid="_x0000_s399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229</xdr:row>
          <xdr:rowOff>142875</xdr:rowOff>
        </xdr:from>
        <xdr:to>
          <xdr:col>18</xdr:col>
          <xdr:colOff>628650</xdr:colOff>
          <xdr:row>229</xdr:row>
          <xdr:rowOff>371475</xdr:rowOff>
        </xdr:to>
        <xdr:sp macro="" textlink="">
          <xdr:nvSpPr>
            <xdr:cNvPr id="39989" name="Check Box 53" hidden="1">
              <a:extLst>
                <a:ext uri="{63B3BB69-23CF-44E3-9099-C40C66FF867C}">
                  <a14:compatExt spid="_x0000_s399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230</xdr:row>
          <xdr:rowOff>142875</xdr:rowOff>
        </xdr:from>
        <xdr:to>
          <xdr:col>18</xdr:col>
          <xdr:colOff>628650</xdr:colOff>
          <xdr:row>230</xdr:row>
          <xdr:rowOff>371475</xdr:rowOff>
        </xdr:to>
        <xdr:sp macro="" textlink="">
          <xdr:nvSpPr>
            <xdr:cNvPr id="39990" name="Check Box 54" hidden="1">
              <a:extLst>
                <a:ext uri="{63B3BB69-23CF-44E3-9099-C40C66FF867C}">
                  <a14:compatExt spid="_x0000_s399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237</xdr:row>
          <xdr:rowOff>333375</xdr:rowOff>
        </xdr:from>
        <xdr:to>
          <xdr:col>18</xdr:col>
          <xdr:colOff>628650</xdr:colOff>
          <xdr:row>237</xdr:row>
          <xdr:rowOff>561975</xdr:rowOff>
        </xdr:to>
        <xdr:sp macro="" textlink="">
          <xdr:nvSpPr>
            <xdr:cNvPr id="39991" name="Check Box 55" hidden="1">
              <a:extLst>
                <a:ext uri="{63B3BB69-23CF-44E3-9099-C40C66FF867C}">
                  <a14:compatExt spid="_x0000_s399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238</xdr:row>
          <xdr:rowOff>428625</xdr:rowOff>
        </xdr:from>
        <xdr:to>
          <xdr:col>18</xdr:col>
          <xdr:colOff>628650</xdr:colOff>
          <xdr:row>238</xdr:row>
          <xdr:rowOff>657225</xdr:rowOff>
        </xdr:to>
        <xdr:sp macro="" textlink="">
          <xdr:nvSpPr>
            <xdr:cNvPr id="39992" name="Check Box 56" hidden="1">
              <a:extLst>
                <a:ext uri="{63B3BB69-23CF-44E3-9099-C40C66FF867C}">
                  <a14:compatExt spid="_x0000_s399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240</xdr:row>
          <xdr:rowOff>142875</xdr:rowOff>
        </xdr:from>
        <xdr:to>
          <xdr:col>18</xdr:col>
          <xdr:colOff>628650</xdr:colOff>
          <xdr:row>240</xdr:row>
          <xdr:rowOff>371475</xdr:rowOff>
        </xdr:to>
        <xdr:sp macro="" textlink="">
          <xdr:nvSpPr>
            <xdr:cNvPr id="39993" name="Check Box 57" hidden="1">
              <a:extLst>
                <a:ext uri="{63B3BB69-23CF-44E3-9099-C40C66FF867C}">
                  <a14:compatExt spid="_x0000_s399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241</xdr:row>
          <xdr:rowOff>142875</xdr:rowOff>
        </xdr:from>
        <xdr:to>
          <xdr:col>18</xdr:col>
          <xdr:colOff>628650</xdr:colOff>
          <xdr:row>241</xdr:row>
          <xdr:rowOff>371475</xdr:rowOff>
        </xdr:to>
        <xdr:sp macro="" textlink="">
          <xdr:nvSpPr>
            <xdr:cNvPr id="39994" name="Check Box 58" hidden="1">
              <a:extLst>
                <a:ext uri="{63B3BB69-23CF-44E3-9099-C40C66FF867C}">
                  <a14:compatExt spid="_x0000_s399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242</xdr:row>
          <xdr:rowOff>142875</xdr:rowOff>
        </xdr:from>
        <xdr:to>
          <xdr:col>18</xdr:col>
          <xdr:colOff>628650</xdr:colOff>
          <xdr:row>242</xdr:row>
          <xdr:rowOff>371475</xdr:rowOff>
        </xdr:to>
        <xdr:sp macro="" textlink="">
          <xdr:nvSpPr>
            <xdr:cNvPr id="39995" name="Check Box 59" hidden="1">
              <a:extLst>
                <a:ext uri="{63B3BB69-23CF-44E3-9099-C40C66FF867C}">
                  <a14:compatExt spid="_x0000_s399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243</xdr:row>
          <xdr:rowOff>142875</xdr:rowOff>
        </xdr:from>
        <xdr:to>
          <xdr:col>18</xdr:col>
          <xdr:colOff>628650</xdr:colOff>
          <xdr:row>243</xdr:row>
          <xdr:rowOff>371475</xdr:rowOff>
        </xdr:to>
        <xdr:sp macro="" textlink="">
          <xdr:nvSpPr>
            <xdr:cNvPr id="39996" name="Check Box 60" hidden="1">
              <a:extLst>
                <a:ext uri="{63B3BB69-23CF-44E3-9099-C40C66FF867C}">
                  <a14:compatExt spid="_x0000_s399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245</xdr:row>
          <xdr:rowOff>180975</xdr:rowOff>
        </xdr:from>
        <xdr:to>
          <xdr:col>18</xdr:col>
          <xdr:colOff>628650</xdr:colOff>
          <xdr:row>245</xdr:row>
          <xdr:rowOff>409575</xdr:rowOff>
        </xdr:to>
        <xdr:sp macro="" textlink="">
          <xdr:nvSpPr>
            <xdr:cNvPr id="39997" name="Check Box 61" hidden="1">
              <a:extLst>
                <a:ext uri="{63B3BB69-23CF-44E3-9099-C40C66FF867C}">
                  <a14:compatExt spid="_x0000_s399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248</xdr:row>
          <xdr:rowOff>180975</xdr:rowOff>
        </xdr:from>
        <xdr:to>
          <xdr:col>18</xdr:col>
          <xdr:colOff>628650</xdr:colOff>
          <xdr:row>248</xdr:row>
          <xdr:rowOff>409575</xdr:rowOff>
        </xdr:to>
        <xdr:sp macro="" textlink="">
          <xdr:nvSpPr>
            <xdr:cNvPr id="39998" name="Check Box 62" hidden="1">
              <a:extLst>
                <a:ext uri="{63B3BB69-23CF-44E3-9099-C40C66FF867C}">
                  <a14:compatExt spid="_x0000_s399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249</xdr:row>
          <xdr:rowOff>295275</xdr:rowOff>
        </xdr:from>
        <xdr:to>
          <xdr:col>18</xdr:col>
          <xdr:colOff>628650</xdr:colOff>
          <xdr:row>249</xdr:row>
          <xdr:rowOff>533400</xdr:rowOff>
        </xdr:to>
        <xdr:sp macro="" textlink="">
          <xdr:nvSpPr>
            <xdr:cNvPr id="39999" name="Check Box 63" hidden="1">
              <a:extLst>
                <a:ext uri="{63B3BB69-23CF-44E3-9099-C40C66FF867C}">
                  <a14:compatExt spid="_x0000_s399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250</xdr:row>
          <xdr:rowOff>342900</xdr:rowOff>
        </xdr:from>
        <xdr:to>
          <xdr:col>18</xdr:col>
          <xdr:colOff>628650</xdr:colOff>
          <xdr:row>250</xdr:row>
          <xdr:rowOff>571500</xdr:rowOff>
        </xdr:to>
        <xdr:sp macro="" textlink="">
          <xdr:nvSpPr>
            <xdr:cNvPr id="40000" name="Check Box 64" hidden="1">
              <a:extLst>
                <a:ext uri="{63B3BB69-23CF-44E3-9099-C40C66FF867C}">
                  <a14:compatExt spid="_x0000_s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251</xdr:row>
          <xdr:rowOff>228600</xdr:rowOff>
        </xdr:from>
        <xdr:to>
          <xdr:col>18</xdr:col>
          <xdr:colOff>628650</xdr:colOff>
          <xdr:row>251</xdr:row>
          <xdr:rowOff>457200</xdr:rowOff>
        </xdr:to>
        <xdr:sp macro="" textlink="">
          <xdr:nvSpPr>
            <xdr:cNvPr id="40001" name="Check Box 65" hidden="1">
              <a:extLst>
                <a:ext uri="{63B3BB69-23CF-44E3-9099-C40C66FF867C}">
                  <a14:compatExt spid="_x0000_s400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252</xdr:row>
          <xdr:rowOff>390525</xdr:rowOff>
        </xdr:from>
        <xdr:to>
          <xdr:col>18</xdr:col>
          <xdr:colOff>628650</xdr:colOff>
          <xdr:row>252</xdr:row>
          <xdr:rowOff>628650</xdr:rowOff>
        </xdr:to>
        <xdr:sp macro="" textlink="">
          <xdr:nvSpPr>
            <xdr:cNvPr id="40002" name="Check Box 66" hidden="1">
              <a:extLst>
                <a:ext uri="{63B3BB69-23CF-44E3-9099-C40C66FF867C}">
                  <a14:compatExt spid="_x0000_s400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254</xdr:row>
          <xdr:rowOff>142875</xdr:rowOff>
        </xdr:from>
        <xdr:to>
          <xdr:col>18</xdr:col>
          <xdr:colOff>628650</xdr:colOff>
          <xdr:row>254</xdr:row>
          <xdr:rowOff>371475</xdr:rowOff>
        </xdr:to>
        <xdr:sp macro="" textlink="">
          <xdr:nvSpPr>
            <xdr:cNvPr id="40003" name="Check Box 67" hidden="1">
              <a:extLst>
                <a:ext uri="{63B3BB69-23CF-44E3-9099-C40C66FF867C}">
                  <a14:compatExt spid="_x0000_s400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255</xdr:row>
          <xdr:rowOff>142875</xdr:rowOff>
        </xdr:from>
        <xdr:to>
          <xdr:col>18</xdr:col>
          <xdr:colOff>628650</xdr:colOff>
          <xdr:row>255</xdr:row>
          <xdr:rowOff>371475</xdr:rowOff>
        </xdr:to>
        <xdr:sp macro="" textlink="">
          <xdr:nvSpPr>
            <xdr:cNvPr id="40004" name="Check Box 68" hidden="1">
              <a:extLst>
                <a:ext uri="{63B3BB69-23CF-44E3-9099-C40C66FF867C}">
                  <a14:compatExt spid="_x0000_s400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256</xdr:row>
          <xdr:rowOff>142875</xdr:rowOff>
        </xdr:from>
        <xdr:to>
          <xdr:col>18</xdr:col>
          <xdr:colOff>628650</xdr:colOff>
          <xdr:row>256</xdr:row>
          <xdr:rowOff>371475</xdr:rowOff>
        </xdr:to>
        <xdr:sp macro="" textlink="">
          <xdr:nvSpPr>
            <xdr:cNvPr id="40005" name="Check Box 69" hidden="1">
              <a:extLst>
                <a:ext uri="{63B3BB69-23CF-44E3-9099-C40C66FF867C}">
                  <a14:compatExt spid="_x0000_s400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257</xdr:row>
          <xdr:rowOff>247650</xdr:rowOff>
        </xdr:from>
        <xdr:to>
          <xdr:col>18</xdr:col>
          <xdr:colOff>628650</xdr:colOff>
          <xdr:row>257</xdr:row>
          <xdr:rowOff>476250</xdr:rowOff>
        </xdr:to>
        <xdr:sp macro="" textlink="">
          <xdr:nvSpPr>
            <xdr:cNvPr id="40006" name="Check Box 70" hidden="1">
              <a:extLst>
                <a:ext uri="{63B3BB69-23CF-44E3-9099-C40C66FF867C}">
                  <a14:compatExt spid="_x0000_s400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260</xdr:row>
          <xdr:rowOff>142875</xdr:rowOff>
        </xdr:from>
        <xdr:to>
          <xdr:col>18</xdr:col>
          <xdr:colOff>628650</xdr:colOff>
          <xdr:row>260</xdr:row>
          <xdr:rowOff>371475</xdr:rowOff>
        </xdr:to>
        <xdr:sp macro="" textlink="">
          <xdr:nvSpPr>
            <xdr:cNvPr id="40007" name="Check Box 71" hidden="1">
              <a:extLst>
                <a:ext uri="{63B3BB69-23CF-44E3-9099-C40C66FF867C}">
                  <a14:compatExt spid="_x0000_s400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261</xdr:row>
          <xdr:rowOff>142875</xdr:rowOff>
        </xdr:from>
        <xdr:to>
          <xdr:col>18</xdr:col>
          <xdr:colOff>628650</xdr:colOff>
          <xdr:row>261</xdr:row>
          <xdr:rowOff>371475</xdr:rowOff>
        </xdr:to>
        <xdr:sp macro="" textlink="">
          <xdr:nvSpPr>
            <xdr:cNvPr id="40008" name="Check Box 72" hidden="1">
              <a:extLst>
                <a:ext uri="{63B3BB69-23CF-44E3-9099-C40C66FF867C}">
                  <a14:compatExt spid="_x0000_s400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262</xdr:row>
          <xdr:rowOff>142875</xdr:rowOff>
        </xdr:from>
        <xdr:to>
          <xdr:col>18</xdr:col>
          <xdr:colOff>628650</xdr:colOff>
          <xdr:row>262</xdr:row>
          <xdr:rowOff>371475</xdr:rowOff>
        </xdr:to>
        <xdr:sp macro="" textlink="">
          <xdr:nvSpPr>
            <xdr:cNvPr id="40009" name="Check Box 73" hidden="1">
              <a:extLst>
                <a:ext uri="{63B3BB69-23CF-44E3-9099-C40C66FF867C}">
                  <a14:compatExt spid="_x0000_s400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264</xdr:row>
          <xdr:rowOff>142875</xdr:rowOff>
        </xdr:from>
        <xdr:to>
          <xdr:col>18</xdr:col>
          <xdr:colOff>628650</xdr:colOff>
          <xdr:row>264</xdr:row>
          <xdr:rowOff>371475</xdr:rowOff>
        </xdr:to>
        <xdr:sp macro="" textlink="">
          <xdr:nvSpPr>
            <xdr:cNvPr id="40010" name="Check Box 74" hidden="1">
              <a:extLst>
                <a:ext uri="{63B3BB69-23CF-44E3-9099-C40C66FF867C}">
                  <a14:compatExt spid="_x0000_s400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265</xdr:row>
          <xdr:rowOff>142875</xdr:rowOff>
        </xdr:from>
        <xdr:to>
          <xdr:col>18</xdr:col>
          <xdr:colOff>628650</xdr:colOff>
          <xdr:row>265</xdr:row>
          <xdr:rowOff>371475</xdr:rowOff>
        </xdr:to>
        <xdr:sp macro="" textlink="">
          <xdr:nvSpPr>
            <xdr:cNvPr id="40011" name="Check Box 75" hidden="1">
              <a:extLst>
                <a:ext uri="{63B3BB69-23CF-44E3-9099-C40C66FF867C}">
                  <a14:compatExt spid="_x0000_s400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266</xdr:row>
          <xdr:rowOff>142875</xdr:rowOff>
        </xdr:from>
        <xdr:to>
          <xdr:col>18</xdr:col>
          <xdr:colOff>628650</xdr:colOff>
          <xdr:row>266</xdr:row>
          <xdr:rowOff>371475</xdr:rowOff>
        </xdr:to>
        <xdr:sp macro="" textlink="">
          <xdr:nvSpPr>
            <xdr:cNvPr id="40012" name="Check Box 76" hidden="1">
              <a:extLst>
                <a:ext uri="{63B3BB69-23CF-44E3-9099-C40C66FF867C}">
                  <a14:compatExt spid="_x0000_s400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267</xdr:row>
          <xdr:rowOff>142875</xdr:rowOff>
        </xdr:from>
        <xdr:to>
          <xdr:col>18</xdr:col>
          <xdr:colOff>628650</xdr:colOff>
          <xdr:row>267</xdr:row>
          <xdr:rowOff>371475</xdr:rowOff>
        </xdr:to>
        <xdr:sp macro="" textlink="">
          <xdr:nvSpPr>
            <xdr:cNvPr id="40013" name="Check Box 77" hidden="1">
              <a:extLst>
                <a:ext uri="{63B3BB69-23CF-44E3-9099-C40C66FF867C}">
                  <a14:compatExt spid="_x0000_s400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269</xdr:row>
          <xdr:rowOff>142875</xdr:rowOff>
        </xdr:from>
        <xdr:to>
          <xdr:col>18</xdr:col>
          <xdr:colOff>628650</xdr:colOff>
          <xdr:row>269</xdr:row>
          <xdr:rowOff>371475</xdr:rowOff>
        </xdr:to>
        <xdr:sp macro="" textlink="">
          <xdr:nvSpPr>
            <xdr:cNvPr id="40014" name="Check Box 78" hidden="1">
              <a:extLst>
                <a:ext uri="{63B3BB69-23CF-44E3-9099-C40C66FF867C}">
                  <a14:compatExt spid="_x0000_s400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270</xdr:row>
          <xdr:rowOff>142875</xdr:rowOff>
        </xdr:from>
        <xdr:to>
          <xdr:col>18</xdr:col>
          <xdr:colOff>628650</xdr:colOff>
          <xdr:row>270</xdr:row>
          <xdr:rowOff>371475</xdr:rowOff>
        </xdr:to>
        <xdr:sp macro="" textlink="">
          <xdr:nvSpPr>
            <xdr:cNvPr id="40015" name="Check Box 79" hidden="1">
              <a:extLst>
                <a:ext uri="{63B3BB69-23CF-44E3-9099-C40C66FF867C}">
                  <a14:compatExt spid="_x0000_s400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271</xdr:row>
          <xdr:rowOff>142875</xdr:rowOff>
        </xdr:from>
        <xdr:to>
          <xdr:col>18</xdr:col>
          <xdr:colOff>628650</xdr:colOff>
          <xdr:row>271</xdr:row>
          <xdr:rowOff>371475</xdr:rowOff>
        </xdr:to>
        <xdr:sp macro="" textlink="">
          <xdr:nvSpPr>
            <xdr:cNvPr id="40016" name="Check Box 80" hidden="1">
              <a:extLst>
                <a:ext uri="{63B3BB69-23CF-44E3-9099-C40C66FF867C}">
                  <a14:compatExt spid="_x0000_s400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272</xdr:row>
          <xdr:rowOff>142875</xdr:rowOff>
        </xdr:from>
        <xdr:to>
          <xdr:col>18</xdr:col>
          <xdr:colOff>628650</xdr:colOff>
          <xdr:row>272</xdr:row>
          <xdr:rowOff>371475</xdr:rowOff>
        </xdr:to>
        <xdr:sp macro="" textlink="">
          <xdr:nvSpPr>
            <xdr:cNvPr id="40017" name="Check Box 81" hidden="1">
              <a:extLst>
                <a:ext uri="{63B3BB69-23CF-44E3-9099-C40C66FF867C}">
                  <a14:compatExt spid="_x0000_s400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280</xdr:row>
          <xdr:rowOff>190500</xdr:rowOff>
        </xdr:from>
        <xdr:to>
          <xdr:col>18</xdr:col>
          <xdr:colOff>628650</xdr:colOff>
          <xdr:row>280</xdr:row>
          <xdr:rowOff>419100</xdr:rowOff>
        </xdr:to>
        <xdr:sp macro="" textlink="">
          <xdr:nvSpPr>
            <xdr:cNvPr id="40018" name="Check Box 82" hidden="1">
              <a:extLst>
                <a:ext uri="{63B3BB69-23CF-44E3-9099-C40C66FF867C}">
                  <a14:compatExt spid="_x0000_s400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281</xdr:row>
          <xdr:rowOff>190500</xdr:rowOff>
        </xdr:from>
        <xdr:to>
          <xdr:col>18</xdr:col>
          <xdr:colOff>628650</xdr:colOff>
          <xdr:row>281</xdr:row>
          <xdr:rowOff>438150</xdr:rowOff>
        </xdr:to>
        <xdr:sp macro="" textlink="">
          <xdr:nvSpPr>
            <xdr:cNvPr id="40019" name="Check Box 83" hidden="1">
              <a:extLst>
                <a:ext uri="{63B3BB69-23CF-44E3-9099-C40C66FF867C}">
                  <a14:compatExt spid="_x0000_s400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283</xdr:row>
          <xdr:rowOff>190500</xdr:rowOff>
        </xdr:from>
        <xdr:to>
          <xdr:col>18</xdr:col>
          <xdr:colOff>628650</xdr:colOff>
          <xdr:row>283</xdr:row>
          <xdr:rowOff>419100</xdr:rowOff>
        </xdr:to>
        <xdr:sp macro="" textlink="">
          <xdr:nvSpPr>
            <xdr:cNvPr id="40020" name="Check Box 84" hidden="1">
              <a:extLst>
                <a:ext uri="{63B3BB69-23CF-44E3-9099-C40C66FF867C}">
                  <a14:compatExt spid="_x0000_s400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284</xdr:row>
          <xdr:rowOff>190500</xdr:rowOff>
        </xdr:from>
        <xdr:to>
          <xdr:col>18</xdr:col>
          <xdr:colOff>628650</xdr:colOff>
          <xdr:row>284</xdr:row>
          <xdr:rowOff>419100</xdr:rowOff>
        </xdr:to>
        <xdr:sp macro="" textlink="">
          <xdr:nvSpPr>
            <xdr:cNvPr id="40021" name="Check Box 85" hidden="1">
              <a:extLst>
                <a:ext uri="{63B3BB69-23CF-44E3-9099-C40C66FF867C}">
                  <a14:compatExt spid="_x0000_s400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285</xdr:row>
          <xdr:rowOff>180975</xdr:rowOff>
        </xdr:from>
        <xdr:to>
          <xdr:col>18</xdr:col>
          <xdr:colOff>628650</xdr:colOff>
          <xdr:row>285</xdr:row>
          <xdr:rowOff>409575</xdr:rowOff>
        </xdr:to>
        <xdr:sp macro="" textlink="">
          <xdr:nvSpPr>
            <xdr:cNvPr id="40022" name="Check Box 86" hidden="1">
              <a:extLst>
                <a:ext uri="{63B3BB69-23CF-44E3-9099-C40C66FF867C}">
                  <a14:compatExt spid="_x0000_s400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286</xdr:row>
          <xdr:rowOff>200025</xdr:rowOff>
        </xdr:from>
        <xdr:to>
          <xdr:col>18</xdr:col>
          <xdr:colOff>628650</xdr:colOff>
          <xdr:row>286</xdr:row>
          <xdr:rowOff>438150</xdr:rowOff>
        </xdr:to>
        <xdr:sp macro="" textlink="">
          <xdr:nvSpPr>
            <xdr:cNvPr id="40023" name="Check Box 87" hidden="1">
              <a:extLst>
                <a:ext uri="{63B3BB69-23CF-44E3-9099-C40C66FF867C}">
                  <a14:compatExt spid="_x0000_s400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287</xdr:row>
          <xdr:rowOff>190500</xdr:rowOff>
        </xdr:from>
        <xdr:to>
          <xdr:col>18</xdr:col>
          <xdr:colOff>628650</xdr:colOff>
          <xdr:row>287</xdr:row>
          <xdr:rowOff>419100</xdr:rowOff>
        </xdr:to>
        <xdr:sp macro="" textlink="">
          <xdr:nvSpPr>
            <xdr:cNvPr id="40024" name="Check Box 88" hidden="1">
              <a:extLst>
                <a:ext uri="{63B3BB69-23CF-44E3-9099-C40C66FF867C}">
                  <a14:compatExt spid="_x0000_s400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288</xdr:row>
          <xdr:rowOff>180975</xdr:rowOff>
        </xdr:from>
        <xdr:to>
          <xdr:col>18</xdr:col>
          <xdr:colOff>628650</xdr:colOff>
          <xdr:row>288</xdr:row>
          <xdr:rowOff>409575</xdr:rowOff>
        </xdr:to>
        <xdr:sp macro="" textlink="">
          <xdr:nvSpPr>
            <xdr:cNvPr id="40025" name="Check Box 89" hidden="1">
              <a:extLst>
                <a:ext uri="{63B3BB69-23CF-44E3-9099-C40C66FF867C}">
                  <a14:compatExt spid="_x0000_s40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289</xdr:row>
          <xdr:rowOff>228600</xdr:rowOff>
        </xdr:from>
        <xdr:to>
          <xdr:col>18</xdr:col>
          <xdr:colOff>628650</xdr:colOff>
          <xdr:row>289</xdr:row>
          <xdr:rowOff>457200</xdr:rowOff>
        </xdr:to>
        <xdr:sp macro="" textlink="">
          <xdr:nvSpPr>
            <xdr:cNvPr id="40026" name="Check Box 90" hidden="1">
              <a:extLst>
                <a:ext uri="{63B3BB69-23CF-44E3-9099-C40C66FF867C}">
                  <a14:compatExt spid="_x0000_s40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301</xdr:row>
          <xdr:rowOff>219075</xdr:rowOff>
        </xdr:from>
        <xdr:to>
          <xdr:col>18</xdr:col>
          <xdr:colOff>628650</xdr:colOff>
          <xdr:row>301</xdr:row>
          <xdr:rowOff>457200</xdr:rowOff>
        </xdr:to>
        <xdr:sp macro="" textlink="">
          <xdr:nvSpPr>
            <xdr:cNvPr id="40027" name="Check Box 91" hidden="1">
              <a:extLst>
                <a:ext uri="{63B3BB69-23CF-44E3-9099-C40C66FF867C}">
                  <a14:compatExt spid="_x0000_s40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303</xdr:row>
          <xdr:rowOff>142875</xdr:rowOff>
        </xdr:from>
        <xdr:to>
          <xdr:col>18</xdr:col>
          <xdr:colOff>628650</xdr:colOff>
          <xdr:row>303</xdr:row>
          <xdr:rowOff>371475</xdr:rowOff>
        </xdr:to>
        <xdr:sp macro="" textlink="">
          <xdr:nvSpPr>
            <xdr:cNvPr id="40028" name="Check Box 92" hidden="1">
              <a:extLst>
                <a:ext uri="{63B3BB69-23CF-44E3-9099-C40C66FF867C}">
                  <a14:compatExt spid="_x0000_s40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305</xdr:row>
          <xdr:rowOff>142875</xdr:rowOff>
        </xdr:from>
        <xdr:to>
          <xdr:col>18</xdr:col>
          <xdr:colOff>628650</xdr:colOff>
          <xdr:row>305</xdr:row>
          <xdr:rowOff>371475</xdr:rowOff>
        </xdr:to>
        <xdr:sp macro="" textlink="">
          <xdr:nvSpPr>
            <xdr:cNvPr id="40029" name="Check Box 93" hidden="1">
              <a:extLst>
                <a:ext uri="{63B3BB69-23CF-44E3-9099-C40C66FF867C}">
                  <a14:compatExt spid="_x0000_s40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307</xdr:row>
          <xdr:rowOff>247650</xdr:rowOff>
        </xdr:from>
        <xdr:to>
          <xdr:col>18</xdr:col>
          <xdr:colOff>628650</xdr:colOff>
          <xdr:row>307</xdr:row>
          <xdr:rowOff>476250</xdr:rowOff>
        </xdr:to>
        <xdr:sp macro="" textlink="">
          <xdr:nvSpPr>
            <xdr:cNvPr id="40030" name="Check Box 94" hidden="1">
              <a:extLst>
                <a:ext uri="{63B3BB69-23CF-44E3-9099-C40C66FF867C}">
                  <a14:compatExt spid="_x0000_s400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308</xdr:row>
          <xdr:rowOff>247650</xdr:rowOff>
        </xdr:from>
        <xdr:to>
          <xdr:col>18</xdr:col>
          <xdr:colOff>628650</xdr:colOff>
          <xdr:row>308</xdr:row>
          <xdr:rowOff>476250</xdr:rowOff>
        </xdr:to>
        <xdr:sp macro="" textlink="">
          <xdr:nvSpPr>
            <xdr:cNvPr id="40031" name="Check Box 95" hidden="1">
              <a:extLst>
                <a:ext uri="{63B3BB69-23CF-44E3-9099-C40C66FF867C}">
                  <a14:compatExt spid="_x0000_s40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309</xdr:row>
          <xdr:rowOff>276225</xdr:rowOff>
        </xdr:from>
        <xdr:to>
          <xdr:col>18</xdr:col>
          <xdr:colOff>628650</xdr:colOff>
          <xdr:row>309</xdr:row>
          <xdr:rowOff>504825</xdr:rowOff>
        </xdr:to>
        <xdr:sp macro="" textlink="">
          <xdr:nvSpPr>
            <xdr:cNvPr id="40032" name="Check Box 96" hidden="1">
              <a:extLst>
                <a:ext uri="{63B3BB69-23CF-44E3-9099-C40C66FF867C}">
                  <a14:compatExt spid="_x0000_s40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310</xdr:row>
          <xdr:rowOff>219075</xdr:rowOff>
        </xdr:from>
        <xdr:to>
          <xdr:col>18</xdr:col>
          <xdr:colOff>628650</xdr:colOff>
          <xdr:row>310</xdr:row>
          <xdr:rowOff>457200</xdr:rowOff>
        </xdr:to>
        <xdr:sp macro="" textlink="">
          <xdr:nvSpPr>
            <xdr:cNvPr id="40033" name="Check Box 97" hidden="1">
              <a:extLst>
                <a:ext uri="{63B3BB69-23CF-44E3-9099-C40C66FF867C}">
                  <a14:compatExt spid="_x0000_s400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311</xdr:row>
          <xdr:rowOff>142875</xdr:rowOff>
        </xdr:from>
        <xdr:to>
          <xdr:col>18</xdr:col>
          <xdr:colOff>628650</xdr:colOff>
          <xdr:row>311</xdr:row>
          <xdr:rowOff>371475</xdr:rowOff>
        </xdr:to>
        <xdr:sp macro="" textlink="">
          <xdr:nvSpPr>
            <xdr:cNvPr id="40034" name="Check Box 98" hidden="1">
              <a:extLst>
                <a:ext uri="{63B3BB69-23CF-44E3-9099-C40C66FF867C}">
                  <a14:compatExt spid="_x0000_s40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312</xdr:row>
          <xdr:rowOff>219075</xdr:rowOff>
        </xdr:from>
        <xdr:to>
          <xdr:col>18</xdr:col>
          <xdr:colOff>628650</xdr:colOff>
          <xdr:row>312</xdr:row>
          <xdr:rowOff>457200</xdr:rowOff>
        </xdr:to>
        <xdr:sp macro="" textlink="">
          <xdr:nvSpPr>
            <xdr:cNvPr id="40035" name="Check Box 99" hidden="1">
              <a:extLst>
                <a:ext uri="{63B3BB69-23CF-44E3-9099-C40C66FF867C}">
                  <a14:compatExt spid="_x0000_s40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314</xdr:row>
          <xdr:rowOff>142875</xdr:rowOff>
        </xdr:from>
        <xdr:to>
          <xdr:col>18</xdr:col>
          <xdr:colOff>628650</xdr:colOff>
          <xdr:row>314</xdr:row>
          <xdr:rowOff>371475</xdr:rowOff>
        </xdr:to>
        <xdr:sp macro="" textlink="">
          <xdr:nvSpPr>
            <xdr:cNvPr id="40036" name="Check Box 100" hidden="1">
              <a:extLst>
                <a:ext uri="{63B3BB69-23CF-44E3-9099-C40C66FF867C}">
                  <a14:compatExt spid="_x0000_s40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315</xdr:row>
          <xdr:rowOff>142875</xdr:rowOff>
        </xdr:from>
        <xdr:to>
          <xdr:col>18</xdr:col>
          <xdr:colOff>628650</xdr:colOff>
          <xdr:row>315</xdr:row>
          <xdr:rowOff>371475</xdr:rowOff>
        </xdr:to>
        <xdr:sp macro="" textlink="">
          <xdr:nvSpPr>
            <xdr:cNvPr id="40037" name="Check Box 101" hidden="1">
              <a:extLst>
                <a:ext uri="{63B3BB69-23CF-44E3-9099-C40C66FF867C}">
                  <a14:compatExt spid="_x0000_s40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316</xdr:row>
          <xdr:rowOff>142875</xdr:rowOff>
        </xdr:from>
        <xdr:to>
          <xdr:col>18</xdr:col>
          <xdr:colOff>628650</xdr:colOff>
          <xdr:row>316</xdr:row>
          <xdr:rowOff>371475</xdr:rowOff>
        </xdr:to>
        <xdr:sp macro="" textlink="">
          <xdr:nvSpPr>
            <xdr:cNvPr id="40038" name="Check Box 102" hidden="1">
              <a:extLst>
                <a:ext uri="{63B3BB69-23CF-44E3-9099-C40C66FF867C}">
                  <a14:compatExt spid="_x0000_s40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317</xdr:row>
          <xdr:rowOff>142875</xdr:rowOff>
        </xdr:from>
        <xdr:to>
          <xdr:col>18</xdr:col>
          <xdr:colOff>628650</xdr:colOff>
          <xdr:row>317</xdr:row>
          <xdr:rowOff>371475</xdr:rowOff>
        </xdr:to>
        <xdr:sp macro="" textlink="">
          <xdr:nvSpPr>
            <xdr:cNvPr id="40039" name="Check Box 103" hidden="1">
              <a:extLst>
                <a:ext uri="{63B3BB69-23CF-44E3-9099-C40C66FF867C}">
                  <a14:compatExt spid="_x0000_s40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318</xdr:row>
          <xdr:rowOff>142875</xdr:rowOff>
        </xdr:from>
        <xdr:to>
          <xdr:col>18</xdr:col>
          <xdr:colOff>628650</xdr:colOff>
          <xdr:row>318</xdr:row>
          <xdr:rowOff>371475</xdr:rowOff>
        </xdr:to>
        <xdr:sp macro="" textlink="">
          <xdr:nvSpPr>
            <xdr:cNvPr id="40040" name="Check Box 104" hidden="1">
              <a:extLst>
                <a:ext uri="{63B3BB69-23CF-44E3-9099-C40C66FF867C}">
                  <a14:compatExt spid="_x0000_s40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319</xdr:row>
          <xdr:rowOff>190500</xdr:rowOff>
        </xdr:from>
        <xdr:to>
          <xdr:col>18</xdr:col>
          <xdr:colOff>628650</xdr:colOff>
          <xdr:row>319</xdr:row>
          <xdr:rowOff>419100</xdr:rowOff>
        </xdr:to>
        <xdr:sp macro="" textlink="">
          <xdr:nvSpPr>
            <xdr:cNvPr id="40041" name="Check Box 105" hidden="1">
              <a:extLst>
                <a:ext uri="{63B3BB69-23CF-44E3-9099-C40C66FF867C}">
                  <a14:compatExt spid="_x0000_s40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320</xdr:row>
          <xdr:rowOff>219075</xdr:rowOff>
        </xdr:from>
        <xdr:to>
          <xdr:col>18</xdr:col>
          <xdr:colOff>628650</xdr:colOff>
          <xdr:row>320</xdr:row>
          <xdr:rowOff>457200</xdr:rowOff>
        </xdr:to>
        <xdr:sp macro="" textlink="">
          <xdr:nvSpPr>
            <xdr:cNvPr id="40042" name="Check Box 106" hidden="1">
              <a:extLst>
                <a:ext uri="{63B3BB69-23CF-44E3-9099-C40C66FF867C}">
                  <a14:compatExt spid="_x0000_s400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322</xdr:row>
          <xdr:rowOff>142875</xdr:rowOff>
        </xdr:from>
        <xdr:to>
          <xdr:col>18</xdr:col>
          <xdr:colOff>628650</xdr:colOff>
          <xdr:row>322</xdr:row>
          <xdr:rowOff>371475</xdr:rowOff>
        </xdr:to>
        <xdr:sp macro="" textlink="">
          <xdr:nvSpPr>
            <xdr:cNvPr id="40043" name="Check Box 107" hidden="1">
              <a:extLst>
                <a:ext uri="{63B3BB69-23CF-44E3-9099-C40C66FF867C}">
                  <a14:compatExt spid="_x0000_s400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323</xdr:row>
          <xdr:rowOff>142875</xdr:rowOff>
        </xdr:from>
        <xdr:to>
          <xdr:col>18</xdr:col>
          <xdr:colOff>628650</xdr:colOff>
          <xdr:row>323</xdr:row>
          <xdr:rowOff>371475</xdr:rowOff>
        </xdr:to>
        <xdr:sp macro="" textlink="">
          <xdr:nvSpPr>
            <xdr:cNvPr id="40044" name="Check Box 108" hidden="1">
              <a:extLst>
                <a:ext uri="{63B3BB69-23CF-44E3-9099-C40C66FF867C}">
                  <a14:compatExt spid="_x0000_s400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324</xdr:row>
          <xdr:rowOff>142875</xdr:rowOff>
        </xdr:from>
        <xdr:to>
          <xdr:col>18</xdr:col>
          <xdr:colOff>628650</xdr:colOff>
          <xdr:row>324</xdr:row>
          <xdr:rowOff>371475</xdr:rowOff>
        </xdr:to>
        <xdr:sp macro="" textlink="">
          <xdr:nvSpPr>
            <xdr:cNvPr id="40045" name="Check Box 109" hidden="1">
              <a:extLst>
                <a:ext uri="{63B3BB69-23CF-44E3-9099-C40C66FF867C}">
                  <a14:compatExt spid="_x0000_s40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331</xdr:row>
          <xdr:rowOff>142875</xdr:rowOff>
        </xdr:from>
        <xdr:to>
          <xdr:col>18</xdr:col>
          <xdr:colOff>628650</xdr:colOff>
          <xdr:row>331</xdr:row>
          <xdr:rowOff>371475</xdr:rowOff>
        </xdr:to>
        <xdr:sp macro="" textlink="">
          <xdr:nvSpPr>
            <xdr:cNvPr id="40046" name="Check Box 110" hidden="1">
              <a:extLst>
                <a:ext uri="{63B3BB69-23CF-44E3-9099-C40C66FF867C}">
                  <a14:compatExt spid="_x0000_s40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334</xdr:row>
          <xdr:rowOff>142875</xdr:rowOff>
        </xdr:from>
        <xdr:to>
          <xdr:col>18</xdr:col>
          <xdr:colOff>628650</xdr:colOff>
          <xdr:row>334</xdr:row>
          <xdr:rowOff>371475</xdr:rowOff>
        </xdr:to>
        <xdr:sp macro="" textlink="">
          <xdr:nvSpPr>
            <xdr:cNvPr id="40047" name="Check Box 111" hidden="1">
              <a:extLst>
                <a:ext uri="{63B3BB69-23CF-44E3-9099-C40C66FF867C}">
                  <a14:compatExt spid="_x0000_s40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335</xdr:row>
          <xdr:rowOff>142875</xdr:rowOff>
        </xdr:from>
        <xdr:to>
          <xdr:col>18</xdr:col>
          <xdr:colOff>628650</xdr:colOff>
          <xdr:row>335</xdr:row>
          <xdr:rowOff>371475</xdr:rowOff>
        </xdr:to>
        <xdr:sp macro="" textlink="">
          <xdr:nvSpPr>
            <xdr:cNvPr id="40048" name="Check Box 112" hidden="1">
              <a:extLst>
                <a:ext uri="{63B3BB69-23CF-44E3-9099-C40C66FF867C}">
                  <a14:compatExt spid="_x0000_s400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336</xdr:row>
          <xdr:rowOff>142875</xdr:rowOff>
        </xdr:from>
        <xdr:to>
          <xdr:col>18</xdr:col>
          <xdr:colOff>628650</xdr:colOff>
          <xdr:row>336</xdr:row>
          <xdr:rowOff>371475</xdr:rowOff>
        </xdr:to>
        <xdr:sp macro="" textlink="">
          <xdr:nvSpPr>
            <xdr:cNvPr id="40049" name="Check Box 113" hidden="1">
              <a:extLst>
                <a:ext uri="{63B3BB69-23CF-44E3-9099-C40C66FF867C}">
                  <a14:compatExt spid="_x0000_s40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339</xdr:row>
          <xdr:rowOff>333375</xdr:rowOff>
        </xdr:from>
        <xdr:to>
          <xdr:col>18</xdr:col>
          <xdr:colOff>628650</xdr:colOff>
          <xdr:row>339</xdr:row>
          <xdr:rowOff>561975</xdr:rowOff>
        </xdr:to>
        <xdr:sp macro="" textlink="">
          <xdr:nvSpPr>
            <xdr:cNvPr id="40050" name="Check Box 114" hidden="1">
              <a:extLst>
                <a:ext uri="{63B3BB69-23CF-44E3-9099-C40C66FF867C}">
                  <a14:compatExt spid="_x0000_s40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340</xdr:row>
          <xdr:rowOff>276225</xdr:rowOff>
        </xdr:from>
        <xdr:to>
          <xdr:col>18</xdr:col>
          <xdr:colOff>628650</xdr:colOff>
          <xdr:row>340</xdr:row>
          <xdr:rowOff>504825</xdr:rowOff>
        </xdr:to>
        <xdr:sp macro="" textlink="">
          <xdr:nvSpPr>
            <xdr:cNvPr id="40051" name="Check Box 115" hidden="1">
              <a:extLst>
                <a:ext uri="{63B3BB69-23CF-44E3-9099-C40C66FF867C}">
                  <a14:compatExt spid="_x0000_s40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341</xdr:row>
          <xdr:rowOff>238125</xdr:rowOff>
        </xdr:from>
        <xdr:to>
          <xdr:col>18</xdr:col>
          <xdr:colOff>628650</xdr:colOff>
          <xdr:row>341</xdr:row>
          <xdr:rowOff>466725</xdr:rowOff>
        </xdr:to>
        <xdr:sp macro="" textlink="">
          <xdr:nvSpPr>
            <xdr:cNvPr id="40052" name="Check Box 116" hidden="1">
              <a:extLst>
                <a:ext uri="{63B3BB69-23CF-44E3-9099-C40C66FF867C}">
                  <a14:compatExt spid="_x0000_s40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342</xdr:row>
          <xdr:rowOff>219075</xdr:rowOff>
        </xdr:from>
        <xdr:to>
          <xdr:col>18</xdr:col>
          <xdr:colOff>628650</xdr:colOff>
          <xdr:row>342</xdr:row>
          <xdr:rowOff>457200</xdr:rowOff>
        </xdr:to>
        <xdr:sp macro="" textlink="">
          <xdr:nvSpPr>
            <xdr:cNvPr id="40053" name="Check Box 117" hidden="1">
              <a:extLst>
                <a:ext uri="{63B3BB69-23CF-44E3-9099-C40C66FF867C}">
                  <a14:compatExt spid="_x0000_s40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343</xdr:row>
          <xdr:rowOff>200025</xdr:rowOff>
        </xdr:from>
        <xdr:to>
          <xdr:col>18</xdr:col>
          <xdr:colOff>628650</xdr:colOff>
          <xdr:row>343</xdr:row>
          <xdr:rowOff>438150</xdr:rowOff>
        </xdr:to>
        <xdr:sp macro="" textlink="">
          <xdr:nvSpPr>
            <xdr:cNvPr id="40054" name="Check Box 118" hidden="1">
              <a:extLst>
                <a:ext uri="{63B3BB69-23CF-44E3-9099-C40C66FF867C}">
                  <a14:compatExt spid="_x0000_s40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345</xdr:row>
          <xdr:rowOff>200025</xdr:rowOff>
        </xdr:from>
        <xdr:to>
          <xdr:col>18</xdr:col>
          <xdr:colOff>628650</xdr:colOff>
          <xdr:row>345</xdr:row>
          <xdr:rowOff>438150</xdr:rowOff>
        </xdr:to>
        <xdr:sp macro="" textlink="">
          <xdr:nvSpPr>
            <xdr:cNvPr id="40055" name="Check Box 119" hidden="1">
              <a:extLst>
                <a:ext uri="{63B3BB69-23CF-44E3-9099-C40C66FF867C}">
                  <a14:compatExt spid="_x0000_s40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346</xdr:row>
          <xdr:rowOff>142875</xdr:rowOff>
        </xdr:from>
        <xdr:to>
          <xdr:col>18</xdr:col>
          <xdr:colOff>628650</xdr:colOff>
          <xdr:row>346</xdr:row>
          <xdr:rowOff>371475</xdr:rowOff>
        </xdr:to>
        <xdr:sp macro="" textlink="">
          <xdr:nvSpPr>
            <xdr:cNvPr id="40056" name="Check Box 120" hidden="1">
              <a:extLst>
                <a:ext uri="{63B3BB69-23CF-44E3-9099-C40C66FF867C}">
                  <a14:compatExt spid="_x0000_s40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347</xdr:row>
          <xdr:rowOff>209550</xdr:rowOff>
        </xdr:from>
        <xdr:to>
          <xdr:col>18</xdr:col>
          <xdr:colOff>628650</xdr:colOff>
          <xdr:row>347</xdr:row>
          <xdr:rowOff>438150</xdr:rowOff>
        </xdr:to>
        <xdr:sp macro="" textlink="">
          <xdr:nvSpPr>
            <xdr:cNvPr id="40057" name="Check Box 121" hidden="1">
              <a:extLst>
                <a:ext uri="{63B3BB69-23CF-44E3-9099-C40C66FF867C}">
                  <a14:compatExt spid="_x0000_s400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350</xdr:row>
          <xdr:rowOff>219075</xdr:rowOff>
        </xdr:from>
        <xdr:to>
          <xdr:col>18</xdr:col>
          <xdr:colOff>628650</xdr:colOff>
          <xdr:row>350</xdr:row>
          <xdr:rowOff>457200</xdr:rowOff>
        </xdr:to>
        <xdr:sp macro="" textlink="">
          <xdr:nvSpPr>
            <xdr:cNvPr id="40058" name="Check Box 122" hidden="1">
              <a:extLst>
                <a:ext uri="{63B3BB69-23CF-44E3-9099-C40C66FF867C}">
                  <a14:compatExt spid="_x0000_s40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351</xdr:row>
          <xdr:rowOff>219075</xdr:rowOff>
        </xdr:from>
        <xdr:to>
          <xdr:col>18</xdr:col>
          <xdr:colOff>628650</xdr:colOff>
          <xdr:row>351</xdr:row>
          <xdr:rowOff>457200</xdr:rowOff>
        </xdr:to>
        <xdr:sp macro="" textlink="">
          <xdr:nvSpPr>
            <xdr:cNvPr id="40059" name="Check Box 123" hidden="1">
              <a:extLst>
                <a:ext uri="{63B3BB69-23CF-44E3-9099-C40C66FF867C}">
                  <a14:compatExt spid="_x0000_s400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150</xdr:row>
          <xdr:rowOff>133350</xdr:rowOff>
        </xdr:from>
        <xdr:to>
          <xdr:col>18</xdr:col>
          <xdr:colOff>628650</xdr:colOff>
          <xdr:row>150</xdr:row>
          <xdr:rowOff>361950</xdr:rowOff>
        </xdr:to>
        <xdr:sp macro="" textlink="">
          <xdr:nvSpPr>
            <xdr:cNvPr id="40060" name="Check Box 124" hidden="1">
              <a:extLst>
                <a:ext uri="{63B3BB69-23CF-44E3-9099-C40C66FF867C}">
                  <a14:compatExt spid="_x0000_s40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151</xdr:row>
          <xdr:rowOff>133350</xdr:rowOff>
        </xdr:from>
        <xdr:to>
          <xdr:col>18</xdr:col>
          <xdr:colOff>628650</xdr:colOff>
          <xdr:row>151</xdr:row>
          <xdr:rowOff>361950</xdr:rowOff>
        </xdr:to>
        <xdr:sp macro="" textlink="">
          <xdr:nvSpPr>
            <xdr:cNvPr id="40061" name="Check Box 125" hidden="1">
              <a:extLst>
                <a:ext uri="{63B3BB69-23CF-44E3-9099-C40C66FF867C}">
                  <a14:compatExt spid="_x0000_s40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152</xdr:row>
          <xdr:rowOff>133350</xdr:rowOff>
        </xdr:from>
        <xdr:to>
          <xdr:col>18</xdr:col>
          <xdr:colOff>628650</xdr:colOff>
          <xdr:row>152</xdr:row>
          <xdr:rowOff>361950</xdr:rowOff>
        </xdr:to>
        <xdr:sp macro="" textlink="">
          <xdr:nvSpPr>
            <xdr:cNvPr id="40062" name="Check Box 126" hidden="1">
              <a:extLst>
                <a:ext uri="{63B3BB69-23CF-44E3-9099-C40C66FF867C}">
                  <a14:compatExt spid="_x0000_s40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153</xdr:row>
          <xdr:rowOff>133350</xdr:rowOff>
        </xdr:from>
        <xdr:to>
          <xdr:col>18</xdr:col>
          <xdr:colOff>628650</xdr:colOff>
          <xdr:row>153</xdr:row>
          <xdr:rowOff>361950</xdr:rowOff>
        </xdr:to>
        <xdr:sp macro="" textlink="">
          <xdr:nvSpPr>
            <xdr:cNvPr id="40063" name="Check Box 127" hidden="1">
              <a:extLst>
                <a:ext uri="{63B3BB69-23CF-44E3-9099-C40C66FF867C}">
                  <a14:compatExt spid="_x0000_s40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154</xdr:row>
          <xdr:rowOff>133350</xdr:rowOff>
        </xdr:from>
        <xdr:to>
          <xdr:col>18</xdr:col>
          <xdr:colOff>628650</xdr:colOff>
          <xdr:row>154</xdr:row>
          <xdr:rowOff>361950</xdr:rowOff>
        </xdr:to>
        <xdr:sp macro="" textlink="">
          <xdr:nvSpPr>
            <xdr:cNvPr id="40064" name="Check Box 128" hidden="1">
              <a:extLst>
                <a:ext uri="{63B3BB69-23CF-44E3-9099-C40C66FF867C}">
                  <a14:compatExt spid="_x0000_s40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155</xdr:row>
          <xdr:rowOff>133350</xdr:rowOff>
        </xdr:from>
        <xdr:to>
          <xdr:col>18</xdr:col>
          <xdr:colOff>628650</xdr:colOff>
          <xdr:row>155</xdr:row>
          <xdr:rowOff>361950</xdr:rowOff>
        </xdr:to>
        <xdr:sp macro="" textlink="">
          <xdr:nvSpPr>
            <xdr:cNvPr id="40065" name="Check Box 129" hidden="1">
              <a:extLst>
                <a:ext uri="{63B3BB69-23CF-44E3-9099-C40C66FF867C}">
                  <a14:compatExt spid="_x0000_s40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156</xdr:row>
          <xdr:rowOff>133350</xdr:rowOff>
        </xdr:from>
        <xdr:to>
          <xdr:col>18</xdr:col>
          <xdr:colOff>628650</xdr:colOff>
          <xdr:row>156</xdr:row>
          <xdr:rowOff>361950</xdr:rowOff>
        </xdr:to>
        <xdr:sp macro="" textlink="">
          <xdr:nvSpPr>
            <xdr:cNvPr id="40066" name="Check Box 130" hidden="1">
              <a:extLst>
                <a:ext uri="{63B3BB69-23CF-44E3-9099-C40C66FF867C}">
                  <a14:compatExt spid="_x0000_s40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141</xdr:row>
          <xdr:rowOff>238125</xdr:rowOff>
        </xdr:from>
        <xdr:to>
          <xdr:col>18</xdr:col>
          <xdr:colOff>628650</xdr:colOff>
          <xdr:row>141</xdr:row>
          <xdr:rowOff>466725</xdr:rowOff>
        </xdr:to>
        <xdr:sp macro="" textlink="">
          <xdr:nvSpPr>
            <xdr:cNvPr id="40067" name="Check Box 131" hidden="1">
              <a:extLst>
                <a:ext uri="{63B3BB69-23CF-44E3-9099-C40C66FF867C}">
                  <a14:compatExt spid="_x0000_s40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142</xdr:row>
          <xdr:rowOff>247650</xdr:rowOff>
        </xdr:from>
        <xdr:to>
          <xdr:col>18</xdr:col>
          <xdr:colOff>628650</xdr:colOff>
          <xdr:row>142</xdr:row>
          <xdr:rowOff>476250</xdr:rowOff>
        </xdr:to>
        <xdr:sp macro="" textlink="">
          <xdr:nvSpPr>
            <xdr:cNvPr id="40068" name="Check Box 132" hidden="1">
              <a:extLst>
                <a:ext uri="{63B3BB69-23CF-44E3-9099-C40C66FF867C}">
                  <a14:compatExt spid="_x0000_s40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143</xdr:row>
          <xdr:rowOff>219075</xdr:rowOff>
        </xdr:from>
        <xdr:to>
          <xdr:col>18</xdr:col>
          <xdr:colOff>628650</xdr:colOff>
          <xdr:row>143</xdr:row>
          <xdr:rowOff>447675</xdr:rowOff>
        </xdr:to>
        <xdr:sp macro="" textlink="">
          <xdr:nvSpPr>
            <xdr:cNvPr id="40069" name="Check Box 133" hidden="1">
              <a:extLst>
                <a:ext uri="{63B3BB69-23CF-44E3-9099-C40C66FF867C}">
                  <a14:compatExt spid="_x0000_s40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144</xdr:row>
          <xdr:rowOff>219075</xdr:rowOff>
        </xdr:from>
        <xdr:to>
          <xdr:col>18</xdr:col>
          <xdr:colOff>628650</xdr:colOff>
          <xdr:row>144</xdr:row>
          <xdr:rowOff>447675</xdr:rowOff>
        </xdr:to>
        <xdr:sp macro="" textlink="">
          <xdr:nvSpPr>
            <xdr:cNvPr id="40070" name="Check Box 134" hidden="1">
              <a:extLst>
                <a:ext uri="{63B3BB69-23CF-44E3-9099-C40C66FF867C}">
                  <a14:compatExt spid="_x0000_s40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145</xdr:row>
          <xdr:rowOff>247650</xdr:rowOff>
        </xdr:from>
        <xdr:to>
          <xdr:col>18</xdr:col>
          <xdr:colOff>628650</xdr:colOff>
          <xdr:row>145</xdr:row>
          <xdr:rowOff>485775</xdr:rowOff>
        </xdr:to>
        <xdr:sp macro="" textlink="">
          <xdr:nvSpPr>
            <xdr:cNvPr id="40071" name="Check Box 135" hidden="1">
              <a:extLst>
                <a:ext uri="{63B3BB69-23CF-44E3-9099-C40C66FF867C}">
                  <a14:compatExt spid="_x0000_s40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146</xdr:row>
          <xdr:rowOff>257175</xdr:rowOff>
        </xdr:from>
        <xdr:to>
          <xdr:col>18</xdr:col>
          <xdr:colOff>628650</xdr:colOff>
          <xdr:row>146</xdr:row>
          <xdr:rowOff>485775</xdr:rowOff>
        </xdr:to>
        <xdr:sp macro="" textlink="">
          <xdr:nvSpPr>
            <xdr:cNvPr id="40072" name="Check Box 136" hidden="1">
              <a:extLst>
                <a:ext uri="{63B3BB69-23CF-44E3-9099-C40C66FF867C}">
                  <a14:compatExt spid="_x0000_s40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147</xdr:row>
          <xdr:rowOff>219075</xdr:rowOff>
        </xdr:from>
        <xdr:to>
          <xdr:col>18</xdr:col>
          <xdr:colOff>628650</xdr:colOff>
          <xdr:row>147</xdr:row>
          <xdr:rowOff>457200</xdr:rowOff>
        </xdr:to>
        <xdr:sp macro="" textlink="">
          <xdr:nvSpPr>
            <xdr:cNvPr id="40073" name="Check Box 137" hidden="1">
              <a:extLst>
                <a:ext uri="{63B3BB69-23CF-44E3-9099-C40C66FF867C}">
                  <a14:compatExt spid="_x0000_s40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148</xdr:row>
          <xdr:rowOff>228600</xdr:rowOff>
        </xdr:from>
        <xdr:to>
          <xdr:col>18</xdr:col>
          <xdr:colOff>628650</xdr:colOff>
          <xdr:row>148</xdr:row>
          <xdr:rowOff>457200</xdr:rowOff>
        </xdr:to>
        <xdr:sp macro="" textlink="">
          <xdr:nvSpPr>
            <xdr:cNvPr id="40074" name="Check Box 138" hidden="1">
              <a:extLst>
                <a:ext uri="{63B3BB69-23CF-44E3-9099-C40C66FF867C}">
                  <a14:compatExt spid="_x0000_s40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39</xdr:row>
          <xdr:rowOff>219075</xdr:rowOff>
        </xdr:from>
        <xdr:to>
          <xdr:col>18</xdr:col>
          <xdr:colOff>628650</xdr:colOff>
          <xdr:row>39</xdr:row>
          <xdr:rowOff>457200</xdr:rowOff>
        </xdr:to>
        <xdr:sp macro="" textlink="">
          <xdr:nvSpPr>
            <xdr:cNvPr id="40075" name="Check Box 139" hidden="1">
              <a:extLst>
                <a:ext uri="{63B3BB69-23CF-44E3-9099-C40C66FF867C}">
                  <a14:compatExt spid="_x0000_s40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41</xdr:row>
          <xdr:rowOff>152400</xdr:rowOff>
        </xdr:from>
        <xdr:to>
          <xdr:col>18</xdr:col>
          <xdr:colOff>628650</xdr:colOff>
          <xdr:row>41</xdr:row>
          <xdr:rowOff>381000</xdr:rowOff>
        </xdr:to>
        <xdr:sp macro="" textlink="">
          <xdr:nvSpPr>
            <xdr:cNvPr id="40076" name="Check Box 140" hidden="1">
              <a:extLst>
                <a:ext uri="{63B3BB69-23CF-44E3-9099-C40C66FF867C}">
                  <a14:compatExt spid="_x0000_s40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42</xdr:row>
          <xdr:rowOff>133350</xdr:rowOff>
        </xdr:from>
        <xdr:to>
          <xdr:col>18</xdr:col>
          <xdr:colOff>628650</xdr:colOff>
          <xdr:row>42</xdr:row>
          <xdr:rowOff>361950</xdr:rowOff>
        </xdr:to>
        <xdr:sp macro="" textlink="">
          <xdr:nvSpPr>
            <xdr:cNvPr id="40077" name="Check Box 141" hidden="1">
              <a:extLst>
                <a:ext uri="{63B3BB69-23CF-44E3-9099-C40C66FF867C}">
                  <a14:compatExt spid="_x0000_s40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43</xdr:row>
          <xdr:rowOff>133350</xdr:rowOff>
        </xdr:from>
        <xdr:to>
          <xdr:col>18</xdr:col>
          <xdr:colOff>628650</xdr:colOff>
          <xdr:row>43</xdr:row>
          <xdr:rowOff>361950</xdr:rowOff>
        </xdr:to>
        <xdr:sp macro="" textlink="">
          <xdr:nvSpPr>
            <xdr:cNvPr id="40078" name="Check Box 142" hidden="1">
              <a:extLst>
                <a:ext uri="{63B3BB69-23CF-44E3-9099-C40C66FF867C}">
                  <a14:compatExt spid="_x0000_s40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44</xdr:row>
          <xdr:rowOff>171450</xdr:rowOff>
        </xdr:from>
        <xdr:to>
          <xdr:col>18</xdr:col>
          <xdr:colOff>628650</xdr:colOff>
          <xdr:row>44</xdr:row>
          <xdr:rowOff>409575</xdr:rowOff>
        </xdr:to>
        <xdr:sp macro="" textlink="">
          <xdr:nvSpPr>
            <xdr:cNvPr id="40079" name="Check Box 143" hidden="1">
              <a:extLst>
                <a:ext uri="{63B3BB69-23CF-44E3-9099-C40C66FF867C}">
                  <a14:compatExt spid="_x0000_s40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45</xdr:row>
          <xdr:rowOff>133350</xdr:rowOff>
        </xdr:from>
        <xdr:to>
          <xdr:col>18</xdr:col>
          <xdr:colOff>628650</xdr:colOff>
          <xdr:row>45</xdr:row>
          <xdr:rowOff>361950</xdr:rowOff>
        </xdr:to>
        <xdr:sp macro="" textlink="">
          <xdr:nvSpPr>
            <xdr:cNvPr id="40080" name="Check Box 144" hidden="1">
              <a:extLst>
                <a:ext uri="{63B3BB69-23CF-44E3-9099-C40C66FF867C}">
                  <a14:compatExt spid="_x0000_s40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47</xdr:row>
          <xdr:rowOff>133350</xdr:rowOff>
        </xdr:from>
        <xdr:to>
          <xdr:col>18</xdr:col>
          <xdr:colOff>628650</xdr:colOff>
          <xdr:row>47</xdr:row>
          <xdr:rowOff>361950</xdr:rowOff>
        </xdr:to>
        <xdr:sp macro="" textlink="">
          <xdr:nvSpPr>
            <xdr:cNvPr id="40081" name="Check Box 145" hidden="1">
              <a:extLst>
                <a:ext uri="{63B3BB69-23CF-44E3-9099-C40C66FF867C}">
                  <a14:compatExt spid="_x0000_s40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48</xdr:row>
          <xdr:rowOff>133350</xdr:rowOff>
        </xdr:from>
        <xdr:to>
          <xdr:col>18</xdr:col>
          <xdr:colOff>628650</xdr:colOff>
          <xdr:row>48</xdr:row>
          <xdr:rowOff>361950</xdr:rowOff>
        </xdr:to>
        <xdr:sp macro="" textlink="">
          <xdr:nvSpPr>
            <xdr:cNvPr id="40082" name="Check Box 146" hidden="1">
              <a:extLst>
                <a:ext uri="{63B3BB69-23CF-44E3-9099-C40C66FF867C}">
                  <a14:compatExt spid="_x0000_s40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51</xdr:row>
          <xdr:rowOff>133350</xdr:rowOff>
        </xdr:from>
        <xdr:to>
          <xdr:col>18</xdr:col>
          <xdr:colOff>628650</xdr:colOff>
          <xdr:row>51</xdr:row>
          <xdr:rowOff>361950</xdr:rowOff>
        </xdr:to>
        <xdr:sp macro="" textlink="">
          <xdr:nvSpPr>
            <xdr:cNvPr id="40083" name="Check Box 147" hidden="1">
              <a:extLst>
                <a:ext uri="{63B3BB69-23CF-44E3-9099-C40C66FF867C}">
                  <a14:compatExt spid="_x0000_s40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52</xdr:row>
          <xdr:rowOff>133350</xdr:rowOff>
        </xdr:from>
        <xdr:to>
          <xdr:col>18</xdr:col>
          <xdr:colOff>628650</xdr:colOff>
          <xdr:row>52</xdr:row>
          <xdr:rowOff>361950</xdr:rowOff>
        </xdr:to>
        <xdr:sp macro="" textlink="">
          <xdr:nvSpPr>
            <xdr:cNvPr id="40084" name="Check Box 148" hidden="1">
              <a:extLst>
                <a:ext uri="{63B3BB69-23CF-44E3-9099-C40C66FF867C}">
                  <a14:compatExt spid="_x0000_s40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56</xdr:row>
          <xdr:rowOff>133350</xdr:rowOff>
        </xdr:from>
        <xdr:to>
          <xdr:col>18</xdr:col>
          <xdr:colOff>628650</xdr:colOff>
          <xdr:row>56</xdr:row>
          <xdr:rowOff>361950</xdr:rowOff>
        </xdr:to>
        <xdr:sp macro="" textlink="">
          <xdr:nvSpPr>
            <xdr:cNvPr id="40085" name="Check Box 149" hidden="1">
              <a:extLst>
                <a:ext uri="{63B3BB69-23CF-44E3-9099-C40C66FF867C}">
                  <a14:compatExt spid="_x0000_s40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57</xdr:row>
          <xdr:rowOff>133350</xdr:rowOff>
        </xdr:from>
        <xdr:to>
          <xdr:col>18</xdr:col>
          <xdr:colOff>628650</xdr:colOff>
          <xdr:row>57</xdr:row>
          <xdr:rowOff>361950</xdr:rowOff>
        </xdr:to>
        <xdr:sp macro="" textlink="">
          <xdr:nvSpPr>
            <xdr:cNvPr id="40086" name="Check Box 150" hidden="1">
              <a:extLst>
                <a:ext uri="{63B3BB69-23CF-44E3-9099-C40C66FF867C}">
                  <a14:compatExt spid="_x0000_s40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58</xdr:row>
          <xdr:rowOff>133350</xdr:rowOff>
        </xdr:from>
        <xdr:to>
          <xdr:col>18</xdr:col>
          <xdr:colOff>628650</xdr:colOff>
          <xdr:row>58</xdr:row>
          <xdr:rowOff>361950</xdr:rowOff>
        </xdr:to>
        <xdr:sp macro="" textlink="">
          <xdr:nvSpPr>
            <xdr:cNvPr id="40087" name="Check Box 151" hidden="1">
              <a:extLst>
                <a:ext uri="{63B3BB69-23CF-44E3-9099-C40C66FF867C}">
                  <a14:compatExt spid="_x0000_s40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59</xdr:row>
          <xdr:rowOff>133350</xdr:rowOff>
        </xdr:from>
        <xdr:to>
          <xdr:col>18</xdr:col>
          <xdr:colOff>628650</xdr:colOff>
          <xdr:row>59</xdr:row>
          <xdr:rowOff>361950</xdr:rowOff>
        </xdr:to>
        <xdr:sp macro="" textlink="">
          <xdr:nvSpPr>
            <xdr:cNvPr id="40088" name="Check Box 152" hidden="1">
              <a:extLst>
                <a:ext uri="{63B3BB69-23CF-44E3-9099-C40C66FF867C}">
                  <a14:compatExt spid="_x0000_s40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60</xdr:row>
          <xdr:rowOff>133350</xdr:rowOff>
        </xdr:from>
        <xdr:to>
          <xdr:col>18</xdr:col>
          <xdr:colOff>628650</xdr:colOff>
          <xdr:row>60</xdr:row>
          <xdr:rowOff>361950</xdr:rowOff>
        </xdr:to>
        <xdr:sp macro="" textlink="">
          <xdr:nvSpPr>
            <xdr:cNvPr id="40089" name="Check Box 153" hidden="1">
              <a:extLst>
                <a:ext uri="{63B3BB69-23CF-44E3-9099-C40C66FF867C}">
                  <a14:compatExt spid="_x0000_s40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67</xdr:row>
          <xdr:rowOff>247650</xdr:rowOff>
        </xdr:from>
        <xdr:to>
          <xdr:col>18</xdr:col>
          <xdr:colOff>628650</xdr:colOff>
          <xdr:row>67</xdr:row>
          <xdr:rowOff>476250</xdr:rowOff>
        </xdr:to>
        <xdr:sp macro="" textlink="">
          <xdr:nvSpPr>
            <xdr:cNvPr id="40090" name="Check Box 154" hidden="1">
              <a:extLst>
                <a:ext uri="{63B3BB69-23CF-44E3-9099-C40C66FF867C}">
                  <a14:compatExt spid="_x0000_s400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69</xdr:row>
          <xdr:rowOff>133350</xdr:rowOff>
        </xdr:from>
        <xdr:to>
          <xdr:col>18</xdr:col>
          <xdr:colOff>628650</xdr:colOff>
          <xdr:row>69</xdr:row>
          <xdr:rowOff>361950</xdr:rowOff>
        </xdr:to>
        <xdr:sp macro="" textlink="">
          <xdr:nvSpPr>
            <xdr:cNvPr id="40091" name="Check Box 155" hidden="1">
              <a:extLst>
                <a:ext uri="{63B3BB69-23CF-44E3-9099-C40C66FF867C}">
                  <a14:compatExt spid="_x0000_s40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70</xdr:row>
          <xdr:rowOff>133350</xdr:rowOff>
        </xdr:from>
        <xdr:to>
          <xdr:col>18</xdr:col>
          <xdr:colOff>628650</xdr:colOff>
          <xdr:row>70</xdr:row>
          <xdr:rowOff>361950</xdr:rowOff>
        </xdr:to>
        <xdr:sp macro="" textlink="">
          <xdr:nvSpPr>
            <xdr:cNvPr id="40092" name="Check Box 156" hidden="1">
              <a:extLst>
                <a:ext uri="{63B3BB69-23CF-44E3-9099-C40C66FF867C}">
                  <a14:compatExt spid="_x0000_s40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71</xdr:row>
          <xdr:rowOff>133350</xdr:rowOff>
        </xdr:from>
        <xdr:to>
          <xdr:col>18</xdr:col>
          <xdr:colOff>628650</xdr:colOff>
          <xdr:row>71</xdr:row>
          <xdr:rowOff>361950</xdr:rowOff>
        </xdr:to>
        <xdr:sp macro="" textlink="">
          <xdr:nvSpPr>
            <xdr:cNvPr id="40093" name="Check Box 157" hidden="1">
              <a:extLst>
                <a:ext uri="{63B3BB69-23CF-44E3-9099-C40C66FF867C}">
                  <a14:compatExt spid="_x0000_s40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72</xdr:row>
          <xdr:rowOff>133350</xdr:rowOff>
        </xdr:from>
        <xdr:to>
          <xdr:col>18</xdr:col>
          <xdr:colOff>628650</xdr:colOff>
          <xdr:row>72</xdr:row>
          <xdr:rowOff>361950</xdr:rowOff>
        </xdr:to>
        <xdr:sp macro="" textlink="">
          <xdr:nvSpPr>
            <xdr:cNvPr id="40094" name="Check Box 158" hidden="1">
              <a:extLst>
                <a:ext uri="{63B3BB69-23CF-44E3-9099-C40C66FF867C}">
                  <a14:compatExt spid="_x0000_s400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73</xdr:row>
          <xdr:rowOff>133350</xdr:rowOff>
        </xdr:from>
        <xdr:to>
          <xdr:col>18</xdr:col>
          <xdr:colOff>628650</xdr:colOff>
          <xdr:row>73</xdr:row>
          <xdr:rowOff>361950</xdr:rowOff>
        </xdr:to>
        <xdr:sp macro="" textlink="">
          <xdr:nvSpPr>
            <xdr:cNvPr id="40095" name="Check Box 159" hidden="1">
              <a:extLst>
                <a:ext uri="{63B3BB69-23CF-44E3-9099-C40C66FF867C}">
                  <a14:compatExt spid="_x0000_s400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74</xdr:row>
          <xdr:rowOff>133350</xdr:rowOff>
        </xdr:from>
        <xdr:to>
          <xdr:col>18</xdr:col>
          <xdr:colOff>628650</xdr:colOff>
          <xdr:row>74</xdr:row>
          <xdr:rowOff>361950</xdr:rowOff>
        </xdr:to>
        <xdr:sp macro="" textlink="">
          <xdr:nvSpPr>
            <xdr:cNvPr id="40096" name="Check Box 160" hidden="1">
              <a:extLst>
                <a:ext uri="{63B3BB69-23CF-44E3-9099-C40C66FF867C}">
                  <a14:compatExt spid="_x0000_s400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75</xdr:row>
          <xdr:rowOff>133350</xdr:rowOff>
        </xdr:from>
        <xdr:to>
          <xdr:col>18</xdr:col>
          <xdr:colOff>628650</xdr:colOff>
          <xdr:row>75</xdr:row>
          <xdr:rowOff>361950</xdr:rowOff>
        </xdr:to>
        <xdr:sp macro="" textlink="">
          <xdr:nvSpPr>
            <xdr:cNvPr id="40097" name="Check Box 161" hidden="1">
              <a:extLst>
                <a:ext uri="{63B3BB69-23CF-44E3-9099-C40C66FF867C}">
                  <a14:compatExt spid="_x0000_s40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77</xdr:row>
          <xdr:rowOff>133350</xdr:rowOff>
        </xdr:from>
        <xdr:to>
          <xdr:col>18</xdr:col>
          <xdr:colOff>628650</xdr:colOff>
          <xdr:row>77</xdr:row>
          <xdr:rowOff>361950</xdr:rowOff>
        </xdr:to>
        <xdr:sp macro="" textlink="">
          <xdr:nvSpPr>
            <xdr:cNvPr id="40098" name="Check Box 162" hidden="1">
              <a:extLst>
                <a:ext uri="{63B3BB69-23CF-44E3-9099-C40C66FF867C}">
                  <a14:compatExt spid="_x0000_s40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80</xdr:row>
          <xdr:rowOff>133350</xdr:rowOff>
        </xdr:from>
        <xdr:to>
          <xdr:col>18</xdr:col>
          <xdr:colOff>628650</xdr:colOff>
          <xdr:row>80</xdr:row>
          <xdr:rowOff>361950</xdr:rowOff>
        </xdr:to>
        <xdr:sp macro="" textlink="">
          <xdr:nvSpPr>
            <xdr:cNvPr id="40099" name="Check Box 163" hidden="1">
              <a:extLst>
                <a:ext uri="{63B3BB69-23CF-44E3-9099-C40C66FF867C}">
                  <a14:compatExt spid="_x0000_s400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81</xdr:row>
          <xdr:rowOff>133350</xdr:rowOff>
        </xdr:from>
        <xdr:to>
          <xdr:col>18</xdr:col>
          <xdr:colOff>628650</xdr:colOff>
          <xdr:row>81</xdr:row>
          <xdr:rowOff>361950</xdr:rowOff>
        </xdr:to>
        <xdr:sp macro="" textlink="">
          <xdr:nvSpPr>
            <xdr:cNvPr id="40100" name="Check Box 164" hidden="1">
              <a:extLst>
                <a:ext uri="{63B3BB69-23CF-44E3-9099-C40C66FF867C}">
                  <a14:compatExt spid="_x0000_s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82</xdr:row>
          <xdr:rowOff>133350</xdr:rowOff>
        </xdr:from>
        <xdr:to>
          <xdr:col>18</xdr:col>
          <xdr:colOff>628650</xdr:colOff>
          <xdr:row>82</xdr:row>
          <xdr:rowOff>361950</xdr:rowOff>
        </xdr:to>
        <xdr:sp macro="" textlink="">
          <xdr:nvSpPr>
            <xdr:cNvPr id="40101" name="Check Box 165" hidden="1">
              <a:extLst>
                <a:ext uri="{63B3BB69-23CF-44E3-9099-C40C66FF867C}">
                  <a14:compatExt spid="_x0000_s401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84</xdr:row>
          <xdr:rowOff>133350</xdr:rowOff>
        </xdr:from>
        <xdr:to>
          <xdr:col>18</xdr:col>
          <xdr:colOff>628650</xdr:colOff>
          <xdr:row>84</xdr:row>
          <xdr:rowOff>361950</xdr:rowOff>
        </xdr:to>
        <xdr:sp macro="" textlink="">
          <xdr:nvSpPr>
            <xdr:cNvPr id="40102" name="Check Box 166" hidden="1">
              <a:extLst>
                <a:ext uri="{63B3BB69-23CF-44E3-9099-C40C66FF867C}">
                  <a14:compatExt spid="_x0000_s401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85</xdr:row>
          <xdr:rowOff>133350</xdr:rowOff>
        </xdr:from>
        <xdr:to>
          <xdr:col>18</xdr:col>
          <xdr:colOff>628650</xdr:colOff>
          <xdr:row>85</xdr:row>
          <xdr:rowOff>361950</xdr:rowOff>
        </xdr:to>
        <xdr:sp macro="" textlink="">
          <xdr:nvSpPr>
            <xdr:cNvPr id="40103" name="Check Box 167" hidden="1">
              <a:extLst>
                <a:ext uri="{63B3BB69-23CF-44E3-9099-C40C66FF867C}">
                  <a14:compatExt spid="_x0000_s401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86</xdr:row>
          <xdr:rowOff>133350</xdr:rowOff>
        </xdr:from>
        <xdr:to>
          <xdr:col>18</xdr:col>
          <xdr:colOff>628650</xdr:colOff>
          <xdr:row>86</xdr:row>
          <xdr:rowOff>361950</xdr:rowOff>
        </xdr:to>
        <xdr:sp macro="" textlink="">
          <xdr:nvSpPr>
            <xdr:cNvPr id="40104" name="Check Box 168" hidden="1">
              <a:extLst>
                <a:ext uri="{63B3BB69-23CF-44E3-9099-C40C66FF867C}">
                  <a14:compatExt spid="_x0000_s401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87</xdr:row>
          <xdr:rowOff>133350</xdr:rowOff>
        </xdr:from>
        <xdr:to>
          <xdr:col>18</xdr:col>
          <xdr:colOff>628650</xdr:colOff>
          <xdr:row>87</xdr:row>
          <xdr:rowOff>361950</xdr:rowOff>
        </xdr:to>
        <xdr:sp macro="" textlink="">
          <xdr:nvSpPr>
            <xdr:cNvPr id="40105" name="Check Box 169" hidden="1">
              <a:extLst>
                <a:ext uri="{63B3BB69-23CF-44E3-9099-C40C66FF867C}">
                  <a14:compatExt spid="_x0000_s40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88</xdr:row>
          <xdr:rowOff>133350</xdr:rowOff>
        </xdr:from>
        <xdr:to>
          <xdr:col>18</xdr:col>
          <xdr:colOff>628650</xdr:colOff>
          <xdr:row>88</xdr:row>
          <xdr:rowOff>361950</xdr:rowOff>
        </xdr:to>
        <xdr:sp macro="" textlink="">
          <xdr:nvSpPr>
            <xdr:cNvPr id="40106" name="Check Box 170" hidden="1">
              <a:extLst>
                <a:ext uri="{63B3BB69-23CF-44E3-9099-C40C66FF867C}">
                  <a14:compatExt spid="_x0000_s40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89</xdr:row>
          <xdr:rowOff>133350</xdr:rowOff>
        </xdr:from>
        <xdr:to>
          <xdr:col>18</xdr:col>
          <xdr:colOff>628650</xdr:colOff>
          <xdr:row>89</xdr:row>
          <xdr:rowOff>361950</xdr:rowOff>
        </xdr:to>
        <xdr:sp macro="" textlink="">
          <xdr:nvSpPr>
            <xdr:cNvPr id="40107" name="Check Box 171" hidden="1">
              <a:extLst>
                <a:ext uri="{63B3BB69-23CF-44E3-9099-C40C66FF867C}">
                  <a14:compatExt spid="_x0000_s401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90</xdr:row>
          <xdr:rowOff>133350</xdr:rowOff>
        </xdr:from>
        <xdr:to>
          <xdr:col>18</xdr:col>
          <xdr:colOff>628650</xdr:colOff>
          <xdr:row>90</xdr:row>
          <xdr:rowOff>361950</xdr:rowOff>
        </xdr:to>
        <xdr:sp macro="" textlink="">
          <xdr:nvSpPr>
            <xdr:cNvPr id="40108" name="Check Box 172" hidden="1">
              <a:extLst>
                <a:ext uri="{63B3BB69-23CF-44E3-9099-C40C66FF867C}">
                  <a14:compatExt spid="_x0000_s401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91</xdr:row>
          <xdr:rowOff>133350</xdr:rowOff>
        </xdr:from>
        <xdr:to>
          <xdr:col>18</xdr:col>
          <xdr:colOff>628650</xdr:colOff>
          <xdr:row>91</xdr:row>
          <xdr:rowOff>361950</xdr:rowOff>
        </xdr:to>
        <xdr:sp macro="" textlink="">
          <xdr:nvSpPr>
            <xdr:cNvPr id="40109" name="Check Box 173" hidden="1">
              <a:extLst>
                <a:ext uri="{63B3BB69-23CF-44E3-9099-C40C66FF867C}">
                  <a14:compatExt spid="_x0000_s401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92</xdr:row>
          <xdr:rowOff>133350</xdr:rowOff>
        </xdr:from>
        <xdr:to>
          <xdr:col>18</xdr:col>
          <xdr:colOff>628650</xdr:colOff>
          <xdr:row>92</xdr:row>
          <xdr:rowOff>361950</xdr:rowOff>
        </xdr:to>
        <xdr:sp macro="" textlink="">
          <xdr:nvSpPr>
            <xdr:cNvPr id="40110" name="Check Box 174" hidden="1">
              <a:extLst>
                <a:ext uri="{63B3BB69-23CF-44E3-9099-C40C66FF867C}">
                  <a14:compatExt spid="_x0000_s40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93</xdr:row>
          <xdr:rowOff>133350</xdr:rowOff>
        </xdr:from>
        <xdr:to>
          <xdr:col>18</xdr:col>
          <xdr:colOff>628650</xdr:colOff>
          <xdr:row>93</xdr:row>
          <xdr:rowOff>361950</xdr:rowOff>
        </xdr:to>
        <xdr:sp macro="" textlink="">
          <xdr:nvSpPr>
            <xdr:cNvPr id="40111" name="Check Box 175" hidden="1">
              <a:extLst>
                <a:ext uri="{63B3BB69-23CF-44E3-9099-C40C66FF867C}">
                  <a14:compatExt spid="_x0000_s40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94</xdr:row>
          <xdr:rowOff>171450</xdr:rowOff>
        </xdr:from>
        <xdr:to>
          <xdr:col>18</xdr:col>
          <xdr:colOff>628650</xdr:colOff>
          <xdr:row>94</xdr:row>
          <xdr:rowOff>409575</xdr:rowOff>
        </xdr:to>
        <xdr:sp macro="" textlink="">
          <xdr:nvSpPr>
            <xdr:cNvPr id="40112" name="Check Box 176" hidden="1">
              <a:extLst>
                <a:ext uri="{63B3BB69-23CF-44E3-9099-C40C66FF867C}">
                  <a14:compatExt spid="_x0000_s401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101</xdr:row>
          <xdr:rowOff>133350</xdr:rowOff>
        </xdr:from>
        <xdr:to>
          <xdr:col>18</xdr:col>
          <xdr:colOff>628650</xdr:colOff>
          <xdr:row>101</xdr:row>
          <xdr:rowOff>361950</xdr:rowOff>
        </xdr:to>
        <xdr:sp macro="" textlink="">
          <xdr:nvSpPr>
            <xdr:cNvPr id="40113" name="Check Box 177" hidden="1">
              <a:extLst>
                <a:ext uri="{63B3BB69-23CF-44E3-9099-C40C66FF867C}">
                  <a14:compatExt spid="_x0000_s401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103</xdr:row>
          <xdr:rowOff>133350</xdr:rowOff>
        </xdr:from>
        <xdr:to>
          <xdr:col>18</xdr:col>
          <xdr:colOff>628650</xdr:colOff>
          <xdr:row>103</xdr:row>
          <xdr:rowOff>361950</xdr:rowOff>
        </xdr:to>
        <xdr:sp macro="" textlink="">
          <xdr:nvSpPr>
            <xdr:cNvPr id="40114" name="Check Box 178" hidden="1">
              <a:extLst>
                <a:ext uri="{63B3BB69-23CF-44E3-9099-C40C66FF867C}">
                  <a14:compatExt spid="_x0000_s401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104</xdr:row>
          <xdr:rowOff>133350</xdr:rowOff>
        </xdr:from>
        <xdr:to>
          <xdr:col>18</xdr:col>
          <xdr:colOff>628650</xdr:colOff>
          <xdr:row>104</xdr:row>
          <xdr:rowOff>361950</xdr:rowOff>
        </xdr:to>
        <xdr:sp macro="" textlink="">
          <xdr:nvSpPr>
            <xdr:cNvPr id="40115" name="Check Box 179" hidden="1">
              <a:extLst>
                <a:ext uri="{63B3BB69-23CF-44E3-9099-C40C66FF867C}">
                  <a14:compatExt spid="_x0000_s401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106</xdr:row>
          <xdr:rowOff>133350</xdr:rowOff>
        </xdr:from>
        <xdr:to>
          <xdr:col>18</xdr:col>
          <xdr:colOff>628650</xdr:colOff>
          <xdr:row>106</xdr:row>
          <xdr:rowOff>361950</xdr:rowOff>
        </xdr:to>
        <xdr:sp macro="" textlink="">
          <xdr:nvSpPr>
            <xdr:cNvPr id="40116" name="Check Box 180" hidden="1">
              <a:extLst>
                <a:ext uri="{63B3BB69-23CF-44E3-9099-C40C66FF867C}">
                  <a14:compatExt spid="_x0000_s401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107</xdr:row>
          <xdr:rowOff>133350</xdr:rowOff>
        </xdr:from>
        <xdr:to>
          <xdr:col>18</xdr:col>
          <xdr:colOff>628650</xdr:colOff>
          <xdr:row>107</xdr:row>
          <xdr:rowOff>361950</xdr:rowOff>
        </xdr:to>
        <xdr:sp macro="" textlink="">
          <xdr:nvSpPr>
            <xdr:cNvPr id="40117" name="Check Box 181" hidden="1">
              <a:extLst>
                <a:ext uri="{63B3BB69-23CF-44E3-9099-C40C66FF867C}">
                  <a14:compatExt spid="_x0000_s401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108</xdr:row>
          <xdr:rowOff>133350</xdr:rowOff>
        </xdr:from>
        <xdr:to>
          <xdr:col>18</xdr:col>
          <xdr:colOff>628650</xdr:colOff>
          <xdr:row>108</xdr:row>
          <xdr:rowOff>361950</xdr:rowOff>
        </xdr:to>
        <xdr:sp macro="" textlink="">
          <xdr:nvSpPr>
            <xdr:cNvPr id="40118" name="Check Box 182" hidden="1">
              <a:extLst>
                <a:ext uri="{63B3BB69-23CF-44E3-9099-C40C66FF867C}">
                  <a14:compatExt spid="_x0000_s401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109</xdr:row>
          <xdr:rowOff>133350</xdr:rowOff>
        </xdr:from>
        <xdr:to>
          <xdr:col>18</xdr:col>
          <xdr:colOff>628650</xdr:colOff>
          <xdr:row>109</xdr:row>
          <xdr:rowOff>361950</xdr:rowOff>
        </xdr:to>
        <xdr:sp macro="" textlink="">
          <xdr:nvSpPr>
            <xdr:cNvPr id="40119" name="Check Box 183" hidden="1">
              <a:extLst>
                <a:ext uri="{63B3BB69-23CF-44E3-9099-C40C66FF867C}">
                  <a14:compatExt spid="_x0000_s401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110</xdr:row>
          <xdr:rowOff>133350</xdr:rowOff>
        </xdr:from>
        <xdr:to>
          <xdr:col>18</xdr:col>
          <xdr:colOff>628650</xdr:colOff>
          <xdr:row>110</xdr:row>
          <xdr:rowOff>361950</xdr:rowOff>
        </xdr:to>
        <xdr:sp macro="" textlink="">
          <xdr:nvSpPr>
            <xdr:cNvPr id="40120" name="Check Box 184" hidden="1">
              <a:extLst>
                <a:ext uri="{63B3BB69-23CF-44E3-9099-C40C66FF867C}">
                  <a14:compatExt spid="_x0000_s401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111</xdr:row>
          <xdr:rowOff>133350</xdr:rowOff>
        </xdr:from>
        <xdr:to>
          <xdr:col>18</xdr:col>
          <xdr:colOff>628650</xdr:colOff>
          <xdr:row>111</xdr:row>
          <xdr:rowOff>361950</xdr:rowOff>
        </xdr:to>
        <xdr:sp macro="" textlink="">
          <xdr:nvSpPr>
            <xdr:cNvPr id="40121" name="Check Box 185" hidden="1">
              <a:extLst>
                <a:ext uri="{63B3BB69-23CF-44E3-9099-C40C66FF867C}">
                  <a14:compatExt spid="_x0000_s40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114</xdr:row>
          <xdr:rowOff>133350</xdr:rowOff>
        </xdr:from>
        <xdr:to>
          <xdr:col>18</xdr:col>
          <xdr:colOff>628650</xdr:colOff>
          <xdr:row>114</xdr:row>
          <xdr:rowOff>361950</xdr:rowOff>
        </xdr:to>
        <xdr:sp macro="" textlink="">
          <xdr:nvSpPr>
            <xdr:cNvPr id="40122" name="Check Box 186" hidden="1">
              <a:extLst>
                <a:ext uri="{63B3BB69-23CF-44E3-9099-C40C66FF867C}">
                  <a14:compatExt spid="_x0000_s40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116</xdr:row>
          <xdr:rowOff>133350</xdr:rowOff>
        </xdr:from>
        <xdr:to>
          <xdr:col>18</xdr:col>
          <xdr:colOff>628650</xdr:colOff>
          <xdr:row>116</xdr:row>
          <xdr:rowOff>361950</xdr:rowOff>
        </xdr:to>
        <xdr:sp macro="" textlink="">
          <xdr:nvSpPr>
            <xdr:cNvPr id="40123" name="Check Box 187" hidden="1">
              <a:extLst>
                <a:ext uri="{63B3BB69-23CF-44E3-9099-C40C66FF867C}">
                  <a14:compatExt spid="_x0000_s40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117</xdr:row>
          <xdr:rowOff>133350</xdr:rowOff>
        </xdr:from>
        <xdr:to>
          <xdr:col>18</xdr:col>
          <xdr:colOff>628650</xdr:colOff>
          <xdr:row>117</xdr:row>
          <xdr:rowOff>361950</xdr:rowOff>
        </xdr:to>
        <xdr:sp macro="" textlink="">
          <xdr:nvSpPr>
            <xdr:cNvPr id="40124" name="Check Box 188" hidden="1">
              <a:extLst>
                <a:ext uri="{63B3BB69-23CF-44E3-9099-C40C66FF867C}">
                  <a14:compatExt spid="_x0000_s401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119</xdr:row>
          <xdr:rowOff>133350</xdr:rowOff>
        </xdr:from>
        <xdr:to>
          <xdr:col>18</xdr:col>
          <xdr:colOff>628650</xdr:colOff>
          <xdr:row>119</xdr:row>
          <xdr:rowOff>361950</xdr:rowOff>
        </xdr:to>
        <xdr:sp macro="" textlink="">
          <xdr:nvSpPr>
            <xdr:cNvPr id="40125" name="Check Box 189" hidden="1">
              <a:extLst>
                <a:ext uri="{63B3BB69-23CF-44E3-9099-C40C66FF867C}">
                  <a14:compatExt spid="_x0000_s401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120</xdr:row>
          <xdr:rowOff>133350</xdr:rowOff>
        </xdr:from>
        <xdr:to>
          <xdr:col>18</xdr:col>
          <xdr:colOff>628650</xdr:colOff>
          <xdr:row>120</xdr:row>
          <xdr:rowOff>361950</xdr:rowOff>
        </xdr:to>
        <xdr:sp macro="" textlink="">
          <xdr:nvSpPr>
            <xdr:cNvPr id="40126" name="Check Box 190" hidden="1">
              <a:extLst>
                <a:ext uri="{63B3BB69-23CF-44E3-9099-C40C66FF867C}">
                  <a14:compatExt spid="_x0000_s401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121</xdr:row>
          <xdr:rowOff>133350</xdr:rowOff>
        </xdr:from>
        <xdr:to>
          <xdr:col>18</xdr:col>
          <xdr:colOff>628650</xdr:colOff>
          <xdr:row>121</xdr:row>
          <xdr:rowOff>361950</xdr:rowOff>
        </xdr:to>
        <xdr:sp macro="" textlink="">
          <xdr:nvSpPr>
            <xdr:cNvPr id="40127" name="Check Box 191" hidden="1">
              <a:extLst>
                <a:ext uri="{63B3BB69-23CF-44E3-9099-C40C66FF867C}">
                  <a14:compatExt spid="_x0000_s401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133</xdr:row>
          <xdr:rowOff>295275</xdr:rowOff>
        </xdr:from>
        <xdr:to>
          <xdr:col>18</xdr:col>
          <xdr:colOff>628650</xdr:colOff>
          <xdr:row>133</xdr:row>
          <xdr:rowOff>533400</xdr:rowOff>
        </xdr:to>
        <xdr:sp macro="" textlink="">
          <xdr:nvSpPr>
            <xdr:cNvPr id="40128" name="Check Box 192" hidden="1">
              <a:extLst>
                <a:ext uri="{63B3BB69-23CF-44E3-9099-C40C66FF867C}">
                  <a14:compatExt spid="_x0000_s401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135</xdr:row>
          <xdr:rowOff>228600</xdr:rowOff>
        </xdr:from>
        <xdr:to>
          <xdr:col>18</xdr:col>
          <xdr:colOff>628650</xdr:colOff>
          <xdr:row>135</xdr:row>
          <xdr:rowOff>457200</xdr:rowOff>
        </xdr:to>
        <xdr:sp macro="" textlink="">
          <xdr:nvSpPr>
            <xdr:cNvPr id="40129" name="Check Box 193" hidden="1">
              <a:extLst>
                <a:ext uri="{63B3BB69-23CF-44E3-9099-C40C66FF867C}">
                  <a14:compatExt spid="_x0000_s40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136</xdr:row>
          <xdr:rowOff>247650</xdr:rowOff>
        </xdr:from>
        <xdr:to>
          <xdr:col>18</xdr:col>
          <xdr:colOff>628650</xdr:colOff>
          <xdr:row>136</xdr:row>
          <xdr:rowOff>476250</xdr:rowOff>
        </xdr:to>
        <xdr:sp macro="" textlink="">
          <xdr:nvSpPr>
            <xdr:cNvPr id="40130" name="Check Box 194" hidden="1">
              <a:extLst>
                <a:ext uri="{63B3BB69-23CF-44E3-9099-C40C66FF867C}">
                  <a14:compatExt spid="_x0000_s401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138</xdr:row>
          <xdr:rowOff>247650</xdr:rowOff>
        </xdr:from>
        <xdr:to>
          <xdr:col>18</xdr:col>
          <xdr:colOff>628650</xdr:colOff>
          <xdr:row>138</xdr:row>
          <xdr:rowOff>476250</xdr:rowOff>
        </xdr:to>
        <xdr:sp macro="" textlink="">
          <xdr:nvSpPr>
            <xdr:cNvPr id="40131" name="Check Box 195" hidden="1">
              <a:extLst>
                <a:ext uri="{63B3BB69-23CF-44E3-9099-C40C66FF867C}">
                  <a14:compatExt spid="_x0000_s401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139</xdr:row>
          <xdr:rowOff>219075</xdr:rowOff>
        </xdr:from>
        <xdr:to>
          <xdr:col>18</xdr:col>
          <xdr:colOff>628650</xdr:colOff>
          <xdr:row>139</xdr:row>
          <xdr:rowOff>457200</xdr:rowOff>
        </xdr:to>
        <xdr:sp macro="" textlink="">
          <xdr:nvSpPr>
            <xdr:cNvPr id="40132" name="Check Box 196" hidden="1">
              <a:extLst>
                <a:ext uri="{63B3BB69-23CF-44E3-9099-C40C66FF867C}">
                  <a14:compatExt spid="_x0000_s40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332</xdr:row>
          <xdr:rowOff>228600</xdr:rowOff>
        </xdr:from>
        <xdr:to>
          <xdr:col>18</xdr:col>
          <xdr:colOff>628650</xdr:colOff>
          <xdr:row>332</xdr:row>
          <xdr:rowOff>457200</xdr:rowOff>
        </xdr:to>
        <xdr:sp macro="" textlink="">
          <xdr:nvSpPr>
            <xdr:cNvPr id="40133" name="Check Box 197" hidden="1">
              <a:extLst>
                <a:ext uri="{63B3BB69-23CF-44E3-9099-C40C66FF867C}">
                  <a14:compatExt spid="_x0000_s401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348</xdr:row>
          <xdr:rowOff>209550</xdr:rowOff>
        </xdr:from>
        <xdr:to>
          <xdr:col>18</xdr:col>
          <xdr:colOff>628650</xdr:colOff>
          <xdr:row>348</xdr:row>
          <xdr:rowOff>438150</xdr:rowOff>
        </xdr:to>
        <xdr:sp macro="" textlink="">
          <xdr:nvSpPr>
            <xdr:cNvPr id="40134" name="Check Box 198" hidden="1">
              <a:extLst>
                <a:ext uri="{63B3BB69-23CF-44E3-9099-C40C66FF867C}">
                  <a14:compatExt spid="_x0000_s401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352</xdr:row>
          <xdr:rowOff>219075</xdr:rowOff>
        </xdr:from>
        <xdr:to>
          <xdr:col>18</xdr:col>
          <xdr:colOff>628650</xdr:colOff>
          <xdr:row>352</xdr:row>
          <xdr:rowOff>457200</xdr:rowOff>
        </xdr:to>
        <xdr:sp macro="" textlink="">
          <xdr:nvSpPr>
            <xdr:cNvPr id="40135" name="Check Box 199" hidden="1">
              <a:extLst>
                <a:ext uri="{63B3BB69-23CF-44E3-9099-C40C66FF867C}">
                  <a14:compatExt spid="_x0000_s401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353</xdr:row>
          <xdr:rowOff>219075</xdr:rowOff>
        </xdr:from>
        <xdr:to>
          <xdr:col>18</xdr:col>
          <xdr:colOff>628650</xdr:colOff>
          <xdr:row>353</xdr:row>
          <xdr:rowOff>457200</xdr:rowOff>
        </xdr:to>
        <xdr:sp macro="" textlink="">
          <xdr:nvSpPr>
            <xdr:cNvPr id="40136" name="Check Box 200" hidden="1">
              <a:extLst>
                <a:ext uri="{63B3BB69-23CF-44E3-9099-C40C66FF867C}">
                  <a14:compatExt spid="_x0000_s401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53</xdr:row>
          <xdr:rowOff>133350</xdr:rowOff>
        </xdr:from>
        <xdr:to>
          <xdr:col>18</xdr:col>
          <xdr:colOff>628650</xdr:colOff>
          <xdr:row>53</xdr:row>
          <xdr:rowOff>361950</xdr:rowOff>
        </xdr:to>
        <xdr:sp macro="" textlink="">
          <xdr:nvSpPr>
            <xdr:cNvPr id="40137" name="Check Box 201" hidden="1">
              <a:extLst>
                <a:ext uri="{63B3BB69-23CF-44E3-9099-C40C66FF867C}">
                  <a14:compatExt spid="_x0000_s401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xdr:row>
          <xdr:rowOff>133350</xdr:rowOff>
        </xdr:from>
        <xdr:to>
          <xdr:col>18</xdr:col>
          <xdr:colOff>628650</xdr:colOff>
          <xdr:row>50</xdr:row>
          <xdr:rowOff>361950</xdr:rowOff>
        </xdr:to>
        <xdr:sp macro="" textlink="">
          <xdr:nvSpPr>
            <xdr:cNvPr id="40138" name="Check Box 202" hidden="1">
              <a:extLst>
                <a:ext uri="{63B3BB69-23CF-44E3-9099-C40C66FF867C}">
                  <a14:compatExt spid="_x0000_s401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113</xdr:row>
          <xdr:rowOff>133350</xdr:rowOff>
        </xdr:from>
        <xdr:to>
          <xdr:col>18</xdr:col>
          <xdr:colOff>628650</xdr:colOff>
          <xdr:row>113</xdr:row>
          <xdr:rowOff>361950</xdr:rowOff>
        </xdr:to>
        <xdr:sp macro="" textlink="">
          <xdr:nvSpPr>
            <xdr:cNvPr id="40139" name="Check Box 203" hidden="1">
              <a:extLst>
                <a:ext uri="{63B3BB69-23CF-44E3-9099-C40C66FF867C}">
                  <a14:compatExt spid="_x0000_s401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115</xdr:row>
          <xdr:rowOff>133350</xdr:rowOff>
        </xdr:from>
        <xdr:to>
          <xdr:col>18</xdr:col>
          <xdr:colOff>628650</xdr:colOff>
          <xdr:row>115</xdr:row>
          <xdr:rowOff>361950</xdr:rowOff>
        </xdr:to>
        <xdr:sp macro="" textlink="">
          <xdr:nvSpPr>
            <xdr:cNvPr id="40140" name="Check Box 204" hidden="1">
              <a:extLst>
                <a:ext uri="{63B3BB69-23CF-44E3-9099-C40C66FF867C}">
                  <a14:compatExt spid="_x0000_s401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118</xdr:row>
          <xdr:rowOff>133350</xdr:rowOff>
        </xdr:from>
        <xdr:to>
          <xdr:col>18</xdr:col>
          <xdr:colOff>628650</xdr:colOff>
          <xdr:row>118</xdr:row>
          <xdr:rowOff>361950</xdr:rowOff>
        </xdr:to>
        <xdr:sp macro="" textlink="">
          <xdr:nvSpPr>
            <xdr:cNvPr id="40141" name="Check Box 205" hidden="1">
              <a:extLst>
                <a:ext uri="{63B3BB69-23CF-44E3-9099-C40C66FF867C}">
                  <a14:compatExt spid="_x0000_s401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79</xdr:row>
          <xdr:rowOff>133350</xdr:rowOff>
        </xdr:from>
        <xdr:to>
          <xdr:col>18</xdr:col>
          <xdr:colOff>628650</xdr:colOff>
          <xdr:row>79</xdr:row>
          <xdr:rowOff>361950</xdr:rowOff>
        </xdr:to>
        <xdr:sp macro="" textlink="">
          <xdr:nvSpPr>
            <xdr:cNvPr id="40142" name="Check Box 206" hidden="1">
              <a:extLst>
                <a:ext uri="{63B3BB69-23CF-44E3-9099-C40C66FF867C}">
                  <a14:compatExt spid="_x0000_s401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366</xdr:row>
          <xdr:rowOff>142875</xdr:rowOff>
        </xdr:from>
        <xdr:to>
          <xdr:col>18</xdr:col>
          <xdr:colOff>600075</xdr:colOff>
          <xdr:row>366</xdr:row>
          <xdr:rowOff>381000</xdr:rowOff>
        </xdr:to>
        <xdr:sp macro="" textlink="">
          <xdr:nvSpPr>
            <xdr:cNvPr id="40143" name="Check Box 207" hidden="1">
              <a:extLst>
                <a:ext uri="{63B3BB69-23CF-44E3-9099-C40C66FF867C}">
                  <a14:compatExt spid="_x0000_s40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367</xdr:row>
          <xdr:rowOff>142875</xdr:rowOff>
        </xdr:from>
        <xdr:to>
          <xdr:col>18</xdr:col>
          <xdr:colOff>600075</xdr:colOff>
          <xdr:row>367</xdr:row>
          <xdr:rowOff>381000</xdr:rowOff>
        </xdr:to>
        <xdr:sp macro="" textlink="">
          <xdr:nvSpPr>
            <xdr:cNvPr id="40144" name="Check Box 208" hidden="1">
              <a:extLst>
                <a:ext uri="{63B3BB69-23CF-44E3-9099-C40C66FF867C}">
                  <a14:compatExt spid="_x0000_s401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369</xdr:row>
          <xdr:rowOff>142875</xdr:rowOff>
        </xdr:from>
        <xdr:to>
          <xdr:col>18</xdr:col>
          <xdr:colOff>600075</xdr:colOff>
          <xdr:row>369</xdr:row>
          <xdr:rowOff>381000</xdr:rowOff>
        </xdr:to>
        <xdr:sp macro="" textlink="">
          <xdr:nvSpPr>
            <xdr:cNvPr id="40145" name="Check Box 209" hidden="1">
              <a:extLst>
                <a:ext uri="{63B3BB69-23CF-44E3-9099-C40C66FF867C}">
                  <a14:compatExt spid="_x0000_s40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370</xdr:row>
          <xdr:rowOff>142875</xdr:rowOff>
        </xdr:from>
        <xdr:to>
          <xdr:col>18</xdr:col>
          <xdr:colOff>600075</xdr:colOff>
          <xdr:row>370</xdr:row>
          <xdr:rowOff>381000</xdr:rowOff>
        </xdr:to>
        <xdr:sp macro="" textlink="">
          <xdr:nvSpPr>
            <xdr:cNvPr id="40146" name="Check Box 210" hidden="1">
              <a:extLst>
                <a:ext uri="{63B3BB69-23CF-44E3-9099-C40C66FF867C}">
                  <a14:compatExt spid="_x0000_s40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371</xdr:row>
          <xdr:rowOff>142875</xdr:rowOff>
        </xdr:from>
        <xdr:to>
          <xdr:col>18</xdr:col>
          <xdr:colOff>600075</xdr:colOff>
          <xdr:row>371</xdr:row>
          <xdr:rowOff>381000</xdr:rowOff>
        </xdr:to>
        <xdr:sp macro="" textlink="">
          <xdr:nvSpPr>
            <xdr:cNvPr id="40147" name="Check Box 211" hidden="1">
              <a:extLst>
                <a:ext uri="{63B3BB69-23CF-44E3-9099-C40C66FF867C}">
                  <a14:compatExt spid="_x0000_s40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373</xdr:row>
          <xdr:rowOff>142875</xdr:rowOff>
        </xdr:from>
        <xdr:to>
          <xdr:col>18</xdr:col>
          <xdr:colOff>600075</xdr:colOff>
          <xdr:row>373</xdr:row>
          <xdr:rowOff>381000</xdr:rowOff>
        </xdr:to>
        <xdr:sp macro="" textlink="">
          <xdr:nvSpPr>
            <xdr:cNvPr id="40148" name="Check Box 212" hidden="1">
              <a:extLst>
                <a:ext uri="{63B3BB69-23CF-44E3-9099-C40C66FF867C}">
                  <a14:compatExt spid="_x0000_s40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375</xdr:row>
          <xdr:rowOff>142875</xdr:rowOff>
        </xdr:from>
        <xdr:to>
          <xdr:col>18</xdr:col>
          <xdr:colOff>600075</xdr:colOff>
          <xdr:row>375</xdr:row>
          <xdr:rowOff>381000</xdr:rowOff>
        </xdr:to>
        <xdr:sp macro="" textlink="">
          <xdr:nvSpPr>
            <xdr:cNvPr id="40149" name="Check Box 213" hidden="1">
              <a:extLst>
                <a:ext uri="{63B3BB69-23CF-44E3-9099-C40C66FF867C}">
                  <a14:compatExt spid="_x0000_s40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376</xdr:row>
          <xdr:rowOff>142875</xdr:rowOff>
        </xdr:from>
        <xdr:to>
          <xdr:col>18</xdr:col>
          <xdr:colOff>600075</xdr:colOff>
          <xdr:row>376</xdr:row>
          <xdr:rowOff>381000</xdr:rowOff>
        </xdr:to>
        <xdr:sp macro="" textlink="">
          <xdr:nvSpPr>
            <xdr:cNvPr id="40150" name="Check Box 214" hidden="1">
              <a:extLst>
                <a:ext uri="{63B3BB69-23CF-44E3-9099-C40C66FF867C}">
                  <a14:compatExt spid="_x0000_s401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377</xdr:row>
          <xdr:rowOff>142875</xdr:rowOff>
        </xdr:from>
        <xdr:to>
          <xdr:col>18</xdr:col>
          <xdr:colOff>600075</xdr:colOff>
          <xdr:row>377</xdr:row>
          <xdr:rowOff>381000</xdr:rowOff>
        </xdr:to>
        <xdr:sp macro="" textlink="">
          <xdr:nvSpPr>
            <xdr:cNvPr id="40151" name="Check Box 215" hidden="1">
              <a:extLst>
                <a:ext uri="{63B3BB69-23CF-44E3-9099-C40C66FF867C}">
                  <a14:compatExt spid="_x0000_s40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378</xdr:row>
          <xdr:rowOff>142875</xdr:rowOff>
        </xdr:from>
        <xdr:to>
          <xdr:col>18</xdr:col>
          <xdr:colOff>600075</xdr:colOff>
          <xdr:row>378</xdr:row>
          <xdr:rowOff>381000</xdr:rowOff>
        </xdr:to>
        <xdr:sp macro="" textlink="">
          <xdr:nvSpPr>
            <xdr:cNvPr id="40152" name="Check Box 216" hidden="1">
              <a:extLst>
                <a:ext uri="{63B3BB69-23CF-44E3-9099-C40C66FF867C}">
                  <a14:compatExt spid="_x0000_s40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379</xdr:row>
          <xdr:rowOff>304800</xdr:rowOff>
        </xdr:from>
        <xdr:to>
          <xdr:col>18</xdr:col>
          <xdr:colOff>600075</xdr:colOff>
          <xdr:row>379</xdr:row>
          <xdr:rowOff>542925</xdr:rowOff>
        </xdr:to>
        <xdr:sp macro="" textlink="">
          <xdr:nvSpPr>
            <xdr:cNvPr id="40153" name="Check Box 217" hidden="1">
              <a:extLst>
                <a:ext uri="{63B3BB69-23CF-44E3-9099-C40C66FF867C}">
                  <a14:compatExt spid="_x0000_s40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380</xdr:row>
          <xdr:rowOff>152400</xdr:rowOff>
        </xdr:from>
        <xdr:to>
          <xdr:col>18</xdr:col>
          <xdr:colOff>600075</xdr:colOff>
          <xdr:row>380</xdr:row>
          <xdr:rowOff>390525</xdr:rowOff>
        </xdr:to>
        <xdr:sp macro="" textlink="">
          <xdr:nvSpPr>
            <xdr:cNvPr id="40154" name="Check Box 218" hidden="1">
              <a:extLst>
                <a:ext uri="{63B3BB69-23CF-44E3-9099-C40C66FF867C}">
                  <a14:compatExt spid="_x0000_s40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381</xdr:row>
          <xdr:rowOff>171450</xdr:rowOff>
        </xdr:from>
        <xdr:to>
          <xdr:col>18</xdr:col>
          <xdr:colOff>600075</xdr:colOff>
          <xdr:row>381</xdr:row>
          <xdr:rowOff>409575</xdr:rowOff>
        </xdr:to>
        <xdr:sp macro="" textlink="">
          <xdr:nvSpPr>
            <xdr:cNvPr id="40155" name="Check Box 219" hidden="1">
              <a:extLst>
                <a:ext uri="{63B3BB69-23CF-44E3-9099-C40C66FF867C}">
                  <a14:compatExt spid="_x0000_s401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382</xdr:row>
          <xdr:rowOff>142875</xdr:rowOff>
        </xdr:from>
        <xdr:to>
          <xdr:col>18</xdr:col>
          <xdr:colOff>600075</xdr:colOff>
          <xdr:row>382</xdr:row>
          <xdr:rowOff>381000</xdr:rowOff>
        </xdr:to>
        <xdr:sp macro="" textlink="">
          <xdr:nvSpPr>
            <xdr:cNvPr id="40156" name="Check Box 220" hidden="1">
              <a:extLst>
                <a:ext uri="{63B3BB69-23CF-44E3-9099-C40C66FF867C}">
                  <a14:compatExt spid="_x0000_s401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383</xdr:row>
          <xdr:rowOff>190500</xdr:rowOff>
        </xdr:from>
        <xdr:to>
          <xdr:col>18</xdr:col>
          <xdr:colOff>600075</xdr:colOff>
          <xdr:row>383</xdr:row>
          <xdr:rowOff>438150</xdr:rowOff>
        </xdr:to>
        <xdr:sp macro="" textlink="">
          <xdr:nvSpPr>
            <xdr:cNvPr id="40157" name="Check Box 221" hidden="1">
              <a:extLst>
                <a:ext uri="{63B3BB69-23CF-44E3-9099-C40C66FF867C}">
                  <a14:compatExt spid="_x0000_s401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384</xdr:row>
          <xdr:rowOff>190500</xdr:rowOff>
        </xdr:from>
        <xdr:to>
          <xdr:col>18</xdr:col>
          <xdr:colOff>600075</xdr:colOff>
          <xdr:row>384</xdr:row>
          <xdr:rowOff>438150</xdr:rowOff>
        </xdr:to>
        <xdr:sp macro="" textlink="">
          <xdr:nvSpPr>
            <xdr:cNvPr id="40158" name="Check Box 222" hidden="1">
              <a:extLst>
                <a:ext uri="{63B3BB69-23CF-44E3-9099-C40C66FF867C}">
                  <a14:compatExt spid="_x0000_s401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391</xdr:row>
          <xdr:rowOff>95250</xdr:rowOff>
        </xdr:from>
        <xdr:to>
          <xdr:col>18</xdr:col>
          <xdr:colOff>600075</xdr:colOff>
          <xdr:row>391</xdr:row>
          <xdr:rowOff>342900</xdr:rowOff>
        </xdr:to>
        <xdr:sp macro="" textlink="">
          <xdr:nvSpPr>
            <xdr:cNvPr id="40159" name="Check Box 223" hidden="1">
              <a:extLst>
                <a:ext uri="{63B3BB69-23CF-44E3-9099-C40C66FF867C}">
                  <a14:compatExt spid="_x0000_s401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392</xdr:row>
          <xdr:rowOff>247650</xdr:rowOff>
        </xdr:from>
        <xdr:to>
          <xdr:col>18</xdr:col>
          <xdr:colOff>600075</xdr:colOff>
          <xdr:row>392</xdr:row>
          <xdr:rowOff>485775</xdr:rowOff>
        </xdr:to>
        <xdr:sp macro="" textlink="">
          <xdr:nvSpPr>
            <xdr:cNvPr id="40160" name="Check Box 224" hidden="1">
              <a:extLst>
                <a:ext uri="{63B3BB69-23CF-44E3-9099-C40C66FF867C}">
                  <a14:compatExt spid="_x0000_s401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393</xdr:row>
          <xdr:rowOff>285750</xdr:rowOff>
        </xdr:from>
        <xdr:to>
          <xdr:col>18</xdr:col>
          <xdr:colOff>600075</xdr:colOff>
          <xdr:row>393</xdr:row>
          <xdr:rowOff>533400</xdr:rowOff>
        </xdr:to>
        <xdr:sp macro="" textlink="">
          <xdr:nvSpPr>
            <xdr:cNvPr id="40161" name="Check Box 225" hidden="1">
              <a:extLst>
                <a:ext uri="{63B3BB69-23CF-44E3-9099-C40C66FF867C}">
                  <a14:compatExt spid="_x0000_s401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395</xdr:row>
          <xdr:rowOff>209550</xdr:rowOff>
        </xdr:from>
        <xdr:to>
          <xdr:col>18</xdr:col>
          <xdr:colOff>600075</xdr:colOff>
          <xdr:row>395</xdr:row>
          <xdr:rowOff>447675</xdr:rowOff>
        </xdr:to>
        <xdr:sp macro="" textlink="">
          <xdr:nvSpPr>
            <xdr:cNvPr id="40162" name="Check Box 226" hidden="1">
              <a:extLst>
                <a:ext uri="{63B3BB69-23CF-44E3-9099-C40C66FF867C}">
                  <a14:compatExt spid="_x0000_s401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396</xdr:row>
          <xdr:rowOff>152400</xdr:rowOff>
        </xdr:from>
        <xdr:to>
          <xdr:col>18</xdr:col>
          <xdr:colOff>600075</xdr:colOff>
          <xdr:row>396</xdr:row>
          <xdr:rowOff>390525</xdr:rowOff>
        </xdr:to>
        <xdr:sp macro="" textlink="">
          <xdr:nvSpPr>
            <xdr:cNvPr id="40163" name="Check Box 227" hidden="1">
              <a:extLst>
                <a:ext uri="{63B3BB69-23CF-44E3-9099-C40C66FF867C}">
                  <a14:compatExt spid="_x0000_s40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398</xdr:row>
          <xdr:rowOff>285750</xdr:rowOff>
        </xdr:from>
        <xdr:to>
          <xdr:col>18</xdr:col>
          <xdr:colOff>600075</xdr:colOff>
          <xdr:row>398</xdr:row>
          <xdr:rowOff>533400</xdr:rowOff>
        </xdr:to>
        <xdr:sp macro="" textlink="">
          <xdr:nvSpPr>
            <xdr:cNvPr id="40164" name="Check Box 228" hidden="1">
              <a:extLst>
                <a:ext uri="{63B3BB69-23CF-44E3-9099-C40C66FF867C}">
                  <a14:compatExt spid="_x0000_s401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399</xdr:row>
          <xdr:rowOff>266700</xdr:rowOff>
        </xdr:from>
        <xdr:to>
          <xdr:col>18</xdr:col>
          <xdr:colOff>600075</xdr:colOff>
          <xdr:row>399</xdr:row>
          <xdr:rowOff>504825</xdr:rowOff>
        </xdr:to>
        <xdr:sp macro="" textlink="">
          <xdr:nvSpPr>
            <xdr:cNvPr id="40165" name="Check Box 229" hidden="1">
              <a:extLst>
                <a:ext uri="{63B3BB69-23CF-44E3-9099-C40C66FF867C}">
                  <a14:compatExt spid="_x0000_s401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400</xdr:row>
          <xdr:rowOff>266700</xdr:rowOff>
        </xdr:from>
        <xdr:to>
          <xdr:col>18</xdr:col>
          <xdr:colOff>600075</xdr:colOff>
          <xdr:row>400</xdr:row>
          <xdr:rowOff>504825</xdr:rowOff>
        </xdr:to>
        <xdr:sp macro="" textlink="">
          <xdr:nvSpPr>
            <xdr:cNvPr id="40166" name="Check Box 230" hidden="1">
              <a:extLst>
                <a:ext uri="{63B3BB69-23CF-44E3-9099-C40C66FF867C}">
                  <a14:compatExt spid="_x0000_s401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401</xdr:row>
          <xdr:rowOff>266700</xdr:rowOff>
        </xdr:from>
        <xdr:to>
          <xdr:col>18</xdr:col>
          <xdr:colOff>600075</xdr:colOff>
          <xdr:row>401</xdr:row>
          <xdr:rowOff>504825</xdr:rowOff>
        </xdr:to>
        <xdr:sp macro="" textlink="">
          <xdr:nvSpPr>
            <xdr:cNvPr id="40167" name="Check Box 231" hidden="1">
              <a:extLst>
                <a:ext uri="{63B3BB69-23CF-44E3-9099-C40C66FF867C}">
                  <a14:compatExt spid="_x0000_s40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402</xdr:row>
          <xdr:rowOff>180975</xdr:rowOff>
        </xdr:from>
        <xdr:to>
          <xdr:col>18</xdr:col>
          <xdr:colOff>600075</xdr:colOff>
          <xdr:row>402</xdr:row>
          <xdr:rowOff>419100</xdr:rowOff>
        </xdr:to>
        <xdr:sp macro="" textlink="">
          <xdr:nvSpPr>
            <xdr:cNvPr id="40168" name="Check Box 232" hidden="1">
              <a:extLst>
                <a:ext uri="{63B3BB69-23CF-44E3-9099-C40C66FF867C}">
                  <a14:compatExt spid="_x0000_s401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403</xdr:row>
          <xdr:rowOff>180975</xdr:rowOff>
        </xdr:from>
        <xdr:to>
          <xdr:col>18</xdr:col>
          <xdr:colOff>600075</xdr:colOff>
          <xdr:row>403</xdr:row>
          <xdr:rowOff>419100</xdr:rowOff>
        </xdr:to>
        <xdr:sp macro="" textlink="">
          <xdr:nvSpPr>
            <xdr:cNvPr id="40169" name="Check Box 233" hidden="1">
              <a:extLst>
                <a:ext uri="{63B3BB69-23CF-44E3-9099-C40C66FF867C}">
                  <a14:compatExt spid="_x0000_s40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404</xdr:row>
          <xdr:rowOff>104775</xdr:rowOff>
        </xdr:from>
        <xdr:to>
          <xdr:col>18</xdr:col>
          <xdr:colOff>600075</xdr:colOff>
          <xdr:row>404</xdr:row>
          <xdr:rowOff>342900</xdr:rowOff>
        </xdr:to>
        <xdr:sp macro="" textlink="">
          <xdr:nvSpPr>
            <xdr:cNvPr id="40170" name="Check Box 234" hidden="1">
              <a:extLst>
                <a:ext uri="{63B3BB69-23CF-44E3-9099-C40C66FF867C}">
                  <a14:compatExt spid="_x0000_s40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405</xdr:row>
          <xdr:rowOff>142875</xdr:rowOff>
        </xdr:from>
        <xdr:to>
          <xdr:col>18</xdr:col>
          <xdr:colOff>600075</xdr:colOff>
          <xdr:row>405</xdr:row>
          <xdr:rowOff>381000</xdr:rowOff>
        </xdr:to>
        <xdr:sp macro="" textlink="">
          <xdr:nvSpPr>
            <xdr:cNvPr id="40171" name="Check Box 235" hidden="1">
              <a:extLst>
                <a:ext uri="{63B3BB69-23CF-44E3-9099-C40C66FF867C}">
                  <a14:compatExt spid="_x0000_s401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406</xdr:row>
          <xdr:rowOff>161925</xdr:rowOff>
        </xdr:from>
        <xdr:to>
          <xdr:col>18</xdr:col>
          <xdr:colOff>600075</xdr:colOff>
          <xdr:row>406</xdr:row>
          <xdr:rowOff>400050</xdr:rowOff>
        </xdr:to>
        <xdr:sp macro="" textlink="">
          <xdr:nvSpPr>
            <xdr:cNvPr id="40172" name="Check Box 236" hidden="1">
              <a:extLst>
                <a:ext uri="{63B3BB69-23CF-44E3-9099-C40C66FF867C}">
                  <a14:compatExt spid="_x0000_s40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407</xdr:row>
          <xdr:rowOff>123825</xdr:rowOff>
        </xdr:from>
        <xdr:to>
          <xdr:col>18</xdr:col>
          <xdr:colOff>600075</xdr:colOff>
          <xdr:row>407</xdr:row>
          <xdr:rowOff>361950</xdr:rowOff>
        </xdr:to>
        <xdr:sp macro="" textlink="">
          <xdr:nvSpPr>
            <xdr:cNvPr id="40173" name="Check Box 237" hidden="1">
              <a:extLst>
                <a:ext uri="{63B3BB69-23CF-44E3-9099-C40C66FF867C}">
                  <a14:compatExt spid="_x0000_s40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408</xdr:row>
          <xdr:rowOff>180975</xdr:rowOff>
        </xdr:from>
        <xdr:to>
          <xdr:col>18</xdr:col>
          <xdr:colOff>600075</xdr:colOff>
          <xdr:row>408</xdr:row>
          <xdr:rowOff>419100</xdr:rowOff>
        </xdr:to>
        <xdr:sp macro="" textlink="">
          <xdr:nvSpPr>
            <xdr:cNvPr id="40174" name="Check Box 238" hidden="1">
              <a:extLst>
                <a:ext uri="{63B3BB69-23CF-44E3-9099-C40C66FF867C}">
                  <a14:compatExt spid="_x0000_s401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410</xdr:row>
          <xdr:rowOff>180975</xdr:rowOff>
        </xdr:from>
        <xdr:to>
          <xdr:col>18</xdr:col>
          <xdr:colOff>600075</xdr:colOff>
          <xdr:row>410</xdr:row>
          <xdr:rowOff>419100</xdr:rowOff>
        </xdr:to>
        <xdr:sp macro="" textlink="">
          <xdr:nvSpPr>
            <xdr:cNvPr id="40175" name="Check Box 239" hidden="1">
              <a:extLst>
                <a:ext uri="{63B3BB69-23CF-44E3-9099-C40C66FF867C}">
                  <a14:compatExt spid="_x0000_s401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411</xdr:row>
          <xdr:rowOff>180975</xdr:rowOff>
        </xdr:from>
        <xdr:to>
          <xdr:col>18</xdr:col>
          <xdr:colOff>600075</xdr:colOff>
          <xdr:row>411</xdr:row>
          <xdr:rowOff>419100</xdr:rowOff>
        </xdr:to>
        <xdr:sp macro="" textlink="">
          <xdr:nvSpPr>
            <xdr:cNvPr id="40176" name="Check Box 240" hidden="1">
              <a:extLst>
                <a:ext uri="{63B3BB69-23CF-44E3-9099-C40C66FF867C}">
                  <a14:compatExt spid="_x0000_s401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412</xdr:row>
          <xdr:rowOff>180975</xdr:rowOff>
        </xdr:from>
        <xdr:to>
          <xdr:col>18</xdr:col>
          <xdr:colOff>600075</xdr:colOff>
          <xdr:row>412</xdr:row>
          <xdr:rowOff>419100</xdr:rowOff>
        </xdr:to>
        <xdr:sp macro="" textlink="">
          <xdr:nvSpPr>
            <xdr:cNvPr id="40177" name="Check Box 241" hidden="1">
              <a:extLst>
                <a:ext uri="{63B3BB69-23CF-44E3-9099-C40C66FF867C}">
                  <a14:compatExt spid="_x0000_s401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413</xdr:row>
          <xdr:rowOff>180975</xdr:rowOff>
        </xdr:from>
        <xdr:to>
          <xdr:col>18</xdr:col>
          <xdr:colOff>600075</xdr:colOff>
          <xdr:row>413</xdr:row>
          <xdr:rowOff>419100</xdr:rowOff>
        </xdr:to>
        <xdr:sp macro="" textlink="">
          <xdr:nvSpPr>
            <xdr:cNvPr id="40178" name="Check Box 242" hidden="1">
              <a:extLst>
                <a:ext uri="{63B3BB69-23CF-44E3-9099-C40C66FF867C}">
                  <a14:compatExt spid="_x0000_s401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420</xdr:row>
          <xdr:rowOff>114300</xdr:rowOff>
        </xdr:from>
        <xdr:to>
          <xdr:col>18</xdr:col>
          <xdr:colOff>600075</xdr:colOff>
          <xdr:row>420</xdr:row>
          <xdr:rowOff>352425</xdr:rowOff>
        </xdr:to>
        <xdr:sp macro="" textlink="">
          <xdr:nvSpPr>
            <xdr:cNvPr id="40179" name="Check Box 243" hidden="1">
              <a:extLst>
                <a:ext uri="{63B3BB69-23CF-44E3-9099-C40C66FF867C}">
                  <a14:compatExt spid="_x0000_s40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421</xdr:row>
          <xdr:rowOff>428625</xdr:rowOff>
        </xdr:from>
        <xdr:to>
          <xdr:col>18</xdr:col>
          <xdr:colOff>600075</xdr:colOff>
          <xdr:row>421</xdr:row>
          <xdr:rowOff>666750</xdr:rowOff>
        </xdr:to>
        <xdr:sp macro="" textlink="">
          <xdr:nvSpPr>
            <xdr:cNvPr id="40180" name="Check Box 244" hidden="1">
              <a:extLst>
                <a:ext uri="{63B3BB69-23CF-44E3-9099-C40C66FF867C}">
                  <a14:compatExt spid="_x0000_s401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422</xdr:row>
          <xdr:rowOff>314325</xdr:rowOff>
        </xdr:from>
        <xdr:to>
          <xdr:col>18</xdr:col>
          <xdr:colOff>600075</xdr:colOff>
          <xdr:row>422</xdr:row>
          <xdr:rowOff>552450</xdr:rowOff>
        </xdr:to>
        <xdr:sp macro="" textlink="">
          <xdr:nvSpPr>
            <xdr:cNvPr id="40181" name="Check Box 245" hidden="1">
              <a:extLst>
                <a:ext uri="{63B3BB69-23CF-44E3-9099-C40C66FF867C}">
                  <a14:compatExt spid="_x0000_s401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423</xdr:row>
          <xdr:rowOff>314325</xdr:rowOff>
        </xdr:from>
        <xdr:to>
          <xdr:col>18</xdr:col>
          <xdr:colOff>600075</xdr:colOff>
          <xdr:row>423</xdr:row>
          <xdr:rowOff>552450</xdr:rowOff>
        </xdr:to>
        <xdr:sp macro="" textlink="">
          <xdr:nvSpPr>
            <xdr:cNvPr id="40182" name="Check Box 246" hidden="1">
              <a:extLst>
                <a:ext uri="{63B3BB69-23CF-44E3-9099-C40C66FF867C}">
                  <a14:compatExt spid="_x0000_s401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425</xdr:row>
          <xdr:rowOff>180975</xdr:rowOff>
        </xdr:from>
        <xdr:to>
          <xdr:col>18</xdr:col>
          <xdr:colOff>600075</xdr:colOff>
          <xdr:row>425</xdr:row>
          <xdr:rowOff>419100</xdr:rowOff>
        </xdr:to>
        <xdr:sp macro="" textlink="">
          <xdr:nvSpPr>
            <xdr:cNvPr id="40183" name="Check Box 247" hidden="1">
              <a:extLst>
                <a:ext uri="{63B3BB69-23CF-44E3-9099-C40C66FF867C}">
                  <a14:compatExt spid="_x0000_s401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426</xdr:row>
          <xdr:rowOff>142875</xdr:rowOff>
        </xdr:from>
        <xdr:to>
          <xdr:col>18</xdr:col>
          <xdr:colOff>600075</xdr:colOff>
          <xdr:row>426</xdr:row>
          <xdr:rowOff>390525</xdr:rowOff>
        </xdr:to>
        <xdr:sp macro="" textlink="">
          <xdr:nvSpPr>
            <xdr:cNvPr id="40184" name="Check Box 248" hidden="1">
              <a:extLst>
                <a:ext uri="{63B3BB69-23CF-44E3-9099-C40C66FF867C}">
                  <a14:compatExt spid="_x0000_s401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427</xdr:row>
          <xdr:rowOff>228600</xdr:rowOff>
        </xdr:from>
        <xdr:to>
          <xdr:col>18</xdr:col>
          <xdr:colOff>600075</xdr:colOff>
          <xdr:row>427</xdr:row>
          <xdr:rowOff>466725</xdr:rowOff>
        </xdr:to>
        <xdr:sp macro="" textlink="">
          <xdr:nvSpPr>
            <xdr:cNvPr id="40185" name="Check Box 249" hidden="1">
              <a:extLst>
                <a:ext uri="{63B3BB69-23CF-44E3-9099-C40C66FF867C}">
                  <a14:compatExt spid="_x0000_s40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428</xdr:row>
          <xdr:rowOff>133350</xdr:rowOff>
        </xdr:from>
        <xdr:to>
          <xdr:col>18</xdr:col>
          <xdr:colOff>600075</xdr:colOff>
          <xdr:row>428</xdr:row>
          <xdr:rowOff>381000</xdr:rowOff>
        </xdr:to>
        <xdr:sp macro="" textlink="">
          <xdr:nvSpPr>
            <xdr:cNvPr id="40186" name="Check Box 250" hidden="1">
              <a:extLst>
                <a:ext uri="{63B3BB69-23CF-44E3-9099-C40C66FF867C}">
                  <a14:compatExt spid="_x0000_s40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429</xdr:row>
          <xdr:rowOff>190500</xdr:rowOff>
        </xdr:from>
        <xdr:to>
          <xdr:col>18</xdr:col>
          <xdr:colOff>600075</xdr:colOff>
          <xdr:row>429</xdr:row>
          <xdr:rowOff>438150</xdr:rowOff>
        </xdr:to>
        <xdr:sp macro="" textlink="">
          <xdr:nvSpPr>
            <xdr:cNvPr id="40187" name="Check Box 251" hidden="1">
              <a:extLst>
                <a:ext uri="{63B3BB69-23CF-44E3-9099-C40C66FF867C}">
                  <a14:compatExt spid="_x0000_s401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430</xdr:row>
          <xdr:rowOff>200025</xdr:rowOff>
        </xdr:from>
        <xdr:to>
          <xdr:col>18</xdr:col>
          <xdr:colOff>600075</xdr:colOff>
          <xdr:row>430</xdr:row>
          <xdr:rowOff>438150</xdr:rowOff>
        </xdr:to>
        <xdr:sp macro="" textlink="">
          <xdr:nvSpPr>
            <xdr:cNvPr id="40188" name="Check Box 252" hidden="1">
              <a:extLst>
                <a:ext uri="{63B3BB69-23CF-44E3-9099-C40C66FF867C}">
                  <a14:compatExt spid="_x0000_s40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432</xdr:row>
          <xdr:rowOff>333375</xdr:rowOff>
        </xdr:from>
        <xdr:to>
          <xdr:col>18</xdr:col>
          <xdr:colOff>600075</xdr:colOff>
          <xdr:row>432</xdr:row>
          <xdr:rowOff>571500</xdr:rowOff>
        </xdr:to>
        <xdr:sp macro="" textlink="">
          <xdr:nvSpPr>
            <xdr:cNvPr id="40189" name="Check Box 253" hidden="1">
              <a:extLst>
                <a:ext uri="{63B3BB69-23CF-44E3-9099-C40C66FF867C}">
                  <a14:compatExt spid="_x0000_s401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433</xdr:row>
          <xdr:rowOff>314325</xdr:rowOff>
        </xdr:from>
        <xdr:to>
          <xdr:col>18</xdr:col>
          <xdr:colOff>600075</xdr:colOff>
          <xdr:row>433</xdr:row>
          <xdr:rowOff>552450</xdr:rowOff>
        </xdr:to>
        <xdr:sp macro="" textlink="">
          <xdr:nvSpPr>
            <xdr:cNvPr id="40190" name="Check Box 254" hidden="1">
              <a:extLst>
                <a:ext uri="{63B3BB69-23CF-44E3-9099-C40C66FF867C}">
                  <a14:compatExt spid="_x0000_s401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434</xdr:row>
          <xdr:rowOff>352425</xdr:rowOff>
        </xdr:from>
        <xdr:to>
          <xdr:col>18</xdr:col>
          <xdr:colOff>600075</xdr:colOff>
          <xdr:row>434</xdr:row>
          <xdr:rowOff>590550</xdr:rowOff>
        </xdr:to>
        <xdr:sp macro="" textlink="">
          <xdr:nvSpPr>
            <xdr:cNvPr id="40191" name="Check Box 255" hidden="1">
              <a:extLst>
                <a:ext uri="{63B3BB69-23CF-44E3-9099-C40C66FF867C}">
                  <a14:compatExt spid="_x0000_s401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435</xdr:row>
          <xdr:rowOff>133350</xdr:rowOff>
        </xdr:from>
        <xdr:to>
          <xdr:col>18</xdr:col>
          <xdr:colOff>600075</xdr:colOff>
          <xdr:row>435</xdr:row>
          <xdr:rowOff>371475</xdr:rowOff>
        </xdr:to>
        <xdr:sp macro="" textlink="">
          <xdr:nvSpPr>
            <xdr:cNvPr id="40192" name="Check Box 256" hidden="1">
              <a:extLst>
                <a:ext uri="{63B3BB69-23CF-44E3-9099-C40C66FF867C}">
                  <a14:compatExt spid="_x0000_s401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442</xdr:row>
          <xdr:rowOff>219075</xdr:rowOff>
        </xdr:from>
        <xdr:to>
          <xdr:col>18</xdr:col>
          <xdr:colOff>600075</xdr:colOff>
          <xdr:row>442</xdr:row>
          <xdr:rowOff>457200</xdr:rowOff>
        </xdr:to>
        <xdr:sp macro="" textlink="">
          <xdr:nvSpPr>
            <xdr:cNvPr id="40193" name="Check Box 257" hidden="1">
              <a:extLst>
                <a:ext uri="{63B3BB69-23CF-44E3-9099-C40C66FF867C}">
                  <a14:compatExt spid="_x0000_s40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444</xdr:row>
          <xdr:rowOff>123825</xdr:rowOff>
        </xdr:from>
        <xdr:to>
          <xdr:col>18</xdr:col>
          <xdr:colOff>600075</xdr:colOff>
          <xdr:row>444</xdr:row>
          <xdr:rowOff>361950</xdr:rowOff>
        </xdr:to>
        <xdr:sp macro="" textlink="">
          <xdr:nvSpPr>
            <xdr:cNvPr id="40194" name="Check Box 258" hidden="1">
              <a:extLst>
                <a:ext uri="{63B3BB69-23CF-44E3-9099-C40C66FF867C}">
                  <a14:compatExt spid="_x0000_s40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445</xdr:row>
          <xdr:rowOff>123825</xdr:rowOff>
        </xdr:from>
        <xdr:to>
          <xdr:col>18</xdr:col>
          <xdr:colOff>600075</xdr:colOff>
          <xdr:row>445</xdr:row>
          <xdr:rowOff>361950</xdr:rowOff>
        </xdr:to>
        <xdr:sp macro="" textlink="">
          <xdr:nvSpPr>
            <xdr:cNvPr id="40195" name="Check Box 259" hidden="1">
              <a:extLst>
                <a:ext uri="{63B3BB69-23CF-44E3-9099-C40C66FF867C}">
                  <a14:compatExt spid="_x0000_s40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446</xdr:row>
          <xdr:rowOff>123825</xdr:rowOff>
        </xdr:from>
        <xdr:to>
          <xdr:col>18</xdr:col>
          <xdr:colOff>600075</xdr:colOff>
          <xdr:row>446</xdr:row>
          <xdr:rowOff>361950</xdr:rowOff>
        </xdr:to>
        <xdr:sp macro="" textlink="">
          <xdr:nvSpPr>
            <xdr:cNvPr id="40196" name="Check Box 260" hidden="1">
              <a:extLst>
                <a:ext uri="{63B3BB69-23CF-44E3-9099-C40C66FF867C}">
                  <a14:compatExt spid="_x0000_s40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447</xdr:row>
          <xdr:rowOff>123825</xdr:rowOff>
        </xdr:from>
        <xdr:to>
          <xdr:col>18</xdr:col>
          <xdr:colOff>600075</xdr:colOff>
          <xdr:row>447</xdr:row>
          <xdr:rowOff>361950</xdr:rowOff>
        </xdr:to>
        <xdr:sp macro="" textlink="">
          <xdr:nvSpPr>
            <xdr:cNvPr id="40197" name="Check Box 261" hidden="1">
              <a:extLst>
                <a:ext uri="{63B3BB69-23CF-44E3-9099-C40C66FF867C}">
                  <a14:compatExt spid="_x0000_s40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448</xdr:row>
          <xdr:rowOff>123825</xdr:rowOff>
        </xdr:from>
        <xdr:to>
          <xdr:col>18</xdr:col>
          <xdr:colOff>600075</xdr:colOff>
          <xdr:row>448</xdr:row>
          <xdr:rowOff>361950</xdr:rowOff>
        </xdr:to>
        <xdr:sp macro="" textlink="">
          <xdr:nvSpPr>
            <xdr:cNvPr id="40198" name="Check Box 262" hidden="1">
              <a:extLst>
                <a:ext uri="{63B3BB69-23CF-44E3-9099-C40C66FF867C}">
                  <a14:compatExt spid="_x0000_s40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449</xdr:row>
          <xdr:rowOff>123825</xdr:rowOff>
        </xdr:from>
        <xdr:to>
          <xdr:col>18</xdr:col>
          <xdr:colOff>600075</xdr:colOff>
          <xdr:row>449</xdr:row>
          <xdr:rowOff>361950</xdr:rowOff>
        </xdr:to>
        <xdr:sp macro="" textlink="">
          <xdr:nvSpPr>
            <xdr:cNvPr id="40199" name="Check Box 263" hidden="1">
              <a:extLst>
                <a:ext uri="{63B3BB69-23CF-44E3-9099-C40C66FF867C}">
                  <a14:compatExt spid="_x0000_s40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450</xdr:row>
          <xdr:rowOff>238125</xdr:rowOff>
        </xdr:from>
        <xdr:to>
          <xdr:col>18</xdr:col>
          <xdr:colOff>600075</xdr:colOff>
          <xdr:row>450</xdr:row>
          <xdr:rowOff>476250</xdr:rowOff>
        </xdr:to>
        <xdr:sp macro="" textlink="">
          <xdr:nvSpPr>
            <xdr:cNvPr id="40200" name="Check Box 264" hidden="1">
              <a:extLst>
                <a:ext uri="{63B3BB69-23CF-44E3-9099-C40C66FF867C}">
                  <a14:compatExt spid="_x0000_s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451</xdr:row>
          <xdr:rowOff>142875</xdr:rowOff>
        </xdr:from>
        <xdr:to>
          <xdr:col>18</xdr:col>
          <xdr:colOff>600075</xdr:colOff>
          <xdr:row>451</xdr:row>
          <xdr:rowOff>381000</xdr:rowOff>
        </xdr:to>
        <xdr:sp macro="" textlink="">
          <xdr:nvSpPr>
            <xdr:cNvPr id="40201" name="Check Box 265" hidden="1">
              <a:extLst>
                <a:ext uri="{63B3BB69-23CF-44E3-9099-C40C66FF867C}">
                  <a14:compatExt spid="_x0000_s40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453</xdr:row>
          <xdr:rowOff>142875</xdr:rowOff>
        </xdr:from>
        <xdr:to>
          <xdr:col>18</xdr:col>
          <xdr:colOff>600075</xdr:colOff>
          <xdr:row>453</xdr:row>
          <xdr:rowOff>381000</xdr:rowOff>
        </xdr:to>
        <xdr:sp macro="" textlink="">
          <xdr:nvSpPr>
            <xdr:cNvPr id="40202" name="Check Box 266" hidden="1">
              <a:extLst>
                <a:ext uri="{63B3BB69-23CF-44E3-9099-C40C66FF867C}">
                  <a14:compatExt spid="_x0000_s402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454</xdr:row>
          <xdr:rowOff>142875</xdr:rowOff>
        </xdr:from>
        <xdr:to>
          <xdr:col>18</xdr:col>
          <xdr:colOff>600075</xdr:colOff>
          <xdr:row>454</xdr:row>
          <xdr:rowOff>381000</xdr:rowOff>
        </xdr:to>
        <xdr:sp macro="" textlink="">
          <xdr:nvSpPr>
            <xdr:cNvPr id="40203" name="Check Box 267" hidden="1">
              <a:extLst>
                <a:ext uri="{63B3BB69-23CF-44E3-9099-C40C66FF867C}">
                  <a14:compatExt spid="_x0000_s402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455</xdr:row>
          <xdr:rowOff>142875</xdr:rowOff>
        </xdr:from>
        <xdr:to>
          <xdr:col>18</xdr:col>
          <xdr:colOff>600075</xdr:colOff>
          <xdr:row>455</xdr:row>
          <xdr:rowOff>381000</xdr:rowOff>
        </xdr:to>
        <xdr:sp macro="" textlink="">
          <xdr:nvSpPr>
            <xdr:cNvPr id="40204" name="Check Box 268" hidden="1">
              <a:extLst>
                <a:ext uri="{63B3BB69-23CF-44E3-9099-C40C66FF867C}">
                  <a14:compatExt spid="_x0000_s402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456</xdr:row>
          <xdr:rowOff>142875</xdr:rowOff>
        </xdr:from>
        <xdr:to>
          <xdr:col>18</xdr:col>
          <xdr:colOff>600075</xdr:colOff>
          <xdr:row>456</xdr:row>
          <xdr:rowOff>381000</xdr:rowOff>
        </xdr:to>
        <xdr:sp macro="" textlink="">
          <xdr:nvSpPr>
            <xdr:cNvPr id="40205" name="Check Box 269" hidden="1">
              <a:extLst>
                <a:ext uri="{63B3BB69-23CF-44E3-9099-C40C66FF867C}">
                  <a14:compatExt spid="_x0000_s402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457</xdr:row>
          <xdr:rowOff>142875</xdr:rowOff>
        </xdr:from>
        <xdr:to>
          <xdr:col>18</xdr:col>
          <xdr:colOff>600075</xdr:colOff>
          <xdr:row>457</xdr:row>
          <xdr:rowOff>381000</xdr:rowOff>
        </xdr:to>
        <xdr:sp macro="" textlink="">
          <xdr:nvSpPr>
            <xdr:cNvPr id="40206" name="Check Box 270" hidden="1">
              <a:extLst>
                <a:ext uri="{63B3BB69-23CF-44E3-9099-C40C66FF867C}">
                  <a14:compatExt spid="_x0000_s402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458</xdr:row>
          <xdr:rowOff>219075</xdr:rowOff>
        </xdr:from>
        <xdr:to>
          <xdr:col>18</xdr:col>
          <xdr:colOff>600075</xdr:colOff>
          <xdr:row>458</xdr:row>
          <xdr:rowOff>457200</xdr:rowOff>
        </xdr:to>
        <xdr:sp macro="" textlink="">
          <xdr:nvSpPr>
            <xdr:cNvPr id="40207" name="Check Box 271" hidden="1">
              <a:extLst>
                <a:ext uri="{63B3BB69-23CF-44E3-9099-C40C66FF867C}">
                  <a14:compatExt spid="_x0000_s402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459</xdr:row>
          <xdr:rowOff>142875</xdr:rowOff>
        </xdr:from>
        <xdr:to>
          <xdr:col>18</xdr:col>
          <xdr:colOff>600075</xdr:colOff>
          <xdr:row>459</xdr:row>
          <xdr:rowOff>381000</xdr:rowOff>
        </xdr:to>
        <xdr:sp macro="" textlink="">
          <xdr:nvSpPr>
            <xdr:cNvPr id="40208" name="Check Box 272" hidden="1">
              <a:extLst>
                <a:ext uri="{63B3BB69-23CF-44E3-9099-C40C66FF867C}">
                  <a14:compatExt spid="_x0000_s402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470</xdr:row>
          <xdr:rowOff>142875</xdr:rowOff>
        </xdr:from>
        <xdr:to>
          <xdr:col>18</xdr:col>
          <xdr:colOff>600075</xdr:colOff>
          <xdr:row>470</xdr:row>
          <xdr:rowOff>381000</xdr:rowOff>
        </xdr:to>
        <xdr:sp macro="" textlink="">
          <xdr:nvSpPr>
            <xdr:cNvPr id="40209" name="Check Box 273" hidden="1">
              <a:extLst>
                <a:ext uri="{63B3BB69-23CF-44E3-9099-C40C66FF867C}">
                  <a14:compatExt spid="_x0000_s402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472</xdr:row>
          <xdr:rowOff>142875</xdr:rowOff>
        </xdr:from>
        <xdr:to>
          <xdr:col>18</xdr:col>
          <xdr:colOff>600075</xdr:colOff>
          <xdr:row>472</xdr:row>
          <xdr:rowOff>381000</xdr:rowOff>
        </xdr:to>
        <xdr:sp macro="" textlink="">
          <xdr:nvSpPr>
            <xdr:cNvPr id="40210" name="Check Box 274" hidden="1">
              <a:extLst>
                <a:ext uri="{63B3BB69-23CF-44E3-9099-C40C66FF867C}">
                  <a14:compatExt spid="_x0000_s40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473</xdr:row>
          <xdr:rowOff>142875</xdr:rowOff>
        </xdr:from>
        <xdr:to>
          <xdr:col>18</xdr:col>
          <xdr:colOff>600075</xdr:colOff>
          <xdr:row>473</xdr:row>
          <xdr:rowOff>381000</xdr:rowOff>
        </xdr:to>
        <xdr:sp macro="" textlink="">
          <xdr:nvSpPr>
            <xdr:cNvPr id="40211" name="Check Box 275" hidden="1">
              <a:extLst>
                <a:ext uri="{63B3BB69-23CF-44E3-9099-C40C66FF867C}">
                  <a14:compatExt spid="_x0000_s40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474</xdr:row>
          <xdr:rowOff>142875</xdr:rowOff>
        </xdr:from>
        <xdr:to>
          <xdr:col>18</xdr:col>
          <xdr:colOff>600075</xdr:colOff>
          <xdr:row>474</xdr:row>
          <xdr:rowOff>381000</xdr:rowOff>
        </xdr:to>
        <xdr:sp macro="" textlink="">
          <xdr:nvSpPr>
            <xdr:cNvPr id="40212" name="Check Box 276" hidden="1">
              <a:extLst>
                <a:ext uri="{63B3BB69-23CF-44E3-9099-C40C66FF867C}">
                  <a14:compatExt spid="_x0000_s40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475</xdr:row>
          <xdr:rowOff>142875</xdr:rowOff>
        </xdr:from>
        <xdr:to>
          <xdr:col>18</xdr:col>
          <xdr:colOff>600075</xdr:colOff>
          <xdr:row>475</xdr:row>
          <xdr:rowOff>381000</xdr:rowOff>
        </xdr:to>
        <xdr:sp macro="" textlink="">
          <xdr:nvSpPr>
            <xdr:cNvPr id="40213" name="Check Box 277" hidden="1">
              <a:extLst>
                <a:ext uri="{63B3BB69-23CF-44E3-9099-C40C66FF867C}">
                  <a14:compatExt spid="_x0000_s40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476</xdr:row>
          <xdr:rowOff>333375</xdr:rowOff>
        </xdr:from>
        <xdr:to>
          <xdr:col>18</xdr:col>
          <xdr:colOff>600075</xdr:colOff>
          <xdr:row>476</xdr:row>
          <xdr:rowOff>571500</xdr:rowOff>
        </xdr:to>
        <xdr:sp macro="" textlink="">
          <xdr:nvSpPr>
            <xdr:cNvPr id="40214" name="Check Box 278" hidden="1">
              <a:extLst>
                <a:ext uri="{63B3BB69-23CF-44E3-9099-C40C66FF867C}">
                  <a14:compatExt spid="_x0000_s402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478</xdr:row>
          <xdr:rowOff>333375</xdr:rowOff>
        </xdr:from>
        <xdr:to>
          <xdr:col>18</xdr:col>
          <xdr:colOff>600075</xdr:colOff>
          <xdr:row>478</xdr:row>
          <xdr:rowOff>571500</xdr:rowOff>
        </xdr:to>
        <xdr:sp macro="" textlink="">
          <xdr:nvSpPr>
            <xdr:cNvPr id="40215" name="Check Box 279" hidden="1">
              <a:extLst>
                <a:ext uri="{63B3BB69-23CF-44E3-9099-C40C66FF867C}">
                  <a14:compatExt spid="_x0000_s40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479</xdr:row>
          <xdr:rowOff>333375</xdr:rowOff>
        </xdr:from>
        <xdr:to>
          <xdr:col>18</xdr:col>
          <xdr:colOff>600075</xdr:colOff>
          <xdr:row>479</xdr:row>
          <xdr:rowOff>571500</xdr:rowOff>
        </xdr:to>
        <xdr:sp macro="" textlink="">
          <xdr:nvSpPr>
            <xdr:cNvPr id="40216" name="Check Box 280" hidden="1">
              <a:extLst>
                <a:ext uri="{63B3BB69-23CF-44E3-9099-C40C66FF867C}">
                  <a14:compatExt spid="_x0000_s40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480</xdr:row>
          <xdr:rowOff>333375</xdr:rowOff>
        </xdr:from>
        <xdr:to>
          <xdr:col>18</xdr:col>
          <xdr:colOff>600075</xdr:colOff>
          <xdr:row>480</xdr:row>
          <xdr:rowOff>571500</xdr:rowOff>
        </xdr:to>
        <xdr:sp macro="" textlink="">
          <xdr:nvSpPr>
            <xdr:cNvPr id="40217" name="Check Box 281" hidden="1">
              <a:extLst>
                <a:ext uri="{63B3BB69-23CF-44E3-9099-C40C66FF867C}">
                  <a14:compatExt spid="_x0000_s40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482</xdr:row>
          <xdr:rowOff>152400</xdr:rowOff>
        </xdr:from>
        <xdr:to>
          <xdr:col>18</xdr:col>
          <xdr:colOff>600075</xdr:colOff>
          <xdr:row>482</xdr:row>
          <xdr:rowOff>400050</xdr:rowOff>
        </xdr:to>
        <xdr:sp macro="" textlink="">
          <xdr:nvSpPr>
            <xdr:cNvPr id="40218" name="Check Box 282" hidden="1">
              <a:extLst>
                <a:ext uri="{63B3BB69-23CF-44E3-9099-C40C66FF867C}">
                  <a14:compatExt spid="_x0000_s40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483</xdr:row>
          <xdr:rowOff>152400</xdr:rowOff>
        </xdr:from>
        <xdr:to>
          <xdr:col>18</xdr:col>
          <xdr:colOff>600075</xdr:colOff>
          <xdr:row>483</xdr:row>
          <xdr:rowOff>400050</xdr:rowOff>
        </xdr:to>
        <xdr:sp macro="" textlink="">
          <xdr:nvSpPr>
            <xdr:cNvPr id="40219" name="Check Box 283" hidden="1">
              <a:extLst>
                <a:ext uri="{63B3BB69-23CF-44E3-9099-C40C66FF867C}">
                  <a14:compatExt spid="_x0000_s40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484</xdr:row>
          <xdr:rowOff>285750</xdr:rowOff>
        </xdr:from>
        <xdr:to>
          <xdr:col>18</xdr:col>
          <xdr:colOff>600075</xdr:colOff>
          <xdr:row>484</xdr:row>
          <xdr:rowOff>533400</xdr:rowOff>
        </xdr:to>
        <xdr:sp macro="" textlink="">
          <xdr:nvSpPr>
            <xdr:cNvPr id="40220" name="Check Box 284" hidden="1">
              <a:extLst>
                <a:ext uri="{63B3BB69-23CF-44E3-9099-C40C66FF867C}">
                  <a14:compatExt spid="_x0000_s402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485</xdr:row>
          <xdr:rowOff>152400</xdr:rowOff>
        </xdr:from>
        <xdr:to>
          <xdr:col>18</xdr:col>
          <xdr:colOff>600075</xdr:colOff>
          <xdr:row>485</xdr:row>
          <xdr:rowOff>400050</xdr:rowOff>
        </xdr:to>
        <xdr:sp macro="" textlink="">
          <xdr:nvSpPr>
            <xdr:cNvPr id="40221" name="Check Box 285" hidden="1">
              <a:extLst>
                <a:ext uri="{63B3BB69-23CF-44E3-9099-C40C66FF867C}">
                  <a14:compatExt spid="_x0000_s402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295275</xdr:colOff>
          <xdr:row>486</xdr:row>
          <xdr:rowOff>152400</xdr:rowOff>
        </xdr:from>
        <xdr:to>
          <xdr:col>18</xdr:col>
          <xdr:colOff>600075</xdr:colOff>
          <xdr:row>486</xdr:row>
          <xdr:rowOff>400050</xdr:rowOff>
        </xdr:to>
        <xdr:sp macro="" textlink="">
          <xdr:nvSpPr>
            <xdr:cNvPr id="40222" name="Check Box 286" hidden="1">
              <a:extLst>
                <a:ext uri="{63B3BB69-23CF-44E3-9099-C40C66FF867C}">
                  <a14:compatExt spid="_x0000_s402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2.xml><?xml version="1.0" encoding="utf-8"?>
<xdr:wsDr xmlns:xdr="http://schemas.openxmlformats.org/drawingml/2006/spreadsheetDrawing" xmlns:a="http://schemas.openxmlformats.org/drawingml/2006/main">
  <xdr:twoCellAnchor>
    <xdr:from>
      <xdr:col>3</xdr:col>
      <xdr:colOff>542925</xdr:colOff>
      <xdr:row>4</xdr:row>
      <xdr:rowOff>353786</xdr:rowOff>
    </xdr:from>
    <xdr:to>
      <xdr:col>5</xdr:col>
      <xdr:colOff>327932</xdr:colOff>
      <xdr:row>18</xdr:row>
      <xdr:rowOff>354465</xdr:rowOff>
    </xdr:to>
    <xdr:sp macro="" textlink="">
      <xdr:nvSpPr>
        <xdr:cNvPr id="2" name="1 Rectángulo"/>
        <xdr:cNvSpPr/>
      </xdr:nvSpPr>
      <xdr:spPr>
        <a:xfrm>
          <a:off x="4733925" y="2268311"/>
          <a:ext cx="1975757" cy="6801529"/>
        </a:xfrm>
        <a:prstGeom prst="rect">
          <a:avLst/>
        </a:prstGeom>
        <a:gradFill flip="none" rotWithShape="1">
          <a:gsLst>
            <a:gs pos="0">
              <a:srgbClr val="002060"/>
            </a:gs>
            <a:gs pos="50000">
              <a:schemeClr val="accent1">
                <a:tint val="44500"/>
                <a:satMod val="160000"/>
              </a:schemeClr>
            </a:gs>
            <a:gs pos="100000">
              <a:schemeClr val="accent1">
                <a:tint val="23500"/>
                <a:satMod val="160000"/>
              </a:schemeClr>
            </a:gs>
          </a:gsLst>
          <a:lin ang="108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MX" sz="1100" b="1">
            <a:solidFill>
              <a:sysClr val="windowText" lastClr="000000"/>
            </a:solidFill>
          </a:endParaRPr>
        </a:p>
      </xdr:txBody>
    </xdr:sp>
    <xdr:clientData/>
  </xdr:twoCellAnchor>
  <xdr:twoCellAnchor editAs="oneCell">
    <xdr:from>
      <xdr:col>0</xdr:col>
      <xdr:colOff>552450</xdr:colOff>
      <xdr:row>2</xdr:row>
      <xdr:rowOff>4081</xdr:rowOff>
    </xdr:from>
    <xdr:to>
      <xdr:col>3</xdr:col>
      <xdr:colOff>771030</xdr:colOff>
      <xdr:row>15</xdr:row>
      <xdr:rowOff>272143</xdr:rowOff>
    </xdr:to>
    <xdr:pic>
      <xdr:nvPicPr>
        <xdr:cNvPr id="3" name="2 Imagen" descr="2314351_137441597.jpg"/>
        <xdr:cNvPicPr>
          <a:picLocks noChangeAspect="1"/>
        </xdr:cNvPicPr>
      </xdr:nvPicPr>
      <xdr:blipFill>
        <a:blip xmlns:r="http://schemas.openxmlformats.org/officeDocument/2006/relationships" r:embed="rId1" cstate="print"/>
        <a:stretch>
          <a:fillRect/>
        </a:stretch>
      </xdr:blipFill>
      <xdr:spPr>
        <a:xfrm>
          <a:off x="552450" y="947056"/>
          <a:ext cx="4409580" cy="6583137"/>
        </a:xfrm>
        <a:prstGeom prst="rect">
          <a:avLst/>
        </a:prstGeom>
      </xdr:spPr>
    </xdr:pic>
    <xdr:clientData/>
  </xdr:twoCellAnchor>
  <xdr:twoCellAnchor>
    <xdr:from>
      <xdr:col>0</xdr:col>
      <xdr:colOff>0</xdr:colOff>
      <xdr:row>0</xdr:row>
      <xdr:rowOff>19050</xdr:rowOff>
    </xdr:from>
    <xdr:to>
      <xdr:col>5</xdr:col>
      <xdr:colOff>746250</xdr:colOff>
      <xdr:row>0</xdr:row>
      <xdr:rowOff>166479</xdr:rowOff>
    </xdr:to>
    <xdr:sp macro="" textlink="">
      <xdr:nvSpPr>
        <xdr:cNvPr id="4" name="Rectangle 11"/>
        <xdr:cNvSpPr/>
      </xdr:nvSpPr>
      <xdr:spPr bwMode="gray">
        <a:xfrm>
          <a:off x="0" y="19050"/>
          <a:ext cx="7128000" cy="147429"/>
        </a:xfrm>
        <a:prstGeom prst="rect">
          <a:avLst/>
        </a:prstGeom>
        <a:solidFill>
          <a:srgbClr val="99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161925</xdr:rowOff>
    </xdr:from>
    <xdr:to>
      <xdr:col>5</xdr:col>
      <xdr:colOff>746250</xdr:colOff>
      <xdr:row>0</xdr:row>
      <xdr:rowOff>309354</xdr:rowOff>
    </xdr:to>
    <xdr:sp macro="" textlink="">
      <xdr:nvSpPr>
        <xdr:cNvPr id="5" name="Rectangle 11"/>
        <xdr:cNvSpPr/>
      </xdr:nvSpPr>
      <xdr:spPr bwMode="gray">
        <a:xfrm>
          <a:off x="0" y="161925"/>
          <a:ext cx="7128000" cy="147429"/>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304800</xdr:rowOff>
    </xdr:from>
    <xdr:to>
      <xdr:col>5</xdr:col>
      <xdr:colOff>746250</xdr:colOff>
      <xdr:row>0</xdr:row>
      <xdr:rowOff>452229</xdr:rowOff>
    </xdr:to>
    <xdr:sp macro="" textlink="">
      <xdr:nvSpPr>
        <xdr:cNvPr id="6" name="Rectangle 11"/>
        <xdr:cNvSpPr/>
      </xdr:nvSpPr>
      <xdr:spPr bwMode="gray">
        <a:xfrm>
          <a:off x="0" y="304800"/>
          <a:ext cx="7128000" cy="147429"/>
        </a:xfrm>
        <a:prstGeom prst="rect">
          <a:avLst/>
        </a:prstGeom>
        <a:solidFill>
          <a:srgbClr val="00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oneCellAnchor>
    <xdr:from>
      <xdr:col>2</xdr:col>
      <xdr:colOff>964747</xdr:colOff>
      <xdr:row>10</xdr:row>
      <xdr:rowOff>280305</xdr:rowOff>
    </xdr:from>
    <xdr:ext cx="2416628" cy="1157969"/>
    <xdr:sp macro="" textlink="">
      <xdr:nvSpPr>
        <xdr:cNvPr id="7" name="6 CuadroTexto"/>
        <xdr:cNvSpPr txBox="1"/>
      </xdr:nvSpPr>
      <xdr:spPr>
        <a:xfrm>
          <a:off x="4060372" y="5109480"/>
          <a:ext cx="2416628" cy="1157969"/>
        </a:xfrm>
        <a:prstGeom prst="rect">
          <a:avLst/>
        </a:prstGeom>
        <a:solidFill>
          <a:schemeClr val="bg1"/>
        </a:solidFill>
        <a:ln>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r>
            <a:rPr lang="es-MX" sz="3000" b="1" baseline="0"/>
            <a:t>REPORTE DE RESULTADOS</a:t>
          </a:r>
          <a:endParaRPr lang="es-MX" sz="3000" b="1"/>
        </a:p>
      </xdr:txBody>
    </xdr:sp>
    <xdr:clientData/>
  </xdr:oneCellAnchor>
  <xdr:twoCellAnchor editAs="oneCell">
    <xdr:from>
      <xdr:col>0</xdr:col>
      <xdr:colOff>146960</xdr:colOff>
      <xdr:row>22</xdr:row>
      <xdr:rowOff>57150</xdr:rowOff>
    </xdr:from>
    <xdr:to>
      <xdr:col>0</xdr:col>
      <xdr:colOff>1487604</xdr:colOff>
      <xdr:row>23</xdr:row>
      <xdr:rowOff>287115</xdr:rowOff>
    </xdr:to>
    <xdr:pic>
      <xdr:nvPicPr>
        <xdr:cNvPr id="8" name="7 Imagen" descr="icono csoftmty.jpg"/>
        <xdr:cNvPicPr>
          <a:picLocks noChangeAspect="1"/>
        </xdr:cNvPicPr>
      </xdr:nvPicPr>
      <xdr:blipFill>
        <a:blip xmlns:r="http://schemas.openxmlformats.org/officeDocument/2006/relationships" r:embed="rId2" cstate="print"/>
        <a:stretch>
          <a:fillRect/>
        </a:stretch>
      </xdr:blipFill>
      <xdr:spPr>
        <a:xfrm>
          <a:off x="146960" y="10125075"/>
          <a:ext cx="1340644" cy="553815"/>
        </a:xfrm>
        <a:prstGeom prst="rect">
          <a:avLst/>
        </a:prstGeom>
      </xdr:spPr>
    </xdr:pic>
    <xdr:clientData/>
  </xdr:twoCellAnchor>
  <xdr:twoCellAnchor>
    <xdr:from>
      <xdr:col>0</xdr:col>
      <xdr:colOff>828671</xdr:colOff>
      <xdr:row>46</xdr:row>
      <xdr:rowOff>28575</xdr:rowOff>
    </xdr:from>
    <xdr:to>
      <xdr:col>0</xdr:col>
      <xdr:colOff>1230705</xdr:colOff>
      <xdr:row>46</xdr:row>
      <xdr:rowOff>602908</xdr:rowOff>
    </xdr:to>
    <xdr:grpSp>
      <xdr:nvGrpSpPr>
        <xdr:cNvPr id="9" name="8 Grupo"/>
        <xdr:cNvGrpSpPr/>
      </xdr:nvGrpSpPr>
      <xdr:grpSpPr>
        <a:xfrm>
          <a:off x="828671" y="27608742"/>
          <a:ext cx="402034" cy="574333"/>
          <a:chOff x="0" y="108617"/>
          <a:chExt cx="402034" cy="574333"/>
        </a:xfrm>
      </xdr:grpSpPr>
      <xdr:sp macro="" textlink="">
        <xdr:nvSpPr>
          <xdr:cNvPr id="10" name="9 Cheurón"/>
          <xdr:cNvSpPr/>
        </xdr:nvSpPr>
        <xdr:spPr>
          <a:xfrm rot="5400000">
            <a:off x="-86150" y="194767"/>
            <a:ext cx="574333" cy="402033"/>
          </a:xfrm>
          <a:prstGeom prst="chevron">
            <a:avLst/>
          </a:prstGeom>
        </xdr:spPr>
        <xdr:style>
          <a:lnRef idx="1">
            <a:schemeClr val="accent2">
              <a:hueOff val="0"/>
              <a:satOff val="0"/>
              <a:lumOff val="0"/>
              <a:alphaOff val="0"/>
            </a:schemeClr>
          </a:lnRef>
          <a:fillRef idx="3">
            <a:schemeClr val="accent2">
              <a:hueOff val="0"/>
              <a:satOff val="0"/>
              <a:lumOff val="0"/>
              <a:alphaOff val="0"/>
            </a:schemeClr>
          </a:fillRef>
          <a:effectRef idx="3">
            <a:schemeClr val="accent2">
              <a:hueOff val="0"/>
              <a:satOff val="0"/>
              <a:lumOff val="0"/>
              <a:alphaOff val="0"/>
            </a:schemeClr>
          </a:effectRef>
          <a:fontRef idx="minor">
            <a:schemeClr val="lt1"/>
          </a:fontRef>
        </xdr:style>
      </xdr:sp>
      <xdr:sp macro="" textlink="">
        <xdr:nvSpPr>
          <xdr:cNvPr id="11" name="Cheurón 4"/>
          <xdr:cNvSpPr/>
        </xdr:nvSpPr>
        <xdr:spPr>
          <a:xfrm>
            <a:off x="1" y="309634"/>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1</a:t>
            </a:r>
          </a:p>
        </xdr:txBody>
      </xdr:sp>
    </xdr:grpSp>
    <xdr:clientData/>
  </xdr:twoCellAnchor>
  <xdr:twoCellAnchor>
    <xdr:from>
      <xdr:col>0</xdr:col>
      <xdr:colOff>828671</xdr:colOff>
      <xdr:row>47</xdr:row>
      <xdr:rowOff>145252</xdr:rowOff>
    </xdr:from>
    <xdr:to>
      <xdr:col>0</xdr:col>
      <xdr:colOff>1230705</xdr:colOff>
      <xdr:row>47</xdr:row>
      <xdr:rowOff>719585</xdr:rowOff>
    </xdr:to>
    <xdr:grpSp>
      <xdr:nvGrpSpPr>
        <xdr:cNvPr id="12" name="11 Grupo"/>
        <xdr:cNvGrpSpPr/>
      </xdr:nvGrpSpPr>
      <xdr:grpSpPr>
        <a:xfrm>
          <a:off x="828671" y="28349835"/>
          <a:ext cx="402034" cy="574333"/>
          <a:chOff x="0" y="667021"/>
          <a:chExt cx="402034" cy="574333"/>
        </a:xfrm>
      </xdr:grpSpPr>
      <xdr:sp macro="" textlink="">
        <xdr:nvSpPr>
          <xdr:cNvPr id="13" name="12 Cheurón"/>
          <xdr:cNvSpPr/>
        </xdr:nvSpPr>
        <xdr:spPr>
          <a:xfrm rot="5400000">
            <a:off x="-86150" y="753171"/>
            <a:ext cx="574333" cy="402033"/>
          </a:xfrm>
          <a:prstGeom prst="chevron">
            <a:avLst/>
          </a:prstGeom>
        </xdr:spPr>
        <xdr:style>
          <a:lnRef idx="1">
            <a:schemeClr val="accent3">
              <a:hueOff val="0"/>
              <a:satOff val="0"/>
              <a:lumOff val="0"/>
              <a:alphaOff val="0"/>
            </a:schemeClr>
          </a:lnRef>
          <a:fillRef idx="3">
            <a:schemeClr val="accent3">
              <a:hueOff val="0"/>
              <a:satOff val="0"/>
              <a:lumOff val="0"/>
              <a:alphaOff val="0"/>
            </a:schemeClr>
          </a:fillRef>
          <a:effectRef idx="3">
            <a:schemeClr val="accent3">
              <a:hueOff val="0"/>
              <a:satOff val="0"/>
              <a:lumOff val="0"/>
              <a:alphaOff val="0"/>
            </a:schemeClr>
          </a:effectRef>
          <a:fontRef idx="minor">
            <a:schemeClr val="lt1"/>
          </a:fontRef>
        </xdr:style>
      </xdr:sp>
      <xdr:sp macro="" textlink="">
        <xdr:nvSpPr>
          <xdr:cNvPr id="14" name="Cheurón 4"/>
          <xdr:cNvSpPr/>
        </xdr:nvSpPr>
        <xdr:spPr>
          <a:xfrm>
            <a:off x="1" y="868038"/>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2</a:t>
            </a:r>
          </a:p>
        </xdr:txBody>
      </xdr:sp>
    </xdr:grpSp>
    <xdr:clientData/>
  </xdr:twoCellAnchor>
  <xdr:twoCellAnchor>
    <xdr:from>
      <xdr:col>0</xdr:col>
      <xdr:colOff>828671</xdr:colOff>
      <xdr:row>48</xdr:row>
      <xdr:rowOff>207162</xdr:rowOff>
    </xdr:from>
    <xdr:to>
      <xdr:col>0</xdr:col>
      <xdr:colOff>1230705</xdr:colOff>
      <xdr:row>48</xdr:row>
      <xdr:rowOff>781495</xdr:rowOff>
    </xdr:to>
    <xdr:grpSp>
      <xdr:nvGrpSpPr>
        <xdr:cNvPr id="15" name="14 Grupo"/>
        <xdr:cNvGrpSpPr/>
      </xdr:nvGrpSpPr>
      <xdr:grpSpPr>
        <a:xfrm>
          <a:off x="828671" y="29290162"/>
          <a:ext cx="402034" cy="574333"/>
          <a:chOff x="0" y="1225425"/>
          <a:chExt cx="402034" cy="574333"/>
        </a:xfrm>
      </xdr:grpSpPr>
      <xdr:sp macro="" textlink="">
        <xdr:nvSpPr>
          <xdr:cNvPr id="16" name="15 Cheurón"/>
          <xdr:cNvSpPr/>
        </xdr:nvSpPr>
        <xdr:spPr>
          <a:xfrm rot="5400000">
            <a:off x="-86150" y="1311575"/>
            <a:ext cx="574333" cy="402033"/>
          </a:xfrm>
          <a:prstGeom prst="chevron">
            <a:avLst/>
          </a:prstGeom>
          <a:gradFill>
            <a:gsLst>
              <a:gs pos="0">
                <a:srgbClr val="5D417E"/>
              </a:gs>
              <a:gs pos="80000">
                <a:schemeClr val="accent4">
                  <a:hueOff val="0"/>
                  <a:satOff val="0"/>
                  <a:lumOff val="0"/>
                  <a:alphaOff val="0"/>
                  <a:shade val="93000"/>
                  <a:satMod val="130000"/>
                </a:schemeClr>
              </a:gs>
              <a:gs pos="100000">
                <a:schemeClr val="accent4">
                  <a:hueOff val="0"/>
                  <a:satOff val="0"/>
                  <a:lumOff val="0"/>
                  <a:alphaOff val="0"/>
                  <a:shade val="94000"/>
                  <a:satMod val="135000"/>
                </a:schemeClr>
              </a:gs>
            </a:gsLst>
          </a:gradFill>
        </xdr:spPr>
        <xdr:style>
          <a:lnRef idx="1">
            <a:schemeClr val="accent4">
              <a:hueOff val="0"/>
              <a:satOff val="0"/>
              <a:lumOff val="0"/>
              <a:alphaOff val="0"/>
            </a:schemeClr>
          </a:lnRef>
          <a:fillRef idx="3">
            <a:schemeClr val="accent4">
              <a:hueOff val="0"/>
              <a:satOff val="0"/>
              <a:lumOff val="0"/>
              <a:alphaOff val="0"/>
            </a:schemeClr>
          </a:fillRef>
          <a:effectRef idx="3">
            <a:schemeClr val="accent4">
              <a:hueOff val="0"/>
              <a:satOff val="0"/>
              <a:lumOff val="0"/>
              <a:alphaOff val="0"/>
            </a:schemeClr>
          </a:effectRef>
          <a:fontRef idx="minor">
            <a:schemeClr val="lt1"/>
          </a:fontRef>
        </xdr:style>
      </xdr:sp>
      <xdr:sp macro="" textlink="">
        <xdr:nvSpPr>
          <xdr:cNvPr id="17" name="Cheurón 4"/>
          <xdr:cNvSpPr/>
        </xdr:nvSpPr>
        <xdr:spPr>
          <a:xfrm>
            <a:off x="1" y="1426442"/>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3</a:t>
            </a:r>
          </a:p>
        </xdr:txBody>
      </xdr:sp>
    </xdr:grpSp>
    <xdr:clientData/>
  </xdr:twoCellAnchor>
  <xdr:twoCellAnchor>
    <xdr:from>
      <xdr:col>0</xdr:col>
      <xdr:colOff>828671</xdr:colOff>
      <xdr:row>49</xdr:row>
      <xdr:rowOff>371463</xdr:rowOff>
    </xdr:from>
    <xdr:to>
      <xdr:col>0</xdr:col>
      <xdr:colOff>1230705</xdr:colOff>
      <xdr:row>49</xdr:row>
      <xdr:rowOff>945796</xdr:rowOff>
    </xdr:to>
    <xdr:grpSp>
      <xdr:nvGrpSpPr>
        <xdr:cNvPr id="18" name="17 Grupo"/>
        <xdr:cNvGrpSpPr/>
      </xdr:nvGrpSpPr>
      <xdr:grpSpPr>
        <a:xfrm>
          <a:off x="828671" y="30438713"/>
          <a:ext cx="402034" cy="574333"/>
          <a:chOff x="0" y="1903484"/>
          <a:chExt cx="402034" cy="574333"/>
        </a:xfrm>
      </xdr:grpSpPr>
      <xdr:sp macro="" textlink="">
        <xdr:nvSpPr>
          <xdr:cNvPr id="19" name="18 Cheurón"/>
          <xdr:cNvSpPr/>
        </xdr:nvSpPr>
        <xdr:spPr>
          <a:xfrm rot="5400000">
            <a:off x="-86150" y="1989634"/>
            <a:ext cx="574333" cy="402033"/>
          </a:xfrm>
          <a:prstGeom prst="chevron">
            <a:avLst/>
          </a:prstGeom>
        </xdr:spPr>
        <xdr:style>
          <a:lnRef idx="1">
            <a:schemeClr val="accent5">
              <a:hueOff val="0"/>
              <a:satOff val="0"/>
              <a:lumOff val="0"/>
              <a:alphaOff val="0"/>
            </a:schemeClr>
          </a:lnRef>
          <a:fillRef idx="3">
            <a:schemeClr val="accent5">
              <a:hueOff val="0"/>
              <a:satOff val="0"/>
              <a:lumOff val="0"/>
              <a:alphaOff val="0"/>
            </a:schemeClr>
          </a:fillRef>
          <a:effectRef idx="3">
            <a:schemeClr val="accent5">
              <a:hueOff val="0"/>
              <a:satOff val="0"/>
              <a:lumOff val="0"/>
              <a:alphaOff val="0"/>
            </a:schemeClr>
          </a:effectRef>
          <a:fontRef idx="minor">
            <a:schemeClr val="lt1"/>
          </a:fontRef>
        </xdr:style>
      </xdr:sp>
      <xdr:sp macro="" textlink="">
        <xdr:nvSpPr>
          <xdr:cNvPr id="20" name="Cheurón 4"/>
          <xdr:cNvSpPr/>
        </xdr:nvSpPr>
        <xdr:spPr>
          <a:xfrm>
            <a:off x="1" y="2104501"/>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4</a:t>
            </a:r>
          </a:p>
        </xdr:txBody>
      </xdr:sp>
    </xdr:grpSp>
    <xdr:clientData/>
  </xdr:twoCellAnchor>
  <xdr:twoCellAnchor>
    <xdr:from>
      <xdr:col>0</xdr:col>
      <xdr:colOff>1209675</xdr:colOff>
      <xdr:row>31</xdr:row>
      <xdr:rowOff>9524</xdr:rowOff>
    </xdr:from>
    <xdr:to>
      <xdr:col>4</xdr:col>
      <xdr:colOff>891300</xdr:colOff>
      <xdr:row>33</xdr:row>
      <xdr:rowOff>85725</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836075</xdr:colOff>
      <xdr:row>32</xdr:row>
      <xdr:rowOff>965205</xdr:rowOff>
    </xdr:from>
    <xdr:to>
      <xdr:col>4</xdr:col>
      <xdr:colOff>293150</xdr:colOff>
      <xdr:row>32</xdr:row>
      <xdr:rowOff>1165230</xdr:rowOff>
    </xdr:to>
    <xdr:sp macro="" textlink="">
      <xdr:nvSpPr>
        <xdr:cNvPr id="22" name="21 CuadroTexto"/>
        <xdr:cNvSpPr txBox="1"/>
      </xdr:nvSpPr>
      <xdr:spPr>
        <a:xfrm>
          <a:off x="5027075" y="15147930"/>
          <a:ext cx="5524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100%</a:t>
          </a:r>
        </a:p>
      </xdr:txBody>
    </xdr:sp>
    <xdr:clientData/>
  </xdr:twoCellAnchor>
  <xdr:twoCellAnchor>
    <xdr:from>
      <xdr:col>1</xdr:col>
      <xdr:colOff>94193</xdr:colOff>
      <xdr:row>32</xdr:row>
      <xdr:rowOff>950917</xdr:rowOff>
    </xdr:from>
    <xdr:to>
      <xdr:col>1</xdr:col>
      <xdr:colOff>503769</xdr:colOff>
      <xdr:row>32</xdr:row>
      <xdr:rowOff>1179517</xdr:rowOff>
    </xdr:to>
    <xdr:sp macro="" textlink="">
      <xdr:nvSpPr>
        <xdr:cNvPr id="23" name="22 CuadroTexto"/>
        <xdr:cNvSpPr txBox="1"/>
      </xdr:nvSpPr>
      <xdr:spPr>
        <a:xfrm>
          <a:off x="2094443" y="15133642"/>
          <a:ext cx="4095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0%</a:t>
          </a:r>
        </a:p>
      </xdr:txBody>
    </xdr:sp>
    <xdr:clientData/>
  </xdr:twoCellAnchor>
  <xdr:twoCellAnchor>
    <xdr:from>
      <xdr:col>0</xdr:col>
      <xdr:colOff>1165679</xdr:colOff>
      <xdr:row>36</xdr:row>
      <xdr:rowOff>79377</xdr:rowOff>
    </xdr:from>
    <xdr:to>
      <xdr:col>4</xdr:col>
      <xdr:colOff>848493</xdr:colOff>
      <xdr:row>38</xdr:row>
      <xdr:rowOff>95251</xdr:rowOff>
    </xdr:to>
    <xdr:graphicFrame macro="">
      <xdr:nvGraphicFramePr>
        <xdr:cNvPr id="24" name="2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1418167</xdr:colOff>
      <xdr:row>41</xdr:row>
      <xdr:rowOff>52916</xdr:rowOff>
    </xdr:from>
    <xdr:to>
      <xdr:col>4</xdr:col>
      <xdr:colOff>687917</xdr:colOff>
      <xdr:row>43</xdr:row>
      <xdr:rowOff>63500</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158750</xdr:colOff>
      <xdr:row>484</xdr:row>
      <xdr:rowOff>116416</xdr:rowOff>
    </xdr:from>
    <xdr:to>
      <xdr:col>1</xdr:col>
      <xdr:colOff>16696</xdr:colOff>
      <xdr:row>484</xdr:row>
      <xdr:rowOff>764416</xdr:rowOff>
    </xdr:to>
    <xdr:grpSp>
      <xdr:nvGrpSpPr>
        <xdr:cNvPr id="26" name="25 Grupo"/>
        <xdr:cNvGrpSpPr/>
      </xdr:nvGrpSpPr>
      <xdr:grpSpPr>
        <a:xfrm>
          <a:off x="158750" y="269239999"/>
          <a:ext cx="1858196" cy="648000"/>
          <a:chOff x="2512217" y="86653805"/>
          <a:chExt cx="1828801" cy="583805"/>
        </a:xfrm>
      </xdr:grpSpPr>
      <xdr:sp macro="[0]!Imprimir" textlink="">
        <xdr:nvSpPr>
          <xdr:cNvPr id="27" name="26 CuadroTexto"/>
          <xdr:cNvSpPr txBox="1"/>
        </xdr:nvSpPr>
        <xdr:spPr>
          <a:xfrm>
            <a:off x="2512217" y="86653805"/>
            <a:ext cx="1771526" cy="583805"/>
          </a:xfrm>
          <a:prstGeom prst="rect">
            <a:avLst/>
          </a:prstGeom>
          <a:solidFill>
            <a:schemeClr val="lt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s-MX" sz="1100" b="1" i="1">
                <a:solidFill>
                  <a:srgbClr val="0070C0"/>
                </a:solidFill>
              </a:rPr>
              <a:t>IMPRIMIR REPORTE</a:t>
            </a:r>
          </a:p>
        </xdr:txBody>
      </xdr:sp>
      <xdr:pic macro="[0]!Imprimir">
        <xdr:nvPicPr>
          <xdr:cNvPr id="28" name="27 Imagen" descr="008-doc_edit.gif"/>
          <xdr:cNvPicPr>
            <a:picLocks noChangeAspect="1"/>
          </xdr:cNvPicPr>
        </xdr:nvPicPr>
        <xdr:blipFill>
          <a:blip xmlns:r="http://schemas.openxmlformats.org/officeDocument/2006/relationships" r:embed="rId6" cstate="print"/>
          <a:stretch>
            <a:fillRect/>
          </a:stretch>
        </xdr:blipFill>
        <xdr:spPr>
          <a:xfrm>
            <a:off x="3833812" y="86689407"/>
            <a:ext cx="507206" cy="507206"/>
          </a:xfrm>
          <a:prstGeom prst="rect">
            <a:avLst/>
          </a:prstGeom>
        </xdr:spPr>
      </xdr:pic>
    </xdr:grpSp>
    <xdr:clientData fPrintsWithSheet="0"/>
  </xdr:twoCellAnchor>
</xdr:wsDr>
</file>

<file path=xl/drawings/drawing53.xml><?xml version="1.0" encoding="utf-8"?>
<c:userShapes xmlns:c="http://schemas.openxmlformats.org/drawingml/2006/chart">
  <cdr:relSizeAnchor xmlns:cdr="http://schemas.openxmlformats.org/drawingml/2006/chartDrawing">
    <cdr:from>
      <cdr:x>0.19956</cdr:x>
      <cdr:y>0.42177</cdr:y>
    </cdr:from>
    <cdr:to>
      <cdr:x>0.28172</cdr:x>
      <cdr:y>0.51113</cdr:y>
    </cdr:to>
    <cdr:sp macro="" textlink="">
      <cdr:nvSpPr>
        <cdr:cNvPr id="2" name="29 CuadroTexto"/>
        <cdr:cNvSpPr txBox="1"/>
      </cdr:nvSpPr>
      <cdr:spPr>
        <a:xfrm xmlns:a="http://schemas.openxmlformats.org/drawingml/2006/main">
          <a:off x="994833" y="1051203"/>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0.76428</cdr:x>
      <cdr:y>0.4193</cdr:y>
    </cdr:from>
    <cdr:to>
      <cdr:x>0.87617</cdr:x>
      <cdr:y>0.49749</cdr:y>
    </cdr:to>
    <cdr:sp macro="" textlink="">
      <cdr:nvSpPr>
        <cdr:cNvPr id="3" name="28 CuadroTexto"/>
        <cdr:cNvSpPr txBox="1"/>
      </cdr:nvSpPr>
      <cdr:spPr>
        <a:xfrm xmlns:a="http://schemas.openxmlformats.org/drawingml/2006/main">
          <a:off x="3810000" y="1045045"/>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54.xml><?xml version="1.0" encoding="utf-8"?>
<c:userShapes xmlns:c="http://schemas.openxmlformats.org/drawingml/2006/chart">
  <cdr:relSizeAnchor xmlns:cdr="http://schemas.openxmlformats.org/drawingml/2006/chartDrawing">
    <cdr:from>
      <cdr:x>0.17361</cdr:x>
      <cdr:y>0.41355</cdr:y>
    </cdr:from>
    <cdr:to>
      <cdr:x>0.26319</cdr:x>
      <cdr:y>0.5031</cdr:y>
    </cdr:to>
    <cdr:sp macro="" textlink="">
      <cdr:nvSpPr>
        <cdr:cNvPr id="2" name="29 CuadroTexto"/>
        <cdr:cNvSpPr txBox="1"/>
      </cdr:nvSpPr>
      <cdr:spPr>
        <a:xfrm xmlns:a="http://schemas.openxmlformats.org/drawingml/2006/main">
          <a:off x="793751" y="1028538"/>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0.78241</cdr:x>
      <cdr:y>0.41915</cdr:y>
    </cdr:from>
    <cdr:to>
      <cdr:x>0.9044</cdr:x>
      <cdr:y>0.49751</cdr:y>
    </cdr:to>
    <cdr:sp macro="" textlink="">
      <cdr:nvSpPr>
        <cdr:cNvPr id="3" name="28 CuadroTexto"/>
        <cdr:cNvSpPr txBox="1"/>
      </cdr:nvSpPr>
      <cdr:spPr>
        <a:xfrm xmlns:a="http://schemas.openxmlformats.org/drawingml/2006/main">
          <a:off x="3577167" y="1042458"/>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55.xml><?xml version="1.0" encoding="utf-8"?>
<xdr:wsDr xmlns:xdr="http://schemas.openxmlformats.org/drawingml/2006/spreadsheetDrawing" xmlns:a="http://schemas.openxmlformats.org/drawingml/2006/main">
  <xdr:twoCellAnchor>
    <xdr:from>
      <xdr:col>12</xdr:col>
      <xdr:colOff>0</xdr:colOff>
      <xdr:row>602</xdr:row>
      <xdr:rowOff>0</xdr:rowOff>
    </xdr:from>
    <xdr:to>
      <xdr:col>14</xdr:col>
      <xdr:colOff>171449</xdr:colOff>
      <xdr:row>602</xdr:row>
      <xdr:rowOff>457200</xdr:rowOff>
    </xdr:to>
    <xdr:grpSp>
      <xdr:nvGrpSpPr>
        <xdr:cNvPr id="2" name="1 Grupo">
          <a:hlinkClick xmlns:r="http://schemas.openxmlformats.org/officeDocument/2006/relationships" r:id="rId1" tooltip="Reporte"/>
        </xdr:cNvPr>
        <xdr:cNvGrpSpPr/>
      </xdr:nvGrpSpPr>
      <xdr:grpSpPr>
        <a:xfrm>
          <a:off x="4085167" y="348075250"/>
          <a:ext cx="1695449" cy="457200"/>
          <a:chOff x="7219951" y="84122419"/>
          <a:chExt cx="1695449" cy="457200"/>
        </a:xfrm>
        <a:scene3d>
          <a:camera prst="orthographicFront">
            <a:rot lat="0" lon="0" rev="0"/>
          </a:camera>
          <a:lightRig rig="glow" dir="t">
            <a:rot lat="0" lon="0" rev="4800000"/>
          </a:lightRig>
        </a:scene3d>
      </xdr:grpSpPr>
      <xdr:pic>
        <xdr:nvPicPr>
          <xdr:cNvPr id="3" name="2 Imagen" descr="008-doc_edit.gif"/>
          <xdr:cNvPicPr>
            <a:picLocks noChangeAspect="1"/>
          </xdr:cNvPicPr>
        </xdr:nvPicPr>
        <xdr:blipFill>
          <a:blip xmlns:r="http://schemas.openxmlformats.org/officeDocument/2006/relationships" r:embed="rId2" cstate="print"/>
          <a:stretch>
            <a:fillRect/>
          </a:stretch>
        </xdr:blipFill>
        <xdr:spPr>
          <a:xfrm>
            <a:off x="8458200" y="84122419"/>
            <a:ext cx="457200" cy="457200"/>
          </a:xfrm>
          <a:prstGeom prst="rect">
            <a:avLst/>
          </a:prstGeom>
          <a:ln>
            <a:noFill/>
          </a:ln>
          <a:effectLst>
            <a:outerShdw blurRad="190500" dist="228600" dir="2700000" algn="ctr">
              <a:srgbClr val="000000">
                <a:alpha val="30000"/>
              </a:srgbClr>
            </a:outerShdw>
          </a:effectLst>
          <a:sp3d prstMaterial="matte">
            <a:bevelT w="127000" h="63500"/>
          </a:sp3d>
        </xdr:spPr>
      </xdr:pic>
      <xdr:sp macro="" textlink="">
        <xdr:nvSpPr>
          <xdr:cNvPr id="4" name="3 CuadroTexto"/>
          <xdr:cNvSpPr txBox="1"/>
        </xdr:nvSpPr>
        <xdr:spPr>
          <a:xfrm>
            <a:off x="7219951" y="84201804"/>
            <a:ext cx="1143000" cy="322245"/>
          </a:xfrm>
          <a:prstGeom prst="rect">
            <a:avLst/>
          </a:prstGeom>
          <a:solidFill>
            <a:schemeClr val="lt1"/>
          </a:solidFill>
          <a:ln w="9525" cmpd="sng">
            <a:noFill/>
          </a:ln>
          <a:effectLst>
            <a:outerShdw blurRad="190500" dist="228600" dir="2700000" algn="ctr">
              <a:srgbClr val="000000">
                <a:alpha val="30000"/>
              </a:srgbClr>
            </a:outerShdw>
          </a:effectLst>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050" b="1" i="1">
                <a:solidFill>
                  <a:srgbClr val="0070C0"/>
                </a:solidFill>
                <a:latin typeface="Comic Sans MS" pitchFamily="66" charset="0"/>
              </a:rPr>
              <a:t>VER REPORTE</a:t>
            </a:r>
          </a:p>
        </xdr:txBody>
      </xdr:sp>
    </xdr:grpSp>
    <xdr:clientData/>
  </xdr:twoCellAnchor>
  <xdr:twoCellAnchor editAs="oneCell">
    <xdr:from>
      <xdr:col>17</xdr:col>
      <xdr:colOff>261938</xdr:colOff>
      <xdr:row>14</xdr:row>
      <xdr:rowOff>154781</xdr:rowOff>
    </xdr:from>
    <xdr:to>
      <xdr:col>17</xdr:col>
      <xdr:colOff>463022</xdr:colOff>
      <xdr:row>14</xdr:row>
      <xdr:rowOff>353219</xdr:rowOff>
    </xdr:to>
    <xdr:pic macro="[0]!Portafolio_Servicios">
      <xdr:nvPicPr>
        <xdr:cNvPr id="5" name="4 Imagen" descr="info.ico"/>
        <xdr:cNvPicPr>
          <a:picLocks noChangeAspect="1"/>
        </xdr:cNvPicPr>
      </xdr:nvPicPr>
      <xdr:blipFill>
        <a:blip xmlns:r="http://schemas.openxmlformats.org/officeDocument/2006/relationships" r:embed="rId3" cstate="print"/>
        <a:stretch>
          <a:fillRect/>
        </a:stretch>
      </xdr:blipFill>
      <xdr:spPr>
        <a:xfrm>
          <a:off x="17349788" y="7231856"/>
          <a:ext cx="201084" cy="198438"/>
        </a:xfrm>
        <a:prstGeom prst="rect">
          <a:avLst/>
        </a:prstGeom>
        <a:ln>
          <a:solidFill>
            <a:schemeClr val="accent1"/>
          </a:solidFill>
        </a:ln>
      </xdr:spPr>
    </xdr:pic>
    <xdr:clientData/>
  </xdr:twoCellAnchor>
  <xdr:twoCellAnchor editAs="oneCell">
    <xdr:from>
      <xdr:col>17</xdr:col>
      <xdr:colOff>285750</xdr:colOff>
      <xdr:row>26</xdr:row>
      <xdr:rowOff>154781</xdr:rowOff>
    </xdr:from>
    <xdr:to>
      <xdr:col>17</xdr:col>
      <xdr:colOff>486834</xdr:colOff>
      <xdr:row>26</xdr:row>
      <xdr:rowOff>353219</xdr:rowOff>
    </xdr:to>
    <xdr:pic macro="[0]!Portafolio_Servicios">
      <xdr:nvPicPr>
        <xdr:cNvPr id="6" name="5 Imagen" descr="info.ico"/>
        <xdr:cNvPicPr>
          <a:picLocks noChangeAspect="1"/>
        </xdr:cNvPicPr>
      </xdr:nvPicPr>
      <xdr:blipFill>
        <a:blip xmlns:r="http://schemas.openxmlformats.org/officeDocument/2006/relationships" r:embed="rId3" cstate="print"/>
        <a:stretch>
          <a:fillRect/>
        </a:stretch>
      </xdr:blipFill>
      <xdr:spPr>
        <a:xfrm>
          <a:off x="17373600" y="13899356"/>
          <a:ext cx="201084" cy="198438"/>
        </a:xfrm>
        <a:prstGeom prst="rect">
          <a:avLst/>
        </a:prstGeom>
        <a:ln>
          <a:solidFill>
            <a:schemeClr val="accent1"/>
          </a:solidFill>
        </a:ln>
      </xdr:spPr>
    </xdr:pic>
    <xdr:clientData/>
  </xdr:twoCellAnchor>
  <xdr:twoCellAnchor editAs="oneCell">
    <xdr:from>
      <xdr:col>17</xdr:col>
      <xdr:colOff>285750</xdr:colOff>
      <xdr:row>29</xdr:row>
      <xdr:rowOff>142875</xdr:rowOff>
    </xdr:from>
    <xdr:to>
      <xdr:col>17</xdr:col>
      <xdr:colOff>486834</xdr:colOff>
      <xdr:row>29</xdr:row>
      <xdr:rowOff>341313</xdr:rowOff>
    </xdr:to>
    <xdr:pic macro="[0]!Catalogo_Servicios">
      <xdr:nvPicPr>
        <xdr:cNvPr id="7" name="6 Imagen" descr="info.ico"/>
        <xdr:cNvPicPr>
          <a:picLocks noChangeAspect="1"/>
        </xdr:cNvPicPr>
      </xdr:nvPicPr>
      <xdr:blipFill>
        <a:blip xmlns:r="http://schemas.openxmlformats.org/officeDocument/2006/relationships" r:embed="rId3" cstate="print"/>
        <a:stretch>
          <a:fillRect/>
        </a:stretch>
      </xdr:blipFill>
      <xdr:spPr>
        <a:xfrm>
          <a:off x="17373600" y="15582900"/>
          <a:ext cx="201084" cy="198438"/>
        </a:xfrm>
        <a:prstGeom prst="rect">
          <a:avLst/>
        </a:prstGeom>
        <a:ln>
          <a:solidFill>
            <a:schemeClr val="accent1"/>
          </a:solidFill>
        </a:ln>
      </xdr:spPr>
    </xdr:pic>
    <xdr:clientData/>
  </xdr:twoCellAnchor>
  <xdr:twoCellAnchor editAs="oneCell">
    <xdr:from>
      <xdr:col>17</xdr:col>
      <xdr:colOff>285750</xdr:colOff>
      <xdr:row>32</xdr:row>
      <xdr:rowOff>142875</xdr:rowOff>
    </xdr:from>
    <xdr:to>
      <xdr:col>17</xdr:col>
      <xdr:colOff>486834</xdr:colOff>
      <xdr:row>32</xdr:row>
      <xdr:rowOff>341313</xdr:rowOff>
    </xdr:to>
    <xdr:pic macro="[0]!Programa_Capacidad">
      <xdr:nvPicPr>
        <xdr:cNvPr id="8" name="7 Imagen" descr="info.ico"/>
        <xdr:cNvPicPr>
          <a:picLocks noChangeAspect="1"/>
        </xdr:cNvPicPr>
      </xdr:nvPicPr>
      <xdr:blipFill>
        <a:blip xmlns:r="http://schemas.openxmlformats.org/officeDocument/2006/relationships" r:embed="rId3" cstate="print"/>
        <a:stretch>
          <a:fillRect/>
        </a:stretch>
      </xdr:blipFill>
      <xdr:spPr>
        <a:xfrm>
          <a:off x="17373600" y="17154525"/>
          <a:ext cx="201084" cy="198438"/>
        </a:xfrm>
        <a:prstGeom prst="rect">
          <a:avLst/>
        </a:prstGeom>
        <a:ln>
          <a:solidFill>
            <a:schemeClr val="accent1"/>
          </a:solidFill>
        </a:ln>
      </xdr:spPr>
    </xdr:pic>
    <xdr:clientData/>
  </xdr:twoCellAnchor>
  <xdr:twoCellAnchor editAs="oneCell">
    <xdr:from>
      <xdr:col>17</xdr:col>
      <xdr:colOff>273843</xdr:colOff>
      <xdr:row>65</xdr:row>
      <xdr:rowOff>178593</xdr:rowOff>
    </xdr:from>
    <xdr:to>
      <xdr:col>17</xdr:col>
      <xdr:colOff>474927</xdr:colOff>
      <xdr:row>65</xdr:row>
      <xdr:rowOff>377031</xdr:rowOff>
    </xdr:to>
    <xdr:pic macro="[0]!Etapa_Ciclo">
      <xdr:nvPicPr>
        <xdr:cNvPr id="9" name="8 Imagen" descr="info.ico"/>
        <xdr:cNvPicPr>
          <a:picLocks noChangeAspect="1"/>
        </xdr:cNvPicPr>
      </xdr:nvPicPr>
      <xdr:blipFill>
        <a:blip xmlns:r="http://schemas.openxmlformats.org/officeDocument/2006/relationships" r:embed="rId3" cstate="print"/>
        <a:stretch>
          <a:fillRect/>
        </a:stretch>
      </xdr:blipFill>
      <xdr:spPr>
        <a:xfrm>
          <a:off x="17361693" y="35478243"/>
          <a:ext cx="201084" cy="198438"/>
        </a:xfrm>
        <a:prstGeom prst="rect">
          <a:avLst/>
        </a:prstGeom>
        <a:ln>
          <a:solidFill>
            <a:schemeClr val="accent1"/>
          </a:solidFill>
        </a:ln>
      </xdr:spPr>
    </xdr:pic>
    <xdr:clientData/>
  </xdr:twoCellAnchor>
  <xdr:twoCellAnchor editAs="oneCell">
    <xdr:from>
      <xdr:col>17</xdr:col>
      <xdr:colOff>273844</xdr:colOff>
      <xdr:row>77</xdr:row>
      <xdr:rowOff>166688</xdr:rowOff>
    </xdr:from>
    <xdr:to>
      <xdr:col>17</xdr:col>
      <xdr:colOff>474928</xdr:colOff>
      <xdr:row>77</xdr:row>
      <xdr:rowOff>365126</xdr:rowOff>
    </xdr:to>
    <xdr:pic macro="[0]!Componente">
      <xdr:nvPicPr>
        <xdr:cNvPr id="10" name="9 Imagen" descr="info.ico"/>
        <xdr:cNvPicPr>
          <a:picLocks noChangeAspect="1"/>
        </xdr:cNvPicPr>
      </xdr:nvPicPr>
      <xdr:blipFill>
        <a:blip xmlns:r="http://schemas.openxmlformats.org/officeDocument/2006/relationships" r:embed="rId3" cstate="print"/>
        <a:stretch>
          <a:fillRect/>
        </a:stretch>
      </xdr:blipFill>
      <xdr:spPr>
        <a:xfrm>
          <a:off x="17361694" y="42067163"/>
          <a:ext cx="201084" cy="198438"/>
        </a:xfrm>
        <a:prstGeom prst="rect">
          <a:avLst/>
        </a:prstGeom>
        <a:ln>
          <a:solidFill>
            <a:schemeClr val="accent1"/>
          </a:solidFill>
        </a:ln>
      </xdr:spPr>
    </xdr:pic>
    <xdr:clientData/>
  </xdr:twoCellAnchor>
  <xdr:twoCellAnchor editAs="oneCell">
    <xdr:from>
      <xdr:col>17</xdr:col>
      <xdr:colOff>261938</xdr:colOff>
      <xdr:row>108</xdr:row>
      <xdr:rowOff>142875</xdr:rowOff>
    </xdr:from>
    <xdr:to>
      <xdr:col>17</xdr:col>
      <xdr:colOff>463022</xdr:colOff>
      <xdr:row>108</xdr:row>
      <xdr:rowOff>341313</xdr:rowOff>
    </xdr:to>
    <xdr:pic macro="[0]!Valor_Percibido">
      <xdr:nvPicPr>
        <xdr:cNvPr id="11" name="10 Imagen" descr="info.ico"/>
        <xdr:cNvPicPr>
          <a:picLocks noChangeAspect="1"/>
        </xdr:cNvPicPr>
      </xdr:nvPicPr>
      <xdr:blipFill>
        <a:blip xmlns:r="http://schemas.openxmlformats.org/officeDocument/2006/relationships" r:embed="rId3" cstate="print"/>
        <a:stretch>
          <a:fillRect/>
        </a:stretch>
      </xdr:blipFill>
      <xdr:spPr>
        <a:xfrm>
          <a:off x="17349788" y="57988200"/>
          <a:ext cx="201084" cy="198438"/>
        </a:xfrm>
        <a:prstGeom prst="rect">
          <a:avLst/>
        </a:prstGeom>
        <a:ln>
          <a:solidFill>
            <a:schemeClr val="accent1"/>
          </a:solidFill>
        </a:ln>
      </xdr:spPr>
    </xdr:pic>
    <xdr:clientData/>
  </xdr:twoCellAnchor>
  <xdr:twoCellAnchor editAs="oneCell">
    <xdr:from>
      <xdr:col>17</xdr:col>
      <xdr:colOff>285750</xdr:colOff>
      <xdr:row>31</xdr:row>
      <xdr:rowOff>142875</xdr:rowOff>
    </xdr:from>
    <xdr:to>
      <xdr:col>17</xdr:col>
      <xdr:colOff>486834</xdr:colOff>
      <xdr:row>31</xdr:row>
      <xdr:rowOff>341313</xdr:rowOff>
    </xdr:to>
    <xdr:pic macro="[0]!Arquitectura_Servicio">
      <xdr:nvPicPr>
        <xdr:cNvPr id="12" name="11 Imagen" descr="info.ico"/>
        <xdr:cNvPicPr>
          <a:picLocks noChangeAspect="1"/>
        </xdr:cNvPicPr>
      </xdr:nvPicPr>
      <xdr:blipFill>
        <a:blip xmlns:r="http://schemas.openxmlformats.org/officeDocument/2006/relationships" r:embed="rId3" cstate="print"/>
        <a:stretch>
          <a:fillRect/>
        </a:stretch>
      </xdr:blipFill>
      <xdr:spPr>
        <a:xfrm>
          <a:off x="17373600" y="16630650"/>
          <a:ext cx="201084" cy="198438"/>
        </a:xfrm>
        <a:prstGeom prst="rect">
          <a:avLst/>
        </a:prstGeom>
        <a:ln>
          <a:solidFill>
            <a:schemeClr val="accent1"/>
          </a:solidFill>
        </a:ln>
      </xdr:spPr>
    </xdr:pic>
    <xdr:clientData/>
  </xdr:twoCellAnchor>
  <xdr:twoCellAnchor editAs="oneCell">
    <xdr:from>
      <xdr:col>17</xdr:col>
      <xdr:colOff>285750</xdr:colOff>
      <xdr:row>133</xdr:row>
      <xdr:rowOff>130969</xdr:rowOff>
    </xdr:from>
    <xdr:to>
      <xdr:col>17</xdr:col>
      <xdr:colOff>486834</xdr:colOff>
      <xdr:row>133</xdr:row>
      <xdr:rowOff>329407</xdr:rowOff>
    </xdr:to>
    <xdr:pic macro="[0]!Objetivo_Calidad">
      <xdr:nvPicPr>
        <xdr:cNvPr id="13" name="12 Imagen" descr="info.ico"/>
        <xdr:cNvPicPr>
          <a:picLocks noChangeAspect="1"/>
        </xdr:cNvPicPr>
      </xdr:nvPicPr>
      <xdr:blipFill>
        <a:blip xmlns:r="http://schemas.openxmlformats.org/officeDocument/2006/relationships" r:embed="rId3" cstate="print"/>
        <a:stretch>
          <a:fillRect/>
        </a:stretch>
      </xdr:blipFill>
      <xdr:spPr>
        <a:xfrm>
          <a:off x="17373600" y="70482619"/>
          <a:ext cx="201084" cy="198438"/>
        </a:xfrm>
        <a:prstGeom prst="rect">
          <a:avLst/>
        </a:prstGeom>
        <a:ln>
          <a:solidFill>
            <a:schemeClr val="accent1"/>
          </a:solidFill>
        </a:ln>
      </xdr:spPr>
    </xdr:pic>
    <xdr:clientData/>
  </xdr:twoCellAnchor>
  <xdr:twoCellAnchor editAs="oneCell">
    <xdr:from>
      <xdr:col>17</xdr:col>
      <xdr:colOff>261938</xdr:colOff>
      <xdr:row>354</xdr:row>
      <xdr:rowOff>154781</xdr:rowOff>
    </xdr:from>
    <xdr:to>
      <xdr:col>17</xdr:col>
      <xdr:colOff>463022</xdr:colOff>
      <xdr:row>354</xdr:row>
      <xdr:rowOff>353219</xdr:rowOff>
    </xdr:to>
    <xdr:pic macro="[0]!Riesgo_Financiero">
      <xdr:nvPicPr>
        <xdr:cNvPr id="14" name="13 Imagen" descr="info.ico"/>
        <xdr:cNvPicPr>
          <a:picLocks noChangeAspect="1"/>
        </xdr:cNvPicPr>
      </xdr:nvPicPr>
      <xdr:blipFill>
        <a:blip xmlns:r="http://schemas.openxmlformats.org/officeDocument/2006/relationships" r:embed="rId3" cstate="print"/>
        <a:stretch>
          <a:fillRect/>
        </a:stretch>
      </xdr:blipFill>
      <xdr:spPr>
        <a:xfrm>
          <a:off x="17349788" y="196693631"/>
          <a:ext cx="201084" cy="198438"/>
        </a:xfrm>
        <a:prstGeom prst="rect">
          <a:avLst/>
        </a:prstGeom>
        <a:ln>
          <a:solidFill>
            <a:schemeClr val="accent1"/>
          </a:solidFill>
        </a:ln>
      </xdr:spPr>
    </xdr:pic>
    <xdr:clientData/>
  </xdr:twoCellAnchor>
  <xdr:twoCellAnchor editAs="oneCell">
    <xdr:from>
      <xdr:col>17</xdr:col>
      <xdr:colOff>261938</xdr:colOff>
      <xdr:row>355</xdr:row>
      <xdr:rowOff>218279</xdr:rowOff>
    </xdr:from>
    <xdr:to>
      <xdr:col>17</xdr:col>
      <xdr:colOff>463022</xdr:colOff>
      <xdr:row>355</xdr:row>
      <xdr:rowOff>416717</xdr:rowOff>
    </xdr:to>
    <xdr:pic macro="[0]!Altman">
      <xdr:nvPicPr>
        <xdr:cNvPr id="15" name="14 Imagen" descr="info.ico"/>
        <xdr:cNvPicPr>
          <a:picLocks noChangeAspect="1"/>
        </xdr:cNvPicPr>
      </xdr:nvPicPr>
      <xdr:blipFill>
        <a:blip xmlns:r="http://schemas.openxmlformats.org/officeDocument/2006/relationships" r:embed="rId3" cstate="print"/>
        <a:stretch>
          <a:fillRect/>
        </a:stretch>
      </xdr:blipFill>
      <xdr:spPr>
        <a:xfrm>
          <a:off x="17349788" y="197376254"/>
          <a:ext cx="201084" cy="198438"/>
        </a:xfrm>
        <a:prstGeom prst="rect">
          <a:avLst/>
        </a:prstGeom>
        <a:ln>
          <a:solidFill>
            <a:schemeClr val="accent1"/>
          </a:solidFill>
        </a:ln>
      </xdr:spPr>
    </xdr:pic>
    <xdr:clientData/>
  </xdr:twoCellAnchor>
  <xdr:twoCellAnchor editAs="oneCell">
    <xdr:from>
      <xdr:col>17</xdr:col>
      <xdr:colOff>261938</xdr:colOff>
      <xdr:row>356</xdr:row>
      <xdr:rowOff>218279</xdr:rowOff>
    </xdr:from>
    <xdr:to>
      <xdr:col>17</xdr:col>
      <xdr:colOff>463022</xdr:colOff>
      <xdr:row>356</xdr:row>
      <xdr:rowOff>416717</xdr:rowOff>
    </xdr:to>
    <xdr:pic macro="[0]!Expo_Riesgo">
      <xdr:nvPicPr>
        <xdr:cNvPr id="16" name="15 Imagen" descr="info.ico"/>
        <xdr:cNvPicPr>
          <a:picLocks noChangeAspect="1"/>
        </xdr:cNvPicPr>
      </xdr:nvPicPr>
      <xdr:blipFill>
        <a:blip xmlns:r="http://schemas.openxmlformats.org/officeDocument/2006/relationships" r:embed="rId3" cstate="print"/>
        <a:stretch>
          <a:fillRect/>
        </a:stretch>
      </xdr:blipFill>
      <xdr:spPr>
        <a:xfrm>
          <a:off x="17349788" y="197995379"/>
          <a:ext cx="201084" cy="198438"/>
        </a:xfrm>
        <a:prstGeom prst="rect">
          <a:avLst/>
        </a:prstGeom>
        <a:ln>
          <a:solidFill>
            <a:schemeClr val="accent1"/>
          </a:solidFill>
        </a:ln>
      </xdr:spPr>
    </xdr:pic>
    <xdr:clientData/>
  </xdr:twoCellAnchor>
  <xdr:twoCellAnchor editAs="oneCell">
    <xdr:from>
      <xdr:col>17</xdr:col>
      <xdr:colOff>261938</xdr:colOff>
      <xdr:row>369</xdr:row>
      <xdr:rowOff>218279</xdr:rowOff>
    </xdr:from>
    <xdr:to>
      <xdr:col>17</xdr:col>
      <xdr:colOff>463022</xdr:colOff>
      <xdr:row>369</xdr:row>
      <xdr:rowOff>416717</xdr:rowOff>
    </xdr:to>
    <xdr:pic macro="[0]!Gestion_Riesgo">
      <xdr:nvPicPr>
        <xdr:cNvPr id="17" name="16 Imagen" descr="info.ico"/>
        <xdr:cNvPicPr>
          <a:picLocks noChangeAspect="1"/>
        </xdr:cNvPicPr>
      </xdr:nvPicPr>
      <xdr:blipFill>
        <a:blip xmlns:r="http://schemas.openxmlformats.org/officeDocument/2006/relationships" r:embed="rId3" cstate="print"/>
        <a:stretch>
          <a:fillRect/>
        </a:stretch>
      </xdr:blipFill>
      <xdr:spPr>
        <a:xfrm>
          <a:off x="17349788" y="206291654"/>
          <a:ext cx="201084" cy="198438"/>
        </a:xfrm>
        <a:prstGeom prst="rect">
          <a:avLst/>
        </a:prstGeom>
        <a:ln>
          <a:solidFill>
            <a:schemeClr val="accent1"/>
          </a:solidFill>
        </a:ln>
      </xdr:spPr>
    </xdr:pic>
    <xdr:clientData/>
  </xdr:twoCellAnchor>
  <xdr:twoCellAnchor editAs="oneCell">
    <xdr:from>
      <xdr:col>17</xdr:col>
      <xdr:colOff>261938</xdr:colOff>
      <xdr:row>391</xdr:row>
      <xdr:rowOff>218279</xdr:rowOff>
    </xdr:from>
    <xdr:to>
      <xdr:col>17</xdr:col>
      <xdr:colOff>463022</xdr:colOff>
      <xdr:row>391</xdr:row>
      <xdr:rowOff>416717</xdr:rowOff>
    </xdr:to>
    <xdr:pic macro="[0]!Activos">
      <xdr:nvPicPr>
        <xdr:cNvPr id="18" name="17 Imagen" descr="info.ico"/>
        <xdr:cNvPicPr>
          <a:picLocks noChangeAspect="1"/>
        </xdr:cNvPicPr>
      </xdr:nvPicPr>
      <xdr:blipFill>
        <a:blip xmlns:r="http://schemas.openxmlformats.org/officeDocument/2006/relationships" r:embed="rId3" cstate="print"/>
        <a:stretch>
          <a:fillRect/>
        </a:stretch>
      </xdr:blipFill>
      <xdr:spPr>
        <a:xfrm>
          <a:off x="17349788" y="217035854"/>
          <a:ext cx="201084" cy="198438"/>
        </a:xfrm>
        <a:prstGeom prst="rect">
          <a:avLst/>
        </a:prstGeom>
        <a:ln>
          <a:solidFill>
            <a:schemeClr val="accent1"/>
          </a:solidFill>
        </a:ln>
      </xdr:spPr>
    </xdr:pic>
    <xdr:clientData/>
  </xdr:twoCellAnchor>
  <xdr:twoCellAnchor editAs="oneCell">
    <xdr:from>
      <xdr:col>17</xdr:col>
      <xdr:colOff>261938</xdr:colOff>
      <xdr:row>417</xdr:row>
      <xdr:rowOff>186530</xdr:rowOff>
    </xdr:from>
    <xdr:to>
      <xdr:col>17</xdr:col>
      <xdr:colOff>463022</xdr:colOff>
      <xdr:row>417</xdr:row>
      <xdr:rowOff>384968</xdr:rowOff>
    </xdr:to>
    <xdr:pic macro="[0]!Presupuesto">
      <xdr:nvPicPr>
        <xdr:cNvPr id="19" name="18 Imagen" descr="info.ico"/>
        <xdr:cNvPicPr>
          <a:picLocks noChangeAspect="1"/>
        </xdr:cNvPicPr>
      </xdr:nvPicPr>
      <xdr:blipFill>
        <a:blip xmlns:r="http://schemas.openxmlformats.org/officeDocument/2006/relationships" r:embed="rId3" cstate="print"/>
        <a:stretch>
          <a:fillRect/>
        </a:stretch>
      </xdr:blipFill>
      <xdr:spPr>
        <a:xfrm>
          <a:off x="17349788" y="231501155"/>
          <a:ext cx="201084" cy="198438"/>
        </a:xfrm>
        <a:prstGeom prst="rect">
          <a:avLst/>
        </a:prstGeom>
        <a:ln>
          <a:solidFill>
            <a:schemeClr val="accent1"/>
          </a:solidFill>
        </a:ln>
      </xdr:spPr>
    </xdr:pic>
    <xdr:clientData/>
  </xdr:twoCellAnchor>
  <xdr:twoCellAnchor editAs="oneCell">
    <xdr:from>
      <xdr:col>17</xdr:col>
      <xdr:colOff>261938</xdr:colOff>
      <xdr:row>424</xdr:row>
      <xdr:rowOff>260611</xdr:rowOff>
    </xdr:from>
    <xdr:to>
      <xdr:col>17</xdr:col>
      <xdr:colOff>463022</xdr:colOff>
      <xdr:row>424</xdr:row>
      <xdr:rowOff>459049</xdr:rowOff>
    </xdr:to>
    <xdr:pic macro="[0]!Conceptos_Riesgos">
      <xdr:nvPicPr>
        <xdr:cNvPr id="20" name="19 Imagen" descr="info.ico"/>
        <xdr:cNvPicPr>
          <a:picLocks noChangeAspect="1"/>
        </xdr:cNvPicPr>
      </xdr:nvPicPr>
      <xdr:blipFill>
        <a:blip xmlns:r="http://schemas.openxmlformats.org/officeDocument/2006/relationships" r:embed="rId3" cstate="print"/>
        <a:stretch>
          <a:fillRect/>
        </a:stretch>
      </xdr:blipFill>
      <xdr:spPr>
        <a:xfrm>
          <a:off x="17349788" y="235956736"/>
          <a:ext cx="201084" cy="198438"/>
        </a:xfrm>
        <a:prstGeom prst="rect">
          <a:avLst/>
        </a:prstGeom>
        <a:ln>
          <a:solidFill>
            <a:schemeClr val="accent1"/>
          </a:solidFill>
        </a:ln>
      </xdr:spPr>
    </xdr:pic>
    <xdr:clientData/>
  </xdr:twoCellAnchor>
  <xdr:twoCellAnchor editAs="oneCell">
    <xdr:from>
      <xdr:col>17</xdr:col>
      <xdr:colOff>261938</xdr:colOff>
      <xdr:row>429</xdr:row>
      <xdr:rowOff>260611</xdr:rowOff>
    </xdr:from>
    <xdr:to>
      <xdr:col>17</xdr:col>
      <xdr:colOff>463022</xdr:colOff>
      <xdr:row>429</xdr:row>
      <xdr:rowOff>459049</xdr:rowOff>
    </xdr:to>
    <xdr:pic macro="[0]!Conceptos_Capital">
      <xdr:nvPicPr>
        <xdr:cNvPr id="21" name="20 Imagen" descr="info.ico"/>
        <xdr:cNvPicPr>
          <a:picLocks noChangeAspect="1"/>
        </xdr:cNvPicPr>
      </xdr:nvPicPr>
      <xdr:blipFill>
        <a:blip xmlns:r="http://schemas.openxmlformats.org/officeDocument/2006/relationships" r:embed="rId3" cstate="print"/>
        <a:stretch>
          <a:fillRect/>
        </a:stretch>
      </xdr:blipFill>
      <xdr:spPr>
        <a:xfrm>
          <a:off x="17349788" y="239461936"/>
          <a:ext cx="201084" cy="198438"/>
        </a:xfrm>
        <a:prstGeom prst="rect">
          <a:avLst/>
        </a:prstGeom>
        <a:ln>
          <a:solidFill>
            <a:schemeClr val="accent1"/>
          </a:solidFill>
        </a:ln>
      </xdr:spPr>
    </xdr:pic>
    <xdr:clientData/>
  </xdr:twoCellAnchor>
  <xdr:twoCellAnchor editAs="oneCell">
    <xdr:from>
      <xdr:col>17</xdr:col>
      <xdr:colOff>261938</xdr:colOff>
      <xdr:row>436</xdr:row>
      <xdr:rowOff>260611</xdr:rowOff>
    </xdr:from>
    <xdr:to>
      <xdr:col>17</xdr:col>
      <xdr:colOff>463022</xdr:colOff>
      <xdr:row>436</xdr:row>
      <xdr:rowOff>459049</xdr:rowOff>
    </xdr:to>
    <xdr:pic macro="[0]!Rendimiento">
      <xdr:nvPicPr>
        <xdr:cNvPr id="22" name="21 Imagen" descr="info.ico"/>
        <xdr:cNvPicPr>
          <a:picLocks noChangeAspect="1"/>
        </xdr:cNvPicPr>
      </xdr:nvPicPr>
      <xdr:blipFill>
        <a:blip xmlns:r="http://schemas.openxmlformats.org/officeDocument/2006/relationships" r:embed="rId3" cstate="print"/>
        <a:stretch>
          <a:fillRect/>
        </a:stretch>
      </xdr:blipFill>
      <xdr:spPr>
        <a:xfrm>
          <a:off x="17349788" y="244062511"/>
          <a:ext cx="201084" cy="198438"/>
        </a:xfrm>
        <a:prstGeom prst="rect">
          <a:avLst/>
        </a:prstGeom>
        <a:ln>
          <a:solidFill>
            <a:schemeClr val="accent1"/>
          </a:solidFill>
        </a:ln>
      </xdr:spPr>
    </xdr:pic>
    <xdr:clientData/>
  </xdr:twoCellAnchor>
  <mc:AlternateContent xmlns:mc="http://schemas.openxmlformats.org/markup-compatibility/2006">
    <mc:Choice xmlns:a14="http://schemas.microsoft.com/office/drawing/2010/main" Requires="a14">
      <xdr:twoCellAnchor editAs="oneCell">
        <xdr:from>
          <xdr:col>18</xdr:col>
          <xdr:colOff>323850</xdr:colOff>
          <xdr:row>10</xdr:row>
          <xdr:rowOff>133350</xdr:rowOff>
        </xdr:from>
        <xdr:to>
          <xdr:col>18</xdr:col>
          <xdr:colOff>628650</xdr:colOff>
          <xdr:row>10</xdr:row>
          <xdr:rowOff>361950</xdr:rowOff>
        </xdr:to>
        <xdr:sp macro="" textlink="">
          <xdr:nvSpPr>
            <xdr:cNvPr id="40961" name="Check Box 1" hidden="1">
              <a:extLst>
                <a:ext uri="{63B3BB69-23CF-44E3-9099-C40C66FF867C}">
                  <a14:compatExt spid="_x0000_s40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xdr:row>
          <xdr:rowOff>133350</xdr:rowOff>
        </xdr:from>
        <xdr:to>
          <xdr:col>18</xdr:col>
          <xdr:colOff>628650</xdr:colOff>
          <xdr:row>12</xdr:row>
          <xdr:rowOff>361950</xdr:rowOff>
        </xdr:to>
        <xdr:sp macro="" textlink="">
          <xdr:nvSpPr>
            <xdr:cNvPr id="40962" name="Check Box 2" hidden="1">
              <a:extLst>
                <a:ext uri="{63B3BB69-23CF-44E3-9099-C40C66FF867C}">
                  <a14:compatExt spid="_x0000_s40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xdr:row>
          <xdr:rowOff>323850</xdr:rowOff>
        </xdr:from>
        <xdr:to>
          <xdr:col>18</xdr:col>
          <xdr:colOff>628650</xdr:colOff>
          <xdr:row>13</xdr:row>
          <xdr:rowOff>552450</xdr:rowOff>
        </xdr:to>
        <xdr:sp macro="" textlink="">
          <xdr:nvSpPr>
            <xdr:cNvPr id="40963" name="Check Box 3" hidden="1">
              <a:extLst>
                <a:ext uri="{63B3BB69-23CF-44E3-9099-C40C66FF867C}">
                  <a14:compatExt spid="_x0000_s40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xdr:row>
          <xdr:rowOff>133350</xdr:rowOff>
        </xdr:from>
        <xdr:to>
          <xdr:col>18</xdr:col>
          <xdr:colOff>628650</xdr:colOff>
          <xdr:row>14</xdr:row>
          <xdr:rowOff>361950</xdr:rowOff>
        </xdr:to>
        <xdr:sp macro="" textlink="">
          <xdr:nvSpPr>
            <xdr:cNvPr id="40964" name="Check Box 4" hidden="1">
              <a:extLst>
                <a:ext uri="{63B3BB69-23CF-44E3-9099-C40C66FF867C}">
                  <a14:compatExt spid="_x0000_s4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xdr:row>
          <xdr:rowOff>133350</xdr:rowOff>
        </xdr:from>
        <xdr:to>
          <xdr:col>18</xdr:col>
          <xdr:colOff>628650</xdr:colOff>
          <xdr:row>15</xdr:row>
          <xdr:rowOff>361950</xdr:rowOff>
        </xdr:to>
        <xdr:sp macro="" textlink="">
          <xdr:nvSpPr>
            <xdr:cNvPr id="40965" name="Check Box 5" hidden="1">
              <a:extLst>
                <a:ext uri="{63B3BB69-23CF-44E3-9099-C40C66FF867C}">
                  <a14:compatExt spid="_x0000_s4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xdr:row>
          <xdr:rowOff>133350</xdr:rowOff>
        </xdr:from>
        <xdr:to>
          <xdr:col>18</xdr:col>
          <xdr:colOff>628650</xdr:colOff>
          <xdr:row>16</xdr:row>
          <xdr:rowOff>361950</xdr:rowOff>
        </xdr:to>
        <xdr:sp macro="" textlink="">
          <xdr:nvSpPr>
            <xdr:cNvPr id="40966" name="Check Box 6" hidden="1">
              <a:extLst>
                <a:ext uri="{63B3BB69-23CF-44E3-9099-C40C66FF867C}">
                  <a14:compatExt spid="_x0000_s4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xdr:row>
          <xdr:rowOff>133350</xdr:rowOff>
        </xdr:from>
        <xdr:to>
          <xdr:col>18</xdr:col>
          <xdr:colOff>628650</xdr:colOff>
          <xdr:row>17</xdr:row>
          <xdr:rowOff>361950</xdr:rowOff>
        </xdr:to>
        <xdr:sp macro="" textlink="">
          <xdr:nvSpPr>
            <xdr:cNvPr id="40967" name="Check Box 7" hidden="1">
              <a:extLst>
                <a:ext uri="{63B3BB69-23CF-44E3-9099-C40C66FF867C}">
                  <a14:compatExt spid="_x0000_s4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xdr:row>
          <xdr:rowOff>133350</xdr:rowOff>
        </xdr:from>
        <xdr:to>
          <xdr:col>18</xdr:col>
          <xdr:colOff>628650</xdr:colOff>
          <xdr:row>18</xdr:row>
          <xdr:rowOff>361950</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xdr:row>
          <xdr:rowOff>133350</xdr:rowOff>
        </xdr:from>
        <xdr:to>
          <xdr:col>18</xdr:col>
          <xdr:colOff>628650</xdr:colOff>
          <xdr:row>19</xdr:row>
          <xdr:rowOff>361950</xdr:rowOff>
        </xdr:to>
        <xdr:sp macro="" textlink="">
          <xdr:nvSpPr>
            <xdr:cNvPr id="40969" name="Check Box 9" hidden="1">
              <a:extLst>
                <a:ext uri="{63B3BB69-23CF-44E3-9099-C40C66FF867C}">
                  <a14:compatExt spid="_x0000_s40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20</xdr:row>
          <xdr:rowOff>133350</xdr:rowOff>
        </xdr:from>
        <xdr:to>
          <xdr:col>18</xdr:col>
          <xdr:colOff>628650</xdr:colOff>
          <xdr:row>20</xdr:row>
          <xdr:rowOff>361950</xdr:rowOff>
        </xdr:to>
        <xdr:sp macro="" textlink="">
          <xdr:nvSpPr>
            <xdr:cNvPr id="40970" name="Check Box 10" hidden="1">
              <a:extLst>
                <a:ext uri="{63B3BB69-23CF-44E3-9099-C40C66FF867C}">
                  <a14:compatExt spid="_x0000_s40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xdr:row>
          <xdr:rowOff>133350</xdr:rowOff>
        </xdr:from>
        <xdr:to>
          <xdr:col>18</xdr:col>
          <xdr:colOff>628650</xdr:colOff>
          <xdr:row>23</xdr:row>
          <xdr:rowOff>361950</xdr:rowOff>
        </xdr:to>
        <xdr:sp macro="" textlink="">
          <xdr:nvSpPr>
            <xdr:cNvPr id="40971" name="Check Box 11" hidden="1">
              <a:extLst>
                <a:ext uri="{63B3BB69-23CF-44E3-9099-C40C66FF867C}">
                  <a14:compatExt spid="_x0000_s40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xdr:row>
          <xdr:rowOff>133350</xdr:rowOff>
        </xdr:from>
        <xdr:to>
          <xdr:col>18</xdr:col>
          <xdr:colOff>628650</xdr:colOff>
          <xdr:row>24</xdr:row>
          <xdr:rowOff>361950</xdr:rowOff>
        </xdr:to>
        <xdr:sp macro="" textlink="">
          <xdr:nvSpPr>
            <xdr:cNvPr id="40972" name="Check Box 12" hidden="1">
              <a:extLst>
                <a:ext uri="{63B3BB69-23CF-44E3-9099-C40C66FF867C}">
                  <a14:compatExt spid="_x0000_s40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xdr:row>
          <xdr:rowOff>133350</xdr:rowOff>
        </xdr:from>
        <xdr:to>
          <xdr:col>18</xdr:col>
          <xdr:colOff>628650</xdr:colOff>
          <xdr:row>25</xdr:row>
          <xdr:rowOff>361950</xdr:rowOff>
        </xdr:to>
        <xdr:sp macro="" textlink="">
          <xdr:nvSpPr>
            <xdr:cNvPr id="40973" name="Check Box 13" hidden="1">
              <a:extLst>
                <a:ext uri="{63B3BB69-23CF-44E3-9099-C40C66FF867C}">
                  <a14:compatExt spid="_x0000_s40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xdr:row>
          <xdr:rowOff>133350</xdr:rowOff>
        </xdr:from>
        <xdr:to>
          <xdr:col>18</xdr:col>
          <xdr:colOff>628650</xdr:colOff>
          <xdr:row>26</xdr:row>
          <xdr:rowOff>361950</xdr:rowOff>
        </xdr:to>
        <xdr:sp macro="" textlink="">
          <xdr:nvSpPr>
            <xdr:cNvPr id="40974" name="Check Box 14" hidden="1">
              <a:extLst>
                <a:ext uri="{63B3BB69-23CF-44E3-9099-C40C66FF867C}">
                  <a14:compatExt spid="_x0000_s40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xdr:row>
          <xdr:rowOff>133350</xdr:rowOff>
        </xdr:from>
        <xdr:to>
          <xdr:col>18</xdr:col>
          <xdr:colOff>628650</xdr:colOff>
          <xdr:row>27</xdr:row>
          <xdr:rowOff>361950</xdr:rowOff>
        </xdr:to>
        <xdr:sp macro="" textlink="">
          <xdr:nvSpPr>
            <xdr:cNvPr id="40975" name="Check Box 15" hidden="1">
              <a:extLst>
                <a:ext uri="{63B3BB69-23CF-44E3-9099-C40C66FF867C}">
                  <a14:compatExt spid="_x0000_s40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xdr:row>
          <xdr:rowOff>133350</xdr:rowOff>
        </xdr:from>
        <xdr:to>
          <xdr:col>18</xdr:col>
          <xdr:colOff>628650</xdr:colOff>
          <xdr:row>28</xdr:row>
          <xdr:rowOff>361950</xdr:rowOff>
        </xdr:to>
        <xdr:sp macro="" textlink="">
          <xdr:nvSpPr>
            <xdr:cNvPr id="40976" name="Check Box 16" hidden="1">
              <a:extLst>
                <a:ext uri="{63B3BB69-23CF-44E3-9099-C40C66FF867C}">
                  <a14:compatExt spid="_x0000_s40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xdr:row>
          <xdr:rowOff>133350</xdr:rowOff>
        </xdr:from>
        <xdr:to>
          <xdr:col>18</xdr:col>
          <xdr:colOff>628650</xdr:colOff>
          <xdr:row>29</xdr:row>
          <xdr:rowOff>361950</xdr:rowOff>
        </xdr:to>
        <xdr:sp macro="" textlink="">
          <xdr:nvSpPr>
            <xdr:cNvPr id="40977" name="Check Box 17" hidden="1">
              <a:extLst>
                <a:ext uri="{63B3BB69-23CF-44E3-9099-C40C66FF867C}">
                  <a14:compatExt spid="_x0000_s40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xdr:row>
          <xdr:rowOff>133350</xdr:rowOff>
        </xdr:from>
        <xdr:to>
          <xdr:col>18</xdr:col>
          <xdr:colOff>628650</xdr:colOff>
          <xdr:row>31</xdr:row>
          <xdr:rowOff>361950</xdr:rowOff>
        </xdr:to>
        <xdr:sp macro="" textlink="">
          <xdr:nvSpPr>
            <xdr:cNvPr id="40978" name="Check Box 18" hidden="1">
              <a:extLst>
                <a:ext uri="{63B3BB69-23CF-44E3-9099-C40C66FF867C}">
                  <a14:compatExt spid="_x0000_s40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xdr:row>
          <xdr:rowOff>133350</xdr:rowOff>
        </xdr:from>
        <xdr:to>
          <xdr:col>18</xdr:col>
          <xdr:colOff>628650</xdr:colOff>
          <xdr:row>32</xdr:row>
          <xdr:rowOff>361950</xdr:rowOff>
        </xdr:to>
        <xdr:sp macro="" textlink="">
          <xdr:nvSpPr>
            <xdr:cNvPr id="40979" name="Check Box 19" hidden="1">
              <a:extLst>
                <a:ext uri="{63B3BB69-23CF-44E3-9099-C40C66FF867C}">
                  <a14:compatExt spid="_x0000_s40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xdr:row>
          <xdr:rowOff>133350</xdr:rowOff>
        </xdr:from>
        <xdr:to>
          <xdr:col>18</xdr:col>
          <xdr:colOff>628650</xdr:colOff>
          <xdr:row>33</xdr:row>
          <xdr:rowOff>361950</xdr:rowOff>
        </xdr:to>
        <xdr:sp macro="" textlink="">
          <xdr:nvSpPr>
            <xdr:cNvPr id="40980" name="Check Box 20" hidden="1">
              <a:extLst>
                <a:ext uri="{63B3BB69-23CF-44E3-9099-C40C66FF867C}">
                  <a14:compatExt spid="_x0000_s40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xdr:row>
          <xdr:rowOff>133350</xdr:rowOff>
        </xdr:from>
        <xdr:to>
          <xdr:col>18</xdr:col>
          <xdr:colOff>628650</xdr:colOff>
          <xdr:row>35</xdr:row>
          <xdr:rowOff>361950</xdr:rowOff>
        </xdr:to>
        <xdr:sp macro="" textlink="">
          <xdr:nvSpPr>
            <xdr:cNvPr id="40981" name="Check Box 21" hidden="1">
              <a:extLst>
                <a:ext uri="{63B3BB69-23CF-44E3-9099-C40C66FF867C}">
                  <a14:compatExt spid="_x0000_s40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36</xdr:row>
          <xdr:rowOff>200025</xdr:rowOff>
        </xdr:from>
        <xdr:to>
          <xdr:col>18</xdr:col>
          <xdr:colOff>628650</xdr:colOff>
          <xdr:row>36</xdr:row>
          <xdr:rowOff>428625</xdr:rowOff>
        </xdr:to>
        <xdr:sp macro="" textlink="">
          <xdr:nvSpPr>
            <xdr:cNvPr id="40982" name="Check Box 22" hidden="1">
              <a:extLst>
                <a:ext uri="{63B3BB69-23CF-44E3-9099-C40C66FF867C}">
                  <a14:compatExt spid="_x0000_s40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37</xdr:row>
          <xdr:rowOff>133350</xdr:rowOff>
        </xdr:from>
        <xdr:to>
          <xdr:col>18</xdr:col>
          <xdr:colOff>628650</xdr:colOff>
          <xdr:row>37</xdr:row>
          <xdr:rowOff>361950</xdr:rowOff>
        </xdr:to>
        <xdr:sp macro="" textlink="">
          <xdr:nvSpPr>
            <xdr:cNvPr id="40983" name="Check Box 23" hidden="1">
              <a:extLst>
                <a:ext uri="{63B3BB69-23CF-44E3-9099-C40C66FF867C}">
                  <a14:compatExt spid="_x0000_s40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38</xdr:row>
          <xdr:rowOff>133350</xdr:rowOff>
        </xdr:from>
        <xdr:to>
          <xdr:col>18</xdr:col>
          <xdr:colOff>628650</xdr:colOff>
          <xdr:row>38</xdr:row>
          <xdr:rowOff>361950</xdr:rowOff>
        </xdr:to>
        <xdr:sp macro="" textlink="">
          <xdr:nvSpPr>
            <xdr:cNvPr id="40984" name="Check Box 24" hidden="1">
              <a:extLst>
                <a:ext uri="{63B3BB69-23CF-44E3-9099-C40C66FF867C}">
                  <a14:compatExt spid="_x0000_s40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39</xdr:row>
          <xdr:rowOff>133350</xdr:rowOff>
        </xdr:from>
        <xdr:to>
          <xdr:col>18</xdr:col>
          <xdr:colOff>628650</xdr:colOff>
          <xdr:row>39</xdr:row>
          <xdr:rowOff>361950</xdr:rowOff>
        </xdr:to>
        <xdr:sp macro="" textlink="">
          <xdr:nvSpPr>
            <xdr:cNvPr id="40985" name="Check Box 25" hidden="1">
              <a:extLst>
                <a:ext uri="{63B3BB69-23CF-44E3-9099-C40C66FF867C}">
                  <a14:compatExt spid="_x0000_s40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40</xdr:row>
          <xdr:rowOff>190500</xdr:rowOff>
        </xdr:from>
        <xdr:to>
          <xdr:col>18</xdr:col>
          <xdr:colOff>628650</xdr:colOff>
          <xdr:row>40</xdr:row>
          <xdr:rowOff>419100</xdr:rowOff>
        </xdr:to>
        <xdr:sp macro="" textlink="">
          <xdr:nvSpPr>
            <xdr:cNvPr id="40986" name="Check Box 26" hidden="1">
              <a:extLst>
                <a:ext uri="{63B3BB69-23CF-44E3-9099-C40C66FF867C}">
                  <a14:compatExt spid="_x0000_s409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41</xdr:row>
          <xdr:rowOff>133350</xdr:rowOff>
        </xdr:from>
        <xdr:to>
          <xdr:col>18</xdr:col>
          <xdr:colOff>628650</xdr:colOff>
          <xdr:row>41</xdr:row>
          <xdr:rowOff>361950</xdr:rowOff>
        </xdr:to>
        <xdr:sp macro="" textlink="">
          <xdr:nvSpPr>
            <xdr:cNvPr id="40987" name="Check Box 27" hidden="1">
              <a:extLst>
                <a:ext uri="{63B3BB69-23CF-44E3-9099-C40C66FF867C}">
                  <a14:compatExt spid="_x0000_s409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42</xdr:row>
          <xdr:rowOff>133350</xdr:rowOff>
        </xdr:from>
        <xdr:to>
          <xdr:col>18</xdr:col>
          <xdr:colOff>628650</xdr:colOff>
          <xdr:row>42</xdr:row>
          <xdr:rowOff>361950</xdr:rowOff>
        </xdr:to>
        <xdr:sp macro="" textlink="">
          <xdr:nvSpPr>
            <xdr:cNvPr id="40988" name="Check Box 28" hidden="1">
              <a:extLst>
                <a:ext uri="{63B3BB69-23CF-44E3-9099-C40C66FF867C}">
                  <a14:compatExt spid="_x0000_s409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43</xdr:row>
          <xdr:rowOff>200025</xdr:rowOff>
        </xdr:from>
        <xdr:to>
          <xdr:col>18</xdr:col>
          <xdr:colOff>628650</xdr:colOff>
          <xdr:row>43</xdr:row>
          <xdr:rowOff>428625</xdr:rowOff>
        </xdr:to>
        <xdr:sp macro="" textlink="">
          <xdr:nvSpPr>
            <xdr:cNvPr id="40989" name="Check Box 29" hidden="1">
              <a:extLst>
                <a:ext uri="{63B3BB69-23CF-44E3-9099-C40C66FF867C}">
                  <a14:compatExt spid="_x0000_s409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44</xdr:row>
          <xdr:rowOff>200025</xdr:rowOff>
        </xdr:from>
        <xdr:to>
          <xdr:col>18</xdr:col>
          <xdr:colOff>628650</xdr:colOff>
          <xdr:row>44</xdr:row>
          <xdr:rowOff>428625</xdr:rowOff>
        </xdr:to>
        <xdr:sp macro="" textlink="">
          <xdr:nvSpPr>
            <xdr:cNvPr id="40990" name="Check Box 30" hidden="1">
              <a:extLst>
                <a:ext uri="{63B3BB69-23CF-44E3-9099-C40C66FF867C}">
                  <a14:compatExt spid="_x0000_s409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45</xdr:row>
          <xdr:rowOff>190500</xdr:rowOff>
        </xdr:from>
        <xdr:to>
          <xdr:col>18</xdr:col>
          <xdr:colOff>628650</xdr:colOff>
          <xdr:row>45</xdr:row>
          <xdr:rowOff>419100</xdr:rowOff>
        </xdr:to>
        <xdr:sp macro="" textlink="">
          <xdr:nvSpPr>
            <xdr:cNvPr id="40991" name="Check Box 31" hidden="1">
              <a:extLst>
                <a:ext uri="{63B3BB69-23CF-44E3-9099-C40C66FF867C}">
                  <a14:compatExt spid="_x0000_s409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46</xdr:row>
          <xdr:rowOff>200025</xdr:rowOff>
        </xdr:from>
        <xdr:to>
          <xdr:col>18</xdr:col>
          <xdr:colOff>628650</xdr:colOff>
          <xdr:row>46</xdr:row>
          <xdr:rowOff>428625</xdr:rowOff>
        </xdr:to>
        <xdr:sp macro="" textlink="">
          <xdr:nvSpPr>
            <xdr:cNvPr id="40992" name="Check Box 32" hidden="1">
              <a:extLst>
                <a:ext uri="{63B3BB69-23CF-44E3-9099-C40C66FF867C}">
                  <a14:compatExt spid="_x0000_s409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47</xdr:row>
          <xdr:rowOff>200025</xdr:rowOff>
        </xdr:from>
        <xdr:to>
          <xdr:col>18</xdr:col>
          <xdr:colOff>628650</xdr:colOff>
          <xdr:row>47</xdr:row>
          <xdr:rowOff>428625</xdr:rowOff>
        </xdr:to>
        <xdr:sp macro="" textlink="">
          <xdr:nvSpPr>
            <xdr:cNvPr id="40993" name="Check Box 33" hidden="1">
              <a:extLst>
                <a:ext uri="{63B3BB69-23CF-44E3-9099-C40C66FF867C}">
                  <a14:compatExt spid="_x0000_s409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48</xdr:row>
          <xdr:rowOff>200025</xdr:rowOff>
        </xdr:from>
        <xdr:to>
          <xdr:col>18</xdr:col>
          <xdr:colOff>628650</xdr:colOff>
          <xdr:row>48</xdr:row>
          <xdr:rowOff>428625</xdr:rowOff>
        </xdr:to>
        <xdr:sp macro="" textlink="">
          <xdr:nvSpPr>
            <xdr:cNvPr id="40994" name="Check Box 34" hidden="1">
              <a:extLst>
                <a:ext uri="{63B3BB69-23CF-44E3-9099-C40C66FF867C}">
                  <a14:compatExt spid="_x0000_s409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49</xdr:row>
          <xdr:rowOff>190500</xdr:rowOff>
        </xdr:from>
        <xdr:to>
          <xdr:col>18</xdr:col>
          <xdr:colOff>628650</xdr:colOff>
          <xdr:row>49</xdr:row>
          <xdr:rowOff>419100</xdr:rowOff>
        </xdr:to>
        <xdr:sp macro="" textlink="">
          <xdr:nvSpPr>
            <xdr:cNvPr id="40995" name="Check Box 35" hidden="1">
              <a:extLst>
                <a:ext uri="{63B3BB69-23CF-44E3-9099-C40C66FF867C}">
                  <a14:compatExt spid="_x0000_s409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xdr:row>
          <xdr:rowOff>190500</xdr:rowOff>
        </xdr:from>
        <xdr:to>
          <xdr:col>18</xdr:col>
          <xdr:colOff>628650</xdr:colOff>
          <xdr:row>50</xdr:row>
          <xdr:rowOff>419100</xdr:rowOff>
        </xdr:to>
        <xdr:sp macro="" textlink="">
          <xdr:nvSpPr>
            <xdr:cNvPr id="40996" name="Check Box 36" hidden="1">
              <a:extLst>
                <a:ext uri="{63B3BB69-23CF-44E3-9099-C40C66FF867C}">
                  <a14:compatExt spid="_x0000_s409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51</xdr:row>
          <xdr:rowOff>180975</xdr:rowOff>
        </xdr:from>
        <xdr:to>
          <xdr:col>18</xdr:col>
          <xdr:colOff>628650</xdr:colOff>
          <xdr:row>51</xdr:row>
          <xdr:rowOff>409575</xdr:rowOff>
        </xdr:to>
        <xdr:sp macro="" textlink="">
          <xdr:nvSpPr>
            <xdr:cNvPr id="40997" name="Check Box 37" hidden="1">
              <a:extLst>
                <a:ext uri="{63B3BB69-23CF-44E3-9099-C40C66FF867C}">
                  <a14:compatExt spid="_x0000_s409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53</xdr:row>
          <xdr:rowOff>200025</xdr:rowOff>
        </xdr:from>
        <xdr:to>
          <xdr:col>18</xdr:col>
          <xdr:colOff>628650</xdr:colOff>
          <xdr:row>53</xdr:row>
          <xdr:rowOff>428625</xdr:rowOff>
        </xdr:to>
        <xdr:sp macro="" textlink="">
          <xdr:nvSpPr>
            <xdr:cNvPr id="40998" name="Check Box 38" hidden="1">
              <a:extLst>
                <a:ext uri="{63B3BB69-23CF-44E3-9099-C40C66FF867C}">
                  <a14:compatExt spid="_x0000_s409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54</xdr:row>
          <xdr:rowOff>133350</xdr:rowOff>
        </xdr:from>
        <xdr:to>
          <xdr:col>18</xdr:col>
          <xdr:colOff>628650</xdr:colOff>
          <xdr:row>54</xdr:row>
          <xdr:rowOff>361950</xdr:rowOff>
        </xdr:to>
        <xdr:sp macro="" textlink="">
          <xdr:nvSpPr>
            <xdr:cNvPr id="40999" name="Check Box 39" hidden="1">
              <a:extLst>
                <a:ext uri="{63B3BB69-23CF-44E3-9099-C40C66FF867C}">
                  <a14:compatExt spid="_x0000_s409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55</xdr:row>
          <xdr:rowOff>133350</xdr:rowOff>
        </xdr:from>
        <xdr:to>
          <xdr:col>18</xdr:col>
          <xdr:colOff>628650</xdr:colOff>
          <xdr:row>55</xdr:row>
          <xdr:rowOff>361950</xdr:rowOff>
        </xdr:to>
        <xdr:sp macro="" textlink="">
          <xdr:nvSpPr>
            <xdr:cNvPr id="41000" name="Check Box 40" hidden="1">
              <a:extLst>
                <a:ext uri="{63B3BB69-23CF-44E3-9099-C40C66FF867C}">
                  <a14:compatExt spid="_x0000_s4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56</xdr:row>
          <xdr:rowOff>133350</xdr:rowOff>
        </xdr:from>
        <xdr:to>
          <xdr:col>18</xdr:col>
          <xdr:colOff>628650</xdr:colOff>
          <xdr:row>56</xdr:row>
          <xdr:rowOff>361950</xdr:rowOff>
        </xdr:to>
        <xdr:sp macro="" textlink="">
          <xdr:nvSpPr>
            <xdr:cNvPr id="41001" name="Check Box 41" hidden="1">
              <a:extLst>
                <a:ext uri="{63B3BB69-23CF-44E3-9099-C40C66FF867C}">
                  <a14:compatExt spid="_x0000_s410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63</xdr:row>
          <xdr:rowOff>219075</xdr:rowOff>
        </xdr:from>
        <xdr:to>
          <xdr:col>18</xdr:col>
          <xdr:colOff>628650</xdr:colOff>
          <xdr:row>63</xdr:row>
          <xdr:rowOff>457200</xdr:rowOff>
        </xdr:to>
        <xdr:sp macro="" textlink="">
          <xdr:nvSpPr>
            <xdr:cNvPr id="41002" name="Check Box 42" hidden="1">
              <a:extLst>
                <a:ext uri="{63B3BB69-23CF-44E3-9099-C40C66FF867C}">
                  <a14:compatExt spid="_x0000_s410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65</xdr:row>
          <xdr:rowOff>133350</xdr:rowOff>
        </xdr:from>
        <xdr:to>
          <xdr:col>18</xdr:col>
          <xdr:colOff>628650</xdr:colOff>
          <xdr:row>65</xdr:row>
          <xdr:rowOff>361950</xdr:rowOff>
        </xdr:to>
        <xdr:sp macro="" textlink="">
          <xdr:nvSpPr>
            <xdr:cNvPr id="41003" name="Check Box 43" hidden="1">
              <a:extLst>
                <a:ext uri="{63B3BB69-23CF-44E3-9099-C40C66FF867C}">
                  <a14:compatExt spid="_x0000_s410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66</xdr:row>
          <xdr:rowOff>133350</xdr:rowOff>
        </xdr:from>
        <xdr:to>
          <xdr:col>18</xdr:col>
          <xdr:colOff>628650</xdr:colOff>
          <xdr:row>66</xdr:row>
          <xdr:rowOff>361950</xdr:rowOff>
        </xdr:to>
        <xdr:sp macro="" textlink="">
          <xdr:nvSpPr>
            <xdr:cNvPr id="41004" name="Check Box 44" hidden="1">
              <a:extLst>
                <a:ext uri="{63B3BB69-23CF-44E3-9099-C40C66FF867C}">
                  <a14:compatExt spid="_x0000_s410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67</xdr:row>
          <xdr:rowOff>133350</xdr:rowOff>
        </xdr:from>
        <xdr:to>
          <xdr:col>18</xdr:col>
          <xdr:colOff>628650</xdr:colOff>
          <xdr:row>67</xdr:row>
          <xdr:rowOff>361950</xdr:rowOff>
        </xdr:to>
        <xdr:sp macro="" textlink="">
          <xdr:nvSpPr>
            <xdr:cNvPr id="41005" name="Check Box 45" hidden="1">
              <a:extLst>
                <a:ext uri="{63B3BB69-23CF-44E3-9099-C40C66FF867C}">
                  <a14:compatExt spid="_x0000_s410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68</xdr:row>
          <xdr:rowOff>180975</xdr:rowOff>
        </xdr:from>
        <xdr:to>
          <xdr:col>18</xdr:col>
          <xdr:colOff>628650</xdr:colOff>
          <xdr:row>68</xdr:row>
          <xdr:rowOff>409575</xdr:rowOff>
        </xdr:to>
        <xdr:sp macro="" textlink="">
          <xdr:nvSpPr>
            <xdr:cNvPr id="41006" name="Check Box 46" hidden="1">
              <a:extLst>
                <a:ext uri="{63B3BB69-23CF-44E3-9099-C40C66FF867C}">
                  <a14:compatExt spid="_x0000_s410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69</xdr:row>
          <xdr:rowOff>133350</xdr:rowOff>
        </xdr:from>
        <xdr:to>
          <xdr:col>18</xdr:col>
          <xdr:colOff>628650</xdr:colOff>
          <xdr:row>69</xdr:row>
          <xdr:rowOff>361950</xdr:rowOff>
        </xdr:to>
        <xdr:sp macro="" textlink="">
          <xdr:nvSpPr>
            <xdr:cNvPr id="41007" name="Check Box 47" hidden="1">
              <a:extLst>
                <a:ext uri="{63B3BB69-23CF-44E3-9099-C40C66FF867C}">
                  <a14:compatExt spid="_x0000_s410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71</xdr:row>
          <xdr:rowOff>133350</xdr:rowOff>
        </xdr:from>
        <xdr:to>
          <xdr:col>18</xdr:col>
          <xdr:colOff>628650</xdr:colOff>
          <xdr:row>71</xdr:row>
          <xdr:rowOff>361950</xdr:rowOff>
        </xdr:to>
        <xdr:sp macro="" textlink="">
          <xdr:nvSpPr>
            <xdr:cNvPr id="41008" name="Check Box 48" hidden="1">
              <a:extLst>
                <a:ext uri="{63B3BB69-23CF-44E3-9099-C40C66FF867C}">
                  <a14:compatExt spid="_x0000_s410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72</xdr:row>
          <xdr:rowOff>133350</xdr:rowOff>
        </xdr:from>
        <xdr:to>
          <xdr:col>18</xdr:col>
          <xdr:colOff>628650</xdr:colOff>
          <xdr:row>72</xdr:row>
          <xdr:rowOff>361950</xdr:rowOff>
        </xdr:to>
        <xdr:sp macro="" textlink="">
          <xdr:nvSpPr>
            <xdr:cNvPr id="41009" name="Check Box 49" hidden="1">
              <a:extLst>
                <a:ext uri="{63B3BB69-23CF-44E3-9099-C40C66FF867C}">
                  <a14:compatExt spid="_x0000_s410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73</xdr:row>
          <xdr:rowOff>238125</xdr:rowOff>
        </xdr:from>
        <xdr:to>
          <xdr:col>18</xdr:col>
          <xdr:colOff>628650</xdr:colOff>
          <xdr:row>73</xdr:row>
          <xdr:rowOff>466725</xdr:rowOff>
        </xdr:to>
        <xdr:sp macro="" textlink="">
          <xdr:nvSpPr>
            <xdr:cNvPr id="41010" name="Check Box 50" hidden="1">
              <a:extLst>
                <a:ext uri="{63B3BB69-23CF-44E3-9099-C40C66FF867C}">
                  <a14:compatExt spid="_x0000_s410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75</xdr:row>
          <xdr:rowOff>133350</xdr:rowOff>
        </xdr:from>
        <xdr:to>
          <xdr:col>18</xdr:col>
          <xdr:colOff>628650</xdr:colOff>
          <xdr:row>75</xdr:row>
          <xdr:rowOff>361950</xdr:rowOff>
        </xdr:to>
        <xdr:sp macro="" textlink="">
          <xdr:nvSpPr>
            <xdr:cNvPr id="41011" name="Check Box 51" hidden="1">
              <a:extLst>
                <a:ext uri="{63B3BB69-23CF-44E3-9099-C40C66FF867C}">
                  <a14:compatExt spid="_x0000_s410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76</xdr:row>
          <xdr:rowOff>133350</xdr:rowOff>
        </xdr:from>
        <xdr:to>
          <xdr:col>18</xdr:col>
          <xdr:colOff>628650</xdr:colOff>
          <xdr:row>76</xdr:row>
          <xdr:rowOff>361950</xdr:rowOff>
        </xdr:to>
        <xdr:sp macro="" textlink="">
          <xdr:nvSpPr>
            <xdr:cNvPr id="41012" name="Check Box 52" hidden="1">
              <a:extLst>
                <a:ext uri="{63B3BB69-23CF-44E3-9099-C40C66FF867C}">
                  <a14:compatExt spid="_x0000_s410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77</xdr:row>
          <xdr:rowOff>133350</xdr:rowOff>
        </xdr:from>
        <xdr:to>
          <xdr:col>18</xdr:col>
          <xdr:colOff>628650</xdr:colOff>
          <xdr:row>77</xdr:row>
          <xdr:rowOff>361950</xdr:rowOff>
        </xdr:to>
        <xdr:sp macro="" textlink="">
          <xdr:nvSpPr>
            <xdr:cNvPr id="41013" name="Check Box 53" hidden="1">
              <a:extLst>
                <a:ext uri="{63B3BB69-23CF-44E3-9099-C40C66FF867C}">
                  <a14:compatExt spid="_x0000_s410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78</xdr:row>
          <xdr:rowOff>133350</xdr:rowOff>
        </xdr:from>
        <xdr:to>
          <xdr:col>18</xdr:col>
          <xdr:colOff>628650</xdr:colOff>
          <xdr:row>78</xdr:row>
          <xdr:rowOff>361950</xdr:rowOff>
        </xdr:to>
        <xdr:sp macro="" textlink="">
          <xdr:nvSpPr>
            <xdr:cNvPr id="41014" name="Check Box 54" hidden="1">
              <a:extLst>
                <a:ext uri="{63B3BB69-23CF-44E3-9099-C40C66FF867C}">
                  <a14:compatExt spid="_x0000_s410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81</xdr:row>
          <xdr:rowOff>133350</xdr:rowOff>
        </xdr:from>
        <xdr:to>
          <xdr:col>18</xdr:col>
          <xdr:colOff>628650</xdr:colOff>
          <xdr:row>81</xdr:row>
          <xdr:rowOff>361950</xdr:rowOff>
        </xdr:to>
        <xdr:sp macro="" textlink="">
          <xdr:nvSpPr>
            <xdr:cNvPr id="41015" name="Check Box 55" hidden="1">
              <a:extLst>
                <a:ext uri="{63B3BB69-23CF-44E3-9099-C40C66FF867C}">
                  <a14:compatExt spid="_x0000_s410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82</xdr:row>
          <xdr:rowOff>133350</xdr:rowOff>
        </xdr:from>
        <xdr:to>
          <xdr:col>18</xdr:col>
          <xdr:colOff>628650</xdr:colOff>
          <xdr:row>82</xdr:row>
          <xdr:rowOff>361950</xdr:rowOff>
        </xdr:to>
        <xdr:sp macro="" textlink="">
          <xdr:nvSpPr>
            <xdr:cNvPr id="41016" name="Check Box 56" hidden="1">
              <a:extLst>
                <a:ext uri="{63B3BB69-23CF-44E3-9099-C40C66FF867C}">
                  <a14:compatExt spid="_x0000_s410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83</xdr:row>
          <xdr:rowOff>133350</xdr:rowOff>
        </xdr:from>
        <xdr:to>
          <xdr:col>18</xdr:col>
          <xdr:colOff>628650</xdr:colOff>
          <xdr:row>83</xdr:row>
          <xdr:rowOff>361950</xdr:rowOff>
        </xdr:to>
        <xdr:sp macro="" textlink="">
          <xdr:nvSpPr>
            <xdr:cNvPr id="41017" name="Check Box 57" hidden="1">
              <a:extLst>
                <a:ext uri="{63B3BB69-23CF-44E3-9099-C40C66FF867C}">
                  <a14:compatExt spid="_x0000_s410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84</xdr:row>
          <xdr:rowOff>133350</xdr:rowOff>
        </xdr:from>
        <xdr:to>
          <xdr:col>18</xdr:col>
          <xdr:colOff>628650</xdr:colOff>
          <xdr:row>84</xdr:row>
          <xdr:rowOff>361950</xdr:rowOff>
        </xdr:to>
        <xdr:sp macro="" textlink="">
          <xdr:nvSpPr>
            <xdr:cNvPr id="41018" name="Check Box 58" hidden="1">
              <a:extLst>
                <a:ext uri="{63B3BB69-23CF-44E3-9099-C40C66FF867C}">
                  <a14:compatExt spid="_x0000_s410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85</xdr:row>
          <xdr:rowOff>133350</xdr:rowOff>
        </xdr:from>
        <xdr:to>
          <xdr:col>18</xdr:col>
          <xdr:colOff>628650</xdr:colOff>
          <xdr:row>85</xdr:row>
          <xdr:rowOff>361950</xdr:rowOff>
        </xdr:to>
        <xdr:sp macro="" textlink="">
          <xdr:nvSpPr>
            <xdr:cNvPr id="41019" name="Check Box 59" hidden="1">
              <a:extLst>
                <a:ext uri="{63B3BB69-23CF-44E3-9099-C40C66FF867C}">
                  <a14:compatExt spid="_x0000_s410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87</xdr:row>
          <xdr:rowOff>133350</xdr:rowOff>
        </xdr:from>
        <xdr:to>
          <xdr:col>18</xdr:col>
          <xdr:colOff>628650</xdr:colOff>
          <xdr:row>87</xdr:row>
          <xdr:rowOff>361950</xdr:rowOff>
        </xdr:to>
        <xdr:sp macro="" textlink="">
          <xdr:nvSpPr>
            <xdr:cNvPr id="41020" name="Check Box 60" hidden="1">
              <a:extLst>
                <a:ext uri="{63B3BB69-23CF-44E3-9099-C40C66FF867C}">
                  <a14:compatExt spid="_x0000_s410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88</xdr:row>
          <xdr:rowOff>133350</xdr:rowOff>
        </xdr:from>
        <xdr:to>
          <xdr:col>18</xdr:col>
          <xdr:colOff>628650</xdr:colOff>
          <xdr:row>88</xdr:row>
          <xdr:rowOff>361950</xdr:rowOff>
        </xdr:to>
        <xdr:sp macro="" textlink="">
          <xdr:nvSpPr>
            <xdr:cNvPr id="41021" name="Check Box 61" hidden="1">
              <a:extLst>
                <a:ext uri="{63B3BB69-23CF-44E3-9099-C40C66FF867C}">
                  <a14:compatExt spid="_x0000_s410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89</xdr:row>
          <xdr:rowOff>133350</xdr:rowOff>
        </xdr:from>
        <xdr:to>
          <xdr:col>18</xdr:col>
          <xdr:colOff>628650</xdr:colOff>
          <xdr:row>89</xdr:row>
          <xdr:rowOff>361950</xdr:rowOff>
        </xdr:to>
        <xdr:sp macro="" textlink="">
          <xdr:nvSpPr>
            <xdr:cNvPr id="41022" name="Check Box 62" hidden="1">
              <a:extLst>
                <a:ext uri="{63B3BB69-23CF-44E3-9099-C40C66FF867C}">
                  <a14:compatExt spid="_x0000_s410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90</xdr:row>
          <xdr:rowOff>133350</xdr:rowOff>
        </xdr:from>
        <xdr:to>
          <xdr:col>18</xdr:col>
          <xdr:colOff>628650</xdr:colOff>
          <xdr:row>90</xdr:row>
          <xdr:rowOff>361950</xdr:rowOff>
        </xdr:to>
        <xdr:sp macro="" textlink="">
          <xdr:nvSpPr>
            <xdr:cNvPr id="41023" name="Check Box 63" hidden="1">
              <a:extLst>
                <a:ext uri="{63B3BB69-23CF-44E3-9099-C40C66FF867C}">
                  <a14:compatExt spid="_x0000_s410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91</xdr:row>
          <xdr:rowOff>133350</xdr:rowOff>
        </xdr:from>
        <xdr:to>
          <xdr:col>18</xdr:col>
          <xdr:colOff>628650</xdr:colOff>
          <xdr:row>91</xdr:row>
          <xdr:rowOff>361950</xdr:rowOff>
        </xdr:to>
        <xdr:sp macro="" textlink="">
          <xdr:nvSpPr>
            <xdr:cNvPr id="41024" name="Check Box 64" hidden="1">
              <a:extLst>
                <a:ext uri="{63B3BB69-23CF-44E3-9099-C40C66FF867C}">
                  <a14:compatExt spid="_x0000_s410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98</xdr:row>
          <xdr:rowOff>219075</xdr:rowOff>
        </xdr:from>
        <xdr:to>
          <xdr:col>18</xdr:col>
          <xdr:colOff>628650</xdr:colOff>
          <xdr:row>98</xdr:row>
          <xdr:rowOff>457200</xdr:rowOff>
        </xdr:to>
        <xdr:sp macro="" textlink="">
          <xdr:nvSpPr>
            <xdr:cNvPr id="41025" name="Check Box 65" hidden="1">
              <a:extLst>
                <a:ext uri="{63B3BB69-23CF-44E3-9099-C40C66FF867C}">
                  <a14:compatExt spid="_x0000_s4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100</xdr:row>
          <xdr:rowOff>133350</xdr:rowOff>
        </xdr:from>
        <xdr:to>
          <xdr:col>18</xdr:col>
          <xdr:colOff>628650</xdr:colOff>
          <xdr:row>100</xdr:row>
          <xdr:rowOff>361950</xdr:rowOff>
        </xdr:to>
        <xdr:sp macro="" textlink="">
          <xdr:nvSpPr>
            <xdr:cNvPr id="41026" name="Check Box 66" hidden="1">
              <a:extLst>
                <a:ext uri="{63B3BB69-23CF-44E3-9099-C40C66FF867C}">
                  <a14:compatExt spid="_x0000_s4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101</xdr:row>
          <xdr:rowOff>133350</xdr:rowOff>
        </xdr:from>
        <xdr:to>
          <xdr:col>18</xdr:col>
          <xdr:colOff>628650</xdr:colOff>
          <xdr:row>101</xdr:row>
          <xdr:rowOff>361950</xdr:rowOff>
        </xdr:to>
        <xdr:sp macro="" textlink="">
          <xdr:nvSpPr>
            <xdr:cNvPr id="41027" name="Check Box 67" hidden="1">
              <a:extLst>
                <a:ext uri="{63B3BB69-23CF-44E3-9099-C40C66FF867C}">
                  <a14:compatExt spid="_x0000_s4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102</xdr:row>
          <xdr:rowOff>133350</xdr:rowOff>
        </xdr:from>
        <xdr:to>
          <xdr:col>18</xdr:col>
          <xdr:colOff>628650</xdr:colOff>
          <xdr:row>102</xdr:row>
          <xdr:rowOff>361950</xdr:rowOff>
        </xdr:to>
        <xdr:sp macro="" textlink="">
          <xdr:nvSpPr>
            <xdr:cNvPr id="41028" name="Check Box 68" hidden="1">
              <a:extLst>
                <a:ext uri="{63B3BB69-23CF-44E3-9099-C40C66FF867C}">
                  <a14:compatExt spid="_x0000_s4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103</xdr:row>
          <xdr:rowOff>133350</xdr:rowOff>
        </xdr:from>
        <xdr:to>
          <xdr:col>18</xdr:col>
          <xdr:colOff>628650</xdr:colOff>
          <xdr:row>103</xdr:row>
          <xdr:rowOff>361950</xdr:rowOff>
        </xdr:to>
        <xdr:sp macro="" textlink="">
          <xdr:nvSpPr>
            <xdr:cNvPr id="41029" name="Check Box 69" hidden="1">
              <a:extLst>
                <a:ext uri="{63B3BB69-23CF-44E3-9099-C40C66FF867C}">
                  <a14:compatExt spid="_x0000_s41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104</xdr:row>
          <xdr:rowOff>133350</xdr:rowOff>
        </xdr:from>
        <xdr:to>
          <xdr:col>18</xdr:col>
          <xdr:colOff>628650</xdr:colOff>
          <xdr:row>104</xdr:row>
          <xdr:rowOff>361950</xdr:rowOff>
        </xdr:to>
        <xdr:sp macro="" textlink="">
          <xdr:nvSpPr>
            <xdr:cNvPr id="41030" name="Check Box 70" hidden="1">
              <a:extLst>
                <a:ext uri="{63B3BB69-23CF-44E3-9099-C40C66FF867C}">
                  <a14:compatExt spid="_x0000_s410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105</xdr:row>
          <xdr:rowOff>133350</xdr:rowOff>
        </xdr:from>
        <xdr:to>
          <xdr:col>18</xdr:col>
          <xdr:colOff>628650</xdr:colOff>
          <xdr:row>105</xdr:row>
          <xdr:rowOff>361950</xdr:rowOff>
        </xdr:to>
        <xdr:sp macro="" textlink="">
          <xdr:nvSpPr>
            <xdr:cNvPr id="41031" name="Check Box 71" hidden="1">
              <a:extLst>
                <a:ext uri="{63B3BB69-23CF-44E3-9099-C40C66FF867C}">
                  <a14:compatExt spid="_x0000_s41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106</xdr:row>
          <xdr:rowOff>133350</xdr:rowOff>
        </xdr:from>
        <xdr:to>
          <xdr:col>18</xdr:col>
          <xdr:colOff>628650</xdr:colOff>
          <xdr:row>106</xdr:row>
          <xdr:rowOff>361950</xdr:rowOff>
        </xdr:to>
        <xdr:sp macro="" textlink="">
          <xdr:nvSpPr>
            <xdr:cNvPr id="41032" name="Check Box 72" hidden="1">
              <a:extLst>
                <a:ext uri="{63B3BB69-23CF-44E3-9099-C40C66FF867C}">
                  <a14:compatExt spid="_x0000_s41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108</xdr:row>
          <xdr:rowOff>133350</xdr:rowOff>
        </xdr:from>
        <xdr:to>
          <xdr:col>18</xdr:col>
          <xdr:colOff>628650</xdr:colOff>
          <xdr:row>108</xdr:row>
          <xdr:rowOff>361950</xdr:rowOff>
        </xdr:to>
        <xdr:sp macro="" textlink="">
          <xdr:nvSpPr>
            <xdr:cNvPr id="41033" name="Check Box 73" hidden="1">
              <a:extLst>
                <a:ext uri="{63B3BB69-23CF-44E3-9099-C40C66FF867C}">
                  <a14:compatExt spid="_x0000_s410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109</xdr:row>
          <xdr:rowOff>247650</xdr:rowOff>
        </xdr:from>
        <xdr:to>
          <xdr:col>18</xdr:col>
          <xdr:colOff>628650</xdr:colOff>
          <xdr:row>109</xdr:row>
          <xdr:rowOff>476250</xdr:rowOff>
        </xdr:to>
        <xdr:sp macro="" textlink="">
          <xdr:nvSpPr>
            <xdr:cNvPr id="41034" name="Check Box 74" hidden="1">
              <a:extLst>
                <a:ext uri="{63B3BB69-23CF-44E3-9099-C40C66FF867C}">
                  <a14:compatExt spid="_x0000_s41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111</xdr:row>
          <xdr:rowOff>133350</xdr:rowOff>
        </xdr:from>
        <xdr:to>
          <xdr:col>18</xdr:col>
          <xdr:colOff>628650</xdr:colOff>
          <xdr:row>111</xdr:row>
          <xdr:rowOff>361950</xdr:rowOff>
        </xdr:to>
        <xdr:sp macro="" textlink="">
          <xdr:nvSpPr>
            <xdr:cNvPr id="41035" name="Check Box 75" hidden="1">
              <a:extLst>
                <a:ext uri="{63B3BB69-23CF-44E3-9099-C40C66FF867C}">
                  <a14:compatExt spid="_x0000_s41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112</xdr:row>
          <xdr:rowOff>133350</xdr:rowOff>
        </xdr:from>
        <xdr:to>
          <xdr:col>18</xdr:col>
          <xdr:colOff>628650</xdr:colOff>
          <xdr:row>112</xdr:row>
          <xdr:rowOff>361950</xdr:rowOff>
        </xdr:to>
        <xdr:sp macro="" textlink="">
          <xdr:nvSpPr>
            <xdr:cNvPr id="41036" name="Check Box 76" hidden="1">
              <a:extLst>
                <a:ext uri="{63B3BB69-23CF-44E3-9099-C40C66FF867C}">
                  <a14:compatExt spid="_x0000_s4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113</xdr:row>
          <xdr:rowOff>133350</xdr:rowOff>
        </xdr:from>
        <xdr:to>
          <xdr:col>18</xdr:col>
          <xdr:colOff>628650</xdr:colOff>
          <xdr:row>113</xdr:row>
          <xdr:rowOff>361950</xdr:rowOff>
        </xdr:to>
        <xdr:sp macro="" textlink="">
          <xdr:nvSpPr>
            <xdr:cNvPr id="41037" name="Check Box 77" hidden="1">
              <a:extLst>
                <a:ext uri="{63B3BB69-23CF-44E3-9099-C40C66FF867C}">
                  <a14:compatExt spid="_x0000_s41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114</xdr:row>
          <xdr:rowOff>133350</xdr:rowOff>
        </xdr:from>
        <xdr:to>
          <xdr:col>18</xdr:col>
          <xdr:colOff>628650</xdr:colOff>
          <xdr:row>114</xdr:row>
          <xdr:rowOff>361950</xdr:rowOff>
        </xdr:to>
        <xdr:sp macro="" textlink="">
          <xdr:nvSpPr>
            <xdr:cNvPr id="41038" name="Check Box 78" hidden="1">
              <a:extLst>
                <a:ext uri="{63B3BB69-23CF-44E3-9099-C40C66FF867C}">
                  <a14:compatExt spid="_x0000_s4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116</xdr:row>
          <xdr:rowOff>133350</xdr:rowOff>
        </xdr:from>
        <xdr:to>
          <xdr:col>18</xdr:col>
          <xdr:colOff>628650</xdr:colOff>
          <xdr:row>116</xdr:row>
          <xdr:rowOff>361950</xdr:rowOff>
        </xdr:to>
        <xdr:sp macro="" textlink="">
          <xdr:nvSpPr>
            <xdr:cNvPr id="41039" name="Check Box 79" hidden="1">
              <a:extLst>
                <a:ext uri="{63B3BB69-23CF-44E3-9099-C40C66FF867C}">
                  <a14:compatExt spid="_x0000_s4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117</xdr:row>
          <xdr:rowOff>133350</xdr:rowOff>
        </xdr:from>
        <xdr:to>
          <xdr:col>18</xdr:col>
          <xdr:colOff>628650</xdr:colOff>
          <xdr:row>117</xdr:row>
          <xdr:rowOff>361950</xdr:rowOff>
        </xdr:to>
        <xdr:sp macro="" textlink="">
          <xdr:nvSpPr>
            <xdr:cNvPr id="41040" name="Check Box 80" hidden="1">
              <a:extLst>
                <a:ext uri="{63B3BB69-23CF-44E3-9099-C40C66FF867C}">
                  <a14:compatExt spid="_x0000_s41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118</xdr:row>
          <xdr:rowOff>133350</xdr:rowOff>
        </xdr:from>
        <xdr:to>
          <xdr:col>18</xdr:col>
          <xdr:colOff>628650</xdr:colOff>
          <xdr:row>118</xdr:row>
          <xdr:rowOff>361950</xdr:rowOff>
        </xdr:to>
        <xdr:sp macro="" textlink="">
          <xdr:nvSpPr>
            <xdr:cNvPr id="41041" name="Check Box 81" hidden="1">
              <a:extLst>
                <a:ext uri="{63B3BB69-23CF-44E3-9099-C40C66FF867C}">
                  <a14:compatExt spid="_x0000_s4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119</xdr:row>
          <xdr:rowOff>133350</xdr:rowOff>
        </xdr:from>
        <xdr:to>
          <xdr:col>18</xdr:col>
          <xdr:colOff>628650</xdr:colOff>
          <xdr:row>119</xdr:row>
          <xdr:rowOff>361950</xdr:rowOff>
        </xdr:to>
        <xdr:sp macro="" textlink="">
          <xdr:nvSpPr>
            <xdr:cNvPr id="41042" name="Check Box 82" hidden="1">
              <a:extLst>
                <a:ext uri="{63B3BB69-23CF-44E3-9099-C40C66FF867C}">
                  <a14:compatExt spid="_x0000_s410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120</xdr:row>
          <xdr:rowOff>133350</xdr:rowOff>
        </xdr:from>
        <xdr:to>
          <xdr:col>18</xdr:col>
          <xdr:colOff>628650</xdr:colOff>
          <xdr:row>120</xdr:row>
          <xdr:rowOff>361950</xdr:rowOff>
        </xdr:to>
        <xdr:sp macro="" textlink="">
          <xdr:nvSpPr>
            <xdr:cNvPr id="41043" name="Check Box 83" hidden="1">
              <a:extLst>
                <a:ext uri="{63B3BB69-23CF-44E3-9099-C40C66FF867C}">
                  <a14:compatExt spid="_x0000_s410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121</xdr:row>
          <xdr:rowOff>133350</xdr:rowOff>
        </xdr:from>
        <xdr:to>
          <xdr:col>18</xdr:col>
          <xdr:colOff>628650</xdr:colOff>
          <xdr:row>121</xdr:row>
          <xdr:rowOff>361950</xdr:rowOff>
        </xdr:to>
        <xdr:sp macro="" textlink="">
          <xdr:nvSpPr>
            <xdr:cNvPr id="41044" name="Check Box 84" hidden="1">
              <a:extLst>
                <a:ext uri="{63B3BB69-23CF-44E3-9099-C40C66FF867C}">
                  <a14:compatExt spid="_x0000_s410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122</xdr:row>
          <xdr:rowOff>133350</xdr:rowOff>
        </xdr:from>
        <xdr:to>
          <xdr:col>18</xdr:col>
          <xdr:colOff>628650</xdr:colOff>
          <xdr:row>122</xdr:row>
          <xdr:rowOff>361950</xdr:rowOff>
        </xdr:to>
        <xdr:sp macro="" textlink="">
          <xdr:nvSpPr>
            <xdr:cNvPr id="41045" name="Check Box 85" hidden="1">
              <a:extLst>
                <a:ext uri="{63B3BB69-23CF-44E3-9099-C40C66FF867C}">
                  <a14:compatExt spid="_x0000_s41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123</xdr:row>
          <xdr:rowOff>133350</xdr:rowOff>
        </xdr:from>
        <xdr:to>
          <xdr:col>18</xdr:col>
          <xdr:colOff>628650</xdr:colOff>
          <xdr:row>123</xdr:row>
          <xdr:rowOff>361950</xdr:rowOff>
        </xdr:to>
        <xdr:sp macro="" textlink="">
          <xdr:nvSpPr>
            <xdr:cNvPr id="41046" name="Check Box 86" hidden="1">
              <a:extLst>
                <a:ext uri="{63B3BB69-23CF-44E3-9099-C40C66FF867C}">
                  <a14:compatExt spid="_x0000_s4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124</xdr:row>
          <xdr:rowOff>133350</xdr:rowOff>
        </xdr:from>
        <xdr:to>
          <xdr:col>18</xdr:col>
          <xdr:colOff>628650</xdr:colOff>
          <xdr:row>124</xdr:row>
          <xdr:rowOff>361950</xdr:rowOff>
        </xdr:to>
        <xdr:sp macro="" textlink="">
          <xdr:nvSpPr>
            <xdr:cNvPr id="41047" name="Check Box 87" hidden="1">
              <a:extLst>
                <a:ext uri="{63B3BB69-23CF-44E3-9099-C40C66FF867C}">
                  <a14:compatExt spid="_x0000_s41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125</xdr:row>
          <xdr:rowOff>133350</xdr:rowOff>
        </xdr:from>
        <xdr:to>
          <xdr:col>18</xdr:col>
          <xdr:colOff>628650</xdr:colOff>
          <xdr:row>125</xdr:row>
          <xdr:rowOff>361950</xdr:rowOff>
        </xdr:to>
        <xdr:sp macro="" textlink="">
          <xdr:nvSpPr>
            <xdr:cNvPr id="41048" name="Check Box 88" hidden="1">
              <a:extLst>
                <a:ext uri="{63B3BB69-23CF-44E3-9099-C40C66FF867C}">
                  <a14:compatExt spid="_x0000_s410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126</xdr:row>
          <xdr:rowOff>190500</xdr:rowOff>
        </xdr:from>
        <xdr:to>
          <xdr:col>18</xdr:col>
          <xdr:colOff>628650</xdr:colOff>
          <xdr:row>126</xdr:row>
          <xdr:rowOff>419100</xdr:rowOff>
        </xdr:to>
        <xdr:sp macro="" textlink="">
          <xdr:nvSpPr>
            <xdr:cNvPr id="41049" name="Check Box 89" hidden="1">
              <a:extLst>
                <a:ext uri="{63B3BB69-23CF-44E3-9099-C40C66FF867C}">
                  <a14:compatExt spid="_x0000_s41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133</xdr:row>
          <xdr:rowOff>133350</xdr:rowOff>
        </xdr:from>
        <xdr:to>
          <xdr:col>18</xdr:col>
          <xdr:colOff>628650</xdr:colOff>
          <xdr:row>133</xdr:row>
          <xdr:rowOff>361950</xdr:rowOff>
        </xdr:to>
        <xdr:sp macro="" textlink="">
          <xdr:nvSpPr>
            <xdr:cNvPr id="41050" name="Check Box 90" hidden="1">
              <a:extLst>
                <a:ext uri="{63B3BB69-23CF-44E3-9099-C40C66FF867C}">
                  <a14:compatExt spid="_x0000_s41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135</xdr:row>
          <xdr:rowOff>133350</xdr:rowOff>
        </xdr:from>
        <xdr:to>
          <xdr:col>18</xdr:col>
          <xdr:colOff>628650</xdr:colOff>
          <xdr:row>135</xdr:row>
          <xdr:rowOff>361950</xdr:rowOff>
        </xdr:to>
        <xdr:sp macro="" textlink="">
          <xdr:nvSpPr>
            <xdr:cNvPr id="41051" name="Check Box 91" hidden="1">
              <a:extLst>
                <a:ext uri="{63B3BB69-23CF-44E3-9099-C40C66FF867C}">
                  <a14:compatExt spid="_x0000_s41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136</xdr:row>
          <xdr:rowOff>133350</xdr:rowOff>
        </xdr:from>
        <xdr:to>
          <xdr:col>18</xdr:col>
          <xdr:colOff>628650</xdr:colOff>
          <xdr:row>136</xdr:row>
          <xdr:rowOff>361950</xdr:rowOff>
        </xdr:to>
        <xdr:sp macro="" textlink="">
          <xdr:nvSpPr>
            <xdr:cNvPr id="41052" name="Check Box 92" hidden="1">
              <a:extLst>
                <a:ext uri="{63B3BB69-23CF-44E3-9099-C40C66FF867C}">
                  <a14:compatExt spid="_x0000_s41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138</xdr:row>
          <xdr:rowOff>133350</xdr:rowOff>
        </xdr:from>
        <xdr:to>
          <xdr:col>18</xdr:col>
          <xdr:colOff>628650</xdr:colOff>
          <xdr:row>138</xdr:row>
          <xdr:rowOff>361950</xdr:rowOff>
        </xdr:to>
        <xdr:sp macro="" textlink="">
          <xdr:nvSpPr>
            <xdr:cNvPr id="41053" name="Check Box 93" hidden="1">
              <a:extLst>
                <a:ext uri="{63B3BB69-23CF-44E3-9099-C40C66FF867C}">
                  <a14:compatExt spid="_x0000_s41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139</xdr:row>
          <xdr:rowOff>133350</xdr:rowOff>
        </xdr:from>
        <xdr:to>
          <xdr:col>18</xdr:col>
          <xdr:colOff>628650</xdr:colOff>
          <xdr:row>139</xdr:row>
          <xdr:rowOff>361950</xdr:rowOff>
        </xdr:to>
        <xdr:sp macro="" textlink="">
          <xdr:nvSpPr>
            <xdr:cNvPr id="41054" name="Check Box 94" hidden="1">
              <a:extLst>
                <a:ext uri="{63B3BB69-23CF-44E3-9099-C40C66FF867C}">
                  <a14:compatExt spid="_x0000_s41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140</xdr:row>
          <xdr:rowOff>133350</xdr:rowOff>
        </xdr:from>
        <xdr:to>
          <xdr:col>18</xdr:col>
          <xdr:colOff>628650</xdr:colOff>
          <xdr:row>140</xdr:row>
          <xdr:rowOff>361950</xdr:rowOff>
        </xdr:to>
        <xdr:sp macro="" textlink="">
          <xdr:nvSpPr>
            <xdr:cNvPr id="41055" name="Check Box 95" hidden="1">
              <a:extLst>
                <a:ext uri="{63B3BB69-23CF-44E3-9099-C40C66FF867C}">
                  <a14:compatExt spid="_x0000_s41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141</xdr:row>
          <xdr:rowOff>133350</xdr:rowOff>
        </xdr:from>
        <xdr:to>
          <xdr:col>18</xdr:col>
          <xdr:colOff>628650</xdr:colOff>
          <xdr:row>141</xdr:row>
          <xdr:rowOff>361950</xdr:rowOff>
        </xdr:to>
        <xdr:sp macro="" textlink="">
          <xdr:nvSpPr>
            <xdr:cNvPr id="41056" name="Check Box 96" hidden="1">
              <a:extLst>
                <a:ext uri="{63B3BB69-23CF-44E3-9099-C40C66FF867C}">
                  <a14:compatExt spid="_x0000_s41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142</xdr:row>
          <xdr:rowOff>133350</xdr:rowOff>
        </xdr:from>
        <xdr:to>
          <xdr:col>18</xdr:col>
          <xdr:colOff>628650</xdr:colOff>
          <xdr:row>142</xdr:row>
          <xdr:rowOff>361950</xdr:rowOff>
        </xdr:to>
        <xdr:sp macro="" textlink="">
          <xdr:nvSpPr>
            <xdr:cNvPr id="41057" name="Check Box 97" hidden="1">
              <a:extLst>
                <a:ext uri="{63B3BB69-23CF-44E3-9099-C40C66FF867C}">
                  <a14:compatExt spid="_x0000_s410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143</xdr:row>
          <xdr:rowOff>133350</xdr:rowOff>
        </xdr:from>
        <xdr:to>
          <xdr:col>18</xdr:col>
          <xdr:colOff>628650</xdr:colOff>
          <xdr:row>143</xdr:row>
          <xdr:rowOff>361950</xdr:rowOff>
        </xdr:to>
        <xdr:sp macro="" textlink="">
          <xdr:nvSpPr>
            <xdr:cNvPr id="41058" name="Check Box 98" hidden="1">
              <a:extLst>
                <a:ext uri="{63B3BB69-23CF-44E3-9099-C40C66FF867C}">
                  <a14:compatExt spid="_x0000_s41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145</xdr:row>
          <xdr:rowOff>133350</xdr:rowOff>
        </xdr:from>
        <xdr:to>
          <xdr:col>18</xdr:col>
          <xdr:colOff>628650</xdr:colOff>
          <xdr:row>145</xdr:row>
          <xdr:rowOff>361950</xdr:rowOff>
        </xdr:to>
        <xdr:sp macro="" textlink="">
          <xdr:nvSpPr>
            <xdr:cNvPr id="41059" name="Check Box 99" hidden="1">
              <a:extLst>
                <a:ext uri="{63B3BB69-23CF-44E3-9099-C40C66FF867C}">
                  <a14:compatExt spid="_x0000_s410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146</xdr:row>
          <xdr:rowOff>133350</xdr:rowOff>
        </xdr:from>
        <xdr:to>
          <xdr:col>18</xdr:col>
          <xdr:colOff>628650</xdr:colOff>
          <xdr:row>146</xdr:row>
          <xdr:rowOff>361950</xdr:rowOff>
        </xdr:to>
        <xdr:sp macro="" textlink="">
          <xdr:nvSpPr>
            <xdr:cNvPr id="41060" name="Check Box 100" hidden="1">
              <a:extLst>
                <a:ext uri="{63B3BB69-23CF-44E3-9099-C40C66FF867C}">
                  <a14:compatExt spid="_x0000_s41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147</xdr:row>
          <xdr:rowOff>133350</xdr:rowOff>
        </xdr:from>
        <xdr:to>
          <xdr:col>18</xdr:col>
          <xdr:colOff>628650</xdr:colOff>
          <xdr:row>147</xdr:row>
          <xdr:rowOff>361950</xdr:rowOff>
        </xdr:to>
        <xdr:sp macro="" textlink="">
          <xdr:nvSpPr>
            <xdr:cNvPr id="41061" name="Check Box 101" hidden="1">
              <a:extLst>
                <a:ext uri="{63B3BB69-23CF-44E3-9099-C40C66FF867C}">
                  <a14:compatExt spid="_x0000_s41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148</xdr:row>
          <xdr:rowOff>133350</xdr:rowOff>
        </xdr:from>
        <xdr:to>
          <xdr:col>18</xdr:col>
          <xdr:colOff>628650</xdr:colOff>
          <xdr:row>148</xdr:row>
          <xdr:rowOff>361950</xdr:rowOff>
        </xdr:to>
        <xdr:sp macro="" textlink="">
          <xdr:nvSpPr>
            <xdr:cNvPr id="41062" name="Check Box 102" hidden="1">
              <a:extLst>
                <a:ext uri="{63B3BB69-23CF-44E3-9099-C40C66FF867C}">
                  <a14:compatExt spid="_x0000_s41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149</xdr:row>
          <xdr:rowOff>133350</xdr:rowOff>
        </xdr:from>
        <xdr:to>
          <xdr:col>18</xdr:col>
          <xdr:colOff>628650</xdr:colOff>
          <xdr:row>149</xdr:row>
          <xdr:rowOff>361950</xdr:rowOff>
        </xdr:to>
        <xdr:sp macro="" textlink="">
          <xdr:nvSpPr>
            <xdr:cNvPr id="41063" name="Check Box 103" hidden="1">
              <a:extLst>
                <a:ext uri="{63B3BB69-23CF-44E3-9099-C40C66FF867C}">
                  <a14:compatExt spid="_x0000_s41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150</xdr:row>
          <xdr:rowOff>133350</xdr:rowOff>
        </xdr:from>
        <xdr:to>
          <xdr:col>18</xdr:col>
          <xdr:colOff>628650</xdr:colOff>
          <xdr:row>150</xdr:row>
          <xdr:rowOff>361950</xdr:rowOff>
        </xdr:to>
        <xdr:sp macro="" textlink="">
          <xdr:nvSpPr>
            <xdr:cNvPr id="41064" name="Check Box 104" hidden="1">
              <a:extLst>
                <a:ext uri="{63B3BB69-23CF-44E3-9099-C40C66FF867C}">
                  <a14:compatExt spid="_x0000_s41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152</xdr:row>
          <xdr:rowOff>133350</xdr:rowOff>
        </xdr:from>
        <xdr:to>
          <xdr:col>18</xdr:col>
          <xdr:colOff>628650</xdr:colOff>
          <xdr:row>152</xdr:row>
          <xdr:rowOff>361950</xdr:rowOff>
        </xdr:to>
        <xdr:sp macro="" textlink="">
          <xdr:nvSpPr>
            <xdr:cNvPr id="41065" name="Check Box 105" hidden="1">
              <a:extLst>
                <a:ext uri="{63B3BB69-23CF-44E3-9099-C40C66FF867C}">
                  <a14:compatExt spid="_x0000_s41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153</xdr:row>
          <xdr:rowOff>133350</xdr:rowOff>
        </xdr:from>
        <xdr:to>
          <xdr:col>18</xdr:col>
          <xdr:colOff>628650</xdr:colOff>
          <xdr:row>153</xdr:row>
          <xdr:rowOff>361950</xdr:rowOff>
        </xdr:to>
        <xdr:sp macro="" textlink="">
          <xdr:nvSpPr>
            <xdr:cNvPr id="41066" name="Check Box 106" hidden="1">
              <a:extLst>
                <a:ext uri="{63B3BB69-23CF-44E3-9099-C40C66FF867C}">
                  <a14:compatExt spid="_x0000_s41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154</xdr:row>
          <xdr:rowOff>133350</xdr:rowOff>
        </xdr:from>
        <xdr:to>
          <xdr:col>18</xdr:col>
          <xdr:colOff>628650</xdr:colOff>
          <xdr:row>154</xdr:row>
          <xdr:rowOff>361950</xdr:rowOff>
        </xdr:to>
        <xdr:sp macro="" textlink="">
          <xdr:nvSpPr>
            <xdr:cNvPr id="41067" name="Check Box 107" hidden="1">
              <a:extLst>
                <a:ext uri="{63B3BB69-23CF-44E3-9099-C40C66FF867C}">
                  <a14:compatExt spid="_x0000_s41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155</xdr:row>
          <xdr:rowOff>133350</xdr:rowOff>
        </xdr:from>
        <xdr:to>
          <xdr:col>18</xdr:col>
          <xdr:colOff>628650</xdr:colOff>
          <xdr:row>155</xdr:row>
          <xdr:rowOff>361950</xdr:rowOff>
        </xdr:to>
        <xdr:sp macro="" textlink="">
          <xdr:nvSpPr>
            <xdr:cNvPr id="41068" name="Check Box 108" hidden="1">
              <a:extLst>
                <a:ext uri="{63B3BB69-23CF-44E3-9099-C40C66FF867C}">
                  <a14:compatExt spid="_x0000_s41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156</xdr:row>
          <xdr:rowOff>133350</xdr:rowOff>
        </xdr:from>
        <xdr:to>
          <xdr:col>18</xdr:col>
          <xdr:colOff>628650</xdr:colOff>
          <xdr:row>156</xdr:row>
          <xdr:rowOff>361950</xdr:rowOff>
        </xdr:to>
        <xdr:sp macro="" textlink="">
          <xdr:nvSpPr>
            <xdr:cNvPr id="41069" name="Check Box 109" hidden="1">
              <a:extLst>
                <a:ext uri="{63B3BB69-23CF-44E3-9099-C40C66FF867C}">
                  <a14:compatExt spid="_x0000_s41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157</xdr:row>
          <xdr:rowOff>133350</xdr:rowOff>
        </xdr:from>
        <xdr:to>
          <xdr:col>18</xdr:col>
          <xdr:colOff>628650</xdr:colOff>
          <xdr:row>157</xdr:row>
          <xdr:rowOff>361950</xdr:rowOff>
        </xdr:to>
        <xdr:sp macro="" textlink="">
          <xdr:nvSpPr>
            <xdr:cNvPr id="41070" name="Check Box 110" hidden="1">
              <a:extLst>
                <a:ext uri="{63B3BB69-23CF-44E3-9099-C40C66FF867C}">
                  <a14:compatExt spid="_x0000_s41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158</xdr:row>
          <xdr:rowOff>133350</xdr:rowOff>
        </xdr:from>
        <xdr:to>
          <xdr:col>18</xdr:col>
          <xdr:colOff>628650</xdr:colOff>
          <xdr:row>158</xdr:row>
          <xdr:rowOff>361950</xdr:rowOff>
        </xdr:to>
        <xdr:sp macro="" textlink="">
          <xdr:nvSpPr>
            <xdr:cNvPr id="41071" name="Check Box 111" hidden="1">
              <a:extLst>
                <a:ext uri="{63B3BB69-23CF-44E3-9099-C40C66FF867C}">
                  <a14:compatExt spid="_x0000_s41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159</xdr:row>
          <xdr:rowOff>133350</xdr:rowOff>
        </xdr:from>
        <xdr:to>
          <xdr:col>18</xdr:col>
          <xdr:colOff>628650</xdr:colOff>
          <xdr:row>159</xdr:row>
          <xdr:rowOff>361950</xdr:rowOff>
        </xdr:to>
        <xdr:sp macro="" textlink="">
          <xdr:nvSpPr>
            <xdr:cNvPr id="41072" name="Check Box 112" hidden="1">
              <a:extLst>
                <a:ext uri="{63B3BB69-23CF-44E3-9099-C40C66FF867C}">
                  <a14:compatExt spid="_x0000_s41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160</xdr:row>
          <xdr:rowOff>133350</xdr:rowOff>
        </xdr:from>
        <xdr:to>
          <xdr:col>18</xdr:col>
          <xdr:colOff>628650</xdr:colOff>
          <xdr:row>160</xdr:row>
          <xdr:rowOff>361950</xdr:rowOff>
        </xdr:to>
        <xdr:sp macro="" textlink="">
          <xdr:nvSpPr>
            <xdr:cNvPr id="41073" name="Check Box 113" hidden="1">
              <a:extLst>
                <a:ext uri="{63B3BB69-23CF-44E3-9099-C40C66FF867C}">
                  <a14:compatExt spid="_x0000_s41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161</xdr:row>
          <xdr:rowOff>133350</xdr:rowOff>
        </xdr:from>
        <xdr:to>
          <xdr:col>18</xdr:col>
          <xdr:colOff>628650</xdr:colOff>
          <xdr:row>161</xdr:row>
          <xdr:rowOff>361950</xdr:rowOff>
        </xdr:to>
        <xdr:sp macro="" textlink="">
          <xdr:nvSpPr>
            <xdr:cNvPr id="41074" name="Check Box 114" hidden="1">
              <a:extLst>
                <a:ext uri="{63B3BB69-23CF-44E3-9099-C40C66FF867C}">
                  <a14:compatExt spid="_x0000_s41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162</xdr:row>
          <xdr:rowOff>133350</xdr:rowOff>
        </xdr:from>
        <xdr:to>
          <xdr:col>18</xdr:col>
          <xdr:colOff>628650</xdr:colOff>
          <xdr:row>162</xdr:row>
          <xdr:rowOff>361950</xdr:rowOff>
        </xdr:to>
        <xdr:sp macro="" textlink="">
          <xdr:nvSpPr>
            <xdr:cNvPr id="41075" name="Check Box 115" hidden="1">
              <a:extLst>
                <a:ext uri="{63B3BB69-23CF-44E3-9099-C40C66FF867C}">
                  <a14:compatExt spid="_x0000_s41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174</xdr:row>
          <xdr:rowOff>314325</xdr:rowOff>
        </xdr:from>
        <xdr:to>
          <xdr:col>18</xdr:col>
          <xdr:colOff>628650</xdr:colOff>
          <xdr:row>174</xdr:row>
          <xdr:rowOff>552450</xdr:rowOff>
        </xdr:to>
        <xdr:sp macro="" textlink="">
          <xdr:nvSpPr>
            <xdr:cNvPr id="41076" name="Check Box 116" hidden="1">
              <a:extLst>
                <a:ext uri="{63B3BB69-23CF-44E3-9099-C40C66FF867C}">
                  <a14:compatExt spid="_x0000_s41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176</xdr:row>
          <xdr:rowOff>238125</xdr:rowOff>
        </xdr:from>
        <xdr:to>
          <xdr:col>18</xdr:col>
          <xdr:colOff>628650</xdr:colOff>
          <xdr:row>176</xdr:row>
          <xdr:rowOff>466725</xdr:rowOff>
        </xdr:to>
        <xdr:sp macro="" textlink="">
          <xdr:nvSpPr>
            <xdr:cNvPr id="41077" name="Check Box 117" hidden="1">
              <a:extLst>
                <a:ext uri="{63B3BB69-23CF-44E3-9099-C40C66FF867C}">
                  <a14:compatExt spid="_x0000_s41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177</xdr:row>
          <xdr:rowOff>200025</xdr:rowOff>
        </xdr:from>
        <xdr:to>
          <xdr:col>18</xdr:col>
          <xdr:colOff>628650</xdr:colOff>
          <xdr:row>177</xdr:row>
          <xdr:rowOff>428625</xdr:rowOff>
        </xdr:to>
        <xdr:sp macro="" textlink="">
          <xdr:nvSpPr>
            <xdr:cNvPr id="41078" name="Check Box 118" hidden="1">
              <a:extLst>
                <a:ext uri="{63B3BB69-23CF-44E3-9099-C40C66FF867C}">
                  <a14:compatExt spid="_x0000_s41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179</xdr:row>
          <xdr:rowOff>238125</xdr:rowOff>
        </xdr:from>
        <xdr:to>
          <xdr:col>18</xdr:col>
          <xdr:colOff>628650</xdr:colOff>
          <xdr:row>179</xdr:row>
          <xdr:rowOff>466725</xdr:rowOff>
        </xdr:to>
        <xdr:sp macro="" textlink="">
          <xdr:nvSpPr>
            <xdr:cNvPr id="41079" name="Check Box 119" hidden="1">
              <a:extLst>
                <a:ext uri="{63B3BB69-23CF-44E3-9099-C40C66FF867C}">
                  <a14:compatExt spid="_x0000_s41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314325</xdr:colOff>
          <xdr:row>180</xdr:row>
          <xdr:rowOff>247650</xdr:rowOff>
        </xdr:from>
        <xdr:to>
          <xdr:col>18</xdr:col>
          <xdr:colOff>619125</xdr:colOff>
          <xdr:row>180</xdr:row>
          <xdr:rowOff>476250</xdr:rowOff>
        </xdr:to>
        <xdr:sp macro="" textlink="">
          <xdr:nvSpPr>
            <xdr:cNvPr id="41080" name="Check Box 120" hidden="1">
              <a:extLst>
                <a:ext uri="{63B3BB69-23CF-44E3-9099-C40C66FF867C}">
                  <a14:compatExt spid="_x0000_s41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182</xdr:row>
          <xdr:rowOff>247650</xdr:rowOff>
        </xdr:from>
        <xdr:to>
          <xdr:col>18</xdr:col>
          <xdr:colOff>628650</xdr:colOff>
          <xdr:row>182</xdr:row>
          <xdr:rowOff>476250</xdr:rowOff>
        </xdr:to>
        <xdr:sp macro="" textlink="">
          <xdr:nvSpPr>
            <xdr:cNvPr id="41081" name="Check Box 121" hidden="1">
              <a:extLst>
                <a:ext uri="{63B3BB69-23CF-44E3-9099-C40C66FF867C}">
                  <a14:compatExt spid="_x0000_s41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183</xdr:row>
          <xdr:rowOff>247650</xdr:rowOff>
        </xdr:from>
        <xdr:to>
          <xdr:col>18</xdr:col>
          <xdr:colOff>628650</xdr:colOff>
          <xdr:row>183</xdr:row>
          <xdr:rowOff>476250</xdr:rowOff>
        </xdr:to>
        <xdr:sp macro="" textlink="">
          <xdr:nvSpPr>
            <xdr:cNvPr id="41082" name="Check Box 122" hidden="1">
              <a:extLst>
                <a:ext uri="{63B3BB69-23CF-44E3-9099-C40C66FF867C}">
                  <a14:compatExt spid="_x0000_s41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184</xdr:row>
          <xdr:rowOff>238125</xdr:rowOff>
        </xdr:from>
        <xdr:to>
          <xdr:col>18</xdr:col>
          <xdr:colOff>628650</xdr:colOff>
          <xdr:row>184</xdr:row>
          <xdr:rowOff>466725</xdr:rowOff>
        </xdr:to>
        <xdr:sp macro="" textlink="">
          <xdr:nvSpPr>
            <xdr:cNvPr id="41083" name="Check Box 123" hidden="1">
              <a:extLst>
                <a:ext uri="{63B3BB69-23CF-44E3-9099-C40C66FF867C}">
                  <a14:compatExt spid="_x0000_s41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185</xdr:row>
          <xdr:rowOff>228600</xdr:rowOff>
        </xdr:from>
        <xdr:to>
          <xdr:col>18</xdr:col>
          <xdr:colOff>628650</xdr:colOff>
          <xdr:row>185</xdr:row>
          <xdr:rowOff>457200</xdr:rowOff>
        </xdr:to>
        <xdr:sp macro="" textlink="">
          <xdr:nvSpPr>
            <xdr:cNvPr id="41084" name="Check Box 124" hidden="1">
              <a:extLst>
                <a:ext uri="{63B3BB69-23CF-44E3-9099-C40C66FF867C}">
                  <a14:compatExt spid="_x0000_s41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186</xdr:row>
          <xdr:rowOff>247650</xdr:rowOff>
        </xdr:from>
        <xdr:to>
          <xdr:col>18</xdr:col>
          <xdr:colOff>628650</xdr:colOff>
          <xdr:row>186</xdr:row>
          <xdr:rowOff>476250</xdr:rowOff>
        </xdr:to>
        <xdr:sp macro="" textlink="">
          <xdr:nvSpPr>
            <xdr:cNvPr id="41085" name="Check Box 125" hidden="1">
              <a:extLst>
                <a:ext uri="{63B3BB69-23CF-44E3-9099-C40C66FF867C}">
                  <a14:compatExt spid="_x0000_s41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187</xdr:row>
          <xdr:rowOff>219075</xdr:rowOff>
        </xdr:from>
        <xdr:to>
          <xdr:col>18</xdr:col>
          <xdr:colOff>628650</xdr:colOff>
          <xdr:row>187</xdr:row>
          <xdr:rowOff>457200</xdr:rowOff>
        </xdr:to>
        <xdr:sp macro="" textlink="">
          <xdr:nvSpPr>
            <xdr:cNvPr id="41086" name="Check Box 126" hidden="1">
              <a:extLst>
                <a:ext uri="{63B3BB69-23CF-44E3-9099-C40C66FF867C}">
                  <a14:compatExt spid="_x0000_s41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188</xdr:row>
          <xdr:rowOff>219075</xdr:rowOff>
        </xdr:from>
        <xdr:to>
          <xdr:col>18</xdr:col>
          <xdr:colOff>628650</xdr:colOff>
          <xdr:row>188</xdr:row>
          <xdr:rowOff>457200</xdr:rowOff>
        </xdr:to>
        <xdr:sp macro="" textlink="">
          <xdr:nvSpPr>
            <xdr:cNvPr id="41087" name="Check Box 127" hidden="1">
              <a:extLst>
                <a:ext uri="{63B3BB69-23CF-44E3-9099-C40C66FF867C}">
                  <a14:compatExt spid="_x0000_s41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189</xdr:row>
          <xdr:rowOff>219075</xdr:rowOff>
        </xdr:from>
        <xdr:to>
          <xdr:col>18</xdr:col>
          <xdr:colOff>628650</xdr:colOff>
          <xdr:row>189</xdr:row>
          <xdr:rowOff>457200</xdr:rowOff>
        </xdr:to>
        <xdr:sp macro="" textlink="">
          <xdr:nvSpPr>
            <xdr:cNvPr id="41088" name="Check Box 128" hidden="1">
              <a:extLst>
                <a:ext uri="{63B3BB69-23CF-44E3-9099-C40C66FF867C}">
                  <a14:compatExt spid="_x0000_s41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191</xdr:row>
          <xdr:rowOff>133350</xdr:rowOff>
        </xdr:from>
        <xdr:to>
          <xdr:col>18</xdr:col>
          <xdr:colOff>628650</xdr:colOff>
          <xdr:row>191</xdr:row>
          <xdr:rowOff>361950</xdr:rowOff>
        </xdr:to>
        <xdr:sp macro="" textlink="">
          <xdr:nvSpPr>
            <xdr:cNvPr id="41089" name="Check Box 129" hidden="1">
              <a:extLst>
                <a:ext uri="{63B3BB69-23CF-44E3-9099-C40C66FF867C}">
                  <a14:compatExt spid="_x0000_s41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192</xdr:row>
          <xdr:rowOff>133350</xdr:rowOff>
        </xdr:from>
        <xdr:to>
          <xdr:col>18</xdr:col>
          <xdr:colOff>628650</xdr:colOff>
          <xdr:row>192</xdr:row>
          <xdr:rowOff>361950</xdr:rowOff>
        </xdr:to>
        <xdr:sp macro="" textlink="">
          <xdr:nvSpPr>
            <xdr:cNvPr id="41090" name="Check Box 130" hidden="1">
              <a:extLst>
                <a:ext uri="{63B3BB69-23CF-44E3-9099-C40C66FF867C}">
                  <a14:compatExt spid="_x0000_s410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193</xdr:row>
          <xdr:rowOff>133350</xdr:rowOff>
        </xdr:from>
        <xdr:to>
          <xdr:col>18</xdr:col>
          <xdr:colOff>628650</xdr:colOff>
          <xdr:row>193</xdr:row>
          <xdr:rowOff>361950</xdr:rowOff>
        </xdr:to>
        <xdr:sp macro="" textlink="">
          <xdr:nvSpPr>
            <xdr:cNvPr id="41091" name="Check Box 131" hidden="1">
              <a:extLst>
                <a:ext uri="{63B3BB69-23CF-44E3-9099-C40C66FF867C}">
                  <a14:compatExt spid="_x0000_s41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194</xdr:row>
          <xdr:rowOff>133350</xdr:rowOff>
        </xdr:from>
        <xdr:to>
          <xdr:col>18</xdr:col>
          <xdr:colOff>628650</xdr:colOff>
          <xdr:row>194</xdr:row>
          <xdr:rowOff>361950</xdr:rowOff>
        </xdr:to>
        <xdr:sp macro="" textlink="">
          <xdr:nvSpPr>
            <xdr:cNvPr id="41092" name="Check Box 132" hidden="1">
              <a:extLst>
                <a:ext uri="{63B3BB69-23CF-44E3-9099-C40C66FF867C}">
                  <a14:compatExt spid="_x0000_s41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195</xdr:row>
          <xdr:rowOff>133350</xdr:rowOff>
        </xdr:from>
        <xdr:to>
          <xdr:col>18</xdr:col>
          <xdr:colOff>628650</xdr:colOff>
          <xdr:row>195</xdr:row>
          <xdr:rowOff>361950</xdr:rowOff>
        </xdr:to>
        <xdr:sp macro="" textlink="">
          <xdr:nvSpPr>
            <xdr:cNvPr id="41093" name="Check Box 133" hidden="1">
              <a:extLst>
                <a:ext uri="{63B3BB69-23CF-44E3-9099-C40C66FF867C}">
                  <a14:compatExt spid="_x0000_s41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196</xdr:row>
          <xdr:rowOff>133350</xdr:rowOff>
        </xdr:from>
        <xdr:to>
          <xdr:col>18</xdr:col>
          <xdr:colOff>628650</xdr:colOff>
          <xdr:row>196</xdr:row>
          <xdr:rowOff>361950</xdr:rowOff>
        </xdr:to>
        <xdr:sp macro="" textlink="">
          <xdr:nvSpPr>
            <xdr:cNvPr id="41094" name="Check Box 134" hidden="1">
              <a:extLst>
                <a:ext uri="{63B3BB69-23CF-44E3-9099-C40C66FF867C}">
                  <a14:compatExt spid="_x0000_s410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197</xdr:row>
          <xdr:rowOff>133350</xdr:rowOff>
        </xdr:from>
        <xdr:to>
          <xdr:col>18</xdr:col>
          <xdr:colOff>628650</xdr:colOff>
          <xdr:row>197</xdr:row>
          <xdr:rowOff>361950</xdr:rowOff>
        </xdr:to>
        <xdr:sp macro="" textlink="">
          <xdr:nvSpPr>
            <xdr:cNvPr id="41095" name="Check Box 135" hidden="1">
              <a:extLst>
                <a:ext uri="{63B3BB69-23CF-44E3-9099-C40C66FF867C}">
                  <a14:compatExt spid="_x0000_s410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198</xdr:row>
          <xdr:rowOff>133350</xdr:rowOff>
        </xdr:from>
        <xdr:to>
          <xdr:col>18</xdr:col>
          <xdr:colOff>628650</xdr:colOff>
          <xdr:row>198</xdr:row>
          <xdr:rowOff>361950</xdr:rowOff>
        </xdr:to>
        <xdr:sp macro="" textlink="">
          <xdr:nvSpPr>
            <xdr:cNvPr id="41096" name="Check Box 136" hidden="1">
              <a:extLst>
                <a:ext uri="{63B3BB69-23CF-44E3-9099-C40C66FF867C}">
                  <a14:compatExt spid="_x0000_s410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210</xdr:row>
          <xdr:rowOff>133350</xdr:rowOff>
        </xdr:from>
        <xdr:to>
          <xdr:col>18</xdr:col>
          <xdr:colOff>628650</xdr:colOff>
          <xdr:row>210</xdr:row>
          <xdr:rowOff>361950</xdr:rowOff>
        </xdr:to>
        <xdr:sp macro="" textlink="">
          <xdr:nvSpPr>
            <xdr:cNvPr id="41097" name="Check Box 137" hidden="1">
              <a:extLst>
                <a:ext uri="{63B3BB69-23CF-44E3-9099-C40C66FF867C}">
                  <a14:compatExt spid="_x0000_s41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212</xdr:row>
          <xdr:rowOff>133350</xdr:rowOff>
        </xdr:from>
        <xdr:to>
          <xdr:col>18</xdr:col>
          <xdr:colOff>628650</xdr:colOff>
          <xdr:row>212</xdr:row>
          <xdr:rowOff>361950</xdr:rowOff>
        </xdr:to>
        <xdr:sp macro="" textlink="">
          <xdr:nvSpPr>
            <xdr:cNvPr id="41098" name="Check Box 138" hidden="1">
              <a:extLst>
                <a:ext uri="{63B3BB69-23CF-44E3-9099-C40C66FF867C}">
                  <a14:compatExt spid="_x0000_s41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213</xdr:row>
          <xdr:rowOff>133350</xdr:rowOff>
        </xdr:from>
        <xdr:to>
          <xdr:col>18</xdr:col>
          <xdr:colOff>628650</xdr:colOff>
          <xdr:row>213</xdr:row>
          <xdr:rowOff>361950</xdr:rowOff>
        </xdr:to>
        <xdr:sp macro="" textlink="">
          <xdr:nvSpPr>
            <xdr:cNvPr id="41099" name="Check Box 139" hidden="1">
              <a:extLst>
                <a:ext uri="{63B3BB69-23CF-44E3-9099-C40C66FF867C}">
                  <a14:compatExt spid="_x0000_s410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215</xdr:row>
          <xdr:rowOff>133350</xdr:rowOff>
        </xdr:from>
        <xdr:to>
          <xdr:col>18</xdr:col>
          <xdr:colOff>628650</xdr:colOff>
          <xdr:row>215</xdr:row>
          <xdr:rowOff>361950</xdr:rowOff>
        </xdr:to>
        <xdr:sp macro="" textlink="">
          <xdr:nvSpPr>
            <xdr:cNvPr id="41100" name="Check Box 140" hidden="1">
              <a:extLst>
                <a:ext uri="{63B3BB69-23CF-44E3-9099-C40C66FF867C}">
                  <a14:compatExt spid="_x0000_s4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216</xdr:row>
          <xdr:rowOff>133350</xdr:rowOff>
        </xdr:from>
        <xdr:to>
          <xdr:col>18</xdr:col>
          <xdr:colOff>628650</xdr:colOff>
          <xdr:row>216</xdr:row>
          <xdr:rowOff>361950</xdr:rowOff>
        </xdr:to>
        <xdr:sp macro="" textlink="">
          <xdr:nvSpPr>
            <xdr:cNvPr id="41101" name="Check Box 141" hidden="1">
              <a:extLst>
                <a:ext uri="{63B3BB69-23CF-44E3-9099-C40C66FF867C}">
                  <a14:compatExt spid="_x0000_s411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218</xdr:row>
          <xdr:rowOff>238125</xdr:rowOff>
        </xdr:from>
        <xdr:to>
          <xdr:col>18</xdr:col>
          <xdr:colOff>628650</xdr:colOff>
          <xdr:row>218</xdr:row>
          <xdr:rowOff>466725</xdr:rowOff>
        </xdr:to>
        <xdr:sp macro="" textlink="">
          <xdr:nvSpPr>
            <xdr:cNvPr id="41102" name="Check Box 142" hidden="1">
              <a:extLst>
                <a:ext uri="{63B3BB69-23CF-44E3-9099-C40C66FF867C}">
                  <a14:compatExt spid="_x0000_s411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219</xdr:row>
          <xdr:rowOff>228600</xdr:rowOff>
        </xdr:from>
        <xdr:to>
          <xdr:col>18</xdr:col>
          <xdr:colOff>628650</xdr:colOff>
          <xdr:row>219</xdr:row>
          <xdr:rowOff>457200</xdr:rowOff>
        </xdr:to>
        <xdr:sp macro="" textlink="">
          <xdr:nvSpPr>
            <xdr:cNvPr id="41103" name="Check Box 143" hidden="1">
              <a:extLst>
                <a:ext uri="{63B3BB69-23CF-44E3-9099-C40C66FF867C}">
                  <a14:compatExt spid="_x0000_s411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220</xdr:row>
          <xdr:rowOff>219075</xdr:rowOff>
        </xdr:from>
        <xdr:to>
          <xdr:col>18</xdr:col>
          <xdr:colOff>628650</xdr:colOff>
          <xdr:row>220</xdr:row>
          <xdr:rowOff>457200</xdr:rowOff>
        </xdr:to>
        <xdr:sp macro="" textlink="">
          <xdr:nvSpPr>
            <xdr:cNvPr id="41104" name="Check Box 144" hidden="1">
              <a:extLst>
                <a:ext uri="{63B3BB69-23CF-44E3-9099-C40C66FF867C}">
                  <a14:compatExt spid="_x0000_s411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222</xdr:row>
          <xdr:rowOff>219075</xdr:rowOff>
        </xdr:from>
        <xdr:to>
          <xdr:col>18</xdr:col>
          <xdr:colOff>628650</xdr:colOff>
          <xdr:row>222</xdr:row>
          <xdr:rowOff>457200</xdr:rowOff>
        </xdr:to>
        <xdr:sp macro="" textlink="">
          <xdr:nvSpPr>
            <xdr:cNvPr id="41105" name="Check Box 145" hidden="1">
              <a:extLst>
                <a:ext uri="{63B3BB69-23CF-44E3-9099-C40C66FF867C}">
                  <a14:compatExt spid="_x0000_s41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223</xdr:row>
          <xdr:rowOff>200025</xdr:rowOff>
        </xdr:from>
        <xdr:to>
          <xdr:col>18</xdr:col>
          <xdr:colOff>628650</xdr:colOff>
          <xdr:row>223</xdr:row>
          <xdr:rowOff>428625</xdr:rowOff>
        </xdr:to>
        <xdr:sp macro="" textlink="">
          <xdr:nvSpPr>
            <xdr:cNvPr id="41106" name="Check Box 146" hidden="1">
              <a:extLst>
                <a:ext uri="{63B3BB69-23CF-44E3-9099-C40C66FF867C}">
                  <a14:compatExt spid="_x0000_s41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224</xdr:row>
          <xdr:rowOff>190500</xdr:rowOff>
        </xdr:from>
        <xdr:to>
          <xdr:col>18</xdr:col>
          <xdr:colOff>628650</xdr:colOff>
          <xdr:row>224</xdr:row>
          <xdr:rowOff>419100</xdr:rowOff>
        </xdr:to>
        <xdr:sp macro="" textlink="">
          <xdr:nvSpPr>
            <xdr:cNvPr id="41107" name="Check Box 147" hidden="1">
              <a:extLst>
                <a:ext uri="{63B3BB69-23CF-44E3-9099-C40C66FF867C}">
                  <a14:compatExt spid="_x0000_s411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225</xdr:row>
          <xdr:rowOff>200025</xdr:rowOff>
        </xdr:from>
        <xdr:to>
          <xdr:col>18</xdr:col>
          <xdr:colOff>628650</xdr:colOff>
          <xdr:row>225</xdr:row>
          <xdr:rowOff>428625</xdr:rowOff>
        </xdr:to>
        <xdr:sp macro="" textlink="">
          <xdr:nvSpPr>
            <xdr:cNvPr id="41108" name="Check Box 148" hidden="1">
              <a:extLst>
                <a:ext uri="{63B3BB69-23CF-44E3-9099-C40C66FF867C}">
                  <a14:compatExt spid="_x0000_s411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226</xdr:row>
          <xdr:rowOff>200025</xdr:rowOff>
        </xdr:from>
        <xdr:to>
          <xdr:col>18</xdr:col>
          <xdr:colOff>628650</xdr:colOff>
          <xdr:row>226</xdr:row>
          <xdr:rowOff>428625</xdr:rowOff>
        </xdr:to>
        <xdr:sp macro="" textlink="">
          <xdr:nvSpPr>
            <xdr:cNvPr id="41109" name="Check Box 149" hidden="1">
              <a:extLst>
                <a:ext uri="{63B3BB69-23CF-44E3-9099-C40C66FF867C}">
                  <a14:compatExt spid="_x0000_s411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228</xdr:row>
          <xdr:rowOff>200025</xdr:rowOff>
        </xdr:from>
        <xdr:to>
          <xdr:col>18</xdr:col>
          <xdr:colOff>628650</xdr:colOff>
          <xdr:row>228</xdr:row>
          <xdr:rowOff>428625</xdr:rowOff>
        </xdr:to>
        <xdr:sp macro="" textlink="">
          <xdr:nvSpPr>
            <xdr:cNvPr id="41110" name="Check Box 150" hidden="1">
              <a:extLst>
                <a:ext uri="{63B3BB69-23CF-44E3-9099-C40C66FF867C}">
                  <a14:compatExt spid="_x0000_s41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229</xdr:row>
          <xdr:rowOff>190500</xdr:rowOff>
        </xdr:from>
        <xdr:to>
          <xdr:col>18</xdr:col>
          <xdr:colOff>628650</xdr:colOff>
          <xdr:row>229</xdr:row>
          <xdr:rowOff>419100</xdr:rowOff>
        </xdr:to>
        <xdr:sp macro="" textlink="">
          <xdr:nvSpPr>
            <xdr:cNvPr id="41111" name="Check Box 151" hidden="1">
              <a:extLst>
                <a:ext uri="{63B3BB69-23CF-44E3-9099-C40C66FF867C}">
                  <a14:compatExt spid="_x0000_s41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230</xdr:row>
          <xdr:rowOff>190500</xdr:rowOff>
        </xdr:from>
        <xdr:to>
          <xdr:col>18</xdr:col>
          <xdr:colOff>628650</xdr:colOff>
          <xdr:row>230</xdr:row>
          <xdr:rowOff>419100</xdr:rowOff>
        </xdr:to>
        <xdr:sp macro="" textlink="">
          <xdr:nvSpPr>
            <xdr:cNvPr id="41112" name="Check Box 152" hidden="1">
              <a:extLst>
                <a:ext uri="{63B3BB69-23CF-44E3-9099-C40C66FF867C}">
                  <a14:compatExt spid="_x0000_s411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231</xdr:row>
          <xdr:rowOff>200025</xdr:rowOff>
        </xdr:from>
        <xdr:to>
          <xdr:col>18</xdr:col>
          <xdr:colOff>628650</xdr:colOff>
          <xdr:row>231</xdr:row>
          <xdr:rowOff>428625</xdr:rowOff>
        </xdr:to>
        <xdr:sp macro="" textlink="">
          <xdr:nvSpPr>
            <xdr:cNvPr id="41113" name="Check Box 153" hidden="1">
              <a:extLst>
                <a:ext uri="{63B3BB69-23CF-44E3-9099-C40C66FF867C}">
                  <a14:compatExt spid="_x0000_s411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238</xdr:row>
          <xdr:rowOff>200025</xdr:rowOff>
        </xdr:from>
        <xdr:to>
          <xdr:col>18</xdr:col>
          <xdr:colOff>628650</xdr:colOff>
          <xdr:row>238</xdr:row>
          <xdr:rowOff>428625</xdr:rowOff>
        </xdr:to>
        <xdr:sp macro="" textlink="">
          <xdr:nvSpPr>
            <xdr:cNvPr id="41114" name="Check Box 154" hidden="1">
              <a:extLst>
                <a:ext uri="{63B3BB69-23CF-44E3-9099-C40C66FF867C}">
                  <a14:compatExt spid="_x0000_s411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240</xdr:row>
          <xdr:rowOff>142875</xdr:rowOff>
        </xdr:from>
        <xdr:to>
          <xdr:col>18</xdr:col>
          <xdr:colOff>628650</xdr:colOff>
          <xdr:row>240</xdr:row>
          <xdr:rowOff>371475</xdr:rowOff>
        </xdr:to>
        <xdr:sp macro="" textlink="">
          <xdr:nvSpPr>
            <xdr:cNvPr id="41115" name="Check Box 155" hidden="1">
              <a:extLst>
                <a:ext uri="{63B3BB69-23CF-44E3-9099-C40C66FF867C}">
                  <a14:compatExt spid="_x0000_s411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241</xdr:row>
          <xdr:rowOff>314325</xdr:rowOff>
        </xdr:from>
        <xdr:to>
          <xdr:col>18</xdr:col>
          <xdr:colOff>628650</xdr:colOff>
          <xdr:row>241</xdr:row>
          <xdr:rowOff>552450</xdr:rowOff>
        </xdr:to>
        <xdr:sp macro="" textlink="">
          <xdr:nvSpPr>
            <xdr:cNvPr id="41116" name="Check Box 156" hidden="1">
              <a:extLst>
                <a:ext uri="{63B3BB69-23CF-44E3-9099-C40C66FF867C}">
                  <a14:compatExt spid="_x0000_s411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243</xdr:row>
          <xdr:rowOff>200025</xdr:rowOff>
        </xdr:from>
        <xdr:to>
          <xdr:col>18</xdr:col>
          <xdr:colOff>628650</xdr:colOff>
          <xdr:row>243</xdr:row>
          <xdr:rowOff>428625</xdr:rowOff>
        </xdr:to>
        <xdr:sp macro="" textlink="">
          <xdr:nvSpPr>
            <xdr:cNvPr id="41117" name="Check Box 157" hidden="1">
              <a:extLst>
                <a:ext uri="{63B3BB69-23CF-44E3-9099-C40C66FF867C}">
                  <a14:compatExt spid="_x0000_s411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245</xdr:row>
          <xdr:rowOff>219075</xdr:rowOff>
        </xdr:from>
        <xdr:to>
          <xdr:col>18</xdr:col>
          <xdr:colOff>628650</xdr:colOff>
          <xdr:row>245</xdr:row>
          <xdr:rowOff>457200</xdr:rowOff>
        </xdr:to>
        <xdr:sp macro="" textlink="">
          <xdr:nvSpPr>
            <xdr:cNvPr id="41118" name="Check Box 158" hidden="1">
              <a:extLst>
                <a:ext uri="{63B3BB69-23CF-44E3-9099-C40C66FF867C}">
                  <a14:compatExt spid="_x0000_s411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246</xdr:row>
          <xdr:rowOff>133350</xdr:rowOff>
        </xdr:from>
        <xdr:to>
          <xdr:col>18</xdr:col>
          <xdr:colOff>628650</xdr:colOff>
          <xdr:row>246</xdr:row>
          <xdr:rowOff>361950</xdr:rowOff>
        </xdr:to>
        <xdr:sp macro="" textlink="">
          <xdr:nvSpPr>
            <xdr:cNvPr id="41119" name="Check Box 159" hidden="1">
              <a:extLst>
                <a:ext uri="{63B3BB69-23CF-44E3-9099-C40C66FF867C}">
                  <a14:compatExt spid="_x0000_s411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247</xdr:row>
          <xdr:rowOff>219075</xdr:rowOff>
        </xdr:from>
        <xdr:to>
          <xdr:col>18</xdr:col>
          <xdr:colOff>628650</xdr:colOff>
          <xdr:row>247</xdr:row>
          <xdr:rowOff>457200</xdr:rowOff>
        </xdr:to>
        <xdr:sp macro="" textlink="">
          <xdr:nvSpPr>
            <xdr:cNvPr id="41120" name="Check Box 160" hidden="1">
              <a:extLst>
                <a:ext uri="{63B3BB69-23CF-44E3-9099-C40C66FF867C}">
                  <a14:compatExt spid="_x0000_s411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248</xdr:row>
          <xdr:rowOff>228600</xdr:rowOff>
        </xdr:from>
        <xdr:to>
          <xdr:col>18</xdr:col>
          <xdr:colOff>628650</xdr:colOff>
          <xdr:row>248</xdr:row>
          <xdr:rowOff>457200</xdr:rowOff>
        </xdr:to>
        <xdr:sp macro="" textlink="">
          <xdr:nvSpPr>
            <xdr:cNvPr id="41121" name="Check Box 161" hidden="1">
              <a:extLst>
                <a:ext uri="{63B3BB69-23CF-44E3-9099-C40C66FF867C}">
                  <a14:compatExt spid="_x0000_s41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250</xdr:row>
          <xdr:rowOff>142875</xdr:rowOff>
        </xdr:from>
        <xdr:to>
          <xdr:col>18</xdr:col>
          <xdr:colOff>628650</xdr:colOff>
          <xdr:row>250</xdr:row>
          <xdr:rowOff>371475</xdr:rowOff>
        </xdr:to>
        <xdr:sp macro="" textlink="">
          <xdr:nvSpPr>
            <xdr:cNvPr id="41122" name="Check Box 162" hidden="1">
              <a:extLst>
                <a:ext uri="{63B3BB69-23CF-44E3-9099-C40C66FF867C}">
                  <a14:compatExt spid="_x0000_s41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251</xdr:row>
          <xdr:rowOff>200025</xdr:rowOff>
        </xdr:from>
        <xdr:to>
          <xdr:col>18</xdr:col>
          <xdr:colOff>628650</xdr:colOff>
          <xdr:row>251</xdr:row>
          <xdr:rowOff>428625</xdr:rowOff>
        </xdr:to>
        <xdr:sp macro="" textlink="">
          <xdr:nvSpPr>
            <xdr:cNvPr id="41123" name="Check Box 163" hidden="1">
              <a:extLst>
                <a:ext uri="{63B3BB69-23CF-44E3-9099-C40C66FF867C}">
                  <a14:compatExt spid="_x0000_s41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252</xdr:row>
          <xdr:rowOff>219075</xdr:rowOff>
        </xdr:from>
        <xdr:to>
          <xdr:col>18</xdr:col>
          <xdr:colOff>628650</xdr:colOff>
          <xdr:row>252</xdr:row>
          <xdr:rowOff>457200</xdr:rowOff>
        </xdr:to>
        <xdr:sp macro="" textlink="">
          <xdr:nvSpPr>
            <xdr:cNvPr id="41124" name="Check Box 164" hidden="1">
              <a:extLst>
                <a:ext uri="{63B3BB69-23CF-44E3-9099-C40C66FF867C}">
                  <a14:compatExt spid="_x0000_s411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253</xdr:row>
          <xdr:rowOff>200025</xdr:rowOff>
        </xdr:from>
        <xdr:to>
          <xdr:col>18</xdr:col>
          <xdr:colOff>628650</xdr:colOff>
          <xdr:row>253</xdr:row>
          <xdr:rowOff>428625</xdr:rowOff>
        </xdr:to>
        <xdr:sp macro="" textlink="">
          <xdr:nvSpPr>
            <xdr:cNvPr id="41125" name="Check Box 165" hidden="1">
              <a:extLst>
                <a:ext uri="{63B3BB69-23CF-44E3-9099-C40C66FF867C}">
                  <a14:compatExt spid="_x0000_s411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254</xdr:row>
          <xdr:rowOff>219075</xdr:rowOff>
        </xdr:from>
        <xdr:to>
          <xdr:col>18</xdr:col>
          <xdr:colOff>628650</xdr:colOff>
          <xdr:row>254</xdr:row>
          <xdr:rowOff>457200</xdr:rowOff>
        </xdr:to>
        <xdr:sp macro="" textlink="">
          <xdr:nvSpPr>
            <xdr:cNvPr id="41126" name="Check Box 166" hidden="1">
              <a:extLst>
                <a:ext uri="{63B3BB69-23CF-44E3-9099-C40C66FF867C}">
                  <a14:compatExt spid="_x0000_s411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255</xdr:row>
          <xdr:rowOff>200025</xdr:rowOff>
        </xdr:from>
        <xdr:to>
          <xdr:col>18</xdr:col>
          <xdr:colOff>628650</xdr:colOff>
          <xdr:row>255</xdr:row>
          <xdr:rowOff>428625</xdr:rowOff>
        </xdr:to>
        <xdr:sp macro="" textlink="">
          <xdr:nvSpPr>
            <xdr:cNvPr id="41127" name="Check Box 167" hidden="1">
              <a:extLst>
                <a:ext uri="{63B3BB69-23CF-44E3-9099-C40C66FF867C}">
                  <a14:compatExt spid="_x0000_s411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257</xdr:row>
          <xdr:rowOff>200025</xdr:rowOff>
        </xdr:from>
        <xdr:to>
          <xdr:col>18</xdr:col>
          <xdr:colOff>628650</xdr:colOff>
          <xdr:row>257</xdr:row>
          <xdr:rowOff>428625</xdr:rowOff>
        </xdr:to>
        <xdr:sp macro="" textlink="">
          <xdr:nvSpPr>
            <xdr:cNvPr id="41128" name="Check Box 168" hidden="1">
              <a:extLst>
                <a:ext uri="{63B3BB69-23CF-44E3-9099-C40C66FF867C}">
                  <a14:compatExt spid="_x0000_s411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258</xdr:row>
          <xdr:rowOff>219075</xdr:rowOff>
        </xdr:from>
        <xdr:to>
          <xdr:col>18</xdr:col>
          <xdr:colOff>628650</xdr:colOff>
          <xdr:row>258</xdr:row>
          <xdr:rowOff>457200</xdr:rowOff>
        </xdr:to>
        <xdr:sp macro="" textlink="">
          <xdr:nvSpPr>
            <xdr:cNvPr id="41129" name="Check Box 169" hidden="1">
              <a:extLst>
                <a:ext uri="{63B3BB69-23CF-44E3-9099-C40C66FF867C}">
                  <a14:compatExt spid="_x0000_s41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259</xdr:row>
          <xdr:rowOff>228600</xdr:rowOff>
        </xdr:from>
        <xdr:to>
          <xdr:col>18</xdr:col>
          <xdr:colOff>628650</xdr:colOff>
          <xdr:row>259</xdr:row>
          <xdr:rowOff>457200</xdr:rowOff>
        </xdr:to>
        <xdr:sp macro="" textlink="">
          <xdr:nvSpPr>
            <xdr:cNvPr id="41130" name="Check Box 170" hidden="1">
              <a:extLst>
                <a:ext uri="{63B3BB69-23CF-44E3-9099-C40C66FF867C}">
                  <a14:compatExt spid="_x0000_s411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260</xdr:row>
          <xdr:rowOff>200025</xdr:rowOff>
        </xdr:from>
        <xdr:to>
          <xdr:col>18</xdr:col>
          <xdr:colOff>628650</xdr:colOff>
          <xdr:row>260</xdr:row>
          <xdr:rowOff>428625</xdr:rowOff>
        </xdr:to>
        <xdr:sp macro="" textlink="">
          <xdr:nvSpPr>
            <xdr:cNvPr id="41131" name="Check Box 171" hidden="1">
              <a:extLst>
                <a:ext uri="{63B3BB69-23CF-44E3-9099-C40C66FF867C}">
                  <a14:compatExt spid="_x0000_s411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272</xdr:row>
          <xdr:rowOff>238125</xdr:rowOff>
        </xdr:from>
        <xdr:to>
          <xdr:col>18</xdr:col>
          <xdr:colOff>628650</xdr:colOff>
          <xdr:row>272</xdr:row>
          <xdr:rowOff>466725</xdr:rowOff>
        </xdr:to>
        <xdr:sp macro="" textlink="">
          <xdr:nvSpPr>
            <xdr:cNvPr id="41132" name="Check Box 172" hidden="1">
              <a:extLst>
                <a:ext uri="{63B3BB69-23CF-44E3-9099-C40C66FF867C}">
                  <a14:compatExt spid="_x0000_s41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274</xdr:row>
          <xdr:rowOff>133350</xdr:rowOff>
        </xdr:from>
        <xdr:to>
          <xdr:col>18</xdr:col>
          <xdr:colOff>628650</xdr:colOff>
          <xdr:row>274</xdr:row>
          <xdr:rowOff>361950</xdr:rowOff>
        </xdr:to>
        <xdr:sp macro="" textlink="">
          <xdr:nvSpPr>
            <xdr:cNvPr id="41133" name="Check Box 173" hidden="1">
              <a:extLst>
                <a:ext uri="{63B3BB69-23CF-44E3-9099-C40C66FF867C}">
                  <a14:compatExt spid="_x0000_s411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275</xdr:row>
          <xdr:rowOff>228600</xdr:rowOff>
        </xdr:from>
        <xdr:to>
          <xdr:col>18</xdr:col>
          <xdr:colOff>628650</xdr:colOff>
          <xdr:row>275</xdr:row>
          <xdr:rowOff>457200</xdr:rowOff>
        </xdr:to>
        <xdr:sp macro="" textlink="">
          <xdr:nvSpPr>
            <xdr:cNvPr id="41134" name="Check Box 174" hidden="1">
              <a:extLst>
                <a:ext uri="{63B3BB69-23CF-44E3-9099-C40C66FF867C}">
                  <a14:compatExt spid="_x0000_s411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277</xdr:row>
          <xdr:rowOff>285750</xdr:rowOff>
        </xdr:from>
        <xdr:to>
          <xdr:col>18</xdr:col>
          <xdr:colOff>628650</xdr:colOff>
          <xdr:row>277</xdr:row>
          <xdr:rowOff>514350</xdr:rowOff>
        </xdr:to>
        <xdr:sp macro="" textlink="">
          <xdr:nvSpPr>
            <xdr:cNvPr id="41135" name="Check Box 175" hidden="1">
              <a:extLst>
                <a:ext uri="{63B3BB69-23CF-44E3-9099-C40C66FF867C}">
                  <a14:compatExt spid="_x0000_s411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278</xdr:row>
          <xdr:rowOff>133350</xdr:rowOff>
        </xdr:from>
        <xdr:to>
          <xdr:col>18</xdr:col>
          <xdr:colOff>628650</xdr:colOff>
          <xdr:row>278</xdr:row>
          <xdr:rowOff>361950</xdr:rowOff>
        </xdr:to>
        <xdr:sp macro="" textlink="">
          <xdr:nvSpPr>
            <xdr:cNvPr id="41136" name="Check Box 176" hidden="1">
              <a:extLst>
                <a:ext uri="{63B3BB69-23CF-44E3-9099-C40C66FF867C}">
                  <a14:compatExt spid="_x0000_s411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279</xdr:row>
          <xdr:rowOff>133350</xdr:rowOff>
        </xdr:from>
        <xdr:to>
          <xdr:col>18</xdr:col>
          <xdr:colOff>628650</xdr:colOff>
          <xdr:row>279</xdr:row>
          <xdr:rowOff>361950</xdr:rowOff>
        </xdr:to>
        <xdr:sp macro="" textlink="">
          <xdr:nvSpPr>
            <xdr:cNvPr id="41137" name="Check Box 177" hidden="1">
              <a:extLst>
                <a:ext uri="{63B3BB69-23CF-44E3-9099-C40C66FF867C}">
                  <a14:compatExt spid="_x0000_s411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280</xdr:row>
          <xdr:rowOff>276225</xdr:rowOff>
        </xdr:from>
        <xdr:to>
          <xdr:col>18</xdr:col>
          <xdr:colOff>628650</xdr:colOff>
          <xdr:row>280</xdr:row>
          <xdr:rowOff>504825</xdr:rowOff>
        </xdr:to>
        <xdr:sp macro="" textlink="">
          <xdr:nvSpPr>
            <xdr:cNvPr id="41138" name="Check Box 178" hidden="1">
              <a:extLst>
                <a:ext uri="{63B3BB69-23CF-44E3-9099-C40C66FF867C}">
                  <a14:compatExt spid="_x0000_s411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281</xdr:row>
          <xdr:rowOff>238125</xdr:rowOff>
        </xdr:from>
        <xdr:to>
          <xdr:col>18</xdr:col>
          <xdr:colOff>628650</xdr:colOff>
          <xdr:row>281</xdr:row>
          <xdr:rowOff>466725</xdr:rowOff>
        </xdr:to>
        <xdr:sp macro="" textlink="">
          <xdr:nvSpPr>
            <xdr:cNvPr id="41139" name="Check Box 179" hidden="1">
              <a:extLst>
                <a:ext uri="{63B3BB69-23CF-44E3-9099-C40C66FF867C}">
                  <a14:compatExt spid="_x0000_s411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282</xdr:row>
          <xdr:rowOff>228600</xdr:rowOff>
        </xdr:from>
        <xdr:to>
          <xdr:col>18</xdr:col>
          <xdr:colOff>628650</xdr:colOff>
          <xdr:row>282</xdr:row>
          <xdr:rowOff>457200</xdr:rowOff>
        </xdr:to>
        <xdr:sp macro="" textlink="">
          <xdr:nvSpPr>
            <xdr:cNvPr id="41140" name="Check Box 180" hidden="1">
              <a:extLst>
                <a:ext uri="{63B3BB69-23CF-44E3-9099-C40C66FF867C}">
                  <a14:compatExt spid="_x0000_s411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284</xdr:row>
          <xdr:rowOff>247650</xdr:rowOff>
        </xdr:from>
        <xdr:to>
          <xdr:col>18</xdr:col>
          <xdr:colOff>628650</xdr:colOff>
          <xdr:row>284</xdr:row>
          <xdr:rowOff>476250</xdr:rowOff>
        </xdr:to>
        <xdr:sp macro="" textlink="">
          <xdr:nvSpPr>
            <xdr:cNvPr id="41141" name="Check Box 181" hidden="1">
              <a:extLst>
                <a:ext uri="{63B3BB69-23CF-44E3-9099-C40C66FF867C}">
                  <a14:compatExt spid="_x0000_s411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285</xdr:row>
          <xdr:rowOff>133350</xdr:rowOff>
        </xdr:from>
        <xdr:to>
          <xdr:col>18</xdr:col>
          <xdr:colOff>628650</xdr:colOff>
          <xdr:row>285</xdr:row>
          <xdr:rowOff>361950</xdr:rowOff>
        </xdr:to>
        <xdr:sp macro="" textlink="">
          <xdr:nvSpPr>
            <xdr:cNvPr id="41142" name="Check Box 182" hidden="1">
              <a:extLst>
                <a:ext uri="{63B3BB69-23CF-44E3-9099-C40C66FF867C}">
                  <a14:compatExt spid="_x0000_s411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286</xdr:row>
          <xdr:rowOff>133350</xdr:rowOff>
        </xdr:from>
        <xdr:to>
          <xdr:col>18</xdr:col>
          <xdr:colOff>628650</xdr:colOff>
          <xdr:row>286</xdr:row>
          <xdr:rowOff>361950</xdr:rowOff>
        </xdr:to>
        <xdr:sp macro="" textlink="">
          <xdr:nvSpPr>
            <xdr:cNvPr id="41143" name="Check Box 183" hidden="1">
              <a:extLst>
                <a:ext uri="{63B3BB69-23CF-44E3-9099-C40C66FF867C}">
                  <a14:compatExt spid="_x0000_s41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287</xdr:row>
          <xdr:rowOff>133350</xdr:rowOff>
        </xdr:from>
        <xdr:to>
          <xdr:col>18</xdr:col>
          <xdr:colOff>628650</xdr:colOff>
          <xdr:row>287</xdr:row>
          <xdr:rowOff>361950</xdr:rowOff>
        </xdr:to>
        <xdr:sp macro="" textlink="">
          <xdr:nvSpPr>
            <xdr:cNvPr id="41144" name="Check Box 184" hidden="1">
              <a:extLst>
                <a:ext uri="{63B3BB69-23CF-44E3-9099-C40C66FF867C}">
                  <a14:compatExt spid="_x0000_s411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288</xdr:row>
          <xdr:rowOff>133350</xdr:rowOff>
        </xdr:from>
        <xdr:to>
          <xdr:col>18</xdr:col>
          <xdr:colOff>628650</xdr:colOff>
          <xdr:row>288</xdr:row>
          <xdr:rowOff>361950</xdr:rowOff>
        </xdr:to>
        <xdr:sp macro="" textlink="">
          <xdr:nvSpPr>
            <xdr:cNvPr id="41145" name="Check Box 185" hidden="1">
              <a:extLst>
                <a:ext uri="{63B3BB69-23CF-44E3-9099-C40C66FF867C}">
                  <a14:compatExt spid="_x0000_s41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289</xdr:row>
          <xdr:rowOff>180975</xdr:rowOff>
        </xdr:from>
        <xdr:to>
          <xdr:col>18</xdr:col>
          <xdr:colOff>628650</xdr:colOff>
          <xdr:row>289</xdr:row>
          <xdr:rowOff>409575</xdr:rowOff>
        </xdr:to>
        <xdr:sp macro="" textlink="">
          <xdr:nvSpPr>
            <xdr:cNvPr id="41146" name="Check Box 186" hidden="1">
              <a:extLst>
                <a:ext uri="{63B3BB69-23CF-44E3-9099-C40C66FF867C}">
                  <a14:compatExt spid="_x0000_s41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290</xdr:row>
          <xdr:rowOff>190500</xdr:rowOff>
        </xdr:from>
        <xdr:to>
          <xdr:col>18</xdr:col>
          <xdr:colOff>628650</xdr:colOff>
          <xdr:row>290</xdr:row>
          <xdr:rowOff>419100</xdr:rowOff>
        </xdr:to>
        <xdr:sp macro="" textlink="">
          <xdr:nvSpPr>
            <xdr:cNvPr id="41147" name="Check Box 187" hidden="1">
              <a:extLst>
                <a:ext uri="{63B3BB69-23CF-44E3-9099-C40C66FF867C}">
                  <a14:compatExt spid="_x0000_s41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292</xdr:row>
          <xdr:rowOff>133350</xdr:rowOff>
        </xdr:from>
        <xdr:to>
          <xdr:col>18</xdr:col>
          <xdr:colOff>628650</xdr:colOff>
          <xdr:row>292</xdr:row>
          <xdr:rowOff>361950</xdr:rowOff>
        </xdr:to>
        <xdr:sp macro="" textlink="">
          <xdr:nvSpPr>
            <xdr:cNvPr id="41148" name="Check Box 188" hidden="1">
              <a:extLst>
                <a:ext uri="{63B3BB69-23CF-44E3-9099-C40C66FF867C}">
                  <a14:compatExt spid="_x0000_s41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293</xdr:row>
          <xdr:rowOff>133350</xdr:rowOff>
        </xdr:from>
        <xdr:to>
          <xdr:col>18</xdr:col>
          <xdr:colOff>628650</xdr:colOff>
          <xdr:row>293</xdr:row>
          <xdr:rowOff>361950</xdr:rowOff>
        </xdr:to>
        <xdr:sp macro="" textlink="">
          <xdr:nvSpPr>
            <xdr:cNvPr id="41149" name="Check Box 189" hidden="1">
              <a:extLst>
                <a:ext uri="{63B3BB69-23CF-44E3-9099-C40C66FF867C}">
                  <a14:compatExt spid="_x0000_s41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294</xdr:row>
          <xdr:rowOff>133350</xdr:rowOff>
        </xdr:from>
        <xdr:to>
          <xdr:col>18</xdr:col>
          <xdr:colOff>628650</xdr:colOff>
          <xdr:row>294</xdr:row>
          <xdr:rowOff>361950</xdr:rowOff>
        </xdr:to>
        <xdr:sp macro="" textlink="">
          <xdr:nvSpPr>
            <xdr:cNvPr id="41150" name="Check Box 190" hidden="1">
              <a:extLst>
                <a:ext uri="{63B3BB69-23CF-44E3-9099-C40C66FF867C}">
                  <a14:compatExt spid="_x0000_s411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295</xdr:row>
          <xdr:rowOff>133350</xdr:rowOff>
        </xdr:from>
        <xdr:to>
          <xdr:col>18</xdr:col>
          <xdr:colOff>628650</xdr:colOff>
          <xdr:row>295</xdr:row>
          <xdr:rowOff>361950</xdr:rowOff>
        </xdr:to>
        <xdr:sp macro="" textlink="">
          <xdr:nvSpPr>
            <xdr:cNvPr id="41151" name="Check Box 191" hidden="1">
              <a:extLst>
                <a:ext uri="{63B3BB69-23CF-44E3-9099-C40C66FF867C}">
                  <a14:compatExt spid="_x0000_s41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296</xdr:row>
          <xdr:rowOff>180975</xdr:rowOff>
        </xdr:from>
        <xdr:to>
          <xdr:col>18</xdr:col>
          <xdr:colOff>628650</xdr:colOff>
          <xdr:row>296</xdr:row>
          <xdr:rowOff>409575</xdr:rowOff>
        </xdr:to>
        <xdr:sp macro="" textlink="">
          <xdr:nvSpPr>
            <xdr:cNvPr id="41152" name="Check Box 192" hidden="1">
              <a:extLst>
                <a:ext uri="{63B3BB69-23CF-44E3-9099-C40C66FF867C}">
                  <a14:compatExt spid="_x0000_s41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303</xdr:row>
          <xdr:rowOff>276225</xdr:rowOff>
        </xdr:from>
        <xdr:to>
          <xdr:col>18</xdr:col>
          <xdr:colOff>628650</xdr:colOff>
          <xdr:row>303</xdr:row>
          <xdr:rowOff>504825</xdr:rowOff>
        </xdr:to>
        <xdr:sp macro="" textlink="">
          <xdr:nvSpPr>
            <xdr:cNvPr id="41153" name="Check Box 193" hidden="1">
              <a:extLst>
                <a:ext uri="{63B3BB69-23CF-44E3-9099-C40C66FF867C}">
                  <a14:compatExt spid="_x0000_s41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304</xdr:row>
          <xdr:rowOff>276225</xdr:rowOff>
        </xdr:from>
        <xdr:to>
          <xdr:col>18</xdr:col>
          <xdr:colOff>628650</xdr:colOff>
          <xdr:row>304</xdr:row>
          <xdr:rowOff>504825</xdr:rowOff>
        </xdr:to>
        <xdr:sp macro="" textlink="">
          <xdr:nvSpPr>
            <xdr:cNvPr id="41154" name="Check Box 194" hidden="1">
              <a:extLst>
                <a:ext uri="{63B3BB69-23CF-44E3-9099-C40C66FF867C}">
                  <a14:compatExt spid="_x0000_s41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306</xdr:row>
          <xdr:rowOff>133350</xdr:rowOff>
        </xdr:from>
        <xdr:to>
          <xdr:col>18</xdr:col>
          <xdr:colOff>628650</xdr:colOff>
          <xdr:row>306</xdr:row>
          <xdr:rowOff>361950</xdr:rowOff>
        </xdr:to>
        <xdr:sp macro="" textlink="">
          <xdr:nvSpPr>
            <xdr:cNvPr id="41155" name="Check Box 195" hidden="1">
              <a:extLst>
                <a:ext uri="{63B3BB69-23CF-44E3-9099-C40C66FF867C}">
                  <a14:compatExt spid="_x0000_s411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307</xdr:row>
          <xdr:rowOff>133350</xdr:rowOff>
        </xdr:from>
        <xdr:to>
          <xdr:col>18</xdr:col>
          <xdr:colOff>628650</xdr:colOff>
          <xdr:row>307</xdr:row>
          <xdr:rowOff>361950</xdr:rowOff>
        </xdr:to>
        <xdr:sp macro="" textlink="">
          <xdr:nvSpPr>
            <xdr:cNvPr id="41156" name="Check Box 196" hidden="1">
              <a:extLst>
                <a:ext uri="{63B3BB69-23CF-44E3-9099-C40C66FF867C}">
                  <a14:compatExt spid="_x0000_s411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308</xdr:row>
          <xdr:rowOff>133350</xdr:rowOff>
        </xdr:from>
        <xdr:to>
          <xdr:col>18</xdr:col>
          <xdr:colOff>628650</xdr:colOff>
          <xdr:row>308</xdr:row>
          <xdr:rowOff>361950</xdr:rowOff>
        </xdr:to>
        <xdr:sp macro="" textlink="">
          <xdr:nvSpPr>
            <xdr:cNvPr id="41157" name="Check Box 197" hidden="1">
              <a:extLst>
                <a:ext uri="{63B3BB69-23CF-44E3-9099-C40C66FF867C}">
                  <a14:compatExt spid="_x0000_s411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309</xdr:row>
          <xdr:rowOff>190500</xdr:rowOff>
        </xdr:from>
        <xdr:to>
          <xdr:col>18</xdr:col>
          <xdr:colOff>628650</xdr:colOff>
          <xdr:row>309</xdr:row>
          <xdr:rowOff>419100</xdr:rowOff>
        </xdr:to>
        <xdr:sp macro="" textlink="">
          <xdr:nvSpPr>
            <xdr:cNvPr id="41158" name="Check Box 198" hidden="1">
              <a:extLst>
                <a:ext uri="{63B3BB69-23CF-44E3-9099-C40C66FF867C}">
                  <a14:compatExt spid="_x0000_s411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311</xdr:row>
          <xdr:rowOff>200025</xdr:rowOff>
        </xdr:from>
        <xdr:to>
          <xdr:col>18</xdr:col>
          <xdr:colOff>628650</xdr:colOff>
          <xdr:row>311</xdr:row>
          <xdr:rowOff>428625</xdr:rowOff>
        </xdr:to>
        <xdr:sp macro="" textlink="">
          <xdr:nvSpPr>
            <xdr:cNvPr id="41159" name="Check Box 199" hidden="1">
              <a:extLst>
                <a:ext uri="{63B3BB69-23CF-44E3-9099-C40C66FF867C}">
                  <a14:compatExt spid="_x0000_s411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314</xdr:row>
          <xdr:rowOff>180975</xdr:rowOff>
        </xdr:from>
        <xdr:to>
          <xdr:col>18</xdr:col>
          <xdr:colOff>628650</xdr:colOff>
          <xdr:row>314</xdr:row>
          <xdr:rowOff>409575</xdr:rowOff>
        </xdr:to>
        <xdr:sp macro="" textlink="">
          <xdr:nvSpPr>
            <xdr:cNvPr id="41160" name="Check Box 200" hidden="1">
              <a:extLst>
                <a:ext uri="{63B3BB69-23CF-44E3-9099-C40C66FF867C}">
                  <a14:compatExt spid="_x0000_s411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315</xdr:row>
          <xdr:rowOff>333375</xdr:rowOff>
        </xdr:from>
        <xdr:to>
          <xdr:col>18</xdr:col>
          <xdr:colOff>628650</xdr:colOff>
          <xdr:row>315</xdr:row>
          <xdr:rowOff>561975</xdr:rowOff>
        </xdr:to>
        <xdr:sp macro="" textlink="">
          <xdr:nvSpPr>
            <xdr:cNvPr id="41161" name="Check Box 201" hidden="1">
              <a:extLst>
                <a:ext uri="{63B3BB69-23CF-44E3-9099-C40C66FF867C}">
                  <a14:compatExt spid="_x0000_s411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316</xdr:row>
          <xdr:rowOff>333375</xdr:rowOff>
        </xdr:from>
        <xdr:to>
          <xdr:col>18</xdr:col>
          <xdr:colOff>628650</xdr:colOff>
          <xdr:row>316</xdr:row>
          <xdr:rowOff>561975</xdr:rowOff>
        </xdr:to>
        <xdr:sp macro="" textlink="">
          <xdr:nvSpPr>
            <xdr:cNvPr id="41162" name="Check Box 202" hidden="1">
              <a:extLst>
                <a:ext uri="{63B3BB69-23CF-44E3-9099-C40C66FF867C}">
                  <a14:compatExt spid="_x0000_s411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317</xdr:row>
          <xdr:rowOff>238125</xdr:rowOff>
        </xdr:from>
        <xdr:to>
          <xdr:col>18</xdr:col>
          <xdr:colOff>628650</xdr:colOff>
          <xdr:row>317</xdr:row>
          <xdr:rowOff>466725</xdr:rowOff>
        </xdr:to>
        <xdr:sp macro="" textlink="">
          <xdr:nvSpPr>
            <xdr:cNvPr id="41163" name="Check Box 203" hidden="1">
              <a:extLst>
                <a:ext uri="{63B3BB69-23CF-44E3-9099-C40C66FF867C}">
                  <a14:compatExt spid="_x0000_s41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318</xdr:row>
          <xdr:rowOff>381000</xdr:rowOff>
        </xdr:from>
        <xdr:to>
          <xdr:col>18</xdr:col>
          <xdr:colOff>609600</xdr:colOff>
          <xdr:row>318</xdr:row>
          <xdr:rowOff>609600</xdr:rowOff>
        </xdr:to>
        <xdr:sp macro="" textlink="">
          <xdr:nvSpPr>
            <xdr:cNvPr id="41164" name="Check Box 204" hidden="1">
              <a:extLst>
                <a:ext uri="{63B3BB69-23CF-44E3-9099-C40C66FF867C}">
                  <a14:compatExt spid="_x0000_s411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320</xdr:row>
          <xdr:rowOff>133350</xdr:rowOff>
        </xdr:from>
        <xdr:to>
          <xdr:col>18</xdr:col>
          <xdr:colOff>628650</xdr:colOff>
          <xdr:row>320</xdr:row>
          <xdr:rowOff>361950</xdr:rowOff>
        </xdr:to>
        <xdr:sp macro="" textlink="">
          <xdr:nvSpPr>
            <xdr:cNvPr id="41165" name="Check Box 205" hidden="1">
              <a:extLst>
                <a:ext uri="{63B3BB69-23CF-44E3-9099-C40C66FF867C}">
                  <a14:compatExt spid="_x0000_s411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321</xdr:row>
          <xdr:rowOff>133350</xdr:rowOff>
        </xdr:from>
        <xdr:to>
          <xdr:col>18</xdr:col>
          <xdr:colOff>628650</xdr:colOff>
          <xdr:row>321</xdr:row>
          <xdr:rowOff>361950</xdr:rowOff>
        </xdr:to>
        <xdr:sp macro="" textlink="">
          <xdr:nvSpPr>
            <xdr:cNvPr id="41166" name="Check Box 206" hidden="1">
              <a:extLst>
                <a:ext uri="{63B3BB69-23CF-44E3-9099-C40C66FF867C}">
                  <a14:compatExt spid="_x0000_s411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322</xdr:row>
          <xdr:rowOff>133350</xdr:rowOff>
        </xdr:from>
        <xdr:to>
          <xdr:col>18</xdr:col>
          <xdr:colOff>628650</xdr:colOff>
          <xdr:row>322</xdr:row>
          <xdr:rowOff>361950</xdr:rowOff>
        </xdr:to>
        <xdr:sp macro="" textlink="">
          <xdr:nvSpPr>
            <xdr:cNvPr id="41167" name="Check Box 207" hidden="1">
              <a:extLst>
                <a:ext uri="{63B3BB69-23CF-44E3-9099-C40C66FF867C}">
                  <a14:compatExt spid="_x0000_s41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323</xdr:row>
          <xdr:rowOff>228600</xdr:rowOff>
        </xdr:from>
        <xdr:to>
          <xdr:col>18</xdr:col>
          <xdr:colOff>628650</xdr:colOff>
          <xdr:row>323</xdr:row>
          <xdr:rowOff>457200</xdr:rowOff>
        </xdr:to>
        <xdr:sp macro="" textlink="">
          <xdr:nvSpPr>
            <xdr:cNvPr id="41168" name="Check Box 208" hidden="1">
              <a:extLst>
                <a:ext uri="{63B3BB69-23CF-44E3-9099-C40C66FF867C}">
                  <a14:compatExt spid="_x0000_s411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326</xdr:row>
          <xdr:rowOff>133350</xdr:rowOff>
        </xdr:from>
        <xdr:to>
          <xdr:col>18</xdr:col>
          <xdr:colOff>628650</xdr:colOff>
          <xdr:row>326</xdr:row>
          <xdr:rowOff>361950</xdr:rowOff>
        </xdr:to>
        <xdr:sp macro="" textlink="">
          <xdr:nvSpPr>
            <xdr:cNvPr id="41169" name="Check Box 209" hidden="1">
              <a:extLst>
                <a:ext uri="{63B3BB69-23CF-44E3-9099-C40C66FF867C}">
                  <a14:compatExt spid="_x0000_s41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327</xdr:row>
          <xdr:rowOff>133350</xdr:rowOff>
        </xdr:from>
        <xdr:to>
          <xdr:col>18</xdr:col>
          <xdr:colOff>628650</xdr:colOff>
          <xdr:row>327</xdr:row>
          <xdr:rowOff>361950</xdr:rowOff>
        </xdr:to>
        <xdr:sp macro="" textlink="">
          <xdr:nvSpPr>
            <xdr:cNvPr id="41170" name="Check Box 210" hidden="1">
              <a:extLst>
                <a:ext uri="{63B3BB69-23CF-44E3-9099-C40C66FF867C}">
                  <a14:compatExt spid="_x0000_s41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328</xdr:row>
          <xdr:rowOff>133350</xdr:rowOff>
        </xdr:from>
        <xdr:to>
          <xdr:col>18</xdr:col>
          <xdr:colOff>628650</xdr:colOff>
          <xdr:row>328</xdr:row>
          <xdr:rowOff>361950</xdr:rowOff>
        </xdr:to>
        <xdr:sp macro="" textlink="">
          <xdr:nvSpPr>
            <xdr:cNvPr id="41171" name="Check Box 211" hidden="1">
              <a:extLst>
                <a:ext uri="{63B3BB69-23CF-44E3-9099-C40C66FF867C}">
                  <a14:compatExt spid="_x0000_s411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329</xdr:row>
          <xdr:rowOff>133350</xdr:rowOff>
        </xdr:from>
        <xdr:to>
          <xdr:col>18</xdr:col>
          <xdr:colOff>628650</xdr:colOff>
          <xdr:row>329</xdr:row>
          <xdr:rowOff>361950</xdr:rowOff>
        </xdr:to>
        <xdr:sp macro="" textlink="">
          <xdr:nvSpPr>
            <xdr:cNvPr id="41172" name="Check Box 212" hidden="1">
              <a:extLst>
                <a:ext uri="{63B3BB69-23CF-44E3-9099-C40C66FF867C}">
                  <a14:compatExt spid="_x0000_s41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331</xdr:row>
          <xdr:rowOff>133350</xdr:rowOff>
        </xdr:from>
        <xdr:to>
          <xdr:col>18</xdr:col>
          <xdr:colOff>628650</xdr:colOff>
          <xdr:row>331</xdr:row>
          <xdr:rowOff>361950</xdr:rowOff>
        </xdr:to>
        <xdr:sp macro="" textlink="">
          <xdr:nvSpPr>
            <xdr:cNvPr id="41173" name="Check Box 213" hidden="1">
              <a:extLst>
                <a:ext uri="{63B3BB69-23CF-44E3-9099-C40C66FF867C}">
                  <a14:compatExt spid="_x0000_s41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332</xdr:row>
          <xdr:rowOff>133350</xdr:rowOff>
        </xdr:from>
        <xdr:to>
          <xdr:col>18</xdr:col>
          <xdr:colOff>628650</xdr:colOff>
          <xdr:row>332</xdr:row>
          <xdr:rowOff>361950</xdr:rowOff>
        </xdr:to>
        <xdr:sp macro="" textlink="">
          <xdr:nvSpPr>
            <xdr:cNvPr id="41174" name="Check Box 214" hidden="1">
              <a:extLst>
                <a:ext uri="{63B3BB69-23CF-44E3-9099-C40C66FF867C}">
                  <a14:compatExt spid="_x0000_s411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333</xdr:row>
          <xdr:rowOff>133350</xdr:rowOff>
        </xdr:from>
        <xdr:to>
          <xdr:col>18</xdr:col>
          <xdr:colOff>628650</xdr:colOff>
          <xdr:row>333</xdr:row>
          <xdr:rowOff>361950</xdr:rowOff>
        </xdr:to>
        <xdr:sp macro="" textlink="">
          <xdr:nvSpPr>
            <xdr:cNvPr id="41175" name="Check Box 215" hidden="1">
              <a:extLst>
                <a:ext uri="{63B3BB69-23CF-44E3-9099-C40C66FF867C}">
                  <a14:compatExt spid="_x0000_s411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334</xdr:row>
          <xdr:rowOff>133350</xdr:rowOff>
        </xdr:from>
        <xdr:to>
          <xdr:col>18</xdr:col>
          <xdr:colOff>628650</xdr:colOff>
          <xdr:row>334</xdr:row>
          <xdr:rowOff>361950</xdr:rowOff>
        </xdr:to>
        <xdr:sp macro="" textlink="">
          <xdr:nvSpPr>
            <xdr:cNvPr id="41176" name="Check Box 216" hidden="1">
              <a:extLst>
                <a:ext uri="{63B3BB69-23CF-44E3-9099-C40C66FF867C}">
                  <a14:compatExt spid="_x0000_s411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336</xdr:row>
          <xdr:rowOff>200025</xdr:rowOff>
        </xdr:from>
        <xdr:to>
          <xdr:col>18</xdr:col>
          <xdr:colOff>628650</xdr:colOff>
          <xdr:row>336</xdr:row>
          <xdr:rowOff>428625</xdr:rowOff>
        </xdr:to>
        <xdr:sp macro="" textlink="">
          <xdr:nvSpPr>
            <xdr:cNvPr id="41177" name="Check Box 217" hidden="1">
              <a:extLst>
                <a:ext uri="{63B3BB69-23CF-44E3-9099-C40C66FF867C}">
                  <a14:compatExt spid="_x0000_s411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338</xdr:row>
          <xdr:rowOff>180975</xdr:rowOff>
        </xdr:from>
        <xdr:to>
          <xdr:col>18</xdr:col>
          <xdr:colOff>628650</xdr:colOff>
          <xdr:row>338</xdr:row>
          <xdr:rowOff>409575</xdr:rowOff>
        </xdr:to>
        <xdr:sp macro="" textlink="">
          <xdr:nvSpPr>
            <xdr:cNvPr id="41178" name="Check Box 218" hidden="1">
              <a:extLst>
                <a:ext uri="{63B3BB69-23CF-44E3-9099-C40C66FF867C}">
                  <a14:compatExt spid="_x0000_s411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339</xdr:row>
          <xdr:rowOff>190500</xdr:rowOff>
        </xdr:from>
        <xdr:to>
          <xdr:col>18</xdr:col>
          <xdr:colOff>628650</xdr:colOff>
          <xdr:row>339</xdr:row>
          <xdr:rowOff>419100</xdr:rowOff>
        </xdr:to>
        <xdr:sp macro="" textlink="">
          <xdr:nvSpPr>
            <xdr:cNvPr id="41179" name="Check Box 219" hidden="1">
              <a:extLst>
                <a:ext uri="{63B3BB69-23CF-44E3-9099-C40C66FF867C}">
                  <a14:compatExt spid="_x0000_s41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340</xdr:row>
          <xdr:rowOff>180975</xdr:rowOff>
        </xdr:from>
        <xdr:to>
          <xdr:col>18</xdr:col>
          <xdr:colOff>628650</xdr:colOff>
          <xdr:row>340</xdr:row>
          <xdr:rowOff>409575</xdr:rowOff>
        </xdr:to>
        <xdr:sp macro="" textlink="">
          <xdr:nvSpPr>
            <xdr:cNvPr id="41180" name="Check Box 220" hidden="1">
              <a:extLst>
                <a:ext uri="{63B3BB69-23CF-44E3-9099-C40C66FF867C}">
                  <a14:compatExt spid="_x0000_s411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341</xdr:row>
          <xdr:rowOff>200025</xdr:rowOff>
        </xdr:from>
        <xdr:to>
          <xdr:col>18</xdr:col>
          <xdr:colOff>628650</xdr:colOff>
          <xdr:row>341</xdr:row>
          <xdr:rowOff>428625</xdr:rowOff>
        </xdr:to>
        <xdr:sp macro="" textlink="">
          <xdr:nvSpPr>
            <xdr:cNvPr id="41181" name="Check Box 221" hidden="1">
              <a:extLst>
                <a:ext uri="{63B3BB69-23CF-44E3-9099-C40C66FF867C}">
                  <a14:compatExt spid="_x0000_s411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342</xdr:row>
          <xdr:rowOff>180975</xdr:rowOff>
        </xdr:from>
        <xdr:to>
          <xdr:col>18</xdr:col>
          <xdr:colOff>628650</xdr:colOff>
          <xdr:row>342</xdr:row>
          <xdr:rowOff>409575</xdr:rowOff>
        </xdr:to>
        <xdr:sp macro="" textlink="">
          <xdr:nvSpPr>
            <xdr:cNvPr id="41182" name="Check Box 222" hidden="1">
              <a:extLst>
                <a:ext uri="{63B3BB69-23CF-44E3-9099-C40C66FF867C}">
                  <a14:compatExt spid="_x0000_s411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350</xdr:row>
          <xdr:rowOff>190500</xdr:rowOff>
        </xdr:from>
        <xdr:to>
          <xdr:col>18</xdr:col>
          <xdr:colOff>628650</xdr:colOff>
          <xdr:row>350</xdr:row>
          <xdr:rowOff>419100</xdr:rowOff>
        </xdr:to>
        <xdr:sp macro="" textlink="">
          <xdr:nvSpPr>
            <xdr:cNvPr id="41183" name="Check Box 223" hidden="1">
              <a:extLst>
                <a:ext uri="{63B3BB69-23CF-44E3-9099-C40C66FF867C}">
                  <a14:compatExt spid="_x0000_s411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351</xdr:row>
          <xdr:rowOff>200025</xdr:rowOff>
        </xdr:from>
        <xdr:to>
          <xdr:col>18</xdr:col>
          <xdr:colOff>628650</xdr:colOff>
          <xdr:row>351</xdr:row>
          <xdr:rowOff>428625</xdr:rowOff>
        </xdr:to>
        <xdr:sp macro="" textlink="">
          <xdr:nvSpPr>
            <xdr:cNvPr id="41184" name="Check Box 224" hidden="1">
              <a:extLst>
                <a:ext uri="{63B3BB69-23CF-44E3-9099-C40C66FF867C}">
                  <a14:compatExt spid="_x0000_s411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353</xdr:row>
          <xdr:rowOff>180975</xdr:rowOff>
        </xdr:from>
        <xdr:to>
          <xdr:col>18</xdr:col>
          <xdr:colOff>628650</xdr:colOff>
          <xdr:row>353</xdr:row>
          <xdr:rowOff>409575</xdr:rowOff>
        </xdr:to>
        <xdr:sp macro="" textlink="">
          <xdr:nvSpPr>
            <xdr:cNvPr id="41185" name="Check Box 225" hidden="1">
              <a:extLst>
                <a:ext uri="{63B3BB69-23CF-44E3-9099-C40C66FF867C}">
                  <a14:compatExt spid="_x0000_s41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354</xdr:row>
          <xdr:rowOff>180975</xdr:rowOff>
        </xdr:from>
        <xdr:to>
          <xdr:col>18</xdr:col>
          <xdr:colOff>628650</xdr:colOff>
          <xdr:row>354</xdr:row>
          <xdr:rowOff>409575</xdr:rowOff>
        </xdr:to>
        <xdr:sp macro="" textlink="">
          <xdr:nvSpPr>
            <xdr:cNvPr id="41186" name="Check Box 226" hidden="1">
              <a:extLst>
                <a:ext uri="{63B3BB69-23CF-44E3-9099-C40C66FF867C}">
                  <a14:compatExt spid="_x0000_s41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355</xdr:row>
          <xdr:rowOff>200025</xdr:rowOff>
        </xdr:from>
        <xdr:to>
          <xdr:col>18</xdr:col>
          <xdr:colOff>628650</xdr:colOff>
          <xdr:row>355</xdr:row>
          <xdr:rowOff>428625</xdr:rowOff>
        </xdr:to>
        <xdr:sp macro="" textlink="">
          <xdr:nvSpPr>
            <xdr:cNvPr id="41187" name="Check Box 227" hidden="1">
              <a:extLst>
                <a:ext uri="{63B3BB69-23CF-44E3-9099-C40C66FF867C}">
                  <a14:compatExt spid="_x0000_s411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356</xdr:row>
          <xdr:rowOff>180975</xdr:rowOff>
        </xdr:from>
        <xdr:to>
          <xdr:col>18</xdr:col>
          <xdr:colOff>628650</xdr:colOff>
          <xdr:row>356</xdr:row>
          <xdr:rowOff>409575</xdr:rowOff>
        </xdr:to>
        <xdr:sp macro="" textlink="">
          <xdr:nvSpPr>
            <xdr:cNvPr id="41188" name="Check Box 228" hidden="1">
              <a:extLst>
                <a:ext uri="{63B3BB69-23CF-44E3-9099-C40C66FF867C}">
                  <a14:compatExt spid="_x0000_s41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357</xdr:row>
          <xdr:rowOff>190500</xdr:rowOff>
        </xdr:from>
        <xdr:to>
          <xdr:col>18</xdr:col>
          <xdr:colOff>628650</xdr:colOff>
          <xdr:row>357</xdr:row>
          <xdr:rowOff>419100</xdr:rowOff>
        </xdr:to>
        <xdr:sp macro="" textlink="">
          <xdr:nvSpPr>
            <xdr:cNvPr id="41189" name="Check Box 229" hidden="1">
              <a:extLst>
                <a:ext uri="{63B3BB69-23CF-44E3-9099-C40C66FF867C}">
                  <a14:compatExt spid="_x0000_s411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358</xdr:row>
          <xdr:rowOff>190500</xdr:rowOff>
        </xdr:from>
        <xdr:to>
          <xdr:col>18</xdr:col>
          <xdr:colOff>628650</xdr:colOff>
          <xdr:row>358</xdr:row>
          <xdr:rowOff>419100</xdr:rowOff>
        </xdr:to>
        <xdr:sp macro="" textlink="">
          <xdr:nvSpPr>
            <xdr:cNvPr id="41190" name="Check Box 230" hidden="1">
              <a:extLst>
                <a:ext uri="{63B3BB69-23CF-44E3-9099-C40C66FF867C}">
                  <a14:compatExt spid="_x0000_s411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359</xdr:row>
          <xdr:rowOff>190500</xdr:rowOff>
        </xdr:from>
        <xdr:to>
          <xdr:col>18</xdr:col>
          <xdr:colOff>628650</xdr:colOff>
          <xdr:row>359</xdr:row>
          <xdr:rowOff>419100</xdr:rowOff>
        </xdr:to>
        <xdr:sp macro="" textlink="">
          <xdr:nvSpPr>
            <xdr:cNvPr id="41191" name="Check Box 231" hidden="1">
              <a:extLst>
                <a:ext uri="{63B3BB69-23CF-44E3-9099-C40C66FF867C}">
                  <a14:compatExt spid="_x0000_s411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362</xdr:row>
          <xdr:rowOff>190500</xdr:rowOff>
        </xdr:from>
        <xdr:to>
          <xdr:col>18</xdr:col>
          <xdr:colOff>628650</xdr:colOff>
          <xdr:row>362</xdr:row>
          <xdr:rowOff>419100</xdr:rowOff>
        </xdr:to>
        <xdr:sp macro="" textlink="">
          <xdr:nvSpPr>
            <xdr:cNvPr id="41192" name="Check Box 232" hidden="1">
              <a:extLst>
                <a:ext uri="{63B3BB69-23CF-44E3-9099-C40C66FF867C}">
                  <a14:compatExt spid="_x0000_s411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363</xdr:row>
          <xdr:rowOff>180975</xdr:rowOff>
        </xdr:from>
        <xdr:to>
          <xdr:col>18</xdr:col>
          <xdr:colOff>628650</xdr:colOff>
          <xdr:row>363</xdr:row>
          <xdr:rowOff>409575</xdr:rowOff>
        </xdr:to>
        <xdr:sp macro="" textlink="">
          <xdr:nvSpPr>
            <xdr:cNvPr id="41193" name="Check Box 233" hidden="1">
              <a:extLst>
                <a:ext uri="{63B3BB69-23CF-44E3-9099-C40C66FF867C}">
                  <a14:compatExt spid="_x0000_s41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364</xdr:row>
          <xdr:rowOff>190500</xdr:rowOff>
        </xdr:from>
        <xdr:to>
          <xdr:col>18</xdr:col>
          <xdr:colOff>628650</xdr:colOff>
          <xdr:row>364</xdr:row>
          <xdr:rowOff>419100</xdr:rowOff>
        </xdr:to>
        <xdr:sp macro="" textlink="">
          <xdr:nvSpPr>
            <xdr:cNvPr id="41194" name="Check Box 234" hidden="1">
              <a:extLst>
                <a:ext uri="{63B3BB69-23CF-44E3-9099-C40C66FF867C}">
                  <a14:compatExt spid="_x0000_s41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365</xdr:row>
          <xdr:rowOff>295275</xdr:rowOff>
        </xdr:from>
        <xdr:to>
          <xdr:col>18</xdr:col>
          <xdr:colOff>628650</xdr:colOff>
          <xdr:row>365</xdr:row>
          <xdr:rowOff>523875</xdr:rowOff>
        </xdr:to>
        <xdr:sp macro="" textlink="">
          <xdr:nvSpPr>
            <xdr:cNvPr id="41195" name="Check Box 235" hidden="1">
              <a:extLst>
                <a:ext uri="{63B3BB69-23CF-44E3-9099-C40C66FF867C}">
                  <a14:compatExt spid="_x0000_s41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366</xdr:row>
          <xdr:rowOff>190500</xdr:rowOff>
        </xdr:from>
        <xdr:to>
          <xdr:col>18</xdr:col>
          <xdr:colOff>628650</xdr:colOff>
          <xdr:row>366</xdr:row>
          <xdr:rowOff>419100</xdr:rowOff>
        </xdr:to>
        <xdr:sp macro="" textlink="">
          <xdr:nvSpPr>
            <xdr:cNvPr id="41196" name="Check Box 236" hidden="1">
              <a:extLst>
                <a:ext uri="{63B3BB69-23CF-44E3-9099-C40C66FF867C}">
                  <a14:compatExt spid="_x0000_s41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367</xdr:row>
          <xdr:rowOff>180975</xdr:rowOff>
        </xdr:from>
        <xdr:to>
          <xdr:col>18</xdr:col>
          <xdr:colOff>628650</xdr:colOff>
          <xdr:row>367</xdr:row>
          <xdr:rowOff>409575</xdr:rowOff>
        </xdr:to>
        <xdr:sp macro="" textlink="">
          <xdr:nvSpPr>
            <xdr:cNvPr id="41197" name="Check Box 237" hidden="1">
              <a:extLst>
                <a:ext uri="{63B3BB69-23CF-44E3-9099-C40C66FF867C}">
                  <a14:compatExt spid="_x0000_s41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369</xdr:row>
          <xdr:rowOff>190500</xdr:rowOff>
        </xdr:from>
        <xdr:to>
          <xdr:col>18</xdr:col>
          <xdr:colOff>628650</xdr:colOff>
          <xdr:row>369</xdr:row>
          <xdr:rowOff>419100</xdr:rowOff>
        </xdr:to>
        <xdr:sp macro="" textlink="">
          <xdr:nvSpPr>
            <xdr:cNvPr id="41198" name="Check Box 238" hidden="1">
              <a:extLst>
                <a:ext uri="{63B3BB69-23CF-44E3-9099-C40C66FF867C}">
                  <a14:compatExt spid="_x0000_s41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370</xdr:row>
          <xdr:rowOff>200025</xdr:rowOff>
        </xdr:from>
        <xdr:to>
          <xdr:col>18</xdr:col>
          <xdr:colOff>628650</xdr:colOff>
          <xdr:row>370</xdr:row>
          <xdr:rowOff>428625</xdr:rowOff>
        </xdr:to>
        <xdr:sp macro="" textlink="">
          <xdr:nvSpPr>
            <xdr:cNvPr id="41199" name="Check Box 239" hidden="1">
              <a:extLst>
                <a:ext uri="{63B3BB69-23CF-44E3-9099-C40C66FF867C}">
                  <a14:compatExt spid="_x0000_s41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371</xdr:row>
          <xdr:rowOff>190500</xdr:rowOff>
        </xdr:from>
        <xdr:to>
          <xdr:col>18</xdr:col>
          <xdr:colOff>628650</xdr:colOff>
          <xdr:row>371</xdr:row>
          <xdr:rowOff>419100</xdr:rowOff>
        </xdr:to>
        <xdr:sp macro="" textlink="">
          <xdr:nvSpPr>
            <xdr:cNvPr id="41200" name="Check Box 240" hidden="1">
              <a:extLst>
                <a:ext uri="{63B3BB69-23CF-44E3-9099-C40C66FF867C}">
                  <a14:compatExt spid="_x0000_s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372</xdr:row>
          <xdr:rowOff>200025</xdr:rowOff>
        </xdr:from>
        <xdr:to>
          <xdr:col>18</xdr:col>
          <xdr:colOff>628650</xdr:colOff>
          <xdr:row>372</xdr:row>
          <xdr:rowOff>428625</xdr:rowOff>
        </xdr:to>
        <xdr:sp macro="" textlink="">
          <xdr:nvSpPr>
            <xdr:cNvPr id="41201" name="Check Box 241" hidden="1">
              <a:extLst>
                <a:ext uri="{63B3BB69-23CF-44E3-9099-C40C66FF867C}">
                  <a14:compatExt spid="_x0000_s41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373</xdr:row>
          <xdr:rowOff>190500</xdr:rowOff>
        </xdr:from>
        <xdr:to>
          <xdr:col>18</xdr:col>
          <xdr:colOff>628650</xdr:colOff>
          <xdr:row>373</xdr:row>
          <xdr:rowOff>419100</xdr:rowOff>
        </xdr:to>
        <xdr:sp macro="" textlink="">
          <xdr:nvSpPr>
            <xdr:cNvPr id="41202" name="Check Box 242" hidden="1">
              <a:extLst>
                <a:ext uri="{63B3BB69-23CF-44E3-9099-C40C66FF867C}">
                  <a14:compatExt spid="_x0000_s412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385</xdr:row>
          <xdr:rowOff>247650</xdr:rowOff>
        </xdr:from>
        <xdr:to>
          <xdr:col>18</xdr:col>
          <xdr:colOff>628650</xdr:colOff>
          <xdr:row>385</xdr:row>
          <xdr:rowOff>476250</xdr:rowOff>
        </xdr:to>
        <xdr:sp macro="" textlink="">
          <xdr:nvSpPr>
            <xdr:cNvPr id="41203" name="Check Box 243" hidden="1">
              <a:extLst>
                <a:ext uri="{63B3BB69-23CF-44E3-9099-C40C66FF867C}">
                  <a14:compatExt spid="_x0000_s412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387</xdr:row>
          <xdr:rowOff>133350</xdr:rowOff>
        </xdr:from>
        <xdr:to>
          <xdr:col>18</xdr:col>
          <xdr:colOff>628650</xdr:colOff>
          <xdr:row>387</xdr:row>
          <xdr:rowOff>361950</xdr:rowOff>
        </xdr:to>
        <xdr:sp macro="" textlink="">
          <xdr:nvSpPr>
            <xdr:cNvPr id="41204" name="Check Box 244" hidden="1">
              <a:extLst>
                <a:ext uri="{63B3BB69-23CF-44E3-9099-C40C66FF867C}">
                  <a14:compatExt spid="_x0000_s412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389</xdr:row>
          <xdr:rowOff>133350</xdr:rowOff>
        </xdr:from>
        <xdr:to>
          <xdr:col>18</xdr:col>
          <xdr:colOff>628650</xdr:colOff>
          <xdr:row>389</xdr:row>
          <xdr:rowOff>361950</xdr:rowOff>
        </xdr:to>
        <xdr:sp macro="" textlink="">
          <xdr:nvSpPr>
            <xdr:cNvPr id="41205" name="Check Box 245" hidden="1">
              <a:extLst>
                <a:ext uri="{63B3BB69-23CF-44E3-9099-C40C66FF867C}">
                  <a14:compatExt spid="_x0000_s412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391</xdr:row>
          <xdr:rowOff>228600</xdr:rowOff>
        </xdr:from>
        <xdr:to>
          <xdr:col>18</xdr:col>
          <xdr:colOff>628650</xdr:colOff>
          <xdr:row>391</xdr:row>
          <xdr:rowOff>457200</xdr:rowOff>
        </xdr:to>
        <xdr:sp macro="" textlink="">
          <xdr:nvSpPr>
            <xdr:cNvPr id="41206" name="Check Box 246" hidden="1">
              <a:extLst>
                <a:ext uri="{63B3BB69-23CF-44E3-9099-C40C66FF867C}">
                  <a14:compatExt spid="_x0000_s412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392</xdr:row>
          <xdr:rowOff>314325</xdr:rowOff>
        </xdr:from>
        <xdr:to>
          <xdr:col>18</xdr:col>
          <xdr:colOff>628650</xdr:colOff>
          <xdr:row>392</xdr:row>
          <xdr:rowOff>552450</xdr:rowOff>
        </xdr:to>
        <xdr:sp macro="" textlink="">
          <xdr:nvSpPr>
            <xdr:cNvPr id="41207" name="Check Box 247" hidden="1">
              <a:extLst>
                <a:ext uri="{63B3BB69-23CF-44E3-9099-C40C66FF867C}">
                  <a14:compatExt spid="_x0000_s412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393</xdr:row>
          <xdr:rowOff>285750</xdr:rowOff>
        </xdr:from>
        <xdr:to>
          <xdr:col>18</xdr:col>
          <xdr:colOff>628650</xdr:colOff>
          <xdr:row>393</xdr:row>
          <xdr:rowOff>514350</xdr:rowOff>
        </xdr:to>
        <xdr:sp macro="" textlink="">
          <xdr:nvSpPr>
            <xdr:cNvPr id="41208" name="Check Box 248" hidden="1">
              <a:extLst>
                <a:ext uri="{63B3BB69-23CF-44E3-9099-C40C66FF867C}">
                  <a14:compatExt spid="_x0000_s412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394</xdr:row>
          <xdr:rowOff>228600</xdr:rowOff>
        </xdr:from>
        <xdr:to>
          <xdr:col>18</xdr:col>
          <xdr:colOff>628650</xdr:colOff>
          <xdr:row>394</xdr:row>
          <xdr:rowOff>457200</xdr:rowOff>
        </xdr:to>
        <xdr:sp macro="" textlink="">
          <xdr:nvSpPr>
            <xdr:cNvPr id="41209" name="Check Box 249" hidden="1">
              <a:extLst>
                <a:ext uri="{63B3BB69-23CF-44E3-9099-C40C66FF867C}">
                  <a14:compatExt spid="_x0000_s412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395</xdr:row>
          <xdr:rowOff>133350</xdr:rowOff>
        </xdr:from>
        <xdr:to>
          <xdr:col>18</xdr:col>
          <xdr:colOff>628650</xdr:colOff>
          <xdr:row>395</xdr:row>
          <xdr:rowOff>361950</xdr:rowOff>
        </xdr:to>
        <xdr:sp macro="" textlink="">
          <xdr:nvSpPr>
            <xdr:cNvPr id="41210" name="Check Box 250" hidden="1">
              <a:extLst>
                <a:ext uri="{63B3BB69-23CF-44E3-9099-C40C66FF867C}">
                  <a14:compatExt spid="_x0000_s41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396</xdr:row>
          <xdr:rowOff>228600</xdr:rowOff>
        </xdr:from>
        <xdr:to>
          <xdr:col>18</xdr:col>
          <xdr:colOff>628650</xdr:colOff>
          <xdr:row>396</xdr:row>
          <xdr:rowOff>457200</xdr:rowOff>
        </xdr:to>
        <xdr:sp macro="" textlink="">
          <xdr:nvSpPr>
            <xdr:cNvPr id="41211" name="Check Box 251" hidden="1">
              <a:extLst>
                <a:ext uri="{63B3BB69-23CF-44E3-9099-C40C66FF867C}">
                  <a14:compatExt spid="_x0000_s41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398</xdr:row>
          <xdr:rowOff>190500</xdr:rowOff>
        </xdr:from>
        <xdr:to>
          <xdr:col>18</xdr:col>
          <xdr:colOff>628650</xdr:colOff>
          <xdr:row>398</xdr:row>
          <xdr:rowOff>419100</xdr:rowOff>
        </xdr:to>
        <xdr:sp macro="" textlink="">
          <xdr:nvSpPr>
            <xdr:cNvPr id="41212" name="Check Box 252" hidden="1">
              <a:extLst>
                <a:ext uri="{63B3BB69-23CF-44E3-9099-C40C66FF867C}">
                  <a14:compatExt spid="_x0000_s41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399</xdr:row>
          <xdr:rowOff>133350</xdr:rowOff>
        </xdr:from>
        <xdr:to>
          <xdr:col>18</xdr:col>
          <xdr:colOff>628650</xdr:colOff>
          <xdr:row>399</xdr:row>
          <xdr:rowOff>361950</xdr:rowOff>
        </xdr:to>
        <xdr:sp macro="" textlink="">
          <xdr:nvSpPr>
            <xdr:cNvPr id="41213" name="Check Box 253" hidden="1">
              <a:extLst>
                <a:ext uri="{63B3BB69-23CF-44E3-9099-C40C66FF867C}">
                  <a14:compatExt spid="_x0000_s41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400</xdr:row>
          <xdr:rowOff>133350</xdr:rowOff>
        </xdr:from>
        <xdr:to>
          <xdr:col>18</xdr:col>
          <xdr:colOff>628650</xdr:colOff>
          <xdr:row>400</xdr:row>
          <xdr:rowOff>361950</xdr:rowOff>
        </xdr:to>
        <xdr:sp macro="" textlink="">
          <xdr:nvSpPr>
            <xdr:cNvPr id="41214" name="Check Box 254" hidden="1">
              <a:extLst>
                <a:ext uri="{63B3BB69-23CF-44E3-9099-C40C66FF867C}">
                  <a14:compatExt spid="_x0000_s412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401</xdr:row>
          <xdr:rowOff>152400</xdr:rowOff>
        </xdr:from>
        <xdr:to>
          <xdr:col>18</xdr:col>
          <xdr:colOff>628650</xdr:colOff>
          <xdr:row>401</xdr:row>
          <xdr:rowOff>381000</xdr:rowOff>
        </xdr:to>
        <xdr:sp macro="" textlink="">
          <xdr:nvSpPr>
            <xdr:cNvPr id="41215" name="Check Box 255" hidden="1">
              <a:extLst>
                <a:ext uri="{63B3BB69-23CF-44E3-9099-C40C66FF867C}">
                  <a14:compatExt spid="_x0000_s41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402</xdr:row>
          <xdr:rowOff>171450</xdr:rowOff>
        </xdr:from>
        <xdr:to>
          <xdr:col>18</xdr:col>
          <xdr:colOff>628650</xdr:colOff>
          <xdr:row>402</xdr:row>
          <xdr:rowOff>409575</xdr:rowOff>
        </xdr:to>
        <xdr:sp macro="" textlink="">
          <xdr:nvSpPr>
            <xdr:cNvPr id="41216" name="Check Box 256" hidden="1">
              <a:extLst>
                <a:ext uri="{63B3BB69-23CF-44E3-9099-C40C66FF867C}">
                  <a14:compatExt spid="_x0000_s41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403</xdr:row>
          <xdr:rowOff>190500</xdr:rowOff>
        </xdr:from>
        <xdr:to>
          <xdr:col>18</xdr:col>
          <xdr:colOff>628650</xdr:colOff>
          <xdr:row>403</xdr:row>
          <xdr:rowOff>419100</xdr:rowOff>
        </xdr:to>
        <xdr:sp macro="" textlink="">
          <xdr:nvSpPr>
            <xdr:cNvPr id="41217" name="Check Box 257" hidden="1">
              <a:extLst>
                <a:ext uri="{63B3BB69-23CF-44E3-9099-C40C66FF867C}">
                  <a14:compatExt spid="_x0000_s41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404</xdr:row>
          <xdr:rowOff>247650</xdr:rowOff>
        </xdr:from>
        <xdr:to>
          <xdr:col>18</xdr:col>
          <xdr:colOff>628650</xdr:colOff>
          <xdr:row>404</xdr:row>
          <xdr:rowOff>476250</xdr:rowOff>
        </xdr:to>
        <xdr:sp macro="" textlink="">
          <xdr:nvSpPr>
            <xdr:cNvPr id="41218" name="Check Box 258" hidden="1">
              <a:extLst>
                <a:ext uri="{63B3BB69-23CF-44E3-9099-C40C66FF867C}">
                  <a14:compatExt spid="_x0000_s41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406</xdr:row>
          <xdr:rowOff>133350</xdr:rowOff>
        </xdr:from>
        <xdr:to>
          <xdr:col>18</xdr:col>
          <xdr:colOff>628650</xdr:colOff>
          <xdr:row>406</xdr:row>
          <xdr:rowOff>361950</xdr:rowOff>
        </xdr:to>
        <xdr:sp macro="" textlink="">
          <xdr:nvSpPr>
            <xdr:cNvPr id="41219" name="Check Box 259" hidden="1">
              <a:extLst>
                <a:ext uri="{63B3BB69-23CF-44E3-9099-C40C66FF867C}">
                  <a14:compatExt spid="_x0000_s41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407</xdr:row>
          <xdr:rowOff>133350</xdr:rowOff>
        </xdr:from>
        <xdr:to>
          <xdr:col>18</xdr:col>
          <xdr:colOff>628650</xdr:colOff>
          <xdr:row>407</xdr:row>
          <xdr:rowOff>361950</xdr:rowOff>
        </xdr:to>
        <xdr:sp macro="" textlink="">
          <xdr:nvSpPr>
            <xdr:cNvPr id="41220" name="Check Box 260" hidden="1">
              <a:extLst>
                <a:ext uri="{63B3BB69-23CF-44E3-9099-C40C66FF867C}">
                  <a14:compatExt spid="_x0000_s412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408</xdr:row>
          <xdr:rowOff>133350</xdr:rowOff>
        </xdr:from>
        <xdr:to>
          <xdr:col>18</xdr:col>
          <xdr:colOff>628650</xdr:colOff>
          <xdr:row>408</xdr:row>
          <xdr:rowOff>361950</xdr:rowOff>
        </xdr:to>
        <xdr:sp macro="" textlink="">
          <xdr:nvSpPr>
            <xdr:cNvPr id="41221" name="Check Box 261" hidden="1">
              <a:extLst>
                <a:ext uri="{63B3BB69-23CF-44E3-9099-C40C66FF867C}">
                  <a14:compatExt spid="_x0000_s412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415</xdr:row>
          <xdr:rowOff>171450</xdr:rowOff>
        </xdr:from>
        <xdr:to>
          <xdr:col>18</xdr:col>
          <xdr:colOff>647700</xdr:colOff>
          <xdr:row>415</xdr:row>
          <xdr:rowOff>409575</xdr:rowOff>
        </xdr:to>
        <xdr:sp macro="" textlink="">
          <xdr:nvSpPr>
            <xdr:cNvPr id="41222" name="Check Box 262" hidden="1">
              <a:extLst>
                <a:ext uri="{63B3BB69-23CF-44E3-9099-C40C66FF867C}">
                  <a14:compatExt spid="_x0000_s412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418</xdr:row>
          <xdr:rowOff>171450</xdr:rowOff>
        </xdr:from>
        <xdr:to>
          <xdr:col>18</xdr:col>
          <xdr:colOff>647700</xdr:colOff>
          <xdr:row>418</xdr:row>
          <xdr:rowOff>409575</xdr:rowOff>
        </xdr:to>
        <xdr:sp macro="" textlink="">
          <xdr:nvSpPr>
            <xdr:cNvPr id="41223" name="Check Box 263" hidden="1">
              <a:extLst>
                <a:ext uri="{63B3BB69-23CF-44E3-9099-C40C66FF867C}">
                  <a14:compatExt spid="_x0000_s412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419</xdr:row>
          <xdr:rowOff>171450</xdr:rowOff>
        </xdr:from>
        <xdr:to>
          <xdr:col>18</xdr:col>
          <xdr:colOff>647700</xdr:colOff>
          <xdr:row>419</xdr:row>
          <xdr:rowOff>409575</xdr:rowOff>
        </xdr:to>
        <xdr:sp macro="" textlink="">
          <xdr:nvSpPr>
            <xdr:cNvPr id="41224" name="Check Box 264" hidden="1">
              <a:extLst>
                <a:ext uri="{63B3BB69-23CF-44E3-9099-C40C66FF867C}">
                  <a14:compatExt spid="_x0000_s412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420</xdr:row>
          <xdr:rowOff>171450</xdr:rowOff>
        </xdr:from>
        <xdr:to>
          <xdr:col>18</xdr:col>
          <xdr:colOff>647700</xdr:colOff>
          <xdr:row>420</xdr:row>
          <xdr:rowOff>409575</xdr:rowOff>
        </xdr:to>
        <xdr:sp macro="" textlink="">
          <xdr:nvSpPr>
            <xdr:cNvPr id="41225" name="Check Box 265" hidden="1">
              <a:extLst>
                <a:ext uri="{63B3BB69-23CF-44E3-9099-C40C66FF867C}">
                  <a14:compatExt spid="_x0000_s412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423</xdr:row>
          <xdr:rowOff>285750</xdr:rowOff>
        </xdr:from>
        <xdr:to>
          <xdr:col>18</xdr:col>
          <xdr:colOff>647700</xdr:colOff>
          <xdr:row>423</xdr:row>
          <xdr:rowOff>514350</xdr:rowOff>
        </xdr:to>
        <xdr:sp macro="" textlink="">
          <xdr:nvSpPr>
            <xdr:cNvPr id="41226" name="Check Box 266" hidden="1">
              <a:extLst>
                <a:ext uri="{63B3BB69-23CF-44E3-9099-C40C66FF867C}">
                  <a14:compatExt spid="_x0000_s412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424</xdr:row>
          <xdr:rowOff>266700</xdr:rowOff>
        </xdr:from>
        <xdr:to>
          <xdr:col>18</xdr:col>
          <xdr:colOff>647700</xdr:colOff>
          <xdr:row>424</xdr:row>
          <xdr:rowOff>504825</xdr:rowOff>
        </xdr:to>
        <xdr:sp macro="" textlink="">
          <xdr:nvSpPr>
            <xdr:cNvPr id="41227" name="Check Box 267" hidden="1">
              <a:extLst>
                <a:ext uri="{63B3BB69-23CF-44E3-9099-C40C66FF867C}">
                  <a14:compatExt spid="_x0000_s412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425</xdr:row>
          <xdr:rowOff>266700</xdr:rowOff>
        </xdr:from>
        <xdr:to>
          <xdr:col>18</xdr:col>
          <xdr:colOff>647700</xdr:colOff>
          <xdr:row>425</xdr:row>
          <xdr:rowOff>504825</xdr:rowOff>
        </xdr:to>
        <xdr:sp macro="" textlink="">
          <xdr:nvSpPr>
            <xdr:cNvPr id="41228" name="Check Box 268" hidden="1">
              <a:extLst>
                <a:ext uri="{63B3BB69-23CF-44E3-9099-C40C66FF867C}">
                  <a14:compatExt spid="_x0000_s412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426</xdr:row>
          <xdr:rowOff>219075</xdr:rowOff>
        </xdr:from>
        <xdr:to>
          <xdr:col>18</xdr:col>
          <xdr:colOff>647700</xdr:colOff>
          <xdr:row>426</xdr:row>
          <xdr:rowOff>457200</xdr:rowOff>
        </xdr:to>
        <xdr:sp macro="" textlink="">
          <xdr:nvSpPr>
            <xdr:cNvPr id="41229" name="Check Box 269" hidden="1">
              <a:extLst>
                <a:ext uri="{63B3BB69-23CF-44E3-9099-C40C66FF867C}">
                  <a14:compatExt spid="_x0000_s412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427</xdr:row>
          <xdr:rowOff>190500</xdr:rowOff>
        </xdr:from>
        <xdr:to>
          <xdr:col>18</xdr:col>
          <xdr:colOff>647700</xdr:colOff>
          <xdr:row>427</xdr:row>
          <xdr:rowOff>419100</xdr:rowOff>
        </xdr:to>
        <xdr:sp macro="" textlink="">
          <xdr:nvSpPr>
            <xdr:cNvPr id="41230" name="Check Box 270" hidden="1">
              <a:extLst>
                <a:ext uri="{63B3BB69-23CF-44E3-9099-C40C66FF867C}">
                  <a14:compatExt spid="_x0000_s41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429</xdr:row>
          <xdr:rowOff>219075</xdr:rowOff>
        </xdr:from>
        <xdr:to>
          <xdr:col>18</xdr:col>
          <xdr:colOff>647700</xdr:colOff>
          <xdr:row>429</xdr:row>
          <xdr:rowOff>457200</xdr:rowOff>
        </xdr:to>
        <xdr:sp macro="" textlink="">
          <xdr:nvSpPr>
            <xdr:cNvPr id="41231" name="Check Box 271" hidden="1">
              <a:extLst>
                <a:ext uri="{63B3BB69-23CF-44E3-9099-C40C66FF867C}">
                  <a14:compatExt spid="_x0000_s41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430</xdr:row>
          <xdr:rowOff>209550</xdr:rowOff>
        </xdr:from>
        <xdr:to>
          <xdr:col>18</xdr:col>
          <xdr:colOff>647700</xdr:colOff>
          <xdr:row>430</xdr:row>
          <xdr:rowOff>438150</xdr:rowOff>
        </xdr:to>
        <xdr:sp macro="" textlink="">
          <xdr:nvSpPr>
            <xdr:cNvPr id="41232" name="Check Box 272" hidden="1">
              <a:extLst>
                <a:ext uri="{63B3BB69-23CF-44E3-9099-C40C66FF867C}">
                  <a14:compatExt spid="_x0000_s412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431</xdr:row>
          <xdr:rowOff>180975</xdr:rowOff>
        </xdr:from>
        <xdr:to>
          <xdr:col>18</xdr:col>
          <xdr:colOff>647700</xdr:colOff>
          <xdr:row>431</xdr:row>
          <xdr:rowOff>409575</xdr:rowOff>
        </xdr:to>
        <xdr:sp macro="" textlink="">
          <xdr:nvSpPr>
            <xdr:cNvPr id="41233" name="Check Box 273" hidden="1">
              <a:extLst>
                <a:ext uri="{63B3BB69-23CF-44E3-9099-C40C66FF867C}">
                  <a14:compatExt spid="_x0000_s412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434</xdr:row>
          <xdr:rowOff>228600</xdr:rowOff>
        </xdr:from>
        <xdr:to>
          <xdr:col>18</xdr:col>
          <xdr:colOff>647700</xdr:colOff>
          <xdr:row>434</xdr:row>
          <xdr:rowOff>457200</xdr:rowOff>
        </xdr:to>
        <xdr:sp macro="" textlink="">
          <xdr:nvSpPr>
            <xdr:cNvPr id="41234" name="Check Box 274" hidden="1">
              <a:extLst>
                <a:ext uri="{63B3BB69-23CF-44E3-9099-C40C66FF867C}">
                  <a14:compatExt spid="_x0000_s412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435</xdr:row>
          <xdr:rowOff>219075</xdr:rowOff>
        </xdr:from>
        <xdr:to>
          <xdr:col>18</xdr:col>
          <xdr:colOff>647700</xdr:colOff>
          <xdr:row>435</xdr:row>
          <xdr:rowOff>457200</xdr:rowOff>
        </xdr:to>
        <xdr:sp macro="" textlink="">
          <xdr:nvSpPr>
            <xdr:cNvPr id="41235" name="Check Box 275" hidden="1">
              <a:extLst>
                <a:ext uri="{63B3BB69-23CF-44E3-9099-C40C66FF867C}">
                  <a14:compatExt spid="_x0000_s412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438</xdr:row>
          <xdr:rowOff>200025</xdr:rowOff>
        </xdr:from>
        <xdr:to>
          <xdr:col>18</xdr:col>
          <xdr:colOff>647700</xdr:colOff>
          <xdr:row>438</xdr:row>
          <xdr:rowOff>428625</xdr:rowOff>
        </xdr:to>
        <xdr:sp macro="" textlink="">
          <xdr:nvSpPr>
            <xdr:cNvPr id="41236" name="Check Box 276" hidden="1">
              <a:extLst>
                <a:ext uri="{63B3BB69-23CF-44E3-9099-C40C66FF867C}">
                  <a14:compatExt spid="_x0000_s412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451</xdr:row>
          <xdr:rowOff>133350</xdr:rowOff>
        </xdr:from>
        <xdr:to>
          <xdr:col>18</xdr:col>
          <xdr:colOff>628650</xdr:colOff>
          <xdr:row>451</xdr:row>
          <xdr:rowOff>361950</xdr:rowOff>
        </xdr:to>
        <xdr:sp macro="" textlink="">
          <xdr:nvSpPr>
            <xdr:cNvPr id="41237" name="Check Box 277" hidden="1">
              <a:extLst>
                <a:ext uri="{63B3BB69-23CF-44E3-9099-C40C66FF867C}">
                  <a14:compatExt spid="_x0000_s412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452</xdr:row>
          <xdr:rowOff>133350</xdr:rowOff>
        </xdr:from>
        <xdr:to>
          <xdr:col>18</xdr:col>
          <xdr:colOff>628650</xdr:colOff>
          <xdr:row>452</xdr:row>
          <xdr:rowOff>361950</xdr:rowOff>
        </xdr:to>
        <xdr:sp macro="" textlink="">
          <xdr:nvSpPr>
            <xdr:cNvPr id="41238" name="Check Box 278" hidden="1">
              <a:extLst>
                <a:ext uri="{63B3BB69-23CF-44E3-9099-C40C66FF867C}">
                  <a14:compatExt spid="_x0000_s412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454</xdr:row>
          <xdr:rowOff>219075</xdr:rowOff>
        </xdr:from>
        <xdr:to>
          <xdr:col>18</xdr:col>
          <xdr:colOff>628650</xdr:colOff>
          <xdr:row>454</xdr:row>
          <xdr:rowOff>457200</xdr:rowOff>
        </xdr:to>
        <xdr:sp macro="" textlink="">
          <xdr:nvSpPr>
            <xdr:cNvPr id="41239" name="Check Box 279" hidden="1">
              <a:extLst>
                <a:ext uri="{63B3BB69-23CF-44E3-9099-C40C66FF867C}">
                  <a14:compatExt spid="_x0000_s412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458</xdr:row>
          <xdr:rowOff>238125</xdr:rowOff>
        </xdr:from>
        <xdr:to>
          <xdr:col>18</xdr:col>
          <xdr:colOff>628650</xdr:colOff>
          <xdr:row>458</xdr:row>
          <xdr:rowOff>466725</xdr:rowOff>
        </xdr:to>
        <xdr:sp macro="" textlink="">
          <xdr:nvSpPr>
            <xdr:cNvPr id="41240" name="Check Box 280" hidden="1">
              <a:extLst>
                <a:ext uri="{63B3BB69-23CF-44E3-9099-C40C66FF867C}">
                  <a14:compatExt spid="_x0000_s412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460</xdr:row>
          <xdr:rowOff>219075</xdr:rowOff>
        </xdr:from>
        <xdr:to>
          <xdr:col>18</xdr:col>
          <xdr:colOff>628650</xdr:colOff>
          <xdr:row>460</xdr:row>
          <xdr:rowOff>457200</xdr:rowOff>
        </xdr:to>
        <xdr:sp macro="" textlink="">
          <xdr:nvSpPr>
            <xdr:cNvPr id="41241" name="Check Box 281" hidden="1">
              <a:extLst>
                <a:ext uri="{63B3BB69-23CF-44E3-9099-C40C66FF867C}">
                  <a14:compatExt spid="_x0000_s41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461</xdr:row>
          <xdr:rowOff>190500</xdr:rowOff>
        </xdr:from>
        <xdr:to>
          <xdr:col>18</xdr:col>
          <xdr:colOff>628650</xdr:colOff>
          <xdr:row>461</xdr:row>
          <xdr:rowOff>419100</xdr:rowOff>
        </xdr:to>
        <xdr:sp macro="" textlink="">
          <xdr:nvSpPr>
            <xdr:cNvPr id="41242" name="Check Box 282" hidden="1">
              <a:extLst>
                <a:ext uri="{63B3BB69-23CF-44E3-9099-C40C66FF867C}">
                  <a14:compatExt spid="_x0000_s41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462</xdr:row>
          <xdr:rowOff>200025</xdr:rowOff>
        </xdr:from>
        <xdr:to>
          <xdr:col>18</xdr:col>
          <xdr:colOff>628650</xdr:colOff>
          <xdr:row>462</xdr:row>
          <xdr:rowOff>428625</xdr:rowOff>
        </xdr:to>
        <xdr:sp macro="" textlink="">
          <xdr:nvSpPr>
            <xdr:cNvPr id="41243" name="Check Box 283" hidden="1">
              <a:extLst>
                <a:ext uri="{63B3BB69-23CF-44E3-9099-C40C66FF867C}">
                  <a14:compatExt spid="_x0000_s41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463</xdr:row>
          <xdr:rowOff>190500</xdr:rowOff>
        </xdr:from>
        <xdr:to>
          <xdr:col>18</xdr:col>
          <xdr:colOff>628650</xdr:colOff>
          <xdr:row>463</xdr:row>
          <xdr:rowOff>419100</xdr:rowOff>
        </xdr:to>
        <xdr:sp macro="" textlink="">
          <xdr:nvSpPr>
            <xdr:cNvPr id="41244" name="Check Box 284" hidden="1">
              <a:extLst>
                <a:ext uri="{63B3BB69-23CF-44E3-9099-C40C66FF867C}">
                  <a14:compatExt spid="_x0000_s41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464</xdr:row>
          <xdr:rowOff>371475</xdr:rowOff>
        </xdr:from>
        <xdr:to>
          <xdr:col>18</xdr:col>
          <xdr:colOff>628650</xdr:colOff>
          <xdr:row>464</xdr:row>
          <xdr:rowOff>600075</xdr:rowOff>
        </xdr:to>
        <xdr:sp macro="" textlink="">
          <xdr:nvSpPr>
            <xdr:cNvPr id="41245" name="Check Box 285" hidden="1">
              <a:extLst>
                <a:ext uri="{63B3BB69-23CF-44E3-9099-C40C66FF867C}">
                  <a14:compatExt spid="_x0000_s41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465</xdr:row>
          <xdr:rowOff>200025</xdr:rowOff>
        </xdr:from>
        <xdr:to>
          <xdr:col>18</xdr:col>
          <xdr:colOff>628650</xdr:colOff>
          <xdr:row>465</xdr:row>
          <xdr:rowOff>428625</xdr:rowOff>
        </xdr:to>
        <xdr:sp macro="" textlink="">
          <xdr:nvSpPr>
            <xdr:cNvPr id="41246" name="Check Box 286" hidden="1">
              <a:extLst>
                <a:ext uri="{63B3BB69-23CF-44E3-9099-C40C66FF867C}">
                  <a14:compatExt spid="_x0000_s41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466</xdr:row>
          <xdr:rowOff>266700</xdr:rowOff>
        </xdr:from>
        <xdr:to>
          <xdr:col>18</xdr:col>
          <xdr:colOff>628650</xdr:colOff>
          <xdr:row>466</xdr:row>
          <xdr:rowOff>504825</xdr:rowOff>
        </xdr:to>
        <xdr:sp macro="" textlink="">
          <xdr:nvSpPr>
            <xdr:cNvPr id="41247" name="Check Box 287" hidden="1">
              <a:extLst>
                <a:ext uri="{63B3BB69-23CF-44E3-9099-C40C66FF867C}">
                  <a14:compatExt spid="_x0000_s412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467</xdr:row>
          <xdr:rowOff>247650</xdr:rowOff>
        </xdr:from>
        <xdr:to>
          <xdr:col>18</xdr:col>
          <xdr:colOff>628650</xdr:colOff>
          <xdr:row>467</xdr:row>
          <xdr:rowOff>476250</xdr:rowOff>
        </xdr:to>
        <xdr:sp macro="" textlink="">
          <xdr:nvSpPr>
            <xdr:cNvPr id="41248" name="Check Box 288" hidden="1">
              <a:extLst>
                <a:ext uri="{63B3BB69-23CF-44E3-9099-C40C66FF867C}">
                  <a14:compatExt spid="_x0000_s412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468</xdr:row>
          <xdr:rowOff>266700</xdr:rowOff>
        </xdr:from>
        <xdr:to>
          <xdr:col>18</xdr:col>
          <xdr:colOff>628650</xdr:colOff>
          <xdr:row>468</xdr:row>
          <xdr:rowOff>504825</xdr:rowOff>
        </xdr:to>
        <xdr:sp macro="" textlink="">
          <xdr:nvSpPr>
            <xdr:cNvPr id="41249" name="Check Box 289" hidden="1">
              <a:extLst>
                <a:ext uri="{63B3BB69-23CF-44E3-9099-C40C66FF867C}">
                  <a14:compatExt spid="_x0000_s41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469</xdr:row>
          <xdr:rowOff>247650</xdr:rowOff>
        </xdr:from>
        <xdr:to>
          <xdr:col>18</xdr:col>
          <xdr:colOff>628650</xdr:colOff>
          <xdr:row>469</xdr:row>
          <xdr:rowOff>476250</xdr:rowOff>
        </xdr:to>
        <xdr:sp macro="" textlink="">
          <xdr:nvSpPr>
            <xdr:cNvPr id="41250" name="Check Box 290" hidden="1">
              <a:extLst>
                <a:ext uri="{63B3BB69-23CF-44E3-9099-C40C66FF867C}">
                  <a14:compatExt spid="_x0000_s41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470</xdr:row>
          <xdr:rowOff>238125</xdr:rowOff>
        </xdr:from>
        <xdr:to>
          <xdr:col>18</xdr:col>
          <xdr:colOff>628650</xdr:colOff>
          <xdr:row>470</xdr:row>
          <xdr:rowOff>466725</xdr:rowOff>
        </xdr:to>
        <xdr:sp macro="" textlink="">
          <xdr:nvSpPr>
            <xdr:cNvPr id="41251" name="Check Box 291" hidden="1">
              <a:extLst>
                <a:ext uri="{63B3BB69-23CF-44E3-9099-C40C66FF867C}">
                  <a14:compatExt spid="_x0000_s41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473</xdr:row>
          <xdr:rowOff>133350</xdr:rowOff>
        </xdr:from>
        <xdr:to>
          <xdr:col>18</xdr:col>
          <xdr:colOff>628650</xdr:colOff>
          <xdr:row>473</xdr:row>
          <xdr:rowOff>361950</xdr:rowOff>
        </xdr:to>
        <xdr:sp macro="" textlink="">
          <xdr:nvSpPr>
            <xdr:cNvPr id="41252" name="Check Box 292" hidden="1">
              <a:extLst>
                <a:ext uri="{63B3BB69-23CF-44E3-9099-C40C66FF867C}">
                  <a14:compatExt spid="_x0000_s41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474</xdr:row>
          <xdr:rowOff>133350</xdr:rowOff>
        </xdr:from>
        <xdr:to>
          <xdr:col>18</xdr:col>
          <xdr:colOff>628650</xdr:colOff>
          <xdr:row>474</xdr:row>
          <xdr:rowOff>361950</xdr:rowOff>
        </xdr:to>
        <xdr:sp macro="" textlink="">
          <xdr:nvSpPr>
            <xdr:cNvPr id="41253" name="Check Box 293" hidden="1">
              <a:extLst>
                <a:ext uri="{63B3BB69-23CF-44E3-9099-C40C66FF867C}">
                  <a14:compatExt spid="_x0000_s41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476</xdr:row>
          <xdr:rowOff>200025</xdr:rowOff>
        </xdr:from>
        <xdr:to>
          <xdr:col>18</xdr:col>
          <xdr:colOff>628650</xdr:colOff>
          <xdr:row>476</xdr:row>
          <xdr:rowOff>428625</xdr:rowOff>
        </xdr:to>
        <xdr:sp macro="" textlink="">
          <xdr:nvSpPr>
            <xdr:cNvPr id="41254" name="Check Box 294" hidden="1">
              <a:extLst>
                <a:ext uri="{63B3BB69-23CF-44E3-9099-C40C66FF867C}">
                  <a14:compatExt spid="_x0000_s41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477</xdr:row>
          <xdr:rowOff>219075</xdr:rowOff>
        </xdr:from>
        <xdr:to>
          <xdr:col>18</xdr:col>
          <xdr:colOff>628650</xdr:colOff>
          <xdr:row>477</xdr:row>
          <xdr:rowOff>457200</xdr:rowOff>
        </xdr:to>
        <xdr:sp macro="" textlink="">
          <xdr:nvSpPr>
            <xdr:cNvPr id="41255" name="Check Box 295" hidden="1">
              <a:extLst>
                <a:ext uri="{63B3BB69-23CF-44E3-9099-C40C66FF867C}">
                  <a14:compatExt spid="_x0000_s41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416</xdr:row>
          <xdr:rowOff>171450</xdr:rowOff>
        </xdr:from>
        <xdr:to>
          <xdr:col>18</xdr:col>
          <xdr:colOff>647700</xdr:colOff>
          <xdr:row>416</xdr:row>
          <xdr:rowOff>409575</xdr:rowOff>
        </xdr:to>
        <xdr:sp macro="" textlink="">
          <xdr:nvSpPr>
            <xdr:cNvPr id="41256" name="Check Box 296" hidden="1">
              <a:extLst>
                <a:ext uri="{63B3BB69-23CF-44E3-9099-C40C66FF867C}">
                  <a14:compatExt spid="_x0000_s41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432</xdr:row>
          <xdr:rowOff>180975</xdr:rowOff>
        </xdr:from>
        <xdr:to>
          <xdr:col>18</xdr:col>
          <xdr:colOff>647700</xdr:colOff>
          <xdr:row>432</xdr:row>
          <xdr:rowOff>409575</xdr:rowOff>
        </xdr:to>
        <xdr:sp macro="" textlink="">
          <xdr:nvSpPr>
            <xdr:cNvPr id="41257" name="Check Box 297" hidden="1">
              <a:extLst>
                <a:ext uri="{63B3BB69-23CF-44E3-9099-C40C66FF867C}">
                  <a14:compatExt spid="_x0000_s41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436</xdr:row>
          <xdr:rowOff>219075</xdr:rowOff>
        </xdr:from>
        <xdr:to>
          <xdr:col>18</xdr:col>
          <xdr:colOff>647700</xdr:colOff>
          <xdr:row>436</xdr:row>
          <xdr:rowOff>457200</xdr:rowOff>
        </xdr:to>
        <xdr:sp macro="" textlink="">
          <xdr:nvSpPr>
            <xdr:cNvPr id="41258" name="Check Box 298" hidden="1">
              <a:extLst>
                <a:ext uri="{63B3BB69-23CF-44E3-9099-C40C66FF867C}">
                  <a14:compatExt spid="_x0000_s41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333375</xdr:colOff>
          <xdr:row>437</xdr:row>
          <xdr:rowOff>219075</xdr:rowOff>
        </xdr:from>
        <xdr:to>
          <xdr:col>18</xdr:col>
          <xdr:colOff>647700</xdr:colOff>
          <xdr:row>437</xdr:row>
          <xdr:rowOff>457200</xdr:rowOff>
        </xdr:to>
        <xdr:sp macro="" textlink="">
          <xdr:nvSpPr>
            <xdr:cNvPr id="41259" name="Check Box 299" hidden="1">
              <a:extLst>
                <a:ext uri="{63B3BB69-23CF-44E3-9099-C40C66FF867C}">
                  <a14:compatExt spid="_x0000_s41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455</xdr:row>
          <xdr:rowOff>219075</xdr:rowOff>
        </xdr:from>
        <xdr:to>
          <xdr:col>18</xdr:col>
          <xdr:colOff>628650</xdr:colOff>
          <xdr:row>455</xdr:row>
          <xdr:rowOff>457200</xdr:rowOff>
        </xdr:to>
        <xdr:sp macro="" textlink="">
          <xdr:nvSpPr>
            <xdr:cNvPr id="41260" name="Check Box 300" hidden="1">
              <a:extLst>
                <a:ext uri="{63B3BB69-23CF-44E3-9099-C40C66FF867C}">
                  <a14:compatExt spid="_x0000_s41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479</xdr:row>
          <xdr:rowOff>219075</xdr:rowOff>
        </xdr:from>
        <xdr:to>
          <xdr:col>18</xdr:col>
          <xdr:colOff>628650</xdr:colOff>
          <xdr:row>479</xdr:row>
          <xdr:rowOff>457200</xdr:rowOff>
        </xdr:to>
        <xdr:sp macro="" textlink="">
          <xdr:nvSpPr>
            <xdr:cNvPr id="41261" name="Check Box 301" hidden="1">
              <a:extLst>
                <a:ext uri="{63B3BB69-23CF-44E3-9099-C40C66FF867C}">
                  <a14:compatExt spid="_x0000_s41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481</xdr:row>
          <xdr:rowOff>219075</xdr:rowOff>
        </xdr:from>
        <xdr:to>
          <xdr:col>18</xdr:col>
          <xdr:colOff>628650</xdr:colOff>
          <xdr:row>481</xdr:row>
          <xdr:rowOff>457200</xdr:rowOff>
        </xdr:to>
        <xdr:sp macro="" textlink="">
          <xdr:nvSpPr>
            <xdr:cNvPr id="41262" name="Check Box 302" hidden="1">
              <a:extLst>
                <a:ext uri="{63B3BB69-23CF-44E3-9099-C40C66FF867C}">
                  <a14:compatExt spid="_x0000_s41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482</xdr:row>
          <xdr:rowOff>219075</xdr:rowOff>
        </xdr:from>
        <xdr:to>
          <xdr:col>18</xdr:col>
          <xdr:colOff>628650</xdr:colOff>
          <xdr:row>482</xdr:row>
          <xdr:rowOff>457200</xdr:rowOff>
        </xdr:to>
        <xdr:sp macro="" textlink="">
          <xdr:nvSpPr>
            <xdr:cNvPr id="41263" name="Check Box 303" hidden="1">
              <a:extLst>
                <a:ext uri="{63B3BB69-23CF-44E3-9099-C40C66FF867C}">
                  <a14:compatExt spid="_x0000_s41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483</xdr:row>
          <xdr:rowOff>219075</xdr:rowOff>
        </xdr:from>
        <xdr:to>
          <xdr:col>18</xdr:col>
          <xdr:colOff>628650</xdr:colOff>
          <xdr:row>483</xdr:row>
          <xdr:rowOff>457200</xdr:rowOff>
        </xdr:to>
        <xdr:sp macro="" textlink="">
          <xdr:nvSpPr>
            <xdr:cNvPr id="41264" name="Check Box 304" hidden="1">
              <a:extLst>
                <a:ext uri="{63B3BB69-23CF-44E3-9099-C40C66FF867C}">
                  <a14:compatExt spid="_x0000_s41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484</xdr:row>
          <xdr:rowOff>219075</xdr:rowOff>
        </xdr:from>
        <xdr:to>
          <xdr:col>18</xdr:col>
          <xdr:colOff>628650</xdr:colOff>
          <xdr:row>484</xdr:row>
          <xdr:rowOff>457200</xdr:rowOff>
        </xdr:to>
        <xdr:sp macro="" textlink="">
          <xdr:nvSpPr>
            <xdr:cNvPr id="41265" name="Check Box 305" hidden="1">
              <a:extLst>
                <a:ext uri="{63B3BB69-23CF-44E3-9099-C40C66FF867C}">
                  <a14:compatExt spid="_x0000_s4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485</xdr:row>
          <xdr:rowOff>219075</xdr:rowOff>
        </xdr:from>
        <xdr:to>
          <xdr:col>18</xdr:col>
          <xdr:colOff>628650</xdr:colOff>
          <xdr:row>485</xdr:row>
          <xdr:rowOff>457200</xdr:rowOff>
        </xdr:to>
        <xdr:sp macro="" textlink="">
          <xdr:nvSpPr>
            <xdr:cNvPr id="41266" name="Check Box 306" hidden="1">
              <a:extLst>
                <a:ext uri="{63B3BB69-23CF-44E3-9099-C40C66FF867C}">
                  <a14:compatExt spid="_x0000_s4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456</xdr:row>
          <xdr:rowOff>142875</xdr:rowOff>
        </xdr:from>
        <xdr:to>
          <xdr:col>18</xdr:col>
          <xdr:colOff>628650</xdr:colOff>
          <xdr:row>456</xdr:row>
          <xdr:rowOff>371475</xdr:rowOff>
        </xdr:to>
        <xdr:sp macro="" textlink="">
          <xdr:nvSpPr>
            <xdr:cNvPr id="41267" name="Check Box 307" hidden="1">
              <a:extLst>
                <a:ext uri="{63B3BB69-23CF-44E3-9099-C40C66FF867C}">
                  <a14:compatExt spid="_x0000_s41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492</xdr:row>
          <xdr:rowOff>142875</xdr:rowOff>
        </xdr:from>
        <xdr:to>
          <xdr:col>18</xdr:col>
          <xdr:colOff>628650</xdr:colOff>
          <xdr:row>492</xdr:row>
          <xdr:rowOff>371475</xdr:rowOff>
        </xdr:to>
        <xdr:sp macro="" textlink="">
          <xdr:nvSpPr>
            <xdr:cNvPr id="41268" name="Check Box 308" hidden="1">
              <a:extLst>
                <a:ext uri="{63B3BB69-23CF-44E3-9099-C40C66FF867C}">
                  <a14:compatExt spid="_x0000_s41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493</xdr:row>
          <xdr:rowOff>333375</xdr:rowOff>
        </xdr:from>
        <xdr:to>
          <xdr:col>18</xdr:col>
          <xdr:colOff>628650</xdr:colOff>
          <xdr:row>493</xdr:row>
          <xdr:rowOff>561975</xdr:rowOff>
        </xdr:to>
        <xdr:sp macro="" textlink="">
          <xdr:nvSpPr>
            <xdr:cNvPr id="41269" name="Check Box 309" hidden="1">
              <a:extLst>
                <a:ext uri="{63B3BB69-23CF-44E3-9099-C40C66FF867C}">
                  <a14:compatExt spid="_x0000_s41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494</xdr:row>
          <xdr:rowOff>333375</xdr:rowOff>
        </xdr:from>
        <xdr:to>
          <xdr:col>18</xdr:col>
          <xdr:colOff>628650</xdr:colOff>
          <xdr:row>494</xdr:row>
          <xdr:rowOff>561975</xdr:rowOff>
        </xdr:to>
        <xdr:sp macro="" textlink="">
          <xdr:nvSpPr>
            <xdr:cNvPr id="41270" name="Check Box 310" hidden="1">
              <a:extLst>
                <a:ext uri="{63B3BB69-23CF-44E3-9099-C40C66FF867C}">
                  <a14:compatExt spid="_x0000_s41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496</xdr:row>
          <xdr:rowOff>219075</xdr:rowOff>
        </xdr:from>
        <xdr:to>
          <xdr:col>18</xdr:col>
          <xdr:colOff>628650</xdr:colOff>
          <xdr:row>496</xdr:row>
          <xdr:rowOff>457200</xdr:rowOff>
        </xdr:to>
        <xdr:sp macro="" textlink="">
          <xdr:nvSpPr>
            <xdr:cNvPr id="41271" name="Check Box 311" hidden="1">
              <a:extLst>
                <a:ext uri="{63B3BB69-23CF-44E3-9099-C40C66FF867C}">
                  <a14:compatExt spid="_x0000_s41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497</xdr:row>
          <xdr:rowOff>333375</xdr:rowOff>
        </xdr:from>
        <xdr:to>
          <xdr:col>18</xdr:col>
          <xdr:colOff>628650</xdr:colOff>
          <xdr:row>497</xdr:row>
          <xdr:rowOff>561975</xdr:rowOff>
        </xdr:to>
        <xdr:sp macro="" textlink="">
          <xdr:nvSpPr>
            <xdr:cNvPr id="41272" name="Check Box 312" hidden="1">
              <a:extLst>
                <a:ext uri="{63B3BB69-23CF-44E3-9099-C40C66FF867C}">
                  <a14:compatExt spid="_x0000_s41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498</xdr:row>
          <xdr:rowOff>190500</xdr:rowOff>
        </xdr:from>
        <xdr:to>
          <xdr:col>18</xdr:col>
          <xdr:colOff>628650</xdr:colOff>
          <xdr:row>498</xdr:row>
          <xdr:rowOff>419100</xdr:rowOff>
        </xdr:to>
        <xdr:sp macro="" textlink="">
          <xdr:nvSpPr>
            <xdr:cNvPr id="41273" name="Check Box 313" hidden="1">
              <a:extLst>
                <a:ext uri="{63B3BB69-23CF-44E3-9099-C40C66FF867C}">
                  <a14:compatExt spid="_x0000_s41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500</xdr:row>
          <xdr:rowOff>142875</xdr:rowOff>
        </xdr:from>
        <xdr:to>
          <xdr:col>18</xdr:col>
          <xdr:colOff>628650</xdr:colOff>
          <xdr:row>500</xdr:row>
          <xdr:rowOff>371475</xdr:rowOff>
        </xdr:to>
        <xdr:sp macro="" textlink="">
          <xdr:nvSpPr>
            <xdr:cNvPr id="41274" name="Check Box 314" hidden="1">
              <a:extLst>
                <a:ext uri="{63B3BB69-23CF-44E3-9099-C40C66FF867C}">
                  <a14:compatExt spid="_x0000_s41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501</xdr:row>
          <xdr:rowOff>142875</xdr:rowOff>
        </xdr:from>
        <xdr:to>
          <xdr:col>18</xdr:col>
          <xdr:colOff>628650</xdr:colOff>
          <xdr:row>501</xdr:row>
          <xdr:rowOff>371475</xdr:rowOff>
        </xdr:to>
        <xdr:sp macro="" textlink="">
          <xdr:nvSpPr>
            <xdr:cNvPr id="41275" name="Check Box 315" hidden="1">
              <a:extLst>
                <a:ext uri="{63B3BB69-23CF-44E3-9099-C40C66FF867C}">
                  <a14:compatExt spid="_x0000_s41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502</xdr:row>
          <xdr:rowOff>142875</xdr:rowOff>
        </xdr:from>
        <xdr:to>
          <xdr:col>18</xdr:col>
          <xdr:colOff>628650</xdr:colOff>
          <xdr:row>502</xdr:row>
          <xdr:rowOff>371475</xdr:rowOff>
        </xdr:to>
        <xdr:sp macro="" textlink="">
          <xdr:nvSpPr>
            <xdr:cNvPr id="41276" name="Check Box 316" hidden="1">
              <a:extLst>
                <a:ext uri="{63B3BB69-23CF-44E3-9099-C40C66FF867C}">
                  <a14:compatExt spid="_x0000_s41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503</xdr:row>
          <xdr:rowOff>142875</xdr:rowOff>
        </xdr:from>
        <xdr:to>
          <xdr:col>18</xdr:col>
          <xdr:colOff>628650</xdr:colOff>
          <xdr:row>503</xdr:row>
          <xdr:rowOff>371475</xdr:rowOff>
        </xdr:to>
        <xdr:sp macro="" textlink="">
          <xdr:nvSpPr>
            <xdr:cNvPr id="41277" name="Check Box 317" hidden="1">
              <a:extLst>
                <a:ext uri="{63B3BB69-23CF-44E3-9099-C40C66FF867C}">
                  <a14:compatExt spid="_x0000_s41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504</xdr:row>
          <xdr:rowOff>200025</xdr:rowOff>
        </xdr:from>
        <xdr:to>
          <xdr:col>18</xdr:col>
          <xdr:colOff>628650</xdr:colOff>
          <xdr:row>504</xdr:row>
          <xdr:rowOff>428625</xdr:rowOff>
        </xdr:to>
        <xdr:sp macro="" textlink="">
          <xdr:nvSpPr>
            <xdr:cNvPr id="41278" name="Check Box 318" hidden="1">
              <a:extLst>
                <a:ext uri="{63B3BB69-23CF-44E3-9099-C40C66FF867C}">
                  <a14:compatExt spid="_x0000_s41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505</xdr:row>
          <xdr:rowOff>190500</xdr:rowOff>
        </xdr:from>
        <xdr:to>
          <xdr:col>18</xdr:col>
          <xdr:colOff>628650</xdr:colOff>
          <xdr:row>505</xdr:row>
          <xdr:rowOff>419100</xdr:rowOff>
        </xdr:to>
        <xdr:sp macro="" textlink="">
          <xdr:nvSpPr>
            <xdr:cNvPr id="41279" name="Check Box 319" hidden="1">
              <a:extLst>
                <a:ext uri="{63B3BB69-23CF-44E3-9099-C40C66FF867C}">
                  <a14:compatExt spid="_x0000_s41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506</xdr:row>
          <xdr:rowOff>219075</xdr:rowOff>
        </xdr:from>
        <xdr:to>
          <xdr:col>18</xdr:col>
          <xdr:colOff>628650</xdr:colOff>
          <xdr:row>506</xdr:row>
          <xdr:rowOff>457200</xdr:rowOff>
        </xdr:to>
        <xdr:sp macro="" textlink="">
          <xdr:nvSpPr>
            <xdr:cNvPr id="41280" name="Check Box 320" hidden="1">
              <a:extLst>
                <a:ext uri="{63B3BB69-23CF-44E3-9099-C40C66FF867C}">
                  <a14:compatExt spid="_x0000_s41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507</xdr:row>
          <xdr:rowOff>219075</xdr:rowOff>
        </xdr:from>
        <xdr:to>
          <xdr:col>18</xdr:col>
          <xdr:colOff>628650</xdr:colOff>
          <xdr:row>507</xdr:row>
          <xdr:rowOff>457200</xdr:rowOff>
        </xdr:to>
        <xdr:sp macro="" textlink="">
          <xdr:nvSpPr>
            <xdr:cNvPr id="41281" name="Check Box 321" hidden="1">
              <a:extLst>
                <a:ext uri="{63B3BB69-23CF-44E3-9099-C40C66FF867C}">
                  <a14:compatExt spid="_x0000_s41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508</xdr:row>
          <xdr:rowOff>190500</xdr:rowOff>
        </xdr:from>
        <xdr:to>
          <xdr:col>18</xdr:col>
          <xdr:colOff>628650</xdr:colOff>
          <xdr:row>508</xdr:row>
          <xdr:rowOff>419100</xdr:rowOff>
        </xdr:to>
        <xdr:sp macro="" textlink="">
          <xdr:nvSpPr>
            <xdr:cNvPr id="41282" name="Check Box 322" hidden="1">
              <a:extLst>
                <a:ext uri="{63B3BB69-23CF-44E3-9099-C40C66FF867C}">
                  <a14:compatExt spid="_x0000_s41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509</xdr:row>
          <xdr:rowOff>190500</xdr:rowOff>
        </xdr:from>
        <xdr:to>
          <xdr:col>18</xdr:col>
          <xdr:colOff>628650</xdr:colOff>
          <xdr:row>509</xdr:row>
          <xdr:rowOff>419100</xdr:rowOff>
        </xdr:to>
        <xdr:sp macro="" textlink="">
          <xdr:nvSpPr>
            <xdr:cNvPr id="41283" name="Check Box 323" hidden="1">
              <a:extLst>
                <a:ext uri="{63B3BB69-23CF-44E3-9099-C40C66FF867C}">
                  <a14:compatExt spid="_x0000_s41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510</xdr:row>
          <xdr:rowOff>200025</xdr:rowOff>
        </xdr:from>
        <xdr:to>
          <xdr:col>18</xdr:col>
          <xdr:colOff>628650</xdr:colOff>
          <xdr:row>510</xdr:row>
          <xdr:rowOff>428625</xdr:rowOff>
        </xdr:to>
        <xdr:sp macro="" textlink="">
          <xdr:nvSpPr>
            <xdr:cNvPr id="41284" name="Check Box 324" hidden="1">
              <a:extLst>
                <a:ext uri="{63B3BB69-23CF-44E3-9099-C40C66FF867C}">
                  <a14:compatExt spid="_x0000_s41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512</xdr:row>
          <xdr:rowOff>200025</xdr:rowOff>
        </xdr:from>
        <xdr:to>
          <xdr:col>18</xdr:col>
          <xdr:colOff>628650</xdr:colOff>
          <xdr:row>512</xdr:row>
          <xdr:rowOff>428625</xdr:rowOff>
        </xdr:to>
        <xdr:sp macro="" textlink="">
          <xdr:nvSpPr>
            <xdr:cNvPr id="41285" name="Check Box 325" hidden="1">
              <a:extLst>
                <a:ext uri="{63B3BB69-23CF-44E3-9099-C40C66FF867C}">
                  <a14:compatExt spid="_x0000_s41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513</xdr:row>
          <xdr:rowOff>200025</xdr:rowOff>
        </xdr:from>
        <xdr:to>
          <xdr:col>18</xdr:col>
          <xdr:colOff>628650</xdr:colOff>
          <xdr:row>513</xdr:row>
          <xdr:rowOff>428625</xdr:rowOff>
        </xdr:to>
        <xdr:sp macro="" textlink="">
          <xdr:nvSpPr>
            <xdr:cNvPr id="41286" name="Check Box 326" hidden="1">
              <a:extLst>
                <a:ext uri="{63B3BB69-23CF-44E3-9099-C40C66FF867C}">
                  <a14:compatExt spid="_x0000_s41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514</xdr:row>
          <xdr:rowOff>200025</xdr:rowOff>
        </xdr:from>
        <xdr:to>
          <xdr:col>18</xdr:col>
          <xdr:colOff>628650</xdr:colOff>
          <xdr:row>514</xdr:row>
          <xdr:rowOff>428625</xdr:rowOff>
        </xdr:to>
        <xdr:sp macro="" textlink="">
          <xdr:nvSpPr>
            <xdr:cNvPr id="41287" name="Check Box 327" hidden="1">
              <a:extLst>
                <a:ext uri="{63B3BB69-23CF-44E3-9099-C40C66FF867C}">
                  <a14:compatExt spid="_x0000_s41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515</xdr:row>
          <xdr:rowOff>152400</xdr:rowOff>
        </xdr:from>
        <xdr:to>
          <xdr:col>18</xdr:col>
          <xdr:colOff>628650</xdr:colOff>
          <xdr:row>515</xdr:row>
          <xdr:rowOff>381000</xdr:rowOff>
        </xdr:to>
        <xdr:sp macro="" textlink="">
          <xdr:nvSpPr>
            <xdr:cNvPr id="41288" name="Check Box 328" hidden="1">
              <a:extLst>
                <a:ext uri="{63B3BB69-23CF-44E3-9099-C40C66FF867C}">
                  <a14:compatExt spid="_x0000_s41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522</xdr:row>
          <xdr:rowOff>152400</xdr:rowOff>
        </xdr:from>
        <xdr:to>
          <xdr:col>18</xdr:col>
          <xdr:colOff>628650</xdr:colOff>
          <xdr:row>522</xdr:row>
          <xdr:rowOff>381000</xdr:rowOff>
        </xdr:to>
        <xdr:sp macro="" textlink="">
          <xdr:nvSpPr>
            <xdr:cNvPr id="41289" name="Check Box 329" hidden="1">
              <a:extLst>
                <a:ext uri="{63B3BB69-23CF-44E3-9099-C40C66FF867C}">
                  <a14:compatExt spid="_x0000_s41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523</xdr:row>
          <xdr:rowOff>323850</xdr:rowOff>
        </xdr:from>
        <xdr:to>
          <xdr:col>18</xdr:col>
          <xdr:colOff>628650</xdr:colOff>
          <xdr:row>523</xdr:row>
          <xdr:rowOff>552450</xdr:rowOff>
        </xdr:to>
        <xdr:sp macro="" textlink="">
          <xdr:nvSpPr>
            <xdr:cNvPr id="41290" name="Check Box 330" hidden="1">
              <a:extLst>
                <a:ext uri="{63B3BB69-23CF-44E3-9099-C40C66FF867C}">
                  <a14:compatExt spid="_x0000_s41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524</xdr:row>
          <xdr:rowOff>323850</xdr:rowOff>
        </xdr:from>
        <xdr:to>
          <xdr:col>18</xdr:col>
          <xdr:colOff>628650</xdr:colOff>
          <xdr:row>524</xdr:row>
          <xdr:rowOff>552450</xdr:rowOff>
        </xdr:to>
        <xdr:sp macro="" textlink="">
          <xdr:nvSpPr>
            <xdr:cNvPr id="41291" name="Check Box 331" hidden="1">
              <a:extLst>
                <a:ext uri="{63B3BB69-23CF-44E3-9099-C40C66FF867C}">
                  <a14:compatExt spid="_x0000_s41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525</xdr:row>
          <xdr:rowOff>323850</xdr:rowOff>
        </xdr:from>
        <xdr:to>
          <xdr:col>18</xdr:col>
          <xdr:colOff>628650</xdr:colOff>
          <xdr:row>525</xdr:row>
          <xdr:rowOff>552450</xdr:rowOff>
        </xdr:to>
        <xdr:sp macro="" textlink="">
          <xdr:nvSpPr>
            <xdr:cNvPr id="41292" name="Check Box 332" hidden="1">
              <a:extLst>
                <a:ext uri="{63B3BB69-23CF-44E3-9099-C40C66FF867C}">
                  <a14:compatExt spid="_x0000_s41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527</xdr:row>
          <xdr:rowOff>228600</xdr:rowOff>
        </xdr:from>
        <xdr:to>
          <xdr:col>18</xdr:col>
          <xdr:colOff>628650</xdr:colOff>
          <xdr:row>527</xdr:row>
          <xdr:rowOff>457200</xdr:rowOff>
        </xdr:to>
        <xdr:sp macro="" textlink="">
          <xdr:nvSpPr>
            <xdr:cNvPr id="41293" name="Check Box 333" hidden="1">
              <a:extLst>
                <a:ext uri="{63B3BB69-23CF-44E3-9099-C40C66FF867C}">
                  <a14:compatExt spid="_x0000_s41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528</xdr:row>
          <xdr:rowOff>142875</xdr:rowOff>
        </xdr:from>
        <xdr:to>
          <xdr:col>18</xdr:col>
          <xdr:colOff>628650</xdr:colOff>
          <xdr:row>528</xdr:row>
          <xdr:rowOff>371475</xdr:rowOff>
        </xdr:to>
        <xdr:sp macro="" textlink="">
          <xdr:nvSpPr>
            <xdr:cNvPr id="41294" name="Check Box 334" hidden="1">
              <a:extLst>
                <a:ext uri="{63B3BB69-23CF-44E3-9099-C40C66FF867C}">
                  <a14:compatExt spid="_x0000_s41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529</xdr:row>
          <xdr:rowOff>190500</xdr:rowOff>
        </xdr:from>
        <xdr:to>
          <xdr:col>18</xdr:col>
          <xdr:colOff>628650</xdr:colOff>
          <xdr:row>529</xdr:row>
          <xdr:rowOff>419100</xdr:rowOff>
        </xdr:to>
        <xdr:sp macro="" textlink="">
          <xdr:nvSpPr>
            <xdr:cNvPr id="41295" name="Check Box 335" hidden="1">
              <a:extLst>
                <a:ext uri="{63B3BB69-23CF-44E3-9099-C40C66FF867C}">
                  <a14:compatExt spid="_x0000_s41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530</xdr:row>
          <xdr:rowOff>152400</xdr:rowOff>
        </xdr:from>
        <xdr:to>
          <xdr:col>18</xdr:col>
          <xdr:colOff>628650</xdr:colOff>
          <xdr:row>530</xdr:row>
          <xdr:rowOff>381000</xdr:rowOff>
        </xdr:to>
        <xdr:sp macro="" textlink="">
          <xdr:nvSpPr>
            <xdr:cNvPr id="41296" name="Check Box 336" hidden="1">
              <a:extLst>
                <a:ext uri="{63B3BB69-23CF-44E3-9099-C40C66FF867C}">
                  <a14:compatExt spid="_x0000_s41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531</xdr:row>
          <xdr:rowOff>152400</xdr:rowOff>
        </xdr:from>
        <xdr:to>
          <xdr:col>18</xdr:col>
          <xdr:colOff>628650</xdr:colOff>
          <xdr:row>531</xdr:row>
          <xdr:rowOff>381000</xdr:rowOff>
        </xdr:to>
        <xdr:sp macro="" textlink="">
          <xdr:nvSpPr>
            <xdr:cNvPr id="41297" name="Check Box 337" hidden="1">
              <a:extLst>
                <a:ext uri="{63B3BB69-23CF-44E3-9099-C40C66FF867C}">
                  <a14:compatExt spid="_x0000_s41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532</xdr:row>
          <xdr:rowOff>200025</xdr:rowOff>
        </xdr:from>
        <xdr:to>
          <xdr:col>18</xdr:col>
          <xdr:colOff>628650</xdr:colOff>
          <xdr:row>532</xdr:row>
          <xdr:rowOff>428625</xdr:rowOff>
        </xdr:to>
        <xdr:sp macro="" textlink="">
          <xdr:nvSpPr>
            <xdr:cNvPr id="41298" name="Check Box 338" hidden="1">
              <a:extLst>
                <a:ext uri="{63B3BB69-23CF-44E3-9099-C40C66FF867C}">
                  <a14:compatExt spid="_x0000_s41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534</xdr:row>
          <xdr:rowOff>219075</xdr:rowOff>
        </xdr:from>
        <xdr:to>
          <xdr:col>18</xdr:col>
          <xdr:colOff>628650</xdr:colOff>
          <xdr:row>534</xdr:row>
          <xdr:rowOff>457200</xdr:rowOff>
        </xdr:to>
        <xdr:sp macro="" textlink="">
          <xdr:nvSpPr>
            <xdr:cNvPr id="41299" name="Check Box 339" hidden="1">
              <a:extLst>
                <a:ext uri="{63B3BB69-23CF-44E3-9099-C40C66FF867C}">
                  <a14:compatExt spid="_x0000_s41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535</xdr:row>
          <xdr:rowOff>200025</xdr:rowOff>
        </xdr:from>
        <xdr:to>
          <xdr:col>18</xdr:col>
          <xdr:colOff>628650</xdr:colOff>
          <xdr:row>535</xdr:row>
          <xdr:rowOff>428625</xdr:rowOff>
        </xdr:to>
        <xdr:sp macro="" textlink="">
          <xdr:nvSpPr>
            <xdr:cNvPr id="41300" name="Check Box 340" hidden="1">
              <a:extLst>
                <a:ext uri="{63B3BB69-23CF-44E3-9099-C40C66FF867C}">
                  <a14:compatExt spid="_x0000_s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536</xdr:row>
          <xdr:rowOff>266700</xdr:rowOff>
        </xdr:from>
        <xdr:to>
          <xdr:col>18</xdr:col>
          <xdr:colOff>628650</xdr:colOff>
          <xdr:row>536</xdr:row>
          <xdr:rowOff>504825</xdr:rowOff>
        </xdr:to>
        <xdr:sp macro="" textlink="">
          <xdr:nvSpPr>
            <xdr:cNvPr id="41301" name="Check Box 341" hidden="1">
              <a:extLst>
                <a:ext uri="{63B3BB69-23CF-44E3-9099-C40C66FF867C}">
                  <a14:compatExt spid="_x0000_s41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537</xdr:row>
          <xdr:rowOff>142875</xdr:rowOff>
        </xdr:from>
        <xdr:to>
          <xdr:col>18</xdr:col>
          <xdr:colOff>628650</xdr:colOff>
          <xdr:row>537</xdr:row>
          <xdr:rowOff>371475</xdr:rowOff>
        </xdr:to>
        <xdr:sp macro="" textlink="">
          <xdr:nvSpPr>
            <xdr:cNvPr id="41302" name="Check Box 342" hidden="1">
              <a:extLst>
                <a:ext uri="{63B3BB69-23CF-44E3-9099-C40C66FF867C}">
                  <a14:compatExt spid="_x0000_s41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544</xdr:row>
          <xdr:rowOff>219075</xdr:rowOff>
        </xdr:from>
        <xdr:to>
          <xdr:col>18</xdr:col>
          <xdr:colOff>628650</xdr:colOff>
          <xdr:row>544</xdr:row>
          <xdr:rowOff>457200</xdr:rowOff>
        </xdr:to>
        <xdr:sp macro="" textlink="">
          <xdr:nvSpPr>
            <xdr:cNvPr id="41303" name="Check Box 343" hidden="1">
              <a:extLst>
                <a:ext uri="{63B3BB69-23CF-44E3-9099-C40C66FF867C}">
                  <a14:compatExt spid="_x0000_s41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546</xdr:row>
          <xdr:rowOff>238125</xdr:rowOff>
        </xdr:from>
        <xdr:to>
          <xdr:col>18</xdr:col>
          <xdr:colOff>628650</xdr:colOff>
          <xdr:row>546</xdr:row>
          <xdr:rowOff>466725</xdr:rowOff>
        </xdr:to>
        <xdr:sp macro="" textlink="">
          <xdr:nvSpPr>
            <xdr:cNvPr id="41304" name="Check Box 344" hidden="1">
              <a:extLst>
                <a:ext uri="{63B3BB69-23CF-44E3-9099-C40C66FF867C}">
                  <a14:compatExt spid="_x0000_s41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547</xdr:row>
          <xdr:rowOff>238125</xdr:rowOff>
        </xdr:from>
        <xdr:to>
          <xdr:col>18</xdr:col>
          <xdr:colOff>628650</xdr:colOff>
          <xdr:row>547</xdr:row>
          <xdr:rowOff>466725</xdr:rowOff>
        </xdr:to>
        <xdr:sp macro="" textlink="">
          <xdr:nvSpPr>
            <xdr:cNvPr id="41305" name="Check Box 345" hidden="1">
              <a:extLst>
                <a:ext uri="{63B3BB69-23CF-44E3-9099-C40C66FF867C}">
                  <a14:compatExt spid="_x0000_s41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548</xdr:row>
          <xdr:rowOff>238125</xdr:rowOff>
        </xdr:from>
        <xdr:to>
          <xdr:col>18</xdr:col>
          <xdr:colOff>628650</xdr:colOff>
          <xdr:row>548</xdr:row>
          <xdr:rowOff>466725</xdr:rowOff>
        </xdr:to>
        <xdr:sp macro="" textlink="">
          <xdr:nvSpPr>
            <xdr:cNvPr id="41306" name="Check Box 346" hidden="1">
              <a:extLst>
                <a:ext uri="{63B3BB69-23CF-44E3-9099-C40C66FF867C}">
                  <a14:compatExt spid="_x0000_s41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549</xdr:row>
          <xdr:rowOff>285750</xdr:rowOff>
        </xdr:from>
        <xdr:to>
          <xdr:col>18</xdr:col>
          <xdr:colOff>628650</xdr:colOff>
          <xdr:row>549</xdr:row>
          <xdr:rowOff>514350</xdr:rowOff>
        </xdr:to>
        <xdr:sp macro="" textlink="">
          <xdr:nvSpPr>
            <xdr:cNvPr id="41307" name="Check Box 347" hidden="1">
              <a:extLst>
                <a:ext uri="{63B3BB69-23CF-44E3-9099-C40C66FF867C}">
                  <a14:compatExt spid="_x0000_s41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550</xdr:row>
          <xdr:rowOff>285750</xdr:rowOff>
        </xdr:from>
        <xdr:to>
          <xdr:col>18</xdr:col>
          <xdr:colOff>628650</xdr:colOff>
          <xdr:row>550</xdr:row>
          <xdr:rowOff>514350</xdr:rowOff>
        </xdr:to>
        <xdr:sp macro="" textlink="">
          <xdr:nvSpPr>
            <xdr:cNvPr id="41308" name="Check Box 348" hidden="1">
              <a:extLst>
                <a:ext uri="{63B3BB69-23CF-44E3-9099-C40C66FF867C}">
                  <a14:compatExt spid="_x0000_s41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551</xdr:row>
          <xdr:rowOff>152400</xdr:rowOff>
        </xdr:from>
        <xdr:to>
          <xdr:col>18</xdr:col>
          <xdr:colOff>628650</xdr:colOff>
          <xdr:row>551</xdr:row>
          <xdr:rowOff>381000</xdr:rowOff>
        </xdr:to>
        <xdr:sp macro="" textlink="">
          <xdr:nvSpPr>
            <xdr:cNvPr id="41309" name="Check Box 349" hidden="1">
              <a:extLst>
                <a:ext uri="{63B3BB69-23CF-44E3-9099-C40C66FF867C}">
                  <a14:compatExt spid="_x0000_s41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553</xdr:row>
          <xdr:rowOff>190500</xdr:rowOff>
        </xdr:from>
        <xdr:to>
          <xdr:col>18</xdr:col>
          <xdr:colOff>628650</xdr:colOff>
          <xdr:row>553</xdr:row>
          <xdr:rowOff>419100</xdr:rowOff>
        </xdr:to>
        <xdr:sp macro="" textlink="">
          <xdr:nvSpPr>
            <xdr:cNvPr id="41310" name="Check Box 350" hidden="1">
              <a:extLst>
                <a:ext uri="{63B3BB69-23CF-44E3-9099-C40C66FF867C}">
                  <a14:compatExt spid="_x0000_s41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555</xdr:row>
          <xdr:rowOff>190500</xdr:rowOff>
        </xdr:from>
        <xdr:to>
          <xdr:col>18</xdr:col>
          <xdr:colOff>628650</xdr:colOff>
          <xdr:row>555</xdr:row>
          <xdr:rowOff>419100</xdr:rowOff>
        </xdr:to>
        <xdr:sp macro="" textlink="">
          <xdr:nvSpPr>
            <xdr:cNvPr id="41311" name="Check Box 351" hidden="1">
              <a:extLst>
                <a:ext uri="{63B3BB69-23CF-44E3-9099-C40C66FF867C}">
                  <a14:compatExt spid="_x0000_s41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556</xdr:row>
          <xdr:rowOff>190500</xdr:rowOff>
        </xdr:from>
        <xdr:to>
          <xdr:col>18</xdr:col>
          <xdr:colOff>628650</xdr:colOff>
          <xdr:row>556</xdr:row>
          <xdr:rowOff>419100</xdr:rowOff>
        </xdr:to>
        <xdr:sp macro="" textlink="">
          <xdr:nvSpPr>
            <xdr:cNvPr id="41312" name="Check Box 352" hidden="1">
              <a:extLst>
                <a:ext uri="{63B3BB69-23CF-44E3-9099-C40C66FF867C}">
                  <a14:compatExt spid="_x0000_s41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557</xdr:row>
          <xdr:rowOff>190500</xdr:rowOff>
        </xdr:from>
        <xdr:to>
          <xdr:col>18</xdr:col>
          <xdr:colOff>628650</xdr:colOff>
          <xdr:row>557</xdr:row>
          <xdr:rowOff>419100</xdr:rowOff>
        </xdr:to>
        <xdr:sp macro="" textlink="">
          <xdr:nvSpPr>
            <xdr:cNvPr id="41313" name="Check Box 353" hidden="1">
              <a:extLst>
                <a:ext uri="{63B3BB69-23CF-44E3-9099-C40C66FF867C}">
                  <a14:compatExt spid="_x0000_s41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558</xdr:row>
          <xdr:rowOff>190500</xdr:rowOff>
        </xdr:from>
        <xdr:to>
          <xdr:col>18</xdr:col>
          <xdr:colOff>628650</xdr:colOff>
          <xdr:row>558</xdr:row>
          <xdr:rowOff>419100</xdr:rowOff>
        </xdr:to>
        <xdr:sp macro="" textlink="">
          <xdr:nvSpPr>
            <xdr:cNvPr id="41314" name="Check Box 354" hidden="1">
              <a:extLst>
                <a:ext uri="{63B3BB69-23CF-44E3-9099-C40C66FF867C}">
                  <a14:compatExt spid="_x0000_s413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559</xdr:row>
          <xdr:rowOff>190500</xdr:rowOff>
        </xdr:from>
        <xdr:to>
          <xdr:col>18</xdr:col>
          <xdr:colOff>628650</xdr:colOff>
          <xdr:row>559</xdr:row>
          <xdr:rowOff>419100</xdr:rowOff>
        </xdr:to>
        <xdr:sp macro="" textlink="">
          <xdr:nvSpPr>
            <xdr:cNvPr id="41315" name="Check Box 355" hidden="1">
              <a:extLst>
                <a:ext uri="{63B3BB69-23CF-44E3-9099-C40C66FF867C}">
                  <a14:compatExt spid="_x0000_s41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560</xdr:row>
          <xdr:rowOff>190500</xdr:rowOff>
        </xdr:from>
        <xdr:to>
          <xdr:col>18</xdr:col>
          <xdr:colOff>628650</xdr:colOff>
          <xdr:row>560</xdr:row>
          <xdr:rowOff>419100</xdr:rowOff>
        </xdr:to>
        <xdr:sp macro="" textlink="">
          <xdr:nvSpPr>
            <xdr:cNvPr id="41316" name="Check Box 356" hidden="1">
              <a:extLst>
                <a:ext uri="{63B3BB69-23CF-44E3-9099-C40C66FF867C}">
                  <a14:compatExt spid="_x0000_s413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561</xdr:row>
          <xdr:rowOff>190500</xdr:rowOff>
        </xdr:from>
        <xdr:to>
          <xdr:col>18</xdr:col>
          <xdr:colOff>628650</xdr:colOff>
          <xdr:row>561</xdr:row>
          <xdr:rowOff>419100</xdr:rowOff>
        </xdr:to>
        <xdr:sp macro="" textlink="">
          <xdr:nvSpPr>
            <xdr:cNvPr id="41317" name="Check Box 357" hidden="1">
              <a:extLst>
                <a:ext uri="{63B3BB69-23CF-44E3-9099-C40C66FF867C}">
                  <a14:compatExt spid="_x0000_s413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573</xdr:row>
          <xdr:rowOff>314325</xdr:rowOff>
        </xdr:from>
        <xdr:to>
          <xdr:col>18</xdr:col>
          <xdr:colOff>628650</xdr:colOff>
          <xdr:row>573</xdr:row>
          <xdr:rowOff>552450</xdr:rowOff>
        </xdr:to>
        <xdr:sp macro="" textlink="">
          <xdr:nvSpPr>
            <xdr:cNvPr id="41318" name="Check Box 358" hidden="1">
              <a:extLst>
                <a:ext uri="{63B3BB69-23CF-44E3-9099-C40C66FF867C}">
                  <a14:compatExt spid="_x0000_s413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575</xdr:row>
          <xdr:rowOff>152400</xdr:rowOff>
        </xdr:from>
        <xdr:to>
          <xdr:col>18</xdr:col>
          <xdr:colOff>628650</xdr:colOff>
          <xdr:row>575</xdr:row>
          <xdr:rowOff>381000</xdr:rowOff>
        </xdr:to>
        <xdr:sp macro="" textlink="">
          <xdr:nvSpPr>
            <xdr:cNvPr id="41319" name="Check Box 359" hidden="1">
              <a:extLst>
                <a:ext uri="{63B3BB69-23CF-44E3-9099-C40C66FF867C}">
                  <a14:compatExt spid="_x0000_s413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576</xdr:row>
          <xdr:rowOff>152400</xdr:rowOff>
        </xdr:from>
        <xdr:to>
          <xdr:col>18</xdr:col>
          <xdr:colOff>628650</xdr:colOff>
          <xdr:row>576</xdr:row>
          <xdr:rowOff>381000</xdr:rowOff>
        </xdr:to>
        <xdr:sp macro="" textlink="">
          <xdr:nvSpPr>
            <xdr:cNvPr id="41320" name="Check Box 360" hidden="1">
              <a:extLst>
                <a:ext uri="{63B3BB69-23CF-44E3-9099-C40C66FF867C}">
                  <a14:compatExt spid="_x0000_s413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577</xdr:row>
          <xdr:rowOff>152400</xdr:rowOff>
        </xdr:from>
        <xdr:to>
          <xdr:col>18</xdr:col>
          <xdr:colOff>628650</xdr:colOff>
          <xdr:row>577</xdr:row>
          <xdr:rowOff>381000</xdr:rowOff>
        </xdr:to>
        <xdr:sp macro="" textlink="">
          <xdr:nvSpPr>
            <xdr:cNvPr id="41321" name="Check Box 361" hidden="1">
              <a:extLst>
                <a:ext uri="{63B3BB69-23CF-44E3-9099-C40C66FF867C}">
                  <a14:compatExt spid="_x0000_s413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578</xdr:row>
          <xdr:rowOff>152400</xdr:rowOff>
        </xdr:from>
        <xdr:to>
          <xdr:col>18</xdr:col>
          <xdr:colOff>628650</xdr:colOff>
          <xdr:row>578</xdr:row>
          <xdr:rowOff>381000</xdr:rowOff>
        </xdr:to>
        <xdr:sp macro="" textlink="">
          <xdr:nvSpPr>
            <xdr:cNvPr id="41322" name="Check Box 362" hidden="1">
              <a:extLst>
                <a:ext uri="{63B3BB69-23CF-44E3-9099-C40C66FF867C}">
                  <a14:compatExt spid="_x0000_s413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579</xdr:row>
          <xdr:rowOff>409575</xdr:rowOff>
        </xdr:from>
        <xdr:to>
          <xdr:col>18</xdr:col>
          <xdr:colOff>628650</xdr:colOff>
          <xdr:row>579</xdr:row>
          <xdr:rowOff>647700</xdr:rowOff>
        </xdr:to>
        <xdr:sp macro="" textlink="">
          <xdr:nvSpPr>
            <xdr:cNvPr id="41323" name="Check Box 363" hidden="1">
              <a:extLst>
                <a:ext uri="{63B3BB69-23CF-44E3-9099-C40C66FF867C}">
                  <a14:compatExt spid="_x0000_s413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581</xdr:row>
          <xdr:rowOff>285750</xdr:rowOff>
        </xdr:from>
        <xdr:to>
          <xdr:col>18</xdr:col>
          <xdr:colOff>628650</xdr:colOff>
          <xdr:row>581</xdr:row>
          <xdr:rowOff>514350</xdr:rowOff>
        </xdr:to>
        <xdr:sp macro="" textlink="">
          <xdr:nvSpPr>
            <xdr:cNvPr id="41324" name="Check Box 364" hidden="1">
              <a:extLst>
                <a:ext uri="{63B3BB69-23CF-44E3-9099-C40C66FF867C}">
                  <a14:compatExt spid="_x0000_s413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582</xdr:row>
          <xdr:rowOff>285750</xdr:rowOff>
        </xdr:from>
        <xdr:to>
          <xdr:col>18</xdr:col>
          <xdr:colOff>628650</xdr:colOff>
          <xdr:row>582</xdr:row>
          <xdr:rowOff>514350</xdr:rowOff>
        </xdr:to>
        <xdr:sp macro="" textlink="">
          <xdr:nvSpPr>
            <xdr:cNvPr id="41325" name="Check Box 365" hidden="1">
              <a:extLst>
                <a:ext uri="{63B3BB69-23CF-44E3-9099-C40C66FF867C}">
                  <a14:compatExt spid="_x0000_s413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583</xdr:row>
          <xdr:rowOff>285750</xdr:rowOff>
        </xdr:from>
        <xdr:to>
          <xdr:col>18</xdr:col>
          <xdr:colOff>628650</xdr:colOff>
          <xdr:row>583</xdr:row>
          <xdr:rowOff>514350</xdr:rowOff>
        </xdr:to>
        <xdr:sp macro="" textlink="">
          <xdr:nvSpPr>
            <xdr:cNvPr id="41326" name="Check Box 366" hidden="1">
              <a:extLst>
                <a:ext uri="{63B3BB69-23CF-44E3-9099-C40C66FF867C}">
                  <a14:compatExt spid="_x0000_s413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585</xdr:row>
          <xdr:rowOff>285750</xdr:rowOff>
        </xdr:from>
        <xdr:to>
          <xdr:col>18</xdr:col>
          <xdr:colOff>628650</xdr:colOff>
          <xdr:row>585</xdr:row>
          <xdr:rowOff>514350</xdr:rowOff>
        </xdr:to>
        <xdr:sp macro="" textlink="">
          <xdr:nvSpPr>
            <xdr:cNvPr id="41327" name="Check Box 367" hidden="1">
              <a:extLst>
                <a:ext uri="{63B3BB69-23CF-44E3-9099-C40C66FF867C}">
                  <a14:compatExt spid="_x0000_s413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586</xdr:row>
          <xdr:rowOff>238125</xdr:rowOff>
        </xdr:from>
        <xdr:to>
          <xdr:col>18</xdr:col>
          <xdr:colOff>628650</xdr:colOff>
          <xdr:row>586</xdr:row>
          <xdr:rowOff>466725</xdr:rowOff>
        </xdr:to>
        <xdr:sp macro="" textlink="">
          <xdr:nvSpPr>
            <xdr:cNvPr id="41328" name="Check Box 368" hidden="1">
              <a:extLst>
                <a:ext uri="{63B3BB69-23CF-44E3-9099-C40C66FF867C}">
                  <a14:compatExt spid="_x0000_s413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587</xdr:row>
          <xdr:rowOff>285750</xdr:rowOff>
        </xdr:from>
        <xdr:to>
          <xdr:col>18</xdr:col>
          <xdr:colOff>628650</xdr:colOff>
          <xdr:row>587</xdr:row>
          <xdr:rowOff>514350</xdr:rowOff>
        </xdr:to>
        <xdr:sp macro="" textlink="">
          <xdr:nvSpPr>
            <xdr:cNvPr id="41329" name="Check Box 369" hidden="1">
              <a:extLst>
                <a:ext uri="{63B3BB69-23CF-44E3-9099-C40C66FF867C}">
                  <a14:compatExt spid="_x0000_s413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588</xdr:row>
          <xdr:rowOff>285750</xdr:rowOff>
        </xdr:from>
        <xdr:to>
          <xdr:col>18</xdr:col>
          <xdr:colOff>628650</xdr:colOff>
          <xdr:row>588</xdr:row>
          <xdr:rowOff>514350</xdr:rowOff>
        </xdr:to>
        <xdr:sp macro="" textlink="">
          <xdr:nvSpPr>
            <xdr:cNvPr id="41330" name="Check Box 370" hidden="1">
              <a:extLst>
                <a:ext uri="{63B3BB69-23CF-44E3-9099-C40C66FF867C}">
                  <a14:compatExt spid="_x0000_s413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589</xdr:row>
          <xdr:rowOff>285750</xdr:rowOff>
        </xdr:from>
        <xdr:to>
          <xdr:col>18</xdr:col>
          <xdr:colOff>628650</xdr:colOff>
          <xdr:row>589</xdr:row>
          <xdr:rowOff>514350</xdr:rowOff>
        </xdr:to>
        <xdr:sp macro="" textlink="">
          <xdr:nvSpPr>
            <xdr:cNvPr id="41331" name="Check Box 371" hidden="1">
              <a:extLst>
                <a:ext uri="{63B3BB69-23CF-44E3-9099-C40C66FF867C}">
                  <a14:compatExt spid="_x0000_s413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590</xdr:row>
          <xdr:rowOff>285750</xdr:rowOff>
        </xdr:from>
        <xdr:to>
          <xdr:col>18</xdr:col>
          <xdr:colOff>628650</xdr:colOff>
          <xdr:row>590</xdr:row>
          <xdr:rowOff>514350</xdr:rowOff>
        </xdr:to>
        <xdr:sp macro="" textlink="">
          <xdr:nvSpPr>
            <xdr:cNvPr id="41332" name="Check Box 372" hidden="1">
              <a:extLst>
                <a:ext uri="{63B3BB69-23CF-44E3-9099-C40C66FF867C}">
                  <a14:compatExt spid="_x0000_s413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591</xdr:row>
          <xdr:rowOff>285750</xdr:rowOff>
        </xdr:from>
        <xdr:to>
          <xdr:col>18</xdr:col>
          <xdr:colOff>628650</xdr:colOff>
          <xdr:row>591</xdr:row>
          <xdr:rowOff>514350</xdr:rowOff>
        </xdr:to>
        <xdr:sp macro="" textlink="">
          <xdr:nvSpPr>
            <xdr:cNvPr id="41333" name="Check Box 373" hidden="1">
              <a:extLst>
                <a:ext uri="{63B3BB69-23CF-44E3-9099-C40C66FF867C}">
                  <a14:compatExt spid="_x0000_s413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592</xdr:row>
          <xdr:rowOff>152400</xdr:rowOff>
        </xdr:from>
        <xdr:to>
          <xdr:col>18</xdr:col>
          <xdr:colOff>628650</xdr:colOff>
          <xdr:row>592</xdr:row>
          <xdr:rowOff>381000</xdr:rowOff>
        </xdr:to>
        <xdr:sp macro="" textlink="">
          <xdr:nvSpPr>
            <xdr:cNvPr id="41334" name="Check Box 374" hidden="1">
              <a:extLst>
                <a:ext uri="{63B3BB69-23CF-44E3-9099-C40C66FF867C}">
                  <a14:compatExt spid="_x0000_s413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593</xdr:row>
          <xdr:rowOff>152400</xdr:rowOff>
        </xdr:from>
        <xdr:to>
          <xdr:col>18</xdr:col>
          <xdr:colOff>628650</xdr:colOff>
          <xdr:row>593</xdr:row>
          <xdr:rowOff>381000</xdr:rowOff>
        </xdr:to>
        <xdr:sp macro="" textlink="">
          <xdr:nvSpPr>
            <xdr:cNvPr id="41335" name="Check Box 375" hidden="1">
              <a:extLst>
                <a:ext uri="{63B3BB69-23CF-44E3-9099-C40C66FF867C}">
                  <a14:compatExt spid="_x0000_s413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594</xdr:row>
          <xdr:rowOff>142875</xdr:rowOff>
        </xdr:from>
        <xdr:to>
          <xdr:col>18</xdr:col>
          <xdr:colOff>628650</xdr:colOff>
          <xdr:row>594</xdr:row>
          <xdr:rowOff>371475</xdr:rowOff>
        </xdr:to>
        <xdr:sp macro="" textlink="">
          <xdr:nvSpPr>
            <xdr:cNvPr id="41336" name="Check Box 376" hidden="1">
              <a:extLst>
                <a:ext uri="{63B3BB69-23CF-44E3-9099-C40C66FF867C}">
                  <a14:compatExt spid="_x0000_s413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596</xdr:row>
          <xdr:rowOff>142875</xdr:rowOff>
        </xdr:from>
        <xdr:to>
          <xdr:col>18</xdr:col>
          <xdr:colOff>628650</xdr:colOff>
          <xdr:row>596</xdr:row>
          <xdr:rowOff>371475</xdr:rowOff>
        </xdr:to>
        <xdr:sp macro="" textlink="">
          <xdr:nvSpPr>
            <xdr:cNvPr id="41337" name="Check Box 377" hidden="1">
              <a:extLst>
                <a:ext uri="{63B3BB69-23CF-44E3-9099-C40C66FF867C}">
                  <a14:compatExt spid="_x0000_s413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597</xdr:row>
          <xdr:rowOff>142875</xdr:rowOff>
        </xdr:from>
        <xdr:to>
          <xdr:col>18</xdr:col>
          <xdr:colOff>628650</xdr:colOff>
          <xdr:row>597</xdr:row>
          <xdr:rowOff>371475</xdr:rowOff>
        </xdr:to>
        <xdr:sp macro="" textlink="">
          <xdr:nvSpPr>
            <xdr:cNvPr id="41338" name="Check Box 378" hidden="1">
              <a:extLst>
                <a:ext uri="{63B3BB69-23CF-44E3-9099-C40C66FF867C}">
                  <a14:compatExt spid="_x0000_s413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598</xdr:row>
          <xdr:rowOff>142875</xdr:rowOff>
        </xdr:from>
        <xdr:to>
          <xdr:col>18</xdr:col>
          <xdr:colOff>628650</xdr:colOff>
          <xdr:row>598</xdr:row>
          <xdr:rowOff>371475</xdr:rowOff>
        </xdr:to>
        <xdr:sp macro="" textlink="">
          <xdr:nvSpPr>
            <xdr:cNvPr id="41339" name="Check Box 379" hidden="1">
              <a:extLst>
                <a:ext uri="{63B3BB69-23CF-44E3-9099-C40C66FF867C}">
                  <a14:compatExt spid="_x0000_s413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599</xdr:row>
          <xdr:rowOff>142875</xdr:rowOff>
        </xdr:from>
        <xdr:to>
          <xdr:col>18</xdr:col>
          <xdr:colOff>628650</xdr:colOff>
          <xdr:row>599</xdr:row>
          <xdr:rowOff>371475</xdr:rowOff>
        </xdr:to>
        <xdr:sp macro="" textlink="">
          <xdr:nvSpPr>
            <xdr:cNvPr id="41340" name="Check Box 380" hidden="1">
              <a:extLst>
                <a:ext uri="{63B3BB69-23CF-44E3-9099-C40C66FF867C}">
                  <a14:compatExt spid="_x0000_s4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600</xdr:row>
          <xdr:rowOff>142875</xdr:rowOff>
        </xdr:from>
        <xdr:to>
          <xdr:col>18</xdr:col>
          <xdr:colOff>628650</xdr:colOff>
          <xdr:row>600</xdr:row>
          <xdr:rowOff>371475</xdr:rowOff>
        </xdr:to>
        <xdr:sp macro="" textlink="">
          <xdr:nvSpPr>
            <xdr:cNvPr id="41341" name="Check Box 381" hidden="1">
              <a:extLst>
                <a:ext uri="{63B3BB69-23CF-44E3-9099-C40C66FF867C}">
                  <a14:compatExt spid="_x0000_s413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323850</xdr:colOff>
          <xdr:row>552</xdr:row>
          <xdr:rowOff>152400</xdr:rowOff>
        </xdr:from>
        <xdr:to>
          <xdr:col>18</xdr:col>
          <xdr:colOff>628650</xdr:colOff>
          <xdr:row>552</xdr:row>
          <xdr:rowOff>381000</xdr:rowOff>
        </xdr:to>
        <xdr:sp macro="" textlink="">
          <xdr:nvSpPr>
            <xdr:cNvPr id="41342" name="Check Box 382" hidden="1">
              <a:extLst>
                <a:ext uri="{63B3BB69-23CF-44E3-9099-C40C66FF867C}">
                  <a14:compatExt spid="_x0000_s413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6.xml><?xml version="1.0" encoding="utf-8"?>
<xdr:wsDr xmlns:xdr="http://schemas.openxmlformats.org/drawingml/2006/spreadsheetDrawing" xmlns:a="http://schemas.openxmlformats.org/drawingml/2006/main">
  <xdr:twoCellAnchor>
    <xdr:from>
      <xdr:col>3</xdr:col>
      <xdr:colOff>542925</xdr:colOff>
      <xdr:row>4</xdr:row>
      <xdr:rowOff>353786</xdr:rowOff>
    </xdr:from>
    <xdr:to>
      <xdr:col>5</xdr:col>
      <xdr:colOff>327932</xdr:colOff>
      <xdr:row>18</xdr:row>
      <xdr:rowOff>354465</xdr:rowOff>
    </xdr:to>
    <xdr:sp macro="" textlink="">
      <xdr:nvSpPr>
        <xdr:cNvPr id="2" name="1 Rectángulo"/>
        <xdr:cNvSpPr/>
      </xdr:nvSpPr>
      <xdr:spPr>
        <a:xfrm>
          <a:off x="4733925" y="2268311"/>
          <a:ext cx="1975757" cy="6801529"/>
        </a:xfrm>
        <a:prstGeom prst="rect">
          <a:avLst/>
        </a:prstGeom>
        <a:gradFill flip="none" rotWithShape="1">
          <a:gsLst>
            <a:gs pos="0">
              <a:srgbClr val="002060"/>
            </a:gs>
            <a:gs pos="50000">
              <a:schemeClr val="accent1">
                <a:tint val="44500"/>
                <a:satMod val="160000"/>
              </a:schemeClr>
            </a:gs>
            <a:gs pos="100000">
              <a:schemeClr val="accent1">
                <a:tint val="23500"/>
                <a:satMod val="160000"/>
              </a:schemeClr>
            </a:gs>
          </a:gsLst>
          <a:lin ang="108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s-MX" sz="1100" b="1">
            <a:solidFill>
              <a:sysClr val="windowText" lastClr="000000"/>
            </a:solidFill>
          </a:endParaRPr>
        </a:p>
      </xdr:txBody>
    </xdr:sp>
    <xdr:clientData/>
  </xdr:twoCellAnchor>
  <xdr:twoCellAnchor editAs="oneCell">
    <xdr:from>
      <xdr:col>0</xdr:col>
      <xdr:colOff>552450</xdr:colOff>
      <xdr:row>2</xdr:row>
      <xdr:rowOff>4081</xdr:rowOff>
    </xdr:from>
    <xdr:to>
      <xdr:col>3</xdr:col>
      <xdr:colOff>771030</xdr:colOff>
      <xdr:row>15</xdr:row>
      <xdr:rowOff>272143</xdr:rowOff>
    </xdr:to>
    <xdr:pic>
      <xdr:nvPicPr>
        <xdr:cNvPr id="3" name="2 Imagen" descr="2314351_137441597.jpg"/>
        <xdr:cNvPicPr>
          <a:picLocks noChangeAspect="1"/>
        </xdr:cNvPicPr>
      </xdr:nvPicPr>
      <xdr:blipFill>
        <a:blip xmlns:r="http://schemas.openxmlformats.org/officeDocument/2006/relationships" r:embed="rId1" cstate="print"/>
        <a:stretch>
          <a:fillRect/>
        </a:stretch>
      </xdr:blipFill>
      <xdr:spPr>
        <a:xfrm>
          <a:off x="552450" y="947056"/>
          <a:ext cx="4409580" cy="6583137"/>
        </a:xfrm>
        <a:prstGeom prst="rect">
          <a:avLst/>
        </a:prstGeom>
      </xdr:spPr>
    </xdr:pic>
    <xdr:clientData/>
  </xdr:twoCellAnchor>
  <xdr:twoCellAnchor>
    <xdr:from>
      <xdr:col>0</xdr:col>
      <xdr:colOff>0</xdr:colOff>
      <xdr:row>0</xdr:row>
      <xdr:rowOff>19050</xdr:rowOff>
    </xdr:from>
    <xdr:to>
      <xdr:col>5</xdr:col>
      <xdr:colOff>746250</xdr:colOff>
      <xdr:row>0</xdr:row>
      <xdr:rowOff>166479</xdr:rowOff>
    </xdr:to>
    <xdr:sp macro="" textlink="">
      <xdr:nvSpPr>
        <xdr:cNvPr id="4" name="Rectangle 11"/>
        <xdr:cNvSpPr/>
      </xdr:nvSpPr>
      <xdr:spPr bwMode="gray">
        <a:xfrm>
          <a:off x="0" y="19050"/>
          <a:ext cx="7128000" cy="147429"/>
        </a:xfrm>
        <a:prstGeom prst="rect">
          <a:avLst/>
        </a:prstGeom>
        <a:solidFill>
          <a:srgbClr val="99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161925</xdr:rowOff>
    </xdr:from>
    <xdr:to>
      <xdr:col>5</xdr:col>
      <xdr:colOff>746250</xdr:colOff>
      <xdr:row>0</xdr:row>
      <xdr:rowOff>309354</xdr:rowOff>
    </xdr:to>
    <xdr:sp macro="" textlink="">
      <xdr:nvSpPr>
        <xdr:cNvPr id="5" name="Rectangle 11"/>
        <xdr:cNvSpPr/>
      </xdr:nvSpPr>
      <xdr:spPr bwMode="gray">
        <a:xfrm>
          <a:off x="0" y="161925"/>
          <a:ext cx="7128000" cy="147429"/>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0</xdr:colOff>
      <xdr:row>0</xdr:row>
      <xdr:rowOff>304800</xdr:rowOff>
    </xdr:from>
    <xdr:to>
      <xdr:col>5</xdr:col>
      <xdr:colOff>746250</xdr:colOff>
      <xdr:row>0</xdr:row>
      <xdr:rowOff>452229</xdr:rowOff>
    </xdr:to>
    <xdr:sp macro="" textlink="">
      <xdr:nvSpPr>
        <xdr:cNvPr id="6" name="Rectangle 11"/>
        <xdr:cNvSpPr/>
      </xdr:nvSpPr>
      <xdr:spPr bwMode="gray">
        <a:xfrm>
          <a:off x="0" y="304800"/>
          <a:ext cx="7128000" cy="147429"/>
        </a:xfrm>
        <a:prstGeom prst="rect">
          <a:avLst/>
        </a:prstGeom>
        <a:solidFill>
          <a:srgbClr val="00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84664" tIns="42332" rIns="84664" bIns="42332"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oneCellAnchor>
    <xdr:from>
      <xdr:col>2</xdr:col>
      <xdr:colOff>964747</xdr:colOff>
      <xdr:row>10</xdr:row>
      <xdr:rowOff>280305</xdr:rowOff>
    </xdr:from>
    <xdr:ext cx="2416628" cy="1157969"/>
    <xdr:sp macro="" textlink="">
      <xdr:nvSpPr>
        <xdr:cNvPr id="7" name="6 CuadroTexto"/>
        <xdr:cNvSpPr txBox="1"/>
      </xdr:nvSpPr>
      <xdr:spPr>
        <a:xfrm>
          <a:off x="4060372" y="5109480"/>
          <a:ext cx="2416628" cy="1157969"/>
        </a:xfrm>
        <a:prstGeom prst="rect">
          <a:avLst/>
        </a:prstGeom>
        <a:solidFill>
          <a:schemeClr val="bg1"/>
        </a:solidFill>
        <a:ln>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r>
            <a:rPr lang="es-MX" sz="3000" b="1" baseline="0"/>
            <a:t>REPORTE DE RESULTADOS</a:t>
          </a:r>
          <a:endParaRPr lang="es-MX" sz="3000" b="1"/>
        </a:p>
      </xdr:txBody>
    </xdr:sp>
    <xdr:clientData/>
  </xdr:oneCellAnchor>
  <xdr:twoCellAnchor editAs="oneCell">
    <xdr:from>
      <xdr:col>0</xdr:col>
      <xdr:colOff>146960</xdr:colOff>
      <xdr:row>22</xdr:row>
      <xdr:rowOff>57150</xdr:rowOff>
    </xdr:from>
    <xdr:to>
      <xdr:col>0</xdr:col>
      <xdr:colOff>1487604</xdr:colOff>
      <xdr:row>23</xdr:row>
      <xdr:rowOff>287115</xdr:rowOff>
    </xdr:to>
    <xdr:pic>
      <xdr:nvPicPr>
        <xdr:cNvPr id="8" name="7 Imagen" descr="icono csoftmty.jpg"/>
        <xdr:cNvPicPr>
          <a:picLocks noChangeAspect="1"/>
        </xdr:cNvPicPr>
      </xdr:nvPicPr>
      <xdr:blipFill>
        <a:blip xmlns:r="http://schemas.openxmlformats.org/officeDocument/2006/relationships" r:embed="rId2" cstate="print"/>
        <a:stretch>
          <a:fillRect/>
        </a:stretch>
      </xdr:blipFill>
      <xdr:spPr>
        <a:xfrm>
          <a:off x="146960" y="10125075"/>
          <a:ext cx="1340644" cy="553815"/>
        </a:xfrm>
        <a:prstGeom prst="rect">
          <a:avLst/>
        </a:prstGeom>
      </xdr:spPr>
    </xdr:pic>
    <xdr:clientData/>
  </xdr:twoCellAnchor>
  <xdr:twoCellAnchor>
    <xdr:from>
      <xdr:col>0</xdr:col>
      <xdr:colOff>828671</xdr:colOff>
      <xdr:row>46</xdr:row>
      <xdr:rowOff>28575</xdr:rowOff>
    </xdr:from>
    <xdr:to>
      <xdr:col>0</xdr:col>
      <xdr:colOff>1230705</xdr:colOff>
      <xdr:row>46</xdr:row>
      <xdr:rowOff>602908</xdr:rowOff>
    </xdr:to>
    <xdr:grpSp>
      <xdr:nvGrpSpPr>
        <xdr:cNvPr id="9" name="8 Grupo"/>
        <xdr:cNvGrpSpPr/>
      </xdr:nvGrpSpPr>
      <xdr:grpSpPr>
        <a:xfrm>
          <a:off x="828671" y="27608742"/>
          <a:ext cx="402034" cy="574333"/>
          <a:chOff x="0" y="108617"/>
          <a:chExt cx="402034" cy="574333"/>
        </a:xfrm>
      </xdr:grpSpPr>
      <xdr:sp macro="" textlink="">
        <xdr:nvSpPr>
          <xdr:cNvPr id="10" name="9 Cheurón"/>
          <xdr:cNvSpPr/>
        </xdr:nvSpPr>
        <xdr:spPr>
          <a:xfrm rot="5400000">
            <a:off x="-86150" y="194767"/>
            <a:ext cx="574333" cy="402033"/>
          </a:xfrm>
          <a:prstGeom prst="chevron">
            <a:avLst/>
          </a:prstGeom>
        </xdr:spPr>
        <xdr:style>
          <a:lnRef idx="1">
            <a:schemeClr val="accent2">
              <a:hueOff val="0"/>
              <a:satOff val="0"/>
              <a:lumOff val="0"/>
              <a:alphaOff val="0"/>
            </a:schemeClr>
          </a:lnRef>
          <a:fillRef idx="3">
            <a:schemeClr val="accent2">
              <a:hueOff val="0"/>
              <a:satOff val="0"/>
              <a:lumOff val="0"/>
              <a:alphaOff val="0"/>
            </a:schemeClr>
          </a:fillRef>
          <a:effectRef idx="3">
            <a:schemeClr val="accent2">
              <a:hueOff val="0"/>
              <a:satOff val="0"/>
              <a:lumOff val="0"/>
              <a:alphaOff val="0"/>
            </a:schemeClr>
          </a:effectRef>
          <a:fontRef idx="minor">
            <a:schemeClr val="lt1"/>
          </a:fontRef>
        </xdr:style>
      </xdr:sp>
      <xdr:sp macro="" textlink="">
        <xdr:nvSpPr>
          <xdr:cNvPr id="11" name="Cheurón 4"/>
          <xdr:cNvSpPr/>
        </xdr:nvSpPr>
        <xdr:spPr>
          <a:xfrm>
            <a:off x="1" y="309634"/>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1</a:t>
            </a:r>
          </a:p>
        </xdr:txBody>
      </xdr:sp>
    </xdr:grpSp>
    <xdr:clientData/>
  </xdr:twoCellAnchor>
  <xdr:twoCellAnchor>
    <xdr:from>
      <xdr:col>0</xdr:col>
      <xdr:colOff>828671</xdr:colOff>
      <xdr:row>47</xdr:row>
      <xdr:rowOff>145252</xdr:rowOff>
    </xdr:from>
    <xdr:to>
      <xdr:col>0</xdr:col>
      <xdr:colOff>1230705</xdr:colOff>
      <xdr:row>47</xdr:row>
      <xdr:rowOff>719585</xdr:rowOff>
    </xdr:to>
    <xdr:grpSp>
      <xdr:nvGrpSpPr>
        <xdr:cNvPr id="12" name="11 Grupo"/>
        <xdr:cNvGrpSpPr/>
      </xdr:nvGrpSpPr>
      <xdr:grpSpPr>
        <a:xfrm>
          <a:off x="828671" y="28349835"/>
          <a:ext cx="402034" cy="574333"/>
          <a:chOff x="0" y="667021"/>
          <a:chExt cx="402034" cy="574333"/>
        </a:xfrm>
      </xdr:grpSpPr>
      <xdr:sp macro="" textlink="">
        <xdr:nvSpPr>
          <xdr:cNvPr id="13" name="12 Cheurón"/>
          <xdr:cNvSpPr/>
        </xdr:nvSpPr>
        <xdr:spPr>
          <a:xfrm rot="5400000">
            <a:off x="-86150" y="753171"/>
            <a:ext cx="574333" cy="402033"/>
          </a:xfrm>
          <a:prstGeom prst="chevron">
            <a:avLst/>
          </a:prstGeom>
        </xdr:spPr>
        <xdr:style>
          <a:lnRef idx="1">
            <a:schemeClr val="accent3">
              <a:hueOff val="0"/>
              <a:satOff val="0"/>
              <a:lumOff val="0"/>
              <a:alphaOff val="0"/>
            </a:schemeClr>
          </a:lnRef>
          <a:fillRef idx="3">
            <a:schemeClr val="accent3">
              <a:hueOff val="0"/>
              <a:satOff val="0"/>
              <a:lumOff val="0"/>
              <a:alphaOff val="0"/>
            </a:schemeClr>
          </a:fillRef>
          <a:effectRef idx="3">
            <a:schemeClr val="accent3">
              <a:hueOff val="0"/>
              <a:satOff val="0"/>
              <a:lumOff val="0"/>
              <a:alphaOff val="0"/>
            </a:schemeClr>
          </a:effectRef>
          <a:fontRef idx="minor">
            <a:schemeClr val="lt1"/>
          </a:fontRef>
        </xdr:style>
      </xdr:sp>
      <xdr:sp macro="" textlink="">
        <xdr:nvSpPr>
          <xdr:cNvPr id="14" name="Cheurón 4"/>
          <xdr:cNvSpPr/>
        </xdr:nvSpPr>
        <xdr:spPr>
          <a:xfrm>
            <a:off x="1" y="868038"/>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2</a:t>
            </a:r>
          </a:p>
        </xdr:txBody>
      </xdr:sp>
    </xdr:grpSp>
    <xdr:clientData/>
  </xdr:twoCellAnchor>
  <xdr:twoCellAnchor>
    <xdr:from>
      <xdr:col>0</xdr:col>
      <xdr:colOff>828671</xdr:colOff>
      <xdr:row>48</xdr:row>
      <xdr:rowOff>207162</xdr:rowOff>
    </xdr:from>
    <xdr:to>
      <xdr:col>0</xdr:col>
      <xdr:colOff>1230705</xdr:colOff>
      <xdr:row>48</xdr:row>
      <xdr:rowOff>781495</xdr:rowOff>
    </xdr:to>
    <xdr:grpSp>
      <xdr:nvGrpSpPr>
        <xdr:cNvPr id="15" name="14 Grupo"/>
        <xdr:cNvGrpSpPr/>
      </xdr:nvGrpSpPr>
      <xdr:grpSpPr>
        <a:xfrm>
          <a:off x="828671" y="29290162"/>
          <a:ext cx="402034" cy="574333"/>
          <a:chOff x="0" y="1225425"/>
          <a:chExt cx="402034" cy="574333"/>
        </a:xfrm>
      </xdr:grpSpPr>
      <xdr:sp macro="" textlink="">
        <xdr:nvSpPr>
          <xdr:cNvPr id="16" name="15 Cheurón"/>
          <xdr:cNvSpPr/>
        </xdr:nvSpPr>
        <xdr:spPr>
          <a:xfrm rot="5400000">
            <a:off x="-86150" y="1311575"/>
            <a:ext cx="574333" cy="402033"/>
          </a:xfrm>
          <a:prstGeom prst="chevron">
            <a:avLst/>
          </a:prstGeom>
          <a:gradFill>
            <a:gsLst>
              <a:gs pos="0">
                <a:srgbClr val="5D417E"/>
              </a:gs>
              <a:gs pos="80000">
                <a:schemeClr val="accent4">
                  <a:hueOff val="0"/>
                  <a:satOff val="0"/>
                  <a:lumOff val="0"/>
                  <a:alphaOff val="0"/>
                  <a:shade val="93000"/>
                  <a:satMod val="130000"/>
                </a:schemeClr>
              </a:gs>
              <a:gs pos="100000">
                <a:schemeClr val="accent4">
                  <a:hueOff val="0"/>
                  <a:satOff val="0"/>
                  <a:lumOff val="0"/>
                  <a:alphaOff val="0"/>
                  <a:shade val="94000"/>
                  <a:satMod val="135000"/>
                </a:schemeClr>
              </a:gs>
            </a:gsLst>
          </a:gradFill>
        </xdr:spPr>
        <xdr:style>
          <a:lnRef idx="1">
            <a:schemeClr val="accent4">
              <a:hueOff val="0"/>
              <a:satOff val="0"/>
              <a:lumOff val="0"/>
              <a:alphaOff val="0"/>
            </a:schemeClr>
          </a:lnRef>
          <a:fillRef idx="3">
            <a:schemeClr val="accent4">
              <a:hueOff val="0"/>
              <a:satOff val="0"/>
              <a:lumOff val="0"/>
              <a:alphaOff val="0"/>
            </a:schemeClr>
          </a:fillRef>
          <a:effectRef idx="3">
            <a:schemeClr val="accent4">
              <a:hueOff val="0"/>
              <a:satOff val="0"/>
              <a:lumOff val="0"/>
              <a:alphaOff val="0"/>
            </a:schemeClr>
          </a:effectRef>
          <a:fontRef idx="minor">
            <a:schemeClr val="lt1"/>
          </a:fontRef>
        </xdr:style>
      </xdr:sp>
      <xdr:sp macro="" textlink="">
        <xdr:nvSpPr>
          <xdr:cNvPr id="17" name="Cheurón 4"/>
          <xdr:cNvSpPr/>
        </xdr:nvSpPr>
        <xdr:spPr>
          <a:xfrm>
            <a:off x="1" y="1426442"/>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3</a:t>
            </a:r>
          </a:p>
        </xdr:txBody>
      </xdr:sp>
    </xdr:grpSp>
    <xdr:clientData/>
  </xdr:twoCellAnchor>
  <xdr:twoCellAnchor>
    <xdr:from>
      <xdr:col>0</xdr:col>
      <xdr:colOff>828671</xdr:colOff>
      <xdr:row>49</xdr:row>
      <xdr:rowOff>371463</xdr:rowOff>
    </xdr:from>
    <xdr:to>
      <xdr:col>0</xdr:col>
      <xdr:colOff>1230705</xdr:colOff>
      <xdr:row>49</xdr:row>
      <xdr:rowOff>945796</xdr:rowOff>
    </xdr:to>
    <xdr:grpSp>
      <xdr:nvGrpSpPr>
        <xdr:cNvPr id="18" name="17 Grupo"/>
        <xdr:cNvGrpSpPr/>
      </xdr:nvGrpSpPr>
      <xdr:grpSpPr>
        <a:xfrm>
          <a:off x="828671" y="30438713"/>
          <a:ext cx="402034" cy="574333"/>
          <a:chOff x="0" y="1903484"/>
          <a:chExt cx="402034" cy="574333"/>
        </a:xfrm>
      </xdr:grpSpPr>
      <xdr:sp macro="" textlink="">
        <xdr:nvSpPr>
          <xdr:cNvPr id="19" name="18 Cheurón"/>
          <xdr:cNvSpPr/>
        </xdr:nvSpPr>
        <xdr:spPr>
          <a:xfrm rot="5400000">
            <a:off x="-86150" y="1989634"/>
            <a:ext cx="574333" cy="402033"/>
          </a:xfrm>
          <a:prstGeom prst="chevron">
            <a:avLst/>
          </a:prstGeom>
        </xdr:spPr>
        <xdr:style>
          <a:lnRef idx="1">
            <a:schemeClr val="accent5">
              <a:hueOff val="0"/>
              <a:satOff val="0"/>
              <a:lumOff val="0"/>
              <a:alphaOff val="0"/>
            </a:schemeClr>
          </a:lnRef>
          <a:fillRef idx="3">
            <a:schemeClr val="accent5">
              <a:hueOff val="0"/>
              <a:satOff val="0"/>
              <a:lumOff val="0"/>
              <a:alphaOff val="0"/>
            </a:schemeClr>
          </a:fillRef>
          <a:effectRef idx="3">
            <a:schemeClr val="accent5">
              <a:hueOff val="0"/>
              <a:satOff val="0"/>
              <a:lumOff val="0"/>
              <a:alphaOff val="0"/>
            </a:schemeClr>
          </a:effectRef>
          <a:fontRef idx="minor">
            <a:schemeClr val="lt1"/>
          </a:fontRef>
        </xdr:style>
      </xdr:sp>
      <xdr:sp macro="" textlink="">
        <xdr:nvSpPr>
          <xdr:cNvPr id="20" name="Cheurón 4"/>
          <xdr:cNvSpPr/>
        </xdr:nvSpPr>
        <xdr:spPr>
          <a:xfrm>
            <a:off x="1" y="2104501"/>
            <a:ext cx="402033" cy="17230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 tIns="5715" rIns="5715" bIns="5715" numCol="1" spcCol="1270" anchor="ctr" anchorCtr="0">
            <a:noAutofit/>
          </a:bodyPr>
          <a:lstStyle/>
          <a:p>
            <a:pPr lvl="0" algn="ctr" defTabSz="400050">
              <a:lnSpc>
                <a:spcPct val="90000"/>
              </a:lnSpc>
              <a:spcBef>
                <a:spcPct val="0"/>
              </a:spcBef>
              <a:spcAft>
                <a:spcPct val="35000"/>
              </a:spcAft>
            </a:pPr>
            <a:r>
              <a:rPr lang="es-MX" sz="900" b="1" kern="1200"/>
              <a:t>Nivel 4</a:t>
            </a:r>
          </a:p>
        </xdr:txBody>
      </xdr:sp>
    </xdr:grpSp>
    <xdr:clientData/>
  </xdr:twoCellAnchor>
  <xdr:twoCellAnchor>
    <xdr:from>
      <xdr:col>0</xdr:col>
      <xdr:colOff>1209675</xdr:colOff>
      <xdr:row>31</xdr:row>
      <xdr:rowOff>9524</xdr:rowOff>
    </xdr:from>
    <xdr:to>
      <xdr:col>4</xdr:col>
      <xdr:colOff>891300</xdr:colOff>
      <xdr:row>33</xdr:row>
      <xdr:rowOff>85725</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836075</xdr:colOff>
      <xdr:row>32</xdr:row>
      <xdr:rowOff>965205</xdr:rowOff>
    </xdr:from>
    <xdr:to>
      <xdr:col>4</xdr:col>
      <xdr:colOff>293150</xdr:colOff>
      <xdr:row>32</xdr:row>
      <xdr:rowOff>1165230</xdr:rowOff>
    </xdr:to>
    <xdr:sp macro="" textlink="">
      <xdr:nvSpPr>
        <xdr:cNvPr id="22" name="21 CuadroTexto"/>
        <xdr:cNvSpPr txBox="1"/>
      </xdr:nvSpPr>
      <xdr:spPr>
        <a:xfrm>
          <a:off x="5027075" y="15147930"/>
          <a:ext cx="5524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100%</a:t>
          </a:r>
        </a:p>
      </xdr:txBody>
    </xdr:sp>
    <xdr:clientData/>
  </xdr:twoCellAnchor>
  <xdr:twoCellAnchor>
    <xdr:from>
      <xdr:col>1</xdr:col>
      <xdr:colOff>94193</xdr:colOff>
      <xdr:row>32</xdr:row>
      <xdr:rowOff>950917</xdr:rowOff>
    </xdr:from>
    <xdr:to>
      <xdr:col>1</xdr:col>
      <xdr:colOff>503769</xdr:colOff>
      <xdr:row>32</xdr:row>
      <xdr:rowOff>1179517</xdr:rowOff>
    </xdr:to>
    <xdr:sp macro="" textlink="">
      <xdr:nvSpPr>
        <xdr:cNvPr id="23" name="22 CuadroTexto"/>
        <xdr:cNvSpPr txBox="1"/>
      </xdr:nvSpPr>
      <xdr:spPr>
        <a:xfrm>
          <a:off x="2094443" y="15133642"/>
          <a:ext cx="4095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ES" sz="1100" b="1" i="1"/>
            <a:t>0%</a:t>
          </a:r>
        </a:p>
      </xdr:txBody>
    </xdr:sp>
    <xdr:clientData/>
  </xdr:twoCellAnchor>
  <xdr:twoCellAnchor>
    <xdr:from>
      <xdr:col>0</xdr:col>
      <xdr:colOff>1165679</xdr:colOff>
      <xdr:row>36</xdr:row>
      <xdr:rowOff>79377</xdr:rowOff>
    </xdr:from>
    <xdr:to>
      <xdr:col>4</xdr:col>
      <xdr:colOff>848493</xdr:colOff>
      <xdr:row>38</xdr:row>
      <xdr:rowOff>95251</xdr:rowOff>
    </xdr:to>
    <xdr:graphicFrame macro="">
      <xdr:nvGraphicFramePr>
        <xdr:cNvPr id="24" name="2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1418167</xdr:colOff>
      <xdr:row>41</xdr:row>
      <xdr:rowOff>52916</xdr:rowOff>
    </xdr:from>
    <xdr:to>
      <xdr:col>4</xdr:col>
      <xdr:colOff>687917</xdr:colOff>
      <xdr:row>43</xdr:row>
      <xdr:rowOff>63500</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137583</xdr:colOff>
      <xdr:row>597</xdr:row>
      <xdr:rowOff>74083</xdr:rowOff>
    </xdr:from>
    <xdr:to>
      <xdr:col>0</xdr:col>
      <xdr:colOff>1995779</xdr:colOff>
      <xdr:row>597</xdr:row>
      <xdr:rowOff>722083</xdr:rowOff>
    </xdr:to>
    <xdr:grpSp>
      <xdr:nvGrpSpPr>
        <xdr:cNvPr id="26" name="25 Grupo"/>
        <xdr:cNvGrpSpPr/>
      </xdr:nvGrpSpPr>
      <xdr:grpSpPr>
        <a:xfrm>
          <a:off x="137583" y="346710000"/>
          <a:ext cx="1858196" cy="648000"/>
          <a:chOff x="2512217" y="86653805"/>
          <a:chExt cx="1828801" cy="583805"/>
        </a:xfrm>
      </xdr:grpSpPr>
      <xdr:sp macro="[0]!Imprimir" textlink="">
        <xdr:nvSpPr>
          <xdr:cNvPr id="27" name="26 CuadroTexto"/>
          <xdr:cNvSpPr txBox="1"/>
        </xdr:nvSpPr>
        <xdr:spPr>
          <a:xfrm>
            <a:off x="2512217" y="86653805"/>
            <a:ext cx="1771526" cy="583805"/>
          </a:xfrm>
          <a:prstGeom prst="rect">
            <a:avLst/>
          </a:prstGeom>
          <a:solidFill>
            <a:schemeClr val="lt1"/>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s-MX" sz="1100" b="1" i="1">
                <a:solidFill>
                  <a:srgbClr val="0070C0"/>
                </a:solidFill>
              </a:rPr>
              <a:t>IMPRIMIR REPORTE</a:t>
            </a:r>
          </a:p>
        </xdr:txBody>
      </xdr:sp>
      <xdr:pic macro="[0]!Imprimir">
        <xdr:nvPicPr>
          <xdr:cNvPr id="28" name="27 Imagen" descr="008-doc_edit.gif"/>
          <xdr:cNvPicPr>
            <a:picLocks noChangeAspect="1"/>
          </xdr:cNvPicPr>
        </xdr:nvPicPr>
        <xdr:blipFill>
          <a:blip xmlns:r="http://schemas.openxmlformats.org/officeDocument/2006/relationships" r:embed="rId6" cstate="print"/>
          <a:stretch>
            <a:fillRect/>
          </a:stretch>
        </xdr:blipFill>
        <xdr:spPr>
          <a:xfrm>
            <a:off x="3833812" y="86689407"/>
            <a:ext cx="507206" cy="507206"/>
          </a:xfrm>
          <a:prstGeom prst="rect">
            <a:avLst/>
          </a:prstGeom>
        </xdr:spPr>
      </xdr:pic>
    </xdr:grpSp>
    <xdr:clientData fPrintsWithSheet="0"/>
  </xdr:twoCellAnchor>
</xdr:wsDr>
</file>

<file path=xl/drawings/drawing57.xml><?xml version="1.0" encoding="utf-8"?>
<c:userShapes xmlns:c="http://schemas.openxmlformats.org/drawingml/2006/chart">
  <cdr:relSizeAnchor xmlns:cdr="http://schemas.openxmlformats.org/drawingml/2006/chartDrawing">
    <cdr:from>
      <cdr:x>0.19956</cdr:x>
      <cdr:y>0.42177</cdr:y>
    </cdr:from>
    <cdr:to>
      <cdr:x>0.28172</cdr:x>
      <cdr:y>0.51113</cdr:y>
    </cdr:to>
    <cdr:sp macro="" textlink="">
      <cdr:nvSpPr>
        <cdr:cNvPr id="2" name="29 CuadroTexto"/>
        <cdr:cNvSpPr txBox="1"/>
      </cdr:nvSpPr>
      <cdr:spPr>
        <a:xfrm xmlns:a="http://schemas.openxmlformats.org/drawingml/2006/main">
          <a:off x="994833" y="1051203"/>
          <a:ext cx="409576" cy="22272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0.76428</cdr:x>
      <cdr:y>0.4193</cdr:y>
    </cdr:from>
    <cdr:to>
      <cdr:x>0.87617</cdr:x>
      <cdr:y>0.49749</cdr:y>
    </cdr:to>
    <cdr:sp macro="" textlink="">
      <cdr:nvSpPr>
        <cdr:cNvPr id="3" name="28 CuadroTexto"/>
        <cdr:cNvSpPr txBox="1"/>
      </cdr:nvSpPr>
      <cdr:spPr>
        <a:xfrm xmlns:a="http://schemas.openxmlformats.org/drawingml/2006/main">
          <a:off x="3810000" y="1045045"/>
          <a:ext cx="557742" cy="19488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drawings/drawing58.xml><?xml version="1.0" encoding="utf-8"?>
<c:userShapes xmlns:c="http://schemas.openxmlformats.org/drawingml/2006/chart">
  <cdr:relSizeAnchor xmlns:cdr="http://schemas.openxmlformats.org/drawingml/2006/chartDrawing">
    <cdr:from>
      <cdr:x>0.17361</cdr:x>
      <cdr:y>0.41355</cdr:y>
    </cdr:from>
    <cdr:to>
      <cdr:x>0.26319</cdr:x>
      <cdr:y>0.5031</cdr:y>
    </cdr:to>
    <cdr:sp macro="" textlink="">
      <cdr:nvSpPr>
        <cdr:cNvPr id="2" name="29 CuadroTexto"/>
        <cdr:cNvSpPr txBox="1"/>
      </cdr:nvSpPr>
      <cdr:spPr>
        <a:xfrm xmlns:a="http://schemas.openxmlformats.org/drawingml/2006/main">
          <a:off x="793745" y="1028534"/>
          <a:ext cx="409560" cy="222718"/>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0%</a:t>
          </a:r>
        </a:p>
      </cdr:txBody>
    </cdr:sp>
  </cdr:relSizeAnchor>
  <cdr:relSizeAnchor xmlns:cdr="http://schemas.openxmlformats.org/drawingml/2006/chartDrawing">
    <cdr:from>
      <cdr:x>0.78241</cdr:x>
      <cdr:y>0.41915</cdr:y>
    </cdr:from>
    <cdr:to>
      <cdr:x>0.9044</cdr:x>
      <cdr:y>0.49751</cdr:y>
    </cdr:to>
    <cdr:sp macro="" textlink="">
      <cdr:nvSpPr>
        <cdr:cNvPr id="3" name="28 CuadroTexto"/>
        <cdr:cNvSpPr txBox="1"/>
      </cdr:nvSpPr>
      <cdr:spPr>
        <a:xfrm xmlns:a="http://schemas.openxmlformats.org/drawingml/2006/main">
          <a:off x="3577179" y="1042449"/>
          <a:ext cx="557738" cy="194888"/>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s-ES" sz="1100" b="1" i="1"/>
            <a:t>100%</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arisol.garfias\AppData\Local\Microsoft\Windows\Temporary%20Internet%20Files\Content.Outlook\YVHZSRH7\Requerimentos%20generales%20de%20informaci&#243;n%20ab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FIT%20GOBERNANZA\Documentaci&#243;n%20para%20prueba%20piloto\Requerimentos%20generales%20de%20informaci&#243;n%20ab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stro"/>
      <sheetName val="Hoja1"/>
    </sheetNames>
    <sheetDataSet>
      <sheetData sheetId="0">
        <row r="34">
          <cell r="B34" t="str">
            <v>Consultoría de software</v>
          </cell>
        </row>
        <row r="35">
          <cell r="B35" t="str">
            <v>Mantenimiento y soporte de sistemas computacionales</v>
          </cell>
        </row>
        <row r="36">
          <cell r="B36" t="str">
            <v>Análisis de sistemas computacionales</v>
          </cell>
        </row>
        <row r="37">
          <cell r="B37" t="str">
            <v>Diseño de sistemas computacionales</v>
          </cell>
        </row>
        <row r="38">
          <cell r="B38" t="str">
            <v>Programación de sistemas computacionales</v>
          </cell>
        </row>
        <row r="39">
          <cell r="B39" t="str">
            <v>Procesamiento de datos</v>
          </cell>
        </row>
        <row r="40">
          <cell r="B40" t="str">
            <v>Diseño, desarrollo y administración de bases de datos;</v>
          </cell>
        </row>
        <row r="41">
          <cell r="B41" t="str">
            <v>Servicios de implantación y pruebas de sistemas computacionales</v>
          </cell>
        </row>
        <row r="42">
          <cell r="B42" t="str">
            <v>Servicios de integración de sistemas computacionales</v>
          </cell>
        </row>
        <row r="43">
          <cell r="B43" t="str">
            <v>Servicios de mantenimiento de sistemas computacionales y procesamiento</v>
          </cell>
        </row>
        <row r="44">
          <cell r="B44" t="str">
            <v>Seguridad de sistemas computacionales y procesamiento de datos de datos</v>
          </cell>
        </row>
        <row r="45">
          <cell r="B45" t="str">
            <v>Análisis y gestión de riesgos de sistemas computacionales y procesamiento de datos</v>
          </cell>
        </row>
        <row r="48">
          <cell r="B48" t="str">
            <v>Desarrollo de software empaquetado</v>
          </cell>
        </row>
        <row r="49">
          <cell r="B49" t="str">
            <v>Desarrollo de software de sistema y herramientas para desarrollo de software aplicativo</v>
          </cell>
        </row>
        <row r="50">
          <cell r="B50" t="str">
            <v>Desarrollo de software aplicativo</v>
          </cell>
        </row>
        <row r="53">
          <cell r="B53" t="str">
            <v>Servicios de procesos de negocio basados en el uso de sistemas computacionales y comunicaciones (tales como Contact Centers, Call Centers)</v>
          </cell>
        </row>
        <row r="54">
          <cell r="B54" t="str">
            <v>Servicios de valor agregado de análisis, diseño, desarrollo administración, mantenimiento, pruebas, seguridad, implantación, mantenimiento y soporte de sistemas computaciones, procesamiento de datos y procesos de negocios (tales como Business Process Outsourcing, o Knowledge Process Outsourcing)</v>
          </cell>
        </row>
        <row r="55">
          <cell r="B55" t="str">
            <v>Servicios de capacitación, consultoría y evaluación para el mejoramiento de la capacidad humana, aseguramiento de la calidad y procesos para las empresas del sector de TI</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stro"/>
      <sheetName val="Hoja1"/>
    </sheetNames>
    <sheetDataSet>
      <sheetData sheetId="0">
        <row r="34">
          <cell r="B34" t="str">
            <v>Consultoría de software</v>
          </cell>
        </row>
        <row r="35">
          <cell r="B35" t="str">
            <v>Mantenimiento y soporte de sistemas computacionales</v>
          </cell>
        </row>
        <row r="36">
          <cell r="B36" t="str">
            <v>Análisis de sistemas computacionales</v>
          </cell>
        </row>
        <row r="37">
          <cell r="B37" t="str">
            <v>Diseño de sistemas computacionales</v>
          </cell>
        </row>
        <row r="38">
          <cell r="B38" t="str">
            <v>Programación de sistemas computacionales</v>
          </cell>
        </row>
        <row r="39">
          <cell r="B39" t="str">
            <v>Procesamiento de datos</v>
          </cell>
        </row>
        <row r="40">
          <cell r="B40" t="str">
            <v>Diseño, desarrollo y administración de bases de datos;</v>
          </cell>
        </row>
        <row r="41">
          <cell r="B41" t="str">
            <v>Servicios de implantación y pruebas de sistemas computacionales</v>
          </cell>
        </row>
        <row r="42">
          <cell r="B42" t="str">
            <v>Servicios de integración de sistemas computacionales</v>
          </cell>
        </row>
        <row r="43">
          <cell r="B43" t="str">
            <v>Servicios de mantenimiento de sistemas computacionales y procesamiento</v>
          </cell>
        </row>
        <row r="44">
          <cell r="B44" t="str">
            <v>Seguridad de sistemas computacionales y procesamiento de datos de datos</v>
          </cell>
        </row>
        <row r="45">
          <cell r="B45" t="str">
            <v>Análisis y gestión de riesgos de sistemas computacionales y procesamiento de datos</v>
          </cell>
        </row>
        <row r="48">
          <cell r="B48" t="str">
            <v>Desarrollo de software empaquetado</v>
          </cell>
        </row>
        <row r="49">
          <cell r="B49" t="str">
            <v>Desarrollo de software de sistema y herramientas para desarrollo de software aplicativo</v>
          </cell>
        </row>
        <row r="50">
          <cell r="B50" t="str">
            <v>Desarrollo de software aplicativo</v>
          </cell>
        </row>
        <row r="53">
          <cell r="B53" t="str">
            <v>Servicios de procesos de negocio basados en el uso de sistemas computacionales y comunicaciones (tales como Contact Centers, Call Centers)</v>
          </cell>
        </row>
        <row r="54">
          <cell r="B54" t="str">
            <v>Servicios de valor agregado de análisis, diseño, desarrollo administración, mantenimiento, pruebas, seguridad, implantación, mantenimiento y soporte de sistemas computaciones, procesamiento de datos y procesos de negocios (tales como Business Process Outsourcing, o Knowledge Process Outsourcing)</v>
          </cell>
        </row>
        <row r="55">
          <cell r="B55" t="str">
            <v>Servicios de capacitación, consultoría y evaluación para el mejoramiento de la capacidad humana, aseguramiento de la calidad y procesos para las empresas del sector de TI</v>
          </cell>
        </row>
      </sheetData>
      <sheetData sheetId="1"/>
    </sheetDataSet>
  </externalBook>
</externalLink>
</file>

<file path=xl/tables/table1.xml><?xml version="1.0" encoding="utf-8"?>
<table xmlns="http://schemas.openxmlformats.org/spreadsheetml/2006/main" id="1" name="Tabla1" displayName="Tabla1" ref="D5:H9" totalsRowShown="0" headerRowDxfId="6" dataDxfId="5">
  <tableColumns count="5">
    <tableColumn id="1" name="Tamaño" dataDxfId="4"/>
    <tableColumn id="2" name="Hasta 1.5 millones" dataDxfId="3"/>
    <tableColumn id="3" name="De 1.5 a 5 millones" dataDxfId="2"/>
    <tableColumn id="4" name="De 5 a 20 millones" dataDxfId="1"/>
    <tableColumn id="5" name="Más de 20 millones" dataDxfId="0"/>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FFC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a:spPr>
      <a:bodyPr vertOverflow="clip" rtlCol="0" anchor="ctr"/>
      <a:lstStyle>
        <a:defPPr algn="ctr">
          <a:defRPr sz="1100" b="1">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vmlDrawing" Target="../drawings/vmlDrawing2.v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2" Type="http://schemas.openxmlformats.org/officeDocument/2006/relationships/drawing" Target="../drawings/drawing3.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8"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42.xml"/><Relationship Id="rId18" Type="http://schemas.openxmlformats.org/officeDocument/2006/relationships/ctrlProp" Target="../ctrlProps/ctrlProp47.xml"/><Relationship Id="rId26" Type="http://schemas.openxmlformats.org/officeDocument/2006/relationships/ctrlProp" Target="../ctrlProps/ctrlProp55.xml"/><Relationship Id="rId39" Type="http://schemas.openxmlformats.org/officeDocument/2006/relationships/ctrlProp" Target="../ctrlProps/ctrlProp68.xml"/><Relationship Id="rId21" Type="http://schemas.openxmlformats.org/officeDocument/2006/relationships/ctrlProp" Target="../ctrlProps/ctrlProp50.xml"/><Relationship Id="rId34" Type="http://schemas.openxmlformats.org/officeDocument/2006/relationships/ctrlProp" Target="../ctrlProps/ctrlProp63.xml"/><Relationship Id="rId42" Type="http://schemas.openxmlformats.org/officeDocument/2006/relationships/ctrlProp" Target="../ctrlProps/ctrlProp71.xml"/><Relationship Id="rId47" Type="http://schemas.openxmlformats.org/officeDocument/2006/relationships/ctrlProp" Target="../ctrlProps/ctrlProp76.xml"/><Relationship Id="rId50" Type="http://schemas.openxmlformats.org/officeDocument/2006/relationships/ctrlProp" Target="../ctrlProps/ctrlProp79.xml"/><Relationship Id="rId55" Type="http://schemas.openxmlformats.org/officeDocument/2006/relationships/ctrlProp" Target="../ctrlProps/ctrlProp84.xml"/><Relationship Id="rId7" Type="http://schemas.openxmlformats.org/officeDocument/2006/relationships/ctrlProp" Target="../ctrlProps/ctrlProp36.xml"/><Relationship Id="rId2" Type="http://schemas.openxmlformats.org/officeDocument/2006/relationships/drawing" Target="../drawings/drawing7.xml"/><Relationship Id="rId16" Type="http://schemas.openxmlformats.org/officeDocument/2006/relationships/ctrlProp" Target="../ctrlProps/ctrlProp45.xml"/><Relationship Id="rId29" Type="http://schemas.openxmlformats.org/officeDocument/2006/relationships/ctrlProp" Target="../ctrlProps/ctrlProp58.xml"/><Relationship Id="rId11" Type="http://schemas.openxmlformats.org/officeDocument/2006/relationships/ctrlProp" Target="../ctrlProps/ctrlProp40.xml"/><Relationship Id="rId24" Type="http://schemas.openxmlformats.org/officeDocument/2006/relationships/ctrlProp" Target="../ctrlProps/ctrlProp53.xml"/><Relationship Id="rId32" Type="http://schemas.openxmlformats.org/officeDocument/2006/relationships/ctrlProp" Target="../ctrlProps/ctrlProp61.xml"/><Relationship Id="rId37" Type="http://schemas.openxmlformats.org/officeDocument/2006/relationships/ctrlProp" Target="../ctrlProps/ctrlProp66.xml"/><Relationship Id="rId40" Type="http://schemas.openxmlformats.org/officeDocument/2006/relationships/ctrlProp" Target="../ctrlProps/ctrlProp69.xml"/><Relationship Id="rId45" Type="http://schemas.openxmlformats.org/officeDocument/2006/relationships/ctrlProp" Target="../ctrlProps/ctrlProp74.xml"/><Relationship Id="rId53" Type="http://schemas.openxmlformats.org/officeDocument/2006/relationships/ctrlProp" Target="../ctrlProps/ctrlProp82.xml"/><Relationship Id="rId58" Type="http://schemas.openxmlformats.org/officeDocument/2006/relationships/ctrlProp" Target="../ctrlProps/ctrlProp87.xml"/><Relationship Id="rId5" Type="http://schemas.openxmlformats.org/officeDocument/2006/relationships/ctrlProp" Target="../ctrlProps/ctrlProp34.xml"/><Relationship Id="rId19" Type="http://schemas.openxmlformats.org/officeDocument/2006/relationships/ctrlProp" Target="../ctrlProps/ctrlProp48.xml"/><Relationship Id="rId4" Type="http://schemas.openxmlformats.org/officeDocument/2006/relationships/ctrlProp" Target="../ctrlProps/ctrlProp33.xml"/><Relationship Id="rId9" Type="http://schemas.openxmlformats.org/officeDocument/2006/relationships/ctrlProp" Target="../ctrlProps/ctrlProp38.xml"/><Relationship Id="rId14" Type="http://schemas.openxmlformats.org/officeDocument/2006/relationships/ctrlProp" Target="../ctrlProps/ctrlProp43.xml"/><Relationship Id="rId22" Type="http://schemas.openxmlformats.org/officeDocument/2006/relationships/ctrlProp" Target="../ctrlProps/ctrlProp51.xml"/><Relationship Id="rId27" Type="http://schemas.openxmlformats.org/officeDocument/2006/relationships/ctrlProp" Target="../ctrlProps/ctrlProp56.xml"/><Relationship Id="rId30" Type="http://schemas.openxmlformats.org/officeDocument/2006/relationships/ctrlProp" Target="../ctrlProps/ctrlProp59.xml"/><Relationship Id="rId35" Type="http://schemas.openxmlformats.org/officeDocument/2006/relationships/ctrlProp" Target="../ctrlProps/ctrlProp64.xml"/><Relationship Id="rId43" Type="http://schemas.openxmlformats.org/officeDocument/2006/relationships/ctrlProp" Target="../ctrlProps/ctrlProp72.xml"/><Relationship Id="rId48" Type="http://schemas.openxmlformats.org/officeDocument/2006/relationships/ctrlProp" Target="../ctrlProps/ctrlProp77.xml"/><Relationship Id="rId56" Type="http://schemas.openxmlformats.org/officeDocument/2006/relationships/ctrlProp" Target="../ctrlProps/ctrlProp85.xml"/><Relationship Id="rId8" Type="http://schemas.openxmlformats.org/officeDocument/2006/relationships/ctrlProp" Target="../ctrlProps/ctrlProp37.xml"/><Relationship Id="rId51" Type="http://schemas.openxmlformats.org/officeDocument/2006/relationships/ctrlProp" Target="../ctrlProps/ctrlProp80.xml"/><Relationship Id="rId3" Type="http://schemas.openxmlformats.org/officeDocument/2006/relationships/vmlDrawing" Target="../drawings/vmlDrawing4.vml"/><Relationship Id="rId12" Type="http://schemas.openxmlformats.org/officeDocument/2006/relationships/ctrlProp" Target="../ctrlProps/ctrlProp41.xml"/><Relationship Id="rId17" Type="http://schemas.openxmlformats.org/officeDocument/2006/relationships/ctrlProp" Target="../ctrlProps/ctrlProp46.xml"/><Relationship Id="rId25" Type="http://schemas.openxmlformats.org/officeDocument/2006/relationships/ctrlProp" Target="../ctrlProps/ctrlProp54.xml"/><Relationship Id="rId33" Type="http://schemas.openxmlformats.org/officeDocument/2006/relationships/ctrlProp" Target="../ctrlProps/ctrlProp62.xml"/><Relationship Id="rId38" Type="http://schemas.openxmlformats.org/officeDocument/2006/relationships/ctrlProp" Target="../ctrlProps/ctrlProp67.xml"/><Relationship Id="rId46" Type="http://schemas.openxmlformats.org/officeDocument/2006/relationships/ctrlProp" Target="../ctrlProps/ctrlProp75.xml"/><Relationship Id="rId59" Type="http://schemas.openxmlformats.org/officeDocument/2006/relationships/ctrlProp" Target="../ctrlProps/ctrlProp88.xml"/><Relationship Id="rId20" Type="http://schemas.openxmlformats.org/officeDocument/2006/relationships/ctrlProp" Target="../ctrlProps/ctrlProp49.xml"/><Relationship Id="rId41" Type="http://schemas.openxmlformats.org/officeDocument/2006/relationships/ctrlProp" Target="../ctrlProps/ctrlProp70.xml"/><Relationship Id="rId54" Type="http://schemas.openxmlformats.org/officeDocument/2006/relationships/ctrlProp" Target="../ctrlProps/ctrlProp83.xml"/><Relationship Id="rId1" Type="http://schemas.openxmlformats.org/officeDocument/2006/relationships/printerSettings" Target="../printerSettings/printerSettings5.bin"/><Relationship Id="rId6" Type="http://schemas.openxmlformats.org/officeDocument/2006/relationships/ctrlProp" Target="../ctrlProps/ctrlProp35.xml"/><Relationship Id="rId15" Type="http://schemas.openxmlformats.org/officeDocument/2006/relationships/ctrlProp" Target="../ctrlProps/ctrlProp44.xml"/><Relationship Id="rId23" Type="http://schemas.openxmlformats.org/officeDocument/2006/relationships/ctrlProp" Target="../ctrlProps/ctrlProp52.xml"/><Relationship Id="rId28" Type="http://schemas.openxmlformats.org/officeDocument/2006/relationships/ctrlProp" Target="../ctrlProps/ctrlProp57.xml"/><Relationship Id="rId36" Type="http://schemas.openxmlformats.org/officeDocument/2006/relationships/ctrlProp" Target="../ctrlProps/ctrlProp65.xml"/><Relationship Id="rId49" Type="http://schemas.openxmlformats.org/officeDocument/2006/relationships/ctrlProp" Target="../ctrlProps/ctrlProp78.xml"/><Relationship Id="rId57" Type="http://schemas.openxmlformats.org/officeDocument/2006/relationships/ctrlProp" Target="../ctrlProps/ctrlProp86.xml"/><Relationship Id="rId10" Type="http://schemas.openxmlformats.org/officeDocument/2006/relationships/ctrlProp" Target="../ctrlProps/ctrlProp39.xml"/><Relationship Id="rId31" Type="http://schemas.openxmlformats.org/officeDocument/2006/relationships/ctrlProp" Target="../ctrlProps/ctrlProp60.xml"/><Relationship Id="rId44" Type="http://schemas.openxmlformats.org/officeDocument/2006/relationships/ctrlProp" Target="../ctrlProps/ctrlProp73.xml"/><Relationship Id="rId52" Type="http://schemas.openxmlformats.org/officeDocument/2006/relationships/ctrlProp" Target="../ctrlProps/ctrlProp81.xml"/><Relationship Id="rId60" Type="http://schemas.openxmlformats.org/officeDocument/2006/relationships/ctrlProp" Target="../ctrlProps/ctrlProp8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6" Type="http://schemas.openxmlformats.org/officeDocument/2006/relationships/ctrlProp" Target="../ctrlProps/ctrlProp112.xml"/><Relationship Id="rId21" Type="http://schemas.openxmlformats.org/officeDocument/2006/relationships/ctrlProp" Target="../ctrlProps/ctrlProp107.xml"/><Relationship Id="rId42" Type="http://schemas.openxmlformats.org/officeDocument/2006/relationships/ctrlProp" Target="../ctrlProps/ctrlProp128.xml"/><Relationship Id="rId47" Type="http://schemas.openxmlformats.org/officeDocument/2006/relationships/ctrlProp" Target="../ctrlProps/ctrlProp133.xml"/><Relationship Id="rId63" Type="http://schemas.openxmlformats.org/officeDocument/2006/relationships/ctrlProp" Target="../ctrlProps/ctrlProp149.xml"/><Relationship Id="rId68" Type="http://schemas.openxmlformats.org/officeDocument/2006/relationships/ctrlProp" Target="../ctrlProps/ctrlProp154.xml"/><Relationship Id="rId16" Type="http://schemas.openxmlformats.org/officeDocument/2006/relationships/ctrlProp" Target="../ctrlProps/ctrlProp102.xml"/><Relationship Id="rId11" Type="http://schemas.openxmlformats.org/officeDocument/2006/relationships/ctrlProp" Target="../ctrlProps/ctrlProp97.xml"/><Relationship Id="rId24" Type="http://schemas.openxmlformats.org/officeDocument/2006/relationships/ctrlProp" Target="../ctrlProps/ctrlProp110.xml"/><Relationship Id="rId32" Type="http://schemas.openxmlformats.org/officeDocument/2006/relationships/ctrlProp" Target="../ctrlProps/ctrlProp118.xml"/><Relationship Id="rId37" Type="http://schemas.openxmlformats.org/officeDocument/2006/relationships/ctrlProp" Target="../ctrlProps/ctrlProp123.xml"/><Relationship Id="rId40" Type="http://schemas.openxmlformats.org/officeDocument/2006/relationships/ctrlProp" Target="../ctrlProps/ctrlProp126.xml"/><Relationship Id="rId45" Type="http://schemas.openxmlformats.org/officeDocument/2006/relationships/ctrlProp" Target="../ctrlProps/ctrlProp131.xml"/><Relationship Id="rId53" Type="http://schemas.openxmlformats.org/officeDocument/2006/relationships/ctrlProp" Target="../ctrlProps/ctrlProp139.xml"/><Relationship Id="rId58" Type="http://schemas.openxmlformats.org/officeDocument/2006/relationships/ctrlProp" Target="../ctrlProps/ctrlProp144.xml"/><Relationship Id="rId66" Type="http://schemas.openxmlformats.org/officeDocument/2006/relationships/ctrlProp" Target="../ctrlProps/ctrlProp152.xml"/><Relationship Id="rId74" Type="http://schemas.openxmlformats.org/officeDocument/2006/relationships/ctrlProp" Target="../ctrlProps/ctrlProp160.xml"/><Relationship Id="rId79" Type="http://schemas.openxmlformats.org/officeDocument/2006/relationships/ctrlProp" Target="../ctrlProps/ctrlProp165.xml"/><Relationship Id="rId5" Type="http://schemas.openxmlformats.org/officeDocument/2006/relationships/ctrlProp" Target="../ctrlProps/ctrlProp91.xml"/><Relationship Id="rId61" Type="http://schemas.openxmlformats.org/officeDocument/2006/relationships/ctrlProp" Target="../ctrlProps/ctrlProp147.xml"/><Relationship Id="rId19" Type="http://schemas.openxmlformats.org/officeDocument/2006/relationships/ctrlProp" Target="../ctrlProps/ctrlProp105.xml"/><Relationship Id="rId14" Type="http://schemas.openxmlformats.org/officeDocument/2006/relationships/ctrlProp" Target="../ctrlProps/ctrlProp100.xml"/><Relationship Id="rId22" Type="http://schemas.openxmlformats.org/officeDocument/2006/relationships/ctrlProp" Target="../ctrlProps/ctrlProp108.xml"/><Relationship Id="rId27" Type="http://schemas.openxmlformats.org/officeDocument/2006/relationships/ctrlProp" Target="../ctrlProps/ctrlProp113.xml"/><Relationship Id="rId30" Type="http://schemas.openxmlformats.org/officeDocument/2006/relationships/ctrlProp" Target="../ctrlProps/ctrlProp116.xml"/><Relationship Id="rId35" Type="http://schemas.openxmlformats.org/officeDocument/2006/relationships/ctrlProp" Target="../ctrlProps/ctrlProp121.xml"/><Relationship Id="rId43" Type="http://schemas.openxmlformats.org/officeDocument/2006/relationships/ctrlProp" Target="../ctrlProps/ctrlProp129.xml"/><Relationship Id="rId48" Type="http://schemas.openxmlformats.org/officeDocument/2006/relationships/ctrlProp" Target="../ctrlProps/ctrlProp134.xml"/><Relationship Id="rId56" Type="http://schemas.openxmlformats.org/officeDocument/2006/relationships/ctrlProp" Target="../ctrlProps/ctrlProp142.xml"/><Relationship Id="rId64" Type="http://schemas.openxmlformats.org/officeDocument/2006/relationships/ctrlProp" Target="../ctrlProps/ctrlProp150.xml"/><Relationship Id="rId69" Type="http://schemas.openxmlformats.org/officeDocument/2006/relationships/ctrlProp" Target="../ctrlProps/ctrlProp155.xml"/><Relationship Id="rId77" Type="http://schemas.openxmlformats.org/officeDocument/2006/relationships/ctrlProp" Target="../ctrlProps/ctrlProp163.xml"/><Relationship Id="rId8" Type="http://schemas.openxmlformats.org/officeDocument/2006/relationships/ctrlProp" Target="../ctrlProps/ctrlProp94.xml"/><Relationship Id="rId51" Type="http://schemas.openxmlformats.org/officeDocument/2006/relationships/ctrlProp" Target="../ctrlProps/ctrlProp137.xml"/><Relationship Id="rId72" Type="http://schemas.openxmlformats.org/officeDocument/2006/relationships/ctrlProp" Target="../ctrlProps/ctrlProp158.xml"/><Relationship Id="rId3" Type="http://schemas.openxmlformats.org/officeDocument/2006/relationships/vmlDrawing" Target="../drawings/vmlDrawing6.vml"/><Relationship Id="rId12" Type="http://schemas.openxmlformats.org/officeDocument/2006/relationships/ctrlProp" Target="../ctrlProps/ctrlProp98.xml"/><Relationship Id="rId17" Type="http://schemas.openxmlformats.org/officeDocument/2006/relationships/ctrlProp" Target="../ctrlProps/ctrlProp103.xml"/><Relationship Id="rId25" Type="http://schemas.openxmlformats.org/officeDocument/2006/relationships/ctrlProp" Target="../ctrlProps/ctrlProp111.xml"/><Relationship Id="rId33" Type="http://schemas.openxmlformats.org/officeDocument/2006/relationships/ctrlProp" Target="../ctrlProps/ctrlProp119.xml"/><Relationship Id="rId38" Type="http://schemas.openxmlformats.org/officeDocument/2006/relationships/ctrlProp" Target="../ctrlProps/ctrlProp124.xml"/><Relationship Id="rId46" Type="http://schemas.openxmlformats.org/officeDocument/2006/relationships/ctrlProp" Target="../ctrlProps/ctrlProp132.xml"/><Relationship Id="rId59" Type="http://schemas.openxmlformats.org/officeDocument/2006/relationships/ctrlProp" Target="../ctrlProps/ctrlProp145.xml"/><Relationship Id="rId67" Type="http://schemas.openxmlformats.org/officeDocument/2006/relationships/ctrlProp" Target="../ctrlProps/ctrlProp153.xml"/><Relationship Id="rId20" Type="http://schemas.openxmlformats.org/officeDocument/2006/relationships/ctrlProp" Target="../ctrlProps/ctrlProp106.xml"/><Relationship Id="rId41" Type="http://schemas.openxmlformats.org/officeDocument/2006/relationships/ctrlProp" Target="../ctrlProps/ctrlProp127.xml"/><Relationship Id="rId54" Type="http://schemas.openxmlformats.org/officeDocument/2006/relationships/ctrlProp" Target="../ctrlProps/ctrlProp140.xml"/><Relationship Id="rId62" Type="http://schemas.openxmlformats.org/officeDocument/2006/relationships/ctrlProp" Target="../ctrlProps/ctrlProp148.xml"/><Relationship Id="rId70" Type="http://schemas.openxmlformats.org/officeDocument/2006/relationships/ctrlProp" Target="../ctrlProps/ctrlProp156.xml"/><Relationship Id="rId75" Type="http://schemas.openxmlformats.org/officeDocument/2006/relationships/ctrlProp" Target="../ctrlProps/ctrlProp161.xml"/><Relationship Id="rId1" Type="http://schemas.openxmlformats.org/officeDocument/2006/relationships/printerSettings" Target="../printerSettings/printerSettings7.bin"/><Relationship Id="rId6" Type="http://schemas.openxmlformats.org/officeDocument/2006/relationships/ctrlProp" Target="../ctrlProps/ctrlProp92.xml"/><Relationship Id="rId15" Type="http://schemas.openxmlformats.org/officeDocument/2006/relationships/ctrlProp" Target="../ctrlProps/ctrlProp101.xml"/><Relationship Id="rId23" Type="http://schemas.openxmlformats.org/officeDocument/2006/relationships/ctrlProp" Target="../ctrlProps/ctrlProp109.xml"/><Relationship Id="rId28" Type="http://schemas.openxmlformats.org/officeDocument/2006/relationships/ctrlProp" Target="../ctrlProps/ctrlProp114.xml"/><Relationship Id="rId36" Type="http://schemas.openxmlformats.org/officeDocument/2006/relationships/ctrlProp" Target="../ctrlProps/ctrlProp122.xml"/><Relationship Id="rId49" Type="http://schemas.openxmlformats.org/officeDocument/2006/relationships/ctrlProp" Target="../ctrlProps/ctrlProp135.xml"/><Relationship Id="rId57" Type="http://schemas.openxmlformats.org/officeDocument/2006/relationships/ctrlProp" Target="../ctrlProps/ctrlProp143.xml"/><Relationship Id="rId10" Type="http://schemas.openxmlformats.org/officeDocument/2006/relationships/ctrlProp" Target="../ctrlProps/ctrlProp96.xml"/><Relationship Id="rId31" Type="http://schemas.openxmlformats.org/officeDocument/2006/relationships/ctrlProp" Target="../ctrlProps/ctrlProp117.xml"/><Relationship Id="rId44" Type="http://schemas.openxmlformats.org/officeDocument/2006/relationships/ctrlProp" Target="../ctrlProps/ctrlProp130.xml"/><Relationship Id="rId52" Type="http://schemas.openxmlformats.org/officeDocument/2006/relationships/ctrlProp" Target="../ctrlProps/ctrlProp138.xml"/><Relationship Id="rId60" Type="http://schemas.openxmlformats.org/officeDocument/2006/relationships/ctrlProp" Target="../ctrlProps/ctrlProp146.xml"/><Relationship Id="rId65" Type="http://schemas.openxmlformats.org/officeDocument/2006/relationships/ctrlProp" Target="../ctrlProps/ctrlProp151.xml"/><Relationship Id="rId73" Type="http://schemas.openxmlformats.org/officeDocument/2006/relationships/ctrlProp" Target="../ctrlProps/ctrlProp159.xml"/><Relationship Id="rId78" Type="http://schemas.openxmlformats.org/officeDocument/2006/relationships/ctrlProp" Target="../ctrlProps/ctrlProp164.xml"/><Relationship Id="rId4" Type="http://schemas.openxmlformats.org/officeDocument/2006/relationships/ctrlProp" Target="../ctrlProps/ctrlProp90.xml"/><Relationship Id="rId9" Type="http://schemas.openxmlformats.org/officeDocument/2006/relationships/ctrlProp" Target="../ctrlProps/ctrlProp95.xml"/><Relationship Id="rId13" Type="http://schemas.openxmlformats.org/officeDocument/2006/relationships/ctrlProp" Target="../ctrlProps/ctrlProp99.xml"/><Relationship Id="rId18" Type="http://schemas.openxmlformats.org/officeDocument/2006/relationships/ctrlProp" Target="../ctrlProps/ctrlProp104.xml"/><Relationship Id="rId39" Type="http://schemas.openxmlformats.org/officeDocument/2006/relationships/ctrlProp" Target="../ctrlProps/ctrlProp125.xml"/><Relationship Id="rId34" Type="http://schemas.openxmlformats.org/officeDocument/2006/relationships/ctrlProp" Target="../ctrlProps/ctrlProp120.xml"/><Relationship Id="rId50" Type="http://schemas.openxmlformats.org/officeDocument/2006/relationships/ctrlProp" Target="../ctrlProps/ctrlProp136.xml"/><Relationship Id="rId55" Type="http://schemas.openxmlformats.org/officeDocument/2006/relationships/ctrlProp" Target="../ctrlProps/ctrlProp141.xml"/><Relationship Id="rId76" Type="http://schemas.openxmlformats.org/officeDocument/2006/relationships/ctrlProp" Target="../ctrlProps/ctrlProp162.xml"/><Relationship Id="rId7" Type="http://schemas.openxmlformats.org/officeDocument/2006/relationships/ctrlProp" Target="../ctrlProps/ctrlProp93.xml"/><Relationship Id="rId71" Type="http://schemas.openxmlformats.org/officeDocument/2006/relationships/ctrlProp" Target="../ctrlProps/ctrlProp157.xml"/><Relationship Id="rId2" Type="http://schemas.openxmlformats.org/officeDocument/2006/relationships/drawing" Target="../drawings/drawing11.xml"/><Relationship Id="rId29" Type="http://schemas.openxmlformats.org/officeDocument/2006/relationships/ctrlProp" Target="../ctrlProps/ctrlProp11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6" Type="http://schemas.openxmlformats.org/officeDocument/2006/relationships/ctrlProp" Target="../ctrlProps/ctrlProp188.xml"/><Relationship Id="rId21" Type="http://schemas.openxmlformats.org/officeDocument/2006/relationships/ctrlProp" Target="../ctrlProps/ctrlProp183.xml"/><Relationship Id="rId42" Type="http://schemas.openxmlformats.org/officeDocument/2006/relationships/ctrlProp" Target="../ctrlProps/ctrlProp204.xml"/><Relationship Id="rId47" Type="http://schemas.openxmlformats.org/officeDocument/2006/relationships/ctrlProp" Target="../ctrlProps/ctrlProp209.xml"/><Relationship Id="rId63" Type="http://schemas.openxmlformats.org/officeDocument/2006/relationships/ctrlProp" Target="../ctrlProps/ctrlProp225.xml"/><Relationship Id="rId68" Type="http://schemas.openxmlformats.org/officeDocument/2006/relationships/ctrlProp" Target="../ctrlProps/ctrlProp230.xml"/><Relationship Id="rId84" Type="http://schemas.openxmlformats.org/officeDocument/2006/relationships/ctrlProp" Target="../ctrlProps/ctrlProp246.xml"/><Relationship Id="rId16" Type="http://schemas.openxmlformats.org/officeDocument/2006/relationships/ctrlProp" Target="../ctrlProps/ctrlProp178.xml"/><Relationship Id="rId11" Type="http://schemas.openxmlformats.org/officeDocument/2006/relationships/ctrlProp" Target="../ctrlProps/ctrlProp173.xml"/><Relationship Id="rId32" Type="http://schemas.openxmlformats.org/officeDocument/2006/relationships/ctrlProp" Target="../ctrlProps/ctrlProp194.xml"/><Relationship Id="rId37" Type="http://schemas.openxmlformats.org/officeDocument/2006/relationships/ctrlProp" Target="../ctrlProps/ctrlProp199.xml"/><Relationship Id="rId53" Type="http://schemas.openxmlformats.org/officeDocument/2006/relationships/ctrlProp" Target="../ctrlProps/ctrlProp215.xml"/><Relationship Id="rId58" Type="http://schemas.openxmlformats.org/officeDocument/2006/relationships/ctrlProp" Target="../ctrlProps/ctrlProp220.xml"/><Relationship Id="rId74" Type="http://schemas.openxmlformats.org/officeDocument/2006/relationships/ctrlProp" Target="../ctrlProps/ctrlProp236.xml"/><Relationship Id="rId79" Type="http://schemas.openxmlformats.org/officeDocument/2006/relationships/ctrlProp" Target="../ctrlProps/ctrlProp241.xml"/><Relationship Id="rId5" Type="http://schemas.openxmlformats.org/officeDocument/2006/relationships/ctrlProp" Target="../ctrlProps/ctrlProp167.xml"/><Relationship Id="rId61" Type="http://schemas.openxmlformats.org/officeDocument/2006/relationships/ctrlProp" Target="../ctrlProps/ctrlProp223.xml"/><Relationship Id="rId82" Type="http://schemas.openxmlformats.org/officeDocument/2006/relationships/ctrlProp" Target="../ctrlProps/ctrlProp244.xml"/><Relationship Id="rId19" Type="http://schemas.openxmlformats.org/officeDocument/2006/relationships/ctrlProp" Target="../ctrlProps/ctrlProp181.xml"/><Relationship Id="rId14" Type="http://schemas.openxmlformats.org/officeDocument/2006/relationships/ctrlProp" Target="../ctrlProps/ctrlProp176.xml"/><Relationship Id="rId22" Type="http://schemas.openxmlformats.org/officeDocument/2006/relationships/ctrlProp" Target="../ctrlProps/ctrlProp184.xml"/><Relationship Id="rId27" Type="http://schemas.openxmlformats.org/officeDocument/2006/relationships/ctrlProp" Target="../ctrlProps/ctrlProp189.xml"/><Relationship Id="rId30" Type="http://schemas.openxmlformats.org/officeDocument/2006/relationships/ctrlProp" Target="../ctrlProps/ctrlProp192.xml"/><Relationship Id="rId35" Type="http://schemas.openxmlformats.org/officeDocument/2006/relationships/ctrlProp" Target="../ctrlProps/ctrlProp197.xml"/><Relationship Id="rId43" Type="http://schemas.openxmlformats.org/officeDocument/2006/relationships/ctrlProp" Target="../ctrlProps/ctrlProp205.xml"/><Relationship Id="rId48" Type="http://schemas.openxmlformats.org/officeDocument/2006/relationships/ctrlProp" Target="../ctrlProps/ctrlProp210.xml"/><Relationship Id="rId56" Type="http://schemas.openxmlformats.org/officeDocument/2006/relationships/ctrlProp" Target="../ctrlProps/ctrlProp218.xml"/><Relationship Id="rId64" Type="http://schemas.openxmlformats.org/officeDocument/2006/relationships/ctrlProp" Target="../ctrlProps/ctrlProp226.xml"/><Relationship Id="rId69" Type="http://schemas.openxmlformats.org/officeDocument/2006/relationships/ctrlProp" Target="../ctrlProps/ctrlProp231.xml"/><Relationship Id="rId77" Type="http://schemas.openxmlformats.org/officeDocument/2006/relationships/ctrlProp" Target="../ctrlProps/ctrlProp239.xml"/><Relationship Id="rId8" Type="http://schemas.openxmlformats.org/officeDocument/2006/relationships/ctrlProp" Target="../ctrlProps/ctrlProp170.xml"/><Relationship Id="rId51" Type="http://schemas.openxmlformats.org/officeDocument/2006/relationships/ctrlProp" Target="../ctrlProps/ctrlProp213.xml"/><Relationship Id="rId72" Type="http://schemas.openxmlformats.org/officeDocument/2006/relationships/ctrlProp" Target="../ctrlProps/ctrlProp234.xml"/><Relationship Id="rId80" Type="http://schemas.openxmlformats.org/officeDocument/2006/relationships/ctrlProp" Target="../ctrlProps/ctrlProp242.xml"/><Relationship Id="rId3" Type="http://schemas.openxmlformats.org/officeDocument/2006/relationships/vmlDrawing" Target="../drawings/vmlDrawing8.vml"/><Relationship Id="rId12" Type="http://schemas.openxmlformats.org/officeDocument/2006/relationships/ctrlProp" Target="../ctrlProps/ctrlProp174.xml"/><Relationship Id="rId17" Type="http://schemas.openxmlformats.org/officeDocument/2006/relationships/ctrlProp" Target="../ctrlProps/ctrlProp179.xml"/><Relationship Id="rId25" Type="http://schemas.openxmlformats.org/officeDocument/2006/relationships/ctrlProp" Target="../ctrlProps/ctrlProp187.xml"/><Relationship Id="rId33" Type="http://schemas.openxmlformats.org/officeDocument/2006/relationships/ctrlProp" Target="../ctrlProps/ctrlProp195.xml"/><Relationship Id="rId38" Type="http://schemas.openxmlformats.org/officeDocument/2006/relationships/ctrlProp" Target="../ctrlProps/ctrlProp200.xml"/><Relationship Id="rId46" Type="http://schemas.openxmlformats.org/officeDocument/2006/relationships/ctrlProp" Target="../ctrlProps/ctrlProp208.xml"/><Relationship Id="rId59" Type="http://schemas.openxmlformats.org/officeDocument/2006/relationships/ctrlProp" Target="../ctrlProps/ctrlProp221.xml"/><Relationship Id="rId67" Type="http://schemas.openxmlformats.org/officeDocument/2006/relationships/ctrlProp" Target="../ctrlProps/ctrlProp229.xml"/><Relationship Id="rId20" Type="http://schemas.openxmlformats.org/officeDocument/2006/relationships/ctrlProp" Target="../ctrlProps/ctrlProp182.xml"/><Relationship Id="rId41" Type="http://schemas.openxmlformats.org/officeDocument/2006/relationships/ctrlProp" Target="../ctrlProps/ctrlProp203.xml"/><Relationship Id="rId54" Type="http://schemas.openxmlformats.org/officeDocument/2006/relationships/ctrlProp" Target="../ctrlProps/ctrlProp216.xml"/><Relationship Id="rId62" Type="http://schemas.openxmlformats.org/officeDocument/2006/relationships/ctrlProp" Target="../ctrlProps/ctrlProp224.xml"/><Relationship Id="rId70" Type="http://schemas.openxmlformats.org/officeDocument/2006/relationships/ctrlProp" Target="../ctrlProps/ctrlProp232.xml"/><Relationship Id="rId75" Type="http://schemas.openxmlformats.org/officeDocument/2006/relationships/ctrlProp" Target="../ctrlProps/ctrlProp237.xml"/><Relationship Id="rId83" Type="http://schemas.openxmlformats.org/officeDocument/2006/relationships/ctrlProp" Target="../ctrlProps/ctrlProp245.xml"/><Relationship Id="rId1" Type="http://schemas.openxmlformats.org/officeDocument/2006/relationships/printerSettings" Target="../printerSettings/printerSettings9.bin"/><Relationship Id="rId6" Type="http://schemas.openxmlformats.org/officeDocument/2006/relationships/ctrlProp" Target="../ctrlProps/ctrlProp168.xml"/><Relationship Id="rId15" Type="http://schemas.openxmlformats.org/officeDocument/2006/relationships/ctrlProp" Target="../ctrlProps/ctrlProp177.xml"/><Relationship Id="rId23" Type="http://schemas.openxmlformats.org/officeDocument/2006/relationships/ctrlProp" Target="../ctrlProps/ctrlProp185.xml"/><Relationship Id="rId28" Type="http://schemas.openxmlformats.org/officeDocument/2006/relationships/ctrlProp" Target="../ctrlProps/ctrlProp190.xml"/><Relationship Id="rId36" Type="http://schemas.openxmlformats.org/officeDocument/2006/relationships/ctrlProp" Target="../ctrlProps/ctrlProp198.xml"/><Relationship Id="rId49" Type="http://schemas.openxmlformats.org/officeDocument/2006/relationships/ctrlProp" Target="../ctrlProps/ctrlProp211.xml"/><Relationship Id="rId57" Type="http://schemas.openxmlformats.org/officeDocument/2006/relationships/ctrlProp" Target="../ctrlProps/ctrlProp219.xml"/><Relationship Id="rId10" Type="http://schemas.openxmlformats.org/officeDocument/2006/relationships/ctrlProp" Target="../ctrlProps/ctrlProp172.xml"/><Relationship Id="rId31" Type="http://schemas.openxmlformats.org/officeDocument/2006/relationships/ctrlProp" Target="../ctrlProps/ctrlProp193.xml"/><Relationship Id="rId44" Type="http://schemas.openxmlformats.org/officeDocument/2006/relationships/ctrlProp" Target="../ctrlProps/ctrlProp206.xml"/><Relationship Id="rId52" Type="http://schemas.openxmlformats.org/officeDocument/2006/relationships/ctrlProp" Target="../ctrlProps/ctrlProp214.xml"/><Relationship Id="rId60" Type="http://schemas.openxmlformats.org/officeDocument/2006/relationships/ctrlProp" Target="../ctrlProps/ctrlProp222.xml"/><Relationship Id="rId65" Type="http://schemas.openxmlformats.org/officeDocument/2006/relationships/ctrlProp" Target="../ctrlProps/ctrlProp227.xml"/><Relationship Id="rId73" Type="http://schemas.openxmlformats.org/officeDocument/2006/relationships/ctrlProp" Target="../ctrlProps/ctrlProp235.xml"/><Relationship Id="rId78" Type="http://schemas.openxmlformats.org/officeDocument/2006/relationships/ctrlProp" Target="../ctrlProps/ctrlProp240.xml"/><Relationship Id="rId81" Type="http://schemas.openxmlformats.org/officeDocument/2006/relationships/ctrlProp" Target="../ctrlProps/ctrlProp243.xml"/><Relationship Id="rId4" Type="http://schemas.openxmlformats.org/officeDocument/2006/relationships/ctrlProp" Target="../ctrlProps/ctrlProp166.xml"/><Relationship Id="rId9" Type="http://schemas.openxmlformats.org/officeDocument/2006/relationships/ctrlProp" Target="../ctrlProps/ctrlProp171.xml"/><Relationship Id="rId13" Type="http://schemas.openxmlformats.org/officeDocument/2006/relationships/ctrlProp" Target="../ctrlProps/ctrlProp175.xml"/><Relationship Id="rId18" Type="http://schemas.openxmlformats.org/officeDocument/2006/relationships/ctrlProp" Target="../ctrlProps/ctrlProp180.xml"/><Relationship Id="rId39" Type="http://schemas.openxmlformats.org/officeDocument/2006/relationships/ctrlProp" Target="../ctrlProps/ctrlProp201.xml"/><Relationship Id="rId34" Type="http://schemas.openxmlformats.org/officeDocument/2006/relationships/ctrlProp" Target="../ctrlProps/ctrlProp196.xml"/><Relationship Id="rId50" Type="http://schemas.openxmlformats.org/officeDocument/2006/relationships/ctrlProp" Target="../ctrlProps/ctrlProp212.xml"/><Relationship Id="rId55" Type="http://schemas.openxmlformats.org/officeDocument/2006/relationships/ctrlProp" Target="../ctrlProps/ctrlProp217.xml"/><Relationship Id="rId76" Type="http://schemas.openxmlformats.org/officeDocument/2006/relationships/ctrlProp" Target="../ctrlProps/ctrlProp238.xml"/><Relationship Id="rId7" Type="http://schemas.openxmlformats.org/officeDocument/2006/relationships/ctrlProp" Target="../ctrlProps/ctrlProp169.xml"/><Relationship Id="rId71" Type="http://schemas.openxmlformats.org/officeDocument/2006/relationships/ctrlProp" Target="../ctrlProps/ctrlProp233.xml"/><Relationship Id="rId2" Type="http://schemas.openxmlformats.org/officeDocument/2006/relationships/drawing" Target="../drawings/drawing15.xml"/><Relationship Id="rId29" Type="http://schemas.openxmlformats.org/officeDocument/2006/relationships/ctrlProp" Target="../ctrlProps/ctrlProp191.xml"/><Relationship Id="rId24" Type="http://schemas.openxmlformats.org/officeDocument/2006/relationships/ctrlProp" Target="../ctrlProps/ctrlProp186.xml"/><Relationship Id="rId40" Type="http://schemas.openxmlformats.org/officeDocument/2006/relationships/ctrlProp" Target="../ctrlProps/ctrlProp202.xml"/><Relationship Id="rId45" Type="http://schemas.openxmlformats.org/officeDocument/2006/relationships/ctrlProp" Target="../ctrlProps/ctrlProp207.xml"/><Relationship Id="rId66" Type="http://schemas.openxmlformats.org/officeDocument/2006/relationships/ctrlProp" Target="../ctrlProps/ctrlProp22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3" Type="http://schemas.openxmlformats.org/officeDocument/2006/relationships/ctrlProp" Target="../ctrlProps/ctrlProp257.xml"/><Relationship Id="rId18" Type="http://schemas.openxmlformats.org/officeDocument/2006/relationships/ctrlProp" Target="../ctrlProps/ctrlProp262.xml"/><Relationship Id="rId26" Type="http://schemas.openxmlformats.org/officeDocument/2006/relationships/ctrlProp" Target="../ctrlProps/ctrlProp270.xml"/><Relationship Id="rId39" Type="http://schemas.openxmlformats.org/officeDocument/2006/relationships/ctrlProp" Target="../ctrlProps/ctrlProp283.xml"/><Relationship Id="rId21" Type="http://schemas.openxmlformats.org/officeDocument/2006/relationships/ctrlProp" Target="../ctrlProps/ctrlProp265.xml"/><Relationship Id="rId34" Type="http://schemas.openxmlformats.org/officeDocument/2006/relationships/ctrlProp" Target="../ctrlProps/ctrlProp278.xml"/><Relationship Id="rId42" Type="http://schemas.openxmlformats.org/officeDocument/2006/relationships/ctrlProp" Target="../ctrlProps/ctrlProp286.xml"/><Relationship Id="rId47" Type="http://schemas.openxmlformats.org/officeDocument/2006/relationships/ctrlProp" Target="../ctrlProps/ctrlProp291.xml"/><Relationship Id="rId50" Type="http://schemas.openxmlformats.org/officeDocument/2006/relationships/ctrlProp" Target="../ctrlProps/ctrlProp294.xml"/><Relationship Id="rId55" Type="http://schemas.openxmlformats.org/officeDocument/2006/relationships/ctrlProp" Target="../ctrlProps/ctrlProp299.xml"/><Relationship Id="rId7" Type="http://schemas.openxmlformats.org/officeDocument/2006/relationships/ctrlProp" Target="../ctrlProps/ctrlProp251.xml"/><Relationship Id="rId2" Type="http://schemas.openxmlformats.org/officeDocument/2006/relationships/vmlDrawing" Target="../drawings/vmlDrawing10.vml"/><Relationship Id="rId16" Type="http://schemas.openxmlformats.org/officeDocument/2006/relationships/ctrlProp" Target="../ctrlProps/ctrlProp260.xml"/><Relationship Id="rId29" Type="http://schemas.openxmlformats.org/officeDocument/2006/relationships/ctrlProp" Target="../ctrlProps/ctrlProp273.xml"/><Relationship Id="rId11" Type="http://schemas.openxmlformats.org/officeDocument/2006/relationships/ctrlProp" Target="../ctrlProps/ctrlProp255.xml"/><Relationship Id="rId24" Type="http://schemas.openxmlformats.org/officeDocument/2006/relationships/ctrlProp" Target="../ctrlProps/ctrlProp268.xml"/><Relationship Id="rId32" Type="http://schemas.openxmlformats.org/officeDocument/2006/relationships/ctrlProp" Target="../ctrlProps/ctrlProp276.xml"/><Relationship Id="rId37" Type="http://schemas.openxmlformats.org/officeDocument/2006/relationships/ctrlProp" Target="../ctrlProps/ctrlProp281.xml"/><Relationship Id="rId40" Type="http://schemas.openxmlformats.org/officeDocument/2006/relationships/ctrlProp" Target="../ctrlProps/ctrlProp284.xml"/><Relationship Id="rId45" Type="http://schemas.openxmlformats.org/officeDocument/2006/relationships/ctrlProp" Target="../ctrlProps/ctrlProp289.xml"/><Relationship Id="rId53" Type="http://schemas.openxmlformats.org/officeDocument/2006/relationships/ctrlProp" Target="../ctrlProps/ctrlProp297.xml"/><Relationship Id="rId58" Type="http://schemas.openxmlformats.org/officeDocument/2006/relationships/ctrlProp" Target="../ctrlProps/ctrlProp302.xml"/><Relationship Id="rId5" Type="http://schemas.openxmlformats.org/officeDocument/2006/relationships/ctrlProp" Target="../ctrlProps/ctrlProp249.xml"/><Relationship Id="rId19" Type="http://schemas.openxmlformats.org/officeDocument/2006/relationships/ctrlProp" Target="../ctrlProps/ctrlProp263.xml"/><Relationship Id="rId4" Type="http://schemas.openxmlformats.org/officeDocument/2006/relationships/ctrlProp" Target="../ctrlProps/ctrlProp248.xml"/><Relationship Id="rId9" Type="http://schemas.openxmlformats.org/officeDocument/2006/relationships/ctrlProp" Target="../ctrlProps/ctrlProp253.xml"/><Relationship Id="rId14" Type="http://schemas.openxmlformats.org/officeDocument/2006/relationships/ctrlProp" Target="../ctrlProps/ctrlProp258.xml"/><Relationship Id="rId22" Type="http://schemas.openxmlformats.org/officeDocument/2006/relationships/ctrlProp" Target="../ctrlProps/ctrlProp266.xml"/><Relationship Id="rId27" Type="http://schemas.openxmlformats.org/officeDocument/2006/relationships/ctrlProp" Target="../ctrlProps/ctrlProp271.xml"/><Relationship Id="rId30" Type="http://schemas.openxmlformats.org/officeDocument/2006/relationships/ctrlProp" Target="../ctrlProps/ctrlProp274.xml"/><Relationship Id="rId35" Type="http://schemas.openxmlformats.org/officeDocument/2006/relationships/ctrlProp" Target="../ctrlProps/ctrlProp279.xml"/><Relationship Id="rId43" Type="http://schemas.openxmlformats.org/officeDocument/2006/relationships/ctrlProp" Target="../ctrlProps/ctrlProp287.xml"/><Relationship Id="rId48" Type="http://schemas.openxmlformats.org/officeDocument/2006/relationships/ctrlProp" Target="../ctrlProps/ctrlProp292.xml"/><Relationship Id="rId56" Type="http://schemas.openxmlformats.org/officeDocument/2006/relationships/ctrlProp" Target="../ctrlProps/ctrlProp300.xml"/><Relationship Id="rId8" Type="http://schemas.openxmlformats.org/officeDocument/2006/relationships/ctrlProp" Target="../ctrlProps/ctrlProp252.xml"/><Relationship Id="rId51" Type="http://schemas.openxmlformats.org/officeDocument/2006/relationships/ctrlProp" Target="../ctrlProps/ctrlProp295.xml"/><Relationship Id="rId3" Type="http://schemas.openxmlformats.org/officeDocument/2006/relationships/ctrlProp" Target="../ctrlProps/ctrlProp247.xml"/><Relationship Id="rId12" Type="http://schemas.openxmlformats.org/officeDocument/2006/relationships/ctrlProp" Target="../ctrlProps/ctrlProp256.xml"/><Relationship Id="rId17" Type="http://schemas.openxmlformats.org/officeDocument/2006/relationships/ctrlProp" Target="../ctrlProps/ctrlProp261.xml"/><Relationship Id="rId25" Type="http://schemas.openxmlformats.org/officeDocument/2006/relationships/ctrlProp" Target="../ctrlProps/ctrlProp269.xml"/><Relationship Id="rId33" Type="http://schemas.openxmlformats.org/officeDocument/2006/relationships/ctrlProp" Target="../ctrlProps/ctrlProp277.xml"/><Relationship Id="rId38" Type="http://schemas.openxmlformats.org/officeDocument/2006/relationships/ctrlProp" Target="../ctrlProps/ctrlProp282.xml"/><Relationship Id="rId46" Type="http://schemas.openxmlformats.org/officeDocument/2006/relationships/ctrlProp" Target="../ctrlProps/ctrlProp290.xml"/><Relationship Id="rId59" Type="http://schemas.openxmlformats.org/officeDocument/2006/relationships/ctrlProp" Target="../ctrlProps/ctrlProp303.xml"/><Relationship Id="rId20" Type="http://schemas.openxmlformats.org/officeDocument/2006/relationships/ctrlProp" Target="../ctrlProps/ctrlProp264.xml"/><Relationship Id="rId41" Type="http://schemas.openxmlformats.org/officeDocument/2006/relationships/ctrlProp" Target="../ctrlProps/ctrlProp285.xml"/><Relationship Id="rId54" Type="http://schemas.openxmlformats.org/officeDocument/2006/relationships/ctrlProp" Target="../ctrlProps/ctrlProp298.xml"/><Relationship Id="rId1" Type="http://schemas.openxmlformats.org/officeDocument/2006/relationships/drawing" Target="../drawings/drawing19.xml"/><Relationship Id="rId6" Type="http://schemas.openxmlformats.org/officeDocument/2006/relationships/ctrlProp" Target="../ctrlProps/ctrlProp250.xml"/><Relationship Id="rId15" Type="http://schemas.openxmlformats.org/officeDocument/2006/relationships/ctrlProp" Target="../ctrlProps/ctrlProp259.xml"/><Relationship Id="rId23" Type="http://schemas.openxmlformats.org/officeDocument/2006/relationships/ctrlProp" Target="../ctrlProps/ctrlProp267.xml"/><Relationship Id="rId28" Type="http://schemas.openxmlformats.org/officeDocument/2006/relationships/ctrlProp" Target="../ctrlProps/ctrlProp272.xml"/><Relationship Id="rId36" Type="http://schemas.openxmlformats.org/officeDocument/2006/relationships/ctrlProp" Target="../ctrlProps/ctrlProp280.xml"/><Relationship Id="rId49" Type="http://schemas.openxmlformats.org/officeDocument/2006/relationships/ctrlProp" Target="../ctrlProps/ctrlProp293.xml"/><Relationship Id="rId57" Type="http://schemas.openxmlformats.org/officeDocument/2006/relationships/ctrlProp" Target="../ctrlProps/ctrlProp301.xml"/><Relationship Id="rId10" Type="http://schemas.openxmlformats.org/officeDocument/2006/relationships/ctrlProp" Target="../ctrlProps/ctrlProp254.xml"/><Relationship Id="rId31" Type="http://schemas.openxmlformats.org/officeDocument/2006/relationships/ctrlProp" Target="../ctrlProps/ctrlProp275.xml"/><Relationship Id="rId44" Type="http://schemas.openxmlformats.org/officeDocument/2006/relationships/ctrlProp" Target="../ctrlProps/ctrlProp288.xml"/><Relationship Id="rId52" Type="http://schemas.openxmlformats.org/officeDocument/2006/relationships/ctrlProp" Target="../ctrlProps/ctrlProp29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326.xml"/><Relationship Id="rId21" Type="http://schemas.openxmlformats.org/officeDocument/2006/relationships/ctrlProp" Target="../ctrlProps/ctrlProp321.xml"/><Relationship Id="rId42" Type="http://schemas.openxmlformats.org/officeDocument/2006/relationships/ctrlProp" Target="../ctrlProps/ctrlProp342.xml"/><Relationship Id="rId47" Type="http://schemas.openxmlformats.org/officeDocument/2006/relationships/ctrlProp" Target="../ctrlProps/ctrlProp347.xml"/><Relationship Id="rId63" Type="http://schemas.openxmlformats.org/officeDocument/2006/relationships/ctrlProp" Target="../ctrlProps/ctrlProp363.xml"/><Relationship Id="rId68" Type="http://schemas.openxmlformats.org/officeDocument/2006/relationships/ctrlProp" Target="../ctrlProps/ctrlProp368.xml"/><Relationship Id="rId84" Type="http://schemas.openxmlformats.org/officeDocument/2006/relationships/ctrlProp" Target="../ctrlProps/ctrlProp384.xml"/><Relationship Id="rId89" Type="http://schemas.openxmlformats.org/officeDocument/2006/relationships/ctrlProp" Target="../ctrlProps/ctrlProp389.xml"/><Relationship Id="rId16" Type="http://schemas.openxmlformats.org/officeDocument/2006/relationships/ctrlProp" Target="../ctrlProps/ctrlProp316.xml"/><Relationship Id="rId11" Type="http://schemas.openxmlformats.org/officeDocument/2006/relationships/ctrlProp" Target="../ctrlProps/ctrlProp311.xml"/><Relationship Id="rId32" Type="http://schemas.openxmlformats.org/officeDocument/2006/relationships/ctrlProp" Target="../ctrlProps/ctrlProp332.xml"/><Relationship Id="rId37" Type="http://schemas.openxmlformats.org/officeDocument/2006/relationships/ctrlProp" Target="../ctrlProps/ctrlProp337.xml"/><Relationship Id="rId53" Type="http://schemas.openxmlformats.org/officeDocument/2006/relationships/ctrlProp" Target="../ctrlProps/ctrlProp353.xml"/><Relationship Id="rId58" Type="http://schemas.openxmlformats.org/officeDocument/2006/relationships/ctrlProp" Target="../ctrlProps/ctrlProp358.xml"/><Relationship Id="rId74" Type="http://schemas.openxmlformats.org/officeDocument/2006/relationships/ctrlProp" Target="../ctrlProps/ctrlProp374.xml"/><Relationship Id="rId79" Type="http://schemas.openxmlformats.org/officeDocument/2006/relationships/ctrlProp" Target="../ctrlProps/ctrlProp379.xml"/><Relationship Id="rId5" Type="http://schemas.openxmlformats.org/officeDocument/2006/relationships/ctrlProp" Target="../ctrlProps/ctrlProp305.xml"/><Relationship Id="rId90" Type="http://schemas.openxmlformats.org/officeDocument/2006/relationships/ctrlProp" Target="../ctrlProps/ctrlProp390.xml"/><Relationship Id="rId95" Type="http://schemas.openxmlformats.org/officeDocument/2006/relationships/ctrlProp" Target="../ctrlProps/ctrlProp395.xml"/><Relationship Id="rId22" Type="http://schemas.openxmlformats.org/officeDocument/2006/relationships/ctrlProp" Target="../ctrlProps/ctrlProp322.xml"/><Relationship Id="rId27" Type="http://schemas.openxmlformats.org/officeDocument/2006/relationships/ctrlProp" Target="../ctrlProps/ctrlProp327.xml"/><Relationship Id="rId43" Type="http://schemas.openxmlformats.org/officeDocument/2006/relationships/ctrlProp" Target="../ctrlProps/ctrlProp343.xml"/><Relationship Id="rId48" Type="http://schemas.openxmlformats.org/officeDocument/2006/relationships/ctrlProp" Target="../ctrlProps/ctrlProp348.xml"/><Relationship Id="rId64" Type="http://schemas.openxmlformats.org/officeDocument/2006/relationships/ctrlProp" Target="../ctrlProps/ctrlProp364.xml"/><Relationship Id="rId69" Type="http://schemas.openxmlformats.org/officeDocument/2006/relationships/ctrlProp" Target="../ctrlProps/ctrlProp369.xml"/><Relationship Id="rId8" Type="http://schemas.openxmlformats.org/officeDocument/2006/relationships/ctrlProp" Target="../ctrlProps/ctrlProp308.xml"/><Relationship Id="rId51" Type="http://schemas.openxmlformats.org/officeDocument/2006/relationships/ctrlProp" Target="../ctrlProps/ctrlProp351.xml"/><Relationship Id="rId72" Type="http://schemas.openxmlformats.org/officeDocument/2006/relationships/ctrlProp" Target="../ctrlProps/ctrlProp372.xml"/><Relationship Id="rId80" Type="http://schemas.openxmlformats.org/officeDocument/2006/relationships/ctrlProp" Target="../ctrlProps/ctrlProp380.xml"/><Relationship Id="rId85" Type="http://schemas.openxmlformats.org/officeDocument/2006/relationships/ctrlProp" Target="../ctrlProps/ctrlProp385.xml"/><Relationship Id="rId93" Type="http://schemas.openxmlformats.org/officeDocument/2006/relationships/ctrlProp" Target="../ctrlProps/ctrlProp393.xml"/><Relationship Id="rId3" Type="http://schemas.openxmlformats.org/officeDocument/2006/relationships/vmlDrawing" Target="../drawings/vmlDrawing12.vml"/><Relationship Id="rId12" Type="http://schemas.openxmlformats.org/officeDocument/2006/relationships/ctrlProp" Target="../ctrlProps/ctrlProp312.xml"/><Relationship Id="rId17" Type="http://schemas.openxmlformats.org/officeDocument/2006/relationships/ctrlProp" Target="../ctrlProps/ctrlProp317.xml"/><Relationship Id="rId25" Type="http://schemas.openxmlformats.org/officeDocument/2006/relationships/ctrlProp" Target="../ctrlProps/ctrlProp325.xml"/><Relationship Id="rId33" Type="http://schemas.openxmlformats.org/officeDocument/2006/relationships/ctrlProp" Target="../ctrlProps/ctrlProp333.xml"/><Relationship Id="rId38" Type="http://schemas.openxmlformats.org/officeDocument/2006/relationships/ctrlProp" Target="../ctrlProps/ctrlProp338.xml"/><Relationship Id="rId46" Type="http://schemas.openxmlformats.org/officeDocument/2006/relationships/ctrlProp" Target="../ctrlProps/ctrlProp346.xml"/><Relationship Id="rId59" Type="http://schemas.openxmlformats.org/officeDocument/2006/relationships/ctrlProp" Target="../ctrlProps/ctrlProp359.xml"/><Relationship Id="rId67" Type="http://schemas.openxmlformats.org/officeDocument/2006/relationships/ctrlProp" Target="../ctrlProps/ctrlProp367.xml"/><Relationship Id="rId20" Type="http://schemas.openxmlformats.org/officeDocument/2006/relationships/ctrlProp" Target="../ctrlProps/ctrlProp320.xml"/><Relationship Id="rId41" Type="http://schemas.openxmlformats.org/officeDocument/2006/relationships/ctrlProp" Target="../ctrlProps/ctrlProp341.xml"/><Relationship Id="rId54" Type="http://schemas.openxmlformats.org/officeDocument/2006/relationships/ctrlProp" Target="../ctrlProps/ctrlProp354.xml"/><Relationship Id="rId62" Type="http://schemas.openxmlformats.org/officeDocument/2006/relationships/ctrlProp" Target="../ctrlProps/ctrlProp362.xml"/><Relationship Id="rId70" Type="http://schemas.openxmlformats.org/officeDocument/2006/relationships/ctrlProp" Target="../ctrlProps/ctrlProp370.xml"/><Relationship Id="rId75" Type="http://schemas.openxmlformats.org/officeDocument/2006/relationships/ctrlProp" Target="../ctrlProps/ctrlProp375.xml"/><Relationship Id="rId83" Type="http://schemas.openxmlformats.org/officeDocument/2006/relationships/ctrlProp" Target="../ctrlProps/ctrlProp383.xml"/><Relationship Id="rId88" Type="http://schemas.openxmlformats.org/officeDocument/2006/relationships/ctrlProp" Target="../ctrlProps/ctrlProp388.xml"/><Relationship Id="rId91" Type="http://schemas.openxmlformats.org/officeDocument/2006/relationships/ctrlProp" Target="../ctrlProps/ctrlProp391.xml"/><Relationship Id="rId1" Type="http://schemas.openxmlformats.org/officeDocument/2006/relationships/printerSettings" Target="../printerSettings/printerSettings12.bin"/><Relationship Id="rId6" Type="http://schemas.openxmlformats.org/officeDocument/2006/relationships/ctrlProp" Target="../ctrlProps/ctrlProp306.xml"/><Relationship Id="rId15" Type="http://schemas.openxmlformats.org/officeDocument/2006/relationships/ctrlProp" Target="../ctrlProps/ctrlProp315.xml"/><Relationship Id="rId23" Type="http://schemas.openxmlformats.org/officeDocument/2006/relationships/ctrlProp" Target="../ctrlProps/ctrlProp323.xml"/><Relationship Id="rId28" Type="http://schemas.openxmlformats.org/officeDocument/2006/relationships/ctrlProp" Target="../ctrlProps/ctrlProp328.xml"/><Relationship Id="rId36" Type="http://schemas.openxmlformats.org/officeDocument/2006/relationships/ctrlProp" Target="../ctrlProps/ctrlProp336.xml"/><Relationship Id="rId49" Type="http://schemas.openxmlformats.org/officeDocument/2006/relationships/ctrlProp" Target="../ctrlProps/ctrlProp349.xml"/><Relationship Id="rId57" Type="http://schemas.openxmlformats.org/officeDocument/2006/relationships/ctrlProp" Target="../ctrlProps/ctrlProp357.xml"/><Relationship Id="rId10" Type="http://schemas.openxmlformats.org/officeDocument/2006/relationships/ctrlProp" Target="../ctrlProps/ctrlProp310.xml"/><Relationship Id="rId31" Type="http://schemas.openxmlformats.org/officeDocument/2006/relationships/ctrlProp" Target="../ctrlProps/ctrlProp331.xml"/><Relationship Id="rId44" Type="http://schemas.openxmlformats.org/officeDocument/2006/relationships/ctrlProp" Target="../ctrlProps/ctrlProp344.xml"/><Relationship Id="rId52" Type="http://schemas.openxmlformats.org/officeDocument/2006/relationships/ctrlProp" Target="../ctrlProps/ctrlProp352.xml"/><Relationship Id="rId60" Type="http://schemas.openxmlformats.org/officeDocument/2006/relationships/ctrlProp" Target="../ctrlProps/ctrlProp360.xml"/><Relationship Id="rId65" Type="http://schemas.openxmlformats.org/officeDocument/2006/relationships/ctrlProp" Target="../ctrlProps/ctrlProp365.xml"/><Relationship Id="rId73" Type="http://schemas.openxmlformats.org/officeDocument/2006/relationships/ctrlProp" Target="../ctrlProps/ctrlProp373.xml"/><Relationship Id="rId78" Type="http://schemas.openxmlformats.org/officeDocument/2006/relationships/ctrlProp" Target="../ctrlProps/ctrlProp378.xml"/><Relationship Id="rId81" Type="http://schemas.openxmlformats.org/officeDocument/2006/relationships/ctrlProp" Target="../ctrlProps/ctrlProp381.xml"/><Relationship Id="rId86" Type="http://schemas.openxmlformats.org/officeDocument/2006/relationships/ctrlProp" Target="../ctrlProps/ctrlProp386.xml"/><Relationship Id="rId94" Type="http://schemas.openxmlformats.org/officeDocument/2006/relationships/ctrlProp" Target="../ctrlProps/ctrlProp394.xml"/><Relationship Id="rId4" Type="http://schemas.openxmlformats.org/officeDocument/2006/relationships/ctrlProp" Target="../ctrlProps/ctrlProp304.xml"/><Relationship Id="rId9" Type="http://schemas.openxmlformats.org/officeDocument/2006/relationships/ctrlProp" Target="../ctrlProps/ctrlProp309.xml"/><Relationship Id="rId13" Type="http://schemas.openxmlformats.org/officeDocument/2006/relationships/ctrlProp" Target="../ctrlProps/ctrlProp313.xml"/><Relationship Id="rId18" Type="http://schemas.openxmlformats.org/officeDocument/2006/relationships/ctrlProp" Target="../ctrlProps/ctrlProp318.xml"/><Relationship Id="rId39" Type="http://schemas.openxmlformats.org/officeDocument/2006/relationships/ctrlProp" Target="../ctrlProps/ctrlProp339.xml"/><Relationship Id="rId34" Type="http://schemas.openxmlformats.org/officeDocument/2006/relationships/ctrlProp" Target="../ctrlProps/ctrlProp334.xml"/><Relationship Id="rId50" Type="http://schemas.openxmlformats.org/officeDocument/2006/relationships/ctrlProp" Target="../ctrlProps/ctrlProp350.xml"/><Relationship Id="rId55" Type="http://schemas.openxmlformats.org/officeDocument/2006/relationships/ctrlProp" Target="../ctrlProps/ctrlProp355.xml"/><Relationship Id="rId76" Type="http://schemas.openxmlformats.org/officeDocument/2006/relationships/ctrlProp" Target="../ctrlProps/ctrlProp376.xml"/><Relationship Id="rId7" Type="http://schemas.openxmlformats.org/officeDocument/2006/relationships/ctrlProp" Target="../ctrlProps/ctrlProp307.xml"/><Relationship Id="rId71" Type="http://schemas.openxmlformats.org/officeDocument/2006/relationships/ctrlProp" Target="../ctrlProps/ctrlProp371.xml"/><Relationship Id="rId92" Type="http://schemas.openxmlformats.org/officeDocument/2006/relationships/ctrlProp" Target="../ctrlProps/ctrlProp392.xml"/><Relationship Id="rId2" Type="http://schemas.openxmlformats.org/officeDocument/2006/relationships/drawing" Target="../drawings/drawing23.xml"/><Relationship Id="rId29" Type="http://schemas.openxmlformats.org/officeDocument/2006/relationships/ctrlProp" Target="../ctrlProps/ctrlProp329.xml"/><Relationship Id="rId24" Type="http://schemas.openxmlformats.org/officeDocument/2006/relationships/ctrlProp" Target="../ctrlProps/ctrlProp324.xml"/><Relationship Id="rId40" Type="http://schemas.openxmlformats.org/officeDocument/2006/relationships/ctrlProp" Target="../ctrlProps/ctrlProp340.xml"/><Relationship Id="rId45" Type="http://schemas.openxmlformats.org/officeDocument/2006/relationships/ctrlProp" Target="../ctrlProps/ctrlProp345.xml"/><Relationship Id="rId66" Type="http://schemas.openxmlformats.org/officeDocument/2006/relationships/ctrlProp" Target="../ctrlProps/ctrlProp366.xml"/><Relationship Id="rId87" Type="http://schemas.openxmlformats.org/officeDocument/2006/relationships/ctrlProp" Target="../ctrlProps/ctrlProp387.xml"/><Relationship Id="rId61" Type="http://schemas.openxmlformats.org/officeDocument/2006/relationships/ctrlProp" Target="../ctrlProps/ctrlProp361.xml"/><Relationship Id="rId82" Type="http://schemas.openxmlformats.org/officeDocument/2006/relationships/ctrlProp" Target="../ctrlProps/ctrlProp382.xml"/><Relationship Id="rId19" Type="http://schemas.openxmlformats.org/officeDocument/2006/relationships/ctrlProp" Target="../ctrlProps/ctrlProp319.xml"/><Relationship Id="rId14" Type="http://schemas.openxmlformats.org/officeDocument/2006/relationships/ctrlProp" Target="../ctrlProps/ctrlProp314.xml"/><Relationship Id="rId30" Type="http://schemas.openxmlformats.org/officeDocument/2006/relationships/ctrlProp" Target="../ctrlProps/ctrlProp330.xml"/><Relationship Id="rId35" Type="http://schemas.openxmlformats.org/officeDocument/2006/relationships/ctrlProp" Target="../ctrlProps/ctrlProp335.xml"/><Relationship Id="rId56" Type="http://schemas.openxmlformats.org/officeDocument/2006/relationships/ctrlProp" Target="../ctrlProps/ctrlProp356.xml"/><Relationship Id="rId77" Type="http://schemas.openxmlformats.org/officeDocument/2006/relationships/ctrlProp" Target="../ctrlProps/ctrlProp37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4.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418.xml"/><Relationship Id="rId117" Type="http://schemas.openxmlformats.org/officeDocument/2006/relationships/ctrlProp" Target="../ctrlProps/ctrlProp509.xml"/><Relationship Id="rId21" Type="http://schemas.openxmlformats.org/officeDocument/2006/relationships/ctrlProp" Target="../ctrlProps/ctrlProp413.xml"/><Relationship Id="rId42" Type="http://schemas.openxmlformats.org/officeDocument/2006/relationships/ctrlProp" Target="../ctrlProps/ctrlProp434.xml"/><Relationship Id="rId47" Type="http://schemas.openxmlformats.org/officeDocument/2006/relationships/ctrlProp" Target="../ctrlProps/ctrlProp439.xml"/><Relationship Id="rId63" Type="http://schemas.openxmlformats.org/officeDocument/2006/relationships/ctrlProp" Target="../ctrlProps/ctrlProp455.xml"/><Relationship Id="rId68" Type="http://schemas.openxmlformats.org/officeDocument/2006/relationships/ctrlProp" Target="../ctrlProps/ctrlProp460.xml"/><Relationship Id="rId84" Type="http://schemas.openxmlformats.org/officeDocument/2006/relationships/ctrlProp" Target="../ctrlProps/ctrlProp476.xml"/><Relationship Id="rId89" Type="http://schemas.openxmlformats.org/officeDocument/2006/relationships/ctrlProp" Target="../ctrlProps/ctrlProp481.xml"/><Relationship Id="rId112" Type="http://schemas.openxmlformats.org/officeDocument/2006/relationships/ctrlProp" Target="../ctrlProps/ctrlProp504.xml"/><Relationship Id="rId16" Type="http://schemas.openxmlformats.org/officeDocument/2006/relationships/ctrlProp" Target="../ctrlProps/ctrlProp408.xml"/><Relationship Id="rId107" Type="http://schemas.openxmlformats.org/officeDocument/2006/relationships/ctrlProp" Target="../ctrlProps/ctrlProp499.xml"/><Relationship Id="rId11" Type="http://schemas.openxmlformats.org/officeDocument/2006/relationships/ctrlProp" Target="../ctrlProps/ctrlProp403.xml"/><Relationship Id="rId32" Type="http://schemas.openxmlformats.org/officeDocument/2006/relationships/ctrlProp" Target="../ctrlProps/ctrlProp424.xml"/><Relationship Id="rId37" Type="http://schemas.openxmlformats.org/officeDocument/2006/relationships/ctrlProp" Target="../ctrlProps/ctrlProp429.xml"/><Relationship Id="rId53" Type="http://schemas.openxmlformats.org/officeDocument/2006/relationships/ctrlProp" Target="../ctrlProps/ctrlProp445.xml"/><Relationship Id="rId58" Type="http://schemas.openxmlformats.org/officeDocument/2006/relationships/ctrlProp" Target="../ctrlProps/ctrlProp450.xml"/><Relationship Id="rId74" Type="http://schemas.openxmlformats.org/officeDocument/2006/relationships/ctrlProp" Target="../ctrlProps/ctrlProp466.xml"/><Relationship Id="rId79" Type="http://schemas.openxmlformats.org/officeDocument/2006/relationships/ctrlProp" Target="../ctrlProps/ctrlProp471.xml"/><Relationship Id="rId102" Type="http://schemas.openxmlformats.org/officeDocument/2006/relationships/ctrlProp" Target="../ctrlProps/ctrlProp494.xml"/><Relationship Id="rId123" Type="http://schemas.openxmlformats.org/officeDocument/2006/relationships/ctrlProp" Target="../ctrlProps/ctrlProp515.xml"/><Relationship Id="rId128" Type="http://schemas.openxmlformats.org/officeDocument/2006/relationships/ctrlProp" Target="../ctrlProps/ctrlProp520.xml"/><Relationship Id="rId5" Type="http://schemas.openxmlformats.org/officeDocument/2006/relationships/ctrlProp" Target="../ctrlProps/ctrlProp397.xml"/><Relationship Id="rId90" Type="http://schemas.openxmlformats.org/officeDocument/2006/relationships/ctrlProp" Target="../ctrlProps/ctrlProp482.xml"/><Relationship Id="rId95" Type="http://schemas.openxmlformats.org/officeDocument/2006/relationships/ctrlProp" Target="../ctrlProps/ctrlProp487.xml"/><Relationship Id="rId22" Type="http://schemas.openxmlformats.org/officeDocument/2006/relationships/ctrlProp" Target="../ctrlProps/ctrlProp414.xml"/><Relationship Id="rId27" Type="http://schemas.openxmlformats.org/officeDocument/2006/relationships/ctrlProp" Target="../ctrlProps/ctrlProp419.xml"/><Relationship Id="rId43" Type="http://schemas.openxmlformats.org/officeDocument/2006/relationships/ctrlProp" Target="../ctrlProps/ctrlProp435.xml"/><Relationship Id="rId48" Type="http://schemas.openxmlformats.org/officeDocument/2006/relationships/ctrlProp" Target="../ctrlProps/ctrlProp440.xml"/><Relationship Id="rId64" Type="http://schemas.openxmlformats.org/officeDocument/2006/relationships/ctrlProp" Target="../ctrlProps/ctrlProp456.xml"/><Relationship Id="rId69" Type="http://schemas.openxmlformats.org/officeDocument/2006/relationships/ctrlProp" Target="../ctrlProps/ctrlProp461.xml"/><Relationship Id="rId113" Type="http://schemas.openxmlformats.org/officeDocument/2006/relationships/ctrlProp" Target="../ctrlProps/ctrlProp505.xml"/><Relationship Id="rId118" Type="http://schemas.openxmlformats.org/officeDocument/2006/relationships/ctrlProp" Target="../ctrlProps/ctrlProp510.xml"/><Relationship Id="rId80" Type="http://schemas.openxmlformats.org/officeDocument/2006/relationships/ctrlProp" Target="../ctrlProps/ctrlProp472.xml"/><Relationship Id="rId85" Type="http://schemas.openxmlformats.org/officeDocument/2006/relationships/ctrlProp" Target="../ctrlProps/ctrlProp477.xml"/><Relationship Id="rId12" Type="http://schemas.openxmlformats.org/officeDocument/2006/relationships/ctrlProp" Target="../ctrlProps/ctrlProp404.xml"/><Relationship Id="rId17" Type="http://schemas.openxmlformats.org/officeDocument/2006/relationships/ctrlProp" Target="../ctrlProps/ctrlProp409.xml"/><Relationship Id="rId33" Type="http://schemas.openxmlformats.org/officeDocument/2006/relationships/ctrlProp" Target="../ctrlProps/ctrlProp425.xml"/><Relationship Id="rId38" Type="http://schemas.openxmlformats.org/officeDocument/2006/relationships/ctrlProp" Target="../ctrlProps/ctrlProp430.xml"/><Relationship Id="rId59" Type="http://schemas.openxmlformats.org/officeDocument/2006/relationships/ctrlProp" Target="../ctrlProps/ctrlProp451.xml"/><Relationship Id="rId103" Type="http://schemas.openxmlformats.org/officeDocument/2006/relationships/ctrlProp" Target="../ctrlProps/ctrlProp495.xml"/><Relationship Id="rId108" Type="http://schemas.openxmlformats.org/officeDocument/2006/relationships/ctrlProp" Target="../ctrlProps/ctrlProp500.xml"/><Relationship Id="rId124" Type="http://schemas.openxmlformats.org/officeDocument/2006/relationships/ctrlProp" Target="../ctrlProps/ctrlProp516.xml"/><Relationship Id="rId54" Type="http://schemas.openxmlformats.org/officeDocument/2006/relationships/ctrlProp" Target="../ctrlProps/ctrlProp446.xml"/><Relationship Id="rId70" Type="http://schemas.openxmlformats.org/officeDocument/2006/relationships/ctrlProp" Target="../ctrlProps/ctrlProp462.xml"/><Relationship Id="rId75" Type="http://schemas.openxmlformats.org/officeDocument/2006/relationships/ctrlProp" Target="../ctrlProps/ctrlProp467.xml"/><Relationship Id="rId91" Type="http://schemas.openxmlformats.org/officeDocument/2006/relationships/ctrlProp" Target="../ctrlProps/ctrlProp483.xml"/><Relationship Id="rId96" Type="http://schemas.openxmlformats.org/officeDocument/2006/relationships/ctrlProp" Target="../ctrlProps/ctrlProp488.xml"/><Relationship Id="rId1" Type="http://schemas.openxmlformats.org/officeDocument/2006/relationships/printerSettings" Target="../printerSettings/printerSettings14.bin"/><Relationship Id="rId6" Type="http://schemas.openxmlformats.org/officeDocument/2006/relationships/ctrlProp" Target="../ctrlProps/ctrlProp398.xml"/><Relationship Id="rId23" Type="http://schemas.openxmlformats.org/officeDocument/2006/relationships/ctrlProp" Target="../ctrlProps/ctrlProp415.xml"/><Relationship Id="rId28" Type="http://schemas.openxmlformats.org/officeDocument/2006/relationships/ctrlProp" Target="../ctrlProps/ctrlProp420.xml"/><Relationship Id="rId49" Type="http://schemas.openxmlformats.org/officeDocument/2006/relationships/ctrlProp" Target="../ctrlProps/ctrlProp441.xml"/><Relationship Id="rId114" Type="http://schemas.openxmlformats.org/officeDocument/2006/relationships/ctrlProp" Target="../ctrlProps/ctrlProp506.xml"/><Relationship Id="rId119" Type="http://schemas.openxmlformats.org/officeDocument/2006/relationships/ctrlProp" Target="../ctrlProps/ctrlProp511.xml"/><Relationship Id="rId44" Type="http://schemas.openxmlformats.org/officeDocument/2006/relationships/ctrlProp" Target="../ctrlProps/ctrlProp436.xml"/><Relationship Id="rId60" Type="http://schemas.openxmlformats.org/officeDocument/2006/relationships/ctrlProp" Target="../ctrlProps/ctrlProp452.xml"/><Relationship Id="rId65" Type="http://schemas.openxmlformats.org/officeDocument/2006/relationships/ctrlProp" Target="../ctrlProps/ctrlProp457.xml"/><Relationship Id="rId81" Type="http://schemas.openxmlformats.org/officeDocument/2006/relationships/ctrlProp" Target="../ctrlProps/ctrlProp473.xml"/><Relationship Id="rId86" Type="http://schemas.openxmlformats.org/officeDocument/2006/relationships/ctrlProp" Target="../ctrlProps/ctrlProp478.xml"/><Relationship Id="rId13" Type="http://schemas.openxmlformats.org/officeDocument/2006/relationships/ctrlProp" Target="../ctrlProps/ctrlProp405.xml"/><Relationship Id="rId18" Type="http://schemas.openxmlformats.org/officeDocument/2006/relationships/ctrlProp" Target="../ctrlProps/ctrlProp410.xml"/><Relationship Id="rId39" Type="http://schemas.openxmlformats.org/officeDocument/2006/relationships/ctrlProp" Target="../ctrlProps/ctrlProp431.xml"/><Relationship Id="rId109" Type="http://schemas.openxmlformats.org/officeDocument/2006/relationships/ctrlProp" Target="../ctrlProps/ctrlProp501.xml"/><Relationship Id="rId34" Type="http://schemas.openxmlformats.org/officeDocument/2006/relationships/ctrlProp" Target="../ctrlProps/ctrlProp426.xml"/><Relationship Id="rId50" Type="http://schemas.openxmlformats.org/officeDocument/2006/relationships/ctrlProp" Target="../ctrlProps/ctrlProp442.xml"/><Relationship Id="rId55" Type="http://schemas.openxmlformats.org/officeDocument/2006/relationships/ctrlProp" Target="../ctrlProps/ctrlProp447.xml"/><Relationship Id="rId76" Type="http://schemas.openxmlformats.org/officeDocument/2006/relationships/ctrlProp" Target="../ctrlProps/ctrlProp468.xml"/><Relationship Id="rId97" Type="http://schemas.openxmlformats.org/officeDocument/2006/relationships/ctrlProp" Target="../ctrlProps/ctrlProp489.xml"/><Relationship Id="rId104" Type="http://schemas.openxmlformats.org/officeDocument/2006/relationships/ctrlProp" Target="../ctrlProps/ctrlProp496.xml"/><Relationship Id="rId120" Type="http://schemas.openxmlformats.org/officeDocument/2006/relationships/ctrlProp" Target="../ctrlProps/ctrlProp512.xml"/><Relationship Id="rId125" Type="http://schemas.openxmlformats.org/officeDocument/2006/relationships/ctrlProp" Target="../ctrlProps/ctrlProp517.xml"/><Relationship Id="rId7" Type="http://schemas.openxmlformats.org/officeDocument/2006/relationships/ctrlProp" Target="../ctrlProps/ctrlProp399.xml"/><Relationship Id="rId71" Type="http://schemas.openxmlformats.org/officeDocument/2006/relationships/ctrlProp" Target="../ctrlProps/ctrlProp463.xml"/><Relationship Id="rId92" Type="http://schemas.openxmlformats.org/officeDocument/2006/relationships/ctrlProp" Target="../ctrlProps/ctrlProp484.xml"/><Relationship Id="rId2" Type="http://schemas.openxmlformats.org/officeDocument/2006/relationships/drawing" Target="../drawings/drawing27.xml"/><Relationship Id="rId29" Type="http://schemas.openxmlformats.org/officeDocument/2006/relationships/ctrlProp" Target="../ctrlProps/ctrlProp421.xml"/><Relationship Id="rId24" Type="http://schemas.openxmlformats.org/officeDocument/2006/relationships/ctrlProp" Target="../ctrlProps/ctrlProp416.xml"/><Relationship Id="rId40" Type="http://schemas.openxmlformats.org/officeDocument/2006/relationships/ctrlProp" Target="../ctrlProps/ctrlProp432.xml"/><Relationship Id="rId45" Type="http://schemas.openxmlformats.org/officeDocument/2006/relationships/ctrlProp" Target="../ctrlProps/ctrlProp437.xml"/><Relationship Id="rId66" Type="http://schemas.openxmlformats.org/officeDocument/2006/relationships/ctrlProp" Target="../ctrlProps/ctrlProp458.xml"/><Relationship Id="rId87" Type="http://schemas.openxmlformats.org/officeDocument/2006/relationships/ctrlProp" Target="../ctrlProps/ctrlProp479.xml"/><Relationship Id="rId110" Type="http://schemas.openxmlformats.org/officeDocument/2006/relationships/ctrlProp" Target="../ctrlProps/ctrlProp502.xml"/><Relationship Id="rId115" Type="http://schemas.openxmlformats.org/officeDocument/2006/relationships/ctrlProp" Target="../ctrlProps/ctrlProp507.xml"/><Relationship Id="rId61" Type="http://schemas.openxmlformats.org/officeDocument/2006/relationships/ctrlProp" Target="../ctrlProps/ctrlProp453.xml"/><Relationship Id="rId82" Type="http://schemas.openxmlformats.org/officeDocument/2006/relationships/ctrlProp" Target="../ctrlProps/ctrlProp474.xml"/><Relationship Id="rId19" Type="http://schemas.openxmlformats.org/officeDocument/2006/relationships/ctrlProp" Target="../ctrlProps/ctrlProp411.xml"/><Relationship Id="rId14" Type="http://schemas.openxmlformats.org/officeDocument/2006/relationships/ctrlProp" Target="../ctrlProps/ctrlProp406.xml"/><Relationship Id="rId30" Type="http://schemas.openxmlformats.org/officeDocument/2006/relationships/ctrlProp" Target="../ctrlProps/ctrlProp422.xml"/><Relationship Id="rId35" Type="http://schemas.openxmlformats.org/officeDocument/2006/relationships/ctrlProp" Target="../ctrlProps/ctrlProp427.xml"/><Relationship Id="rId56" Type="http://schemas.openxmlformats.org/officeDocument/2006/relationships/ctrlProp" Target="../ctrlProps/ctrlProp448.xml"/><Relationship Id="rId77" Type="http://schemas.openxmlformats.org/officeDocument/2006/relationships/ctrlProp" Target="../ctrlProps/ctrlProp469.xml"/><Relationship Id="rId100" Type="http://schemas.openxmlformats.org/officeDocument/2006/relationships/ctrlProp" Target="../ctrlProps/ctrlProp492.xml"/><Relationship Id="rId105" Type="http://schemas.openxmlformats.org/officeDocument/2006/relationships/ctrlProp" Target="../ctrlProps/ctrlProp497.xml"/><Relationship Id="rId126" Type="http://schemas.openxmlformats.org/officeDocument/2006/relationships/ctrlProp" Target="../ctrlProps/ctrlProp518.xml"/><Relationship Id="rId8" Type="http://schemas.openxmlformats.org/officeDocument/2006/relationships/ctrlProp" Target="../ctrlProps/ctrlProp400.xml"/><Relationship Id="rId51" Type="http://schemas.openxmlformats.org/officeDocument/2006/relationships/ctrlProp" Target="../ctrlProps/ctrlProp443.xml"/><Relationship Id="rId72" Type="http://schemas.openxmlformats.org/officeDocument/2006/relationships/ctrlProp" Target="../ctrlProps/ctrlProp464.xml"/><Relationship Id="rId93" Type="http://schemas.openxmlformats.org/officeDocument/2006/relationships/ctrlProp" Target="../ctrlProps/ctrlProp485.xml"/><Relationship Id="rId98" Type="http://schemas.openxmlformats.org/officeDocument/2006/relationships/ctrlProp" Target="../ctrlProps/ctrlProp490.xml"/><Relationship Id="rId121" Type="http://schemas.openxmlformats.org/officeDocument/2006/relationships/ctrlProp" Target="../ctrlProps/ctrlProp513.xml"/><Relationship Id="rId3" Type="http://schemas.openxmlformats.org/officeDocument/2006/relationships/vmlDrawing" Target="../drawings/vmlDrawing14.vml"/><Relationship Id="rId25" Type="http://schemas.openxmlformats.org/officeDocument/2006/relationships/ctrlProp" Target="../ctrlProps/ctrlProp417.xml"/><Relationship Id="rId46" Type="http://schemas.openxmlformats.org/officeDocument/2006/relationships/ctrlProp" Target="../ctrlProps/ctrlProp438.xml"/><Relationship Id="rId67" Type="http://schemas.openxmlformats.org/officeDocument/2006/relationships/ctrlProp" Target="../ctrlProps/ctrlProp459.xml"/><Relationship Id="rId116" Type="http://schemas.openxmlformats.org/officeDocument/2006/relationships/ctrlProp" Target="../ctrlProps/ctrlProp508.xml"/><Relationship Id="rId20" Type="http://schemas.openxmlformats.org/officeDocument/2006/relationships/ctrlProp" Target="../ctrlProps/ctrlProp412.xml"/><Relationship Id="rId41" Type="http://schemas.openxmlformats.org/officeDocument/2006/relationships/ctrlProp" Target="../ctrlProps/ctrlProp433.xml"/><Relationship Id="rId62" Type="http://schemas.openxmlformats.org/officeDocument/2006/relationships/ctrlProp" Target="../ctrlProps/ctrlProp454.xml"/><Relationship Id="rId83" Type="http://schemas.openxmlformats.org/officeDocument/2006/relationships/ctrlProp" Target="../ctrlProps/ctrlProp475.xml"/><Relationship Id="rId88" Type="http://schemas.openxmlformats.org/officeDocument/2006/relationships/ctrlProp" Target="../ctrlProps/ctrlProp480.xml"/><Relationship Id="rId111" Type="http://schemas.openxmlformats.org/officeDocument/2006/relationships/ctrlProp" Target="../ctrlProps/ctrlProp503.xml"/><Relationship Id="rId15" Type="http://schemas.openxmlformats.org/officeDocument/2006/relationships/ctrlProp" Target="../ctrlProps/ctrlProp407.xml"/><Relationship Id="rId36" Type="http://schemas.openxmlformats.org/officeDocument/2006/relationships/ctrlProp" Target="../ctrlProps/ctrlProp428.xml"/><Relationship Id="rId57" Type="http://schemas.openxmlformats.org/officeDocument/2006/relationships/ctrlProp" Target="../ctrlProps/ctrlProp449.xml"/><Relationship Id="rId106" Type="http://schemas.openxmlformats.org/officeDocument/2006/relationships/ctrlProp" Target="../ctrlProps/ctrlProp498.xml"/><Relationship Id="rId127" Type="http://schemas.openxmlformats.org/officeDocument/2006/relationships/ctrlProp" Target="../ctrlProps/ctrlProp519.xml"/><Relationship Id="rId10" Type="http://schemas.openxmlformats.org/officeDocument/2006/relationships/ctrlProp" Target="../ctrlProps/ctrlProp402.xml"/><Relationship Id="rId31" Type="http://schemas.openxmlformats.org/officeDocument/2006/relationships/ctrlProp" Target="../ctrlProps/ctrlProp423.xml"/><Relationship Id="rId52" Type="http://schemas.openxmlformats.org/officeDocument/2006/relationships/ctrlProp" Target="../ctrlProps/ctrlProp444.xml"/><Relationship Id="rId73" Type="http://schemas.openxmlformats.org/officeDocument/2006/relationships/ctrlProp" Target="../ctrlProps/ctrlProp465.xml"/><Relationship Id="rId78" Type="http://schemas.openxmlformats.org/officeDocument/2006/relationships/ctrlProp" Target="../ctrlProps/ctrlProp470.xml"/><Relationship Id="rId94" Type="http://schemas.openxmlformats.org/officeDocument/2006/relationships/ctrlProp" Target="../ctrlProps/ctrlProp486.xml"/><Relationship Id="rId99" Type="http://schemas.openxmlformats.org/officeDocument/2006/relationships/ctrlProp" Target="../ctrlProps/ctrlProp491.xml"/><Relationship Id="rId101" Type="http://schemas.openxmlformats.org/officeDocument/2006/relationships/ctrlProp" Target="../ctrlProps/ctrlProp493.xml"/><Relationship Id="rId122" Type="http://schemas.openxmlformats.org/officeDocument/2006/relationships/ctrlProp" Target="../ctrlProps/ctrlProp514.xml"/><Relationship Id="rId4" Type="http://schemas.openxmlformats.org/officeDocument/2006/relationships/ctrlProp" Target="../ctrlProps/ctrlProp396.xml"/><Relationship Id="rId9" Type="http://schemas.openxmlformats.org/officeDocument/2006/relationships/ctrlProp" Target="../ctrlProps/ctrlProp40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8.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635.xml"/><Relationship Id="rId21" Type="http://schemas.openxmlformats.org/officeDocument/2006/relationships/ctrlProp" Target="../ctrlProps/ctrlProp539.xml"/><Relationship Id="rId42" Type="http://schemas.openxmlformats.org/officeDocument/2006/relationships/ctrlProp" Target="../ctrlProps/ctrlProp560.xml"/><Relationship Id="rId63" Type="http://schemas.openxmlformats.org/officeDocument/2006/relationships/ctrlProp" Target="../ctrlProps/ctrlProp581.xml"/><Relationship Id="rId84" Type="http://schemas.openxmlformats.org/officeDocument/2006/relationships/ctrlProp" Target="../ctrlProps/ctrlProp602.xml"/><Relationship Id="rId16" Type="http://schemas.openxmlformats.org/officeDocument/2006/relationships/ctrlProp" Target="../ctrlProps/ctrlProp534.xml"/><Relationship Id="rId107" Type="http://schemas.openxmlformats.org/officeDocument/2006/relationships/ctrlProp" Target="../ctrlProps/ctrlProp625.xml"/><Relationship Id="rId11" Type="http://schemas.openxmlformats.org/officeDocument/2006/relationships/ctrlProp" Target="../ctrlProps/ctrlProp529.xml"/><Relationship Id="rId32" Type="http://schemas.openxmlformats.org/officeDocument/2006/relationships/ctrlProp" Target="../ctrlProps/ctrlProp550.xml"/><Relationship Id="rId37" Type="http://schemas.openxmlformats.org/officeDocument/2006/relationships/ctrlProp" Target="../ctrlProps/ctrlProp555.xml"/><Relationship Id="rId53" Type="http://schemas.openxmlformats.org/officeDocument/2006/relationships/ctrlProp" Target="../ctrlProps/ctrlProp571.xml"/><Relationship Id="rId58" Type="http://schemas.openxmlformats.org/officeDocument/2006/relationships/ctrlProp" Target="../ctrlProps/ctrlProp576.xml"/><Relationship Id="rId74" Type="http://schemas.openxmlformats.org/officeDocument/2006/relationships/ctrlProp" Target="../ctrlProps/ctrlProp592.xml"/><Relationship Id="rId79" Type="http://schemas.openxmlformats.org/officeDocument/2006/relationships/ctrlProp" Target="../ctrlProps/ctrlProp597.xml"/><Relationship Id="rId102" Type="http://schemas.openxmlformats.org/officeDocument/2006/relationships/ctrlProp" Target="../ctrlProps/ctrlProp620.xml"/><Relationship Id="rId123" Type="http://schemas.openxmlformats.org/officeDocument/2006/relationships/ctrlProp" Target="../ctrlProps/ctrlProp641.xml"/><Relationship Id="rId128" Type="http://schemas.openxmlformats.org/officeDocument/2006/relationships/ctrlProp" Target="../ctrlProps/ctrlProp646.xml"/><Relationship Id="rId5" Type="http://schemas.openxmlformats.org/officeDocument/2006/relationships/ctrlProp" Target="../ctrlProps/ctrlProp523.xml"/><Relationship Id="rId90" Type="http://schemas.openxmlformats.org/officeDocument/2006/relationships/ctrlProp" Target="../ctrlProps/ctrlProp608.xml"/><Relationship Id="rId95" Type="http://schemas.openxmlformats.org/officeDocument/2006/relationships/ctrlProp" Target="../ctrlProps/ctrlProp613.xml"/><Relationship Id="rId22" Type="http://schemas.openxmlformats.org/officeDocument/2006/relationships/ctrlProp" Target="../ctrlProps/ctrlProp540.xml"/><Relationship Id="rId27" Type="http://schemas.openxmlformats.org/officeDocument/2006/relationships/ctrlProp" Target="../ctrlProps/ctrlProp545.xml"/><Relationship Id="rId43" Type="http://schemas.openxmlformats.org/officeDocument/2006/relationships/ctrlProp" Target="../ctrlProps/ctrlProp561.xml"/><Relationship Id="rId48" Type="http://schemas.openxmlformats.org/officeDocument/2006/relationships/ctrlProp" Target="../ctrlProps/ctrlProp566.xml"/><Relationship Id="rId64" Type="http://schemas.openxmlformats.org/officeDocument/2006/relationships/ctrlProp" Target="../ctrlProps/ctrlProp582.xml"/><Relationship Id="rId69" Type="http://schemas.openxmlformats.org/officeDocument/2006/relationships/ctrlProp" Target="../ctrlProps/ctrlProp587.xml"/><Relationship Id="rId113" Type="http://schemas.openxmlformats.org/officeDocument/2006/relationships/ctrlProp" Target="../ctrlProps/ctrlProp631.xml"/><Relationship Id="rId118" Type="http://schemas.openxmlformats.org/officeDocument/2006/relationships/ctrlProp" Target="../ctrlProps/ctrlProp636.xml"/><Relationship Id="rId80" Type="http://schemas.openxmlformats.org/officeDocument/2006/relationships/ctrlProp" Target="../ctrlProps/ctrlProp598.xml"/><Relationship Id="rId85" Type="http://schemas.openxmlformats.org/officeDocument/2006/relationships/ctrlProp" Target="../ctrlProps/ctrlProp603.xml"/><Relationship Id="rId12" Type="http://schemas.openxmlformats.org/officeDocument/2006/relationships/ctrlProp" Target="../ctrlProps/ctrlProp530.xml"/><Relationship Id="rId17" Type="http://schemas.openxmlformats.org/officeDocument/2006/relationships/ctrlProp" Target="../ctrlProps/ctrlProp535.xml"/><Relationship Id="rId33" Type="http://schemas.openxmlformats.org/officeDocument/2006/relationships/ctrlProp" Target="../ctrlProps/ctrlProp551.xml"/><Relationship Id="rId38" Type="http://schemas.openxmlformats.org/officeDocument/2006/relationships/ctrlProp" Target="../ctrlProps/ctrlProp556.xml"/><Relationship Id="rId59" Type="http://schemas.openxmlformats.org/officeDocument/2006/relationships/ctrlProp" Target="../ctrlProps/ctrlProp577.xml"/><Relationship Id="rId103" Type="http://schemas.openxmlformats.org/officeDocument/2006/relationships/ctrlProp" Target="../ctrlProps/ctrlProp621.xml"/><Relationship Id="rId108" Type="http://schemas.openxmlformats.org/officeDocument/2006/relationships/ctrlProp" Target="../ctrlProps/ctrlProp626.xml"/><Relationship Id="rId124" Type="http://schemas.openxmlformats.org/officeDocument/2006/relationships/ctrlProp" Target="../ctrlProps/ctrlProp642.xml"/><Relationship Id="rId129" Type="http://schemas.openxmlformats.org/officeDocument/2006/relationships/ctrlProp" Target="../ctrlProps/ctrlProp647.xml"/><Relationship Id="rId54" Type="http://schemas.openxmlformats.org/officeDocument/2006/relationships/ctrlProp" Target="../ctrlProps/ctrlProp572.xml"/><Relationship Id="rId70" Type="http://schemas.openxmlformats.org/officeDocument/2006/relationships/ctrlProp" Target="../ctrlProps/ctrlProp588.xml"/><Relationship Id="rId75" Type="http://schemas.openxmlformats.org/officeDocument/2006/relationships/ctrlProp" Target="../ctrlProps/ctrlProp593.xml"/><Relationship Id="rId91" Type="http://schemas.openxmlformats.org/officeDocument/2006/relationships/ctrlProp" Target="../ctrlProps/ctrlProp609.xml"/><Relationship Id="rId96" Type="http://schemas.openxmlformats.org/officeDocument/2006/relationships/ctrlProp" Target="../ctrlProps/ctrlProp614.xml"/><Relationship Id="rId1" Type="http://schemas.openxmlformats.org/officeDocument/2006/relationships/drawing" Target="../drawings/drawing31.xml"/><Relationship Id="rId6" Type="http://schemas.openxmlformats.org/officeDocument/2006/relationships/ctrlProp" Target="../ctrlProps/ctrlProp524.xml"/><Relationship Id="rId23" Type="http://schemas.openxmlformats.org/officeDocument/2006/relationships/ctrlProp" Target="../ctrlProps/ctrlProp541.xml"/><Relationship Id="rId28" Type="http://schemas.openxmlformats.org/officeDocument/2006/relationships/ctrlProp" Target="../ctrlProps/ctrlProp546.xml"/><Relationship Id="rId49" Type="http://schemas.openxmlformats.org/officeDocument/2006/relationships/ctrlProp" Target="../ctrlProps/ctrlProp567.xml"/><Relationship Id="rId114" Type="http://schemas.openxmlformats.org/officeDocument/2006/relationships/ctrlProp" Target="../ctrlProps/ctrlProp632.xml"/><Relationship Id="rId119" Type="http://schemas.openxmlformats.org/officeDocument/2006/relationships/ctrlProp" Target="../ctrlProps/ctrlProp637.xml"/><Relationship Id="rId44" Type="http://schemas.openxmlformats.org/officeDocument/2006/relationships/ctrlProp" Target="../ctrlProps/ctrlProp562.xml"/><Relationship Id="rId60" Type="http://schemas.openxmlformats.org/officeDocument/2006/relationships/ctrlProp" Target="../ctrlProps/ctrlProp578.xml"/><Relationship Id="rId65" Type="http://schemas.openxmlformats.org/officeDocument/2006/relationships/ctrlProp" Target="../ctrlProps/ctrlProp583.xml"/><Relationship Id="rId81" Type="http://schemas.openxmlformats.org/officeDocument/2006/relationships/ctrlProp" Target="../ctrlProps/ctrlProp599.xml"/><Relationship Id="rId86" Type="http://schemas.openxmlformats.org/officeDocument/2006/relationships/ctrlProp" Target="../ctrlProps/ctrlProp604.xml"/><Relationship Id="rId130" Type="http://schemas.openxmlformats.org/officeDocument/2006/relationships/ctrlProp" Target="../ctrlProps/ctrlProp648.xml"/><Relationship Id="rId13" Type="http://schemas.openxmlformats.org/officeDocument/2006/relationships/ctrlProp" Target="../ctrlProps/ctrlProp531.xml"/><Relationship Id="rId18" Type="http://schemas.openxmlformats.org/officeDocument/2006/relationships/ctrlProp" Target="../ctrlProps/ctrlProp536.xml"/><Relationship Id="rId39" Type="http://schemas.openxmlformats.org/officeDocument/2006/relationships/ctrlProp" Target="../ctrlProps/ctrlProp557.xml"/><Relationship Id="rId109" Type="http://schemas.openxmlformats.org/officeDocument/2006/relationships/ctrlProp" Target="../ctrlProps/ctrlProp627.xml"/><Relationship Id="rId34" Type="http://schemas.openxmlformats.org/officeDocument/2006/relationships/ctrlProp" Target="../ctrlProps/ctrlProp552.xml"/><Relationship Id="rId50" Type="http://schemas.openxmlformats.org/officeDocument/2006/relationships/ctrlProp" Target="../ctrlProps/ctrlProp568.xml"/><Relationship Id="rId55" Type="http://schemas.openxmlformats.org/officeDocument/2006/relationships/ctrlProp" Target="../ctrlProps/ctrlProp573.xml"/><Relationship Id="rId76" Type="http://schemas.openxmlformats.org/officeDocument/2006/relationships/ctrlProp" Target="../ctrlProps/ctrlProp594.xml"/><Relationship Id="rId97" Type="http://schemas.openxmlformats.org/officeDocument/2006/relationships/ctrlProp" Target="../ctrlProps/ctrlProp615.xml"/><Relationship Id="rId104" Type="http://schemas.openxmlformats.org/officeDocument/2006/relationships/ctrlProp" Target="../ctrlProps/ctrlProp622.xml"/><Relationship Id="rId120" Type="http://schemas.openxmlformats.org/officeDocument/2006/relationships/ctrlProp" Target="../ctrlProps/ctrlProp638.xml"/><Relationship Id="rId125" Type="http://schemas.openxmlformats.org/officeDocument/2006/relationships/ctrlProp" Target="../ctrlProps/ctrlProp643.xml"/><Relationship Id="rId7" Type="http://schemas.openxmlformats.org/officeDocument/2006/relationships/ctrlProp" Target="../ctrlProps/ctrlProp525.xml"/><Relationship Id="rId71" Type="http://schemas.openxmlformats.org/officeDocument/2006/relationships/ctrlProp" Target="../ctrlProps/ctrlProp589.xml"/><Relationship Id="rId92" Type="http://schemas.openxmlformats.org/officeDocument/2006/relationships/ctrlProp" Target="../ctrlProps/ctrlProp610.xml"/><Relationship Id="rId2" Type="http://schemas.openxmlformats.org/officeDocument/2006/relationships/vmlDrawing" Target="../drawings/vmlDrawing16.vml"/><Relationship Id="rId29" Type="http://schemas.openxmlformats.org/officeDocument/2006/relationships/ctrlProp" Target="../ctrlProps/ctrlProp547.xml"/><Relationship Id="rId24" Type="http://schemas.openxmlformats.org/officeDocument/2006/relationships/ctrlProp" Target="../ctrlProps/ctrlProp542.xml"/><Relationship Id="rId40" Type="http://schemas.openxmlformats.org/officeDocument/2006/relationships/ctrlProp" Target="../ctrlProps/ctrlProp558.xml"/><Relationship Id="rId45" Type="http://schemas.openxmlformats.org/officeDocument/2006/relationships/ctrlProp" Target="../ctrlProps/ctrlProp563.xml"/><Relationship Id="rId66" Type="http://schemas.openxmlformats.org/officeDocument/2006/relationships/ctrlProp" Target="../ctrlProps/ctrlProp584.xml"/><Relationship Id="rId87" Type="http://schemas.openxmlformats.org/officeDocument/2006/relationships/ctrlProp" Target="../ctrlProps/ctrlProp605.xml"/><Relationship Id="rId110" Type="http://schemas.openxmlformats.org/officeDocument/2006/relationships/ctrlProp" Target="../ctrlProps/ctrlProp628.xml"/><Relationship Id="rId115" Type="http://schemas.openxmlformats.org/officeDocument/2006/relationships/ctrlProp" Target="../ctrlProps/ctrlProp633.xml"/><Relationship Id="rId131" Type="http://schemas.openxmlformats.org/officeDocument/2006/relationships/ctrlProp" Target="../ctrlProps/ctrlProp649.xml"/><Relationship Id="rId61" Type="http://schemas.openxmlformats.org/officeDocument/2006/relationships/ctrlProp" Target="../ctrlProps/ctrlProp579.xml"/><Relationship Id="rId82" Type="http://schemas.openxmlformats.org/officeDocument/2006/relationships/ctrlProp" Target="../ctrlProps/ctrlProp600.xml"/><Relationship Id="rId19" Type="http://schemas.openxmlformats.org/officeDocument/2006/relationships/ctrlProp" Target="../ctrlProps/ctrlProp537.xml"/><Relationship Id="rId14" Type="http://schemas.openxmlformats.org/officeDocument/2006/relationships/ctrlProp" Target="../ctrlProps/ctrlProp532.xml"/><Relationship Id="rId30" Type="http://schemas.openxmlformats.org/officeDocument/2006/relationships/ctrlProp" Target="../ctrlProps/ctrlProp548.xml"/><Relationship Id="rId35" Type="http://schemas.openxmlformats.org/officeDocument/2006/relationships/ctrlProp" Target="../ctrlProps/ctrlProp553.xml"/><Relationship Id="rId56" Type="http://schemas.openxmlformats.org/officeDocument/2006/relationships/ctrlProp" Target="../ctrlProps/ctrlProp574.xml"/><Relationship Id="rId77" Type="http://schemas.openxmlformats.org/officeDocument/2006/relationships/ctrlProp" Target="../ctrlProps/ctrlProp595.xml"/><Relationship Id="rId100" Type="http://schemas.openxmlformats.org/officeDocument/2006/relationships/ctrlProp" Target="../ctrlProps/ctrlProp618.xml"/><Relationship Id="rId105" Type="http://schemas.openxmlformats.org/officeDocument/2006/relationships/ctrlProp" Target="../ctrlProps/ctrlProp623.xml"/><Relationship Id="rId126" Type="http://schemas.openxmlformats.org/officeDocument/2006/relationships/ctrlProp" Target="../ctrlProps/ctrlProp644.xml"/><Relationship Id="rId8" Type="http://schemas.openxmlformats.org/officeDocument/2006/relationships/ctrlProp" Target="../ctrlProps/ctrlProp526.xml"/><Relationship Id="rId51" Type="http://schemas.openxmlformats.org/officeDocument/2006/relationships/ctrlProp" Target="../ctrlProps/ctrlProp569.xml"/><Relationship Id="rId72" Type="http://schemas.openxmlformats.org/officeDocument/2006/relationships/ctrlProp" Target="../ctrlProps/ctrlProp590.xml"/><Relationship Id="rId93" Type="http://schemas.openxmlformats.org/officeDocument/2006/relationships/ctrlProp" Target="../ctrlProps/ctrlProp611.xml"/><Relationship Id="rId98" Type="http://schemas.openxmlformats.org/officeDocument/2006/relationships/ctrlProp" Target="../ctrlProps/ctrlProp616.xml"/><Relationship Id="rId121" Type="http://schemas.openxmlformats.org/officeDocument/2006/relationships/ctrlProp" Target="../ctrlProps/ctrlProp639.xml"/><Relationship Id="rId3" Type="http://schemas.openxmlformats.org/officeDocument/2006/relationships/ctrlProp" Target="../ctrlProps/ctrlProp521.xml"/><Relationship Id="rId25" Type="http://schemas.openxmlformats.org/officeDocument/2006/relationships/ctrlProp" Target="../ctrlProps/ctrlProp543.xml"/><Relationship Id="rId46" Type="http://schemas.openxmlformats.org/officeDocument/2006/relationships/ctrlProp" Target="../ctrlProps/ctrlProp564.xml"/><Relationship Id="rId67" Type="http://schemas.openxmlformats.org/officeDocument/2006/relationships/ctrlProp" Target="../ctrlProps/ctrlProp585.xml"/><Relationship Id="rId116" Type="http://schemas.openxmlformats.org/officeDocument/2006/relationships/ctrlProp" Target="../ctrlProps/ctrlProp634.xml"/><Relationship Id="rId20" Type="http://schemas.openxmlformats.org/officeDocument/2006/relationships/ctrlProp" Target="../ctrlProps/ctrlProp538.xml"/><Relationship Id="rId41" Type="http://schemas.openxmlformats.org/officeDocument/2006/relationships/ctrlProp" Target="../ctrlProps/ctrlProp559.xml"/><Relationship Id="rId62" Type="http://schemas.openxmlformats.org/officeDocument/2006/relationships/ctrlProp" Target="../ctrlProps/ctrlProp580.xml"/><Relationship Id="rId83" Type="http://schemas.openxmlformats.org/officeDocument/2006/relationships/ctrlProp" Target="../ctrlProps/ctrlProp601.xml"/><Relationship Id="rId88" Type="http://schemas.openxmlformats.org/officeDocument/2006/relationships/ctrlProp" Target="../ctrlProps/ctrlProp606.xml"/><Relationship Id="rId111" Type="http://schemas.openxmlformats.org/officeDocument/2006/relationships/ctrlProp" Target="../ctrlProps/ctrlProp629.xml"/><Relationship Id="rId132" Type="http://schemas.openxmlformats.org/officeDocument/2006/relationships/ctrlProp" Target="../ctrlProps/ctrlProp650.xml"/><Relationship Id="rId15" Type="http://schemas.openxmlformats.org/officeDocument/2006/relationships/ctrlProp" Target="../ctrlProps/ctrlProp533.xml"/><Relationship Id="rId36" Type="http://schemas.openxmlformats.org/officeDocument/2006/relationships/ctrlProp" Target="../ctrlProps/ctrlProp554.xml"/><Relationship Id="rId57" Type="http://schemas.openxmlformats.org/officeDocument/2006/relationships/ctrlProp" Target="../ctrlProps/ctrlProp575.xml"/><Relationship Id="rId106" Type="http://schemas.openxmlformats.org/officeDocument/2006/relationships/ctrlProp" Target="../ctrlProps/ctrlProp624.xml"/><Relationship Id="rId127" Type="http://schemas.openxmlformats.org/officeDocument/2006/relationships/ctrlProp" Target="../ctrlProps/ctrlProp645.xml"/><Relationship Id="rId10" Type="http://schemas.openxmlformats.org/officeDocument/2006/relationships/ctrlProp" Target="../ctrlProps/ctrlProp528.xml"/><Relationship Id="rId31" Type="http://schemas.openxmlformats.org/officeDocument/2006/relationships/ctrlProp" Target="../ctrlProps/ctrlProp549.xml"/><Relationship Id="rId52" Type="http://schemas.openxmlformats.org/officeDocument/2006/relationships/ctrlProp" Target="../ctrlProps/ctrlProp570.xml"/><Relationship Id="rId73" Type="http://schemas.openxmlformats.org/officeDocument/2006/relationships/ctrlProp" Target="../ctrlProps/ctrlProp591.xml"/><Relationship Id="rId78" Type="http://schemas.openxmlformats.org/officeDocument/2006/relationships/ctrlProp" Target="../ctrlProps/ctrlProp596.xml"/><Relationship Id="rId94" Type="http://schemas.openxmlformats.org/officeDocument/2006/relationships/ctrlProp" Target="../ctrlProps/ctrlProp612.xml"/><Relationship Id="rId99" Type="http://schemas.openxmlformats.org/officeDocument/2006/relationships/ctrlProp" Target="../ctrlProps/ctrlProp617.xml"/><Relationship Id="rId101" Type="http://schemas.openxmlformats.org/officeDocument/2006/relationships/ctrlProp" Target="../ctrlProps/ctrlProp619.xml"/><Relationship Id="rId122" Type="http://schemas.openxmlformats.org/officeDocument/2006/relationships/ctrlProp" Target="../ctrlProps/ctrlProp640.xml"/><Relationship Id="rId4" Type="http://schemas.openxmlformats.org/officeDocument/2006/relationships/ctrlProp" Target="../ctrlProps/ctrlProp522.xml"/><Relationship Id="rId9" Type="http://schemas.openxmlformats.org/officeDocument/2006/relationships/ctrlProp" Target="../ctrlProps/ctrlProp527.xml"/><Relationship Id="rId26" Type="http://schemas.openxmlformats.org/officeDocument/2006/relationships/ctrlProp" Target="../ctrlProps/ctrlProp544.xml"/><Relationship Id="rId47" Type="http://schemas.openxmlformats.org/officeDocument/2006/relationships/ctrlProp" Target="../ctrlProps/ctrlProp565.xml"/><Relationship Id="rId68" Type="http://schemas.openxmlformats.org/officeDocument/2006/relationships/ctrlProp" Target="../ctrlProps/ctrlProp586.xml"/><Relationship Id="rId89" Type="http://schemas.openxmlformats.org/officeDocument/2006/relationships/ctrlProp" Target="../ctrlProps/ctrlProp607.xml"/><Relationship Id="rId112" Type="http://schemas.openxmlformats.org/officeDocument/2006/relationships/ctrlProp" Target="../ctrlProps/ctrlProp630.xml"/><Relationship Id="rId133" Type="http://schemas.openxmlformats.org/officeDocument/2006/relationships/ctrlProp" Target="../ctrlProps/ctrlProp65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17" Type="http://schemas.openxmlformats.org/officeDocument/2006/relationships/ctrlProp" Target="../ctrlProps/ctrlProp765.xml"/><Relationship Id="rId21" Type="http://schemas.openxmlformats.org/officeDocument/2006/relationships/ctrlProp" Target="../ctrlProps/ctrlProp669.xml"/><Relationship Id="rId42" Type="http://schemas.openxmlformats.org/officeDocument/2006/relationships/ctrlProp" Target="../ctrlProps/ctrlProp690.xml"/><Relationship Id="rId63" Type="http://schemas.openxmlformats.org/officeDocument/2006/relationships/ctrlProp" Target="../ctrlProps/ctrlProp711.xml"/><Relationship Id="rId84" Type="http://schemas.openxmlformats.org/officeDocument/2006/relationships/ctrlProp" Target="../ctrlProps/ctrlProp732.xml"/><Relationship Id="rId138" Type="http://schemas.openxmlformats.org/officeDocument/2006/relationships/ctrlProp" Target="../ctrlProps/ctrlProp786.xml"/><Relationship Id="rId159" Type="http://schemas.openxmlformats.org/officeDocument/2006/relationships/ctrlProp" Target="../ctrlProps/ctrlProp807.xml"/><Relationship Id="rId107" Type="http://schemas.openxmlformats.org/officeDocument/2006/relationships/ctrlProp" Target="../ctrlProps/ctrlProp755.xml"/><Relationship Id="rId11" Type="http://schemas.openxmlformats.org/officeDocument/2006/relationships/ctrlProp" Target="../ctrlProps/ctrlProp659.xml"/><Relationship Id="rId32" Type="http://schemas.openxmlformats.org/officeDocument/2006/relationships/ctrlProp" Target="../ctrlProps/ctrlProp680.xml"/><Relationship Id="rId53" Type="http://schemas.openxmlformats.org/officeDocument/2006/relationships/ctrlProp" Target="../ctrlProps/ctrlProp701.xml"/><Relationship Id="rId74" Type="http://schemas.openxmlformats.org/officeDocument/2006/relationships/ctrlProp" Target="../ctrlProps/ctrlProp722.xml"/><Relationship Id="rId128" Type="http://schemas.openxmlformats.org/officeDocument/2006/relationships/ctrlProp" Target="../ctrlProps/ctrlProp776.xml"/><Relationship Id="rId149" Type="http://schemas.openxmlformats.org/officeDocument/2006/relationships/ctrlProp" Target="../ctrlProps/ctrlProp797.xml"/><Relationship Id="rId5" Type="http://schemas.openxmlformats.org/officeDocument/2006/relationships/ctrlProp" Target="../ctrlProps/ctrlProp653.xml"/><Relationship Id="rId95" Type="http://schemas.openxmlformats.org/officeDocument/2006/relationships/ctrlProp" Target="../ctrlProps/ctrlProp743.xml"/><Relationship Id="rId160" Type="http://schemas.openxmlformats.org/officeDocument/2006/relationships/ctrlProp" Target="../ctrlProps/ctrlProp808.xml"/><Relationship Id="rId22" Type="http://schemas.openxmlformats.org/officeDocument/2006/relationships/ctrlProp" Target="../ctrlProps/ctrlProp670.xml"/><Relationship Id="rId43" Type="http://schemas.openxmlformats.org/officeDocument/2006/relationships/ctrlProp" Target="../ctrlProps/ctrlProp691.xml"/><Relationship Id="rId64" Type="http://schemas.openxmlformats.org/officeDocument/2006/relationships/ctrlProp" Target="../ctrlProps/ctrlProp712.xml"/><Relationship Id="rId118" Type="http://schemas.openxmlformats.org/officeDocument/2006/relationships/ctrlProp" Target="../ctrlProps/ctrlProp766.xml"/><Relationship Id="rId139" Type="http://schemas.openxmlformats.org/officeDocument/2006/relationships/ctrlProp" Target="../ctrlProps/ctrlProp787.xml"/><Relationship Id="rId85" Type="http://schemas.openxmlformats.org/officeDocument/2006/relationships/ctrlProp" Target="../ctrlProps/ctrlProp733.xml"/><Relationship Id="rId150" Type="http://schemas.openxmlformats.org/officeDocument/2006/relationships/ctrlProp" Target="../ctrlProps/ctrlProp798.xml"/><Relationship Id="rId12" Type="http://schemas.openxmlformats.org/officeDocument/2006/relationships/ctrlProp" Target="../ctrlProps/ctrlProp660.xml"/><Relationship Id="rId17" Type="http://schemas.openxmlformats.org/officeDocument/2006/relationships/ctrlProp" Target="../ctrlProps/ctrlProp665.xml"/><Relationship Id="rId33" Type="http://schemas.openxmlformats.org/officeDocument/2006/relationships/ctrlProp" Target="../ctrlProps/ctrlProp681.xml"/><Relationship Id="rId38" Type="http://schemas.openxmlformats.org/officeDocument/2006/relationships/ctrlProp" Target="../ctrlProps/ctrlProp686.xml"/><Relationship Id="rId59" Type="http://schemas.openxmlformats.org/officeDocument/2006/relationships/ctrlProp" Target="../ctrlProps/ctrlProp707.xml"/><Relationship Id="rId103" Type="http://schemas.openxmlformats.org/officeDocument/2006/relationships/ctrlProp" Target="../ctrlProps/ctrlProp751.xml"/><Relationship Id="rId108" Type="http://schemas.openxmlformats.org/officeDocument/2006/relationships/ctrlProp" Target="../ctrlProps/ctrlProp756.xml"/><Relationship Id="rId124" Type="http://schemas.openxmlformats.org/officeDocument/2006/relationships/ctrlProp" Target="../ctrlProps/ctrlProp772.xml"/><Relationship Id="rId129" Type="http://schemas.openxmlformats.org/officeDocument/2006/relationships/ctrlProp" Target="../ctrlProps/ctrlProp777.xml"/><Relationship Id="rId54" Type="http://schemas.openxmlformats.org/officeDocument/2006/relationships/ctrlProp" Target="../ctrlProps/ctrlProp702.xml"/><Relationship Id="rId70" Type="http://schemas.openxmlformats.org/officeDocument/2006/relationships/ctrlProp" Target="../ctrlProps/ctrlProp718.xml"/><Relationship Id="rId75" Type="http://schemas.openxmlformats.org/officeDocument/2006/relationships/ctrlProp" Target="../ctrlProps/ctrlProp723.xml"/><Relationship Id="rId91" Type="http://schemas.openxmlformats.org/officeDocument/2006/relationships/ctrlProp" Target="../ctrlProps/ctrlProp739.xml"/><Relationship Id="rId96" Type="http://schemas.openxmlformats.org/officeDocument/2006/relationships/ctrlProp" Target="../ctrlProps/ctrlProp744.xml"/><Relationship Id="rId140" Type="http://schemas.openxmlformats.org/officeDocument/2006/relationships/ctrlProp" Target="../ctrlProps/ctrlProp788.xml"/><Relationship Id="rId145" Type="http://schemas.openxmlformats.org/officeDocument/2006/relationships/ctrlProp" Target="../ctrlProps/ctrlProp793.xml"/><Relationship Id="rId161" Type="http://schemas.openxmlformats.org/officeDocument/2006/relationships/ctrlProp" Target="../ctrlProps/ctrlProp809.xml"/><Relationship Id="rId1" Type="http://schemas.openxmlformats.org/officeDocument/2006/relationships/printerSettings" Target="../printerSettings/printerSettings17.bin"/><Relationship Id="rId6" Type="http://schemas.openxmlformats.org/officeDocument/2006/relationships/ctrlProp" Target="../ctrlProps/ctrlProp654.xml"/><Relationship Id="rId23" Type="http://schemas.openxmlformats.org/officeDocument/2006/relationships/ctrlProp" Target="../ctrlProps/ctrlProp671.xml"/><Relationship Id="rId28" Type="http://schemas.openxmlformats.org/officeDocument/2006/relationships/ctrlProp" Target="../ctrlProps/ctrlProp676.xml"/><Relationship Id="rId49" Type="http://schemas.openxmlformats.org/officeDocument/2006/relationships/ctrlProp" Target="../ctrlProps/ctrlProp697.xml"/><Relationship Id="rId114" Type="http://schemas.openxmlformats.org/officeDocument/2006/relationships/ctrlProp" Target="../ctrlProps/ctrlProp762.xml"/><Relationship Id="rId119" Type="http://schemas.openxmlformats.org/officeDocument/2006/relationships/ctrlProp" Target="../ctrlProps/ctrlProp767.xml"/><Relationship Id="rId44" Type="http://schemas.openxmlformats.org/officeDocument/2006/relationships/ctrlProp" Target="../ctrlProps/ctrlProp692.xml"/><Relationship Id="rId60" Type="http://schemas.openxmlformats.org/officeDocument/2006/relationships/ctrlProp" Target="../ctrlProps/ctrlProp708.xml"/><Relationship Id="rId65" Type="http://schemas.openxmlformats.org/officeDocument/2006/relationships/ctrlProp" Target="../ctrlProps/ctrlProp713.xml"/><Relationship Id="rId81" Type="http://schemas.openxmlformats.org/officeDocument/2006/relationships/ctrlProp" Target="../ctrlProps/ctrlProp729.xml"/><Relationship Id="rId86" Type="http://schemas.openxmlformats.org/officeDocument/2006/relationships/ctrlProp" Target="../ctrlProps/ctrlProp734.xml"/><Relationship Id="rId130" Type="http://schemas.openxmlformats.org/officeDocument/2006/relationships/ctrlProp" Target="../ctrlProps/ctrlProp778.xml"/><Relationship Id="rId135" Type="http://schemas.openxmlformats.org/officeDocument/2006/relationships/ctrlProp" Target="../ctrlProps/ctrlProp783.xml"/><Relationship Id="rId151" Type="http://schemas.openxmlformats.org/officeDocument/2006/relationships/ctrlProp" Target="../ctrlProps/ctrlProp799.xml"/><Relationship Id="rId156" Type="http://schemas.openxmlformats.org/officeDocument/2006/relationships/ctrlProp" Target="../ctrlProps/ctrlProp804.xml"/><Relationship Id="rId13" Type="http://schemas.openxmlformats.org/officeDocument/2006/relationships/ctrlProp" Target="../ctrlProps/ctrlProp661.xml"/><Relationship Id="rId18" Type="http://schemas.openxmlformats.org/officeDocument/2006/relationships/ctrlProp" Target="../ctrlProps/ctrlProp666.xml"/><Relationship Id="rId39" Type="http://schemas.openxmlformats.org/officeDocument/2006/relationships/ctrlProp" Target="../ctrlProps/ctrlProp687.xml"/><Relationship Id="rId109" Type="http://schemas.openxmlformats.org/officeDocument/2006/relationships/ctrlProp" Target="../ctrlProps/ctrlProp757.xml"/><Relationship Id="rId34" Type="http://schemas.openxmlformats.org/officeDocument/2006/relationships/ctrlProp" Target="../ctrlProps/ctrlProp682.xml"/><Relationship Id="rId50" Type="http://schemas.openxmlformats.org/officeDocument/2006/relationships/ctrlProp" Target="../ctrlProps/ctrlProp698.xml"/><Relationship Id="rId55" Type="http://schemas.openxmlformats.org/officeDocument/2006/relationships/ctrlProp" Target="../ctrlProps/ctrlProp703.xml"/><Relationship Id="rId76" Type="http://schemas.openxmlformats.org/officeDocument/2006/relationships/ctrlProp" Target="../ctrlProps/ctrlProp724.xml"/><Relationship Id="rId97" Type="http://schemas.openxmlformats.org/officeDocument/2006/relationships/ctrlProp" Target="../ctrlProps/ctrlProp745.xml"/><Relationship Id="rId104" Type="http://schemas.openxmlformats.org/officeDocument/2006/relationships/ctrlProp" Target="../ctrlProps/ctrlProp752.xml"/><Relationship Id="rId120" Type="http://schemas.openxmlformats.org/officeDocument/2006/relationships/ctrlProp" Target="../ctrlProps/ctrlProp768.xml"/><Relationship Id="rId125" Type="http://schemas.openxmlformats.org/officeDocument/2006/relationships/ctrlProp" Target="../ctrlProps/ctrlProp773.xml"/><Relationship Id="rId141" Type="http://schemas.openxmlformats.org/officeDocument/2006/relationships/ctrlProp" Target="../ctrlProps/ctrlProp789.xml"/><Relationship Id="rId146" Type="http://schemas.openxmlformats.org/officeDocument/2006/relationships/ctrlProp" Target="../ctrlProps/ctrlProp794.xml"/><Relationship Id="rId7" Type="http://schemas.openxmlformats.org/officeDocument/2006/relationships/ctrlProp" Target="../ctrlProps/ctrlProp655.xml"/><Relationship Id="rId71" Type="http://schemas.openxmlformats.org/officeDocument/2006/relationships/ctrlProp" Target="../ctrlProps/ctrlProp719.xml"/><Relationship Id="rId92" Type="http://schemas.openxmlformats.org/officeDocument/2006/relationships/ctrlProp" Target="../ctrlProps/ctrlProp740.xml"/><Relationship Id="rId162" Type="http://schemas.openxmlformats.org/officeDocument/2006/relationships/ctrlProp" Target="../ctrlProps/ctrlProp810.xml"/><Relationship Id="rId2" Type="http://schemas.openxmlformats.org/officeDocument/2006/relationships/drawing" Target="../drawings/drawing35.xml"/><Relationship Id="rId29" Type="http://schemas.openxmlformats.org/officeDocument/2006/relationships/ctrlProp" Target="../ctrlProps/ctrlProp677.xml"/><Relationship Id="rId24" Type="http://schemas.openxmlformats.org/officeDocument/2006/relationships/ctrlProp" Target="../ctrlProps/ctrlProp672.xml"/><Relationship Id="rId40" Type="http://schemas.openxmlformats.org/officeDocument/2006/relationships/ctrlProp" Target="../ctrlProps/ctrlProp688.xml"/><Relationship Id="rId45" Type="http://schemas.openxmlformats.org/officeDocument/2006/relationships/ctrlProp" Target="../ctrlProps/ctrlProp693.xml"/><Relationship Id="rId66" Type="http://schemas.openxmlformats.org/officeDocument/2006/relationships/ctrlProp" Target="../ctrlProps/ctrlProp714.xml"/><Relationship Id="rId87" Type="http://schemas.openxmlformats.org/officeDocument/2006/relationships/ctrlProp" Target="../ctrlProps/ctrlProp735.xml"/><Relationship Id="rId110" Type="http://schemas.openxmlformats.org/officeDocument/2006/relationships/ctrlProp" Target="../ctrlProps/ctrlProp758.xml"/><Relationship Id="rId115" Type="http://schemas.openxmlformats.org/officeDocument/2006/relationships/ctrlProp" Target="../ctrlProps/ctrlProp763.xml"/><Relationship Id="rId131" Type="http://schemas.openxmlformats.org/officeDocument/2006/relationships/ctrlProp" Target="../ctrlProps/ctrlProp779.xml"/><Relationship Id="rId136" Type="http://schemas.openxmlformats.org/officeDocument/2006/relationships/ctrlProp" Target="../ctrlProps/ctrlProp784.xml"/><Relationship Id="rId157" Type="http://schemas.openxmlformats.org/officeDocument/2006/relationships/ctrlProp" Target="../ctrlProps/ctrlProp805.xml"/><Relationship Id="rId61" Type="http://schemas.openxmlformats.org/officeDocument/2006/relationships/ctrlProp" Target="../ctrlProps/ctrlProp709.xml"/><Relationship Id="rId82" Type="http://schemas.openxmlformats.org/officeDocument/2006/relationships/ctrlProp" Target="../ctrlProps/ctrlProp730.xml"/><Relationship Id="rId152" Type="http://schemas.openxmlformats.org/officeDocument/2006/relationships/ctrlProp" Target="../ctrlProps/ctrlProp800.xml"/><Relationship Id="rId19" Type="http://schemas.openxmlformats.org/officeDocument/2006/relationships/ctrlProp" Target="../ctrlProps/ctrlProp667.xml"/><Relationship Id="rId14" Type="http://schemas.openxmlformats.org/officeDocument/2006/relationships/ctrlProp" Target="../ctrlProps/ctrlProp662.xml"/><Relationship Id="rId30" Type="http://schemas.openxmlformats.org/officeDocument/2006/relationships/ctrlProp" Target="../ctrlProps/ctrlProp678.xml"/><Relationship Id="rId35" Type="http://schemas.openxmlformats.org/officeDocument/2006/relationships/ctrlProp" Target="../ctrlProps/ctrlProp683.xml"/><Relationship Id="rId56" Type="http://schemas.openxmlformats.org/officeDocument/2006/relationships/ctrlProp" Target="../ctrlProps/ctrlProp704.xml"/><Relationship Id="rId77" Type="http://schemas.openxmlformats.org/officeDocument/2006/relationships/ctrlProp" Target="../ctrlProps/ctrlProp725.xml"/><Relationship Id="rId100" Type="http://schemas.openxmlformats.org/officeDocument/2006/relationships/ctrlProp" Target="../ctrlProps/ctrlProp748.xml"/><Relationship Id="rId105" Type="http://schemas.openxmlformats.org/officeDocument/2006/relationships/ctrlProp" Target="../ctrlProps/ctrlProp753.xml"/><Relationship Id="rId126" Type="http://schemas.openxmlformats.org/officeDocument/2006/relationships/ctrlProp" Target="../ctrlProps/ctrlProp774.xml"/><Relationship Id="rId147" Type="http://schemas.openxmlformats.org/officeDocument/2006/relationships/ctrlProp" Target="../ctrlProps/ctrlProp795.xml"/><Relationship Id="rId8" Type="http://schemas.openxmlformats.org/officeDocument/2006/relationships/ctrlProp" Target="../ctrlProps/ctrlProp656.xml"/><Relationship Id="rId51" Type="http://schemas.openxmlformats.org/officeDocument/2006/relationships/ctrlProp" Target="../ctrlProps/ctrlProp699.xml"/><Relationship Id="rId72" Type="http://schemas.openxmlformats.org/officeDocument/2006/relationships/ctrlProp" Target="../ctrlProps/ctrlProp720.xml"/><Relationship Id="rId93" Type="http://schemas.openxmlformats.org/officeDocument/2006/relationships/ctrlProp" Target="../ctrlProps/ctrlProp741.xml"/><Relationship Id="rId98" Type="http://schemas.openxmlformats.org/officeDocument/2006/relationships/ctrlProp" Target="../ctrlProps/ctrlProp746.xml"/><Relationship Id="rId121" Type="http://schemas.openxmlformats.org/officeDocument/2006/relationships/ctrlProp" Target="../ctrlProps/ctrlProp769.xml"/><Relationship Id="rId142" Type="http://schemas.openxmlformats.org/officeDocument/2006/relationships/ctrlProp" Target="../ctrlProps/ctrlProp790.xml"/><Relationship Id="rId163" Type="http://schemas.openxmlformats.org/officeDocument/2006/relationships/ctrlProp" Target="../ctrlProps/ctrlProp811.xml"/><Relationship Id="rId3" Type="http://schemas.openxmlformats.org/officeDocument/2006/relationships/vmlDrawing" Target="../drawings/vmlDrawing18.vml"/><Relationship Id="rId25" Type="http://schemas.openxmlformats.org/officeDocument/2006/relationships/ctrlProp" Target="../ctrlProps/ctrlProp673.xml"/><Relationship Id="rId46" Type="http://schemas.openxmlformats.org/officeDocument/2006/relationships/ctrlProp" Target="../ctrlProps/ctrlProp694.xml"/><Relationship Id="rId67" Type="http://schemas.openxmlformats.org/officeDocument/2006/relationships/ctrlProp" Target="../ctrlProps/ctrlProp715.xml"/><Relationship Id="rId116" Type="http://schemas.openxmlformats.org/officeDocument/2006/relationships/ctrlProp" Target="../ctrlProps/ctrlProp764.xml"/><Relationship Id="rId137" Type="http://schemas.openxmlformats.org/officeDocument/2006/relationships/ctrlProp" Target="../ctrlProps/ctrlProp785.xml"/><Relationship Id="rId158" Type="http://schemas.openxmlformats.org/officeDocument/2006/relationships/ctrlProp" Target="../ctrlProps/ctrlProp806.xml"/><Relationship Id="rId20" Type="http://schemas.openxmlformats.org/officeDocument/2006/relationships/ctrlProp" Target="../ctrlProps/ctrlProp668.xml"/><Relationship Id="rId41" Type="http://schemas.openxmlformats.org/officeDocument/2006/relationships/ctrlProp" Target="../ctrlProps/ctrlProp689.xml"/><Relationship Id="rId62" Type="http://schemas.openxmlformats.org/officeDocument/2006/relationships/ctrlProp" Target="../ctrlProps/ctrlProp710.xml"/><Relationship Id="rId83" Type="http://schemas.openxmlformats.org/officeDocument/2006/relationships/ctrlProp" Target="../ctrlProps/ctrlProp731.xml"/><Relationship Id="rId88" Type="http://schemas.openxmlformats.org/officeDocument/2006/relationships/ctrlProp" Target="../ctrlProps/ctrlProp736.xml"/><Relationship Id="rId111" Type="http://schemas.openxmlformats.org/officeDocument/2006/relationships/ctrlProp" Target="../ctrlProps/ctrlProp759.xml"/><Relationship Id="rId132" Type="http://schemas.openxmlformats.org/officeDocument/2006/relationships/ctrlProp" Target="../ctrlProps/ctrlProp780.xml"/><Relationship Id="rId153" Type="http://schemas.openxmlformats.org/officeDocument/2006/relationships/ctrlProp" Target="../ctrlProps/ctrlProp801.xml"/><Relationship Id="rId15" Type="http://schemas.openxmlformats.org/officeDocument/2006/relationships/ctrlProp" Target="../ctrlProps/ctrlProp663.xml"/><Relationship Id="rId36" Type="http://schemas.openxmlformats.org/officeDocument/2006/relationships/ctrlProp" Target="../ctrlProps/ctrlProp684.xml"/><Relationship Id="rId57" Type="http://schemas.openxmlformats.org/officeDocument/2006/relationships/ctrlProp" Target="../ctrlProps/ctrlProp705.xml"/><Relationship Id="rId106" Type="http://schemas.openxmlformats.org/officeDocument/2006/relationships/ctrlProp" Target="../ctrlProps/ctrlProp754.xml"/><Relationship Id="rId127" Type="http://schemas.openxmlformats.org/officeDocument/2006/relationships/ctrlProp" Target="../ctrlProps/ctrlProp775.xml"/><Relationship Id="rId10" Type="http://schemas.openxmlformats.org/officeDocument/2006/relationships/ctrlProp" Target="../ctrlProps/ctrlProp658.xml"/><Relationship Id="rId31" Type="http://schemas.openxmlformats.org/officeDocument/2006/relationships/ctrlProp" Target="../ctrlProps/ctrlProp679.xml"/><Relationship Id="rId52" Type="http://schemas.openxmlformats.org/officeDocument/2006/relationships/ctrlProp" Target="../ctrlProps/ctrlProp700.xml"/><Relationship Id="rId73" Type="http://schemas.openxmlformats.org/officeDocument/2006/relationships/ctrlProp" Target="../ctrlProps/ctrlProp721.xml"/><Relationship Id="rId78" Type="http://schemas.openxmlformats.org/officeDocument/2006/relationships/ctrlProp" Target="../ctrlProps/ctrlProp726.xml"/><Relationship Id="rId94" Type="http://schemas.openxmlformats.org/officeDocument/2006/relationships/ctrlProp" Target="../ctrlProps/ctrlProp742.xml"/><Relationship Id="rId99" Type="http://schemas.openxmlformats.org/officeDocument/2006/relationships/ctrlProp" Target="../ctrlProps/ctrlProp747.xml"/><Relationship Id="rId101" Type="http://schemas.openxmlformats.org/officeDocument/2006/relationships/ctrlProp" Target="../ctrlProps/ctrlProp749.xml"/><Relationship Id="rId122" Type="http://schemas.openxmlformats.org/officeDocument/2006/relationships/ctrlProp" Target="../ctrlProps/ctrlProp770.xml"/><Relationship Id="rId143" Type="http://schemas.openxmlformats.org/officeDocument/2006/relationships/ctrlProp" Target="../ctrlProps/ctrlProp791.xml"/><Relationship Id="rId148" Type="http://schemas.openxmlformats.org/officeDocument/2006/relationships/ctrlProp" Target="../ctrlProps/ctrlProp796.xml"/><Relationship Id="rId164" Type="http://schemas.openxmlformats.org/officeDocument/2006/relationships/ctrlProp" Target="../ctrlProps/ctrlProp812.xml"/><Relationship Id="rId4" Type="http://schemas.openxmlformats.org/officeDocument/2006/relationships/ctrlProp" Target="../ctrlProps/ctrlProp652.xml"/><Relationship Id="rId9" Type="http://schemas.openxmlformats.org/officeDocument/2006/relationships/ctrlProp" Target="../ctrlProps/ctrlProp657.xml"/><Relationship Id="rId26" Type="http://schemas.openxmlformats.org/officeDocument/2006/relationships/ctrlProp" Target="../ctrlProps/ctrlProp674.xml"/><Relationship Id="rId47" Type="http://schemas.openxmlformats.org/officeDocument/2006/relationships/ctrlProp" Target="../ctrlProps/ctrlProp695.xml"/><Relationship Id="rId68" Type="http://schemas.openxmlformats.org/officeDocument/2006/relationships/ctrlProp" Target="../ctrlProps/ctrlProp716.xml"/><Relationship Id="rId89" Type="http://schemas.openxmlformats.org/officeDocument/2006/relationships/ctrlProp" Target="../ctrlProps/ctrlProp737.xml"/><Relationship Id="rId112" Type="http://schemas.openxmlformats.org/officeDocument/2006/relationships/ctrlProp" Target="../ctrlProps/ctrlProp760.xml"/><Relationship Id="rId133" Type="http://schemas.openxmlformats.org/officeDocument/2006/relationships/ctrlProp" Target="../ctrlProps/ctrlProp781.xml"/><Relationship Id="rId154" Type="http://schemas.openxmlformats.org/officeDocument/2006/relationships/ctrlProp" Target="../ctrlProps/ctrlProp802.xml"/><Relationship Id="rId16" Type="http://schemas.openxmlformats.org/officeDocument/2006/relationships/ctrlProp" Target="../ctrlProps/ctrlProp664.xml"/><Relationship Id="rId37" Type="http://schemas.openxmlformats.org/officeDocument/2006/relationships/ctrlProp" Target="../ctrlProps/ctrlProp685.xml"/><Relationship Id="rId58" Type="http://schemas.openxmlformats.org/officeDocument/2006/relationships/ctrlProp" Target="../ctrlProps/ctrlProp706.xml"/><Relationship Id="rId79" Type="http://schemas.openxmlformats.org/officeDocument/2006/relationships/ctrlProp" Target="../ctrlProps/ctrlProp727.xml"/><Relationship Id="rId102" Type="http://schemas.openxmlformats.org/officeDocument/2006/relationships/ctrlProp" Target="../ctrlProps/ctrlProp750.xml"/><Relationship Id="rId123" Type="http://schemas.openxmlformats.org/officeDocument/2006/relationships/ctrlProp" Target="../ctrlProps/ctrlProp771.xml"/><Relationship Id="rId144" Type="http://schemas.openxmlformats.org/officeDocument/2006/relationships/ctrlProp" Target="../ctrlProps/ctrlProp792.xml"/><Relationship Id="rId90" Type="http://schemas.openxmlformats.org/officeDocument/2006/relationships/ctrlProp" Target="../ctrlProps/ctrlProp738.xml"/><Relationship Id="rId27" Type="http://schemas.openxmlformats.org/officeDocument/2006/relationships/ctrlProp" Target="../ctrlProps/ctrlProp675.xml"/><Relationship Id="rId48" Type="http://schemas.openxmlformats.org/officeDocument/2006/relationships/ctrlProp" Target="../ctrlProps/ctrlProp696.xml"/><Relationship Id="rId69" Type="http://schemas.openxmlformats.org/officeDocument/2006/relationships/ctrlProp" Target="../ctrlProps/ctrlProp717.xml"/><Relationship Id="rId113" Type="http://schemas.openxmlformats.org/officeDocument/2006/relationships/ctrlProp" Target="../ctrlProps/ctrlProp761.xml"/><Relationship Id="rId134" Type="http://schemas.openxmlformats.org/officeDocument/2006/relationships/ctrlProp" Target="../ctrlProps/ctrlProp782.xml"/><Relationship Id="rId80" Type="http://schemas.openxmlformats.org/officeDocument/2006/relationships/ctrlProp" Target="../ctrlProps/ctrlProp728.xml"/><Relationship Id="rId155" Type="http://schemas.openxmlformats.org/officeDocument/2006/relationships/ctrlProp" Target="../ctrlProps/ctrlProp80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17" Type="http://schemas.openxmlformats.org/officeDocument/2006/relationships/ctrlProp" Target="../ctrlProps/ctrlProp926.xml"/><Relationship Id="rId21" Type="http://schemas.openxmlformats.org/officeDocument/2006/relationships/ctrlProp" Target="../ctrlProps/ctrlProp830.xml"/><Relationship Id="rId42" Type="http://schemas.openxmlformats.org/officeDocument/2006/relationships/ctrlProp" Target="../ctrlProps/ctrlProp851.xml"/><Relationship Id="rId63" Type="http://schemas.openxmlformats.org/officeDocument/2006/relationships/ctrlProp" Target="../ctrlProps/ctrlProp872.xml"/><Relationship Id="rId84" Type="http://schemas.openxmlformats.org/officeDocument/2006/relationships/ctrlProp" Target="../ctrlProps/ctrlProp893.xml"/><Relationship Id="rId138" Type="http://schemas.openxmlformats.org/officeDocument/2006/relationships/ctrlProp" Target="../ctrlProps/ctrlProp947.xml"/><Relationship Id="rId159" Type="http://schemas.openxmlformats.org/officeDocument/2006/relationships/ctrlProp" Target="../ctrlProps/ctrlProp968.xml"/><Relationship Id="rId170" Type="http://schemas.openxmlformats.org/officeDocument/2006/relationships/ctrlProp" Target="../ctrlProps/ctrlProp979.xml"/><Relationship Id="rId191" Type="http://schemas.openxmlformats.org/officeDocument/2006/relationships/ctrlProp" Target="../ctrlProps/ctrlProp1000.xml"/><Relationship Id="rId205" Type="http://schemas.openxmlformats.org/officeDocument/2006/relationships/ctrlProp" Target="../ctrlProps/ctrlProp1014.xml"/><Relationship Id="rId107" Type="http://schemas.openxmlformats.org/officeDocument/2006/relationships/ctrlProp" Target="../ctrlProps/ctrlProp916.xml"/><Relationship Id="rId11" Type="http://schemas.openxmlformats.org/officeDocument/2006/relationships/ctrlProp" Target="../ctrlProps/ctrlProp820.xml"/><Relationship Id="rId32" Type="http://schemas.openxmlformats.org/officeDocument/2006/relationships/ctrlProp" Target="../ctrlProps/ctrlProp841.xml"/><Relationship Id="rId53" Type="http://schemas.openxmlformats.org/officeDocument/2006/relationships/ctrlProp" Target="../ctrlProps/ctrlProp862.xml"/><Relationship Id="rId74" Type="http://schemas.openxmlformats.org/officeDocument/2006/relationships/ctrlProp" Target="../ctrlProps/ctrlProp883.xml"/><Relationship Id="rId128" Type="http://schemas.openxmlformats.org/officeDocument/2006/relationships/ctrlProp" Target="../ctrlProps/ctrlProp937.xml"/><Relationship Id="rId149" Type="http://schemas.openxmlformats.org/officeDocument/2006/relationships/ctrlProp" Target="../ctrlProps/ctrlProp958.xml"/><Relationship Id="rId5" Type="http://schemas.openxmlformats.org/officeDocument/2006/relationships/ctrlProp" Target="../ctrlProps/ctrlProp814.xml"/><Relationship Id="rId95" Type="http://schemas.openxmlformats.org/officeDocument/2006/relationships/ctrlProp" Target="../ctrlProps/ctrlProp904.xml"/><Relationship Id="rId160" Type="http://schemas.openxmlformats.org/officeDocument/2006/relationships/ctrlProp" Target="../ctrlProps/ctrlProp969.xml"/><Relationship Id="rId181" Type="http://schemas.openxmlformats.org/officeDocument/2006/relationships/ctrlProp" Target="../ctrlProps/ctrlProp990.xml"/><Relationship Id="rId216" Type="http://schemas.openxmlformats.org/officeDocument/2006/relationships/ctrlProp" Target="../ctrlProps/ctrlProp1025.xml"/><Relationship Id="rId22" Type="http://schemas.openxmlformats.org/officeDocument/2006/relationships/ctrlProp" Target="../ctrlProps/ctrlProp831.xml"/><Relationship Id="rId43" Type="http://schemas.openxmlformats.org/officeDocument/2006/relationships/ctrlProp" Target="../ctrlProps/ctrlProp852.xml"/><Relationship Id="rId64" Type="http://schemas.openxmlformats.org/officeDocument/2006/relationships/ctrlProp" Target="../ctrlProps/ctrlProp873.xml"/><Relationship Id="rId118" Type="http://schemas.openxmlformats.org/officeDocument/2006/relationships/ctrlProp" Target="../ctrlProps/ctrlProp927.xml"/><Relationship Id="rId139" Type="http://schemas.openxmlformats.org/officeDocument/2006/relationships/ctrlProp" Target="../ctrlProps/ctrlProp948.xml"/><Relationship Id="rId85" Type="http://schemas.openxmlformats.org/officeDocument/2006/relationships/ctrlProp" Target="../ctrlProps/ctrlProp894.xml"/><Relationship Id="rId150" Type="http://schemas.openxmlformats.org/officeDocument/2006/relationships/ctrlProp" Target="../ctrlProps/ctrlProp959.xml"/><Relationship Id="rId171" Type="http://schemas.openxmlformats.org/officeDocument/2006/relationships/ctrlProp" Target="../ctrlProps/ctrlProp980.xml"/><Relationship Id="rId192" Type="http://schemas.openxmlformats.org/officeDocument/2006/relationships/ctrlProp" Target="../ctrlProps/ctrlProp1001.xml"/><Relationship Id="rId206" Type="http://schemas.openxmlformats.org/officeDocument/2006/relationships/ctrlProp" Target="../ctrlProps/ctrlProp1015.xml"/><Relationship Id="rId12" Type="http://schemas.openxmlformats.org/officeDocument/2006/relationships/ctrlProp" Target="../ctrlProps/ctrlProp821.xml"/><Relationship Id="rId33" Type="http://schemas.openxmlformats.org/officeDocument/2006/relationships/ctrlProp" Target="../ctrlProps/ctrlProp842.xml"/><Relationship Id="rId108" Type="http://schemas.openxmlformats.org/officeDocument/2006/relationships/ctrlProp" Target="../ctrlProps/ctrlProp917.xml"/><Relationship Id="rId129" Type="http://schemas.openxmlformats.org/officeDocument/2006/relationships/ctrlProp" Target="../ctrlProps/ctrlProp938.xml"/><Relationship Id="rId54" Type="http://schemas.openxmlformats.org/officeDocument/2006/relationships/ctrlProp" Target="../ctrlProps/ctrlProp863.xml"/><Relationship Id="rId75" Type="http://schemas.openxmlformats.org/officeDocument/2006/relationships/ctrlProp" Target="../ctrlProps/ctrlProp884.xml"/><Relationship Id="rId96" Type="http://schemas.openxmlformats.org/officeDocument/2006/relationships/ctrlProp" Target="../ctrlProps/ctrlProp905.xml"/><Relationship Id="rId140" Type="http://schemas.openxmlformats.org/officeDocument/2006/relationships/ctrlProp" Target="../ctrlProps/ctrlProp949.xml"/><Relationship Id="rId161" Type="http://schemas.openxmlformats.org/officeDocument/2006/relationships/ctrlProp" Target="../ctrlProps/ctrlProp970.xml"/><Relationship Id="rId182" Type="http://schemas.openxmlformats.org/officeDocument/2006/relationships/ctrlProp" Target="../ctrlProps/ctrlProp991.xml"/><Relationship Id="rId217" Type="http://schemas.openxmlformats.org/officeDocument/2006/relationships/ctrlProp" Target="../ctrlProps/ctrlProp1026.xml"/><Relationship Id="rId6" Type="http://schemas.openxmlformats.org/officeDocument/2006/relationships/ctrlProp" Target="../ctrlProps/ctrlProp815.xml"/><Relationship Id="rId23" Type="http://schemas.openxmlformats.org/officeDocument/2006/relationships/ctrlProp" Target="../ctrlProps/ctrlProp832.xml"/><Relationship Id="rId119" Type="http://schemas.openxmlformats.org/officeDocument/2006/relationships/ctrlProp" Target="../ctrlProps/ctrlProp928.xml"/><Relationship Id="rId44" Type="http://schemas.openxmlformats.org/officeDocument/2006/relationships/ctrlProp" Target="../ctrlProps/ctrlProp853.xml"/><Relationship Id="rId65" Type="http://schemas.openxmlformats.org/officeDocument/2006/relationships/ctrlProp" Target="../ctrlProps/ctrlProp874.xml"/><Relationship Id="rId86" Type="http://schemas.openxmlformats.org/officeDocument/2006/relationships/ctrlProp" Target="../ctrlProps/ctrlProp895.xml"/><Relationship Id="rId130" Type="http://schemas.openxmlformats.org/officeDocument/2006/relationships/ctrlProp" Target="../ctrlProps/ctrlProp939.xml"/><Relationship Id="rId151" Type="http://schemas.openxmlformats.org/officeDocument/2006/relationships/ctrlProp" Target="../ctrlProps/ctrlProp960.xml"/><Relationship Id="rId172" Type="http://schemas.openxmlformats.org/officeDocument/2006/relationships/ctrlProp" Target="../ctrlProps/ctrlProp981.xml"/><Relationship Id="rId193" Type="http://schemas.openxmlformats.org/officeDocument/2006/relationships/ctrlProp" Target="../ctrlProps/ctrlProp1002.xml"/><Relationship Id="rId207" Type="http://schemas.openxmlformats.org/officeDocument/2006/relationships/ctrlProp" Target="../ctrlProps/ctrlProp1016.xml"/><Relationship Id="rId13" Type="http://schemas.openxmlformats.org/officeDocument/2006/relationships/ctrlProp" Target="../ctrlProps/ctrlProp822.xml"/><Relationship Id="rId109" Type="http://schemas.openxmlformats.org/officeDocument/2006/relationships/ctrlProp" Target="../ctrlProps/ctrlProp918.xml"/><Relationship Id="rId34" Type="http://schemas.openxmlformats.org/officeDocument/2006/relationships/ctrlProp" Target="../ctrlProps/ctrlProp843.xml"/><Relationship Id="rId55" Type="http://schemas.openxmlformats.org/officeDocument/2006/relationships/ctrlProp" Target="../ctrlProps/ctrlProp864.xml"/><Relationship Id="rId76" Type="http://schemas.openxmlformats.org/officeDocument/2006/relationships/ctrlProp" Target="../ctrlProps/ctrlProp885.xml"/><Relationship Id="rId97" Type="http://schemas.openxmlformats.org/officeDocument/2006/relationships/ctrlProp" Target="../ctrlProps/ctrlProp906.xml"/><Relationship Id="rId120" Type="http://schemas.openxmlformats.org/officeDocument/2006/relationships/ctrlProp" Target="../ctrlProps/ctrlProp929.xml"/><Relationship Id="rId141" Type="http://schemas.openxmlformats.org/officeDocument/2006/relationships/ctrlProp" Target="../ctrlProps/ctrlProp950.xml"/><Relationship Id="rId7" Type="http://schemas.openxmlformats.org/officeDocument/2006/relationships/ctrlProp" Target="../ctrlProps/ctrlProp816.xml"/><Relationship Id="rId162" Type="http://schemas.openxmlformats.org/officeDocument/2006/relationships/ctrlProp" Target="../ctrlProps/ctrlProp971.xml"/><Relationship Id="rId183" Type="http://schemas.openxmlformats.org/officeDocument/2006/relationships/ctrlProp" Target="../ctrlProps/ctrlProp992.xml"/><Relationship Id="rId218" Type="http://schemas.openxmlformats.org/officeDocument/2006/relationships/ctrlProp" Target="../ctrlProps/ctrlProp1027.xml"/><Relationship Id="rId24" Type="http://schemas.openxmlformats.org/officeDocument/2006/relationships/ctrlProp" Target="../ctrlProps/ctrlProp833.xml"/><Relationship Id="rId45" Type="http://schemas.openxmlformats.org/officeDocument/2006/relationships/ctrlProp" Target="../ctrlProps/ctrlProp854.xml"/><Relationship Id="rId66" Type="http://schemas.openxmlformats.org/officeDocument/2006/relationships/ctrlProp" Target="../ctrlProps/ctrlProp875.xml"/><Relationship Id="rId87" Type="http://schemas.openxmlformats.org/officeDocument/2006/relationships/ctrlProp" Target="../ctrlProps/ctrlProp896.xml"/><Relationship Id="rId110" Type="http://schemas.openxmlformats.org/officeDocument/2006/relationships/ctrlProp" Target="../ctrlProps/ctrlProp919.xml"/><Relationship Id="rId131" Type="http://schemas.openxmlformats.org/officeDocument/2006/relationships/ctrlProp" Target="../ctrlProps/ctrlProp940.xml"/><Relationship Id="rId152" Type="http://schemas.openxmlformats.org/officeDocument/2006/relationships/ctrlProp" Target="../ctrlProps/ctrlProp961.xml"/><Relationship Id="rId173" Type="http://schemas.openxmlformats.org/officeDocument/2006/relationships/ctrlProp" Target="../ctrlProps/ctrlProp982.xml"/><Relationship Id="rId194" Type="http://schemas.openxmlformats.org/officeDocument/2006/relationships/ctrlProp" Target="../ctrlProps/ctrlProp1003.xml"/><Relationship Id="rId208" Type="http://schemas.openxmlformats.org/officeDocument/2006/relationships/ctrlProp" Target="../ctrlProps/ctrlProp1017.xml"/><Relationship Id="rId14" Type="http://schemas.openxmlformats.org/officeDocument/2006/relationships/ctrlProp" Target="../ctrlProps/ctrlProp823.xml"/><Relationship Id="rId30" Type="http://schemas.openxmlformats.org/officeDocument/2006/relationships/ctrlProp" Target="../ctrlProps/ctrlProp839.xml"/><Relationship Id="rId35" Type="http://schemas.openxmlformats.org/officeDocument/2006/relationships/ctrlProp" Target="../ctrlProps/ctrlProp844.xml"/><Relationship Id="rId56" Type="http://schemas.openxmlformats.org/officeDocument/2006/relationships/ctrlProp" Target="../ctrlProps/ctrlProp865.xml"/><Relationship Id="rId77" Type="http://schemas.openxmlformats.org/officeDocument/2006/relationships/ctrlProp" Target="../ctrlProps/ctrlProp886.xml"/><Relationship Id="rId100" Type="http://schemas.openxmlformats.org/officeDocument/2006/relationships/ctrlProp" Target="../ctrlProps/ctrlProp909.xml"/><Relationship Id="rId105" Type="http://schemas.openxmlformats.org/officeDocument/2006/relationships/ctrlProp" Target="../ctrlProps/ctrlProp914.xml"/><Relationship Id="rId126" Type="http://schemas.openxmlformats.org/officeDocument/2006/relationships/ctrlProp" Target="../ctrlProps/ctrlProp935.xml"/><Relationship Id="rId147" Type="http://schemas.openxmlformats.org/officeDocument/2006/relationships/ctrlProp" Target="../ctrlProps/ctrlProp956.xml"/><Relationship Id="rId168" Type="http://schemas.openxmlformats.org/officeDocument/2006/relationships/ctrlProp" Target="../ctrlProps/ctrlProp977.xml"/><Relationship Id="rId8" Type="http://schemas.openxmlformats.org/officeDocument/2006/relationships/ctrlProp" Target="../ctrlProps/ctrlProp817.xml"/><Relationship Id="rId51" Type="http://schemas.openxmlformats.org/officeDocument/2006/relationships/ctrlProp" Target="../ctrlProps/ctrlProp860.xml"/><Relationship Id="rId72" Type="http://schemas.openxmlformats.org/officeDocument/2006/relationships/ctrlProp" Target="../ctrlProps/ctrlProp881.xml"/><Relationship Id="rId93" Type="http://schemas.openxmlformats.org/officeDocument/2006/relationships/ctrlProp" Target="../ctrlProps/ctrlProp902.xml"/><Relationship Id="rId98" Type="http://schemas.openxmlformats.org/officeDocument/2006/relationships/ctrlProp" Target="../ctrlProps/ctrlProp907.xml"/><Relationship Id="rId121" Type="http://schemas.openxmlformats.org/officeDocument/2006/relationships/ctrlProp" Target="../ctrlProps/ctrlProp930.xml"/><Relationship Id="rId142" Type="http://schemas.openxmlformats.org/officeDocument/2006/relationships/ctrlProp" Target="../ctrlProps/ctrlProp951.xml"/><Relationship Id="rId163" Type="http://schemas.openxmlformats.org/officeDocument/2006/relationships/ctrlProp" Target="../ctrlProps/ctrlProp972.xml"/><Relationship Id="rId184" Type="http://schemas.openxmlformats.org/officeDocument/2006/relationships/ctrlProp" Target="../ctrlProps/ctrlProp993.xml"/><Relationship Id="rId189" Type="http://schemas.openxmlformats.org/officeDocument/2006/relationships/ctrlProp" Target="../ctrlProps/ctrlProp998.xml"/><Relationship Id="rId219" Type="http://schemas.openxmlformats.org/officeDocument/2006/relationships/ctrlProp" Target="../ctrlProps/ctrlProp1028.xml"/><Relationship Id="rId3" Type="http://schemas.openxmlformats.org/officeDocument/2006/relationships/vmlDrawing" Target="../drawings/vmlDrawing20.vml"/><Relationship Id="rId214" Type="http://schemas.openxmlformats.org/officeDocument/2006/relationships/ctrlProp" Target="../ctrlProps/ctrlProp1023.xml"/><Relationship Id="rId25" Type="http://schemas.openxmlformats.org/officeDocument/2006/relationships/ctrlProp" Target="../ctrlProps/ctrlProp834.xml"/><Relationship Id="rId46" Type="http://schemas.openxmlformats.org/officeDocument/2006/relationships/ctrlProp" Target="../ctrlProps/ctrlProp855.xml"/><Relationship Id="rId67" Type="http://schemas.openxmlformats.org/officeDocument/2006/relationships/ctrlProp" Target="../ctrlProps/ctrlProp876.xml"/><Relationship Id="rId116" Type="http://schemas.openxmlformats.org/officeDocument/2006/relationships/ctrlProp" Target="../ctrlProps/ctrlProp925.xml"/><Relationship Id="rId137" Type="http://schemas.openxmlformats.org/officeDocument/2006/relationships/ctrlProp" Target="../ctrlProps/ctrlProp946.xml"/><Relationship Id="rId158" Type="http://schemas.openxmlformats.org/officeDocument/2006/relationships/ctrlProp" Target="../ctrlProps/ctrlProp967.xml"/><Relationship Id="rId20" Type="http://schemas.openxmlformats.org/officeDocument/2006/relationships/ctrlProp" Target="../ctrlProps/ctrlProp829.xml"/><Relationship Id="rId41" Type="http://schemas.openxmlformats.org/officeDocument/2006/relationships/ctrlProp" Target="../ctrlProps/ctrlProp850.xml"/><Relationship Id="rId62" Type="http://schemas.openxmlformats.org/officeDocument/2006/relationships/ctrlProp" Target="../ctrlProps/ctrlProp871.xml"/><Relationship Id="rId83" Type="http://schemas.openxmlformats.org/officeDocument/2006/relationships/ctrlProp" Target="../ctrlProps/ctrlProp892.xml"/><Relationship Id="rId88" Type="http://schemas.openxmlformats.org/officeDocument/2006/relationships/ctrlProp" Target="../ctrlProps/ctrlProp897.xml"/><Relationship Id="rId111" Type="http://schemas.openxmlformats.org/officeDocument/2006/relationships/ctrlProp" Target="../ctrlProps/ctrlProp920.xml"/><Relationship Id="rId132" Type="http://schemas.openxmlformats.org/officeDocument/2006/relationships/ctrlProp" Target="../ctrlProps/ctrlProp941.xml"/><Relationship Id="rId153" Type="http://schemas.openxmlformats.org/officeDocument/2006/relationships/ctrlProp" Target="../ctrlProps/ctrlProp962.xml"/><Relationship Id="rId174" Type="http://schemas.openxmlformats.org/officeDocument/2006/relationships/ctrlProp" Target="../ctrlProps/ctrlProp983.xml"/><Relationship Id="rId179" Type="http://schemas.openxmlformats.org/officeDocument/2006/relationships/ctrlProp" Target="../ctrlProps/ctrlProp988.xml"/><Relationship Id="rId195" Type="http://schemas.openxmlformats.org/officeDocument/2006/relationships/ctrlProp" Target="../ctrlProps/ctrlProp1004.xml"/><Relationship Id="rId209" Type="http://schemas.openxmlformats.org/officeDocument/2006/relationships/ctrlProp" Target="../ctrlProps/ctrlProp1018.xml"/><Relationship Id="rId190" Type="http://schemas.openxmlformats.org/officeDocument/2006/relationships/ctrlProp" Target="../ctrlProps/ctrlProp999.xml"/><Relationship Id="rId204" Type="http://schemas.openxmlformats.org/officeDocument/2006/relationships/ctrlProp" Target="../ctrlProps/ctrlProp1013.xml"/><Relationship Id="rId220" Type="http://schemas.openxmlformats.org/officeDocument/2006/relationships/ctrlProp" Target="../ctrlProps/ctrlProp1029.xml"/><Relationship Id="rId15" Type="http://schemas.openxmlformats.org/officeDocument/2006/relationships/ctrlProp" Target="../ctrlProps/ctrlProp824.xml"/><Relationship Id="rId36" Type="http://schemas.openxmlformats.org/officeDocument/2006/relationships/ctrlProp" Target="../ctrlProps/ctrlProp845.xml"/><Relationship Id="rId57" Type="http://schemas.openxmlformats.org/officeDocument/2006/relationships/ctrlProp" Target="../ctrlProps/ctrlProp866.xml"/><Relationship Id="rId106" Type="http://schemas.openxmlformats.org/officeDocument/2006/relationships/ctrlProp" Target="../ctrlProps/ctrlProp915.xml"/><Relationship Id="rId127" Type="http://schemas.openxmlformats.org/officeDocument/2006/relationships/ctrlProp" Target="../ctrlProps/ctrlProp936.xml"/><Relationship Id="rId10" Type="http://schemas.openxmlformats.org/officeDocument/2006/relationships/ctrlProp" Target="../ctrlProps/ctrlProp819.xml"/><Relationship Id="rId31" Type="http://schemas.openxmlformats.org/officeDocument/2006/relationships/ctrlProp" Target="../ctrlProps/ctrlProp840.xml"/><Relationship Id="rId52" Type="http://schemas.openxmlformats.org/officeDocument/2006/relationships/ctrlProp" Target="../ctrlProps/ctrlProp861.xml"/><Relationship Id="rId73" Type="http://schemas.openxmlformats.org/officeDocument/2006/relationships/ctrlProp" Target="../ctrlProps/ctrlProp882.xml"/><Relationship Id="rId78" Type="http://schemas.openxmlformats.org/officeDocument/2006/relationships/ctrlProp" Target="../ctrlProps/ctrlProp887.xml"/><Relationship Id="rId94" Type="http://schemas.openxmlformats.org/officeDocument/2006/relationships/ctrlProp" Target="../ctrlProps/ctrlProp903.xml"/><Relationship Id="rId99" Type="http://schemas.openxmlformats.org/officeDocument/2006/relationships/ctrlProp" Target="../ctrlProps/ctrlProp908.xml"/><Relationship Id="rId101" Type="http://schemas.openxmlformats.org/officeDocument/2006/relationships/ctrlProp" Target="../ctrlProps/ctrlProp910.xml"/><Relationship Id="rId122" Type="http://schemas.openxmlformats.org/officeDocument/2006/relationships/ctrlProp" Target="../ctrlProps/ctrlProp931.xml"/><Relationship Id="rId143" Type="http://schemas.openxmlformats.org/officeDocument/2006/relationships/ctrlProp" Target="../ctrlProps/ctrlProp952.xml"/><Relationship Id="rId148" Type="http://schemas.openxmlformats.org/officeDocument/2006/relationships/ctrlProp" Target="../ctrlProps/ctrlProp957.xml"/><Relationship Id="rId164" Type="http://schemas.openxmlformats.org/officeDocument/2006/relationships/ctrlProp" Target="../ctrlProps/ctrlProp973.xml"/><Relationship Id="rId169" Type="http://schemas.openxmlformats.org/officeDocument/2006/relationships/ctrlProp" Target="../ctrlProps/ctrlProp978.xml"/><Relationship Id="rId185" Type="http://schemas.openxmlformats.org/officeDocument/2006/relationships/ctrlProp" Target="../ctrlProps/ctrlProp994.xml"/><Relationship Id="rId4" Type="http://schemas.openxmlformats.org/officeDocument/2006/relationships/ctrlProp" Target="../ctrlProps/ctrlProp813.xml"/><Relationship Id="rId9" Type="http://schemas.openxmlformats.org/officeDocument/2006/relationships/ctrlProp" Target="../ctrlProps/ctrlProp818.xml"/><Relationship Id="rId180" Type="http://schemas.openxmlformats.org/officeDocument/2006/relationships/ctrlProp" Target="../ctrlProps/ctrlProp989.xml"/><Relationship Id="rId210" Type="http://schemas.openxmlformats.org/officeDocument/2006/relationships/ctrlProp" Target="../ctrlProps/ctrlProp1019.xml"/><Relationship Id="rId215" Type="http://schemas.openxmlformats.org/officeDocument/2006/relationships/ctrlProp" Target="../ctrlProps/ctrlProp1024.xml"/><Relationship Id="rId26" Type="http://schemas.openxmlformats.org/officeDocument/2006/relationships/ctrlProp" Target="../ctrlProps/ctrlProp835.xml"/><Relationship Id="rId47" Type="http://schemas.openxmlformats.org/officeDocument/2006/relationships/ctrlProp" Target="../ctrlProps/ctrlProp856.xml"/><Relationship Id="rId68" Type="http://schemas.openxmlformats.org/officeDocument/2006/relationships/ctrlProp" Target="../ctrlProps/ctrlProp877.xml"/><Relationship Id="rId89" Type="http://schemas.openxmlformats.org/officeDocument/2006/relationships/ctrlProp" Target="../ctrlProps/ctrlProp898.xml"/><Relationship Id="rId112" Type="http://schemas.openxmlformats.org/officeDocument/2006/relationships/ctrlProp" Target="../ctrlProps/ctrlProp921.xml"/><Relationship Id="rId133" Type="http://schemas.openxmlformats.org/officeDocument/2006/relationships/ctrlProp" Target="../ctrlProps/ctrlProp942.xml"/><Relationship Id="rId154" Type="http://schemas.openxmlformats.org/officeDocument/2006/relationships/ctrlProp" Target="../ctrlProps/ctrlProp963.xml"/><Relationship Id="rId175" Type="http://schemas.openxmlformats.org/officeDocument/2006/relationships/ctrlProp" Target="../ctrlProps/ctrlProp984.xml"/><Relationship Id="rId196" Type="http://schemas.openxmlformats.org/officeDocument/2006/relationships/ctrlProp" Target="../ctrlProps/ctrlProp1005.xml"/><Relationship Id="rId200" Type="http://schemas.openxmlformats.org/officeDocument/2006/relationships/ctrlProp" Target="../ctrlProps/ctrlProp1009.xml"/><Relationship Id="rId16" Type="http://schemas.openxmlformats.org/officeDocument/2006/relationships/ctrlProp" Target="../ctrlProps/ctrlProp825.xml"/><Relationship Id="rId37" Type="http://schemas.openxmlformats.org/officeDocument/2006/relationships/ctrlProp" Target="../ctrlProps/ctrlProp846.xml"/><Relationship Id="rId58" Type="http://schemas.openxmlformats.org/officeDocument/2006/relationships/ctrlProp" Target="../ctrlProps/ctrlProp867.xml"/><Relationship Id="rId79" Type="http://schemas.openxmlformats.org/officeDocument/2006/relationships/ctrlProp" Target="../ctrlProps/ctrlProp888.xml"/><Relationship Id="rId102" Type="http://schemas.openxmlformats.org/officeDocument/2006/relationships/ctrlProp" Target="../ctrlProps/ctrlProp911.xml"/><Relationship Id="rId123" Type="http://schemas.openxmlformats.org/officeDocument/2006/relationships/ctrlProp" Target="../ctrlProps/ctrlProp932.xml"/><Relationship Id="rId144" Type="http://schemas.openxmlformats.org/officeDocument/2006/relationships/ctrlProp" Target="../ctrlProps/ctrlProp953.xml"/><Relationship Id="rId90" Type="http://schemas.openxmlformats.org/officeDocument/2006/relationships/ctrlProp" Target="../ctrlProps/ctrlProp899.xml"/><Relationship Id="rId165" Type="http://schemas.openxmlformats.org/officeDocument/2006/relationships/ctrlProp" Target="../ctrlProps/ctrlProp974.xml"/><Relationship Id="rId186" Type="http://schemas.openxmlformats.org/officeDocument/2006/relationships/ctrlProp" Target="../ctrlProps/ctrlProp995.xml"/><Relationship Id="rId211" Type="http://schemas.openxmlformats.org/officeDocument/2006/relationships/ctrlProp" Target="../ctrlProps/ctrlProp1020.xml"/><Relationship Id="rId27" Type="http://schemas.openxmlformats.org/officeDocument/2006/relationships/ctrlProp" Target="../ctrlProps/ctrlProp836.xml"/><Relationship Id="rId48" Type="http://schemas.openxmlformats.org/officeDocument/2006/relationships/ctrlProp" Target="../ctrlProps/ctrlProp857.xml"/><Relationship Id="rId69" Type="http://schemas.openxmlformats.org/officeDocument/2006/relationships/ctrlProp" Target="../ctrlProps/ctrlProp878.xml"/><Relationship Id="rId113" Type="http://schemas.openxmlformats.org/officeDocument/2006/relationships/ctrlProp" Target="../ctrlProps/ctrlProp922.xml"/><Relationship Id="rId134" Type="http://schemas.openxmlformats.org/officeDocument/2006/relationships/ctrlProp" Target="../ctrlProps/ctrlProp943.xml"/><Relationship Id="rId80" Type="http://schemas.openxmlformats.org/officeDocument/2006/relationships/ctrlProp" Target="../ctrlProps/ctrlProp889.xml"/><Relationship Id="rId155" Type="http://schemas.openxmlformats.org/officeDocument/2006/relationships/ctrlProp" Target="../ctrlProps/ctrlProp964.xml"/><Relationship Id="rId176" Type="http://schemas.openxmlformats.org/officeDocument/2006/relationships/ctrlProp" Target="../ctrlProps/ctrlProp985.xml"/><Relationship Id="rId197" Type="http://schemas.openxmlformats.org/officeDocument/2006/relationships/ctrlProp" Target="../ctrlProps/ctrlProp1006.xml"/><Relationship Id="rId201" Type="http://schemas.openxmlformats.org/officeDocument/2006/relationships/ctrlProp" Target="../ctrlProps/ctrlProp1010.xml"/><Relationship Id="rId17" Type="http://schemas.openxmlformats.org/officeDocument/2006/relationships/ctrlProp" Target="../ctrlProps/ctrlProp826.xml"/><Relationship Id="rId38" Type="http://schemas.openxmlformats.org/officeDocument/2006/relationships/ctrlProp" Target="../ctrlProps/ctrlProp847.xml"/><Relationship Id="rId59" Type="http://schemas.openxmlformats.org/officeDocument/2006/relationships/ctrlProp" Target="../ctrlProps/ctrlProp868.xml"/><Relationship Id="rId103" Type="http://schemas.openxmlformats.org/officeDocument/2006/relationships/ctrlProp" Target="../ctrlProps/ctrlProp912.xml"/><Relationship Id="rId124" Type="http://schemas.openxmlformats.org/officeDocument/2006/relationships/ctrlProp" Target="../ctrlProps/ctrlProp933.xml"/><Relationship Id="rId70" Type="http://schemas.openxmlformats.org/officeDocument/2006/relationships/ctrlProp" Target="../ctrlProps/ctrlProp879.xml"/><Relationship Id="rId91" Type="http://schemas.openxmlformats.org/officeDocument/2006/relationships/ctrlProp" Target="../ctrlProps/ctrlProp900.xml"/><Relationship Id="rId145" Type="http://schemas.openxmlformats.org/officeDocument/2006/relationships/ctrlProp" Target="../ctrlProps/ctrlProp954.xml"/><Relationship Id="rId166" Type="http://schemas.openxmlformats.org/officeDocument/2006/relationships/ctrlProp" Target="../ctrlProps/ctrlProp975.xml"/><Relationship Id="rId187" Type="http://schemas.openxmlformats.org/officeDocument/2006/relationships/ctrlProp" Target="../ctrlProps/ctrlProp996.xml"/><Relationship Id="rId1" Type="http://schemas.openxmlformats.org/officeDocument/2006/relationships/printerSettings" Target="../printerSettings/printerSettings19.bin"/><Relationship Id="rId212" Type="http://schemas.openxmlformats.org/officeDocument/2006/relationships/ctrlProp" Target="../ctrlProps/ctrlProp1021.xml"/><Relationship Id="rId28" Type="http://schemas.openxmlformats.org/officeDocument/2006/relationships/ctrlProp" Target="../ctrlProps/ctrlProp837.xml"/><Relationship Id="rId49" Type="http://schemas.openxmlformats.org/officeDocument/2006/relationships/ctrlProp" Target="../ctrlProps/ctrlProp858.xml"/><Relationship Id="rId114" Type="http://schemas.openxmlformats.org/officeDocument/2006/relationships/ctrlProp" Target="../ctrlProps/ctrlProp923.xml"/><Relationship Id="rId60" Type="http://schemas.openxmlformats.org/officeDocument/2006/relationships/ctrlProp" Target="../ctrlProps/ctrlProp869.xml"/><Relationship Id="rId81" Type="http://schemas.openxmlformats.org/officeDocument/2006/relationships/ctrlProp" Target="../ctrlProps/ctrlProp890.xml"/><Relationship Id="rId135" Type="http://schemas.openxmlformats.org/officeDocument/2006/relationships/ctrlProp" Target="../ctrlProps/ctrlProp944.xml"/><Relationship Id="rId156" Type="http://schemas.openxmlformats.org/officeDocument/2006/relationships/ctrlProp" Target="../ctrlProps/ctrlProp965.xml"/><Relationship Id="rId177" Type="http://schemas.openxmlformats.org/officeDocument/2006/relationships/ctrlProp" Target="../ctrlProps/ctrlProp986.xml"/><Relationship Id="rId198" Type="http://schemas.openxmlformats.org/officeDocument/2006/relationships/ctrlProp" Target="../ctrlProps/ctrlProp1007.xml"/><Relationship Id="rId202" Type="http://schemas.openxmlformats.org/officeDocument/2006/relationships/ctrlProp" Target="../ctrlProps/ctrlProp1011.xml"/><Relationship Id="rId18" Type="http://schemas.openxmlformats.org/officeDocument/2006/relationships/ctrlProp" Target="../ctrlProps/ctrlProp827.xml"/><Relationship Id="rId39" Type="http://schemas.openxmlformats.org/officeDocument/2006/relationships/ctrlProp" Target="../ctrlProps/ctrlProp848.xml"/><Relationship Id="rId50" Type="http://schemas.openxmlformats.org/officeDocument/2006/relationships/ctrlProp" Target="../ctrlProps/ctrlProp859.xml"/><Relationship Id="rId104" Type="http://schemas.openxmlformats.org/officeDocument/2006/relationships/ctrlProp" Target="../ctrlProps/ctrlProp913.xml"/><Relationship Id="rId125" Type="http://schemas.openxmlformats.org/officeDocument/2006/relationships/ctrlProp" Target="../ctrlProps/ctrlProp934.xml"/><Relationship Id="rId146" Type="http://schemas.openxmlformats.org/officeDocument/2006/relationships/ctrlProp" Target="../ctrlProps/ctrlProp955.xml"/><Relationship Id="rId167" Type="http://schemas.openxmlformats.org/officeDocument/2006/relationships/ctrlProp" Target="../ctrlProps/ctrlProp976.xml"/><Relationship Id="rId188" Type="http://schemas.openxmlformats.org/officeDocument/2006/relationships/ctrlProp" Target="../ctrlProps/ctrlProp997.xml"/><Relationship Id="rId71" Type="http://schemas.openxmlformats.org/officeDocument/2006/relationships/ctrlProp" Target="../ctrlProps/ctrlProp880.xml"/><Relationship Id="rId92" Type="http://schemas.openxmlformats.org/officeDocument/2006/relationships/ctrlProp" Target="../ctrlProps/ctrlProp901.xml"/><Relationship Id="rId213" Type="http://schemas.openxmlformats.org/officeDocument/2006/relationships/ctrlProp" Target="../ctrlProps/ctrlProp1022.xml"/><Relationship Id="rId2" Type="http://schemas.openxmlformats.org/officeDocument/2006/relationships/drawing" Target="../drawings/drawing39.xml"/><Relationship Id="rId29" Type="http://schemas.openxmlformats.org/officeDocument/2006/relationships/ctrlProp" Target="../ctrlProps/ctrlProp838.xml"/><Relationship Id="rId40" Type="http://schemas.openxmlformats.org/officeDocument/2006/relationships/ctrlProp" Target="../ctrlProps/ctrlProp849.xml"/><Relationship Id="rId115" Type="http://schemas.openxmlformats.org/officeDocument/2006/relationships/ctrlProp" Target="../ctrlProps/ctrlProp924.xml"/><Relationship Id="rId136" Type="http://schemas.openxmlformats.org/officeDocument/2006/relationships/ctrlProp" Target="../ctrlProps/ctrlProp945.xml"/><Relationship Id="rId157" Type="http://schemas.openxmlformats.org/officeDocument/2006/relationships/ctrlProp" Target="../ctrlProps/ctrlProp966.xml"/><Relationship Id="rId178" Type="http://schemas.openxmlformats.org/officeDocument/2006/relationships/ctrlProp" Target="../ctrlProps/ctrlProp987.xml"/><Relationship Id="rId61" Type="http://schemas.openxmlformats.org/officeDocument/2006/relationships/ctrlProp" Target="../ctrlProps/ctrlProp870.xml"/><Relationship Id="rId82" Type="http://schemas.openxmlformats.org/officeDocument/2006/relationships/ctrlProp" Target="../ctrlProps/ctrlProp891.xml"/><Relationship Id="rId199" Type="http://schemas.openxmlformats.org/officeDocument/2006/relationships/ctrlProp" Target="../ctrlProps/ctrlProp1008.xml"/><Relationship Id="rId203" Type="http://schemas.openxmlformats.org/officeDocument/2006/relationships/ctrlProp" Target="../ctrlProps/ctrlProp1012.xml"/><Relationship Id="rId19" Type="http://schemas.openxmlformats.org/officeDocument/2006/relationships/ctrlProp" Target="../ctrlProps/ctrlProp82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40.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17" Type="http://schemas.openxmlformats.org/officeDocument/2006/relationships/ctrlProp" Target="../ctrlProps/ctrlProp1144.xml"/><Relationship Id="rId21" Type="http://schemas.openxmlformats.org/officeDocument/2006/relationships/ctrlProp" Target="../ctrlProps/ctrlProp1048.xml"/><Relationship Id="rId42" Type="http://schemas.openxmlformats.org/officeDocument/2006/relationships/ctrlProp" Target="../ctrlProps/ctrlProp1069.xml"/><Relationship Id="rId63" Type="http://schemas.openxmlformats.org/officeDocument/2006/relationships/ctrlProp" Target="../ctrlProps/ctrlProp1090.xml"/><Relationship Id="rId84" Type="http://schemas.openxmlformats.org/officeDocument/2006/relationships/ctrlProp" Target="../ctrlProps/ctrlProp1111.xml"/><Relationship Id="rId138" Type="http://schemas.openxmlformats.org/officeDocument/2006/relationships/ctrlProp" Target="../ctrlProps/ctrlProp1165.xml"/><Relationship Id="rId159" Type="http://schemas.openxmlformats.org/officeDocument/2006/relationships/ctrlProp" Target="../ctrlProps/ctrlProp1186.xml"/><Relationship Id="rId170" Type="http://schemas.openxmlformats.org/officeDocument/2006/relationships/ctrlProp" Target="../ctrlProps/ctrlProp1197.xml"/><Relationship Id="rId191" Type="http://schemas.openxmlformats.org/officeDocument/2006/relationships/ctrlProp" Target="../ctrlProps/ctrlProp1218.xml"/><Relationship Id="rId205" Type="http://schemas.openxmlformats.org/officeDocument/2006/relationships/ctrlProp" Target="../ctrlProps/ctrlProp1232.xml"/><Relationship Id="rId226" Type="http://schemas.openxmlformats.org/officeDocument/2006/relationships/ctrlProp" Target="../ctrlProps/ctrlProp1253.xml"/><Relationship Id="rId107" Type="http://schemas.openxmlformats.org/officeDocument/2006/relationships/ctrlProp" Target="../ctrlProps/ctrlProp1134.xml"/><Relationship Id="rId11" Type="http://schemas.openxmlformats.org/officeDocument/2006/relationships/ctrlProp" Target="../ctrlProps/ctrlProp1038.xml"/><Relationship Id="rId32" Type="http://schemas.openxmlformats.org/officeDocument/2006/relationships/ctrlProp" Target="../ctrlProps/ctrlProp1059.xml"/><Relationship Id="rId53" Type="http://schemas.openxmlformats.org/officeDocument/2006/relationships/ctrlProp" Target="../ctrlProps/ctrlProp1080.xml"/><Relationship Id="rId74" Type="http://schemas.openxmlformats.org/officeDocument/2006/relationships/ctrlProp" Target="../ctrlProps/ctrlProp1101.xml"/><Relationship Id="rId128" Type="http://schemas.openxmlformats.org/officeDocument/2006/relationships/ctrlProp" Target="../ctrlProps/ctrlProp1155.xml"/><Relationship Id="rId149" Type="http://schemas.openxmlformats.org/officeDocument/2006/relationships/ctrlProp" Target="../ctrlProps/ctrlProp1176.xml"/><Relationship Id="rId5" Type="http://schemas.openxmlformats.org/officeDocument/2006/relationships/ctrlProp" Target="../ctrlProps/ctrlProp1032.xml"/><Relationship Id="rId95" Type="http://schemas.openxmlformats.org/officeDocument/2006/relationships/ctrlProp" Target="../ctrlProps/ctrlProp1122.xml"/><Relationship Id="rId160" Type="http://schemas.openxmlformats.org/officeDocument/2006/relationships/ctrlProp" Target="../ctrlProps/ctrlProp1187.xml"/><Relationship Id="rId181" Type="http://schemas.openxmlformats.org/officeDocument/2006/relationships/ctrlProp" Target="../ctrlProps/ctrlProp1208.xml"/><Relationship Id="rId216" Type="http://schemas.openxmlformats.org/officeDocument/2006/relationships/ctrlProp" Target="../ctrlProps/ctrlProp1243.xml"/><Relationship Id="rId22" Type="http://schemas.openxmlformats.org/officeDocument/2006/relationships/ctrlProp" Target="../ctrlProps/ctrlProp1049.xml"/><Relationship Id="rId43" Type="http://schemas.openxmlformats.org/officeDocument/2006/relationships/ctrlProp" Target="../ctrlProps/ctrlProp1070.xml"/><Relationship Id="rId64" Type="http://schemas.openxmlformats.org/officeDocument/2006/relationships/ctrlProp" Target="../ctrlProps/ctrlProp1091.xml"/><Relationship Id="rId118" Type="http://schemas.openxmlformats.org/officeDocument/2006/relationships/ctrlProp" Target="../ctrlProps/ctrlProp1145.xml"/><Relationship Id="rId139" Type="http://schemas.openxmlformats.org/officeDocument/2006/relationships/ctrlProp" Target="../ctrlProps/ctrlProp1166.xml"/><Relationship Id="rId85" Type="http://schemas.openxmlformats.org/officeDocument/2006/relationships/ctrlProp" Target="../ctrlProps/ctrlProp1112.xml"/><Relationship Id="rId150" Type="http://schemas.openxmlformats.org/officeDocument/2006/relationships/ctrlProp" Target="../ctrlProps/ctrlProp1177.xml"/><Relationship Id="rId171" Type="http://schemas.openxmlformats.org/officeDocument/2006/relationships/ctrlProp" Target="../ctrlProps/ctrlProp1198.xml"/><Relationship Id="rId192" Type="http://schemas.openxmlformats.org/officeDocument/2006/relationships/ctrlProp" Target="../ctrlProps/ctrlProp1219.xml"/><Relationship Id="rId206" Type="http://schemas.openxmlformats.org/officeDocument/2006/relationships/ctrlProp" Target="../ctrlProps/ctrlProp1233.xml"/><Relationship Id="rId227" Type="http://schemas.openxmlformats.org/officeDocument/2006/relationships/ctrlProp" Target="../ctrlProps/ctrlProp1254.xml"/><Relationship Id="rId12" Type="http://schemas.openxmlformats.org/officeDocument/2006/relationships/ctrlProp" Target="../ctrlProps/ctrlProp1039.xml"/><Relationship Id="rId33" Type="http://schemas.openxmlformats.org/officeDocument/2006/relationships/ctrlProp" Target="../ctrlProps/ctrlProp1060.xml"/><Relationship Id="rId108" Type="http://schemas.openxmlformats.org/officeDocument/2006/relationships/ctrlProp" Target="../ctrlProps/ctrlProp1135.xml"/><Relationship Id="rId129" Type="http://schemas.openxmlformats.org/officeDocument/2006/relationships/ctrlProp" Target="../ctrlProps/ctrlProp1156.xml"/><Relationship Id="rId54" Type="http://schemas.openxmlformats.org/officeDocument/2006/relationships/ctrlProp" Target="../ctrlProps/ctrlProp1081.xml"/><Relationship Id="rId75" Type="http://schemas.openxmlformats.org/officeDocument/2006/relationships/ctrlProp" Target="../ctrlProps/ctrlProp1102.xml"/><Relationship Id="rId96" Type="http://schemas.openxmlformats.org/officeDocument/2006/relationships/ctrlProp" Target="../ctrlProps/ctrlProp1123.xml"/><Relationship Id="rId140" Type="http://schemas.openxmlformats.org/officeDocument/2006/relationships/ctrlProp" Target="../ctrlProps/ctrlProp1167.xml"/><Relationship Id="rId161" Type="http://schemas.openxmlformats.org/officeDocument/2006/relationships/ctrlProp" Target="../ctrlProps/ctrlProp1188.xml"/><Relationship Id="rId182" Type="http://schemas.openxmlformats.org/officeDocument/2006/relationships/ctrlProp" Target="../ctrlProps/ctrlProp1209.xml"/><Relationship Id="rId217" Type="http://schemas.openxmlformats.org/officeDocument/2006/relationships/ctrlProp" Target="../ctrlProps/ctrlProp1244.xml"/><Relationship Id="rId6" Type="http://schemas.openxmlformats.org/officeDocument/2006/relationships/ctrlProp" Target="../ctrlProps/ctrlProp1033.xml"/><Relationship Id="rId23" Type="http://schemas.openxmlformats.org/officeDocument/2006/relationships/ctrlProp" Target="../ctrlProps/ctrlProp1050.xml"/><Relationship Id="rId119" Type="http://schemas.openxmlformats.org/officeDocument/2006/relationships/ctrlProp" Target="../ctrlProps/ctrlProp1146.xml"/><Relationship Id="rId44" Type="http://schemas.openxmlformats.org/officeDocument/2006/relationships/ctrlProp" Target="../ctrlProps/ctrlProp1071.xml"/><Relationship Id="rId65" Type="http://schemas.openxmlformats.org/officeDocument/2006/relationships/ctrlProp" Target="../ctrlProps/ctrlProp1092.xml"/><Relationship Id="rId86" Type="http://schemas.openxmlformats.org/officeDocument/2006/relationships/ctrlProp" Target="../ctrlProps/ctrlProp1113.xml"/><Relationship Id="rId130" Type="http://schemas.openxmlformats.org/officeDocument/2006/relationships/ctrlProp" Target="../ctrlProps/ctrlProp1157.xml"/><Relationship Id="rId151" Type="http://schemas.openxmlformats.org/officeDocument/2006/relationships/ctrlProp" Target="../ctrlProps/ctrlProp1178.xml"/><Relationship Id="rId172" Type="http://schemas.openxmlformats.org/officeDocument/2006/relationships/ctrlProp" Target="../ctrlProps/ctrlProp1199.xml"/><Relationship Id="rId193" Type="http://schemas.openxmlformats.org/officeDocument/2006/relationships/ctrlProp" Target="../ctrlProps/ctrlProp1220.xml"/><Relationship Id="rId207" Type="http://schemas.openxmlformats.org/officeDocument/2006/relationships/ctrlProp" Target="../ctrlProps/ctrlProp1234.xml"/><Relationship Id="rId228" Type="http://schemas.openxmlformats.org/officeDocument/2006/relationships/ctrlProp" Target="../ctrlProps/ctrlProp1255.xml"/><Relationship Id="rId13" Type="http://schemas.openxmlformats.org/officeDocument/2006/relationships/ctrlProp" Target="../ctrlProps/ctrlProp1040.xml"/><Relationship Id="rId109" Type="http://schemas.openxmlformats.org/officeDocument/2006/relationships/ctrlProp" Target="../ctrlProps/ctrlProp1136.xml"/><Relationship Id="rId34" Type="http://schemas.openxmlformats.org/officeDocument/2006/relationships/ctrlProp" Target="../ctrlProps/ctrlProp1061.xml"/><Relationship Id="rId55" Type="http://schemas.openxmlformats.org/officeDocument/2006/relationships/ctrlProp" Target="../ctrlProps/ctrlProp1082.xml"/><Relationship Id="rId76" Type="http://schemas.openxmlformats.org/officeDocument/2006/relationships/ctrlProp" Target="../ctrlProps/ctrlProp1103.xml"/><Relationship Id="rId97" Type="http://schemas.openxmlformats.org/officeDocument/2006/relationships/ctrlProp" Target="../ctrlProps/ctrlProp1124.xml"/><Relationship Id="rId120" Type="http://schemas.openxmlformats.org/officeDocument/2006/relationships/ctrlProp" Target="../ctrlProps/ctrlProp1147.xml"/><Relationship Id="rId141" Type="http://schemas.openxmlformats.org/officeDocument/2006/relationships/ctrlProp" Target="../ctrlProps/ctrlProp1168.xml"/><Relationship Id="rId7" Type="http://schemas.openxmlformats.org/officeDocument/2006/relationships/ctrlProp" Target="../ctrlProps/ctrlProp1034.xml"/><Relationship Id="rId162" Type="http://schemas.openxmlformats.org/officeDocument/2006/relationships/ctrlProp" Target="../ctrlProps/ctrlProp1189.xml"/><Relationship Id="rId183" Type="http://schemas.openxmlformats.org/officeDocument/2006/relationships/ctrlProp" Target="../ctrlProps/ctrlProp1210.xml"/><Relationship Id="rId218" Type="http://schemas.openxmlformats.org/officeDocument/2006/relationships/ctrlProp" Target="../ctrlProps/ctrlProp1245.xml"/><Relationship Id="rId24" Type="http://schemas.openxmlformats.org/officeDocument/2006/relationships/ctrlProp" Target="../ctrlProps/ctrlProp1051.xml"/><Relationship Id="rId45" Type="http://schemas.openxmlformats.org/officeDocument/2006/relationships/ctrlProp" Target="../ctrlProps/ctrlProp1072.xml"/><Relationship Id="rId66" Type="http://schemas.openxmlformats.org/officeDocument/2006/relationships/ctrlProp" Target="../ctrlProps/ctrlProp1093.xml"/><Relationship Id="rId87" Type="http://schemas.openxmlformats.org/officeDocument/2006/relationships/ctrlProp" Target="../ctrlProps/ctrlProp1114.xml"/><Relationship Id="rId110" Type="http://schemas.openxmlformats.org/officeDocument/2006/relationships/ctrlProp" Target="../ctrlProps/ctrlProp1137.xml"/><Relationship Id="rId131" Type="http://schemas.openxmlformats.org/officeDocument/2006/relationships/ctrlProp" Target="../ctrlProps/ctrlProp1158.xml"/><Relationship Id="rId152" Type="http://schemas.openxmlformats.org/officeDocument/2006/relationships/ctrlProp" Target="../ctrlProps/ctrlProp1179.xml"/><Relationship Id="rId173" Type="http://schemas.openxmlformats.org/officeDocument/2006/relationships/ctrlProp" Target="../ctrlProps/ctrlProp1200.xml"/><Relationship Id="rId194" Type="http://schemas.openxmlformats.org/officeDocument/2006/relationships/ctrlProp" Target="../ctrlProps/ctrlProp1221.xml"/><Relationship Id="rId208" Type="http://schemas.openxmlformats.org/officeDocument/2006/relationships/ctrlProp" Target="../ctrlProps/ctrlProp1235.xml"/><Relationship Id="rId229" Type="http://schemas.openxmlformats.org/officeDocument/2006/relationships/ctrlProp" Target="../ctrlProps/ctrlProp1256.xml"/><Relationship Id="rId14" Type="http://schemas.openxmlformats.org/officeDocument/2006/relationships/ctrlProp" Target="../ctrlProps/ctrlProp1041.xml"/><Relationship Id="rId35" Type="http://schemas.openxmlformats.org/officeDocument/2006/relationships/ctrlProp" Target="../ctrlProps/ctrlProp1062.xml"/><Relationship Id="rId56" Type="http://schemas.openxmlformats.org/officeDocument/2006/relationships/ctrlProp" Target="../ctrlProps/ctrlProp1083.xml"/><Relationship Id="rId77" Type="http://schemas.openxmlformats.org/officeDocument/2006/relationships/ctrlProp" Target="../ctrlProps/ctrlProp1104.xml"/><Relationship Id="rId100" Type="http://schemas.openxmlformats.org/officeDocument/2006/relationships/ctrlProp" Target="../ctrlProps/ctrlProp1127.xml"/><Relationship Id="rId8" Type="http://schemas.openxmlformats.org/officeDocument/2006/relationships/ctrlProp" Target="../ctrlProps/ctrlProp1035.xml"/><Relationship Id="rId98" Type="http://schemas.openxmlformats.org/officeDocument/2006/relationships/ctrlProp" Target="../ctrlProps/ctrlProp1125.xml"/><Relationship Id="rId121" Type="http://schemas.openxmlformats.org/officeDocument/2006/relationships/ctrlProp" Target="../ctrlProps/ctrlProp1148.xml"/><Relationship Id="rId142" Type="http://schemas.openxmlformats.org/officeDocument/2006/relationships/ctrlProp" Target="../ctrlProps/ctrlProp1169.xml"/><Relationship Id="rId163" Type="http://schemas.openxmlformats.org/officeDocument/2006/relationships/ctrlProp" Target="../ctrlProps/ctrlProp1190.xml"/><Relationship Id="rId184" Type="http://schemas.openxmlformats.org/officeDocument/2006/relationships/ctrlProp" Target="../ctrlProps/ctrlProp1211.xml"/><Relationship Id="rId219" Type="http://schemas.openxmlformats.org/officeDocument/2006/relationships/ctrlProp" Target="../ctrlProps/ctrlProp1246.xml"/><Relationship Id="rId230" Type="http://schemas.openxmlformats.org/officeDocument/2006/relationships/ctrlProp" Target="../ctrlProps/ctrlProp1257.xml"/><Relationship Id="rId25" Type="http://schemas.openxmlformats.org/officeDocument/2006/relationships/ctrlProp" Target="../ctrlProps/ctrlProp1052.xml"/><Relationship Id="rId46" Type="http://schemas.openxmlformats.org/officeDocument/2006/relationships/ctrlProp" Target="../ctrlProps/ctrlProp1073.xml"/><Relationship Id="rId67" Type="http://schemas.openxmlformats.org/officeDocument/2006/relationships/ctrlProp" Target="../ctrlProps/ctrlProp1094.xml"/><Relationship Id="rId20" Type="http://schemas.openxmlformats.org/officeDocument/2006/relationships/ctrlProp" Target="../ctrlProps/ctrlProp1047.xml"/><Relationship Id="rId41" Type="http://schemas.openxmlformats.org/officeDocument/2006/relationships/ctrlProp" Target="../ctrlProps/ctrlProp1068.xml"/><Relationship Id="rId62" Type="http://schemas.openxmlformats.org/officeDocument/2006/relationships/ctrlProp" Target="../ctrlProps/ctrlProp1089.xml"/><Relationship Id="rId83" Type="http://schemas.openxmlformats.org/officeDocument/2006/relationships/ctrlProp" Target="../ctrlProps/ctrlProp1110.xml"/><Relationship Id="rId88" Type="http://schemas.openxmlformats.org/officeDocument/2006/relationships/ctrlProp" Target="../ctrlProps/ctrlProp1115.xml"/><Relationship Id="rId111" Type="http://schemas.openxmlformats.org/officeDocument/2006/relationships/ctrlProp" Target="../ctrlProps/ctrlProp1138.xml"/><Relationship Id="rId132" Type="http://schemas.openxmlformats.org/officeDocument/2006/relationships/ctrlProp" Target="../ctrlProps/ctrlProp1159.xml"/><Relationship Id="rId153" Type="http://schemas.openxmlformats.org/officeDocument/2006/relationships/ctrlProp" Target="../ctrlProps/ctrlProp1180.xml"/><Relationship Id="rId174" Type="http://schemas.openxmlformats.org/officeDocument/2006/relationships/ctrlProp" Target="../ctrlProps/ctrlProp1201.xml"/><Relationship Id="rId179" Type="http://schemas.openxmlformats.org/officeDocument/2006/relationships/ctrlProp" Target="../ctrlProps/ctrlProp1206.xml"/><Relationship Id="rId195" Type="http://schemas.openxmlformats.org/officeDocument/2006/relationships/ctrlProp" Target="../ctrlProps/ctrlProp1222.xml"/><Relationship Id="rId209" Type="http://schemas.openxmlformats.org/officeDocument/2006/relationships/ctrlProp" Target="../ctrlProps/ctrlProp1236.xml"/><Relationship Id="rId190" Type="http://schemas.openxmlformats.org/officeDocument/2006/relationships/ctrlProp" Target="../ctrlProps/ctrlProp1217.xml"/><Relationship Id="rId204" Type="http://schemas.openxmlformats.org/officeDocument/2006/relationships/ctrlProp" Target="../ctrlProps/ctrlProp1231.xml"/><Relationship Id="rId220" Type="http://schemas.openxmlformats.org/officeDocument/2006/relationships/ctrlProp" Target="../ctrlProps/ctrlProp1247.xml"/><Relationship Id="rId225" Type="http://schemas.openxmlformats.org/officeDocument/2006/relationships/ctrlProp" Target="../ctrlProps/ctrlProp1252.xml"/><Relationship Id="rId15" Type="http://schemas.openxmlformats.org/officeDocument/2006/relationships/ctrlProp" Target="../ctrlProps/ctrlProp1042.xml"/><Relationship Id="rId36" Type="http://schemas.openxmlformats.org/officeDocument/2006/relationships/ctrlProp" Target="../ctrlProps/ctrlProp1063.xml"/><Relationship Id="rId57" Type="http://schemas.openxmlformats.org/officeDocument/2006/relationships/ctrlProp" Target="../ctrlProps/ctrlProp1084.xml"/><Relationship Id="rId106" Type="http://schemas.openxmlformats.org/officeDocument/2006/relationships/ctrlProp" Target="../ctrlProps/ctrlProp1133.xml"/><Relationship Id="rId127" Type="http://schemas.openxmlformats.org/officeDocument/2006/relationships/ctrlProp" Target="../ctrlProps/ctrlProp1154.xml"/><Relationship Id="rId10" Type="http://schemas.openxmlformats.org/officeDocument/2006/relationships/ctrlProp" Target="../ctrlProps/ctrlProp1037.xml"/><Relationship Id="rId31" Type="http://schemas.openxmlformats.org/officeDocument/2006/relationships/ctrlProp" Target="../ctrlProps/ctrlProp1058.xml"/><Relationship Id="rId52" Type="http://schemas.openxmlformats.org/officeDocument/2006/relationships/ctrlProp" Target="../ctrlProps/ctrlProp1079.xml"/><Relationship Id="rId73" Type="http://schemas.openxmlformats.org/officeDocument/2006/relationships/ctrlProp" Target="../ctrlProps/ctrlProp1100.xml"/><Relationship Id="rId78" Type="http://schemas.openxmlformats.org/officeDocument/2006/relationships/ctrlProp" Target="../ctrlProps/ctrlProp1105.xml"/><Relationship Id="rId94" Type="http://schemas.openxmlformats.org/officeDocument/2006/relationships/ctrlProp" Target="../ctrlProps/ctrlProp1121.xml"/><Relationship Id="rId99" Type="http://schemas.openxmlformats.org/officeDocument/2006/relationships/ctrlProp" Target="../ctrlProps/ctrlProp1126.xml"/><Relationship Id="rId101" Type="http://schemas.openxmlformats.org/officeDocument/2006/relationships/ctrlProp" Target="../ctrlProps/ctrlProp1128.xml"/><Relationship Id="rId122" Type="http://schemas.openxmlformats.org/officeDocument/2006/relationships/ctrlProp" Target="../ctrlProps/ctrlProp1149.xml"/><Relationship Id="rId143" Type="http://schemas.openxmlformats.org/officeDocument/2006/relationships/ctrlProp" Target="../ctrlProps/ctrlProp1170.xml"/><Relationship Id="rId148" Type="http://schemas.openxmlformats.org/officeDocument/2006/relationships/ctrlProp" Target="../ctrlProps/ctrlProp1175.xml"/><Relationship Id="rId164" Type="http://schemas.openxmlformats.org/officeDocument/2006/relationships/ctrlProp" Target="../ctrlProps/ctrlProp1191.xml"/><Relationship Id="rId169" Type="http://schemas.openxmlformats.org/officeDocument/2006/relationships/ctrlProp" Target="../ctrlProps/ctrlProp1196.xml"/><Relationship Id="rId185" Type="http://schemas.openxmlformats.org/officeDocument/2006/relationships/ctrlProp" Target="../ctrlProps/ctrlProp1212.xml"/><Relationship Id="rId4" Type="http://schemas.openxmlformats.org/officeDocument/2006/relationships/ctrlProp" Target="../ctrlProps/ctrlProp1031.xml"/><Relationship Id="rId9" Type="http://schemas.openxmlformats.org/officeDocument/2006/relationships/ctrlProp" Target="../ctrlProps/ctrlProp1036.xml"/><Relationship Id="rId180" Type="http://schemas.openxmlformats.org/officeDocument/2006/relationships/ctrlProp" Target="../ctrlProps/ctrlProp1207.xml"/><Relationship Id="rId210" Type="http://schemas.openxmlformats.org/officeDocument/2006/relationships/ctrlProp" Target="../ctrlProps/ctrlProp1237.xml"/><Relationship Id="rId215" Type="http://schemas.openxmlformats.org/officeDocument/2006/relationships/ctrlProp" Target="../ctrlProps/ctrlProp1242.xml"/><Relationship Id="rId26" Type="http://schemas.openxmlformats.org/officeDocument/2006/relationships/ctrlProp" Target="../ctrlProps/ctrlProp1053.xml"/><Relationship Id="rId231" Type="http://schemas.openxmlformats.org/officeDocument/2006/relationships/ctrlProp" Target="../ctrlProps/ctrlProp1258.xml"/><Relationship Id="rId47" Type="http://schemas.openxmlformats.org/officeDocument/2006/relationships/ctrlProp" Target="../ctrlProps/ctrlProp1074.xml"/><Relationship Id="rId68" Type="http://schemas.openxmlformats.org/officeDocument/2006/relationships/ctrlProp" Target="../ctrlProps/ctrlProp1095.xml"/><Relationship Id="rId89" Type="http://schemas.openxmlformats.org/officeDocument/2006/relationships/ctrlProp" Target="../ctrlProps/ctrlProp1116.xml"/><Relationship Id="rId112" Type="http://schemas.openxmlformats.org/officeDocument/2006/relationships/ctrlProp" Target="../ctrlProps/ctrlProp1139.xml"/><Relationship Id="rId133" Type="http://schemas.openxmlformats.org/officeDocument/2006/relationships/ctrlProp" Target="../ctrlProps/ctrlProp1160.xml"/><Relationship Id="rId154" Type="http://schemas.openxmlformats.org/officeDocument/2006/relationships/ctrlProp" Target="../ctrlProps/ctrlProp1181.xml"/><Relationship Id="rId175" Type="http://schemas.openxmlformats.org/officeDocument/2006/relationships/ctrlProp" Target="../ctrlProps/ctrlProp1202.xml"/><Relationship Id="rId196" Type="http://schemas.openxmlformats.org/officeDocument/2006/relationships/ctrlProp" Target="../ctrlProps/ctrlProp1223.xml"/><Relationship Id="rId200" Type="http://schemas.openxmlformats.org/officeDocument/2006/relationships/ctrlProp" Target="../ctrlProps/ctrlProp1227.xml"/><Relationship Id="rId16" Type="http://schemas.openxmlformats.org/officeDocument/2006/relationships/ctrlProp" Target="../ctrlProps/ctrlProp1043.xml"/><Relationship Id="rId221" Type="http://schemas.openxmlformats.org/officeDocument/2006/relationships/ctrlProp" Target="../ctrlProps/ctrlProp1248.xml"/><Relationship Id="rId37" Type="http://schemas.openxmlformats.org/officeDocument/2006/relationships/ctrlProp" Target="../ctrlProps/ctrlProp1064.xml"/><Relationship Id="rId58" Type="http://schemas.openxmlformats.org/officeDocument/2006/relationships/ctrlProp" Target="../ctrlProps/ctrlProp1085.xml"/><Relationship Id="rId79" Type="http://schemas.openxmlformats.org/officeDocument/2006/relationships/ctrlProp" Target="../ctrlProps/ctrlProp1106.xml"/><Relationship Id="rId102" Type="http://schemas.openxmlformats.org/officeDocument/2006/relationships/ctrlProp" Target="../ctrlProps/ctrlProp1129.xml"/><Relationship Id="rId123" Type="http://schemas.openxmlformats.org/officeDocument/2006/relationships/ctrlProp" Target="../ctrlProps/ctrlProp1150.xml"/><Relationship Id="rId144" Type="http://schemas.openxmlformats.org/officeDocument/2006/relationships/ctrlProp" Target="../ctrlProps/ctrlProp1171.xml"/><Relationship Id="rId90" Type="http://schemas.openxmlformats.org/officeDocument/2006/relationships/ctrlProp" Target="../ctrlProps/ctrlProp1117.xml"/><Relationship Id="rId165" Type="http://schemas.openxmlformats.org/officeDocument/2006/relationships/ctrlProp" Target="../ctrlProps/ctrlProp1192.xml"/><Relationship Id="rId186" Type="http://schemas.openxmlformats.org/officeDocument/2006/relationships/ctrlProp" Target="../ctrlProps/ctrlProp1213.xml"/><Relationship Id="rId211" Type="http://schemas.openxmlformats.org/officeDocument/2006/relationships/ctrlProp" Target="../ctrlProps/ctrlProp1238.xml"/><Relationship Id="rId232" Type="http://schemas.openxmlformats.org/officeDocument/2006/relationships/ctrlProp" Target="../ctrlProps/ctrlProp1259.xml"/><Relationship Id="rId27" Type="http://schemas.openxmlformats.org/officeDocument/2006/relationships/ctrlProp" Target="../ctrlProps/ctrlProp1054.xml"/><Relationship Id="rId48" Type="http://schemas.openxmlformats.org/officeDocument/2006/relationships/ctrlProp" Target="../ctrlProps/ctrlProp1075.xml"/><Relationship Id="rId69" Type="http://schemas.openxmlformats.org/officeDocument/2006/relationships/ctrlProp" Target="../ctrlProps/ctrlProp1096.xml"/><Relationship Id="rId113" Type="http://schemas.openxmlformats.org/officeDocument/2006/relationships/ctrlProp" Target="../ctrlProps/ctrlProp1140.xml"/><Relationship Id="rId134" Type="http://schemas.openxmlformats.org/officeDocument/2006/relationships/ctrlProp" Target="../ctrlProps/ctrlProp1161.xml"/><Relationship Id="rId80" Type="http://schemas.openxmlformats.org/officeDocument/2006/relationships/ctrlProp" Target="../ctrlProps/ctrlProp1107.xml"/><Relationship Id="rId155" Type="http://schemas.openxmlformats.org/officeDocument/2006/relationships/ctrlProp" Target="../ctrlProps/ctrlProp1182.xml"/><Relationship Id="rId176" Type="http://schemas.openxmlformats.org/officeDocument/2006/relationships/ctrlProp" Target="../ctrlProps/ctrlProp1203.xml"/><Relationship Id="rId197" Type="http://schemas.openxmlformats.org/officeDocument/2006/relationships/ctrlProp" Target="../ctrlProps/ctrlProp1224.xml"/><Relationship Id="rId201" Type="http://schemas.openxmlformats.org/officeDocument/2006/relationships/ctrlProp" Target="../ctrlProps/ctrlProp1228.xml"/><Relationship Id="rId222" Type="http://schemas.openxmlformats.org/officeDocument/2006/relationships/ctrlProp" Target="../ctrlProps/ctrlProp1249.xml"/><Relationship Id="rId17" Type="http://schemas.openxmlformats.org/officeDocument/2006/relationships/ctrlProp" Target="../ctrlProps/ctrlProp1044.xml"/><Relationship Id="rId38" Type="http://schemas.openxmlformats.org/officeDocument/2006/relationships/ctrlProp" Target="../ctrlProps/ctrlProp1065.xml"/><Relationship Id="rId59" Type="http://schemas.openxmlformats.org/officeDocument/2006/relationships/ctrlProp" Target="../ctrlProps/ctrlProp1086.xml"/><Relationship Id="rId103" Type="http://schemas.openxmlformats.org/officeDocument/2006/relationships/ctrlProp" Target="../ctrlProps/ctrlProp1130.xml"/><Relationship Id="rId124" Type="http://schemas.openxmlformats.org/officeDocument/2006/relationships/ctrlProp" Target="../ctrlProps/ctrlProp1151.xml"/><Relationship Id="rId70" Type="http://schemas.openxmlformats.org/officeDocument/2006/relationships/ctrlProp" Target="../ctrlProps/ctrlProp1097.xml"/><Relationship Id="rId91" Type="http://schemas.openxmlformats.org/officeDocument/2006/relationships/ctrlProp" Target="../ctrlProps/ctrlProp1118.xml"/><Relationship Id="rId145" Type="http://schemas.openxmlformats.org/officeDocument/2006/relationships/ctrlProp" Target="../ctrlProps/ctrlProp1172.xml"/><Relationship Id="rId166" Type="http://schemas.openxmlformats.org/officeDocument/2006/relationships/ctrlProp" Target="../ctrlProps/ctrlProp1193.xml"/><Relationship Id="rId187" Type="http://schemas.openxmlformats.org/officeDocument/2006/relationships/ctrlProp" Target="../ctrlProps/ctrlProp1214.xml"/><Relationship Id="rId1" Type="http://schemas.openxmlformats.org/officeDocument/2006/relationships/drawing" Target="../drawings/drawing43.xml"/><Relationship Id="rId212" Type="http://schemas.openxmlformats.org/officeDocument/2006/relationships/ctrlProp" Target="../ctrlProps/ctrlProp1239.xml"/><Relationship Id="rId233" Type="http://schemas.openxmlformats.org/officeDocument/2006/relationships/ctrlProp" Target="../ctrlProps/ctrlProp1260.xml"/><Relationship Id="rId28" Type="http://schemas.openxmlformats.org/officeDocument/2006/relationships/ctrlProp" Target="../ctrlProps/ctrlProp1055.xml"/><Relationship Id="rId49" Type="http://schemas.openxmlformats.org/officeDocument/2006/relationships/ctrlProp" Target="../ctrlProps/ctrlProp1076.xml"/><Relationship Id="rId114" Type="http://schemas.openxmlformats.org/officeDocument/2006/relationships/ctrlProp" Target="../ctrlProps/ctrlProp1141.xml"/><Relationship Id="rId60" Type="http://schemas.openxmlformats.org/officeDocument/2006/relationships/ctrlProp" Target="../ctrlProps/ctrlProp1087.xml"/><Relationship Id="rId81" Type="http://schemas.openxmlformats.org/officeDocument/2006/relationships/ctrlProp" Target="../ctrlProps/ctrlProp1108.xml"/><Relationship Id="rId135" Type="http://schemas.openxmlformats.org/officeDocument/2006/relationships/ctrlProp" Target="../ctrlProps/ctrlProp1162.xml"/><Relationship Id="rId156" Type="http://schemas.openxmlformats.org/officeDocument/2006/relationships/ctrlProp" Target="../ctrlProps/ctrlProp1183.xml"/><Relationship Id="rId177" Type="http://schemas.openxmlformats.org/officeDocument/2006/relationships/ctrlProp" Target="../ctrlProps/ctrlProp1204.xml"/><Relationship Id="rId198" Type="http://schemas.openxmlformats.org/officeDocument/2006/relationships/ctrlProp" Target="../ctrlProps/ctrlProp1225.xml"/><Relationship Id="rId202" Type="http://schemas.openxmlformats.org/officeDocument/2006/relationships/ctrlProp" Target="../ctrlProps/ctrlProp1229.xml"/><Relationship Id="rId223" Type="http://schemas.openxmlformats.org/officeDocument/2006/relationships/ctrlProp" Target="../ctrlProps/ctrlProp1250.xml"/><Relationship Id="rId18" Type="http://schemas.openxmlformats.org/officeDocument/2006/relationships/ctrlProp" Target="../ctrlProps/ctrlProp1045.xml"/><Relationship Id="rId39" Type="http://schemas.openxmlformats.org/officeDocument/2006/relationships/ctrlProp" Target="../ctrlProps/ctrlProp1066.xml"/><Relationship Id="rId50" Type="http://schemas.openxmlformats.org/officeDocument/2006/relationships/ctrlProp" Target="../ctrlProps/ctrlProp1077.xml"/><Relationship Id="rId104" Type="http://schemas.openxmlformats.org/officeDocument/2006/relationships/ctrlProp" Target="../ctrlProps/ctrlProp1131.xml"/><Relationship Id="rId125" Type="http://schemas.openxmlformats.org/officeDocument/2006/relationships/ctrlProp" Target="../ctrlProps/ctrlProp1152.xml"/><Relationship Id="rId146" Type="http://schemas.openxmlformats.org/officeDocument/2006/relationships/ctrlProp" Target="../ctrlProps/ctrlProp1173.xml"/><Relationship Id="rId167" Type="http://schemas.openxmlformats.org/officeDocument/2006/relationships/ctrlProp" Target="../ctrlProps/ctrlProp1194.xml"/><Relationship Id="rId188" Type="http://schemas.openxmlformats.org/officeDocument/2006/relationships/ctrlProp" Target="../ctrlProps/ctrlProp1215.xml"/><Relationship Id="rId71" Type="http://schemas.openxmlformats.org/officeDocument/2006/relationships/ctrlProp" Target="../ctrlProps/ctrlProp1098.xml"/><Relationship Id="rId92" Type="http://schemas.openxmlformats.org/officeDocument/2006/relationships/ctrlProp" Target="../ctrlProps/ctrlProp1119.xml"/><Relationship Id="rId213" Type="http://schemas.openxmlformats.org/officeDocument/2006/relationships/ctrlProp" Target="../ctrlProps/ctrlProp1240.xml"/><Relationship Id="rId234" Type="http://schemas.openxmlformats.org/officeDocument/2006/relationships/ctrlProp" Target="../ctrlProps/ctrlProp1261.xml"/><Relationship Id="rId2" Type="http://schemas.openxmlformats.org/officeDocument/2006/relationships/vmlDrawing" Target="../drawings/vmlDrawing22.vml"/><Relationship Id="rId29" Type="http://schemas.openxmlformats.org/officeDocument/2006/relationships/ctrlProp" Target="../ctrlProps/ctrlProp1056.xml"/><Relationship Id="rId40" Type="http://schemas.openxmlformats.org/officeDocument/2006/relationships/ctrlProp" Target="../ctrlProps/ctrlProp1067.xml"/><Relationship Id="rId115" Type="http://schemas.openxmlformats.org/officeDocument/2006/relationships/ctrlProp" Target="../ctrlProps/ctrlProp1142.xml"/><Relationship Id="rId136" Type="http://schemas.openxmlformats.org/officeDocument/2006/relationships/ctrlProp" Target="../ctrlProps/ctrlProp1163.xml"/><Relationship Id="rId157" Type="http://schemas.openxmlformats.org/officeDocument/2006/relationships/ctrlProp" Target="../ctrlProps/ctrlProp1184.xml"/><Relationship Id="rId178" Type="http://schemas.openxmlformats.org/officeDocument/2006/relationships/ctrlProp" Target="../ctrlProps/ctrlProp1205.xml"/><Relationship Id="rId61" Type="http://schemas.openxmlformats.org/officeDocument/2006/relationships/ctrlProp" Target="../ctrlProps/ctrlProp1088.xml"/><Relationship Id="rId82" Type="http://schemas.openxmlformats.org/officeDocument/2006/relationships/ctrlProp" Target="../ctrlProps/ctrlProp1109.xml"/><Relationship Id="rId199" Type="http://schemas.openxmlformats.org/officeDocument/2006/relationships/ctrlProp" Target="../ctrlProps/ctrlProp1226.xml"/><Relationship Id="rId203" Type="http://schemas.openxmlformats.org/officeDocument/2006/relationships/ctrlProp" Target="../ctrlProps/ctrlProp1230.xml"/><Relationship Id="rId19" Type="http://schemas.openxmlformats.org/officeDocument/2006/relationships/ctrlProp" Target="../ctrlProps/ctrlProp1046.xml"/><Relationship Id="rId224" Type="http://schemas.openxmlformats.org/officeDocument/2006/relationships/ctrlProp" Target="../ctrlProps/ctrlProp1251.xml"/><Relationship Id="rId30" Type="http://schemas.openxmlformats.org/officeDocument/2006/relationships/ctrlProp" Target="../ctrlProps/ctrlProp1057.xml"/><Relationship Id="rId105" Type="http://schemas.openxmlformats.org/officeDocument/2006/relationships/ctrlProp" Target="../ctrlProps/ctrlProp1132.xml"/><Relationship Id="rId126" Type="http://schemas.openxmlformats.org/officeDocument/2006/relationships/ctrlProp" Target="../ctrlProps/ctrlProp1153.xml"/><Relationship Id="rId147" Type="http://schemas.openxmlformats.org/officeDocument/2006/relationships/ctrlProp" Target="../ctrlProps/ctrlProp1174.xml"/><Relationship Id="rId168" Type="http://schemas.openxmlformats.org/officeDocument/2006/relationships/ctrlProp" Target="../ctrlProps/ctrlProp1195.xml"/><Relationship Id="rId51" Type="http://schemas.openxmlformats.org/officeDocument/2006/relationships/ctrlProp" Target="../ctrlProps/ctrlProp1078.xml"/><Relationship Id="rId72" Type="http://schemas.openxmlformats.org/officeDocument/2006/relationships/ctrlProp" Target="../ctrlProps/ctrlProp1099.xml"/><Relationship Id="rId93" Type="http://schemas.openxmlformats.org/officeDocument/2006/relationships/ctrlProp" Target="../ctrlProps/ctrlProp1120.xml"/><Relationship Id="rId189" Type="http://schemas.openxmlformats.org/officeDocument/2006/relationships/ctrlProp" Target="../ctrlProps/ctrlProp1216.xml"/><Relationship Id="rId3" Type="http://schemas.openxmlformats.org/officeDocument/2006/relationships/ctrlProp" Target="../ctrlProps/ctrlProp1030.xml"/><Relationship Id="rId214" Type="http://schemas.openxmlformats.org/officeDocument/2006/relationships/ctrlProp" Target="../ctrlProps/ctrlProp1241.xml"/><Relationship Id="rId235" Type="http://schemas.openxmlformats.org/officeDocument/2006/relationships/ctrlProp" Target="../ctrlProps/ctrlProp1262.xml"/><Relationship Id="rId116" Type="http://schemas.openxmlformats.org/officeDocument/2006/relationships/ctrlProp" Target="../ctrlProps/ctrlProp1143.xml"/><Relationship Id="rId137" Type="http://schemas.openxmlformats.org/officeDocument/2006/relationships/ctrlProp" Target="../ctrlProps/ctrlProp1164.xml"/><Relationship Id="rId158" Type="http://schemas.openxmlformats.org/officeDocument/2006/relationships/ctrlProp" Target="../ctrlProps/ctrlProp1185.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44.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17" Type="http://schemas.openxmlformats.org/officeDocument/2006/relationships/ctrlProp" Target="../ctrlProps/ctrlProp1377.xml"/><Relationship Id="rId21" Type="http://schemas.openxmlformats.org/officeDocument/2006/relationships/ctrlProp" Target="../ctrlProps/ctrlProp1281.xml"/><Relationship Id="rId42" Type="http://schemas.openxmlformats.org/officeDocument/2006/relationships/ctrlProp" Target="../ctrlProps/ctrlProp1302.xml"/><Relationship Id="rId63" Type="http://schemas.openxmlformats.org/officeDocument/2006/relationships/ctrlProp" Target="../ctrlProps/ctrlProp1323.xml"/><Relationship Id="rId84" Type="http://schemas.openxmlformats.org/officeDocument/2006/relationships/ctrlProp" Target="../ctrlProps/ctrlProp1344.xml"/><Relationship Id="rId138" Type="http://schemas.openxmlformats.org/officeDocument/2006/relationships/ctrlProp" Target="../ctrlProps/ctrlProp1398.xml"/><Relationship Id="rId159" Type="http://schemas.openxmlformats.org/officeDocument/2006/relationships/ctrlProp" Target="../ctrlProps/ctrlProp1419.xml"/><Relationship Id="rId170" Type="http://schemas.openxmlformats.org/officeDocument/2006/relationships/ctrlProp" Target="../ctrlProps/ctrlProp1430.xml"/><Relationship Id="rId191" Type="http://schemas.openxmlformats.org/officeDocument/2006/relationships/ctrlProp" Target="../ctrlProps/ctrlProp1451.xml"/><Relationship Id="rId205" Type="http://schemas.openxmlformats.org/officeDocument/2006/relationships/ctrlProp" Target="../ctrlProps/ctrlProp1465.xml"/><Relationship Id="rId226" Type="http://schemas.openxmlformats.org/officeDocument/2006/relationships/ctrlProp" Target="../ctrlProps/ctrlProp1486.xml"/><Relationship Id="rId107" Type="http://schemas.openxmlformats.org/officeDocument/2006/relationships/ctrlProp" Target="../ctrlProps/ctrlProp1367.xml"/><Relationship Id="rId11" Type="http://schemas.openxmlformats.org/officeDocument/2006/relationships/ctrlProp" Target="../ctrlProps/ctrlProp1271.xml"/><Relationship Id="rId32" Type="http://schemas.openxmlformats.org/officeDocument/2006/relationships/ctrlProp" Target="../ctrlProps/ctrlProp1292.xml"/><Relationship Id="rId53" Type="http://schemas.openxmlformats.org/officeDocument/2006/relationships/ctrlProp" Target="../ctrlProps/ctrlProp1313.xml"/><Relationship Id="rId74" Type="http://schemas.openxmlformats.org/officeDocument/2006/relationships/ctrlProp" Target="../ctrlProps/ctrlProp1334.xml"/><Relationship Id="rId128" Type="http://schemas.openxmlformats.org/officeDocument/2006/relationships/ctrlProp" Target="../ctrlProps/ctrlProp1388.xml"/><Relationship Id="rId149" Type="http://schemas.openxmlformats.org/officeDocument/2006/relationships/ctrlProp" Target="../ctrlProps/ctrlProp1409.xml"/><Relationship Id="rId5" Type="http://schemas.openxmlformats.org/officeDocument/2006/relationships/ctrlProp" Target="../ctrlProps/ctrlProp1265.xml"/><Relationship Id="rId95" Type="http://schemas.openxmlformats.org/officeDocument/2006/relationships/ctrlProp" Target="../ctrlProps/ctrlProp1355.xml"/><Relationship Id="rId160" Type="http://schemas.openxmlformats.org/officeDocument/2006/relationships/ctrlProp" Target="../ctrlProps/ctrlProp1420.xml"/><Relationship Id="rId181" Type="http://schemas.openxmlformats.org/officeDocument/2006/relationships/ctrlProp" Target="../ctrlProps/ctrlProp1441.xml"/><Relationship Id="rId216" Type="http://schemas.openxmlformats.org/officeDocument/2006/relationships/ctrlProp" Target="../ctrlProps/ctrlProp1476.xml"/><Relationship Id="rId22" Type="http://schemas.openxmlformats.org/officeDocument/2006/relationships/ctrlProp" Target="../ctrlProps/ctrlProp1282.xml"/><Relationship Id="rId43" Type="http://schemas.openxmlformats.org/officeDocument/2006/relationships/ctrlProp" Target="../ctrlProps/ctrlProp1303.xml"/><Relationship Id="rId64" Type="http://schemas.openxmlformats.org/officeDocument/2006/relationships/ctrlProp" Target="../ctrlProps/ctrlProp1324.xml"/><Relationship Id="rId118" Type="http://schemas.openxmlformats.org/officeDocument/2006/relationships/ctrlProp" Target="../ctrlProps/ctrlProp1378.xml"/><Relationship Id="rId139" Type="http://schemas.openxmlformats.org/officeDocument/2006/relationships/ctrlProp" Target="../ctrlProps/ctrlProp1399.xml"/><Relationship Id="rId85" Type="http://schemas.openxmlformats.org/officeDocument/2006/relationships/ctrlProp" Target="../ctrlProps/ctrlProp1345.xml"/><Relationship Id="rId150" Type="http://schemas.openxmlformats.org/officeDocument/2006/relationships/ctrlProp" Target="../ctrlProps/ctrlProp1410.xml"/><Relationship Id="rId171" Type="http://schemas.openxmlformats.org/officeDocument/2006/relationships/ctrlProp" Target="../ctrlProps/ctrlProp1431.xml"/><Relationship Id="rId192" Type="http://schemas.openxmlformats.org/officeDocument/2006/relationships/ctrlProp" Target="../ctrlProps/ctrlProp1452.xml"/><Relationship Id="rId206" Type="http://schemas.openxmlformats.org/officeDocument/2006/relationships/ctrlProp" Target="../ctrlProps/ctrlProp1466.xml"/><Relationship Id="rId227" Type="http://schemas.openxmlformats.org/officeDocument/2006/relationships/ctrlProp" Target="../ctrlProps/ctrlProp1487.xml"/><Relationship Id="rId12" Type="http://schemas.openxmlformats.org/officeDocument/2006/relationships/ctrlProp" Target="../ctrlProps/ctrlProp1272.xml"/><Relationship Id="rId33" Type="http://schemas.openxmlformats.org/officeDocument/2006/relationships/ctrlProp" Target="../ctrlProps/ctrlProp1293.xml"/><Relationship Id="rId108" Type="http://schemas.openxmlformats.org/officeDocument/2006/relationships/ctrlProp" Target="../ctrlProps/ctrlProp1368.xml"/><Relationship Id="rId129" Type="http://schemas.openxmlformats.org/officeDocument/2006/relationships/ctrlProp" Target="../ctrlProps/ctrlProp1389.xml"/><Relationship Id="rId54" Type="http://schemas.openxmlformats.org/officeDocument/2006/relationships/ctrlProp" Target="../ctrlProps/ctrlProp1314.xml"/><Relationship Id="rId75" Type="http://schemas.openxmlformats.org/officeDocument/2006/relationships/ctrlProp" Target="../ctrlProps/ctrlProp1335.xml"/><Relationship Id="rId96" Type="http://schemas.openxmlformats.org/officeDocument/2006/relationships/ctrlProp" Target="../ctrlProps/ctrlProp1356.xml"/><Relationship Id="rId140" Type="http://schemas.openxmlformats.org/officeDocument/2006/relationships/ctrlProp" Target="../ctrlProps/ctrlProp1400.xml"/><Relationship Id="rId161" Type="http://schemas.openxmlformats.org/officeDocument/2006/relationships/ctrlProp" Target="../ctrlProps/ctrlProp1421.xml"/><Relationship Id="rId182" Type="http://schemas.openxmlformats.org/officeDocument/2006/relationships/ctrlProp" Target="../ctrlProps/ctrlProp1442.xml"/><Relationship Id="rId217" Type="http://schemas.openxmlformats.org/officeDocument/2006/relationships/ctrlProp" Target="../ctrlProps/ctrlProp1477.xml"/><Relationship Id="rId6" Type="http://schemas.openxmlformats.org/officeDocument/2006/relationships/ctrlProp" Target="../ctrlProps/ctrlProp1266.xml"/><Relationship Id="rId23" Type="http://schemas.openxmlformats.org/officeDocument/2006/relationships/ctrlProp" Target="../ctrlProps/ctrlProp1283.xml"/><Relationship Id="rId119" Type="http://schemas.openxmlformats.org/officeDocument/2006/relationships/ctrlProp" Target="../ctrlProps/ctrlProp1379.xml"/><Relationship Id="rId44" Type="http://schemas.openxmlformats.org/officeDocument/2006/relationships/ctrlProp" Target="../ctrlProps/ctrlProp1304.xml"/><Relationship Id="rId65" Type="http://schemas.openxmlformats.org/officeDocument/2006/relationships/ctrlProp" Target="../ctrlProps/ctrlProp1325.xml"/><Relationship Id="rId86" Type="http://schemas.openxmlformats.org/officeDocument/2006/relationships/ctrlProp" Target="../ctrlProps/ctrlProp1346.xml"/><Relationship Id="rId130" Type="http://schemas.openxmlformats.org/officeDocument/2006/relationships/ctrlProp" Target="../ctrlProps/ctrlProp1390.xml"/><Relationship Id="rId151" Type="http://schemas.openxmlformats.org/officeDocument/2006/relationships/ctrlProp" Target="../ctrlProps/ctrlProp1411.xml"/><Relationship Id="rId172" Type="http://schemas.openxmlformats.org/officeDocument/2006/relationships/ctrlProp" Target="../ctrlProps/ctrlProp1432.xml"/><Relationship Id="rId193" Type="http://schemas.openxmlformats.org/officeDocument/2006/relationships/ctrlProp" Target="../ctrlProps/ctrlProp1453.xml"/><Relationship Id="rId207" Type="http://schemas.openxmlformats.org/officeDocument/2006/relationships/ctrlProp" Target="../ctrlProps/ctrlProp1467.xml"/><Relationship Id="rId228" Type="http://schemas.openxmlformats.org/officeDocument/2006/relationships/ctrlProp" Target="../ctrlProps/ctrlProp1488.xml"/><Relationship Id="rId13" Type="http://schemas.openxmlformats.org/officeDocument/2006/relationships/ctrlProp" Target="../ctrlProps/ctrlProp1273.xml"/><Relationship Id="rId109" Type="http://schemas.openxmlformats.org/officeDocument/2006/relationships/ctrlProp" Target="../ctrlProps/ctrlProp1369.xml"/><Relationship Id="rId34" Type="http://schemas.openxmlformats.org/officeDocument/2006/relationships/ctrlProp" Target="../ctrlProps/ctrlProp1294.xml"/><Relationship Id="rId55" Type="http://schemas.openxmlformats.org/officeDocument/2006/relationships/ctrlProp" Target="../ctrlProps/ctrlProp1315.xml"/><Relationship Id="rId76" Type="http://schemas.openxmlformats.org/officeDocument/2006/relationships/ctrlProp" Target="../ctrlProps/ctrlProp1336.xml"/><Relationship Id="rId97" Type="http://schemas.openxmlformats.org/officeDocument/2006/relationships/ctrlProp" Target="../ctrlProps/ctrlProp1357.xml"/><Relationship Id="rId120" Type="http://schemas.openxmlformats.org/officeDocument/2006/relationships/ctrlProp" Target="../ctrlProps/ctrlProp1380.xml"/><Relationship Id="rId141" Type="http://schemas.openxmlformats.org/officeDocument/2006/relationships/ctrlProp" Target="../ctrlProps/ctrlProp1401.xml"/><Relationship Id="rId7" Type="http://schemas.openxmlformats.org/officeDocument/2006/relationships/ctrlProp" Target="../ctrlProps/ctrlProp1267.xml"/><Relationship Id="rId162" Type="http://schemas.openxmlformats.org/officeDocument/2006/relationships/ctrlProp" Target="../ctrlProps/ctrlProp1422.xml"/><Relationship Id="rId183" Type="http://schemas.openxmlformats.org/officeDocument/2006/relationships/ctrlProp" Target="../ctrlProps/ctrlProp1443.xml"/><Relationship Id="rId218" Type="http://schemas.openxmlformats.org/officeDocument/2006/relationships/ctrlProp" Target="../ctrlProps/ctrlProp1478.xml"/><Relationship Id="rId24" Type="http://schemas.openxmlformats.org/officeDocument/2006/relationships/ctrlProp" Target="../ctrlProps/ctrlProp1284.xml"/><Relationship Id="rId45" Type="http://schemas.openxmlformats.org/officeDocument/2006/relationships/ctrlProp" Target="../ctrlProps/ctrlProp1305.xml"/><Relationship Id="rId66" Type="http://schemas.openxmlformats.org/officeDocument/2006/relationships/ctrlProp" Target="../ctrlProps/ctrlProp1326.xml"/><Relationship Id="rId87" Type="http://schemas.openxmlformats.org/officeDocument/2006/relationships/ctrlProp" Target="../ctrlProps/ctrlProp1347.xml"/><Relationship Id="rId110" Type="http://schemas.openxmlformats.org/officeDocument/2006/relationships/ctrlProp" Target="../ctrlProps/ctrlProp1370.xml"/><Relationship Id="rId131" Type="http://schemas.openxmlformats.org/officeDocument/2006/relationships/ctrlProp" Target="../ctrlProps/ctrlProp1391.xml"/><Relationship Id="rId152" Type="http://schemas.openxmlformats.org/officeDocument/2006/relationships/ctrlProp" Target="../ctrlProps/ctrlProp1412.xml"/><Relationship Id="rId173" Type="http://schemas.openxmlformats.org/officeDocument/2006/relationships/ctrlProp" Target="../ctrlProps/ctrlProp1433.xml"/><Relationship Id="rId194" Type="http://schemas.openxmlformats.org/officeDocument/2006/relationships/ctrlProp" Target="../ctrlProps/ctrlProp1454.xml"/><Relationship Id="rId208" Type="http://schemas.openxmlformats.org/officeDocument/2006/relationships/ctrlProp" Target="../ctrlProps/ctrlProp1468.xml"/><Relationship Id="rId229" Type="http://schemas.openxmlformats.org/officeDocument/2006/relationships/ctrlProp" Target="../ctrlProps/ctrlProp1489.xml"/><Relationship Id="rId14" Type="http://schemas.openxmlformats.org/officeDocument/2006/relationships/ctrlProp" Target="../ctrlProps/ctrlProp1274.xml"/><Relationship Id="rId35" Type="http://schemas.openxmlformats.org/officeDocument/2006/relationships/ctrlProp" Target="../ctrlProps/ctrlProp1295.xml"/><Relationship Id="rId56" Type="http://schemas.openxmlformats.org/officeDocument/2006/relationships/ctrlProp" Target="../ctrlProps/ctrlProp1316.xml"/><Relationship Id="rId77" Type="http://schemas.openxmlformats.org/officeDocument/2006/relationships/ctrlProp" Target="../ctrlProps/ctrlProp1337.xml"/><Relationship Id="rId100" Type="http://schemas.openxmlformats.org/officeDocument/2006/relationships/ctrlProp" Target="../ctrlProps/ctrlProp1360.xml"/><Relationship Id="rId8" Type="http://schemas.openxmlformats.org/officeDocument/2006/relationships/ctrlProp" Target="../ctrlProps/ctrlProp1268.xml"/><Relationship Id="rId98" Type="http://schemas.openxmlformats.org/officeDocument/2006/relationships/ctrlProp" Target="../ctrlProps/ctrlProp1358.xml"/><Relationship Id="rId121" Type="http://schemas.openxmlformats.org/officeDocument/2006/relationships/ctrlProp" Target="../ctrlProps/ctrlProp1381.xml"/><Relationship Id="rId142" Type="http://schemas.openxmlformats.org/officeDocument/2006/relationships/ctrlProp" Target="../ctrlProps/ctrlProp1402.xml"/><Relationship Id="rId163" Type="http://schemas.openxmlformats.org/officeDocument/2006/relationships/ctrlProp" Target="../ctrlProps/ctrlProp1423.xml"/><Relationship Id="rId184" Type="http://schemas.openxmlformats.org/officeDocument/2006/relationships/ctrlProp" Target="../ctrlProps/ctrlProp1444.xml"/><Relationship Id="rId219" Type="http://schemas.openxmlformats.org/officeDocument/2006/relationships/ctrlProp" Target="../ctrlProps/ctrlProp1479.xml"/><Relationship Id="rId230" Type="http://schemas.openxmlformats.org/officeDocument/2006/relationships/ctrlProp" Target="../ctrlProps/ctrlProp1490.xml"/><Relationship Id="rId25" Type="http://schemas.openxmlformats.org/officeDocument/2006/relationships/ctrlProp" Target="../ctrlProps/ctrlProp1285.xml"/><Relationship Id="rId46" Type="http://schemas.openxmlformats.org/officeDocument/2006/relationships/ctrlProp" Target="../ctrlProps/ctrlProp1306.xml"/><Relationship Id="rId67" Type="http://schemas.openxmlformats.org/officeDocument/2006/relationships/ctrlProp" Target="../ctrlProps/ctrlProp1327.xml"/><Relationship Id="rId20" Type="http://schemas.openxmlformats.org/officeDocument/2006/relationships/ctrlProp" Target="../ctrlProps/ctrlProp1280.xml"/><Relationship Id="rId41" Type="http://schemas.openxmlformats.org/officeDocument/2006/relationships/ctrlProp" Target="../ctrlProps/ctrlProp1301.xml"/><Relationship Id="rId62" Type="http://schemas.openxmlformats.org/officeDocument/2006/relationships/ctrlProp" Target="../ctrlProps/ctrlProp1322.xml"/><Relationship Id="rId83" Type="http://schemas.openxmlformats.org/officeDocument/2006/relationships/ctrlProp" Target="../ctrlProps/ctrlProp1343.xml"/><Relationship Id="rId88" Type="http://schemas.openxmlformats.org/officeDocument/2006/relationships/ctrlProp" Target="../ctrlProps/ctrlProp1348.xml"/><Relationship Id="rId111" Type="http://schemas.openxmlformats.org/officeDocument/2006/relationships/ctrlProp" Target="../ctrlProps/ctrlProp1371.xml"/><Relationship Id="rId132" Type="http://schemas.openxmlformats.org/officeDocument/2006/relationships/ctrlProp" Target="../ctrlProps/ctrlProp1392.xml"/><Relationship Id="rId153" Type="http://schemas.openxmlformats.org/officeDocument/2006/relationships/ctrlProp" Target="../ctrlProps/ctrlProp1413.xml"/><Relationship Id="rId174" Type="http://schemas.openxmlformats.org/officeDocument/2006/relationships/ctrlProp" Target="../ctrlProps/ctrlProp1434.xml"/><Relationship Id="rId179" Type="http://schemas.openxmlformats.org/officeDocument/2006/relationships/ctrlProp" Target="../ctrlProps/ctrlProp1439.xml"/><Relationship Id="rId195" Type="http://schemas.openxmlformats.org/officeDocument/2006/relationships/ctrlProp" Target="../ctrlProps/ctrlProp1455.xml"/><Relationship Id="rId209" Type="http://schemas.openxmlformats.org/officeDocument/2006/relationships/ctrlProp" Target="../ctrlProps/ctrlProp1469.xml"/><Relationship Id="rId190" Type="http://schemas.openxmlformats.org/officeDocument/2006/relationships/ctrlProp" Target="../ctrlProps/ctrlProp1450.xml"/><Relationship Id="rId204" Type="http://schemas.openxmlformats.org/officeDocument/2006/relationships/ctrlProp" Target="../ctrlProps/ctrlProp1464.xml"/><Relationship Id="rId220" Type="http://schemas.openxmlformats.org/officeDocument/2006/relationships/ctrlProp" Target="../ctrlProps/ctrlProp1480.xml"/><Relationship Id="rId225" Type="http://schemas.openxmlformats.org/officeDocument/2006/relationships/ctrlProp" Target="../ctrlProps/ctrlProp1485.xml"/><Relationship Id="rId15" Type="http://schemas.openxmlformats.org/officeDocument/2006/relationships/ctrlProp" Target="../ctrlProps/ctrlProp1275.xml"/><Relationship Id="rId36" Type="http://schemas.openxmlformats.org/officeDocument/2006/relationships/ctrlProp" Target="../ctrlProps/ctrlProp1296.xml"/><Relationship Id="rId57" Type="http://schemas.openxmlformats.org/officeDocument/2006/relationships/ctrlProp" Target="../ctrlProps/ctrlProp1317.xml"/><Relationship Id="rId106" Type="http://schemas.openxmlformats.org/officeDocument/2006/relationships/ctrlProp" Target="../ctrlProps/ctrlProp1366.xml"/><Relationship Id="rId127" Type="http://schemas.openxmlformats.org/officeDocument/2006/relationships/ctrlProp" Target="../ctrlProps/ctrlProp1387.xml"/><Relationship Id="rId10" Type="http://schemas.openxmlformats.org/officeDocument/2006/relationships/ctrlProp" Target="../ctrlProps/ctrlProp1270.xml"/><Relationship Id="rId31" Type="http://schemas.openxmlformats.org/officeDocument/2006/relationships/ctrlProp" Target="../ctrlProps/ctrlProp1291.xml"/><Relationship Id="rId52" Type="http://schemas.openxmlformats.org/officeDocument/2006/relationships/ctrlProp" Target="../ctrlProps/ctrlProp1312.xml"/><Relationship Id="rId73" Type="http://schemas.openxmlformats.org/officeDocument/2006/relationships/ctrlProp" Target="../ctrlProps/ctrlProp1333.xml"/><Relationship Id="rId78" Type="http://schemas.openxmlformats.org/officeDocument/2006/relationships/ctrlProp" Target="../ctrlProps/ctrlProp1338.xml"/><Relationship Id="rId94" Type="http://schemas.openxmlformats.org/officeDocument/2006/relationships/ctrlProp" Target="../ctrlProps/ctrlProp1354.xml"/><Relationship Id="rId99" Type="http://schemas.openxmlformats.org/officeDocument/2006/relationships/ctrlProp" Target="../ctrlProps/ctrlProp1359.xml"/><Relationship Id="rId101" Type="http://schemas.openxmlformats.org/officeDocument/2006/relationships/ctrlProp" Target="../ctrlProps/ctrlProp1361.xml"/><Relationship Id="rId122" Type="http://schemas.openxmlformats.org/officeDocument/2006/relationships/ctrlProp" Target="../ctrlProps/ctrlProp1382.xml"/><Relationship Id="rId143" Type="http://schemas.openxmlformats.org/officeDocument/2006/relationships/ctrlProp" Target="../ctrlProps/ctrlProp1403.xml"/><Relationship Id="rId148" Type="http://schemas.openxmlformats.org/officeDocument/2006/relationships/ctrlProp" Target="../ctrlProps/ctrlProp1408.xml"/><Relationship Id="rId164" Type="http://schemas.openxmlformats.org/officeDocument/2006/relationships/ctrlProp" Target="../ctrlProps/ctrlProp1424.xml"/><Relationship Id="rId169" Type="http://schemas.openxmlformats.org/officeDocument/2006/relationships/ctrlProp" Target="../ctrlProps/ctrlProp1429.xml"/><Relationship Id="rId185" Type="http://schemas.openxmlformats.org/officeDocument/2006/relationships/ctrlProp" Target="../ctrlProps/ctrlProp1445.xml"/><Relationship Id="rId4" Type="http://schemas.openxmlformats.org/officeDocument/2006/relationships/ctrlProp" Target="../ctrlProps/ctrlProp1264.xml"/><Relationship Id="rId9" Type="http://schemas.openxmlformats.org/officeDocument/2006/relationships/ctrlProp" Target="../ctrlProps/ctrlProp1269.xml"/><Relationship Id="rId180" Type="http://schemas.openxmlformats.org/officeDocument/2006/relationships/ctrlProp" Target="../ctrlProps/ctrlProp1440.xml"/><Relationship Id="rId210" Type="http://schemas.openxmlformats.org/officeDocument/2006/relationships/ctrlProp" Target="../ctrlProps/ctrlProp1470.xml"/><Relationship Id="rId215" Type="http://schemas.openxmlformats.org/officeDocument/2006/relationships/ctrlProp" Target="../ctrlProps/ctrlProp1475.xml"/><Relationship Id="rId26" Type="http://schemas.openxmlformats.org/officeDocument/2006/relationships/ctrlProp" Target="../ctrlProps/ctrlProp1286.xml"/><Relationship Id="rId231" Type="http://schemas.openxmlformats.org/officeDocument/2006/relationships/ctrlProp" Target="../ctrlProps/ctrlProp1491.xml"/><Relationship Id="rId47" Type="http://schemas.openxmlformats.org/officeDocument/2006/relationships/ctrlProp" Target="../ctrlProps/ctrlProp1307.xml"/><Relationship Id="rId68" Type="http://schemas.openxmlformats.org/officeDocument/2006/relationships/ctrlProp" Target="../ctrlProps/ctrlProp1328.xml"/><Relationship Id="rId89" Type="http://schemas.openxmlformats.org/officeDocument/2006/relationships/ctrlProp" Target="../ctrlProps/ctrlProp1349.xml"/><Relationship Id="rId112" Type="http://schemas.openxmlformats.org/officeDocument/2006/relationships/ctrlProp" Target="../ctrlProps/ctrlProp1372.xml"/><Relationship Id="rId133" Type="http://schemas.openxmlformats.org/officeDocument/2006/relationships/ctrlProp" Target="../ctrlProps/ctrlProp1393.xml"/><Relationship Id="rId154" Type="http://schemas.openxmlformats.org/officeDocument/2006/relationships/ctrlProp" Target="../ctrlProps/ctrlProp1414.xml"/><Relationship Id="rId175" Type="http://schemas.openxmlformats.org/officeDocument/2006/relationships/ctrlProp" Target="../ctrlProps/ctrlProp1435.xml"/><Relationship Id="rId196" Type="http://schemas.openxmlformats.org/officeDocument/2006/relationships/ctrlProp" Target="../ctrlProps/ctrlProp1456.xml"/><Relationship Id="rId200" Type="http://schemas.openxmlformats.org/officeDocument/2006/relationships/ctrlProp" Target="../ctrlProps/ctrlProp1460.xml"/><Relationship Id="rId16" Type="http://schemas.openxmlformats.org/officeDocument/2006/relationships/ctrlProp" Target="../ctrlProps/ctrlProp1276.xml"/><Relationship Id="rId221" Type="http://schemas.openxmlformats.org/officeDocument/2006/relationships/ctrlProp" Target="../ctrlProps/ctrlProp1481.xml"/><Relationship Id="rId37" Type="http://schemas.openxmlformats.org/officeDocument/2006/relationships/ctrlProp" Target="../ctrlProps/ctrlProp1297.xml"/><Relationship Id="rId58" Type="http://schemas.openxmlformats.org/officeDocument/2006/relationships/ctrlProp" Target="../ctrlProps/ctrlProp1318.xml"/><Relationship Id="rId79" Type="http://schemas.openxmlformats.org/officeDocument/2006/relationships/ctrlProp" Target="../ctrlProps/ctrlProp1339.xml"/><Relationship Id="rId102" Type="http://schemas.openxmlformats.org/officeDocument/2006/relationships/ctrlProp" Target="../ctrlProps/ctrlProp1362.xml"/><Relationship Id="rId123" Type="http://schemas.openxmlformats.org/officeDocument/2006/relationships/ctrlProp" Target="../ctrlProps/ctrlProp1383.xml"/><Relationship Id="rId144" Type="http://schemas.openxmlformats.org/officeDocument/2006/relationships/ctrlProp" Target="../ctrlProps/ctrlProp1404.xml"/><Relationship Id="rId90" Type="http://schemas.openxmlformats.org/officeDocument/2006/relationships/ctrlProp" Target="../ctrlProps/ctrlProp1350.xml"/><Relationship Id="rId165" Type="http://schemas.openxmlformats.org/officeDocument/2006/relationships/ctrlProp" Target="../ctrlProps/ctrlProp1425.xml"/><Relationship Id="rId186" Type="http://schemas.openxmlformats.org/officeDocument/2006/relationships/ctrlProp" Target="../ctrlProps/ctrlProp1446.xml"/><Relationship Id="rId211" Type="http://schemas.openxmlformats.org/officeDocument/2006/relationships/ctrlProp" Target="../ctrlProps/ctrlProp1471.xml"/><Relationship Id="rId232" Type="http://schemas.openxmlformats.org/officeDocument/2006/relationships/ctrlProp" Target="../ctrlProps/ctrlProp1492.xml"/><Relationship Id="rId27" Type="http://schemas.openxmlformats.org/officeDocument/2006/relationships/ctrlProp" Target="../ctrlProps/ctrlProp1287.xml"/><Relationship Id="rId48" Type="http://schemas.openxmlformats.org/officeDocument/2006/relationships/ctrlProp" Target="../ctrlProps/ctrlProp1308.xml"/><Relationship Id="rId69" Type="http://schemas.openxmlformats.org/officeDocument/2006/relationships/ctrlProp" Target="../ctrlProps/ctrlProp1329.xml"/><Relationship Id="rId113" Type="http://schemas.openxmlformats.org/officeDocument/2006/relationships/ctrlProp" Target="../ctrlProps/ctrlProp1373.xml"/><Relationship Id="rId134" Type="http://schemas.openxmlformats.org/officeDocument/2006/relationships/ctrlProp" Target="../ctrlProps/ctrlProp1394.xml"/><Relationship Id="rId80" Type="http://schemas.openxmlformats.org/officeDocument/2006/relationships/ctrlProp" Target="../ctrlProps/ctrlProp1340.xml"/><Relationship Id="rId155" Type="http://schemas.openxmlformats.org/officeDocument/2006/relationships/ctrlProp" Target="../ctrlProps/ctrlProp1415.xml"/><Relationship Id="rId176" Type="http://schemas.openxmlformats.org/officeDocument/2006/relationships/ctrlProp" Target="../ctrlProps/ctrlProp1436.xml"/><Relationship Id="rId197" Type="http://schemas.openxmlformats.org/officeDocument/2006/relationships/ctrlProp" Target="../ctrlProps/ctrlProp1457.xml"/><Relationship Id="rId201" Type="http://schemas.openxmlformats.org/officeDocument/2006/relationships/ctrlProp" Target="../ctrlProps/ctrlProp1461.xml"/><Relationship Id="rId222" Type="http://schemas.openxmlformats.org/officeDocument/2006/relationships/ctrlProp" Target="../ctrlProps/ctrlProp1482.xml"/><Relationship Id="rId17" Type="http://schemas.openxmlformats.org/officeDocument/2006/relationships/ctrlProp" Target="../ctrlProps/ctrlProp1277.xml"/><Relationship Id="rId38" Type="http://schemas.openxmlformats.org/officeDocument/2006/relationships/ctrlProp" Target="../ctrlProps/ctrlProp1298.xml"/><Relationship Id="rId59" Type="http://schemas.openxmlformats.org/officeDocument/2006/relationships/ctrlProp" Target="../ctrlProps/ctrlProp1319.xml"/><Relationship Id="rId103" Type="http://schemas.openxmlformats.org/officeDocument/2006/relationships/ctrlProp" Target="../ctrlProps/ctrlProp1363.xml"/><Relationship Id="rId124" Type="http://schemas.openxmlformats.org/officeDocument/2006/relationships/ctrlProp" Target="../ctrlProps/ctrlProp1384.xml"/><Relationship Id="rId70" Type="http://schemas.openxmlformats.org/officeDocument/2006/relationships/ctrlProp" Target="../ctrlProps/ctrlProp1330.xml"/><Relationship Id="rId91" Type="http://schemas.openxmlformats.org/officeDocument/2006/relationships/ctrlProp" Target="../ctrlProps/ctrlProp1351.xml"/><Relationship Id="rId145" Type="http://schemas.openxmlformats.org/officeDocument/2006/relationships/ctrlProp" Target="../ctrlProps/ctrlProp1405.xml"/><Relationship Id="rId166" Type="http://schemas.openxmlformats.org/officeDocument/2006/relationships/ctrlProp" Target="../ctrlProps/ctrlProp1426.xml"/><Relationship Id="rId187" Type="http://schemas.openxmlformats.org/officeDocument/2006/relationships/ctrlProp" Target="../ctrlProps/ctrlProp1447.xml"/><Relationship Id="rId1" Type="http://schemas.openxmlformats.org/officeDocument/2006/relationships/drawing" Target="../drawings/drawing47.xml"/><Relationship Id="rId212" Type="http://schemas.openxmlformats.org/officeDocument/2006/relationships/ctrlProp" Target="../ctrlProps/ctrlProp1472.xml"/><Relationship Id="rId233" Type="http://schemas.openxmlformats.org/officeDocument/2006/relationships/ctrlProp" Target="../ctrlProps/ctrlProp1493.xml"/><Relationship Id="rId28" Type="http://schemas.openxmlformats.org/officeDocument/2006/relationships/ctrlProp" Target="../ctrlProps/ctrlProp1288.xml"/><Relationship Id="rId49" Type="http://schemas.openxmlformats.org/officeDocument/2006/relationships/ctrlProp" Target="../ctrlProps/ctrlProp1309.xml"/><Relationship Id="rId114" Type="http://schemas.openxmlformats.org/officeDocument/2006/relationships/ctrlProp" Target="../ctrlProps/ctrlProp1374.xml"/><Relationship Id="rId60" Type="http://schemas.openxmlformats.org/officeDocument/2006/relationships/ctrlProp" Target="../ctrlProps/ctrlProp1320.xml"/><Relationship Id="rId81" Type="http://schemas.openxmlformats.org/officeDocument/2006/relationships/ctrlProp" Target="../ctrlProps/ctrlProp1341.xml"/><Relationship Id="rId135" Type="http://schemas.openxmlformats.org/officeDocument/2006/relationships/ctrlProp" Target="../ctrlProps/ctrlProp1395.xml"/><Relationship Id="rId156" Type="http://schemas.openxmlformats.org/officeDocument/2006/relationships/ctrlProp" Target="../ctrlProps/ctrlProp1416.xml"/><Relationship Id="rId177" Type="http://schemas.openxmlformats.org/officeDocument/2006/relationships/ctrlProp" Target="../ctrlProps/ctrlProp1437.xml"/><Relationship Id="rId198" Type="http://schemas.openxmlformats.org/officeDocument/2006/relationships/ctrlProp" Target="../ctrlProps/ctrlProp1458.xml"/><Relationship Id="rId202" Type="http://schemas.openxmlformats.org/officeDocument/2006/relationships/ctrlProp" Target="../ctrlProps/ctrlProp1462.xml"/><Relationship Id="rId223" Type="http://schemas.openxmlformats.org/officeDocument/2006/relationships/ctrlProp" Target="../ctrlProps/ctrlProp1483.xml"/><Relationship Id="rId18" Type="http://schemas.openxmlformats.org/officeDocument/2006/relationships/ctrlProp" Target="../ctrlProps/ctrlProp1278.xml"/><Relationship Id="rId39" Type="http://schemas.openxmlformats.org/officeDocument/2006/relationships/ctrlProp" Target="../ctrlProps/ctrlProp1299.xml"/><Relationship Id="rId50" Type="http://schemas.openxmlformats.org/officeDocument/2006/relationships/ctrlProp" Target="../ctrlProps/ctrlProp1310.xml"/><Relationship Id="rId104" Type="http://schemas.openxmlformats.org/officeDocument/2006/relationships/ctrlProp" Target="../ctrlProps/ctrlProp1364.xml"/><Relationship Id="rId125" Type="http://schemas.openxmlformats.org/officeDocument/2006/relationships/ctrlProp" Target="../ctrlProps/ctrlProp1385.xml"/><Relationship Id="rId146" Type="http://schemas.openxmlformats.org/officeDocument/2006/relationships/ctrlProp" Target="../ctrlProps/ctrlProp1406.xml"/><Relationship Id="rId167" Type="http://schemas.openxmlformats.org/officeDocument/2006/relationships/ctrlProp" Target="../ctrlProps/ctrlProp1427.xml"/><Relationship Id="rId188" Type="http://schemas.openxmlformats.org/officeDocument/2006/relationships/ctrlProp" Target="../ctrlProps/ctrlProp1448.xml"/><Relationship Id="rId71" Type="http://schemas.openxmlformats.org/officeDocument/2006/relationships/ctrlProp" Target="../ctrlProps/ctrlProp1331.xml"/><Relationship Id="rId92" Type="http://schemas.openxmlformats.org/officeDocument/2006/relationships/ctrlProp" Target="../ctrlProps/ctrlProp1352.xml"/><Relationship Id="rId213" Type="http://schemas.openxmlformats.org/officeDocument/2006/relationships/ctrlProp" Target="../ctrlProps/ctrlProp1473.xml"/><Relationship Id="rId234" Type="http://schemas.openxmlformats.org/officeDocument/2006/relationships/ctrlProp" Target="../ctrlProps/ctrlProp1494.xml"/><Relationship Id="rId2" Type="http://schemas.openxmlformats.org/officeDocument/2006/relationships/vmlDrawing" Target="../drawings/vmlDrawing24.vml"/><Relationship Id="rId29" Type="http://schemas.openxmlformats.org/officeDocument/2006/relationships/ctrlProp" Target="../ctrlProps/ctrlProp1289.xml"/><Relationship Id="rId40" Type="http://schemas.openxmlformats.org/officeDocument/2006/relationships/ctrlProp" Target="../ctrlProps/ctrlProp1300.xml"/><Relationship Id="rId115" Type="http://schemas.openxmlformats.org/officeDocument/2006/relationships/ctrlProp" Target="../ctrlProps/ctrlProp1375.xml"/><Relationship Id="rId136" Type="http://schemas.openxmlformats.org/officeDocument/2006/relationships/ctrlProp" Target="../ctrlProps/ctrlProp1396.xml"/><Relationship Id="rId157" Type="http://schemas.openxmlformats.org/officeDocument/2006/relationships/ctrlProp" Target="../ctrlProps/ctrlProp1417.xml"/><Relationship Id="rId178" Type="http://schemas.openxmlformats.org/officeDocument/2006/relationships/ctrlProp" Target="../ctrlProps/ctrlProp1438.xml"/><Relationship Id="rId61" Type="http://schemas.openxmlformats.org/officeDocument/2006/relationships/ctrlProp" Target="../ctrlProps/ctrlProp1321.xml"/><Relationship Id="rId82" Type="http://schemas.openxmlformats.org/officeDocument/2006/relationships/ctrlProp" Target="../ctrlProps/ctrlProp1342.xml"/><Relationship Id="rId199" Type="http://schemas.openxmlformats.org/officeDocument/2006/relationships/ctrlProp" Target="../ctrlProps/ctrlProp1459.xml"/><Relationship Id="rId203" Type="http://schemas.openxmlformats.org/officeDocument/2006/relationships/ctrlProp" Target="../ctrlProps/ctrlProp1463.xml"/><Relationship Id="rId19" Type="http://schemas.openxmlformats.org/officeDocument/2006/relationships/ctrlProp" Target="../ctrlProps/ctrlProp1279.xml"/><Relationship Id="rId224" Type="http://schemas.openxmlformats.org/officeDocument/2006/relationships/ctrlProp" Target="../ctrlProps/ctrlProp1484.xml"/><Relationship Id="rId30" Type="http://schemas.openxmlformats.org/officeDocument/2006/relationships/ctrlProp" Target="../ctrlProps/ctrlProp1290.xml"/><Relationship Id="rId105" Type="http://schemas.openxmlformats.org/officeDocument/2006/relationships/ctrlProp" Target="../ctrlProps/ctrlProp1365.xml"/><Relationship Id="rId126" Type="http://schemas.openxmlformats.org/officeDocument/2006/relationships/ctrlProp" Target="../ctrlProps/ctrlProp1386.xml"/><Relationship Id="rId147" Type="http://schemas.openxmlformats.org/officeDocument/2006/relationships/ctrlProp" Target="../ctrlProps/ctrlProp1407.xml"/><Relationship Id="rId168" Type="http://schemas.openxmlformats.org/officeDocument/2006/relationships/ctrlProp" Target="../ctrlProps/ctrlProp1428.xml"/><Relationship Id="rId51" Type="http://schemas.openxmlformats.org/officeDocument/2006/relationships/ctrlProp" Target="../ctrlProps/ctrlProp1311.xml"/><Relationship Id="rId72" Type="http://schemas.openxmlformats.org/officeDocument/2006/relationships/ctrlProp" Target="../ctrlProps/ctrlProp1332.xml"/><Relationship Id="rId93" Type="http://schemas.openxmlformats.org/officeDocument/2006/relationships/ctrlProp" Target="../ctrlProps/ctrlProp1353.xml"/><Relationship Id="rId189" Type="http://schemas.openxmlformats.org/officeDocument/2006/relationships/ctrlProp" Target="../ctrlProps/ctrlProp1449.xml"/><Relationship Id="rId3" Type="http://schemas.openxmlformats.org/officeDocument/2006/relationships/ctrlProp" Target="../ctrlProps/ctrlProp1263.xml"/><Relationship Id="rId214" Type="http://schemas.openxmlformats.org/officeDocument/2006/relationships/ctrlProp" Target="../ctrlProps/ctrlProp1474.xml"/><Relationship Id="rId116" Type="http://schemas.openxmlformats.org/officeDocument/2006/relationships/ctrlProp" Target="../ctrlProps/ctrlProp1376.xml"/><Relationship Id="rId137" Type="http://schemas.openxmlformats.org/officeDocument/2006/relationships/ctrlProp" Target="../ctrlProps/ctrlProp1397.xml"/><Relationship Id="rId158" Type="http://schemas.openxmlformats.org/officeDocument/2006/relationships/ctrlProp" Target="../ctrlProps/ctrlProp141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48.xml"/><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17" Type="http://schemas.openxmlformats.org/officeDocument/2006/relationships/ctrlProp" Target="../ctrlProps/ctrlProp1608.xml"/><Relationship Id="rId21" Type="http://schemas.openxmlformats.org/officeDocument/2006/relationships/ctrlProp" Target="../ctrlProps/ctrlProp1512.xml"/><Relationship Id="rId63" Type="http://schemas.openxmlformats.org/officeDocument/2006/relationships/ctrlProp" Target="../ctrlProps/ctrlProp1554.xml"/><Relationship Id="rId159" Type="http://schemas.openxmlformats.org/officeDocument/2006/relationships/ctrlProp" Target="../ctrlProps/ctrlProp1650.xml"/><Relationship Id="rId170" Type="http://schemas.openxmlformats.org/officeDocument/2006/relationships/ctrlProp" Target="../ctrlProps/ctrlProp1661.xml"/><Relationship Id="rId226" Type="http://schemas.openxmlformats.org/officeDocument/2006/relationships/ctrlProp" Target="../ctrlProps/ctrlProp1717.xml"/><Relationship Id="rId268" Type="http://schemas.openxmlformats.org/officeDocument/2006/relationships/ctrlProp" Target="../ctrlProps/ctrlProp1759.xml"/><Relationship Id="rId32" Type="http://schemas.openxmlformats.org/officeDocument/2006/relationships/ctrlProp" Target="../ctrlProps/ctrlProp1523.xml"/><Relationship Id="rId74" Type="http://schemas.openxmlformats.org/officeDocument/2006/relationships/ctrlProp" Target="../ctrlProps/ctrlProp1565.xml"/><Relationship Id="rId128" Type="http://schemas.openxmlformats.org/officeDocument/2006/relationships/ctrlProp" Target="../ctrlProps/ctrlProp1619.xml"/><Relationship Id="rId5" Type="http://schemas.openxmlformats.org/officeDocument/2006/relationships/ctrlProp" Target="../ctrlProps/ctrlProp1496.xml"/><Relationship Id="rId181" Type="http://schemas.openxmlformats.org/officeDocument/2006/relationships/ctrlProp" Target="../ctrlProps/ctrlProp1672.xml"/><Relationship Id="rId237" Type="http://schemas.openxmlformats.org/officeDocument/2006/relationships/ctrlProp" Target="../ctrlProps/ctrlProp1728.xml"/><Relationship Id="rId279" Type="http://schemas.openxmlformats.org/officeDocument/2006/relationships/ctrlProp" Target="../ctrlProps/ctrlProp1770.xml"/><Relationship Id="rId43" Type="http://schemas.openxmlformats.org/officeDocument/2006/relationships/ctrlProp" Target="../ctrlProps/ctrlProp1534.xml"/><Relationship Id="rId139" Type="http://schemas.openxmlformats.org/officeDocument/2006/relationships/ctrlProp" Target="../ctrlProps/ctrlProp1630.xml"/><Relationship Id="rId85" Type="http://schemas.openxmlformats.org/officeDocument/2006/relationships/ctrlProp" Target="../ctrlProps/ctrlProp1576.xml"/><Relationship Id="rId150" Type="http://schemas.openxmlformats.org/officeDocument/2006/relationships/ctrlProp" Target="../ctrlProps/ctrlProp1641.xml"/><Relationship Id="rId192" Type="http://schemas.openxmlformats.org/officeDocument/2006/relationships/ctrlProp" Target="../ctrlProps/ctrlProp1683.xml"/><Relationship Id="rId206" Type="http://schemas.openxmlformats.org/officeDocument/2006/relationships/ctrlProp" Target="../ctrlProps/ctrlProp1697.xml"/><Relationship Id="rId248" Type="http://schemas.openxmlformats.org/officeDocument/2006/relationships/ctrlProp" Target="../ctrlProps/ctrlProp1739.xml"/><Relationship Id="rId269" Type="http://schemas.openxmlformats.org/officeDocument/2006/relationships/ctrlProp" Target="../ctrlProps/ctrlProp1760.xml"/><Relationship Id="rId12" Type="http://schemas.openxmlformats.org/officeDocument/2006/relationships/ctrlProp" Target="../ctrlProps/ctrlProp1503.xml"/><Relationship Id="rId33" Type="http://schemas.openxmlformats.org/officeDocument/2006/relationships/ctrlProp" Target="../ctrlProps/ctrlProp1524.xml"/><Relationship Id="rId108" Type="http://schemas.openxmlformats.org/officeDocument/2006/relationships/ctrlProp" Target="../ctrlProps/ctrlProp1599.xml"/><Relationship Id="rId129" Type="http://schemas.openxmlformats.org/officeDocument/2006/relationships/ctrlProp" Target="../ctrlProps/ctrlProp1620.xml"/><Relationship Id="rId280" Type="http://schemas.openxmlformats.org/officeDocument/2006/relationships/ctrlProp" Target="../ctrlProps/ctrlProp1771.xml"/><Relationship Id="rId54" Type="http://schemas.openxmlformats.org/officeDocument/2006/relationships/ctrlProp" Target="../ctrlProps/ctrlProp1545.xml"/><Relationship Id="rId75" Type="http://schemas.openxmlformats.org/officeDocument/2006/relationships/ctrlProp" Target="../ctrlProps/ctrlProp1566.xml"/><Relationship Id="rId96" Type="http://schemas.openxmlformats.org/officeDocument/2006/relationships/ctrlProp" Target="../ctrlProps/ctrlProp1587.xml"/><Relationship Id="rId140" Type="http://schemas.openxmlformats.org/officeDocument/2006/relationships/ctrlProp" Target="../ctrlProps/ctrlProp1631.xml"/><Relationship Id="rId161" Type="http://schemas.openxmlformats.org/officeDocument/2006/relationships/ctrlProp" Target="../ctrlProps/ctrlProp1652.xml"/><Relationship Id="rId182" Type="http://schemas.openxmlformats.org/officeDocument/2006/relationships/ctrlProp" Target="../ctrlProps/ctrlProp1673.xml"/><Relationship Id="rId217" Type="http://schemas.openxmlformats.org/officeDocument/2006/relationships/ctrlProp" Target="../ctrlProps/ctrlProp1708.xml"/><Relationship Id="rId6" Type="http://schemas.openxmlformats.org/officeDocument/2006/relationships/ctrlProp" Target="../ctrlProps/ctrlProp1497.xml"/><Relationship Id="rId238" Type="http://schemas.openxmlformats.org/officeDocument/2006/relationships/ctrlProp" Target="../ctrlProps/ctrlProp1729.xml"/><Relationship Id="rId259" Type="http://schemas.openxmlformats.org/officeDocument/2006/relationships/ctrlProp" Target="../ctrlProps/ctrlProp1750.xml"/><Relationship Id="rId23" Type="http://schemas.openxmlformats.org/officeDocument/2006/relationships/ctrlProp" Target="../ctrlProps/ctrlProp1514.xml"/><Relationship Id="rId119" Type="http://schemas.openxmlformats.org/officeDocument/2006/relationships/ctrlProp" Target="../ctrlProps/ctrlProp1610.xml"/><Relationship Id="rId270" Type="http://schemas.openxmlformats.org/officeDocument/2006/relationships/ctrlProp" Target="../ctrlProps/ctrlProp1761.xml"/><Relationship Id="rId44" Type="http://schemas.openxmlformats.org/officeDocument/2006/relationships/ctrlProp" Target="../ctrlProps/ctrlProp1535.xml"/><Relationship Id="rId65" Type="http://schemas.openxmlformats.org/officeDocument/2006/relationships/ctrlProp" Target="../ctrlProps/ctrlProp1556.xml"/><Relationship Id="rId86" Type="http://schemas.openxmlformats.org/officeDocument/2006/relationships/ctrlProp" Target="../ctrlProps/ctrlProp1577.xml"/><Relationship Id="rId130" Type="http://schemas.openxmlformats.org/officeDocument/2006/relationships/ctrlProp" Target="../ctrlProps/ctrlProp1621.xml"/><Relationship Id="rId151" Type="http://schemas.openxmlformats.org/officeDocument/2006/relationships/ctrlProp" Target="../ctrlProps/ctrlProp1642.xml"/><Relationship Id="rId172" Type="http://schemas.openxmlformats.org/officeDocument/2006/relationships/ctrlProp" Target="../ctrlProps/ctrlProp1663.xml"/><Relationship Id="rId193" Type="http://schemas.openxmlformats.org/officeDocument/2006/relationships/ctrlProp" Target="../ctrlProps/ctrlProp1684.xml"/><Relationship Id="rId207" Type="http://schemas.openxmlformats.org/officeDocument/2006/relationships/ctrlProp" Target="../ctrlProps/ctrlProp1698.xml"/><Relationship Id="rId228" Type="http://schemas.openxmlformats.org/officeDocument/2006/relationships/ctrlProp" Target="../ctrlProps/ctrlProp1719.xml"/><Relationship Id="rId249" Type="http://schemas.openxmlformats.org/officeDocument/2006/relationships/ctrlProp" Target="../ctrlProps/ctrlProp1740.xml"/><Relationship Id="rId13" Type="http://schemas.openxmlformats.org/officeDocument/2006/relationships/ctrlProp" Target="../ctrlProps/ctrlProp1504.xml"/><Relationship Id="rId109" Type="http://schemas.openxmlformats.org/officeDocument/2006/relationships/ctrlProp" Target="../ctrlProps/ctrlProp1600.xml"/><Relationship Id="rId260" Type="http://schemas.openxmlformats.org/officeDocument/2006/relationships/ctrlProp" Target="../ctrlProps/ctrlProp1751.xml"/><Relationship Id="rId281" Type="http://schemas.openxmlformats.org/officeDocument/2006/relationships/ctrlProp" Target="../ctrlProps/ctrlProp1772.xml"/><Relationship Id="rId34" Type="http://schemas.openxmlformats.org/officeDocument/2006/relationships/ctrlProp" Target="../ctrlProps/ctrlProp1525.xml"/><Relationship Id="rId55" Type="http://schemas.openxmlformats.org/officeDocument/2006/relationships/ctrlProp" Target="../ctrlProps/ctrlProp1546.xml"/><Relationship Id="rId76" Type="http://schemas.openxmlformats.org/officeDocument/2006/relationships/ctrlProp" Target="../ctrlProps/ctrlProp1567.xml"/><Relationship Id="rId97" Type="http://schemas.openxmlformats.org/officeDocument/2006/relationships/ctrlProp" Target="../ctrlProps/ctrlProp1588.xml"/><Relationship Id="rId120" Type="http://schemas.openxmlformats.org/officeDocument/2006/relationships/ctrlProp" Target="../ctrlProps/ctrlProp1611.xml"/><Relationship Id="rId141" Type="http://schemas.openxmlformats.org/officeDocument/2006/relationships/ctrlProp" Target="../ctrlProps/ctrlProp1632.xml"/><Relationship Id="rId7" Type="http://schemas.openxmlformats.org/officeDocument/2006/relationships/ctrlProp" Target="../ctrlProps/ctrlProp1498.xml"/><Relationship Id="rId162" Type="http://schemas.openxmlformats.org/officeDocument/2006/relationships/ctrlProp" Target="../ctrlProps/ctrlProp1653.xml"/><Relationship Id="rId183" Type="http://schemas.openxmlformats.org/officeDocument/2006/relationships/ctrlProp" Target="../ctrlProps/ctrlProp1674.xml"/><Relationship Id="rId218" Type="http://schemas.openxmlformats.org/officeDocument/2006/relationships/ctrlProp" Target="../ctrlProps/ctrlProp1709.xml"/><Relationship Id="rId239" Type="http://schemas.openxmlformats.org/officeDocument/2006/relationships/ctrlProp" Target="../ctrlProps/ctrlProp1730.xml"/><Relationship Id="rId250" Type="http://schemas.openxmlformats.org/officeDocument/2006/relationships/ctrlProp" Target="../ctrlProps/ctrlProp1741.xml"/><Relationship Id="rId271" Type="http://schemas.openxmlformats.org/officeDocument/2006/relationships/ctrlProp" Target="../ctrlProps/ctrlProp1762.xml"/><Relationship Id="rId24" Type="http://schemas.openxmlformats.org/officeDocument/2006/relationships/ctrlProp" Target="../ctrlProps/ctrlProp1515.xml"/><Relationship Id="rId45" Type="http://schemas.openxmlformats.org/officeDocument/2006/relationships/ctrlProp" Target="../ctrlProps/ctrlProp1536.xml"/><Relationship Id="rId66" Type="http://schemas.openxmlformats.org/officeDocument/2006/relationships/ctrlProp" Target="../ctrlProps/ctrlProp1557.xml"/><Relationship Id="rId87" Type="http://schemas.openxmlformats.org/officeDocument/2006/relationships/ctrlProp" Target="../ctrlProps/ctrlProp1578.xml"/><Relationship Id="rId110" Type="http://schemas.openxmlformats.org/officeDocument/2006/relationships/ctrlProp" Target="../ctrlProps/ctrlProp1601.xml"/><Relationship Id="rId131" Type="http://schemas.openxmlformats.org/officeDocument/2006/relationships/ctrlProp" Target="../ctrlProps/ctrlProp1622.xml"/><Relationship Id="rId152" Type="http://schemas.openxmlformats.org/officeDocument/2006/relationships/ctrlProp" Target="../ctrlProps/ctrlProp1643.xml"/><Relationship Id="rId173" Type="http://schemas.openxmlformats.org/officeDocument/2006/relationships/ctrlProp" Target="../ctrlProps/ctrlProp1664.xml"/><Relationship Id="rId194" Type="http://schemas.openxmlformats.org/officeDocument/2006/relationships/ctrlProp" Target="../ctrlProps/ctrlProp1685.xml"/><Relationship Id="rId208" Type="http://schemas.openxmlformats.org/officeDocument/2006/relationships/ctrlProp" Target="../ctrlProps/ctrlProp1699.xml"/><Relationship Id="rId229" Type="http://schemas.openxmlformats.org/officeDocument/2006/relationships/ctrlProp" Target="../ctrlProps/ctrlProp1720.xml"/><Relationship Id="rId240" Type="http://schemas.openxmlformats.org/officeDocument/2006/relationships/ctrlProp" Target="../ctrlProps/ctrlProp1731.xml"/><Relationship Id="rId261" Type="http://schemas.openxmlformats.org/officeDocument/2006/relationships/ctrlProp" Target="../ctrlProps/ctrlProp1752.xml"/><Relationship Id="rId14" Type="http://schemas.openxmlformats.org/officeDocument/2006/relationships/ctrlProp" Target="../ctrlProps/ctrlProp1505.xml"/><Relationship Id="rId35" Type="http://schemas.openxmlformats.org/officeDocument/2006/relationships/ctrlProp" Target="../ctrlProps/ctrlProp1526.xml"/><Relationship Id="rId56" Type="http://schemas.openxmlformats.org/officeDocument/2006/relationships/ctrlProp" Target="../ctrlProps/ctrlProp1547.xml"/><Relationship Id="rId77" Type="http://schemas.openxmlformats.org/officeDocument/2006/relationships/ctrlProp" Target="../ctrlProps/ctrlProp1568.xml"/><Relationship Id="rId100" Type="http://schemas.openxmlformats.org/officeDocument/2006/relationships/ctrlProp" Target="../ctrlProps/ctrlProp1591.xml"/><Relationship Id="rId282" Type="http://schemas.openxmlformats.org/officeDocument/2006/relationships/ctrlProp" Target="../ctrlProps/ctrlProp1773.xml"/><Relationship Id="rId8" Type="http://schemas.openxmlformats.org/officeDocument/2006/relationships/ctrlProp" Target="../ctrlProps/ctrlProp1499.xml"/><Relationship Id="rId98" Type="http://schemas.openxmlformats.org/officeDocument/2006/relationships/ctrlProp" Target="../ctrlProps/ctrlProp1589.xml"/><Relationship Id="rId121" Type="http://schemas.openxmlformats.org/officeDocument/2006/relationships/ctrlProp" Target="../ctrlProps/ctrlProp1612.xml"/><Relationship Id="rId142" Type="http://schemas.openxmlformats.org/officeDocument/2006/relationships/ctrlProp" Target="../ctrlProps/ctrlProp1633.xml"/><Relationship Id="rId163" Type="http://schemas.openxmlformats.org/officeDocument/2006/relationships/ctrlProp" Target="../ctrlProps/ctrlProp1654.xml"/><Relationship Id="rId184" Type="http://schemas.openxmlformats.org/officeDocument/2006/relationships/ctrlProp" Target="../ctrlProps/ctrlProp1675.xml"/><Relationship Id="rId219" Type="http://schemas.openxmlformats.org/officeDocument/2006/relationships/ctrlProp" Target="../ctrlProps/ctrlProp1710.xml"/><Relationship Id="rId230" Type="http://schemas.openxmlformats.org/officeDocument/2006/relationships/ctrlProp" Target="../ctrlProps/ctrlProp1721.xml"/><Relationship Id="rId251" Type="http://schemas.openxmlformats.org/officeDocument/2006/relationships/ctrlProp" Target="../ctrlProps/ctrlProp1742.xml"/><Relationship Id="rId25" Type="http://schemas.openxmlformats.org/officeDocument/2006/relationships/ctrlProp" Target="../ctrlProps/ctrlProp1516.xml"/><Relationship Id="rId46" Type="http://schemas.openxmlformats.org/officeDocument/2006/relationships/ctrlProp" Target="../ctrlProps/ctrlProp1537.xml"/><Relationship Id="rId67" Type="http://schemas.openxmlformats.org/officeDocument/2006/relationships/ctrlProp" Target="../ctrlProps/ctrlProp1558.xml"/><Relationship Id="rId272" Type="http://schemas.openxmlformats.org/officeDocument/2006/relationships/ctrlProp" Target="../ctrlProps/ctrlProp1763.xml"/><Relationship Id="rId88" Type="http://schemas.openxmlformats.org/officeDocument/2006/relationships/ctrlProp" Target="../ctrlProps/ctrlProp1579.xml"/><Relationship Id="rId111" Type="http://schemas.openxmlformats.org/officeDocument/2006/relationships/ctrlProp" Target="../ctrlProps/ctrlProp1602.xml"/><Relationship Id="rId132" Type="http://schemas.openxmlformats.org/officeDocument/2006/relationships/ctrlProp" Target="../ctrlProps/ctrlProp1623.xml"/><Relationship Id="rId153" Type="http://schemas.openxmlformats.org/officeDocument/2006/relationships/ctrlProp" Target="../ctrlProps/ctrlProp1644.xml"/><Relationship Id="rId174" Type="http://schemas.openxmlformats.org/officeDocument/2006/relationships/ctrlProp" Target="../ctrlProps/ctrlProp1665.xml"/><Relationship Id="rId195" Type="http://schemas.openxmlformats.org/officeDocument/2006/relationships/ctrlProp" Target="../ctrlProps/ctrlProp1686.xml"/><Relationship Id="rId209" Type="http://schemas.openxmlformats.org/officeDocument/2006/relationships/ctrlProp" Target="../ctrlProps/ctrlProp1700.xml"/><Relationship Id="rId220" Type="http://schemas.openxmlformats.org/officeDocument/2006/relationships/ctrlProp" Target="../ctrlProps/ctrlProp1711.xml"/><Relationship Id="rId241" Type="http://schemas.openxmlformats.org/officeDocument/2006/relationships/ctrlProp" Target="../ctrlProps/ctrlProp1732.xml"/><Relationship Id="rId15" Type="http://schemas.openxmlformats.org/officeDocument/2006/relationships/ctrlProp" Target="../ctrlProps/ctrlProp1506.xml"/><Relationship Id="rId36" Type="http://schemas.openxmlformats.org/officeDocument/2006/relationships/ctrlProp" Target="../ctrlProps/ctrlProp1527.xml"/><Relationship Id="rId57" Type="http://schemas.openxmlformats.org/officeDocument/2006/relationships/ctrlProp" Target="../ctrlProps/ctrlProp1548.xml"/><Relationship Id="rId262" Type="http://schemas.openxmlformats.org/officeDocument/2006/relationships/ctrlProp" Target="../ctrlProps/ctrlProp1753.xml"/><Relationship Id="rId283" Type="http://schemas.openxmlformats.org/officeDocument/2006/relationships/ctrlProp" Target="../ctrlProps/ctrlProp1774.xml"/><Relationship Id="rId78" Type="http://schemas.openxmlformats.org/officeDocument/2006/relationships/ctrlProp" Target="../ctrlProps/ctrlProp1569.xml"/><Relationship Id="rId99" Type="http://schemas.openxmlformats.org/officeDocument/2006/relationships/ctrlProp" Target="../ctrlProps/ctrlProp1590.xml"/><Relationship Id="rId101" Type="http://schemas.openxmlformats.org/officeDocument/2006/relationships/ctrlProp" Target="../ctrlProps/ctrlProp1592.xml"/><Relationship Id="rId122" Type="http://schemas.openxmlformats.org/officeDocument/2006/relationships/ctrlProp" Target="../ctrlProps/ctrlProp1613.xml"/><Relationship Id="rId143" Type="http://schemas.openxmlformats.org/officeDocument/2006/relationships/ctrlProp" Target="../ctrlProps/ctrlProp1634.xml"/><Relationship Id="rId164" Type="http://schemas.openxmlformats.org/officeDocument/2006/relationships/ctrlProp" Target="../ctrlProps/ctrlProp1655.xml"/><Relationship Id="rId185" Type="http://schemas.openxmlformats.org/officeDocument/2006/relationships/ctrlProp" Target="../ctrlProps/ctrlProp1676.xml"/><Relationship Id="rId9" Type="http://schemas.openxmlformats.org/officeDocument/2006/relationships/ctrlProp" Target="../ctrlProps/ctrlProp1500.xml"/><Relationship Id="rId210" Type="http://schemas.openxmlformats.org/officeDocument/2006/relationships/ctrlProp" Target="../ctrlProps/ctrlProp1701.xml"/><Relationship Id="rId26" Type="http://schemas.openxmlformats.org/officeDocument/2006/relationships/ctrlProp" Target="../ctrlProps/ctrlProp1517.xml"/><Relationship Id="rId231" Type="http://schemas.openxmlformats.org/officeDocument/2006/relationships/ctrlProp" Target="../ctrlProps/ctrlProp1722.xml"/><Relationship Id="rId252" Type="http://schemas.openxmlformats.org/officeDocument/2006/relationships/ctrlProp" Target="../ctrlProps/ctrlProp1743.xml"/><Relationship Id="rId273" Type="http://schemas.openxmlformats.org/officeDocument/2006/relationships/ctrlProp" Target="../ctrlProps/ctrlProp1764.xml"/><Relationship Id="rId47" Type="http://schemas.openxmlformats.org/officeDocument/2006/relationships/ctrlProp" Target="../ctrlProps/ctrlProp1538.xml"/><Relationship Id="rId68" Type="http://schemas.openxmlformats.org/officeDocument/2006/relationships/ctrlProp" Target="../ctrlProps/ctrlProp1559.xml"/><Relationship Id="rId89" Type="http://schemas.openxmlformats.org/officeDocument/2006/relationships/ctrlProp" Target="../ctrlProps/ctrlProp1580.xml"/><Relationship Id="rId112" Type="http://schemas.openxmlformats.org/officeDocument/2006/relationships/ctrlProp" Target="../ctrlProps/ctrlProp1603.xml"/><Relationship Id="rId133" Type="http://schemas.openxmlformats.org/officeDocument/2006/relationships/ctrlProp" Target="../ctrlProps/ctrlProp1624.xml"/><Relationship Id="rId154" Type="http://schemas.openxmlformats.org/officeDocument/2006/relationships/ctrlProp" Target="../ctrlProps/ctrlProp1645.xml"/><Relationship Id="rId175" Type="http://schemas.openxmlformats.org/officeDocument/2006/relationships/ctrlProp" Target="../ctrlProps/ctrlProp1666.xml"/><Relationship Id="rId196" Type="http://schemas.openxmlformats.org/officeDocument/2006/relationships/ctrlProp" Target="../ctrlProps/ctrlProp1687.xml"/><Relationship Id="rId200" Type="http://schemas.openxmlformats.org/officeDocument/2006/relationships/ctrlProp" Target="../ctrlProps/ctrlProp1691.xml"/><Relationship Id="rId16" Type="http://schemas.openxmlformats.org/officeDocument/2006/relationships/ctrlProp" Target="../ctrlProps/ctrlProp1507.xml"/><Relationship Id="rId221" Type="http://schemas.openxmlformats.org/officeDocument/2006/relationships/ctrlProp" Target="../ctrlProps/ctrlProp1712.xml"/><Relationship Id="rId242" Type="http://schemas.openxmlformats.org/officeDocument/2006/relationships/ctrlProp" Target="../ctrlProps/ctrlProp1733.xml"/><Relationship Id="rId263" Type="http://schemas.openxmlformats.org/officeDocument/2006/relationships/ctrlProp" Target="../ctrlProps/ctrlProp1754.xml"/><Relationship Id="rId284" Type="http://schemas.openxmlformats.org/officeDocument/2006/relationships/ctrlProp" Target="../ctrlProps/ctrlProp1775.xml"/><Relationship Id="rId37" Type="http://schemas.openxmlformats.org/officeDocument/2006/relationships/ctrlProp" Target="../ctrlProps/ctrlProp1528.xml"/><Relationship Id="rId58" Type="http://schemas.openxmlformats.org/officeDocument/2006/relationships/ctrlProp" Target="../ctrlProps/ctrlProp1549.xml"/><Relationship Id="rId79" Type="http://schemas.openxmlformats.org/officeDocument/2006/relationships/ctrlProp" Target="../ctrlProps/ctrlProp1570.xml"/><Relationship Id="rId102" Type="http://schemas.openxmlformats.org/officeDocument/2006/relationships/ctrlProp" Target="../ctrlProps/ctrlProp1593.xml"/><Relationship Id="rId123" Type="http://schemas.openxmlformats.org/officeDocument/2006/relationships/ctrlProp" Target="../ctrlProps/ctrlProp1614.xml"/><Relationship Id="rId144" Type="http://schemas.openxmlformats.org/officeDocument/2006/relationships/ctrlProp" Target="../ctrlProps/ctrlProp1635.xml"/><Relationship Id="rId90" Type="http://schemas.openxmlformats.org/officeDocument/2006/relationships/ctrlProp" Target="../ctrlProps/ctrlProp1581.xml"/><Relationship Id="rId165" Type="http://schemas.openxmlformats.org/officeDocument/2006/relationships/ctrlProp" Target="../ctrlProps/ctrlProp1656.xml"/><Relationship Id="rId186" Type="http://schemas.openxmlformats.org/officeDocument/2006/relationships/ctrlProp" Target="../ctrlProps/ctrlProp1677.xml"/><Relationship Id="rId211" Type="http://schemas.openxmlformats.org/officeDocument/2006/relationships/ctrlProp" Target="../ctrlProps/ctrlProp1702.xml"/><Relationship Id="rId232" Type="http://schemas.openxmlformats.org/officeDocument/2006/relationships/ctrlProp" Target="../ctrlProps/ctrlProp1723.xml"/><Relationship Id="rId253" Type="http://schemas.openxmlformats.org/officeDocument/2006/relationships/ctrlProp" Target="../ctrlProps/ctrlProp1744.xml"/><Relationship Id="rId274" Type="http://schemas.openxmlformats.org/officeDocument/2006/relationships/ctrlProp" Target="../ctrlProps/ctrlProp1765.xml"/><Relationship Id="rId27" Type="http://schemas.openxmlformats.org/officeDocument/2006/relationships/ctrlProp" Target="../ctrlProps/ctrlProp1518.xml"/><Relationship Id="rId48" Type="http://schemas.openxmlformats.org/officeDocument/2006/relationships/ctrlProp" Target="../ctrlProps/ctrlProp1539.xml"/><Relationship Id="rId69" Type="http://schemas.openxmlformats.org/officeDocument/2006/relationships/ctrlProp" Target="../ctrlProps/ctrlProp1560.xml"/><Relationship Id="rId113" Type="http://schemas.openxmlformats.org/officeDocument/2006/relationships/ctrlProp" Target="../ctrlProps/ctrlProp1604.xml"/><Relationship Id="rId134" Type="http://schemas.openxmlformats.org/officeDocument/2006/relationships/ctrlProp" Target="../ctrlProps/ctrlProp1625.xml"/><Relationship Id="rId80" Type="http://schemas.openxmlformats.org/officeDocument/2006/relationships/ctrlProp" Target="../ctrlProps/ctrlProp1571.xml"/><Relationship Id="rId155" Type="http://schemas.openxmlformats.org/officeDocument/2006/relationships/ctrlProp" Target="../ctrlProps/ctrlProp1646.xml"/><Relationship Id="rId176" Type="http://schemas.openxmlformats.org/officeDocument/2006/relationships/ctrlProp" Target="../ctrlProps/ctrlProp1667.xml"/><Relationship Id="rId197" Type="http://schemas.openxmlformats.org/officeDocument/2006/relationships/ctrlProp" Target="../ctrlProps/ctrlProp1688.xml"/><Relationship Id="rId201" Type="http://schemas.openxmlformats.org/officeDocument/2006/relationships/ctrlProp" Target="../ctrlProps/ctrlProp1692.xml"/><Relationship Id="rId222" Type="http://schemas.openxmlformats.org/officeDocument/2006/relationships/ctrlProp" Target="../ctrlProps/ctrlProp1713.xml"/><Relationship Id="rId243" Type="http://schemas.openxmlformats.org/officeDocument/2006/relationships/ctrlProp" Target="../ctrlProps/ctrlProp1734.xml"/><Relationship Id="rId264" Type="http://schemas.openxmlformats.org/officeDocument/2006/relationships/ctrlProp" Target="../ctrlProps/ctrlProp1755.xml"/><Relationship Id="rId285" Type="http://schemas.openxmlformats.org/officeDocument/2006/relationships/ctrlProp" Target="../ctrlProps/ctrlProp1776.xml"/><Relationship Id="rId17" Type="http://schemas.openxmlformats.org/officeDocument/2006/relationships/ctrlProp" Target="../ctrlProps/ctrlProp1508.xml"/><Relationship Id="rId38" Type="http://schemas.openxmlformats.org/officeDocument/2006/relationships/ctrlProp" Target="../ctrlProps/ctrlProp1529.xml"/><Relationship Id="rId59" Type="http://schemas.openxmlformats.org/officeDocument/2006/relationships/ctrlProp" Target="../ctrlProps/ctrlProp1550.xml"/><Relationship Id="rId103" Type="http://schemas.openxmlformats.org/officeDocument/2006/relationships/ctrlProp" Target="../ctrlProps/ctrlProp1594.xml"/><Relationship Id="rId124" Type="http://schemas.openxmlformats.org/officeDocument/2006/relationships/ctrlProp" Target="../ctrlProps/ctrlProp1615.xml"/><Relationship Id="rId70" Type="http://schemas.openxmlformats.org/officeDocument/2006/relationships/ctrlProp" Target="../ctrlProps/ctrlProp1561.xml"/><Relationship Id="rId91" Type="http://schemas.openxmlformats.org/officeDocument/2006/relationships/ctrlProp" Target="../ctrlProps/ctrlProp1582.xml"/><Relationship Id="rId145" Type="http://schemas.openxmlformats.org/officeDocument/2006/relationships/ctrlProp" Target="../ctrlProps/ctrlProp1636.xml"/><Relationship Id="rId166" Type="http://schemas.openxmlformats.org/officeDocument/2006/relationships/ctrlProp" Target="../ctrlProps/ctrlProp1657.xml"/><Relationship Id="rId187" Type="http://schemas.openxmlformats.org/officeDocument/2006/relationships/ctrlProp" Target="../ctrlProps/ctrlProp1678.xml"/><Relationship Id="rId1" Type="http://schemas.openxmlformats.org/officeDocument/2006/relationships/printerSettings" Target="../printerSettings/printerSettings23.bin"/><Relationship Id="rId212" Type="http://schemas.openxmlformats.org/officeDocument/2006/relationships/ctrlProp" Target="../ctrlProps/ctrlProp1703.xml"/><Relationship Id="rId233" Type="http://schemas.openxmlformats.org/officeDocument/2006/relationships/ctrlProp" Target="../ctrlProps/ctrlProp1724.xml"/><Relationship Id="rId254" Type="http://schemas.openxmlformats.org/officeDocument/2006/relationships/ctrlProp" Target="../ctrlProps/ctrlProp1745.xml"/><Relationship Id="rId28" Type="http://schemas.openxmlformats.org/officeDocument/2006/relationships/ctrlProp" Target="../ctrlProps/ctrlProp1519.xml"/><Relationship Id="rId49" Type="http://schemas.openxmlformats.org/officeDocument/2006/relationships/ctrlProp" Target="../ctrlProps/ctrlProp1540.xml"/><Relationship Id="rId114" Type="http://schemas.openxmlformats.org/officeDocument/2006/relationships/ctrlProp" Target="../ctrlProps/ctrlProp1605.xml"/><Relationship Id="rId275" Type="http://schemas.openxmlformats.org/officeDocument/2006/relationships/ctrlProp" Target="../ctrlProps/ctrlProp1766.xml"/><Relationship Id="rId60" Type="http://schemas.openxmlformats.org/officeDocument/2006/relationships/ctrlProp" Target="../ctrlProps/ctrlProp1551.xml"/><Relationship Id="rId81" Type="http://schemas.openxmlformats.org/officeDocument/2006/relationships/ctrlProp" Target="../ctrlProps/ctrlProp1572.xml"/><Relationship Id="rId135" Type="http://schemas.openxmlformats.org/officeDocument/2006/relationships/ctrlProp" Target="../ctrlProps/ctrlProp1626.xml"/><Relationship Id="rId156" Type="http://schemas.openxmlformats.org/officeDocument/2006/relationships/ctrlProp" Target="../ctrlProps/ctrlProp1647.xml"/><Relationship Id="rId177" Type="http://schemas.openxmlformats.org/officeDocument/2006/relationships/ctrlProp" Target="../ctrlProps/ctrlProp1668.xml"/><Relationship Id="rId198" Type="http://schemas.openxmlformats.org/officeDocument/2006/relationships/ctrlProp" Target="../ctrlProps/ctrlProp1689.xml"/><Relationship Id="rId202" Type="http://schemas.openxmlformats.org/officeDocument/2006/relationships/ctrlProp" Target="../ctrlProps/ctrlProp1693.xml"/><Relationship Id="rId223" Type="http://schemas.openxmlformats.org/officeDocument/2006/relationships/ctrlProp" Target="../ctrlProps/ctrlProp1714.xml"/><Relationship Id="rId244" Type="http://schemas.openxmlformats.org/officeDocument/2006/relationships/ctrlProp" Target="../ctrlProps/ctrlProp1735.xml"/><Relationship Id="rId18" Type="http://schemas.openxmlformats.org/officeDocument/2006/relationships/ctrlProp" Target="../ctrlProps/ctrlProp1509.xml"/><Relationship Id="rId39" Type="http://schemas.openxmlformats.org/officeDocument/2006/relationships/ctrlProp" Target="../ctrlProps/ctrlProp1530.xml"/><Relationship Id="rId265" Type="http://schemas.openxmlformats.org/officeDocument/2006/relationships/ctrlProp" Target="../ctrlProps/ctrlProp1756.xml"/><Relationship Id="rId286" Type="http://schemas.openxmlformats.org/officeDocument/2006/relationships/ctrlProp" Target="../ctrlProps/ctrlProp1777.xml"/><Relationship Id="rId50" Type="http://schemas.openxmlformats.org/officeDocument/2006/relationships/ctrlProp" Target="../ctrlProps/ctrlProp1541.xml"/><Relationship Id="rId104" Type="http://schemas.openxmlformats.org/officeDocument/2006/relationships/ctrlProp" Target="../ctrlProps/ctrlProp1595.xml"/><Relationship Id="rId125" Type="http://schemas.openxmlformats.org/officeDocument/2006/relationships/ctrlProp" Target="../ctrlProps/ctrlProp1616.xml"/><Relationship Id="rId146" Type="http://schemas.openxmlformats.org/officeDocument/2006/relationships/ctrlProp" Target="../ctrlProps/ctrlProp1637.xml"/><Relationship Id="rId167" Type="http://schemas.openxmlformats.org/officeDocument/2006/relationships/ctrlProp" Target="../ctrlProps/ctrlProp1658.xml"/><Relationship Id="rId188" Type="http://schemas.openxmlformats.org/officeDocument/2006/relationships/ctrlProp" Target="../ctrlProps/ctrlProp1679.xml"/><Relationship Id="rId71" Type="http://schemas.openxmlformats.org/officeDocument/2006/relationships/ctrlProp" Target="../ctrlProps/ctrlProp1562.xml"/><Relationship Id="rId92" Type="http://schemas.openxmlformats.org/officeDocument/2006/relationships/ctrlProp" Target="../ctrlProps/ctrlProp1583.xml"/><Relationship Id="rId213" Type="http://schemas.openxmlformats.org/officeDocument/2006/relationships/ctrlProp" Target="../ctrlProps/ctrlProp1704.xml"/><Relationship Id="rId234" Type="http://schemas.openxmlformats.org/officeDocument/2006/relationships/ctrlProp" Target="../ctrlProps/ctrlProp1725.xml"/><Relationship Id="rId2" Type="http://schemas.openxmlformats.org/officeDocument/2006/relationships/drawing" Target="../drawings/drawing51.xml"/><Relationship Id="rId29" Type="http://schemas.openxmlformats.org/officeDocument/2006/relationships/ctrlProp" Target="../ctrlProps/ctrlProp1520.xml"/><Relationship Id="rId255" Type="http://schemas.openxmlformats.org/officeDocument/2006/relationships/ctrlProp" Target="../ctrlProps/ctrlProp1746.xml"/><Relationship Id="rId276" Type="http://schemas.openxmlformats.org/officeDocument/2006/relationships/ctrlProp" Target="../ctrlProps/ctrlProp1767.xml"/><Relationship Id="rId40" Type="http://schemas.openxmlformats.org/officeDocument/2006/relationships/ctrlProp" Target="../ctrlProps/ctrlProp1531.xml"/><Relationship Id="rId115" Type="http://schemas.openxmlformats.org/officeDocument/2006/relationships/ctrlProp" Target="../ctrlProps/ctrlProp1606.xml"/><Relationship Id="rId136" Type="http://schemas.openxmlformats.org/officeDocument/2006/relationships/ctrlProp" Target="../ctrlProps/ctrlProp1627.xml"/><Relationship Id="rId157" Type="http://schemas.openxmlformats.org/officeDocument/2006/relationships/ctrlProp" Target="../ctrlProps/ctrlProp1648.xml"/><Relationship Id="rId178" Type="http://schemas.openxmlformats.org/officeDocument/2006/relationships/ctrlProp" Target="../ctrlProps/ctrlProp1669.xml"/><Relationship Id="rId61" Type="http://schemas.openxmlformats.org/officeDocument/2006/relationships/ctrlProp" Target="../ctrlProps/ctrlProp1552.xml"/><Relationship Id="rId82" Type="http://schemas.openxmlformats.org/officeDocument/2006/relationships/ctrlProp" Target="../ctrlProps/ctrlProp1573.xml"/><Relationship Id="rId199" Type="http://schemas.openxmlformats.org/officeDocument/2006/relationships/ctrlProp" Target="../ctrlProps/ctrlProp1690.xml"/><Relationship Id="rId203" Type="http://schemas.openxmlformats.org/officeDocument/2006/relationships/ctrlProp" Target="../ctrlProps/ctrlProp1694.xml"/><Relationship Id="rId19" Type="http://schemas.openxmlformats.org/officeDocument/2006/relationships/ctrlProp" Target="../ctrlProps/ctrlProp1510.xml"/><Relationship Id="rId224" Type="http://schemas.openxmlformats.org/officeDocument/2006/relationships/ctrlProp" Target="../ctrlProps/ctrlProp1715.xml"/><Relationship Id="rId245" Type="http://schemas.openxmlformats.org/officeDocument/2006/relationships/ctrlProp" Target="../ctrlProps/ctrlProp1736.xml"/><Relationship Id="rId266" Type="http://schemas.openxmlformats.org/officeDocument/2006/relationships/ctrlProp" Target="../ctrlProps/ctrlProp1757.xml"/><Relationship Id="rId287" Type="http://schemas.openxmlformats.org/officeDocument/2006/relationships/ctrlProp" Target="../ctrlProps/ctrlProp1778.xml"/><Relationship Id="rId30" Type="http://schemas.openxmlformats.org/officeDocument/2006/relationships/ctrlProp" Target="../ctrlProps/ctrlProp1521.xml"/><Relationship Id="rId105" Type="http://schemas.openxmlformats.org/officeDocument/2006/relationships/ctrlProp" Target="../ctrlProps/ctrlProp1596.xml"/><Relationship Id="rId126" Type="http://schemas.openxmlformats.org/officeDocument/2006/relationships/ctrlProp" Target="../ctrlProps/ctrlProp1617.xml"/><Relationship Id="rId147" Type="http://schemas.openxmlformats.org/officeDocument/2006/relationships/ctrlProp" Target="../ctrlProps/ctrlProp1638.xml"/><Relationship Id="rId168" Type="http://schemas.openxmlformats.org/officeDocument/2006/relationships/ctrlProp" Target="../ctrlProps/ctrlProp1659.xml"/><Relationship Id="rId51" Type="http://schemas.openxmlformats.org/officeDocument/2006/relationships/ctrlProp" Target="../ctrlProps/ctrlProp1542.xml"/><Relationship Id="rId72" Type="http://schemas.openxmlformats.org/officeDocument/2006/relationships/ctrlProp" Target="../ctrlProps/ctrlProp1563.xml"/><Relationship Id="rId93" Type="http://schemas.openxmlformats.org/officeDocument/2006/relationships/ctrlProp" Target="../ctrlProps/ctrlProp1584.xml"/><Relationship Id="rId189" Type="http://schemas.openxmlformats.org/officeDocument/2006/relationships/ctrlProp" Target="../ctrlProps/ctrlProp1680.xml"/><Relationship Id="rId3" Type="http://schemas.openxmlformats.org/officeDocument/2006/relationships/vmlDrawing" Target="../drawings/vmlDrawing26.vml"/><Relationship Id="rId214" Type="http://schemas.openxmlformats.org/officeDocument/2006/relationships/ctrlProp" Target="../ctrlProps/ctrlProp1705.xml"/><Relationship Id="rId235" Type="http://schemas.openxmlformats.org/officeDocument/2006/relationships/ctrlProp" Target="../ctrlProps/ctrlProp1726.xml"/><Relationship Id="rId256" Type="http://schemas.openxmlformats.org/officeDocument/2006/relationships/ctrlProp" Target="../ctrlProps/ctrlProp1747.xml"/><Relationship Id="rId277" Type="http://schemas.openxmlformats.org/officeDocument/2006/relationships/ctrlProp" Target="../ctrlProps/ctrlProp1768.xml"/><Relationship Id="rId116" Type="http://schemas.openxmlformats.org/officeDocument/2006/relationships/ctrlProp" Target="../ctrlProps/ctrlProp1607.xml"/><Relationship Id="rId137" Type="http://schemas.openxmlformats.org/officeDocument/2006/relationships/ctrlProp" Target="../ctrlProps/ctrlProp1628.xml"/><Relationship Id="rId158" Type="http://schemas.openxmlformats.org/officeDocument/2006/relationships/ctrlProp" Target="../ctrlProps/ctrlProp1649.xml"/><Relationship Id="rId20" Type="http://schemas.openxmlformats.org/officeDocument/2006/relationships/ctrlProp" Target="../ctrlProps/ctrlProp1511.xml"/><Relationship Id="rId41" Type="http://schemas.openxmlformats.org/officeDocument/2006/relationships/ctrlProp" Target="../ctrlProps/ctrlProp1532.xml"/><Relationship Id="rId62" Type="http://schemas.openxmlformats.org/officeDocument/2006/relationships/ctrlProp" Target="../ctrlProps/ctrlProp1553.xml"/><Relationship Id="rId83" Type="http://schemas.openxmlformats.org/officeDocument/2006/relationships/ctrlProp" Target="../ctrlProps/ctrlProp1574.xml"/><Relationship Id="rId179" Type="http://schemas.openxmlformats.org/officeDocument/2006/relationships/ctrlProp" Target="../ctrlProps/ctrlProp1670.xml"/><Relationship Id="rId190" Type="http://schemas.openxmlformats.org/officeDocument/2006/relationships/ctrlProp" Target="../ctrlProps/ctrlProp1681.xml"/><Relationship Id="rId204" Type="http://schemas.openxmlformats.org/officeDocument/2006/relationships/ctrlProp" Target="../ctrlProps/ctrlProp1695.xml"/><Relationship Id="rId225" Type="http://schemas.openxmlformats.org/officeDocument/2006/relationships/ctrlProp" Target="../ctrlProps/ctrlProp1716.xml"/><Relationship Id="rId246" Type="http://schemas.openxmlformats.org/officeDocument/2006/relationships/ctrlProp" Target="../ctrlProps/ctrlProp1737.xml"/><Relationship Id="rId267" Type="http://schemas.openxmlformats.org/officeDocument/2006/relationships/ctrlProp" Target="../ctrlProps/ctrlProp1758.xml"/><Relationship Id="rId288" Type="http://schemas.openxmlformats.org/officeDocument/2006/relationships/ctrlProp" Target="../ctrlProps/ctrlProp1779.xml"/><Relationship Id="rId106" Type="http://schemas.openxmlformats.org/officeDocument/2006/relationships/ctrlProp" Target="../ctrlProps/ctrlProp1597.xml"/><Relationship Id="rId127" Type="http://schemas.openxmlformats.org/officeDocument/2006/relationships/ctrlProp" Target="../ctrlProps/ctrlProp1618.xml"/><Relationship Id="rId10" Type="http://schemas.openxmlformats.org/officeDocument/2006/relationships/ctrlProp" Target="../ctrlProps/ctrlProp1501.xml"/><Relationship Id="rId31" Type="http://schemas.openxmlformats.org/officeDocument/2006/relationships/ctrlProp" Target="../ctrlProps/ctrlProp1522.xml"/><Relationship Id="rId52" Type="http://schemas.openxmlformats.org/officeDocument/2006/relationships/ctrlProp" Target="../ctrlProps/ctrlProp1543.xml"/><Relationship Id="rId73" Type="http://schemas.openxmlformats.org/officeDocument/2006/relationships/ctrlProp" Target="../ctrlProps/ctrlProp1564.xml"/><Relationship Id="rId94" Type="http://schemas.openxmlformats.org/officeDocument/2006/relationships/ctrlProp" Target="../ctrlProps/ctrlProp1585.xml"/><Relationship Id="rId148" Type="http://schemas.openxmlformats.org/officeDocument/2006/relationships/ctrlProp" Target="../ctrlProps/ctrlProp1639.xml"/><Relationship Id="rId169" Type="http://schemas.openxmlformats.org/officeDocument/2006/relationships/ctrlProp" Target="../ctrlProps/ctrlProp1660.xml"/><Relationship Id="rId4" Type="http://schemas.openxmlformats.org/officeDocument/2006/relationships/ctrlProp" Target="../ctrlProps/ctrlProp1495.xml"/><Relationship Id="rId180" Type="http://schemas.openxmlformats.org/officeDocument/2006/relationships/ctrlProp" Target="../ctrlProps/ctrlProp1671.xml"/><Relationship Id="rId215" Type="http://schemas.openxmlformats.org/officeDocument/2006/relationships/ctrlProp" Target="../ctrlProps/ctrlProp1706.xml"/><Relationship Id="rId236" Type="http://schemas.openxmlformats.org/officeDocument/2006/relationships/ctrlProp" Target="../ctrlProps/ctrlProp1727.xml"/><Relationship Id="rId257" Type="http://schemas.openxmlformats.org/officeDocument/2006/relationships/ctrlProp" Target="../ctrlProps/ctrlProp1748.xml"/><Relationship Id="rId278" Type="http://schemas.openxmlformats.org/officeDocument/2006/relationships/ctrlProp" Target="../ctrlProps/ctrlProp1769.xml"/><Relationship Id="rId42" Type="http://schemas.openxmlformats.org/officeDocument/2006/relationships/ctrlProp" Target="../ctrlProps/ctrlProp1533.xml"/><Relationship Id="rId84" Type="http://schemas.openxmlformats.org/officeDocument/2006/relationships/ctrlProp" Target="../ctrlProps/ctrlProp1575.xml"/><Relationship Id="rId138" Type="http://schemas.openxmlformats.org/officeDocument/2006/relationships/ctrlProp" Target="../ctrlProps/ctrlProp1629.xml"/><Relationship Id="rId191" Type="http://schemas.openxmlformats.org/officeDocument/2006/relationships/ctrlProp" Target="../ctrlProps/ctrlProp1682.xml"/><Relationship Id="rId205" Type="http://schemas.openxmlformats.org/officeDocument/2006/relationships/ctrlProp" Target="../ctrlProps/ctrlProp1696.xml"/><Relationship Id="rId247" Type="http://schemas.openxmlformats.org/officeDocument/2006/relationships/ctrlProp" Target="../ctrlProps/ctrlProp1738.xml"/><Relationship Id="rId107" Type="http://schemas.openxmlformats.org/officeDocument/2006/relationships/ctrlProp" Target="../ctrlProps/ctrlProp1598.xml"/><Relationship Id="rId289" Type="http://schemas.openxmlformats.org/officeDocument/2006/relationships/ctrlProp" Target="../ctrlProps/ctrlProp1780.xml"/><Relationship Id="rId11" Type="http://schemas.openxmlformats.org/officeDocument/2006/relationships/ctrlProp" Target="../ctrlProps/ctrlProp1502.xml"/><Relationship Id="rId53" Type="http://schemas.openxmlformats.org/officeDocument/2006/relationships/ctrlProp" Target="../ctrlProps/ctrlProp1544.xml"/><Relationship Id="rId149" Type="http://schemas.openxmlformats.org/officeDocument/2006/relationships/ctrlProp" Target="../ctrlProps/ctrlProp1640.xml"/><Relationship Id="rId95" Type="http://schemas.openxmlformats.org/officeDocument/2006/relationships/ctrlProp" Target="../ctrlProps/ctrlProp1586.xml"/><Relationship Id="rId160" Type="http://schemas.openxmlformats.org/officeDocument/2006/relationships/ctrlProp" Target="../ctrlProps/ctrlProp1651.xml"/><Relationship Id="rId216" Type="http://schemas.openxmlformats.org/officeDocument/2006/relationships/ctrlProp" Target="../ctrlProps/ctrlProp1707.xml"/><Relationship Id="rId258" Type="http://schemas.openxmlformats.org/officeDocument/2006/relationships/ctrlProp" Target="../ctrlProps/ctrlProp1749.xml"/><Relationship Id="rId22" Type="http://schemas.openxmlformats.org/officeDocument/2006/relationships/ctrlProp" Target="../ctrlProps/ctrlProp1513.xml"/><Relationship Id="rId64" Type="http://schemas.openxmlformats.org/officeDocument/2006/relationships/ctrlProp" Target="../ctrlProps/ctrlProp1555.xml"/><Relationship Id="rId118" Type="http://schemas.openxmlformats.org/officeDocument/2006/relationships/ctrlProp" Target="../ctrlProps/ctrlProp1609.xml"/><Relationship Id="rId171" Type="http://schemas.openxmlformats.org/officeDocument/2006/relationships/ctrlProp" Target="../ctrlProps/ctrlProp1662.xml"/><Relationship Id="rId227" Type="http://schemas.openxmlformats.org/officeDocument/2006/relationships/ctrlProp" Target="../ctrlProps/ctrlProp17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52.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17" Type="http://schemas.openxmlformats.org/officeDocument/2006/relationships/ctrlProp" Target="../ctrlProps/ctrlProp1894.xml"/><Relationship Id="rId299" Type="http://schemas.openxmlformats.org/officeDocument/2006/relationships/ctrlProp" Target="../ctrlProps/ctrlProp2076.xml"/><Relationship Id="rId21" Type="http://schemas.openxmlformats.org/officeDocument/2006/relationships/ctrlProp" Target="../ctrlProps/ctrlProp1798.xml"/><Relationship Id="rId63" Type="http://schemas.openxmlformats.org/officeDocument/2006/relationships/ctrlProp" Target="../ctrlProps/ctrlProp1840.xml"/><Relationship Id="rId159" Type="http://schemas.openxmlformats.org/officeDocument/2006/relationships/ctrlProp" Target="../ctrlProps/ctrlProp1936.xml"/><Relationship Id="rId324" Type="http://schemas.openxmlformats.org/officeDocument/2006/relationships/ctrlProp" Target="../ctrlProps/ctrlProp2101.xml"/><Relationship Id="rId366" Type="http://schemas.openxmlformats.org/officeDocument/2006/relationships/ctrlProp" Target="../ctrlProps/ctrlProp2143.xml"/><Relationship Id="rId170" Type="http://schemas.openxmlformats.org/officeDocument/2006/relationships/ctrlProp" Target="../ctrlProps/ctrlProp1947.xml"/><Relationship Id="rId226" Type="http://schemas.openxmlformats.org/officeDocument/2006/relationships/ctrlProp" Target="../ctrlProps/ctrlProp2003.xml"/><Relationship Id="rId268" Type="http://schemas.openxmlformats.org/officeDocument/2006/relationships/ctrlProp" Target="../ctrlProps/ctrlProp2045.xml"/><Relationship Id="rId32" Type="http://schemas.openxmlformats.org/officeDocument/2006/relationships/ctrlProp" Target="../ctrlProps/ctrlProp1809.xml"/><Relationship Id="rId74" Type="http://schemas.openxmlformats.org/officeDocument/2006/relationships/ctrlProp" Target="../ctrlProps/ctrlProp1851.xml"/><Relationship Id="rId128" Type="http://schemas.openxmlformats.org/officeDocument/2006/relationships/ctrlProp" Target="../ctrlProps/ctrlProp1905.xml"/><Relationship Id="rId335" Type="http://schemas.openxmlformats.org/officeDocument/2006/relationships/ctrlProp" Target="../ctrlProps/ctrlProp2112.xml"/><Relationship Id="rId377" Type="http://schemas.openxmlformats.org/officeDocument/2006/relationships/ctrlProp" Target="../ctrlProps/ctrlProp2154.xml"/><Relationship Id="rId5" Type="http://schemas.openxmlformats.org/officeDocument/2006/relationships/ctrlProp" Target="../ctrlProps/ctrlProp1782.xml"/><Relationship Id="rId181" Type="http://schemas.openxmlformats.org/officeDocument/2006/relationships/ctrlProp" Target="../ctrlProps/ctrlProp1958.xml"/><Relationship Id="rId237" Type="http://schemas.openxmlformats.org/officeDocument/2006/relationships/ctrlProp" Target="../ctrlProps/ctrlProp2014.xml"/><Relationship Id="rId279" Type="http://schemas.openxmlformats.org/officeDocument/2006/relationships/ctrlProp" Target="../ctrlProps/ctrlProp2056.xml"/><Relationship Id="rId43" Type="http://schemas.openxmlformats.org/officeDocument/2006/relationships/ctrlProp" Target="../ctrlProps/ctrlProp1820.xml"/><Relationship Id="rId139" Type="http://schemas.openxmlformats.org/officeDocument/2006/relationships/ctrlProp" Target="../ctrlProps/ctrlProp1916.xml"/><Relationship Id="rId290" Type="http://schemas.openxmlformats.org/officeDocument/2006/relationships/ctrlProp" Target="../ctrlProps/ctrlProp2067.xml"/><Relationship Id="rId304" Type="http://schemas.openxmlformats.org/officeDocument/2006/relationships/ctrlProp" Target="../ctrlProps/ctrlProp2081.xml"/><Relationship Id="rId346" Type="http://schemas.openxmlformats.org/officeDocument/2006/relationships/ctrlProp" Target="../ctrlProps/ctrlProp2123.xml"/><Relationship Id="rId85" Type="http://schemas.openxmlformats.org/officeDocument/2006/relationships/ctrlProp" Target="../ctrlProps/ctrlProp1862.xml"/><Relationship Id="rId150" Type="http://schemas.openxmlformats.org/officeDocument/2006/relationships/ctrlProp" Target="../ctrlProps/ctrlProp1927.xml"/><Relationship Id="rId192" Type="http://schemas.openxmlformats.org/officeDocument/2006/relationships/ctrlProp" Target="../ctrlProps/ctrlProp1969.xml"/><Relationship Id="rId206" Type="http://schemas.openxmlformats.org/officeDocument/2006/relationships/ctrlProp" Target="../ctrlProps/ctrlProp1983.xml"/><Relationship Id="rId248" Type="http://schemas.openxmlformats.org/officeDocument/2006/relationships/ctrlProp" Target="../ctrlProps/ctrlProp2025.xml"/><Relationship Id="rId12" Type="http://schemas.openxmlformats.org/officeDocument/2006/relationships/ctrlProp" Target="../ctrlProps/ctrlProp1789.xml"/><Relationship Id="rId108" Type="http://schemas.openxmlformats.org/officeDocument/2006/relationships/ctrlProp" Target="../ctrlProps/ctrlProp1885.xml"/><Relationship Id="rId315" Type="http://schemas.openxmlformats.org/officeDocument/2006/relationships/ctrlProp" Target="../ctrlProps/ctrlProp2092.xml"/><Relationship Id="rId357" Type="http://schemas.openxmlformats.org/officeDocument/2006/relationships/ctrlProp" Target="../ctrlProps/ctrlProp2134.xml"/><Relationship Id="rId54" Type="http://schemas.openxmlformats.org/officeDocument/2006/relationships/ctrlProp" Target="../ctrlProps/ctrlProp1831.xml"/><Relationship Id="rId96" Type="http://schemas.openxmlformats.org/officeDocument/2006/relationships/ctrlProp" Target="../ctrlProps/ctrlProp1873.xml"/><Relationship Id="rId161" Type="http://schemas.openxmlformats.org/officeDocument/2006/relationships/ctrlProp" Target="../ctrlProps/ctrlProp1938.xml"/><Relationship Id="rId217" Type="http://schemas.openxmlformats.org/officeDocument/2006/relationships/ctrlProp" Target="../ctrlProps/ctrlProp1994.xml"/><Relationship Id="rId259" Type="http://schemas.openxmlformats.org/officeDocument/2006/relationships/ctrlProp" Target="../ctrlProps/ctrlProp2036.xml"/><Relationship Id="rId23" Type="http://schemas.openxmlformats.org/officeDocument/2006/relationships/ctrlProp" Target="../ctrlProps/ctrlProp1800.xml"/><Relationship Id="rId119" Type="http://schemas.openxmlformats.org/officeDocument/2006/relationships/ctrlProp" Target="../ctrlProps/ctrlProp1896.xml"/><Relationship Id="rId270" Type="http://schemas.openxmlformats.org/officeDocument/2006/relationships/ctrlProp" Target="../ctrlProps/ctrlProp2047.xml"/><Relationship Id="rId326" Type="http://schemas.openxmlformats.org/officeDocument/2006/relationships/ctrlProp" Target="../ctrlProps/ctrlProp2103.xml"/><Relationship Id="rId65" Type="http://schemas.openxmlformats.org/officeDocument/2006/relationships/ctrlProp" Target="../ctrlProps/ctrlProp1842.xml"/><Relationship Id="rId130" Type="http://schemas.openxmlformats.org/officeDocument/2006/relationships/ctrlProp" Target="../ctrlProps/ctrlProp1907.xml"/><Relationship Id="rId368" Type="http://schemas.openxmlformats.org/officeDocument/2006/relationships/ctrlProp" Target="../ctrlProps/ctrlProp2145.xml"/><Relationship Id="rId172" Type="http://schemas.openxmlformats.org/officeDocument/2006/relationships/ctrlProp" Target="../ctrlProps/ctrlProp1949.xml"/><Relationship Id="rId228" Type="http://schemas.openxmlformats.org/officeDocument/2006/relationships/ctrlProp" Target="../ctrlProps/ctrlProp2005.xml"/><Relationship Id="rId281" Type="http://schemas.openxmlformats.org/officeDocument/2006/relationships/ctrlProp" Target="../ctrlProps/ctrlProp2058.xml"/><Relationship Id="rId337" Type="http://schemas.openxmlformats.org/officeDocument/2006/relationships/ctrlProp" Target="../ctrlProps/ctrlProp2114.xml"/><Relationship Id="rId34" Type="http://schemas.openxmlformats.org/officeDocument/2006/relationships/ctrlProp" Target="../ctrlProps/ctrlProp1811.xml"/><Relationship Id="rId76" Type="http://schemas.openxmlformats.org/officeDocument/2006/relationships/ctrlProp" Target="../ctrlProps/ctrlProp1853.xml"/><Relationship Id="rId141" Type="http://schemas.openxmlformats.org/officeDocument/2006/relationships/ctrlProp" Target="../ctrlProps/ctrlProp1918.xml"/><Relationship Id="rId379" Type="http://schemas.openxmlformats.org/officeDocument/2006/relationships/ctrlProp" Target="../ctrlProps/ctrlProp2156.xml"/><Relationship Id="rId7" Type="http://schemas.openxmlformats.org/officeDocument/2006/relationships/ctrlProp" Target="../ctrlProps/ctrlProp1784.xml"/><Relationship Id="rId183" Type="http://schemas.openxmlformats.org/officeDocument/2006/relationships/ctrlProp" Target="../ctrlProps/ctrlProp1960.xml"/><Relationship Id="rId239" Type="http://schemas.openxmlformats.org/officeDocument/2006/relationships/ctrlProp" Target="../ctrlProps/ctrlProp2016.xml"/><Relationship Id="rId250" Type="http://schemas.openxmlformats.org/officeDocument/2006/relationships/ctrlProp" Target="../ctrlProps/ctrlProp2027.xml"/><Relationship Id="rId292" Type="http://schemas.openxmlformats.org/officeDocument/2006/relationships/ctrlProp" Target="../ctrlProps/ctrlProp2069.xml"/><Relationship Id="rId306" Type="http://schemas.openxmlformats.org/officeDocument/2006/relationships/ctrlProp" Target="../ctrlProps/ctrlProp2083.xml"/><Relationship Id="rId45" Type="http://schemas.openxmlformats.org/officeDocument/2006/relationships/ctrlProp" Target="../ctrlProps/ctrlProp1822.xml"/><Relationship Id="rId87" Type="http://schemas.openxmlformats.org/officeDocument/2006/relationships/ctrlProp" Target="../ctrlProps/ctrlProp1864.xml"/><Relationship Id="rId110" Type="http://schemas.openxmlformats.org/officeDocument/2006/relationships/ctrlProp" Target="../ctrlProps/ctrlProp1887.xml"/><Relationship Id="rId348" Type="http://schemas.openxmlformats.org/officeDocument/2006/relationships/ctrlProp" Target="../ctrlProps/ctrlProp2125.xml"/><Relationship Id="rId152" Type="http://schemas.openxmlformats.org/officeDocument/2006/relationships/ctrlProp" Target="../ctrlProps/ctrlProp1929.xml"/><Relationship Id="rId194" Type="http://schemas.openxmlformats.org/officeDocument/2006/relationships/ctrlProp" Target="../ctrlProps/ctrlProp1971.xml"/><Relationship Id="rId208" Type="http://schemas.openxmlformats.org/officeDocument/2006/relationships/ctrlProp" Target="../ctrlProps/ctrlProp1985.xml"/><Relationship Id="rId261" Type="http://schemas.openxmlformats.org/officeDocument/2006/relationships/ctrlProp" Target="../ctrlProps/ctrlProp2038.xml"/><Relationship Id="rId14" Type="http://schemas.openxmlformats.org/officeDocument/2006/relationships/ctrlProp" Target="../ctrlProps/ctrlProp1791.xml"/><Relationship Id="rId56" Type="http://schemas.openxmlformats.org/officeDocument/2006/relationships/ctrlProp" Target="../ctrlProps/ctrlProp1833.xml"/><Relationship Id="rId317" Type="http://schemas.openxmlformats.org/officeDocument/2006/relationships/ctrlProp" Target="../ctrlProps/ctrlProp2094.xml"/><Relationship Id="rId359" Type="http://schemas.openxmlformats.org/officeDocument/2006/relationships/ctrlProp" Target="../ctrlProps/ctrlProp2136.xml"/><Relationship Id="rId98" Type="http://schemas.openxmlformats.org/officeDocument/2006/relationships/ctrlProp" Target="../ctrlProps/ctrlProp1875.xml"/><Relationship Id="rId121" Type="http://schemas.openxmlformats.org/officeDocument/2006/relationships/ctrlProp" Target="../ctrlProps/ctrlProp1898.xml"/><Relationship Id="rId163" Type="http://schemas.openxmlformats.org/officeDocument/2006/relationships/ctrlProp" Target="../ctrlProps/ctrlProp1940.xml"/><Relationship Id="rId219" Type="http://schemas.openxmlformats.org/officeDocument/2006/relationships/ctrlProp" Target="../ctrlProps/ctrlProp1996.xml"/><Relationship Id="rId370" Type="http://schemas.openxmlformats.org/officeDocument/2006/relationships/ctrlProp" Target="../ctrlProps/ctrlProp2147.xml"/><Relationship Id="rId230" Type="http://schemas.openxmlformats.org/officeDocument/2006/relationships/ctrlProp" Target="../ctrlProps/ctrlProp2007.xml"/><Relationship Id="rId25" Type="http://schemas.openxmlformats.org/officeDocument/2006/relationships/ctrlProp" Target="../ctrlProps/ctrlProp1802.xml"/><Relationship Id="rId67" Type="http://schemas.openxmlformats.org/officeDocument/2006/relationships/ctrlProp" Target="../ctrlProps/ctrlProp1844.xml"/><Relationship Id="rId272" Type="http://schemas.openxmlformats.org/officeDocument/2006/relationships/ctrlProp" Target="../ctrlProps/ctrlProp2049.xml"/><Relationship Id="rId328" Type="http://schemas.openxmlformats.org/officeDocument/2006/relationships/ctrlProp" Target="../ctrlProps/ctrlProp2105.xml"/><Relationship Id="rId132" Type="http://schemas.openxmlformats.org/officeDocument/2006/relationships/ctrlProp" Target="../ctrlProps/ctrlProp1909.xml"/><Relationship Id="rId174" Type="http://schemas.openxmlformats.org/officeDocument/2006/relationships/ctrlProp" Target="../ctrlProps/ctrlProp1951.xml"/><Relationship Id="rId381" Type="http://schemas.openxmlformats.org/officeDocument/2006/relationships/ctrlProp" Target="../ctrlProps/ctrlProp2158.xml"/><Relationship Id="rId241" Type="http://schemas.openxmlformats.org/officeDocument/2006/relationships/ctrlProp" Target="../ctrlProps/ctrlProp2018.xml"/><Relationship Id="rId36" Type="http://schemas.openxmlformats.org/officeDocument/2006/relationships/ctrlProp" Target="../ctrlProps/ctrlProp1813.xml"/><Relationship Id="rId283" Type="http://schemas.openxmlformats.org/officeDocument/2006/relationships/ctrlProp" Target="../ctrlProps/ctrlProp2060.xml"/><Relationship Id="rId339" Type="http://schemas.openxmlformats.org/officeDocument/2006/relationships/ctrlProp" Target="../ctrlProps/ctrlProp2116.xml"/><Relationship Id="rId78" Type="http://schemas.openxmlformats.org/officeDocument/2006/relationships/ctrlProp" Target="../ctrlProps/ctrlProp1855.xml"/><Relationship Id="rId101" Type="http://schemas.openxmlformats.org/officeDocument/2006/relationships/ctrlProp" Target="../ctrlProps/ctrlProp1878.xml"/><Relationship Id="rId143" Type="http://schemas.openxmlformats.org/officeDocument/2006/relationships/ctrlProp" Target="../ctrlProps/ctrlProp1920.xml"/><Relationship Id="rId185" Type="http://schemas.openxmlformats.org/officeDocument/2006/relationships/ctrlProp" Target="../ctrlProps/ctrlProp1962.xml"/><Relationship Id="rId350" Type="http://schemas.openxmlformats.org/officeDocument/2006/relationships/ctrlProp" Target="../ctrlProps/ctrlProp2127.xml"/><Relationship Id="rId9" Type="http://schemas.openxmlformats.org/officeDocument/2006/relationships/ctrlProp" Target="../ctrlProps/ctrlProp1786.xml"/><Relationship Id="rId210" Type="http://schemas.openxmlformats.org/officeDocument/2006/relationships/ctrlProp" Target="../ctrlProps/ctrlProp1987.xml"/><Relationship Id="rId252" Type="http://schemas.openxmlformats.org/officeDocument/2006/relationships/ctrlProp" Target="../ctrlProps/ctrlProp2029.xml"/><Relationship Id="rId294" Type="http://schemas.openxmlformats.org/officeDocument/2006/relationships/ctrlProp" Target="../ctrlProps/ctrlProp2071.xml"/><Relationship Id="rId308" Type="http://schemas.openxmlformats.org/officeDocument/2006/relationships/ctrlProp" Target="../ctrlProps/ctrlProp2085.xml"/><Relationship Id="rId47" Type="http://schemas.openxmlformats.org/officeDocument/2006/relationships/ctrlProp" Target="../ctrlProps/ctrlProp1824.xml"/><Relationship Id="rId68" Type="http://schemas.openxmlformats.org/officeDocument/2006/relationships/ctrlProp" Target="../ctrlProps/ctrlProp1845.xml"/><Relationship Id="rId89" Type="http://schemas.openxmlformats.org/officeDocument/2006/relationships/ctrlProp" Target="../ctrlProps/ctrlProp1866.xml"/><Relationship Id="rId112" Type="http://schemas.openxmlformats.org/officeDocument/2006/relationships/ctrlProp" Target="../ctrlProps/ctrlProp1889.xml"/><Relationship Id="rId133" Type="http://schemas.openxmlformats.org/officeDocument/2006/relationships/ctrlProp" Target="../ctrlProps/ctrlProp1910.xml"/><Relationship Id="rId154" Type="http://schemas.openxmlformats.org/officeDocument/2006/relationships/ctrlProp" Target="../ctrlProps/ctrlProp1931.xml"/><Relationship Id="rId175" Type="http://schemas.openxmlformats.org/officeDocument/2006/relationships/ctrlProp" Target="../ctrlProps/ctrlProp1952.xml"/><Relationship Id="rId340" Type="http://schemas.openxmlformats.org/officeDocument/2006/relationships/ctrlProp" Target="../ctrlProps/ctrlProp2117.xml"/><Relationship Id="rId361" Type="http://schemas.openxmlformats.org/officeDocument/2006/relationships/ctrlProp" Target="../ctrlProps/ctrlProp2138.xml"/><Relationship Id="rId196" Type="http://schemas.openxmlformats.org/officeDocument/2006/relationships/ctrlProp" Target="../ctrlProps/ctrlProp1973.xml"/><Relationship Id="rId200" Type="http://schemas.openxmlformats.org/officeDocument/2006/relationships/ctrlProp" Target="../ctrlProps/ctrlProp1977.xml"/><Relationship Id="rId382" Type="http://schemas.openxmlformats.org/officeDocument/2006/relationships/ctrlProp" Target="../ctrlProps/ctrlProp2159.xml"/><Relationship Id="rId16" Type="http://schemas.openxmlformats.org/officeDocument/2006/relationships/ctrlProp" Target="../ctrlProps/ctrlProp1793.xml"/><Relationship Id="rId221" Type="http://schemas.openxmlformats.org/officeDocument/2006/relationships/ctrlProp" Target="../ctrlProps/ctrlProp1998.xml"/><Relationship Id="rId242" Type="http://schemas.openxmlformats.org/officeDocument/2006/relationships/ctrlProp" Target="../ctrlProps/ctrlProp2019.xml"/><Relationship Id="rId263" Type="http://schemas.openxmlformats.org/officeDocument/2006/relationships/ctrlProp" Target="../ctrlProps/ctrlProp2040.xml"/><Relationship Id="rId284" Type="http://schemas.openxmlformats.org/officeDocument/2006/relationships/ctrlProp" Target="../ctrlProps/ctrlProp2061.xml"/><Relationship Id="rId319" Type="http://schemas.openxmlformats.org/officeDocument/2006/relationships/ctrlProp" Target="../ctrlProps/ctrlProp2096.xml"/><Relationship Id="rId37" Type="http://schemas.openxmlformats.org/officeDocument/2006/relationships/ctrlProp" Target="../ctrlProps/ctrlProp1814.xml"/><Relationship Id="rId58" Type="http://schemas.openxmlformats.org/officeDocument/2006/relationships/ctrlProp" Target="../ctrlProps/ctrlProp1835.xml"/><Relationship Id="rId79" Type="http://schemas.openxmlformats.org/officeDocument/2006/relationships/ctrlProp" Target="../ctrlProps/ctrlProp1856.xml"/><Relationship Id="rId102" Type="http://schemas.openxmlformats.org/officeDocument/2006/relationships/ctrlProp" Target="../ctrlProps/ctrlProp1879.xml"/><Relationship Id="rId123" Type="http://schemas.openxmlformats.org/officeDocument/2006/relationships/ctrlProp" Target="../ctrlProps/ctrlProp1900.xml"/><Relationship Id="rId144" Type="http://schemas.openxmlformats.org/officeDocument/2006/relationships/ctrlProp" Target="../ctrlProps/ctrlProp1921.xml"/><Relationship Id="rId330" Type="http://schemas.openxmlformats.org/officeDocument/2006/relationships/ctrlProp" Target="../ctrlProps/ctrlProp2107.xml"/><Relationship Id="rId90" Type="http://schemas.openxmlformats.org/officeDocument/2006/relationships/ctrlProp" Target="../ctrlProps/ctrlProp1867.xml"/><Relationship Id="rId165" Type="http://schemas.openxmlformats.org/officeDocument/2006/relationships/ctrlProp" Target="../ctrlProps/ctrlProp1942.xml"/><Relationship Id="rId186" Type="http://schemas.openxmlformats.org/officeDocument/2006/relationships/ctrlProp" Target="../ctrlProps/ctrlProp1963.xml"/><Relationship Id="rId351" Type="http://schemas.openxmlformats.org/officeDocument/2006/relationships/ctrlProp" Target="../ctrlProps/ctrlProp2128.xml"/><Relationship Id="rId372" Type="http://schemas.openxmlformats.org/officeDocument/2006/relationships/ctrlProp" Target="../ctrlProps/ctrlProp2149.xml"/><Relationship Id="rId211" Type="http://schemas.openxmlformats.org/officeDocument/2006/relationships/ctrlProp" Target="../ctrlProps/ctrlProp1988.xml"/><Relationship Id="rId232" Type="http://schemas.openxmlformats.org/officeDocument/2006/relationships/ctrlProp" Target="../ctrlProps/ctrlProp2009.xml"/><Relationship Id="rId253" Type="http://schemas.openxmlformats.org/officeDocument/2006/relationships/ctrlProp" Target="../ctrlProps/ctrlProp2030.xml"/><Relationship Id="rId274" Type="http://schemas.openxmlformats.org/officeDocument/2006/relationships/ctrlProp" Target="../ctrlProps/ctrlProp2051.xml"/><Relationship Id="rId295" Type="http://schemas.openxmlformats.org/officeDocument/2006/relationships/ctrlProp" Target="../ctrlProps/ctrlProp2072.xml"/><Relationship Id="rId309" Type="http://schemas.openxmlformats.org/officeDocument/2006/relationships/ctrlProp" Target="../ctrlProps/ctrlProp2086.xml"/><Relationship Id="rId27" Type="http://schemas.openxmlformats.org/officeDocument/2006/relationships/ctrlProp" Target="../ctrlProps/ctrlProp1804.xml"/><Relationship Id="rId48" Type="http://schemas.openxmlformats.org/officeDocument/2006/relationships/ctrlProp" Target="../ctrlProps/ctrlProp1825.xml"/><Relationship Id="rId69" Type="http://schemas.openxmlformats.org/officeDocument/2006/relationships/ctrlProp" Target="../ctrlProps/ctrlProp1846.xml"/><Relationship Id="rId113" Type="http://schemas.openxmlformats.org/officeDocument/2006/relationships/ctrlProp" Target="../ctrlProps/ctrlProp1890.xml"/><Relationship Id="rId134" Type="http://schemas.openxmlformats.org/officeDocument/2006/relationships/ctrlProp" Target="../ctrlProps/ctrlProp1911.xml"/><Relationship Id="rId320" Type="http://schemas.openxmlformats.org/officeDocument/2006/relationships/ctrlProp" Target="../ctrlProps/ctrlProp2097.xml"/><Relationship Id="rId80" Type="http://schemas.openxmlformats.org/officeDocument/2006/relationships/ctrlProp" Target="../ctrlProps/ctrlProp1857.xml"/><Relationship Id="rId155" Type="http://schemas.openxmlformats.org/officeDocument/2006/relationships/ctrlProp" Target="../ctrlProps/ctrlProp1932.xml"/><Relationship Id="rId176" Type="http://schemas.openxmlformats.org/officeDocument/2006/relationships/ctrlProp" Target="../ctrlProps/ctrlProp1953.xml"/><Relationship Id="rId197" Type="http://schemas.openxmlformats.org/officeDocument/2006/relationships/ctrlProp" Target="../ctrlProps/ctrlProp1974.xml"/><Relationship Id="rId341" Type="http://schemas.openxmlformats.org/officeDocument/2006/relationships/ctrlProp" Target="../ctrlProps/ctrlProp2118.xml"/><Relationship Id="rId362" Type="http://schemas.openxmlformats.org/officeDocument/2006/relationships/ctrlProp" Target="../ctrlProps/ctrlProp2139.xml"/><Relationship Id="rId383" Type="http://schemas.openxmlformats.org/officeDocument/2006/relationships/ctrlProp" Target="../ctrlProps/ctrlProp2160.xml"/><Relationship Id="rId201" Type="http://schemas.openxmlformats.org/officeDocument/2006/relationships/ctrlProp" Target="../ctrlProps/ctrlProp1978.xml"/><Relationship Id="rId222" Type="http://schemas.openxmlformats.org/officeDocument/2006/relationships/ctrlProp" Target="../ctrlProps/ctrlProp1999.xml"/><Relationship Id="rId243" Type="http://schemas.openxmlformats.org/officeDocument/2006/relationships/ctrlProp" Target="../ctrlProps/ctrlProp2020.xml"/><Relationship Id="rId264" Type="http://schemas.openxmlformats.org/officeDocument/2006/relationships/ctrlProp" Target="../ctrlProps/ctrlProp2041.xml"/><Relationship Id="rId285" Type="http://schemas.openxmlformats.org/officeDocument/2006/relationships/ctrlProp" Target="../ctrlProps/ctrlProp2062.xml"/><Relationship Id="rId17" Type="http://schemas.openxmlformats.org/officeDocument/2006/relationships/ctrlProp" Target="../ctrlProps/ctrlProp1794.xml"/><Relationship Id="rId38" Type="http://schemas.openxmlformats.org/officeDocument/2006/relationships/ctrlProp" Target="../ctrlProps/ctrlProp1815.xml"/><Relationship Id="rId59" Type="http://schemas.openxmlformats.org/officeDocument/2006/relationships/ctrlProp" Target="../ctrlProps/ctrlProp1836.xml"/><Relationship Id="rId103" Type="http://schemas.openxmlformats.org/officeDocument/2006/relationships/ctrlProp" Target="../ctrlProps/ctrlProp1880.xml"/><Relationship Id="rId124" Type="http://schemas.openxmlformats.org/officeDocument/2006/relationships/ctrlProp" Target="../ctrlProps/ctrlProp1901.xml"/><Relationship Id="rId310" Type="http://schemas.openxmlformats.org/officeDocument/2006/relationships/ctrlProp" Target="../ctrlProps/ctrlProp2087.xml"/><Relationship Id="rId70" Type="http://schemas.openxmlformats.org/officeDocument/2006/relationships/ctrlProp" Target="../ctrlProps/ctrlProp1847.xml"/><Relationship Id="rId91" Type="http://schemas.openxmlformats.org/officeDocument/2006/relationships/ctrlProp" Target="../ctrlProps/ctrlProp1868.xml"/><Relationship Id="rId145" Type="http://schemas.openxmlformats.org/officeDocument/2006/relationships/ctrlProp" Target="../ctrlProps/ctrlProp1922.xml"/><Relationship Id="rId166" Type="http://schemas.openxmlformats.org/officeDocument/2006/relationships/ctrlProp" Target="../ctrlProps/ctrlProp1943.xml"/><Relationship Id="rId187" Type="http://schemas.openxmlformats.org/officeDocument/2006/relationships/ctrlProp" Target="../ctrlProps/ctrlProp1964.xml"/><Relationship Id="rId331" Type="http://schemas.openxmlformats.org/officeDocument/2006/relationships/ctrlProp" Target="../ctrlProps/ctrlProp2108.xml"/><Relationship Id="rId352" Type="http://schemas.openxmlformats.org/officeDocument/2006/relationships/ctrlProp" Target="../ctrlProps/ctrlProp2129.xml"/><Relationship Id="rId373" Type="http://schemas.openxmlformats.org/officeDocument/2006/relationships/ctrlProp" Target="../ctrlProps/ctrlProp2150.xml"/><Relationship Id="rId1" Type="http://schemas.openxmlformats.org/officeDocument/2006/relationships/printerSettings" Target="../printerSettings/printerSettings25.bin"/><Relationship Id="rId212" Type="http://schemas.openxmlformats.org/officeDocument/2006/relationships/ctrlProp" Target="../ctrlProps/ctrlProp1989.xml"/><Relationship Id="rId233" Type="http://schemas.openxmlformats.org/officeDocument/2006/relationships/ctrlProp" Target="../ctrlProps/ctrlProp2010.xml"/><Relationship Id="rId254" Type="http://schemas.openxmlformats.org/officeDocument/2006/relationships/ctrlProp" Target="../ctrlProps/ctrlProp2031.xml"/><Relationship Id="rId28" Type="http://schemas.openxmlformats.org/officeDocument/2006/relationships/ctrlProp" Target="../ctrlProps/ctrlProp1805.xml"/><Relationship Id="rId49" Type="http://schemas.openxmlformats.org/officeDocument/2006/relationships/ctrlProp" Target="../ctrlProps/ctrlProp1826.xml"/><Relationship Id="rId114" Type="http://schemas.openxmlformats.org/officeDocument/2006/relationships/ctrlProp" Target="../ctrlProps/ctrlProp1891.xml"/><Relationship Id="rId275" Type="http://schemas.openxmlformats.org/officeDocument/2006/relationships/ctrlProp" Target="../ctrlProps/ctrlProp2052.xml"/><Relationship Id="rId296" Type="http://schemas.openxmlformats.org/officeDocument/2006/relationships/ctrlProp" Target="../ctrlProps/ctrlProp2073.xml"/><Relationship Id="rId300" Type="http://schemas.openxmlformats.org/officeDocument/2006/relationships/ctrlProp" Target="../ctrlProps/ctrlProp2077.xml"/><Relationship Id="rId60" Type="http://schemas.openxmlformats.org/officeDocument/2006/relationships/ctrlProp" Target="../ctrlProps/ctrlProp1837.xml"/><Relationship Id="rId81" Type="http://schemas.openxmlformats.org/officeDocument/2006/relationships/ctrlProp" Target="../ctrlProps/ctrlProp1858.xml"/><Relationship Id="rId135" Type="http://schemas.openxmlformats.org/officeDocument/2006/relationships/ctrlProp" Target="../ctrlProps/ctrlProp1912.xml"/><Relationship Id="rId156" Type="http://schemas.openxmlformats.org/officeDocument/2006/relationships/ctrlProp" Target="../ctrlProps/ctrlProp1933.xml"/><Relationship Id="rId177" Type="http://schemas.openxmlformats.org/officeDocument/2006/relationships/ctrlProp" Target="../ctrlProps/ctrlProp1954.xml"/><Relationship Id="rId198" Type="http://schemas.openxmlformats.org/officeDocument/2006/relationships/ctrlProp" Target="../ctrlProps/ctrlProp1975.xml"/><Relationship Id="rId321" Type="http://schemas.openxmlformats.org/officeDocument/2006/relationships/ctrlProp" Target="../ctrlProps/ctrlProp2098.xml"/><Relationship Id="rId342" Type="http://schemas.openxmlformats.org/officeDocument/2006/relationships/ctrlProp" Target="../ctrlProps/ctrlProp2119.xml"/><Relationship Id="rId363" Type="http://schemas.openxmlformats.org/officeDocument/2006/relationships/ctrlProp" Target="../ctrlProps/ctrlProp2140.xml"/><Relationship Id="rId384" Type="http://schemas.openxmlformats.org/officeDocument/2006/relationships/ctrlProp" Target="../ctrlProps/ctrlProp2161.xml"/><Relationship Id="rId202" Type="http://schemas.openxmlformats.org/officeDocument/2006/relationships/ctrlProp" Target="../ctrlProps/ctrlProp1979.xml"/><Relationship Id="rId223" Type="http://schemas.openxmlformats.org/officeDocument/2006/relationships/ctrlProp" Target="../ctrlProps/ctrlProp2000.xml"/><Relationship Id="rId244" Type="http://schemas.openxmlformats.org/officeDocument/2006/relationships/ctrlProp" Target="../ctrlProps/ctrlProp2021.xml"/><Relationship Id="rId18" Type="http://schemas.openxmlformats.org/officeDocument/2006/relationships/ctrlProp" Target="../ctrlProps/ctrlProp1795.xml"/><Relationship Id="rId39" Type="http://schemas.openxmlformats.org/officeDocument/2006/relationships/ctrlProp" Target="../ctrlProps/ctrlProp1816.xml"/><Relationship Id="rId265" Type="http://schemas.openxmlformats.org/officeDocument/2006/relationships/ctrlProp" Target="../ctrlProps/ctrlProp2042.xml"/><Relationship Id="rId286" Type="http://schemas.openxmlformats.org/officeDocument/2006/relationships/ctrlProp" Target="../ctrlProps/ctrlProp2063.xml"/><Relationship Id="rId50" Type="http://schemas.openxmlformats.org/officeDocument/2006/relationships/ctrlProp" Target="../ctrlProps/ctrlProp1827.xml"/><Relationship Id="rId104" Type="http://schemas.openxmlformats.org/officeDocument/2006/relationships/ctrlProp" Target="../ctrlProps/ctrlProp1881.xml"/><Relationship Id="rId125" Type="http://schemas.openxmlformats.org/officeDocument/2006/relationships/ctrlProp" Target="../ctrlProps/ctrlProp1902.xml"/><Relationship Id="rId146" Type="http://schemas.openxmlformats.org/officeDocument/2006/relationships/ctrlProp" Target="../ctrlProps/ctrlProp1923.xml"/><Relationship Id="rId167" Type="http://schemas.openxmlformats.org/officeDocument/2006/relationships/ctrlProp" Target="../ctrlProps/ctrlProp1944.xml"/><Relationship Id="rId188" Type="http://schemas.openxmlformats.org/officeDocument/2006/relationships/ctrlProp" Target="../ctrlProps/ctrlProp1965.xml"/><Relationship Id="rId311" Type="http://schemas.openxmlformats.org/officeDocument/2006/relationships/ctrlProp" Target="../ctrlProps/ctrlProp2088.xml"/><Relationship Id="rId332" Type="http://schemas.openxmlformats.org/officeDocument/2006/relationships/ctrlProp" Target="../ctrlProps/ctrlProp2109.xml"/><Relationship Id="rId353" Type="http://schemas.openxmlformats.org/officeDocument/2006/relationships/ctrlProp" Target="../ctrlProps/ctrlProp2130.xml"/><Relationship Id="rId374" Type="http://schemas.openxmlformats.org/officeDocument/2006/relationships/ctrlProp" Target="../ctrlProps/ctrlProp2151.xml"/><Relationship Id="rId71" Type="http://schemas.openxmlformats.org/officeDocument/2006/relationships/ctrlProp" Target="../ctrlProps/ctrlProp1848.xml"/><Relationship Id="rId92" Type="http://schemas.openxmlformats.org/officeDocument/2006/relationships/ctrlProp" Target="../ctrlProps/ctrlProp1869.xml"/><Relationship Id="rId213" Type="http://schemas.openxmlformats.org/officeDocument/2006/relationships/ctrlProp" Target="../ctrlProps/ctrlProp1990.xml"/><Relationship Id="rId234" Type="http://schemas.openxmlformats.org/officeDocument/2006/relationships/ctrlProp" Target="../ctrlProps/ctrlProp2011.xml"/><Relationship Id="rId2" Type="http://schemas.openxmlformats.org/officeDocument/2006/relationships/drawing" Target="../drawings/drawing55.xml"/><Relationship Id="rId29" Type="http://schemas.openxmlformats.org/officeDocument/2006/relationships/ctrlProp" Target="../ctrlProps/ctrlProp1806.xml"/><Relationship Id="rId255" Type="http://schemas.openxmlformats.org/officeDocument/2006/relationships/ctrlProp" Target="../ctrlProps/ctrlProp2032.xml"/><Relationship Id="rId276" Type="http://schemas.openxmlformats.org/officeDocument/2006/relationships/ctrlProp" Target="../ctrlProps/ctrlProp2053.xml"/><Relationship Id="rId297" Type="http://schemas.openxmlformats.org/officeDocument/2006/relationships/ctrlProp" Target="../ctrlProps/ctrlProp2074.xml"/><Relationship Id="rId40" Type="http://schemas.openxmlformats.org/officeDocument/2006/relationships/ctrlProp" Target="../ctrlProps/ctrlProp1817.xml"/><Relationship Id="rId115" Type="http://schemas.openxmlformats.org/officeDocument/2006/relationships/ctrlProp" Target="../ctrlProps/ctrlProp1892.xml"/><Relationship Id="rId136" Type="http://schemas.openxmlformats.org/officeDocument/2006/relationships/ctrlProp" Target="../ctrlProps/ctrlProp1913.xml"/><Relationship Id="rId157" Type="http://schemas.openxmlformats.org/officeDocument/2006/relationships/ctrlProp" Target="../ctrlProps/ctrlProp1934.xml"/><Relationship Id="rId178" Type="http://schemas.openxmlformats.org/officeDocument/2006/relationships/ctrlProp" Target="../ctrlProps/ctrlProp1955.xml"/><Relationship Id="rId301" Type="http://schemas.openxmlformats.org/officeDocument/2006/relationships/ctrlProp" Target="../ctrlProps/ctrlProp2078.xml"/><Relationship Id="rId322" Type="http://schemas.openxmlformats.org/officeDocument/2006/relationships/ctrlProp" Target="../ctrlProps/ctrlProp2099.xml"/><Relationship Id="rId343" Type="http://schemas.openxmlformats.org/officeDocument/2006/relationships/ctrlProp" Target="../ctrlProps/ctrlProp2120.xml"/><Relationship Id="rId364" Type="http://schemas.openxmlformats.org/officeDocument/2006/relationships/ctrlProp" Target="../ctrlProps/ctrlProp2141.xml"/><Relationship Id="rId61" Type="http://schemas.openxmlformats.org/officeDocument/2006/relationships/ctrlProp" Target="../ctrlProps/ctrlProp1838.xml"/><Relationship Id="rId82" Type="http://schemas.openxmlformats.org/officeDocument/2006/relationships/ctrlProp" Target="../ctrlProps/ctrlProp1859.xml"/><Relationship Id="rId199" Type="http://schemas.openxmlformats.org/officeDocument/2006/relationships/ctrlProp" Target="../ctrlProps/ctrlProp1976.xml"/><Relationship Id="rId203" Type="http://schemas.openxmlformats.org/officeDocument/2006/relationships/ctrlProp" Target="../ctrlProps/ctrlProp1980.xml"/><Relationship Id="rId385" Type="http://schemas.openxmlformats.org/officeDocument/2006/relationships/ctrlProp" Target="../ctrlProps/ctrlProp2162.xml"/><Relationship Id="rId19" Type="http://schemas.openxmlformats.org/officeDocument/2006/relationships/ctrlProp" Target="../ctrlProps/ctrlProp1796.xml"/><Relationship Id="rId224" Type="http://schemas.openxmlformats.org/officeDocument/2006/relationships/ctrlProp" Target="../ctrlProps/ctrlProp2001.xml"/><Relationship Id="rId245" Type="http://schemas.openxmlformats.org/officeDocument/2006/relationships/ctrlProp" Target="../ctrlProps/ctrlProp2022.xml"/><Relationship Id="rId266" Type="http://schemas.openxmlformats.org/officeDocument/2006/relationships/ctrlProp" Target="../ctrlProps/ctrlProp2043.xml"/><Relationship Id="rId287" Type="http://schemas.openxmlformats.org/officeDocument/2006/relationships/ctrlProp" Target="../ctrlProps/ctrlProp2064.xml"/><Relationship Id="rId30" Type="http://schemas.openxmlformats.org/officeDocument/2006/relationships/ctrlProp" Target="../ctrlProps/ctrlProp1807.xml"/><Relationship Id="rId105" Type="http://schemas.openxmlformats.org/officeDocument/2006/relationships/ctrlProp" Target="../ctrlProps/ctrlProp1882.xml"/><Relationship Id="rId126" Type="http://schemas.openxmlformats.org/officeDocument/2006/relationships/ctrlProp" Target="../ctrlProps/ctrlProp1903.xml"/><Relationship Id="rId147" Type="http://schemas.openxmlformats.org/officeDocument/2006/relationships/ctrlProp" Target="../ctrlProps/ctrlProp1924.xml"/><Relationship Id="rId168" Type="http://schemas.openxmlformats.org/officeDocument/2006/relationships/ctrlProp" Target="../ctrlProps/ctrlProp1945.xml"/><Relationship Id="rId312" Type="http://schemas.openxmlformats.org/officeDocument/2006/relationships/ctrlProp" Target="../ctrlProps/ctrlProp2089.xml"/><Relationship Id="rId333" Type="http://schemas.openxmlformats.org/officeDocument/2006/relationships/ctrlProp" Target="../ctrlProps/ctrlProp2110.xml"/><Relationship Id="rId354" Type="http://schemas.openxmlformats.org/officeDocument/2006/relationships/ctrlProp" Target="../ctrlProps/ctrlProp2131.xml"/><Relationship Id="rId51" Type="http://schemas.openxmlformats.org/officeDocument/2006/relationships/ctrlProp" Target="../ctrlProps/ctrlProp1828.xml"/><Relationship Id="rId72" Type="http://schemas.openxmlformats.org/officeDocument/2006/relationships/ctrlProp" Target="../ctrlProps/ctrlProp1849.xml"/><Relationship Id="rId93" Type="http://schemas.openxmlformats.org/officeDocument/2006/relationships/ctrlProp" Target="../ctrlProps/ctrlProp1870.xml"/><Relationship Id="rId189" Type="http://schemas.openxmlformats.org/officeDocument/2006/relationships/ctrlProp" Target="../ctrlProps/ctrlProp1966.xml"/><Relationship Id="rId375" Type="http://schemas.openxmlformats.org/officeDocument/2006/relationships/ctrlProp" Target="../ctrlProps/ctrlProp2152.xml"/><Relationship Id="rId3" Type="http://schemas.openxmlformats.org/officeDocument/2006/relationships/vmlDrawing" Target="../drawings/vmlDrawing28.vml"/><Relationship Id="rId214" Type="http://schemas.openxmlformats.org/officeDocument/2006/relationships/ctrlProp" Target="../ctrlProps/ctrlProp1991.xml"/><Relationship Id="rId235" Type="http://schemas.openxmlformats.org/officeDocument/2006/relationships/ctrlProp" Target="../ctrlProps/ctrlProp2012.xml"/><Relationship Id="rId256" Type="http://schemas.openxmlformats.org/officeDocument/2006/relationships/ctrlProp" Target="../ctrlProps/ctrlProp2033.xml"/><Relationship Id="rId277" Type="http://schemas.openxmlformats.org/officeDocument/2006/relationships/ctrlProp" Target="../ctrlProps/ctrlProp2054.xml"/><Relationship Id="rId298" Type="http://schemas.openxmlformats.org/officeDocument/2006/relationships/ctrlProp" Target="../ctrlProps/ctrlProp2075.xml"/><Relationship Id="rId116" Type="http://schemas.openxmlformats.org/officeDocument/2006/relationships/ctrlProp" Target="../ctrlProps/ctrlProp1893.xml"/><Relationship Id="rId137" Type="http://schemas.openxmlformats.org/officeDocument/2006/relationships/ctrlProp" Target="../ctrlProps/ctrlProp1914.xml"/><Relationship Id="rId158" Type="http://schemas.openxmlformats.org/officeDocument/2006/relationships/ctrlProp" Target="../ctrlProps/ctrlProp1935.xml"/><Relationship Id="rId302" Type="http://schemas.openxmlformats.org/officeDocument/2006/relationships/ctrlProp" Target="../ctrlProps/ctrlProp2079.xml"/><Relationship Id="rId323" Type="http://schemas.openxmlformats.org/officeDocument/2006/relationships/ctrlProp" Target="../ctrlProps/ctrlProp2100.xml"/><Relationship Id="rId344" Type="http://schemas.openxmlformats.org/officeDocument/2006/relationships/ctrlProp" Target="../ctrlProps/ctrlProp2121.xml"/><Relationship Id="rId20" Type="http://schemas.openxmlformats.org/officeDocument/2006/relationships/ctrlProp" Target="../ctrlProps/ctrlProp1797.xml"/><Relationship Id="rId41" Type="http://schemas.openxmlformats.org/officeDocument/2006/relationships/ctrlProp" Target="../ctrlProps/ctrlProp1818.xml"/><Relationship Id="rId62" Type="http://schemas.openxmlformats.org/officeDocument/2006/relationships/ctrlProp" Target="../ctrlProps/ctrlProp1839.xml"/><Relationship Id="rId83" Type="http://schemas.openxmlformats.org/officeDocument/2006/relationships/ctrlProp" Target="../ctrlProps/ctrlProp1860.xml"/><Relationship Id="rId179" Type="http://schemas.openxmlformats.org/officeDocument/2006/relationships/ctrlProp" Target="../ctrlProps/ctrlProp1956.xml"/><Relationship Id="rId365" Type="http://schemas.openxmlformats.org/officeDocument/2006/relationships/ctrlProp" Target="../ctrlProps/ctrlProp2142.xml"/><Relationship Id="rId190" Type="http://schemas.openxmlformats.org/officeDocument/2006/relationships/ctrlProp" Target="../ctrlProps/ctrlProp1967.xml"/><Relationship Id="rId204" Type="http://schemas.openxmlformats.org/officeDocument/2006/relationships/ctrlProp" Target="../ctrlProps/ctrlProp1981.xml"/><Relationship Id="rId225" Type="http://schemas.openxmlformats.org/officeDocument/2006/relationships/ctrlProp" Target="../ctrlProps/ctrlProp2002.xml"/><Relationship Id="rId246" Type="http://schemas.openxmlformats.org/officeDocument/2006/relationships/ctrlProp" Target="../ctrlProps/ctrlProp2023.xml"/><Relationship Id="rId267" Type="http://schemas.openxmlformats.org/officeDocument/2006/relationships/ctrlProp" Target="../ctrlProps/ctrlProp2044.xml"/><Relationship Id="rId288" Type="http://schemas.openxmlformats.org/officeDocument/2006/relationships/ctrlProp" Target="../ctrlProps/ctrlProp2065.xml"/><Relationship Id="rId106" Type="http://schemas.openxmlformats.org/officeDocument/2006/relationships/ctrlProp" Target="../ctrlProps/ctrlProp1883.xml"/><Relationship Id="rId127" Type="http://schemas.openxmlformats.org/officeDocument/2006/relationships/ctrlProp" Target="../ctrlProps/ctrlProp1904.xml"/><Relationship Id="rId313" Type="http://schemas.openxmlformats.org/officeDocument/2006/relationships/ctrlProp" Target="../ctrlProps/ctrlProp2090.xml"/><Relationship Id="rId10" Type="http://schemas.openxmlformats.org/officeDocument/2006/relationships/ctrlProp" Target="../ctrlProps/ctrlProp1787.xml"/><Relationship Id="rId31" Type="http://schemas.openxmlformats.org/officeDocument/2006/relationships/ctrlProp" Target="../ctrlProps/ctrlProp1808.xml"/><Relationship Id="rId52" Type="http://schemas.openxmlformats.org/officeDocument/2006/relationships/ctrlProp" Target="../ctrlProps/ctrlProp1829.xml"/><Relationship Id="rId73" Type="http://schemas.openxmlformats.org/officeDocument/2006/relationships/ctrlProp" Target="../ctrlProps/ctrlProp1850.xml"/><Relationship Id="rId94" Type="http://schemas.openxmlformats.org/officeDocument/2006/relationships/ctrlProp" Target="../ctrlProps/ctrlProp1871.xml"/><Relationship Id="rId148" Type="http://schemas.openxmlformats.org/officeDocument/2006/relationships/ctrlProp" Target="../ctrlProps/ctrlProp1925.xml"/><Relationship Id="rId169" Type="http://schemas.openxmlformats.org/officeDocument/2006/relationships/ctrlProp" Target="../ctrlProps/ctrlProp1946.xml"/><Relationship Id="rId334" Type="http://schemas.openxmlformats.org/officeDocument/2006/relationships/ctrlProp" Target="../ctrlProps/ctrlProp2111.xml"/><Relationship Id="rId355" Type="http://schemas.openxmlformats.org/officeDocument/2006/relationships/ctrlProp" Target="../ctrlProps/ctrlProp2132.xml"/><Relationship Id="rId376" Type="http://schemas.openxmlformats.org/officeDocument/2006/relationships/ctrlProp" Target="../ctrlProps/ctrlProp2153.xml"/><Relationship Id="rId4" Type="http://schemas.openxmlformats.org/officeDocument/2006/relationships/ctrlProp" Target="../ctrlProps/ctrlProp1781.xml"/><Relationship Id="rId180" Type="http://schemas.openxmlformats.org/officeDocument/2006/relationships/ctrlProp" Target="../ctrlProps/ctrlProp1957.xml"/><Relationship Id="rId215" Type="http://schemas.openxmlformats.org/officeDocument/2006/relationships/ctrlProp" Target="../ctrlProps/ctrlProp1992.xml"/><Relationship Id="rId236" Type="http://schemas.openxmlformats.org/officeDocument/2006/relationships/ctrlProp" Target="../ctrlProps/ctrlProp2013.xml"/><Relationship Id="rId257" Type="http://schemas.openxmlformats.org/officeDocument/2006/relationships/ctrlProp" Target="../ctrlProps/ctrlProp2034.xml"/><Relationship Id="rId278" Type="http://schemas.openxmlformats.org/officeDocument/2006/relationships/ctrlProp" Target="../ctrlProps/ctrlProp2055.xml"/><Relationship Id="rId303" Type="http://schemas.openxmlformats.org/officeDocument/2006/relationships/ctrlProp" Target="../ctrlProps/ctrlProp2080.xml"/><Relationship Id="rId42" Type="http://schemas.openxmlformats.org/officeDocument/2006/relationships/ctrlProp" Target="../ctrlProps/ctrlProp1819.xml"/><Relationship Id="rId84" Type="http://schemas.openxmlformats.org/officeDocument/2006/relationships/ctrlProp" Target="../ctrlProps/ctrlProp1861.xml"/><Relationship Id="rId138" Type="http://schemas.openxmlformats.org/officeDocument/2006/relationships/ctrlProp" Target="../ctrlProps/ctrlProp1915.xml"/><Relationship Id="rId345" Type="http://schemas.openxmlformats.org/officeDocument/2006/relationships/ctrlProp" Target="../ctrlProps/ctrlProp2122.xml"/><Relationship Id="rId191" Type="http://schemas.openxmlformats.org/officeDocument/2006/relationships/ctrlProp" Target="../ctrlProps/ctrlProp1968.xml"/><Relationship Id="rId205" Type="http://schemas.openxmlformats.org/officeDocument/2006/relationships/ctrlProp" Target="../ctrlProps/ctrlProp1982.xml"/><Relationship Id="rId247" Type="http://schemas.openxmlformats.org/officeDocument/2006/relationships/ctrlProp" Target="../ctrlProps/ctrlProp2024.xml"/><Relationship Id="rId107" Type="http://schemas.openxmlformats.org/officeDocument/2006/relationships/ctrlProp" Target="../ctrlProps/ctrlProp1884.xml"/><Relationship Id="rId289" Type="http://schemas.openxmlformats.org/officeDocument/2006/relationships/ctrlProp" Target="../ctrlProps/ctrlProp2066.xml"/><Relationship Id="rId11" Type="http://schemas.openxmlformats.org/officeDocument/2006/relationships/ctrlProp" Target="../ctrlProps/ctrlProp1788.xml"/><Relationship Id="rId53" Type="http://schemas.openxmlformats.org/officeDocument/2006/relationships/ctrlProp" Target="../ctrlProps/ctrlProp1830.xml"/><Relationship Id="rId149" Type="http://schemas.openxmlformats.org/officeDocument/2006/relationships/ctrlProp" Target="../ctrlProps/ctrlProp1926.xml"/><Relationship Id="rId314" Type="http://schemas.openxmlformats.org/officeDocument/2006/relationships/ctrlProp" Target="../ctrlProps/ctrlProp2091.xml"/><Relationship Id="rId356" Type="http://schemas.openxmlformats.org/officeDocument/2006/relationships/ctrlProp" Target="../ctrlProps/ctrlProp2133.xml"/><Relationship Id="rId95" Type="http://schemas.openxmlformats.org/officeDocument/2006/relationships/ctrlProp" Target="../ctrlProps/ctrlProp1872.xml"/><Relationship Id="rId160" Type="http://schemas.openxmlformats.org/officeDocument/2006/relationships/ctrlProp" Target="../ctrlProps/ctrlProp1937.xml"/><Relationship Id="rId216" Type="http://schemas.openxmlformats.org/officeDocument/2006/relationships/ctrlProp" Target="../ctrlProps/ctrlProp1993.xml"/><Relationship Id="rId258" Type="http://schemas.openxmlformats.org/officeDocument/2006/relationships/ctrlProp" Target="../ctrlProps/ctrlProp2035.xml"/><Relationship Id="rId22" Type="http://schemas.openxmlformats.org/officeDocument/2006/relationships/ctrlProp" Target="../ctrlProps/ctrlProp1799.xml"/><Relationship Id="rId64" Type="http://schemas.openxmlformats.org/officeDocument/2006/relationships/ctrlProp" Target="../ctrlProps/ctrlProp1841.xml"/><Relationship Id="rId118" Type="http://schemas.openxmlformats.org/officeDocument/2006/relationships/ctrlProp" Target="../ctrlProps/ctrlProp1895.xml"/><Relationship Id="rId325" Type="http://schemas.openxmlformats.org/officeDocument/2006/relationships/ctrlProp" Target="../ctrlProps/ctrlProp2102.xml"/><Relationship Id="rId367" Type="http://schemas.openxmlformats.org/officeDocument/2006/relationships/ctrlProp" Target="../ctrlProps/ctrlProp2144.xml"/><Relationship Id="rId171" Type="http://schemas.openxmlformats.org/officeDocument/2006/relationships/ctrlProp" Target="../ctrlProps/ctrlProp1948.xml"/><Relationship Id="rId227" Type="http://schemas.openxmlformats.org/officeDocument/2006/relationships/ctrlProp" Target="../ctrlProps/ctrlProp2004.xml"/><Relationship Id="rId269" Type="http://schemas.openxmlformats.org/officeDocument/2006/relationships/ctrlProp" Target="../ctrlProps/ctrlProp2046.xml"/><Relationship Id="rId33" Type="http://schemas.openxmlformats.org/officeDocument/2006/relationships/ctrlProp" Target="../ctrlProps/ctrlProp1810.xml"/><Relationship Id="rId129" Type="http://schemas.openxmlformats.org/officeDocument/2006/relationships/ctrlProp" Target="../ctrlProps/ctrlProp1906.xml"/><Relationship Id="rId280" Type="http://schemas.openxmlformats.org/officeDocument/2006/relationships/ctrlProp" Target="../ctrlProps/ctrlProp2057.xml"/><Relationship Id="rId336" Type="http://schemas.openxmlformats.org/officeDocument/2006/relationships/ctrlProp" Target="../ctrlProps/ctrlProp2113.xml"/><Relationship Id="rId75" Type="http://schemas.openxmlformats.org/officeDocument/2006/relationships/ctrlProp" Target="../ctrlProps/ctrlProp1852.xml"/><Relationship Id="rId140" Type="http://schemas.openxmlformats.org/officeDocument/2006/relationships/ctrlProp" Target="../ctrlProps/ctrlProp1917.xml"/><Relationship Id="rId182" Type="http://schemas.openxmlformats.org/officeDocument/2006/relationships/ctrlProp" Target="../ctrlProps/ctrlProp1959.xml"/><Relationship Id="rId378" Type="http://schemas.openxmlformats.org/officeDocument/2006/relationships/ctrlProp" Target="../ctrlProps/ctrlProp2155.xml"/><Relationship Id="rId6" Type="http://schemas.openxmlformats.org/officeDocument/2006/relationships/ctrlProp" Target="../ctrlProps/ctrlProp1783.xml"/><Relationship Id="rId238" Type="http://schemas.openxmlformats.org/officeDocument/2006/relationships/ctrlProp" Target="../ctrlProps/ctrlProp2015.xml"/><Relationship Id="rId291" Type="http://schemas.openxmlformats.org/officeDocument/2006/relationships/ctrlProp" Target="../ctrlProps/ctrlProp2068.xml"/><Relationship Id="rId305" Type="http://schemas.openxmlformats.org/officeDocument/2006/relationships/ctrlProp" Target="../ctrlProps/ctrlProp2082.xml"/><Relationship Id="rId347" Type="http://schemas.openxmlformats.org/officeDocument/2006/relationships/ctrlProp" Target="../ctrlProps/ctrlProp2124.xml"/><Relationship Id="rId44" Type="http://schemas.openxmlformats.org/officeDocument/2006/relationships/ctrlProp" Target="../ctrlProps/ctrlProp1821.xml"/><Relationship Id="rId86" Type="http://schemas.openxmlformats.org/officeDocument/2006/relationships/ctrlProp" Target="../ctrlProps/ctrlProp1863.xml"/><Relationship Id="rId151" Type="http://schemas.openxmlformats.org/officeDocument/2006/relationships/ctrlProp" Target="../ctrlProps/ctrlProp1928.xml"/><Relationship Id="rId193" Type="http://schemas.openxmlformats.org/officeDocument/2006/relationships/ctrlProp" Target="../ctrlProps/ctrlProp1970.xml"/><Relationship Id="rId207" Type="http://schemas.openxmlformats.org/officeDocument/2006/relationships/ctrlProp" Target="../ctrlProps/ctrlProp1984.xml"/><Relationship Id="rId249" Type="http://schemas.openxmlformats.org/officeDocument/2006/relationships/ctrlProp" Target="../ctrlProps/ctrlProp2026.xml"/><Relationship Id="rId13" Type="http://schemas.openxmlformats.org/officeDocument/2006/relationships/ctrlProp" Target="../ctrlProps/ctrlProp1790.xml"/><Relationship Id="rId109" Type="http://schemas.openxmlformats.org/officeDocument/2006/relationships/ctrlProp" Target="../ctrlProps/ctrlProp1886.xml"/><Relationship Id="rId260" Type="http://schemas.openxmlformats.org/officeDocument/2006/relationships/ctrlProp" Target="../ctrlProps/ctrlProp2037.xml"/><Relationship Id="rId316" Type="http://schemas.openxmlformats.org/officeDocument/2006/relationships/ctrlProp" Target="../ctrlProps/ctrlProp2093.xml"/><Relationship Id="rId55" Type="http://schemas.openxmlformats.org/officeDocument/2006/relationships/ctrlProp" Target="../ctrlProps/ctrlProp1832.xml"/><Relationship Id="rId97" Type="http://schemas.openxmlformats.org/officeDocument/2006/relationships/ctrlProp" Target="../ctrlProps/ctrlProp1874.xml"/><Relationship Id="rId120" Type="http://schemas.openxmlformats.org/officeDocument/2006/relationships/ctrlProp" Target="../ctrlProps/ctrlProp1897.xml"/><Relationship Id="rId358" Type="http://schemas.openxmlformats.org/officeDocument/2006/relationships/ctrlProp" Target="../ctrlProps/ctrlProp2135.xml"/><Relationship Id="rId162" Type="http://schemas.openxmlformats.org/officeDocument/2006/relationships/ctrlProp" Target="../ctrlProps/ctrlProp1939.xml"/><Relationship Id="rId218" Type="http://schemas.openxmlformats.org/officeDocument/2006/relationships/ctrlProp" Target="../ctrlProps/ctrlProp1995.xml"/><Relationship Id="rId271" Type="http://schemas.openxmlformats.org/officeDocument/2006/relationships/ctrlProp" Target="../ctrlProps/ctrlProp2048.xml"/><Relationship Id="rId24" Type="http://schemas.openxmlformats.org/officeDocument/2006/relationships/ctrlProp" Target="../ctrlProps/ctrlProp1801.xml"/><Relationship Id="rId66" Type="http://schemas.openxmlformats.org/officeDocument/2006/relationships/ctrlProp" Target="../ctrlProps/ctrlProp1843.xml"/><Relationship Id="rId131" Type="http://schemas.openxmlformats.org/officeDocument/2006/relationships/ctrlProp" Target="../ctrlProps/ctrlProp1908.xml"/><Relationship Id="rId327" Type="http://schemas.openxmlformats.org/officeDocument/2006/relationships/ctrlProp" Target="../ctrlProps/ctrlProp2104.xml"/><Relationship Id="rId369" Type="http://schemas.openxmlformats.org/officeDocument/2006/relationships/ctrlProp" Target="../ctrlProps/ctrlProp2146.xml"/><Relationship Id="rId173" Type="http://schemas.openxmlformats.org/officeDocument/2006/relationships/ctrlProp" Target="../ctrlProps/ctrlProp1950.xml"/><Relationship Id="rId229" Type="http://schemas.openxmlformats.org/officeDocument/2006/relationships/ctrlProp" Target="../ctrlProps/ctrlProp2006.xml"/><Relationship Id="rId380" Type="http://schemas.openxmlformats.org/officeDocument/2006/relationships/ctrlProp" Target="../ctrlProps/ctrlProp2157.xml"/><Relationship Id="rId240" Type="http://schemas.openxmlformats.org/officeDocument/2006/relationships/ctrlProp" Target="../ctrlProps/ctrlProp2017.xml"/><Relationship Id="rId35" Type="http://schemas.openxmlformats.org/officeDocument/2006/relationships/ctrlProp" Target="../ctrlProps/ctrlProp1812.xml"/><Relationship Id="rId77" Type="http://schemas.openxmlformats.org/officeDocument/2006/relationships/ctrlProp" Target="../ctrlProps/ctrlProp1854.xml"/><Relationship Id="rId100" Type="http://schemas.openxmlformats.org/officeDocument/2006/relationships/ctrlProp" Target="../ctrlProps/ctrlProp1877.xml"/><Relationship Id="rId282" Type="http://schemas.openxmlformats.org/officeDocument/2006/relationships/ctrlProp" Target="../ctrlProps/ctrlProp2059.xml"/><Relationship Id="rId338" Type="http://schemas.openxmlformats.org/officeDocument/2006/relationships/ctrlProp" Target="../ctrlProps/ctrlProp2115.xml"/><Relationship Id="rId8" Type="http://schemas.openxmlformats.org/officeDocument/2006/relationships/ctrlProp" Target="../ctrlProps/ctrlProp1785.xml"/><Relationship Id="rId142" Type="http://schemas.openxmlformats.org/officeDocument/2006/relationships/ctrlProp" Target="../ctrlProps/ctrlProp1919.xml"/><Relationship Id="rId184" Type="http://schemas.openxmlformats.org/officeDocument/2006/relationships/ctrlProp" Target="../ctrlProps/ctrlProp1961.xml"/><Relationship Id="rId251" Type="http://schemas.openxmlformats.org/officeDocument/2006/relationships/ctrlProp" Target="../ctrlProps/ctrlProp2028.xml"/><Relationship Id="rId46" Type="http://schemas.openxmlformats.org/officeDocument/2006/relationships/ctrlProp" Target="../ctrlProps/ctrlProp1823.xml"/><Relationship Id="rId293" Type="http://schemas.openxmlformats.org/officeDocument/2006/relationships/ctrlProp" Target="../ctrlProps/ctrlProp2070.xml"/><Relationship Id="rId307" Type="http://schemas.openxmlformats.org/officeDocument/2006/relationships/ctrlProp" Target="../ctrlProps/ctrlProp2084.xml"/><Relationship Id="rId349" Type="http://schemas.openxmlformats.org/officeDocument/2006/relationships/ctrlProp" Target="../ctrlProps/ctrlProp2126.xml"/><Relationship Id="rId88" Type="http://schemas.openxmlformats.org/officeDocument/2006/relationships/ctrlProp" Target="../ctrlProps/ctrlProp1865.xml"/><Relationship Id="rId111" Type="http://schemas.openxmlformats.org/officeDocument/2006/relationships/ctrlProp" Target="../ctrlProps/ctrlProp1888.xml"/><Relationship Id="rId153" Type="http://schemas.openxmlformats.org/officeDocument/2006/relationships/ctrlProp" Target="../ctrlProps/ctrlProp1930.xml"/><Relationship Id="rId195" Type="http://schemas.openxmlformats.org/officeDocument/2006/relationships/ctrlProp" Target="../ctrlProps/ctrlProp1972.xml"/><Relationship Id="rId209" Type="http://schemas.openxmlformats.org/officeDocument/2006/relationships/ctrlProp" Target="../ctrlProps/ctrlProp1986.xml"/><Relationship Id="rId360" Type="http://schemas.openxmlformats.org/officeDocument/2006/relationships/ctrlProp" Target="../ctrlProps/ctrlProp2137.xml"/><Relationship Id="rId220" Type="http://schemas.openxmlformats.org/officeDocument/2006/relationships/ctrlProp" Target="../ctrlProps/ctrlProp1997.xml"/><Relationship Id="rId15" Type="http://schemas.openxmlformats.org/officeDocument/2006/relationships/ctrlProp" Target="../ctrlProps/ctrlProp1792.xml"/><Relationship Id="rId57" Type="http://schemas.openxmlformats.org/officeDocument/2006/relationships/ctrlProp" Target="../ctrlProps/ctrlProp1834.xml"/><Relationship Id="rId262" Type="http://schemas.openxmlformats.org/officeDocument/2006/relationships/ctrlProp" Target="../ctrlProps/ctrlProp2039.xml"/><Relationship Id="rId318" Type="http://schemas.openxmlformats.org/officeDocument/2006/relationships/ctrlProp" Target="../ctrlProps/ctrlProp2095.xml"/><Relationship Id="rId99" Type="http://schemas.openxmlformats.org/officeDocument/2006/relationships/ctrlProp" Target="../ctrlProps/ctrlProp1876.xml"/><Relationship Id="rId122" Type="http://schemas.openxmlformats.org/officeDocument/2006/relationships/ctrlProp" Target="../ctrlProps/ctrlProp1899.xml"/><Relationship Id="rId164" Type="http://schemas.openxmlformats.org/officeDocument/2006/relationships/ctrlProp" Target="../ctrlProps/ctrlProp1941.xml"/><Relationship Id="rId371" Type="http://schemas.openxmlformats.org/officeDocument/2006/relationships/ctrlProp" Target="../ctrlProps/ctrlProp2148.xml"/><Relationship Id="rId26" Type="http://schemas.openxmlformats.org/officeDocument/2006/relationships/ctrlProp" Target="../ctrlProps/ctrlProp1803.xml"/><Relationship Id="rId231" Type="http://schemas.openxmlformats.org/officeDocument/2006/relationships/ctrlProp" Target="../ctrlProps/ctrlProp2008.xml"/><Relationship Id="rId273" Type="http://schemas.openxmlformats.org/officeDocument/2006/relationships/ctrlProp" Target="../ctrlProps/ctrlProp2050.xml"/><Relationship Id="rId329" Type="http://schemas.openxmlformats.org/officeDocument/2006/relationships/ctrlProp" Target="../ctrlProps/ctrlProp2106.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56.xml"/><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
  <sheetViews>
    <sheetView showGridLines="0" showRowColHeaders="0" workbookViewId="0">
      <selection activeCell="E16" sqref="E16"/>
    </sheetView>
  </sheetViews>
  <sheetFormatPr baseColWidth="10" defaultRowHeight="15" x14ac:dyDescent="0.25"/>
  <cols>
    <col min="1" max="16384" width="11.42578125" style="623"/>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A1:BC4"/>
  <sheetViews>
    <sheetView tabSelected="1" topLeftCell="A2" zoomScale="120" zoomScaleNormal="120" workbookViewId="0">
      <selection activeCell="A3" sqref="A3"/>
    </sheetView>
  </sheetViews>
  <sheetFormatPr baseColWidth="10" defaultColWidth="11.42578125" defaultRowHeight="15" x14ac:dyDescent="0.25"/>
  <cols>
    <col min="1" max="1" width="12.7109375" style="620" customWidth="1"/>
    <col min="2" max="2" width="20.140625" style="621" customWidth="1"/>
    <col min="3" max="3" width="30.28515625" style="620" customWidth="1"/>
    <col min="4" max="4" width="16.140625" style="620" customWidth="1"/>
    <col min="5" max="5" width="21.7109375" style="621" customWidth="1"/>
    <col min="6" max="6" width="14.5703125" style="621" customWidth="1"/>
    <col min="7" max="7" width="11.5703125" style="621" customWidth="1"/>
    <col min="8" max="8" width="14" style="621" customWidth="1"/>
    <col min="9" max="9" width="21.28515625" style="621" customWidth="1"/>
    <col min="10" max="10" width="27.7109375" style="621" customWidth="1"/>
    <col min="11" max="11" width="32.28515625" style="621" customWidth="1"/>
    <col min="12" max="12" width="28.28515625" style="621" customWidth="1"/>
    <col min="13" max="13" width="12.85546875" style="621" customWidth="1"/>
    <col min="14" max="15" width="12.28515625" style="621" customWidth="1"/>
    <col min="16" max="16" width="11.140625" style="621" customWidth="1"/>
    <col min="17" max="17" width="20.7109375" style="621" customWidth="1"/>
    <col min="18" max="18" width="12.5703125" style="621" customWidth="1"/>
    <col min="19" max="19" width="15.42578125" style="621" customWidth="1"/>
    <col min="20" max="20" width="14.42578125" style="621" customWidth="1"/>
    <col min="21" max="21" width="12.140625" style="621" customWidth="1"/>
    <col min="22" max="22" width="15.7109375" style="621" customWidth="1"/>
    <col min="23" max="23" width="13.28515625" style="621" customWidth="1"/>
    <col min="24" max="24" width="17.7109375" style="621" customWidth="1"/>
    <col min="25" max="25" width="15" style="621" customWidth="1"/>
    <col min="26" max="26" width="13.7109375" style="621" customWidth="1"/>
    <col min="27" max="27" width="14.5703125" style="621" customWidth="1"/>
    <col min="28" max="28" width="19.28515625" style="621" customWidth="1"/>
    <col min="29" max="29" width="18.5703125" style="621" customWidth="1"/>
    <col min="30" max="30" width="16.28515625" style="621" customWidth="1"/>
    <col min="31" max="31" width="15.85546875" style="621" customWidth="1"/>
    <col min="32" max="32" width="14.140625" style="621" customWidth="1"/>
    <col min="33" max="33" width="13.5703125" style="621" customWidth="1"/>
    <col min="34" max="34" width="16" style="621" customWidth="1"/>
    <col min="35" max="35" width="12.7109375" style="621" customWidth="1"/>
    <col min="36" max="36" width="13.140625" style="621" customWidth="1"/>
    <col min="37" max="37" width="12.85546875" style="621" customWidth="1"/>
    <col min="38" max="38" width="14.7109375" style="621" customWidth="1"/>
    <col min="39" max="39" width="11.42578125" style="621" customWidth="1"/>
    <col min="40" max="40" width="14.5703125" style="621" customWidth="1"/>
    <col min="41" max="41" width="15.140625" style="621" customWidth="1"/>
    <col min="42" max="46" width="11.42578125" style="621" customWidth="1"/>
    <col min="47" max="47" width="11.5703125" style="621" customWidth="1"/>
    <col min="48" max="16384" width="11.42578125" style="621"/>
  </cols>
  <sheetData>
    <row r="1" spans="1:55" s="165" customFormat="1" ht="27.75" hidden="1" customHeight="1" x14ac:dyDescent="0.25">
      <c r="A1" s="613" t="s">
        <v>921</v>
      </c>
      <c r="B1" s="614" t="s">
        <v>33</v>
      </c>
      <c r="C1" s="615">
        <v>54.5</v>
      </c>
      <c r="D1" s="614" t="s">
        <v>69</v>
      </c>
      <c r="E1" s="616">
        <v>35402</v>
      </c>
      <c r="F1" s="617">
        <f ca="1">(IF(E1=0,"",(TODAY()-E1)/365))</f>
        <v>20.410958904109588</v>
      </c>
      <c r="H1" s="614" t="s">
        <v>34</v>
      </c>
      <c r="I1" s="615"/>
      <c r="L1" s="165" t="s">
        <v>824</v>
      </c>
      <c r="M1" s="615" t="s">
        <v>114</v>
      </c>
    </row>
    <row r="2" spans="1:55" s="248" customFormat="1" ht="60" customHeight="1" x14ac:dyDescent="0.25">
      <c r="A2" s="618" t="s">
        <v>18</v>
      </c>
      <c r="B2" s="618" t="s">
        <v>886</v>
      </c>
      <c r="C2" s="618" t="s">
        <v>887</v>
      </c>
      <c r="D2" s="618" t="s">
        <v>888</v>
      </c>
      <c r="E2" s="618" t="s">
        <v>70</v>
      </c>
      <c r="F2" s="618" t="s">
        <v>71</v>
      </c>
      <c r="G2" s="618" t="s">
        <v>17</v>
      </c>
      <c r="H2" s="618" t="s">
        <v>72</v>
      </c>
      <c r="I2" s="618" t="s">
        <v>73</v>
      </c>
      <c r="J2" s="618" t="s">
        <v>74</v>
      </c>
      <c r="K2" s="618" t="s">
        <v>75</v>
      </c>
      <c r="L2" s="618" t="s">
        <v>76</v>
      </c>
      <c r="M2" s="618" t="s">
        <v>108</v>
      </c>
      <c r="N2" s="618" t="s">
        <v>109</v>
      </c>
      <c r="O2" s="618" t="s">
        <v>889</v>
      </c>
      <c r="P2" s="618" t="s">
        <v>890</v>
      </c>
      <c r="Q2" s="618" t="s">
        <v>77</v>
      </c>
      <c r="R2" s="618" t="s">
        <v>78</v>
      </c>
      <c r="S2" s="618" t="s">
        <v>891</v>
      </c>
      <c r="T2" s="618" t="s">
        <v>79</v>
      </c>
      <c r="U2" s="618" t="s">
        <v>16</v>
      </c>
      <c r="V2" s="618" t="s">
        <v>15</v>
      </c>
      <c r="W2" s="618" t="s">
        <v>14</v>
      </c>
      <c r="X2" s="618" t="s">
        <v>13</v>
      </c>
      <c r="Y2" s="618" t="s">
        <v>80</v>
      </c>
      <c r="Z2" s="618" t="s">
        <v>81</v>
      </c>
      <c r="AA2" s="618" t="s">
        <v>82</v>
      </c>
      <c r="AB2" s="618" t="s">
        <v>892</v>
      </c>
      <c r="AC2" s="618" t="s">
        <v>83</v>
      </c>
      <c r="AD2" s="618" t="s">
        <v>84</v>
      </c>
      <c r="AE2" s="618" t="s">
        <v>85</v>
      </c>
      <c r="AF2" s="618" t="s">
        <v>105</v>
      </c>
      <c r="AG2" s="618" t="s">
        <v>106</v>
      </c>
      <c r="AH2" s="618" t="s">
        <v>107</v>
      </c>
      <c r="AI2" s="618" t="s">
        <v>893</v>
      </c>
      <c r="AJ2" s="618" t="s">
        <v>112</v>
      </c>
      <c r="AK2" s="618" t="s">
        <v>86</v>
      </c>
      <c r="AL2" s="619" t="s">
        <v>88</v>
      </c>
      <c r="AM2" s="619" t="s">
        <v>87</v>
      </c>
      <c r="AN2" s="619" t="s">
        <v>89</v>
      </c>
      <c r="AO2" s="619" t="s">
        <v>90</v>
      </c>
      <c r="AP2" s="619" t="s">
        <v>91</v>
      </c>
      <c r="AQ2" s="619" t="s">
        <v>92</v>
      </c>
      <c r="AR2" s="619" t="s">
        <v>93</v>
      </c>
      <c r="AS2" s="619" t="s">
        <v>94</v>
      </c>
      <c r="AT2" s="619" t="s">
        <v>95</v>
      </c>
      <c r="AU2" s="619" t="s">
        <v>96</v>
      </c>
      <c r="AV2" s="619" t="s">
        <v>97</v>
      </c>
      <c r="AW2" s="619" t="s">
        <v>98</v>
      </c>
      <c r="AX2" s="619" t="s">
        <v>99</v>
      </c>
      <c r="AY2" s="619" t="s">
        <v>101</v>
      </c>
      <c r="AZ2" s="619" t="s">
        <v>100</v>
      </c>
      <c r="BA2" s="619" t="s">
        <v>102</v>
      </c>
      <c r="BB2" s="619" t="s">
        <v>103</v>
      </c>
      <c r="BC2" s="619" t="s">
        <v>104</v>
      </c>
    </row>
    <row r="4" spans="1:55" x14ac:dyDescent="0.25">
      <c r="A4" s="620" t="s">
        <v>1142</v>
      </c>
      <c r="B4" s="621" t="s">
        <v>1149</v>
      </c>
      <c r="C4" s="620" t="s">
        <v>1149</v>
      </c>
      <c r="D4" s="620" t="s">
        <v>1149</v>
      </c>
      <c r="E4" s="621" t="s">
        <v>1150</v>
      </c>
      <c r="F4" s="621" t="s">
        <v>1151</v>
      </c>
      <c r="G4" s="621" t="s">
        <v>1152</v>
      </c>
      <c r="H4" s="621" t="s">
        <v>1153</v>
      </c>
      <c r="I4" s="621" t="s">
        <v>1154</v>
      </c>
      <c r="J4" s="621" t="s">
        <v>1143</v>
      </c>
      <c r="K4" s="621" t="s">
        <v>1155</v>
      </c>
      <c r="L4" s="621" t="s">
        <v>1156</v>
      </c>
      <c r="M4" s="621" t="s">
        <v>51</v>
      </c>
      <c r="N4" s="621" t="s">
        <v>1157</v>
      </c>
      <c r="O4" s="621" t="s">
        <v>1143</v>
      </c>
      <c r="P4" s="621" t="s">
        <v>1143</v>
      </c>
      <c r="Q4" s="621" t="s">
        <v>1143</v>
      </c>
      <c r="R4" s="621" t="s">
        <v>1144</v>
      </c>
      <c r="S4" s="621" t="s">
        <v>1144</v>
      </c>
      <c r="T4" s="621" t="s">
        <v>1143</v>
      </c>
      <c r="U4" s="621" t="s">
        <v>1158</v>
      </c>
      <c r="V4" s="621" t="s">
        <v>1159</v>
      </c>
      <c r="W4" s="621" t="s">
        <v>1143</v>
      </c>
      <c r="X4" s="621" t="s">
        <v>1159</v>
      </c>
      <c r="Y4" s="621" t="s">
        <v>1159</v>
      </c>
      <c r="Z4" s="621" t="s">
        <v>1160</v>
      </c>
      <c r="AA4" s="621" t="s">
        <v>1161</v>
      </c>
      <c r="AB4" s="621" t="s">
        <v>1162</v>
      </c>
      <c r="AE4" s="621" t="s">
        <v>1145</v>
      </c>
      <c r="AI4" s="621" t="s">
        <v>1143</v>
      </c>
      <c r="AJ4" s="621" t="s">
        <v>114</v>
      </c>
      <c r="AK4" s="621" t="s">
        <v>1143</v>
      </c>
      <c r="AR4" s="621" t="s">
        <v>1163</v>
      </c>
      <c r="AT4" s="621" t="s">
        <v>1164</v>
      </c>
      <c r="AW4" s="621" t="s">
        <v>1146</v>
      </c>
      <c r="AZ4" s="621" t="s">
        <v>1165</v>
      </c>
      <c r="BB4" s="621" t="s">
        <v>1147</v>
      </c>
      <c r="BC4" s="621" t="s">
        <v>1148</v>
      </c>
    </row>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90" r:id="rId4" name="Button 6">
              <controlPr defaultSize="0" print="0" autoFill="0" autoPict="0" macro="[0]!Regresoform">
                <anchor moveWithCells="1" sizeWithCells="1">
                  <from>
                    <xdr:col>0</xdr:col>
                    <xdr:colOff>28575</xdr:colOff>
                    <xdr:row>9</xdr:row>
                    <xdr:rowOff>0</xdr:rowOff>
                  </from>
                  <to>
                    <xdr:col>1</xdr:col>
                    <xdr:colOff>171450</xdr:colOff>
                    <xdr:row>10</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J91"/>
  <sheetViews>
    <sheetView showGridLines="0" showRowColHeaders="0" topLeftCell="A55" zoomScale="120" zoomScaleNormal="120" zoomScaleSheetLayoutView="80" workbookViewId="0"/>
  </sheetViews>
  <sheetFormatPr baseColWidth="10" defaultColWidth="0" defaultRowHeight="15" zeroHeight="1" x14ac:dyDescent="0.25"/>
  <cols>
    <col min="1" max="1" width="2.85546875" style="12" customWidth="1"/>
    <col min="2" max="8" width="11.42578125" style="12" customWidth="1"/>
    <col min="9" max="9" width="17" style="12" customWidth="1"/>
    <col min="10" max="10" width="2.85546875" style="12" customWidth="1"/>
    <col min="11" max="12" width="11.42578125" style="12" hidden="1" customWidth="1"/>
    <col min="13" max="16384" width="11.42578125" style="12" hidden="1"/>
  </cols>
  <sheetData>
    <row r="1" spans="1:10" x14ac:dyDescent="0.25">
      <c r="A1" s="11"/>
      <c r="B1" s="11"/>
      <c r="C1" s="11"/>
      <c r="D1" s="11"/>
      <c r="E1" s="11"/>
      <c r="F1" s="11"/>
      <c r="G1" s="11"/>
      <c r="H1" s="11"/>
      <c r="I1" s="11"/>
      <c r="J1" s="11"/>
    </row>
    <row r="2" spans="1:10" x14ac:dyDescent="0.25"/>
    <row r="3" spans="1:10" x14ac:dyDescent="0.25"/>
    <row r="4" spans="1:10" x14ac:dyDescent="0.25"/>
    <row r="5" spans="1:10" x14ac:dyDescent="0.25"/>
    <row r="6" spans="1:10" x14ac:dyDescent="0.25"/>
    <row r="7" spans="1:10" x14ac:dyDescent="0.25"/>
    <row r="8" spans="1:10" x14ac:dyDescent="0.25"/>
    <row r="9" spans="1:10" x14ac:dyDescent="0.25"/>
    <row r="10" spans="1:10" x14ac:dyDescent="0.25"/>
    <row r="11" spans="1:10" x14ac:dyDescent="0.25"/>
    <row r="12" spans="1:10" ht="22.5" customHeight="1" x14ac:dyDescent="0.25"/>
    <row r="13" spans="1:10" ht="15.75" thickBot="1" x14ac:dyDescent="0.3"/>
    <row r="14" spans="1:10" ht="18.75" customHeight="1" thickTop="1" x14ac:dyDescent="0.25">
      <c r="B14" s="625" t="s">
        <v>894</v>
      </c>
      <c r="C14" s="626"/>
      <c r="D14" s="626"/>
      <c r="E14" s="626"/>
      <c r="F14" s="626"/>
      <c r="G14" s="626"/>
      <c r="H14" s="626"/>
      <c r="I14" s="627"/>
    </row>
    <row r="15" spans="1:10" ht="18.75" customHeight="1" x14ac:dyDescent="0.25">
      <c r="B15" s="628"/>
      <c r="C15" s="629"/>
      <c r="D15" s="629"/>
      <c r="E15" s="629"/>
      <c r="F15" s="629"/>
      <c r="G15" s="629"/>
      <c r="H15" s="629"/>
      <c r="I15" s="630"/>
    </row>
    <row r="16" spans="1:10" ht="18.75" customHeight="1" x14ac:dyDescent="0.25">
      <c r="B16" s="628"/>
      <c r="C16" s="629"/>
      <c r="D16" s="629"/>
      <c r="E16" s="629"/>
      <c r="F16" s="629"/>
      <c r="G16" s="629"/>
      <c r="H16" s="629"/>
      <c r="I16" s="630"/>
    </row>
    <row r="17" spans="2:9" ht="18.75" customHeight="1" x14ac:dyDescent="0.25">
      <c r="B17" s="628"/>
      <c r="C17" s="629"/>
      <c r="D17" s="629"/>
      <c r="E17" s="629"/>
      <c r="F17" s="629"/>
      <c r="G17" s="629"/>
      <c r="H17" s="629"/>
      <c r="I17" s="630"/>
    </row>
    <row r="18" spans="2:9" ht="18.75" customHeight="1" x14ac:dyDescent="0.25">
      <c r="B18" s="628"/>
      <c r="C18" s="629"/>
      <c r="D18" s="629"/>
      <c r="E18" s="629"/>
      <c r="F18" s="629"/>
      <c r="G18" s="629"/>
      <c r="H18" s="629"/>
      <c r="I18" s="630"/>
    </row>
    <row r="19" spans="2:9" ht="18.75" customHeight="1" x14ac:dyDescent="0.25">
      <c r="B19" s="628"/>
      <c r="C19" s="629"/>
      <c r="D19" s="629"/>
      <c r="E19" s="629"/>
      <c r="F19" s="629"/>
      <c r="G19" s="629"/>
      <c r="H19" s="629"/>
      <c r="I19" s="630"/>
    </row>
    <row r="20" spans="2:9" ht="18.75" customHeight="1" x14ac:dyDescent="0.25">
      <c r="B20" s="628"/>
      <c r="C20" s="629"/>
      <c r="D20" s="629"/>
      <c r="E20" s="629"/>
      <c r="F20" s="629"/>
      <c r="G20" s="629"/>
      <c r="H20" s="629"/>
      <c r="I20" s="630"/>
    </row>
    <row r="21" spans="2:9" ht="18.75" customHeight="1" x14ac:dyDescent="0.25">
      <c r="B21" s="628"/>
      <c r="C21" s="629"/>
      <c r="D21" s="629"/>
      <c r="E21" s="629"/>
      <c r="F21" s="629"/>
      <c r="G21" s="629"/>
      <c r="H21" s="629"/>
      <c r="I21" s="630"/>
    </row>
    <row r="22" spans="2:9" ht="23.25" customHeight="1" x14ac:dyDescent="0.25">
      <c r="B22" s="631"/>
      <c r="C22" s="632"/>
      <c r="D22" s="632"/>
      <c r="E22" s="632"/>
      <c r="F22" s="632"/>
      <c r="G22" s="632"/>
      <c r="H22" s="632"/>
      <c r="I22" s="633"/>
    </row>
    <row r="23" spans="2:9" ht="15.75" thickBot="1" x14ac:dyDescent="0.3"/>
    <row r="24" spans="2:9" ht="22.5" customHeight="1" thickTop="1" x14ac:dyDescent="0.25">
      <c r="B24" s="625" t="s">
        <v>895</v>
      </c>
      <c r="C24" s="634"/>
      <c r="D24" s="634"/>
      <c r="E24" s="634"/>
      <c r="F24" s="634"/>
      <c r="G24" s="634"/>
      <c r="H24" s="634"/>
      <c r="I24" s="635"/>
    </row>
    <row r="25" spans="2:9" ht="22.5" customHeight="1" x14ac:dyDescent="0.25">
      <c r="B25" s="636"/>
      <c r="C25" s="637"/>
      <c r="D25" s="637"/>
      <c r="E25" s="637"/>
      <c r="F25" s="637"/>
      <c r="G25" s="637"/>
      <c r="H25" s="637"/>
      <c r="I25" s="638"/>
    </row>
    <row r="26" spans="2:9" ht="22.5" customHeight="1" x14ac:dyDescent="0.25">
      <c r="B26" s="636"/>
      <c r="C26" s="637"/>
      <c r="D26" s="637"/>
      <c r="E26" s="637"/>
      <c r="F26" s="637"/>
      <c r="G26" s="637"/>
      <c r="H26" s="637"/>
      <c r="I26" s="638"/>
    </row>
    <row r="27" spans="2:9" ht="22.5" customHeight="1" x14ac:dyDescent="0.25">
      <c r="B27" s="636"/>
      <c r="C27" s="637"/>
      <c r="D27" s="637"/>
      <c r="E27" s="637"/>
      <c r="F27" s="637"/>
      <c r="G27" s="637"/>
      <c r="H27" s="637"/>
      <c r="I27" s="638"/>
    </row>
    <row r="28" spans="2:9" ht="22.5" customHeight="1" x14ac:dyDescent="0.25">
      <c r="B28" s="636"/>
      <c r="C28" s="637"/>
      <c r="D28" s="637"/>
      <c r="E28" s="637"/>
      <c r="F28" s="637"/>
      <c r="G28" s="637"/>
      <c r="H28" s="637"/>
      <c r="I28" s="638"/>
    </row>
    <row r="29" spans="2:9" ht="22.5" customHeight="1" x14ac:dyDescent="0.25">
      <c r="B29" s="636"/>
      <c r="C29" s="637"/>
      <c r="D29" s="637"/>
      <c r="E29" s="637"/>
      <c r="F29" s="637"/>
      <c r="G29" s="637"/>
      <c r="H29" s="637"/>
      <c r="I29" s="638"/>
    </row>
    <row r="30" spans="2:9" ht="22.5" customHeight="1" x14ac:dyDescent="0.25">
      <c r="B30" s="636"/>
      <c r="C30" s="637"/>
      <c r="D30" s="637"/>
      <c r="E30" s="637"/>
      <c r="F30" s="637"/>
      <c r="G30" s="637"/>
      <c r="H30" s="637"/>
      <c r="I30" s="638"/>
    </row>
    <row r="31" spans="2:9" ht="22.5" customHeight="1" x14ac:dyDescent="0.25">
      <c r="B31" s="636"/>
      <c r="C31" s="637"/>
      <c r="D31" s="637"/>
      <c r="E31" s="637"/>
      <c r="F31" s="637"/>
      <c r="G31" s="637"/>
      <c r="H31" s="637"/>
      <c r="I31" s="638"/>
    </row>
    <row r="32" spans="2:9" ht="22.5" customHeight="1" x14ac:dyDescent="0.25">
      <c r="B32" s="636"/>
      <c r="C32" s="637"/>
      <c r="D32" s="637"/>
      <c r="E32" s="637"/>
      <c r="F32" s="637"/>
      <c r="G32" s="637"/>
      <c r="H32" s="637"/>
      <c r="I32" s="638"/>
    </row>
    <row r="33" spans="2:9" ht="22.5" customHeight="1" x14ac:dyDescent="0.25">
      <c r="B33" s="636"/>
      <c r="C33" s="637"/>
      <c r="D33" s="637"/>
      <c r="E33" s="637"/>
      <c r="F33" s="637"/>
      <c r="G33" s="637"/>
      <c r="H33" s="637"/>
      <c r="I33" s="638"/>
    </row>
    <row r="34" spans="2:9" ht="22.5" customHeight="1" x14ac:dyDescent="0.25">
      <c r="B34" s="636"/>
      <c r="C34" s="637"/>
      <c r="D34" s="637"/>
      <c r="E34" s="637"/>
      <c r="F34" s="637"/>
      <c r="G34" s="637"/>
      <c r="H34" s="637"/>
      <c r="I34" s="638"/>
    </row>
    <row r="35" spans="2:9" ht="22.5" customHeight="1" x14ac:dyDescent="0.25">
      <c r="B35" s="639"/>
      <c r="C35" s="640"/>
      <c r="D35" s="640"/>
      <c r="E35" s="640"/>
      <c r="F35" s="640"/>
      <c r="G35" s="640"/>
      <c r="H35" s="640"/>
      <c r="I35" s="641"/>
    </row>
    <row r="36" spans="2:9" ht="15.75" customHeight="1" thickBot="1" x14ac:dyDescent="0.3"/>
    <row r="37" spans="2:9" ht="21" customHeight="1" thickTop="1" x14ac:dyDescent="0.25">
      <c r="B37" s="625" t="s">
        <v>896</v>
      </c>
      <c r="C37" s="626"/>
      <c r="D37" s="626"/>
      <c r="E37" s="626"/>
      <c r="F37" s="626"/>
      <c r="G37" s="626"/>
      <c r="H37" s="626"/>
      <c r="I37" s="627"/>
    </row>
    <row r="38" spans="2:9" ht="21" customHeight="1" x14ac:dyDescent="0.25">
      <c r="B38" s="628"/>
      <c r="C38" s="629"/>
      <c r="D38" s="629"/>
      <c r="E38" s="629"/>
      <c r="F38" s="629"/>
      <c r="G38" s="629"/>
      <c r="H38" s="629"/>
      <c r="I38" s="630"/>
    </row>
    <row r="39" spans="2:9" ht="21" customHeight="1" x14ac:dyDescent="0.25">
      <c r="B39" s="628"/>
      <c r="C39" s="629"/>
      <c r="D39" s="629"/>
      <c r="E39" s="629"/>
      <c r="F39" s="629"/>
      <c r="G39" s="629"/>
      <c r="H39" s="629"/>
      <c r="I39" s="630"/>
    </row>
    <row r="40" spans="2:9" ht="21" customHeight="1" x14ac:dyDescent="0.25">
      <c r="B40" s="628"/>
      <c r="C40" s="629"/>
      <c r="D40" s="629"/>
      <c r="E40" s="629"/>
      <c r="F40" s="629"/>
      <c r="G40" s="629"/>
      <c r="H40" s="629"/>
      <c r="I40" s="630"/>
    </row>
    <row r="41" spans="2:9" ht="21" customHeight="1" x14ac:dyDescent="0.25">
      <c r="B41" s="628"/>
      <c r="C41" s="629"/>
      <c r="D41" s="629"/>
      <c r="E41" s="629"/>
      <c r="F41" s="629"/>
      <c r="G41" s="629"/>
      <c r="H41" s="629"/>
      <c r="I41" s="630"/>
    </row>
    <row r="42" spans="2:9" ht="21" customHeight="1" x14ac:dyDescent="0.25">
      <c r="B42" s="628"/>
      <c r="C42" s="629"/>
      <c r="D42" s="629"/>
      <c r="E42" s="629"/>
      <c r="F42" s="629"/>
      <c r="G42" s="629"/>
      <c r="H42" s="629"/>
      <c r="I42" s="630"/>
    </row>
    <row r="43" spans="2:9" ht="21" customHeight="1" x14ac:dyDescent="0.25">
      <c r="B43" s="628"/>
      <c r="C43" s="629"/>
      <c r="D43" s="629"/>
      <c r="E43" s="629"/>
      <c r="F43" s="629"/>
      <c r="G43" s="629"/>
      <c r="H43" s="629"/>
      <c r="I43" s="630"/>
    </row>
    <row r="44" spans="2:9" ht="21" customHeight="1" x14ac:dyDescent="0.25">
      <c r="B44" s="631"/>
      <c r="C44" s="632"/>
      <c r="D44" s="632"/>
      <c r="E44" s="632"/>
      <c r="F44" s="632"/>
      <c r="G44" s="632"/>
      <c r="H44" s="632"/>
      <c r="I44" s="633"/>
    </row>
    <row r="45" spans="2:9" ht="21" customHeight="1" thickBot="1" x14ac:dyDescent="0.3"/>
    <row r="46" spans="2:9" ht="29.25" customHeight="1" thickTop="1" x14ac:dyDescent="0.25">
      <c r="B46" s="642" t="s">
        <v>21</v>
      </c>
      <c r="C46" s="643"/>
      <c r="D46" s="643"/>
      <c r="E46" s="643"/>
      <c r="F46" s="643"/>
      <c r="G46" s="17"/>
      <c r="H46" s="17"/>
      <c r="I46" s="18"/>
    </row>
    <row r="47" spans="2:9" ht="29.25" customHeight="1" x14ac:dyDescent="0.25">
      <c r="B47" s="644"/>
      <c r="C47" s="645"/>
      <c r="D47" s="645"/>
      <c r="E47" s="645"/>
      <c r="F47" s="645"/>
      <c r="G47" s="13"/>
      <c r="H47" s="13"/>
      <c r="I47" s="14"/>
    </row>
    <row r="48" spans="2:9" ht="29.25" customHeight="1" x14ac:dyDescent="0.25">
      <c r="B48" s="644"/>
      <c r="C48" s="645"/>
      <c r="D48" s="645"/>
      <c r="E48" s="645"/>
      <c r="F48" s="645"/>
      <c r="G48" s="13"/>
      <c r="H48" s="13"/>
      <c r="I48" s="14"/>
    </row>
    <row r="49" spans="2:10" ht="29.25" customHeight="1" x14ac:dyDescent="0.25">
      <c r="B49" s="644"/>
      <c r="C49" s="645"/>
      <c r="D49" s="645"/>
      <c r="E49" s="645"/>
      <c r="F49" s="645"/>
      <c r="G49" s="13"/>
      <c r="H49" s="13"/>
      <c r="I49" s="14"/>
    </row>
    <row r="50" spans="2:10" ht="29.25" customHeight="1" x14ac:dyDescent="0.25">
      <c r="B50" s="644"/>
      <c r="C50" s="645"/>
      <c r="D50" s="645"/>
      <c r="E50" s="645"/>
      <c r="F50" s="645"/>
      <c r="G50" s="13"/>
      <c r="H50" s="13"/>
      <c r="I50" s="14"/>
    </row>
    <row r="51" spans="2:10" ht="29.25" customHeight="1" x14ac:dyDescent="0.25">
      <c r="B51" s="644"/>
      <c r="C51" s="645"/>
      <c r="D51" s="645"/>
      <c r="E51" s="645"/>
      <c r="F51" s="645"/>
      <c r="G51" s="13"/>
      <c r="H51" s="13"/>
      <c r="I51" s="14"/>
    </row>
    <row r="52" spans="2:10" ht="29.25" customHeight="1" x14ac:dyDescent="0.25">
      <c r="B52" s="644"/>
      <c r="C52" s="645"/>
      <c r="D52" s="645"/>
      <c r="E52" s="645"/>
      <c r="F52" s="645"/>
      <c r="G52" s="13"/>
      <c r="H52" s="13"/>
      <c r="I52" s="14"/>
    </row>
    <row r="53" spans="2:10" ht="29.25" customHeight="1" x14ac:dyDescent="0.25">
      <c r="B53" s="644"/>
      <c r="C53" s="645"/>
      <c r="D53" s="645"/>
      <c r="E53" s="645"/>
      <c r="F53" s="645"/>
      <c r="G53" s="13"/>
      <c r="H53" s="13"/>
      <c r="I53" s="14"/>
    </row>
    <row r="54" spans="2:10" ht="29.25" customHeight="1" x14ac:dyDescent="0.25">
      <c r="B54" s="644"/>
      <c r="C54" s="645"/>
      <c r="D54" s="645"/>
      <c r="E54" s="645"/>
      <c r="F54" s="645"/>
      <c r="G54" s="13"/>
      <c r="H54" s="13"/>
      <c r="I54" s="14"/>
    </row>
    <row r="55" spans="2:10" ht="13.5" customHeight="1" x14ac:dyDescent="0.25">
      <c r="B55" s="646"/>
      <c r="C55" s="647"/>
      <c r="D55" s="647"/>
      <c r="E55" s="647"/>
      <c r="F55" s="647"/>
      <c r="G55" s="15"/>
      <c r="H55" s="15"/>
      <c r="I55" s="16"/>
    </row>
    <row r="56" spans="2:10" ht="15.75" thickBot="1" x14ac:dyDescent="0.3"/>
    <row r="57" spans="2:10" ht="20.25" customHeight="1" thickTop="1" x14ac:dyDescent="0.25">
      <c r="B57" s="642" t="s">
        <v>897</v>
      </c>
      <c r="C57" s="643"/>
      <c r="D57" s="643"/>
      <c r="E57" s="643"/>
      <c r="F57" s="643"/>
      <c r="G57" s="643"/>
      <c r="H57" s="643"/>
      <c r="I57" s="648"/>
    </row>
    <row r="58" spans="2:10" ht="20.25" customHeight="1" x14ac:dyDescent="0.25">
      <c r="B58" s="644"/>
      <c r="C58" s="645"/>
      <c r="D58" s="645"/>
      <c r="E58" s="645"/>
      <c r="F58" s="645"/>
      <c r="G58" s="645"/>
      <c r="H58" s="645"/>
      <c r="I58" s="649"/>
    </row>
    <row r="59" spans="2:10" ht="20.25" customHeight="1" x14ac:dyDescent="0.25">
      <c r="B59" s="644"/>
      <c r="C59" s="645"/>
      <c r="D59" s="645"/>
      <c r="E59" s="645"/>
      <c r="F59" s="645"/>
      <c r="G59" s="645"/>
      <c r="H59" s="645"/>
      <c r="I59" s="649"/>
    </row>
    <row r="60" spans="2:10" ht="20.25" customHeight="1" x14ac:dyDescent="0.25">
      <c r="B60" s="646"/>
      <c r="C60" s="647"/>
      <c r="D60" s="647"/>
      <c r="E60" s="647"/>
      <c r="F60" s="647"/>
      <c r="G60" s="647"/>
      <c r="H60" s="647"/>
      <c r="I60" s="650"/>
    </row>
    <row r="61" spans="2:10" x14ac:dyDescent="0.25"/>
    <row r="62" spans="2:10" x14ac:dyDescent="0.25">
      <c r="D62" s="192"/>
      <c r="E62" s="193"/>
      <c r="F62" s="193"/>
      <c r="G62" s="194"/>
    </row>
    <row r="63" spans="2:10" x14ac:dyDescent="0.25">
      <c r="D63" s="195"/>
      <c r="E63" s="188"/>
      <c r="F63" s="188"/>
      <c r="G63" s="189"/>
      <c r="H63" s="24"/>
      <c r="I63" s="242"/>
      <c r="J63" s="24"/>
    </row>
    <row r="64" spans="2:10" x14ac:dyDescent="0.25">
      <c r="D64" s="195"/>
      <c r="E64" s="188"/>
      <c r="F64" s="188"/>
      <c r="G64" s="189"/>
      <c r="H64" s="24"/>
      <c r="I64" s="24">
        <f>Datos!I1</f>
        <v>0</v>
      </c>
      <c r="J64" s="24"/>
    </row>
    <row r="65" spans="4:10" x14ac:dyDescent="0.25">
      <c r="D65" s="195"/>
      <c r="E65" s="188"/>
      <c r="F65" s="188"/>
      <c r="G65" s="189"/>
      <c r="H65" s="24"/>
      <c r="I65" s="24" t="str">
        <f>Datos!M1</f>
        <v>De 1.5 hasta 5 millones de MXN</v>
      </c>
      <c r="J65" s="24"/>
    </row>
    <row r="66" spans="4:10" x14ac:dyDescent="0.25">
      <c r="D66" s="196"/>
      <c r="E66" s="190"/>
      <c r="F66" s="190"/>
      <c r="G66" s="191"/>
      <c r="H66" s="24"/>
      <c r="I66" s="24" t="s">
        <v>1</v>
      </c>
      <c r="J66" s="24"/>
    </row>
    <row r="67" spans="4:10" x14ac:dyDescent="0.25">
      <c r="I67" s="242"/>
    </row>
    <row r="68" spans="4:10" x14ac:dyDescent="0.25">
      <c r="I68" s="242"/>
    </row>
    <row r="69" spans="4:10" x14ac:dyDescent="0.25"/>
    <row r="70" spans="4:10" hidden="1" x14ac:dyDescent="0.25"/>
    <row r="71" spans="4:10" hidden="1" x14ac:dyDescent="0.25"/>
    <row r="72" spans="4:10" hidden="1" x14ac:dyDescent="0.25"/>
    <row r="73" spans="4:10" hidden="1" x14ac:dyDescent="0.25"/>
    <row r="74" spans="4:10" hidden="1" x14ac:dyDescent="0.25"/>
    <row r="75" spans="4:10" hidden="1" x14ac:dyDescent="0.25"/>
    <row r="76" spans="4:10" hidden="1" x14ac:dyDescent="0.25"/>
    <row r="77" spans="4:10" hidden="1" x14ac:dyDescent="0.25"/>
    <row r="78" spans="4:10" x14ac:dyDescent="0.25"/>
    <row r="79" spans="4:10" x14ac:dyDescent="0.25"/>
    <row r="80" spans="4:10"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sheetData>
  <mergeCells count="5">
    <mergeCell ref="B14:I22"/>
    <mergeCell ref="B24:I35"/>
    <mergeCell ref="B46:F55"/>
    <mergeCell ref="B57:I60"/>
    <mergeCell ref="B37:I44"/>
  </mergeCells>
  <printOptions horizontalCentered="1" verticalCentered="1"/>
  <pageMargins left="0" right="0" top="0.74803149606299213" bottom="0.74803149606299213" header="0.31496062992125984" footer="0.31496062992125984"/>
  <pageSetup paperSize="9" scale="70" orientation="landscape" r:id="rId1"/>
  <headerFooter>
    <oddHeader>&amp;CAnexo
 “Cuestionario de posicionamiento para las empresa de TI”</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2"/>
  <dimension ref="A1:AB173"/>
  <sheetViews>
    <sheetView showGridLines="0" showRowColHeaders="0" topLeftCell="G114" zoomScale="90" zoomScaleNormal="90" workbookViewId="0">
      <selection activeCell="G1" sqref="G1"/>
    </sheetView>
  </sheetViews>
  <sheetFormatPr baseColWidth="10" defaultColWidth="0" defaultRowHeight="0" customHeight="1" zeroHeight="1" x14ac:dyDescent="0.25"/>
  <cols>
    <col min="1" max="1" width="25.42578125" style="165" hidden="1" customWidth="1"/>
    <col min="2" max="2" width="4.140625" style="165" hidden="1" customWidth="1"/>
    <col min="3" max="3" width="4" style="165" hidden="1" customWidth="1"/>
    <col min="4" max="4" width="4.140625" style="165" hidden="1" customWidth="1"/>
    <col min="5" max="5" width="5.42578125" style="165" hidden="1" customWidth="1"/>
    <col min="6" max="6" width="4.28515625" style="165" hidden="1" customWidth="1"/>
    <col min="7" max="7" width="4" style="165" customWidth="1"/>
    <col min="8" max="8" width="11.42578125" style="248" customWidth="1"/>
    <col min="9" max="9" width="9.140625" style="165" customWidth="1"/>
    <col min="10" max="10" width="12.7109375" style="165" customWidth="1"/>
    <col min="11" max="18" width="11.42578125" style="165" customWidth="1"/>
    <col min="19" max="19" width="12.42578125" style="165" customWidth="1"/>
    <col min="20" max="20" width="11.42578125" style="567" customWidth="1"/>
    <col min="21" max="21" width="11.42578125" style="568" hidden="1" customWidth="1"/>
    <col min="22" max="22" width="12.7109375" style="206" hidden="1" customWidth="1"/>
    <col min="23" max="23" width="11.42578125" style="206" hidden="1" customWidth="1"/>
    <col min="24" max="24" width="12.7109375" style="206" hidden="1" customWidth="1"/>
    <col min="25" max="26" width="12.42578125" style="206" hidden="1" customWidth="1"/>
    <col min="27" max="27" width="11.42578125" style="165" hidden="1" customWidth="1"/>
    <col min="28" max="28" width="11.42578125" style="206" hidden="1" customWidth="1"/>
    <col min="29" max="16384" width="11.42578125" style="165" hidden="1"/>
  </cols>
  <sheetData>
    <row r="1" spans="1:26" ht="21.75" customHeight="1" x14ac:dyDescent="0.25">
      <c r="A1" s="26"/>
      <c r="B1" s="26"/>
      <c r="C1" s="26"/>
      <c r="D1" s="26"/>
      <c r="E1" s="26"/>
      <c r="F1" s="27"/>
      <c r="G1" s="28"/>
      <c r="H1" s="27"/>
      <c r="I1" s="27"/>
      <c r="J1" s="28"/>
      <c r="K1" s="28"/>
      <c r="L1" s="28"/>
      <c r="M1" s="28"/>
      <c r="N1" s="28"/>
      <c r="O1" s="28"/>
      <c r="P1" s="28"/>
      <c r="Q1" s="28"/>
      <c r="R1" s="28"/>
      <c r="S1" s="28"/>
    </row>
    <row r="2" spans="1:26" ht="22.5" customHeight="1" thickBot="1" x14ac:dyDescent="0.3">
      <c r="A2" s="26"/>
      <c r="B2" s="26"/>
      <c r="C2" s="26"/>
      <c r="D2" s="26"/>
      <c r="E2" s="26"/>
      <c r="F2" s="27"/>
      <c r="G2" s="28"/>
      <c r="H2" s="715" t="s">
        <v>115</v>
      </c>
      <c r="I2" s="715"/>
      <c r="J2" s="715"/>
      <c r="K2" s="715"/>
      <c r="L2" s="715"/>
      <c r="M2" s="715"/>
      <c r="N2" s="715"/>
      <c r="O2" s="715"/>
      <c r="P2" s="715"/>
      <c r="Q2" s="715"/>
      <c r="R2" s="715"/>
      <c r="S2" s="716"/>
    </row>
    <row r="3" spans="1:26" ht="7.5" customHeight="1" thickTop="1" x14ac:dyDescent="0.25">
      <c r="A3" s="26"/>
      <c r="B3" s="26"/>
      <c r="C3" s="26"/>
      <c r="D3" s="26"/>
      <c r="E3" s="26"/>
      <c r="F3" s="29"/>
      <c r="G3" s="28"/>
      <c r="H3" s="27"/>
      <c r="I3" s="27"/>
      <c r="J3" s="28"/>
      <c r="K3" s="28"/>
      <c r="L3" s="28"/>
      <c r="M3" s="28"/>
      <c r="N3" s="28"/>
      <c r="O3" s="28"/>
      <c r="P3" s="28"/>
      <c r="Q3" s="28"/>
      <c r="R3" s="30"/>
      <c r="S3" s="28"/>
    </row>
    <row r="4" spans="1:26" ht="97.5" customHeight="1" thickBot="1" x14ac:dyDescent="0.4">
      <c r="A4" s="26"/>
      <c r="B4" s="26"/>
      <c r="C4" s="26"/>
      <c r="D4" s="26"/>
      <c r="E4" s="26"/>
      <c r="F4" s="27"/>
      <c r="G4" s="28"/>
      <c r="H4" s="717" t="s">
        <v>116</v>
      </c>
      <c r="I4" s="717"/>
      <c r="J4" s="717"/>
      <c r="K4" s="717"/>
      <c r="L4" s="717"/>
      <c r="M4" s="717"/>
      <c r="N4" s="717"/>
      <c r="O4" s="717"/>
      <c r="P4" s="717"/>
      <c r="Q4" s="717"/>
      <c r="R4" s="717"/>
      <c r="S4" s="718"/>
      <c r="X4" s="207"/>
      <c r="Y4" s="208"/>
      <c r="Z4" s="209">
        <f>AVERAGE(Z11:Z51)</f>
        <v>0</v>
      </c>
    </row>
    <row r="5" spans="1:26" ht="7.5" customHeight="1" thickTop="1" x14ac:dyDescent="0.25">
      <c r="A5" s="235"/>
      <c r="B5" s="235"/>
      <c r="C5" s="235"/>
      <c r="D5" s="235"/>
      <c r="E5" s="235"/>
      <c r="F5" s="31"/>
      <c r="G5" s="32"/>
      <c r="H5" s="31"/>
      <c r="I5" s="31"/>
      <c r="J5" s="32"/>
      <c r="K5" s="32"/>
      <c r="L5" s="32"/>
      <c r="M5" s="32"/>
      <c r="N5" s="32"/>
      <c r="O5" s="32"/>
      <c r="P5" s="32"/>
      <c r="Q5" s="32"/>
      <c r="R5" s="32"/>
      <c r="S5" s="32"/>
    </row>
    <row r="6" spans="1:26" ht="22.5" customHeight="1" thickBot="1" x14ac:dyDescent="0.3">
      <c r="A6" s="26"/>
      <c r="B6" s="26"/>
      <c r="C6" s="26"/>
      <c r="D6" s="26"/>
      <c r="E6" s="26"/>
      <c r="F6" s="27"/>
      <c r="G6" s="28"/>
      <c r="H6" s="653" t="s">
        <v>117</v>
      </c>
      <c r="I6" s="654"/>
      <c r="J6" s="703" t="s">
        <v>118</v>
      </c>
      <c r="K6" s="704"/>
      <c r="L6" s="704"/>
      <c r="M6" s="704"/>
      <c r="N6" s="704"/>
      <c r="O6" s="704"/>
      <c r="P6" s="704"/>
      <c r="Q6" s="704"/>
      <c r="R6" s="704"/>
      <c r="S6" s="705"/>
      <c r="V6" s="243" t="s">
        <v>945</v>
      </c>
      <c r="W6" s="243">
        <f>(U11+U13)/2</f>
        <v>1</v>
      </c>
    </row>
    <row r="7" spans="1:26" ht="7.5" customHeight="1" thickTop="1" x14ac:dyDescent="0.25">
      <c r="A7" s="26"/>
      <c r="B7" s="26"/>
      <c r="C7" s="26"/>
      <c r="D7" s="26"/>
      <c r="E7" s="26"/>
      <c r="F7" s="27"/>
      <c r="G7" s="28"/>
      <c r="H7" s="27"/>
      <c r="I7" s="27"/>
      <c r="J7" s="28"/>
      <c r="K7" s="28"/>
      <c r="L7" s="28"/>
      <c r="M7" s="28"/>
      <c r="N7" s="28"/>
      <c r="O7" s="28"/>
      <c r="P7" s="28"/>
      <c r="Q7" s="28"/>
      <c r="R7" s="30"/>
      <c r="S7" s="28"/>
    </row>
    <row r="8" spans="1:26" ht="106.5" customHeight="1" thickBot="1" x14ac:dyDescent="0.3">
      <c r="A8" s="26"/>
      <c r="B8" s="26"/>
      <c r="C8" s="26"/>
      <c r="D8" s="26"/>
      <c r="E8" s="26"/>
      <c r="F8" s="27"/>
      <c r="G8" s="28"/>
      <c r="H8" s="659" t="s">
        <v>119</v>
      </c>
      <c r="I8" s="659"/>
      <c r="J8" s="659"/>
      <c r="K8" s="659"/>
      <c r="L8" s="659"/>
      <c r="M8" s="659"/>
      <c r="N8" s="659"/>
      <c r="O8" s="659"/>
      <c r="P8" s="659"/>
      <c r="Q8" s="659"/>
      <c r="R8" s="659"/>
      <c r="S8" s="660"/>
    </row>
    <row r="9" spans="1:26" ht="7.5" customHeight="1" thickTop="1" x14ac:dyDescent="0.25">
      <c r="A9" s="26"/>
      <c r="B9" s="26"/>
      <c r="C9" s="26"/>
      <c r="D9" s="26"/>
      <c r="E9" s="26"/>
      <c r="F9" s="29"/>
      <c r="G9" s="28"/>
      <c r="H9" s="27"/>
      <c r="I9" s="27"/>
      <c r="J9" s="28"/>
      <c r="K9" s="28"/>
      <c r="L9" s="28"/>
      <c r="M9" s="28"/>
      <c r="N9" s="28"/>
      <c r="O9" s="28"/>
      <c r="P9" s="28"/>
      <c r="Q9" s="28"/>
      <c r="R9" s="30"/>
      <c r="S9" s="28"/>
    </row>
    <row r="10" spans="1:26" ht="37.5" customHeight="1" thickBot="1" x14ac:dyDescent="0.3">
      <c r="A10" s="33" t="s">
        <v>112</v>
      </c>
      <c r="B10" s="26"/>
      <c r="C10" s="235"/>
      <c r="D10" s="235"/>
      <c r="E10" s="235"/>
      <c r="F10" s="34"/>
      <c r="G10" s="28"/>
      <c r="H10" s="35" t="s">
        <v>120</v>
      </c>
      <c r="I10" s="35" t="s">
        <v>946</v>
      </c>
      <c r="J10" s="36" t="s">
        <v>121</v>
      </c>
      <c r="K10" s="37"/>
      <c r="L10" s="37"/>
      <c r="M10" s="37"/>
      <c r="N10" s="37"/>
      <c r="O10" s="37"/>
      <c r="P10" s="37"/>
      <c r="Q10" s="37"/>
      <c r="R10" s="30"/>
      <c r="S10" s="35" t="s">
        <v>122</v>
      </c>
      <c r="V10" s="210" t="s">
        <v>825</v>
      </c>
      <c r="W10" s="211" t="s">
        <v>826</v>
      </c>
      <c r="X10" s="211" t="s">
        <v>827</v>
      </c>
      <c r="Y10" s="212" t="s">
        <v>828</v>
      </c>
      <c r="Z10" s="212" t="s">
        <v>863</v>
      </c>
    </row>
    <row r="11" spans="1:26" ht="37.5" customHeight="1" thickTop="1" thickBot="1" x14ac:dyDescent="0.3">
      <c r="A11" s="38" t="s">
        <v>123</v>
      </c>
      <c r="B11" s="238"/>
      <c r="C11" s="39" t="s">
        <v>124</v>
      </c>
      <c r="D11" s="39" t="s">
        <v>125</v>
      </c>
      <c r="E11" s="39" t="s">
        <v>126</v>
      </c>
      <c r="F11" s="39" t="s">
        <v>127</v>
      </c>
      <c r="G11" s="28"/>
      <c r="H11" s="40" t="s">
        <v>128</v>
      </c>
      <c r="I11" s="41" t="s">
        <v>129</v>
      </c>
      <c r="J11" s="710" t="s">
        <v>130</v>
      </c>
      <c r="K11" s="711"/>
      <c r="L11" s="711"/>
      <c r="M11" s="711"/>
      <c r="N11" s="711"/>
      <c r="O11" s="711"/>
      <c r="P11" s="711"/>
      <c r="Q11" s="711"/>
      <c r="R11" s="229"/>
      <c r="S11" s="42"/>
      <c r="T11" s="569">
        <v>1</v>
      </c>
      <c r="U11" s="568">
        <f>T11</f>
        <v>1</v>
      </c>
      <c r="V11" s="206" t="b">
        <v>0</v>
      </c>
      <c r="W11" s="213">
        <f>IF(V11=TRUE,$X$11,0)</f>
        <v>0</v>
      </c>
      <c r="X11" s="214">
        <v>1</v>
      </c>
      <c r="Y11" s="213">
        <f>W11</f>
        <v>0</v>
      </c>
      <c r="Z11" s="208">
        <f>Y11/1</f>
        <v>0</v>
      </c>
    </row>
    <row r="12" spans="1:26" ht="37.5" customHeight="1" thickTop="1" thickBot="1" x14ac:dyDescent="0.3">
      <c r="A12" s="38" t="s">
        <v>123</v>
      </c>
      <c r="B12" s="26"/>
      <c r="C12" s="39" t="s">
        <v>124</v>
      </c>
      <c r="D12" s="39" t="s">
        <v>125</v>
      </c>
      <c r="E12" s="39" t="s">
        <v>126</v>
      </c>
      <c r="F12" s="39" t="s">
        <v>127</v>
      </c>
      <c r="G12" s="28"/>
      <c r="H12" s="44" t="s">
        <v>131</v>
      </c>
      <c r="I12" s="45" t="s">
        <v>132</v>
      </c>
      <c r="J12" s="706" t="s">
        <v>947</v>
      </c>
      <c r="K12" s="707"/>
      <c r="L12" s="707"/>
      <c r="M12" s="707"/>
      <c r="N12" s="707"/>
      <c r="O12" s="707"/>
      <c r="P12" s="707"/>
      <c r="Q12" s="707"/>
      <c r="R12" s="46"/>
      <c r="S12" s="47"/>
      <c r="V12" s="472" t="b">
        <f>IF(AND(V13=TRUE),TRUE,FALSE)</f>
        <v>0</v>
      </c>
    </row>
    <row r="13" spans="1:26" ht="65.25" customHeight="1" thickTop="1" thickBot="1" x14ac:dyDescent="0.3">
      <c r="A13" s="38" t="s">
        <v>123</v>
      </c>
      <c r="B13" s="238"/>
      <c r="C13" s="39" t="s">
        <v>124</v>
      </c>
      <c r="D13" s="39" t="s">
        <v>125</v>
      </c>
      <c r="E13" s="39" t="s">
        <v>126</v>
      </c>
      <c r="F13" s="39" t="s">
        <v>127</v>
      </c>
      <c r="G13" s="28"/>
      <c r="H13" s="40" t="s">
        <v>131</v>
      </c>
      <c r="I13" s="48" t="s">
        <v>134</v>
      </c>
      <c r="J13" s="712" t="s">
        <v>948</v>
      </c>
      <c r="K13" s="713"/>
      <c r="L13" s="713"/>
      <c r="M13" s="713"/>
      <c r="N13" s="713"/>
      <c r="O13" s="713"/>
      <c r="P13" s="713"/>
      <c r="Q13" s="713"/>
      <c r="R13" s="49"/>
      <c r="S13" s="42"/>
      <c r="T13" s="569">
        <v>1</v>
      </c>
      <c r="U13" s="568">
        <f>T13</f>
        <v>1</v>
      </c>
      <c r="V13" s="206" t="b">
        <v>0</v>
      </c>
      <c r="W13" s="213">
        <f>IF(V13=TRUE,$X$11,0)</f>
        <v>0</v>
      </c>
      <c r="Y13" s="213">
        <f>W13</f>
        <v>0</v>
      </c>
      <c r="Z13" s="208">
        <f>Y13/1</f>
        <v>0</v>
      </c>
    </row>
    <row r="14" spans="1:26" ht="22.5" customHeight="1" thickTop="1" x14ac:dyDescent="0.25">
      <c r="A14" s="26"/>
      <c r="B14" s="26"/>
      <c r="C14" s="235"/>
      <c r="D14" s="235"/>
      <c r="E14" s="235"/>
      <c r="F14" s="34"/>
      <c r="G14" s="28"/>
      <c r="H14" s="27"/>
      <c r="I14" s="50"/>
      <c r="J14" s="28"/>
      <c r="K14" s="28"/>
      <c r="L14" s="28"/>
      <c r="M14" s="28"/>
      <c r="N14" s="28"/>
      <c r="O14" s="28"/>
      <c r="P14" s="28"/>
      <c r="Q14" s="28"/>
      <c r="R14" s="30"/>
      <c r="S14" s="28"/>
      <c r="T14" s="569"/>
    </row>
    <row r="15" spans="1:26" ht="22.5" customHeight="1" thickBot="1" x14ac:dyDescent="0.3">
      <c r="A15" s="26"/>
      <c r="B15" s="26"/>
      <c r="C15" s="235"/>
      <c r="D15" s="235"/>
      <c r="E15" s="235"/>
      <c r="F15" s="43"/>
      <c r="G15" s="28"/>
      <c r="H15" s="653" t="s">
        <v>117</v>
      </c>
      <c r="I15" s="654"/>
      <c r="J15" s="703" t="s">
        <v>0</v>
      </c>
      <c r="K15" s="704"/>
      <c r="L15" s="704"/>
      <c r="M15" s="704"/>
      <c r="N15" s="704"/>
      <c r="O15" s="704"/>
      <c r="P15" s="704"/>
      <c r="Q15" s="704"/>
      <c r="R15" s="704"/>
      <c r="S15" s="705"/>
      <c r="V15" s="244" t="s">
        <v>945</v>
      </c>
      <c r="W15" s="243">
        <f>(U20+U22)/2</f>
        <v>1</v>
      </c>
    </row>
    <row r="16" spans="1:26" ht="7.5" customHeight="1" thickTop="1" x14ac:dyDescent="0.25">
      <c r="A16" s="26"/>
      <c r="B16" s="26"/>
      <c r="C16" s="235"/>
      <c r="D16" s="235"/>
      <c r="E16" s="235"/>
      <c r="F16" s="43"/>
      <c r="G16" s="28"/>
      <c r="H16" s="27"/>
      <c r="I16" s="50"/>
      <c r="J16" s="28"/>
      <c r="K16" s="28"/>
      <c r="L16" s="28"/>
      <c r="M16" s="28"/>
      <c r="N16" s="28"/>
      <c r="O16" s="28"/>
      <c r="P16" s="28"/>
      <c r="Q16" s="28"/>
      <c r="R16" s="30"/>
      <c r="S16" s="28"/>
      <c r="T16" s="569"/>
    </row>
    <row r="17" spans="1:26" ht="64.5" customHeight="1" thickBot="1" x14ac:dyDescent="0.3">
      <c r="A17" s="26"/>
      <c r="B17" s="26"/>
      <c r="C17" s="235"/>
      <c r="D17" s="235"/>
      <c r="E17" s="235"/>
      <c r="F17" s="43"/>
      <c r="G17" s="28"/>
      <c r="H17" s="659" t="s">
        <v>135</v>
      </c>
      <c r="I17" s="659"/>
      <c r="J17" s="659"/>
      <c r="K17" s="659"/>
      <c r="L17" s="659"/>
      <c r="M17" s="659"/>
      <c r="N17" s="659"/>
      <c r="O17" s="659"/>
      <c r="P17" s="659"/>
      <c r="Q17" s="659"/>
      <c r="R17" s="659"/>
      <c r="S17" s="660"/>
      <c r="T17" s="569"/>
    </row>
    <row r="18" spans="1:26" ht="7.5" customHeight="1" thickTop="1" x14ac:dyDescent="0.25">
      <c r="A18" s="26"/>
      <c r="B18" s="26"/>
      <c r="C18" s="235"/>
      <c r="D18" s="235"/>
      <c r="E18" s="235"/>
      <c r="F18" s="34"/>
      <c r="G18" s="28"/>
      <c r="H18" s="27"/>
      <c r="I18" s="50"/>
      <c r="J18" s="28"/>
      <c r="K18" s="28"/>
      <c r="L18" s="28"/>
      <c r="M18" s="28"/>
      <c r="N18" s="28"/>
      <c r="O18" s="28"/>
      <c r="P18" s="28"/>
      <c r="Q18" s="28"/>
      <c r="R18" s="30"/>
      <c r="S18" s="28"/>
      <c r="T18" s="569"/>
    </row>
    <row r="19" spans="1:26" ht="37.5" customHeight="1" thickBot="1" x14ac:dyDescent="0.3">
      <c r="A19" s="26"/>
      <c r="B19" s="26"/>
      <c r="C19" s="235"/>
      <c r="D19" s="235"/>
      <c r="E19" s="235"/>
      <c r="F19" s="43"/>
      <c r="G19" s="28"/>
      <c r="H19" s="35" t="s">
        <v>120</v>
      </c>
      <c r="I19" s="51" t="s">
        <v>946</v>
      </c>
      <c r="J19" s="36" t="s">
        <v>121</v>
      </c>
      <c r="K19" s="37"/>
      <c r="L19" s="37"/>
      <c r="M19" s="37"/>
      <c r="N19" s="37"/>
      <c r="O19" s="37"/>
      <c r="P19" s="37"/>
      <c r="Q19" s="37"/>
      <c r="R19" s="30"/>
      <c r="S19" s="35" t="s">
        <v>122</v>
      </c>
      <c r="T19" s="569"/>
      <c r="V19" s="210" t="s">
        <v>825</v>
      </c>
      <c r="W19" s="211" t="s">
        <v>826</v>
      </c>
      <c r="X19" s="211" t="s">
        <v>827</v>
      </c>
      <c r="Y19" s="212" t="s">
        <v>829</v>
      </c>
      <c r="Z19" s="212" t="s">
        <v>863</v>
      </c>
    </row>
    <row r="20" spans="1:26" ht="51.75" customHeight="1" thickTop="1" thickBot="1" x14ac:dyDescent="0.3">
      <c r="A20" s="38" t="s">
        <v>123</v>
      </c>
      <c r="B20" s="238"/>
      <c r="C20" s="39" t="s">
        <v>124</v>
      </c>
      <c r="D20" s="39" t="s">
        <v>125</v>
      </c>
      <c r="E20" s="39" t="s">
        <v>126</v>
      </c>
      <c r="F20" s="39" t="s">
        <v>127</v>
      </c>
      <c r="G20" s="28"/>
      <c r="H20" s="40" t="s">
        <v>128</v>
      </c>
      <c r="I20" s="41" t="s">
        <v>136</v>
      </c>
      <c r="J20" s="663" t="s">
        <v>137</v>
      </c>
      <c r="K20" s="714"/>
      <c r="L20" s="714"/>
      <c r="M20" s="714"/>
      <c r="N20" s="714"/>
      <c r="O20" s="714"/>
      <c r="P20" s="714"/>
      <c r="Q20" s="714"/>
      <c r="R20" s="229"/>
      <c r="S20" s="42"/>
      <c r="T20" s="569">
        <v>1</v>
      </c>
      <c r="U20" s="568">
        <f>T20</f>
        <v>1</v>
      </c>
      <c r="V20" s="206" t="b">
        <v>0</v>
      </c>
      <c r="W20" s="213">
        <f>IF(V20=TRUE,$X$11,0)</f>
        <v>0</v>
      </c>
      <c r="Y20" s="213">
        <f>SUM(W20)</f>
        <v>0</v>
      </c>
      <c r="Z20" s="208">
        <f>Y20/1</f>
        <v>0</v>
      </c>
    </row>
    <row r="21" spans="1:26" ht="37.5" customHeight="1" thickTop="1" thickBot="1" x14ac:dyDescent="0.3">
      <c r="A21" s="38" t="s">
        <v>123</v>
      </c>
      <c r="B21" s="26"/>
      <c r="C21" s="39" t="s">
        <v>124</v>
      </c>
      <c r="D21" s="39" t="s">
        <v>125</v>
      </c>
      <c r="E21" s="39" t="s">
        <v>126</v>
      </c>
      <c r="F21" s="39" t="s">
        <v>127</v>
      </c>
      <c r="G21" s="28"/>
      <c r="H21" s="44" t="s">
        <v>131</v>
      </c>
      <c r="I21" s="45" t="s">
        <v>138</v>
      </c>
      <c r="J21" s="706" t="s">
        <v>139</v>
      </c>
      <c r="K21" s="707"/>
      <c r="L21" s="707"/>
      <c r="M21" s="707"/>
      <c r="N21" s="707"/>
      <c r="O21" s="707"/>
      <c r="P21" s="707"/>
      <c r="Q21" s="707"/>
      <c r="R21" s="46"/>
      <c r="S21" s="52"/>
      <c r="T21" s="569"/>
      <c r="V21" s="472" t="b">
        <f>IF(AND(V22=TRUE),TRUE,FALSE)</f>
        <v>0</v>
      </c>
    </row>
    <row r="22" spans="1:26" ht="37.5" customHeight="1" thickTop="1" thickBot="1" x14ac:dyDescent="0.3">
      <c r="A22" s="38" t="s">
        <v>123</v>
      </c>
      <c r="B22" s="238"/>
      <c r="C22" s="39" t="s">
        <v>124</v>
      </c>
      <c r="D22" s="39" t="s">
        <v>125</v>
      </c>
      <c r="E22" s="39" t="s">
        <v>126</v>
      </c>
      <c r="F22" s="39" t="s">
        <v>127</v>
      </c>
      <c r="G22" s="28"/>
      <c r="H22" s="40" t="s">
        <v>131</v>
      </c>
      <c r="I22" s="48" t="s">
        <v>140</v>
      </c>
      <c r="J22" s="719" t="s">
        <v>141</v>
      </c>
      <c r="K22" s="720"/>
      <c r="L22" s="720"/>
      <c r="M22" s="720"/>
      <c r="N22" s="720"/>
      <c r="O22" s="720"/>
      <c r="P22" s="720"/>
      <c r="Q22" s="720"/>
      <c r="R22" s="53"/>
      <c r="S22" s="42"/>
      <c r="T22" s="569">
        <v>1</v>
      </c>
      <c r="U22" s="568">
        <f>T22</f>
        <v>1</v>
      </c>
      <c r="V22" s="206" t="b">
        <v>0</v>
      </c>
      <c r="W22" s="213">
        <f>IF(V22=TRUE,$X$11,0)</f>
        <v>0</v>
      </c>
      <c r="Y22" s="213">
        <f>SUM(W22)</f>
        <v>0</v>
      </c>
      <c r="Z22" s="208">
        <f>Y22/1</f>
        <v>0</v>
      </c>
    </row>
    <row r="23" spans="1:26" ht="22.5" customHeight="1" thickTop="1" x14ac:dyDescent="0.25">
      <c r="A23" s="26"/>
      <c r="B23" s="26"/>
      <c r="C23" s="235"/>
      <c r="D23" s="235"/>
      <c r="E23" s="235"/>
      <c r="F23" s="34"/>
      <c r="G23" s="28"/>
      <c r="H23" s="27"/>
      <c r="I23" s="50"/>
      <c r="J23" s="28"/>
      <c r="K23" s="28"/>
      <c r="L23" s="28"/>
      <c r="M23" s="28"/>
      <c r="N23" s="28"/>
      <c r="O23" s="28"/>
      <c r="P23" s="28"/>
      <c r="Q23" s="28"/>
      <c r="R23" s="30"/>
      <c r="S23" s="54"/>
      <c r="T23" s="569"/>
    </row>
    <row r="24" spans="1:26" ht="22.5" customHeight="1" thickBot="1" x14ac:dyDescent="0.3">
      <c r="A24" s="26"/>
      <c r="B24" s="26"/>
      <c r="C24" s="235"/>
      <c r="D24" s="235"/>
      <c r="E24" s="235"/>
      <c r="F24" s="43"/>
      <c r="G24" s="28"/>
      <c r="H24" s="653" t="s">
        <v>117</v>
      </c>
      <c r="I24" s="654"/>
      <c r="J24" s="703" t="s">
        <v>142</v>
      </c>
      <c r="K24" s="704"/>
      <c r="L24" s="704"/>
      <c r="M24" s="704"/>
      <c r="N24" s="704"/>
      <c r="O24" s="704"/>
      <c r="P24" s="704"/>
      <c r="Q24" s="704"/>
      <c r="R24" s="704"/>
      <c r="S24" s="705"/>
      <c r="V24" s="244" t="s">
        <v>945</v>
      </c>
      <c r="W24" s="243">
        <f>(U29+U31)/2</f>
        <v>1</v>
      </c>
    </row>
    <row r="25" spans="1:26" ht="7.5" customHeight="1" thickTop="1" x14ac:dyDescent="0.25">
      <c r="A25" s="26"/>
      <c r="B25" s="26"/>
      <c r="C25" s="235"/>
      <c r="D25" s="235"/>
      <c r="E25" s="235"/>
      <c r="F25" s="43"/>
      <c r="G25" s="28"/>
      <c r="H25" s="27"/>
      <c r="I25" s="50"/>
      <c r="J25" s="28"/>
      <c r="K25" s="28"/>
      <c r="L25" s="28"/>
      <c r="M25" s="28"/>
      <c r="N25" s="28"/>
      <c r="O25" s="28"/>
      <c r="P25" s="28"/>
      <c r="Q25" s="28"/>
      <c r="R25" s="30"/>
      <c r="S25" s="28"/>
      <c r="T25" s="569"/>
    </row>
    <row r="26" spans="1:26" ht="70.5" customHeight="1" thickBot="1" x14ac:dyDescent="0.3">
      <c r="A26" s="26"/>
      <c r="B26" s="26"/>
      <c r="C26" s="235"/>
      <c r="D26" s="235"/>
      <c r="E26" s="235"/>
      <c r="F26" s="43"/>
      <c r="G26" s="28"/>
      <c r="H26" s="659" t="s">
        <v>143</v>
      </c>
      <c r="I26" s="659"/>
      <c r="J26" s="659"/>
      <c r="K26" s="659"/>
      <c r="L26" s="659"/>
      <c r="M26" s="659"/>
      <c r="N26" s="659"/>
      <c r="O26" s="659"/>
      <c r="P26" s="659"/>
      <c r="Q26" s="659"/>
      <c r="R26" s="659"/>
      <c r="S26" s="660"/>
      <c r="T26" s="569"/>
    </row>
    <row r="27" spans="1:26" ht="7.5" customHeight="1" thickTop="1" x14ac:dyDescent="0.25">
      <c r="A27" s="26"/>
      <c r="B27" s="26"/>
      <c r="C27" s="235"/>
      <c r="D27" s="235"/>
      <c r="E27" s="235"/>
      <c r="F27" s="34"/>
      <c r="G27" s="28"/>
      <c r="H27" s="27"/>
      <c r="I27" s="50"/>
      <c r="J27" s="28"/>
      <c r="K27" s="28"/>
      <c r="L27" s="28"/>
      <c r="M27" s="28"/>
      <c r="N27" s="28"/>
      <c r="O27" s="28"/>
      <c r="P27" s="28"/>
      <c r="Q27" s="28"/>
      <c r="R27" s="30"/>
      <c r="S27" s="28"/>
      <c r="T27" s="569"/>
    </row>
    <row r="28" spans="1:26" ht="37.5" customHeight="1" thickBot="1" x14ac:dyDescent="0.3">
      <c r="A28" s="26"/>
      <c r="B28" s="26"/>
      <c r="C28" s="235"/>
      <c r="D28" s="235"/>
      <c r="E28" s="235"/>
      <c r="F28" s="34"/>
      <c r="G28" s="28"/>
      <c r="H28" s="35" t="s">
        <v>120</v>
      </c>
      <c r="I28" s="51" t="s">
        <v>946</v>
      </c>
      <c r="J28" s="36" t="s">
        <v>121</v>
      </c>
      <c r="K28" s="37"/>
      <c r="L28" s="37"/>
      <c r="M28" s="37"/>
      <c r="N28" s="37"/>
      <c r="O28" s="37"/>
      <c r="P28" s="37"/>
      <c r="Q28" s="37"/>
      <c r="R28" s="30"/>
      <c r="S28" s="35" t="s">
        <v>122</v>
      </c>
      <c r="T28" s="569"/>
      <c r="V28" s="210" t="s">
        <v>825</v>
      </c>
      <c r="W28" s="211" t="s">
        <v>826</v>
      </c>
      <c r="X28" s="211" t="s">
        <v>827</v>
      </c>
      <c r="Y28" s="212" t="s">
        <v>830</v>
      </c>
      <c r="Z28" s="212" t="s">
        <v>863</v>
      </c>
    </row>
    <row r="29" spans="1:26" ht="60.75" customHeight="1" thickTop="1" thickBot="1" x14ac:dyDescent="0.3">
      <c r="A29" s="38" t="s">
        <v>123</v>
      </c>
      <c r="B29" s="238"/>
      <c r="C29" s="39" t="s">
        <v>124</v>
      </c>
      <c r="D29" s="39" t="s">
        <v>125</v>
      </c>
      <c r="E29" s="39" t="s">
        <v>126</v>
      </c>
      <c r="F29" s="39" t="s">
        <v>127</v>
      </c>
      <c r="G29" s="28"/>
      <c r="H29" s="40" t="s">
        <v>128</v>
      </c>
      <c r="I29" s="41" t="s">
        <v>144</v>
      </c>
      <c r="J29" s="663" t="s">
        <v>145</v>
      </c>
      <c r="K29" s="692"/>
      <c r="L29" s="692"/>
      <c r="M29" s="692"/>
      <c r="N29" s="692"/>
      <c r="O29" s="692"/>
      <c r="P29" s="692"/>
      <c r="Q29" s="692"/>
      <c r="R29" s="229"/>
      <c r="S29" s="42"/>
      <c r="T29" s="569">
        <v>1</v>
      </c>
      <c r="U29" s="568">
        <f>T29</f>
        <v>1</v>
      </c>
      <c r="V29" s="206" t="b">
        <v>0</v>
      </c>
      <c r="W29" s="213">
        <f>IF(V29=TRUE,$X$11,0)</f>
        <v>0</v>
      </c>
      <c r="Y29" s="213">
        <f>SUM(W29)</f>
        <v>0</v>
      </c>
      <c r="Z29" s="208">
        <f>Y29/1</f>
        <v>0</v>
      </c>
    </row>
    <row r="30" spans="1:26" ht="63" customHeight="1" thickTop="1" thickBot="1" x14ac:dyDescent="0.3">
      <c r="A30" s="38" t="s">
        <v>123</v>
      </c>
      <c r="B30" s="26"/>
      <c r="C30" s="39" t="s">
        <v>124</v>
      </c>
      <c r="D30" s="39" t="s">
        <v>125</v>
      </c>
      <c r="E30" s="39" t="s">
        <v>126</v>
      </c>
      <c r="F30" s="39" t="s">
        <v>127</v>
      </c>
      <c r="G30" s="28"/>
      <c r="H30" s="44" t="s">
        <v>131</v>
      </c>
      <c r="I30" s="45" t="s">
        <v>146</v>
      </c>
      <c r="J30" s="706" t="s">
        <v>147</v>
      </c>
      <c r="K30" s="707"/>
      <c r="L30" s="707"/>
      <c r="M30" s="707"/>
      <c r="N30" s="707"/>
      <c r="O30" s="707"/>
      <c r="P30" s="707"/>
      <c r="Q30" s="707"/>
      <c r="R30" s="46"/>
      <c r="S30" s="52"/>
      <c r="T30" s="569"/>
      <c r="V30" s="472" t="b">
        <f>IF(AND(V31=TRUE),TRUE,FALSE)</f>
        <v>0</v>
      </c>
    </row>
    <row r="31" spans="1:26" ht="37.5" customHeight="1" thickTop="1" thickBot="1" x14ac:dyDescent="0.3">
      <c r="A31" s="38" t="s">
        <v>123</v>
      </c>
      <c r="B31" s="238"/>
      <c r="C31" s="39" t="s">
        <v>124</v>
      </c>
      <c r="D31" s="39" t="s">
        <v>125</v>
      </c>
      <c r="E31" s="39" t="s">
        <v>126</v>
      </c>
      <c r="F31" s="39" t="s">
        <v>127</v>
      </c>
      <c r="G31" s="28"/>
      <c r="H31" s="40" t="s">
        <v>131</v>
      </c>
      <c r="I31" s="48" t="s">
        <v>148</v>
      </c>
      <c r="J31" s="708" t="s">
        <v>149</v>
      </c>
      <c r="K31" s="709"/>
      <c r="L31" s="709"/>
      <c r="M31" s="709"/>
      <c r="N31" s="709"/>
      <c r="O31" s="709"/>
      <c r="P31" s="709"/>
      <c r="Q31" s="709"/>
      <c r="R31" s="49"/>
      <c r="S31" s="42"/>
      <c r="T31" s="569">
        <v>1</v>
      </c>
      <c r="U31" s="568">
        <f>T31</f>
        <v>1</v>
      </c>
      <c r="V31" s="206" t="b">
        <v>0</v>
      </c>
      <c r="W31" s="213">
        <f>IF(V31=TRUE,$X$11,0)</f>
        <v>0</v>
      </c>
      <c r="Y31" s="213">
        <f>SUM(W31)</f>
        <v>0</v>
      </c>
      <c r="Z31" s="208">
        <f>Y31/1</f>
        <v>0</v>
      </c>
    </row>
    <row r="32" spans="1:26" ht="22.5" customHeight="1" thickTop="1" x14ac:dyDescent="0.25">
      <c r="A32" s="26"/>
      <c r="B32" s="26"/>
      <c r="C32" s="235"/>
      <c r="D32" s="235"/>
      <c r="E32" s="235"/>
      <c r="F32" s="34"/>
      <c r="G32" s="28"/>
      <c r="H32" s="27"/>
      <c r="I32" s="50"/>
      <c r="J32" s="28"/>
      <c r="K32" s="28"/>
      <c r="L32" s="28"/>
      <c r="M32" s="28"/>
      <c r="N32" s="28"/>
      <c r="O32" s="28"/>
      <c r="P32" s="28"/>
      <c r="Q32" s="28"/>
      <c r="R32" s="30"/>
      <c r="S32" s="30"/>
      <c r="T32" s="569"/>
    </row>
    <row r="33" spans="1:26" ht="23.25" customHeight="1" thickBot="1" x14ac:dyDescent="0.3">
      <c r="A33" s="26"/>
      <c r="B33" s="26"/>
      <c r="C33" s="235"/>
      <c r="D33" s="235"/>
      <c r="E33" s="235"/>
      <c r="F33" s="43"/>
      <c r="G33" s="28"/>
      <c r="H33" s="653" t="s">
        <v>117</v>
      </c>
      <c r="I33" s="654"/>
      <c r="J33" s="703" t="s">
        <v>150</v>
      </c>
      <c r="K33" s="704"/>
      <c r="L33" s="704"/>
      <c r="M33" s="704"/>
      <c r="N33" s="704"/>
      <c r="O33" s="704"/>
      <c r="P33" s="704"/>
      <c r="Q33" s="704"/>
      <c r="R33" s="704"/>
      <c r="S33" s="705"/>
      <c r="V33" s="244" t="s">
        <v>945</v>
      </c>
      <c r="W33" s="243">
        <f>U38/1</f>
        <v>1</v>
      </c>
    </row>
    <row r="34" spans="1:26" ht="7.5" customHeight="1" thickTop="1" x14ac:dyDescent="0.25">
      <c r="A34" s="26"/>
      <c r="B34" s="26"/>
      <c r="C34" s="235"/>
      <c r="D34" s="235"/>
      <c r="E34" s="235"/>
      <c r="F34" s="43"/>
      <c r="G34" s="28"/>
      <c r="H34" s="27"/>
      <c r="I34" s="50"/>
      <c r="J34" s="28"/>
      <c r="K34" s="28"/>
      <c r="L34" s="28"/>
      <c r="M34" s="28"/>
      <c r="N34" s="28"/>
      <c r="O34" s="28"/>
      <c r="P34" s="28"/>
      <c r="Q34" s="28"/>
      <c r="R34" s="28"/>
      <c r="S34" s="28"/>
      <c r="T34" s="569"/>
    </row>
    <row r="35" spans="1:26" ht="53.25" customHeight="1" thickBot="1" x14ac:dyDescent="0.3">
      <c r="A35" s="26"/>
      <c r="B35" s="26"/>
      <c r="C35" s="235"/>
      <c r="D35" s="235"/>
      <c r="E35" s="235"/>
      <c r="F35" s="43"/>
      <c r="G35" s="28"/>
      <c r="H35" s="659" t="s">
        <v>151</v>
      </c>
      <c r="I35" s="659"/>
      <c r="J35" s="659"/>
      <c r="K35" s="659"/>
      <c r="L35" s="659"/>
      <c r="M35" s="659"/>
      <c r="N35" s="659"/>
      <c r="O35" s="659"/>
      <c r="P35" s="659"/>
      <c r="Q35" s="659"/>
      <c r="R35" s="659"/>
      <c r="S35" s="660"/>
      <c r="T35" s="569"/>
    </row>
    <row r="36" spans="1:26" ht="7.5" customHeight="1" thickTop="1" x14ac:dyDescent="0.25">
      <c r="A36" s="26"/>
      <c r="B36" s="26"/>
      <c r="C36" s="235"/>
      <c r="D36" s="235"/>
      <c r="E36" s="235"/>
      <c r="F36" s="34"/>
      <c r="G36" s="28"/>
      <c r="H36" s="27"/>
      <c r="I36" s="50"/>
      <c r="J36" s="28"/>
      <c r="K36" s="28"/>
      <c r="L36" s="28"/>
      <c r="M36" s="28"/>
      <c r="N36" s="28"/>
      <c r="O36" s="28"/>
      <c r="P36" s="28"/>
      <c r="Q36" s="28"/>
      <c r="R36" s="30"/>
      <c r="S36" s="28"/>
      <c r="T36" s="569"/>
    </row>
    <row r="37" spans="1:26" ht="37.5" customHeight="1" thickBot="1" x14ac:dyDescent="0.3">
      <c r="A37" s="26"/>
      <c r="B37" s="26"/>
      <c r="C37" s="235"/>
      <c r="D37" s="235"/>
      <c r="E37" s="235"/>
      <c r="F37" s="34"/>
      <c r="G37" s="28"/>
      <c r="H37" s="35" t="s">
        <v>120</v>
      </c>
      <c r="I37" s="51" t="s">
        <v>946</v>
      </c>
      <c r="J37" s="36" t="s">
        <v>121</v>
      </c>
      <c r="K37" s="37"/>
      <c r="L37" s="37"/>
      <c r="M37" s="37"/>
      <c r="N37" s="37"/>
      <c r="O37" s="37"/>
      <c r="P37" s="37"/>
      <c r="Q37" s="37"/>
      <c r="R37" s="30"/>
      <c r="S37" s="35" t="s">
        <v>122</v>
      </c>
      <c r="T37" s="569"/>
      <c r="V37" s="210" t="s">
        <v>825</v>
      </c>
      <c r="W37" s="211" t="s">
        <v>826</v>
      </c>
      <c r="X37" s="211" t="s">
        <v>827</v>
      </c>
      <c r="Y37" s="212" t="s">
        <v>831</v>
      </c>
      <c r="Z37" s="212" t="s">
        <v>863</v>
      </c>
    </row>
    <row r="38" spans="1:26" ht="45" customHeight="1" thickTop="1" thickBot="1" x14ac:dyDescent="0.3">
      <c r="A38" s="38" t="s">
        <v>123</v>
      </c>
      <c r="B38" s="238"/>
      <c r="C38" s="39" t="s">
        <v>124</v>
      </c>
      <c r="D38" s="39" t="s">
        <v>125</v>
      </c>
      <c r="E38" s="39" t="s">
        <v>126</v>
      </c>
      <c r="F38" s="39" t="s">
        <v>127</v>
      </c>
      <c r="G38" s="28"/>
      <c r="H38" s="40" t="s">
        <v>128</v>
      </c>
      <c r="I38" s="41" t="s">
        <v>152</v>
      </c>
      <c r="J38" s="710" t="s">
        <v>153</v>
      </c>
      <c r="K38" s="711"/>
      <c r="L38" s="711"/>
      <c r="M38" s="711"/>
      <c r="N38" s="711"/>
      <c r="O38" s="711"/>
      <c r="P38" s="711"/>
      <c r="Q38" s="711"/>
      <c r="R38" s="55"/>
      <c r="S38" s="42"/>
      <c r="T38" s="569">
        <v>1</v>
      </c>
      <c r="U38" s="568">
        <f>T38</f>
        <v>1</v>
      </c>
      <c r="V38" s="206" t="b">
        <v>0</v>
      </c>
      <c r="W38" s="213">
        <f>IF(V38=TRUE,$X$11,0)</f>
        <v>0</v>
      </c>
      <c r="Y38" s="213">
        <f>SUM(W38:W39)</f>
        <v>0</v>
      </c>
      <c r="Z38" s="208">
        <f>Y38/1</f>
        <v>0</v>
      </c>
    </row>
    <row r="39" spans="1:26" ht="23.25" customHeight="1" thickTop="1" x14ac:dyDescent="0.25">
      <c r="A39" s="26"/>
      <c r="B39" s="26"/>
      <c r="C39" s="235"/>
      <c r="D39" s="235"/>
      <c r="E39" s="235"/>
      <c r="F39" s="34"/>
      <c r="G39" s="28"/>
      <c r="H39" s="27"/>
      <c r="I39" s="50"/>
      <c r="J39" s="28"/>
      <c r="K39" s="28"/>
      <c r="L39" s="28"/>
      <c r="M39" s="28"/>
      <c r="N39" s="28"/>
      <c r="O39" s="28"/>
      <c r="P39" s="28"/>
      <c r="Q39" s="28"/>
      <c r="R39" s="30"/>
      <c r="S39" s="28"/>
      <c r="T39" s="569"/>
    </row>
    <row r="40" spans="1:26" ht="30" customHeight="1" thickBot="1" x14ac:dyDescent="0.3">
      <c r="A40" s="26"/>
      <c r="B40" s="26"/>
      <c r="C40" s="235"/>
      <c r="D40" s="235"/>
      <c r="E40" s="235"/>
      <c r="F40" s="43"/>
      <c r="G40" s="28"/>
      <c r="H40" s="715" t="s">
        <v>154</v>
      </c>
      <c r="I40" s="715"/>
      <c r="J40" s="715"/>
      <c r="K40" s="715"/>
      <c r="L40" s="715"/>
      <c r="M40" s="715"/>
      <c r="N40" s="715"/>
      <c r="O40" s="715"/>
      <c r="P40" s="715"/>
      <c r="Q40" s="715"/>
      <c r="R40" s="715"/>
      <c r="S40" s="716"/>
      <c r="T40" s="569"/>
    </row>
    <row r="41" spans="1:26" ht="7.5" customHeight="1" thickTop="1" x14ac:dyDescent="0.25">
      <c r="A41" s="26"/>
      <c r="B41" s="26"/>
      <c r="C41" s="235"/>
      <c r="D41" s="235"/>
      <c r="E41" s="235"/>
      <c r="F41" s="43"/>
      <c r="G41" s="28"/>
      <c r="H41" s="27"/>
      <c r="I41" s="50"/>
      <c r="J41" s="28"/>
      <c r="K41" s="28"/>
      <c r="L41" s="28"/>
      <c r="M41" s="28"/>
      <c r="N41" s="28"/>
      <c r="O41" s="28"/>
      <c r="P41" s="28"/>
      <c r="Q41" s="28"/>
      <c r="R41" s="28"/>
      <c r="S41" s="28"/>
      <c r="T41" s="569"/>
    </row>
    <row r="42" spans="1:26" ht="65.25" customHeight="1" thickBot="1" x14ac:dyDescent="0.3">
      <c r="A42" s="26"/>
      <c r="B42" s="26"/>
      <c r="C42" s="235"/>
      <c r="D42" s="235"/>
      <c r="E42" s="235"/>
      <c r="F42" s="43"/>
      <c r="G42" s="28"/>
      <c r="H42" s="651" t="s">
        <v>155</v>
      </c>
      <c r="I42" s="651"/>
      <c r="J42" s="651"/>
      <c r="K42" s="651"/>
      <c r="L42" s="651"/>
      <c r="M42" s="651"/>
      <c r="N42" s="651"/>
      <c r="O42" s="651"/>
      <c r="P42" s="651"/>
      <c r="Q42" s="651"/>
      <c r="R42" s="651"/>
      <c r="S42" s="652"/>
      <c r="T42" s="569"/>
    </row>
    <row r="43" spans="1:26" ht="7.5" customHeight="1" thickTop="1" x14ac:dyDescent="0.25">
      <c r="A43" s="26"/>
      <c r="B43" s="26"/>
      <c r="C43" s="235"/>
      <c r="D43" s="235"/>
      <c r="E43" s="235"/>
      <c r="F43" s="34"/>
      <c r="G43" s="28"/>
      <c r="H43" s="27"/>
      <c r="I43" s="50"/>
      <c r="J43" s="28"/>
      <c r="K43" s="28"/>
      <c r="L43" s="28"/>
      <c r="M43" s="28"/>
      <c r="N43" s="28"/>
      <c r="O43" s="28"/>
      <c r="P43" s="28"/>
      <c r="Q43" s="28"/>
      <c r="R43" s="30"/>
      <c r="S43" s="28"/>
      <c r="T43" s="569"/>
    </row>
    <row r="44" spans="1:26" ht="22.5" customHeight="1" thickBot="1" x14ac:dyDescent="0.3">
      <c r="A44" s="26"/>
      <c r="B44" s="26"/>
      <c r="C44" s="235"/>
      <c r="D44" s="235"/>
      <c r="E44" s="235"/>
      <c r="F44" s="43"/>
      <c r="G44" s="28"/>
      <c r="H44" s="653" t="s">
        <v>117</v>
      </c>
      <c r="I44" s="654"/>
      <c r="J44" s="703" t="s">
        <v>156</v>
      </c>
      <c r="K44" s="704"/>
      <c r="L44" s="704"/>
      <c r="M44" s="704"/>
      <c r="N44" s="704"/>
      <c r="O44" s="704"/>
      <c r="P44" s="704"/>
      <c r="Q44" s="704"/>
      <c r="R44" s="704"/>
      <c r="S44" s="705"/>
      <c r="V44" s="244" t="s">
        <v>945</v>
      </c>
      <c r="W44" s="243">
        <f>(U49+U51)/2</f>
        <v>1</v>
      </c>
    </row>
    <row r="45" spans="1:26" ht="7.5" customHeight="1" thickTop="1" x14ac:dyDescent="0.25">
      <c r="A45" s="26"/>
      <c r="B45" s="26"/>
      <c r="C45" s="235"/>
      <c r="D45" s="235"/>
      <c r="E45" s="235"/>
      <c r="F45" s="43"/>
      <c r="G45" s="28"/>
      <c r="H45" s="27"/>
      <c r="I45" s="50"/>
      <c r="J45" s="28"/>
      <c r="K45" s="28"/>
      <c r="L45" s="28"/>
      <c r="M45" s="28"/>
      <c r="N45" s="28"/>
      <c r="O45" s="28"/>
      <c r="P45" s="28"/>
      <c r="Q45" s="28"/>
      <c r="R45" s="28"/>
      <c r="S45" s="28"/>
      <c r="T45" s="569"/>
    </row>
    <row r="46" spans="1:26" ht="147" customHeight="1" thickBot="1" x14ac:dyDescent="0.3">
      <c r="A46" s="26"/>
      <c r="B46" s="26"/>
      <c r="C46" s="235"/>
      <c r="D46" s="235"/>
      <c r="E46" s="235"/>
      <c r="F46" s="43"/>
      <c r="G46" s="28"/>
      <c r="H46" s="659" t="s">
        <v>157</v>
      </c>
      <c r="I46" s="659"/>
      <c r="J46" s="659"/>
      <c r="K46" s="659"/>
      <c r="L46" s="659"/>
      <c r="M46" s="659"/>
      <c r="N46" s="659"/>
      <c r="O46" s="659"/>
      <c r="P46" s="659"/>
      <c r="Q46" s="659"/>
      <c r="R46" s="659"/>
      <c r="S46" s="660"/>
      <c r="T46" s="569"/>
    </row>
    <row r="47" spans="1:26" ht="7.5" customHeight="1" thickTop="1" x14ac:dyDescent="0.25">
      <c r="A47" s="26"/>
      <c r="B47" s="26"/>
      <c r="C47" s="235"/>
      <c r="D47" s="235"/>
      <c r="E47" s="235"/>
      <c r="F47" s="43"/>
      <c r="G47" s="28"/>
      <c r="H47" s="34"/>
      <c r="I47" s="240"/>
      <c r="J47" s="240"/>
      <c r="K47" s="240"/>
      <c r="L47" s="240"/>
      <c r="M47" s="240"/>
      <c r="N47" s="240"/>
      <c r="O47" s="240"/>
      <c r="P47" s="240"/>
      <c r="Q47" s="240"/>
      <c r="R47" s="240"/>
      <c r="S47" s="240"/>
      <c r="T47" s="569"/>
    </row>
    <row r="48" spans="1:26" ht="37.5" customHeight="1" thickBot="1" x14ac:dyDescent="0.3">
      <c r="A48" s="26"/>
      <c r="B48" s="26"/>
      <c r="C48" s="235"/>
      <c r="D48" s="235"/>
      <c r="E48" s="235"/>
      <c r="F48" s="34"/>
      <c r="G48" s="28"/>
      <c r="H48" s="35" t="s">
        <v>120</v>
      </c>
      <c r="I48" s="51" t="s">
        <v>946</v>
      </c>
      <c r="J48" s="36" t="s">
        <v>121</v>
      </c>
      <c r="K48" s="37"/>
      <c r="L48" s="37"/>
      <c r="M48" s="37"/>
      <c r="N48" s="37"/>
      <c r="O48" s="37"/>
      <c r="P48" s="37"/>
      <c r="Q48" s="37"/>
      <c r="R48" s="30"/>
      <c r="S48" s="35" t="s">
        <v>122</v>
      </c>
      <c r="T48" s="569"/>
      <c r="V48" s="210" t="s">
        <v>825</v>
      </c>
      <c r="W48" s="211" t="s">
        <v>826</v>
      </c>
      <c r="X48" s="211" t="s">
        <v>827</v>
      </c>
      <c r="Y48" s="212" t="s">
        <v>832</v>
      </c>
      <c r="Z48" s="212" t="s">
        <v>863</v>
      </c>
    </row>
    <row r="49" spans="1:26" ht="69.75" customHeight="1" thickTop="1" thickBot="1" x14ac:dyDescent="0.3">
      <c r="A49" s="38" t="s">
        <v>123</v>
      </c>
      <c r="B49" s="238"/>
      <c r="C49" s="39" t="s">
        <v>124</v>
      </c>
      <c r="D49" s="39" t="s">
        <v>125</v>
      </c>
      <c r="E49" s="39" t="s">
        <v>126</v>
      </c>
      <c r="F49" s="39" t="s">
        <v>127</v>
      </c>
      <c r="G49" s="28"/>
      <c r="H49" s="40" t="s">
        <v>128</v>
      </c>
      <c r="I49" s="41" t="s">
        <v>158</v>
      </c>
      <c r="J49" s="663" t="s">
        <v>159</v>
      </c>
      <c r="K49" s="692"/>
      <c r="L49" s="692"/>
      <c r="M49" s="692"/>
      <c r="N49" s="692"/>
      <c r="O49" s="692"/>
      <c r="P49" s="692"/>
      <c r="Q49" s="692"/>
      <c r="R49" s="229"/>
      <c r="S49" s="42"/>
      <c r="T49" s="569">
        <v>1</v>
      </c>
      <c r="U49" s="568">
        <f>T49</f>
        <v>1</v>
      </c>
      <c r="V49" s="206" t="b">
        <v>0</v>
      </c>
      <c r="W49" s="213">
        <f>IF(V49=TRUE,$X$11,0)</f>
        <v>0</v>
      </c>
      <c r="Y49" s="213">
        <f>SUM(W49)</f>
        <v>0</v>
      </c>
      <c r="Z49" s="208">
        <f>Y49/1</f>
        <v>0</v>
      </c>
    </row>
    <row r="50" spans="1:26" ht="37.5" customHeight="1" thickTop="1" thickBot="1" x14ac:dyDescent="0.3">
      <c r="A50" s="38" t="s">
        <v>123</v>
      </c>
      <c r="B50" s="26"/>
      <c r="C50" s="39" t="s">
        <v>124</v>
      </c>
      <c r="D50" s="39" t="s">
        <v>125</v>
      </c>
      <c r="E50" s="39" t="s">
        <v>126</v>
      </c>
      <c r="F50" s="39" t="s">
        <v>127</v>
      </c>
      <c r="G50" s="28"/>
      <c r="H50" s="44" t="s">
        <v>160</v>
      </c>
      <c r="I50" s="41" t="s">
        <v>161</v>
      </c>
      <c r="J50" s="689" t="s">
        <v>162</v>
      </c>
      <c r="K50" s="689"/>
      <c r="L50" s="689"/>
      <c r="M50" s="689"/>
      <c r="N50" s="689"/>
      <c r="O50" s="689"/>
      <c r="P50" s="689"/>
      <c r="Q50" s="689"/>
      <c r="R50" s="46"/>
      <c r="S50" s="47"/>
      <c r="T50" s="569"/>
      <c r="V50" s="472" t="b">
        <f>IF(AND(V51=TRUE),TRUE,FALSE)</f>
        <v>0</v>
      </c>
    </row>
    <row r="51" spans="1:26" ht="37.5" customHeight="1" thickTop="1" thickBot="1" x14ac:dyDescent="0.3">
      <c r="A51" s="38" t="s">
        <v>123</v>
      </c>
      <c r="B51" s="238"/>
      <c r="C51" s="39" t="s">
        <v>124</v>
      </c>
      <c r="D51" s="39" t="s">
        <v>125</v>
      </c>
      <c r="E51" s="39" t="s">
        <v>126</v>
      </c>
      <c r="F51" s="39" t="s">
        <v>127</v>
      </c>
      <c r="G51" s="28"/>
      <c r="H51" s="40" t="s">
        <v>160</v>
      </c>
      <c r="I51" s="56" t="s">
        <v>163</v>
      </c>
      <c r="J51" s="698" t="s">
        <v>164</v>
      </c>
      <c r="K51" s="698"/>
      <c r="L51" s="698"/>
      <c r="M51" s="698"/>
      <c r="N51" s="698"/>
      <c r="O51" s="698"/>
      <c r="P51" s="698"/>
      <c r="Q51" s="698"/>
      <c r="R51" s="49"/>
      <c r="S51" s="42"/>
      <c r="T51" s="569">
        <v>1</v>
      </c>
      <c r="U51" s="568">
        <f>T51</f>
        <v>1</v>
      </c>
      <c r="V51" s="206" t="b">
        <v>0</v>
      </c>
      <c r="W51" s="213">
        <f>IF(V51=TRUE,$X$11,0)</f>
        <v>0</v>
      </c>
      <c r="Y51" s="213">
        <f>SUM(W51)</f>
        <v>0</v>
      </c>
      <c r="Z51" s="208">
        <f>Y51/1</f>
        <v>0</v>
      </c>
    </row>
    <row r="52" spans="1:26" ht="22.5" customHeight="1" thickTop="1" x14ac:dyDescent="0.25">
      <c r="A52" s="26"/>
      <c r="B52" s="26"/>
      <c r="C52" s="26"/>
      <c r="D52" s="26"/>
      <c r="E52" s="26"/>
      <c r="F52" s="27"/>
      <c r="G52" s="28"/>
      <c r="H52" s="27"/>
      <c r="I52" s="27"/>
      <c r="J52" s="28"/>
      <c r="K52" s="28"/>
      <c r="L52" s="28"/>
      <c r="M52" s="28"/>
      <c r="N52" s="28"/>
      <c r="O52" s="28"/>
      <c r="P52" s="28"/>
      <c r="Q52" s="28"/>
      <c r="R52" s="28"/>
      <c r="S52" s="28"/>
      <c r="T52" s="569"/>
    </row>
    <row r="53" spans="1:26" ht="22.5" customHeight="1" x14ac:dyDescent="0.25">
      <c r="A53" s="26"/>
      <c r="B53" s="26"/>
      <c r="C53" s="26"/>
      <c r="D53" s="26"/>
      <c r="E53" s="26"/>
      <c r="F53" s="27"/>
      <c r="G53" s="28"/>
      <c r="H53" s="27"/>
      <c r="I53" s="27"/>
      <c r="J53" s="28"/>
      <c r="K53" s="28"/>
      <c r="L53" s="28"/>
      <c r="M53" s="28"/>
      <c r="N53" s="28"/>
      <c r="O53" s="28"/>
      <c r="P53" s="28"/>
      <c r="Q53" s="28"/>
      <c r="R53" s="28"/>
      <c r="S53" s="28"/>
      <c r="T53" s="569"/>
    </row>
    <row r="54" spans="1:26" ht="30" customHeight="1" thickBot="1" x14ac:dyDescent="0.3">
      <c r="A54" s="57"/>
      <c r="B54" s="29"/>
      <c r="C54" s="28"/>
      <c r="D54" s="28"/>
      <c r="E54" s="28"/>
      <c r="F54" s="28"/>
      <c r="G54" s="28"/>
      <c r="H54" s="699" t="s">
        <v>165</v>
      </c>
      <c r="I54" s="699"/>
      <c r="J54" s="699"/>
      <c r="K54" s="699"/>
      <c r="L54" s="699"/>
      <c r="M54" s="699"/>
      <c r="N54" s="699"/>
      <c r="O54" s="699"/>
      <c r="P54" s="699"/>
      <c r="Q54" s="699"/>
      <c r="R54" s="699"/>
      <c r="S54" s="700"/>
      <c r="T54" s="569"/>
    </row>
    <row r="55" spans="1:26" ht="7.5" customHeight="1" thickTop="1" x14ac:dyDescent="0.25">
      <c r="A55" s="28"/>
      <c r="B55" s="29"/>
      <c r="C55" s="28"/>
      <c r="D55" s="28"/>
      <c r="E55" s="28"/>
      <c r="F55" s="28"/>
      <c r="G55" s="28"/>
      <c r="H55" s="27"/>
      <c r="I55" s="27"/>
      <c r="J55" s="28"/>
      <c r="K55" s="28"/>
      <c r="L55" s="28"/>
      <c r="M55" s="28"/>
      <c r="N55" s="28"/>
      <c r="O55" s="28"/>
      <c r="P55" s="28"/>
      <c r="Q55" s="28"/>
      <c r="R55" s="30"/>
      <c r="S55" s="28"/>
      <c r="T55" s="569"/>
    </row>
    <row r="56" spans="1:26" ht="121.5" customHeight="1" thickBot="1" x14ac:dyDescent="0.4">
      <c r="A56" s="28"/>
      <c r="B56" s="27"/>
      <c r="C56" s="28"/>
      <c r="D56" s="28"/>
      <c r="E56" s="28"/>
      <c r="F56" s="28"/>
      <c r="G56" s="28"/>
      <c r="H56" s="651" t="s">
        <v>166</v>
      </c>
      <c r="I56" s="651"/>
      <c r="J56" s="651"/>
      <c r="K56" s="651"/>
      <c r="L56" s="651"/>
      <c r="M56" s="651"/>
      <c r="N56" s="651"/>
      <c r="O56" s="651"/>
      <c r="P56" s="651"/>
      <c r="Q56" s="651"/>
      <c r="R56" s="651"/>
      <c r="S56" s="652"/>
      <c r="T56" s="569"/>
      <c r="Y56" s="215"/>
      <c r="Z56" s="216">
        <f>AVERAGE(Z63:Z119)</f>
        <v>0</v>
      </c>
    </row>
    <row r="57" spans="1:26" ht="7.5" customHeight="1" thickTop="1" x14ac:dyDescent="0.25">
      <c r="A57" s="28"/>
      <c r="B57" s="27"/>
      <c r="C57" s="28"/>
      <c r="D57" s="28"/>
      <c r="E57" s="28"/>
      <c r="F57" s="28"/>
      <c r="G57" s="28"/>
      <c r="H57" s="31"/>
      <c r="I57" s="31"/>
      <c r="J57" s="32"/>
      <c r="K57" s="32"/>
      <c r="L57" s="32"/>
      <c r="M57" s="32"/>
      <c r="N57" s="32"/>
      <c r="O57" s="32"/>
      <c r="P57" s="32"/>
      <c r="Q57" s="32"/>
      <c r="R57" s="32"/>
      <c r="S57" s="32"/>
      <c r="T57" s="569"/>
    </row>
    <row r="58" spans="1:26" ht="22.5" customHeight="1" thickBot="1" x14ac:dyDescent="0.3">
      <c r="A58" s="28"/>
      <c r="B58" s="27"/>
      <c r="C58" s="28"/>
      <c r="D58" s="28"/>
      <c r="E58" s="28"/>
      <c r="F58" s="28"/>
      <c r="G58" s="28"/>
      <c r="H58" s="653" t="s">
        <v>117</v>
      </c>
      <c r="I58" s="654"/>
      <c r="J58" s="685" t="s">
        <v>167</v>
      </c>
      <c r="K58" s="686"/>
      <c r="L58" s="686"/>
      <c r="M58" s="686"/>
      <c r="N58" s="686"/>
      <c r="O58" s="686"/>
      <c r="P58" s="686"/>
      <c r="Q58" s="686"/>
      <c r="R58" s="686"/>
      <c r="S58" s="687"/>
      <c r="V58" s="244" t="s">
        <v>945</v>
      </c>
      <c r="W58" s="243">
        <f>U63/1</f>
        <v>1</v>
      </c>
    </row>
    <row r="59" spans="1:26" ht="7.5" customHeight="1" thickTop="1" x14ac:dyDescent="0.25">
      <c r="A59" s="28"/>
      <c r="B59" s="29"/>
      <c r="C59" s="28"/>
      <c r="D59" s="28"/>
      <c r="E59" s="28"/>
      <c r="F59" s="28"/>
      <c r="G59" s="28"/>
      <c r="H59" s="27"/>
      <c r="I59" s="27"/>
      <c r="J59" s="28"/>
      <c r="K59" s="28"/>
      <c r="L59" s="28"/>
      <c r="M59" s="28"/>
      <c r="N59" s="28"/>
      <c r="O59" s="28"/>
      <c r="P59" s="28"/>
      <c r="Q59" s="28"/>
      <c r="R59" s="30"/>
      <c r="S59" s="28"/>
      <c r="T59" s="569"/>
    </row>
    <row r="60" spans="1:26" ht="69.75" customHeight="1" thickBot="1" x14ac:dyDescent="0.3">
      <c r="A60" s="28"/>
      <c r="B60" s="27"/>
      <c r="C60" s="28"/>
      <c r="D60" s="28"/>
      <c r="E60" s="28"/>
      <c r="F60" s="28"/>
      <c r="G60" s="28"/>
      <c r="H60" s="658" t="s">
        <v>168</v>
      </c>
      <c r="I60" s="659"/>
      <c r="J60" s="659"/>
      <c r="K60" s="659"/>
      <c r="L60" s="659"/>
      <c r="M60" s="659"/>
      <c r="N60" s="659"/>
      <c r="O60" s="659"/>
      <c r="P60" s="659"/>
      <c r="Q60" s="659"/>
      <c r="R60" s="659"/>
      <c r="S60" s="660"/>
      <c r="T60" s="569"/>
    </row>
    <row r="61" spans="1:26" ht="7.5" customHeight="1" thickTop="1" x14ac:dyDescent="0.25">
      <c r="A61" s="28"/>
      <c r="B61" s="27"/>
      <c r="C61" s="28"/>
      <c r="D61" s="28"/>
      <c r="E61" s="28"/>
      <c r="F61" s="28"/>
      <c r="G61" s="28"/>
      <c r="H61" s="27"/>
      <c r="I61" s="50"/>
      <c r="J61" s="28"/>
      <c r="K61" s="28"/>
      <c r="L61" s="28"/>
      <c r="M61" s="28"/>
      <c r="N61" s="28"/>
      <c r="O61" s="28"/>
      <c r="P61" s="28"/>
      <c r="Q61" s="28"/>
      <c r="R61" s="28"/>
      <c r="S61" s="28"/>
      <c r="T61" s="569"/>
    </row>
    <row r="62" spans="1:26" ht="37.5" customHeight="1" thickBot="1" x14ac:dyDescent="0.3">
      <c r="A62" s="33" t="s">
        <v>112</v>
      </c>
      <c r="B62" s="29"/>
      <c r="C62" s="28"/>
      <c r="D62" s="28"/>
      <c r="E62" s="28"/>
      <c r="F62" s="28"/>
      <c r="G62" s="28"/>
      <c r="H62" s="35" t="s">
        <v>120</v>
      </c>
      <c r="I62" s="51" t="s">
        <v>946</v>
      </c>
      <c r="J62" s="36" t="s">
        <v>121</v>
      </c>
      <c r="K62" s="37"/>
      <c r="L62" s="37"/>
      <c r="M62" s="37"/>
      <c r="N62" s="37"/>
      <c r="O62" s="37"/>
      <c r="P62" s="37"/>
      <c r="Q62" s="37"/>
      <c r="R62" s="30"/>
      <c r="S62" s="35" t="s">
        <v>122</v>
      </c>
      <c r="T62" s="569"/>
      <c r="V62" s="210" t="s">
        <v>825</v>
      </c>
      <c r="W62" s="211" t="s">
        <v>826</v>
      </c>
      <c r="X62" s="211" t="s">
        <v>827</v>
      </c>
      <c r="Y62" s="217" t="s">
        <v>833</v>
      </c>
      <c r="Z62" s="217" t="s">
        <v>863</v>
      </c>
    </row>
    <row r="63" spans="1:26" ht="37.5" customHeight="1" thickTop="1" thickBot="1" x14ac:dyDescent="0.3">
      <c r="A63" s="58" t="s">
        <v>123</v>
      </c>
      <c r="B63" s="29"/>
      <c r="C63" s="39" t="s">
        <v>124</v>
      </c>
      <c r="D63" s="39" t="s">
        <v>125</v>
      </c>
      <c r="E63" s="39" t="s">
        <v>126</v>
      </c>
      <c r="F63" s="39" t="s">
        <v>127</v>
      </c>
      <c r="G63" s="28"/>
      <c r="H63" s="59" t="s">
        <v>128</v>
      </c>
      <c r="I63" s="41" t="s">
        <v>129</v>
      </c>
      <c r="J63" s="669" t="s">
        <v>169</v>
      </c>
      <c r="K63" s="693"/>
      <c r="L63" s="693"/>
      <c r="M63" s="693"/>
      <c r="N63" s="693"/>
      <c r="O63" s="693"/>
      <c r="P63" s="693"/>
      <c r="Q63" s="693"/>
      <c r="R63" s="229"/>
      <c r="S63" s="60"/>
      <c r="T63" s="569">
        <v>1</v>
      </c>
      <c r="U63" s="568">
        <f>T63</f>
        <v>1</v>
      </c>
      <c r="V63" s="206" t="b">
        <v>0</v>
      </c>
      <c r="W63" s="213">
        <f>IF(V63=TRUE,$X$11,0)</f>
        <v>0</v>
      </c>
      <c r="Y63" s="215">
        <f>W63</f>
        <v>0</v>
      </c>
      <c r="Z63" s="208">
        <f>Y63/1</f>
        <v>0</v>
      </c>
    </row>
    <row r="64" spans="1:26" ht="22.5" customHeight="1" thickTop="1" x14ac:dyDescent="0.25">
      <c r="A64" s="26"/>
      <c r="B64" s="26"/>
      <c r="C64" s="26"/>
      <c r="D64" s="26"/>
      <c r="E64" s="26"/>
      <c r="F64" s="27"/>
      <c r="G64" s="28"/>
      <c r="H64" s="27"/>
      <c r="I64" s="27"/>
      <c r="J64" s="28"/>
      <c r="K64" s="28"/>
      <c r="L64" s="28"/>
      <c r="M64" s="28"/>
      <c r="N64" s="28"/>
      <c r="O64" s="28"/>
      <c r="P64" s="28"/>
      <c r="Q64" s="28"/>
      <c r="R64" s="28"/>
      <c r="S64" s="28"/>
      <c r="T64" s="569"/>
    </row>
    <row r="65" spans="1:26" ht="22.5" customHeight="1" thickBot="1" x14ac:dyDescent="0.3">
      <c r="A65" s="29"/>
      <c r="B65" s="29"/>
      <c r="C65" s="30"/>
      <c r="D65" s="30"/>
      <c r="E65" s="30"/>
      <c r="F65" s="30"/>
      <c r="G65" s="28"/>
      <c r="H65" s="653" t="s">
        <v>117</v>
      </c>
      <c r="I65" s="654"/>
      <c r="J65" s="685" t="s">
        <v>170</v>
      </c>
      <c r="K65" s="686"/>
      <c r="L65" s="686"/>
      <c r="M65" s="686"/>
      <c r="N65" s="686"/>
      <c r="O65" s="686"/>
      <c r="P65" s="686"/>
      <c r="Q65" s="686"/>
      <c r="R65" s="686"/>
      <c r="S65" s="687"/>
      <c r="V65" s="244" t="s">
        <v>945</v>
      </c>
      <c r="W65" s="243">
        <f>(U70+U71)/2</f>
        <v>1</v>
      </c>
    </row>
    <row r="66" spans="1:26" ht="7.5" customHeight="1" thickTop="1" x14ac:dyDescent="0.25">
      <c r="A66" s="29"/>
      <c r="B66" s="29"/>
      <c r="C66" s="30"/>
      <c r="D66" s="30"/>
      <c r="E66" s="30"/>
      <c r="F66" s="30"/>
      <c r="G66" s="28"/>
      <c r="H66" s="27"/>
      <c r="I66" s="50"/>
      <c r="J66" s="28"/>
      <c r="K66" s="28"/>
      <c r="L66" s="28"/>
      <c r="M66" s="28"/>
      <c r="N66" s="28"/>
      <c r="O66" s="28"/>
      <c r="P66" s="28"/>
      <c r="Q66" s="28"/>
      <c r="R66" s="30"/>
      <c r="S66" s="28"/>
      <c r="T66" s="569"/>
    </row>
    <row r="67" spans="1:26" ht="80.25" customHeight="1" thickBot="1" x14ac:dyDescent="0.3">
      <c r="A67" s="29"/>
      <c r="B67" s="29"/>
      <c r="C67" s="30"/>
      <c r="D67" s="30"/>
      <c r="E67" s="30"/>
      <c r="F67" s="30"/>
      <c r="G67" s="28"/>
      <c r="H67" s="658" t="s">
        <v>171</v>
      </c>
      <c r="I67" s="659"/>
      <c r="J67" s="659"/>
      <c r="K67" s="659"/>
      <c r="L67" s="659"/>
      <c r="M67" s="659"/>
      <c r="N67" s="659"/>
      <c r="O67" s="659"/>
      <c r="P67" s="659"/>
      <c r="Q67" s="659"/>
      <c r="R67" s="659"/>
      <c r="S67" s="660"/>
      <c r="T67" s="569"/>
    </row>
    <row r="68" spans="1:26" ht="7.5" customHeight="1" thickTop="1" x14ac:dyDescent="0.25">
      <c r="A68" s="27"/>
      <c r="B68" s="29"/>
      <c r="C68" s="30"/>
      <c r="D68" s="30"/>
      <c r="E68" s="30"/>
      <c r="F68" s="30"/>
      <c r="G68" s="28"/>
      <c r="H68" s="27"/>
      <c r="I68" s="50"/>
      <c r="J68" s="28"/>
      <c r="K68" s="28"/>
      <c r="L68" s="28"/>
      <c r="M68" s="28"/>
      <c r="N68" s="28"/>
      <c r="O68" s="28"/>
      <c r="P68" s="28"/>
      <c r="Q68" s="28"/>
      <c r="R68" s="28"/>
      <c r="S68" s="28"/>
      <c r="T68" s="569"/>
    </row>
    <row r="69" spans="1:26" ht="37.5" customHeight="1" thickBot="1" x14ac:dyDescent="0.3">
      <c r="A69" s="29"/>
      <c r="B69" s="29"/>
      <c r="C69" s="30"/>
      <c r="D69" s="54"/>
      <c r="E69" s="54"/>
      <c r="F69" s="54"/>
      <c r="G69" s="28"/>
      <c r="H69" s="35" t="s">
        <v>120</v>
      </c>
      <c r="I69" s="51" t="s">
        <v>946</v>
      </c>
      <c r="J69" s="36" t="s">
        <v>121</v>
      </c>
      <c r="K69" s="37"/>
      <c r="L69" s="37"/>
      <c r="M69" s="37"/>
      <c r="N69" s="37"/>
      <c r="O69" s="37"/>
      <c r="P69" s="37"/>
      <c r="Q69" s="37"/>
      <c r="R69" s="30"/>
      <c r="S69" s="35" t="s">
        <v>122</v>
      </c>
      <c r="T69" s="569"/>
      <c r="V69" s="210" t="s">
        <v>825</v>
      </c>
      <c r="W69" s="211" t="s">
        <v>826</v>
      </c>
      <c r="X69" s="211" t="s">
        <v>827</v>
      </c>
      <c r="Y69" s="217" t="s">
        <v>834</v>
      </c>
      <c r="Z69" s="217" t="s">
        <v>863</v>
      </c>
    </row>
    <row r="70" spans="1:26" ht="60.75" customHeight="1" thickTop="1" thickBot="1" x14ac:dyDescent="0.3">
      <c r="A70" s="58" t="s">
        <v>123</v>
      </c>
      <c r="B70" s="29"/>
      <c r="C70" s="39" t="s">
        <v>124</v>
      </c>
      <c r="D70" s="39" t="s">
        <v>125</v>
      </c>
      <c r="E70" s="39" t="s">
        <v>126</v>
      </c>
      <c r="F70" s="39" t="s">
        <v>127</v>
      </c>
      <c r="G70" s="28"/>
      <c r="H70" s="59" t="s">
        <v>128</v>
      </c>
      <c r="I70" s="41" t="s">
        <v>136</v>
      </c>
      <c r="J70" s="669" t="s">
        <v>949</v>
      </c>
      <c r="K70" s="693"/>
      <c r="L70" s="693"/>
      <c r="M70" s="693"/>
      <c r="N70" s="693"/>
      <c r="O70" s="693"/>
      <c r="P70" s="693"/>
      <c r="Q70" s="693"/>
      <c r="R70" s="229"/>
      <c r="S70" s="60"/>
      <c r="T70" s="569">
        <v>1</v>
      </c>
      <c r="U70" s="568">
        <f>T70</f>
        <v>1</v>
      </c>
      <c r="V70" s="206" t="b">
        <v>0</v>
      </c>
      <c r="W70" s="213">
        <f>IF(V70=TRUE,$X$11,0)</f>
        <v>0</v>
      </c>
      <c r="Y70" s="215">
        <f>SUM(W70)</f>
        <v>0</v>
      </c>
      <c r="Z70" s="208">
        <f>Y70/1</f>
        <v>0</v>
      </c>
    </row>
    <row r="71" spans="1:26" ht="37.5" customHeight="1" thickTop="1" thickBot="1" x14ac:dyDescent="0.3">
      <c r="A71" s="58" t="s">
        <v>123</v>
      </c>
      <c r="B71" s="29"/>
      <c r="C71" s="39" t="s">
        <v>124</v>
      </c>
      <c r="D71" s="39" t="s">
        <v>125</v>
      </c>
      <c r="E71" s="39" t="s">
        <v>126</v>
      </c>
      <c r="F71" s="39" t="s">
        <v>127</v>
      </c>
      <c r="G71" s="28"/>
      <c r="H71" s="59" t="s">
        <v>131</v>
      </c>
      <c r="I71" s="41" t="s">
        <v>138</v>
      </c>
      <c r="J71" s="689" t="s">
        <v>172</v>
      </c>
      <c r="K71" s="689"/>
      <c r="L71" s="689"/>
      <c r="M71" s="689"/>
      <c r="N71" s="689"/>
      <c r="O71" s="689"/>
      <c r="P71" s="689"/>
      <c r="Q71" s="689"/>
      <c r="R71" s="46"/>
      <c r="S71" s="52"/>
      <c r="T71" s="569"/>
      <c r="U71" s="568">
        <f>T72+T73</f>
        <v>1</v>
      </c>
      <c r="V71" s="472" t="b">
        <f>IF(AND(V72=TRUE,V73=TRUE),TRUE,FALSE)</f>
        <v>0</v>
      </c>
    </row>
    <row r="72" spans="1:26" ht="37.5" customHeight="1" thickTop="1" thickBot="1" x14ac:dyDescent="0.3">
      <c r="A72" s="58" t="s">
        <v>123</v>
      </c>
      <c r="B72" s="29"/>
      <c r="C72" s="39" t="s">
        <v>124</v>
      </c>
      <c r="D72" s="39" t="s">
        <v>125</v>
      </c>
      <c r="E72" s="39" t="s">
        <v>126</v>
      </c>
      <c r="F72" s="39" t="s">
        <v>127</v>
      </c>
      <c r="G72" s="28"/>
      <c r="H72" s="59" t="s">
        <v>131</v>
      </c>
      <c r="I72" s="56" t="s">
        <v>173</v>
      </c>
      <c r="J72" s="701" t="s">
        <v>174</v>
      </c>
      <c r="K72" s="702"/>
      <c r="L72" s="702"/>
      <c r="M72" s="702"/>
      <c r="N72" s="702"/>
      <c r="O72" s="702"/>
      <c r="P72" s="702"/>
      <c r="Q72" s="702"/>
      <c r="R72" s="30"/>
      <c r="S72" s="60"/>
      <c r="T72" s="569">
        <v>0.5</v>
      </c>
      <c r="V72" s="206" t="b">
        <v>0</v>
      </c>
      <c r="W72" s="213">
        <f>IF(V72=TRUE,$X$72,0)</f>
        <v>0</v>
      </c>
      <c r="X72" s="206">
        <v>0.5</v>
      </c>
      <c r="Y72" s="215">
        <f>SUM(W72:W73)</f>
        <v>0</v>
      </c>
      <c r="Z72" s="208">
        <f>Y72/1</f>
        <v>0</v>
      </c>
    </row>
    <row r="73" spans="1:26" ht="69.75" customHeight="1" thickTop="1" thickBot="1" x14ac:dyDescent="0.3">
      <c r="A73" s="58" t="s">
        <v>123</v>
      </c>
      <c r="B73" s="29"/>
      <c r="C73" s="39" t="s">
        <v>124</v>
      </c>
      <c r="D73" s="39" t="s">
        <v>125</v>
      </c>
      <c r="E73" s="39" t="s">
        <v>126</v>
      </c>
      <c r="F73" s="39" t="s">
        <v>127</v>
      </c>
      <c r="G73" s="28"/>
      <c r="H73" s="59" t="s">
        <v>131</v>
      </c>
      <c r="I73" s="56" t="s">
        <v>140</v>
      </c>
      <c r="J73" s="697" t="s">
        <v>175</v>
      </c>
      <c r="K73" s="698"/>
      <c r="L73" s="698"/>
      <c r="M73" s="698"/>
      <c r="N73" s="698"/>
      <c r="O73" s="698"/>
      <c r="P73" s="698"/>
      <c r="Q73" s="698"/>
      <c r="R73" s="53"/>
      <c r="S73" s="60"/>
      <c r="T73" s="569">
        <v>0.5</v>
      </c>
      <c r="V73" s="206" t="b">
        <v>0</v>
      </c>
      <c r="W73" s="213">
        <f>IF(V73=TRUE,$X$72,0)</f>
        <v>0</v>
      </c>
    </row>
    <row r="74" spans="1:26" ht="22.5" customHeight="1" thickTop="1" x14ac:dyDescent="0.25">
      <c r="A74" s="26"/>
      <c r="B74" s="26"/>
      <c r="C74" s="26"/>
      <c r="D74" s="26"/>
      <c r="E74" s="26"/>
      <c r="F74" s="27"/>
      <c r="G74" s="28"/>
      <c r="H74" s="27"/>
      <c r="I74" s="27"/>
      <c r="J74" s="28"/>
      <c r="K74" s="28"/>
      <c r="L74" s="28"/>
      <c r="M74" s="28"/>
      <c r="N74" s="28"/>
      <c r="O74" s="28"/>
      <c r="P74" s="28"/>
      <c r="Q74" s="28"/>
      <c r="R74" s="28"/>
      <c r="S74" s="28"/>
      <c r="T74" s="569"/>
    </row>
    <row r="75" spans="1:26" ht="22.5" customHeight="1" x14ac:dyDescent="0.25">
      <c r="A75" s="26"/>
      <c r="B75" s="26"/>
      <c r="C75" s="26"/>
      <c r="D75" s="26"/>
      <c r="E75" s="26"/>
      <c r="F75" s="27"/>
      <c r="G75" s="28"/>
      <c r="H75" s="27"/>
      <c r="I75" s="27"/>
      <c r="J75" s="28"/>
      <c r="K75" s="28"/>
      <c r="L75" s="28"/>
      <c r="M75" s="28"/>
      <c r="N75" s="28"/>
      <c r="O75" s="28"/>
      <c r="P75" s="28"/>
      <c r="Q75" s="28"/>
      <c r="R75" s="28"/>
      <c r="S75" s="28"/>
      <c r="T75" s="569"/>
    </row>
    <row r="76" spans="1:26" ht="30" customHeight="1" thickBot="1" x14ac:dyDescent="0.3">
      <c r="A76" s="27"/>
      <c r="B76" s="29"/>
      <c r="C76" s="30"/>
      <c r="D76" s="30"/>
      <c r="E76" s="30"/>
      <c r="F76" s="30"/>
      <c r="G76" s="28"/>
      <c r="H76" s="699" t="s">
        <v>176</v>
      </c>
      <c r="I76" s="699"/>
      <c r="J76" s="699"/>
      <c r="K76" s="699"/>
      <c r="L76" s="699"/>
      <c r="M76" s="699"/>
      <c r="N76" s="699"/>
      <c r="O76" s="699"/>
      <c r="P76" s="699"/>
      <c r="Q76" s="699"/>
      <c r="R76" s="699"/>
      <c r="S76" s="700"/>
      <c r="T76" s="569"/>
    </row>
    <row r="77" spans="1:26" ht="7.5" customHeight="1" thickTop="1" x14ac:dyDescent="0.25">
      <c r="A77" s="27"/>
      <c r="B77" s="29"/>
      <c r="C77" s="30"/>
      <c r="D77" s="30"/>
      <c r="E77" s="30"/>
      <c r="F77" s="30"/>
      <c r="G77" s="28"/>
      <c r="H77" s="27"/>
      <c r="I77" s="27"/>
      <c r="J77" s="28"/>
      <c r="K77" s="28"/>
      <c r="L77" s="28"/>
      <c r="M77" s="28"/>
      <c r="N77" s="28"/>
      <c r="O77" s="28"/>
      <c r="P77" s="28"/>
      <c r="Q77" s="28"/>
      <c r="R77" s="30"/>
      <c r="S77" s="28"/>
      <c r="T77" s="569"/>
    </row>
    <row r="78" spans="1:26" ht="103.5" customHeight="1" thickBot="1" x14ac:dyDescent="0.3">
      <c r="A78" s="27"/>
      <c r="B78" s="29"/>
      <c r="C78" s="30"/>
      <c r="D78" s="30"/>
      <c r="E78" s="30"/>
      <c r="F78" s="30"/>
      <c r="G78" s="28"/>
      <c r="H78" s="651" t="s">
        <v>177</v>
      </c>
      <c r="I78" s="651"/>
      <c r="J78" s="651"/>
      <c r="K78" s="651"/>
      <c r="L78" s="651"/>
      <c r="M78" s="651"/>
      <c r="N78" s="651"/>
      <c r="O78" s="651"/>
      <c r="P78" s="651"/>
      <c r="Q78" s="651"/>
      <c r="R78" s="651"/>
      <c r="S78" s="652"/>
      <c r="T78" s="569"/>
    </row>
    <row r="79" spans="1:26" ht="7.5" customHeight="1" thickTop="1" x14ac:dyDescent="0.25">
      <c r="A79" s="27"/>
      <c r="B79" s="29"/>
      <c r="C79" s="30"/>
      <c r="D79" s="30"/>
      <c r="E79" s="30"/>
      <c r="F79" s="30"/>
      <c r="G79" s="28"/>
      <c r="H79" s="31"/>
      <c r="I79" s="31"/>
      <c r="J79" s="32"/>
      <c r="K79" s="32"/>
      <c r="L79" s="32"/>
      <c r="M79" s="32"/>
      <c r="N79" s="32"/>
      <c r="O79" s="32"/>
      <c r="P79" s="32"/>
      <c r="Q79" s="32"/>
      <c r="R79" s="32"/>
      <c r="S79" s="32"/>
      <c r="T79" s="569"/>
    </row>
    <row r="80" spans="1:26" ht="22.5" customHeight="1" thickBot="1" x14ac:dyDescent="0.3">
      <c r="A80" s="27"/>
      <c r="B80" s="29"/>
      <c r="C80" s="30"/>
      <c r="D80" s="30"/>
      <c r="E80" s="30"/>
      <c r="F80" s="30"/>
      <c r="G80" s="28"/>
      <c r="H80" s="653" t="s">
        <v>117</v>
      </c>
      <c r="I80" s="654"/>
      <c r="J80" s="685" t="s">
        <v>178</v>
      </c>
      <c r="K80" s="686"/>
      <c r="L80" s="686"/>
      <c r="M80" s="686"/>
      <c r="N80" s="686"/>
      <c r="O80" s="686"/>
      <c r="P80" s="686"/>
      <c r="Q80" s="686"/>
      <c r="R80" s="686"/>
      <c r="S80" s="687"/>
      <c r="V80" s="244" t="s">
        <v>945</v>
      </c>
      <c r="W80" s="243">
        <f>U85/1</f>
        <v>1</v>
      </c>
    </row>
    <row r="81" spans="1:26" ht="8.25" customHeight="1" thickTop="1" x14ac:dyDescent="0.25">
      <c r="A81" s="27"/>
      <c r="B81" s="29"/>
      <c r="C81" s="30"/>
      <c r="D81" s="30"/>
      <c r="E81" s="30"/>
      <c r="F81" s="30"/>
      <c r="G81" s="28"/>
      <c r="H81" s="27"/>
      <c r="I81" s="27"/>
      <c r="J81" s="28"/>
      <c r="K81" s="28"/>
      <c r="L81" s="28"/>
      <c r="M81" s="28"/>
      <c r="N81" s="28"/>
      <c r="O81" s="28"/>
      <c r="P81" s="28"/>
      <c r="Q81" s="28"/>
      <c r="R81" s="30"/>
      <c r="S81" s="28"/>
      <c r="T81" s="569"/>
    </row>
    <row r="82" spans="1:26" ht="115.5" customHeight="1" thickBot="1" x14ac:dyDescent="0.3">
      <c r="A82" s="27"/>
      <c r="B82" s="29"/>
      <c r="C82" s="30"/>
      <c r="D82" s="30"/>
      <c r="E82" s="30"/>
      <c r="F82" s="30"/>
      <c r="G82" s="28"/>
      <c r="H82" s="658" t="s">
        <v>179</v>
      </c>
      <c r="I82" s="659"/>
      <c r="J82" s="659"/>
      <c r="K82" s="659"/>
      <c r="L82" s="659"/>
      <c r="M82" s="659"/>
      <c r="N82" s="659"/>
      <c r="O82" s="659"/>
      <c r="P82" s="659"/>
      <c r="Q82" s="659"/>
      <c r="R82" s="659"/>
      <c r="S82" s="660"/>
      <c r="T82" s="569"/>
    </row>
    <row r="83" spans="1:26" ht="7.5" customHeight="1" thickTop="1" x14ac:dyDescent="0.25">
      <c r="A83" s="27"/>
      <c r="B83" s="29"/>
      <c r="C83" s="30"/>
      <c r="D83" s="30"/>
      <c r="E83" s="30"/>
      <c r="F83" s="30"/>
      <c r="G83" s="28"/>
      <c r="H83" s="27"/>
      <c r="I83" s="50"/>
      <c r="J83" s="28"/>
      <c r="K83" s="28"/>
      <c r="L83" s="28"/>
      <c r="M83" s="28"/>
      <c r="N83" s="28"/>
      <c r="O83" s="28"/>
      <c r="P83" s="28"/>
      <c r="Q83" s="28"/>
      <c r="R83" s="28"/>
      <c r="S83" s="28"/>
      <c r="T83" s="569"/>
    </row>
    <row r="84" spans="1:26" ht="37.5" customHeight="1" thickBot="1" x14ac:dyDescent="0.3">
      <c r="A84" s="29"/>
      <c r="B84" s="29"/>
      <c r="C84" s="30"/>
      <c r="D84" s="30"/>
      <c r="E84" s="30"/>
      <c r="F84" s="30"/>
      <c r="G84" s="28"/>
      <c r="H84" s="35" t="s">
        <v>120</v>
      </c>
      <c r="I84" s="51" t="s">
        <v>946</v>
      </c>
      <c r="J84" s="36" t="s">
        <v>121</v>
      </c>
      <c r="K84" s="37"/>
      <c r="L84" s="37"/>
      <c r="M84" s="37"/>
      <c r="N84" s="37"/>
      <c r="O84" s="37"/>
      <c r="P84" s="37"/>
      <c r="Q84" s="37"/>
      <c r="R84" s="30"/>
      <c r="S84" s="35" t="s">
        <v>122</v>
      </c>
      <c r="T84" s="569"/>
      <c r="V84" s="210" t="s">
        <v>825</v>
      </c>
      <c r="W84" s="211" t="s">
        <v>826</v>
      </c>
      <c r="X84" s="211" t="s">
        <v>827</v>
      </c>
      <c r="Y84" s="217" t="s">
        <v>835</v>
      </c>
      <c r="Z84" s="217" t="s">
        <v>863</v>
      </c>
    </row>
    <row r="85" spans="1:26" ht="57.75" customHeight="1" thickTop="1" thickBot="1" x14ac:dyDescent="0.3">
      <c r="A85" s="58" t="s">
        <v>123</v>
      </c>
      <c r="B85" s="29"/>
      <c r="C85" s="39" t="s">
        <v>124</v>
      </c>
      <c r="D85" s="39" t="s">
        <v>125</v>
      </c>
      <c r="E85" s="39" t="s">
        <v>126</v>
      </c>
      <c r="F85" s="39" t="s">
        <v>127</v>
      </c>
      <c r="G85" s="28"/>
      <c r="H85" s="59" t="s">
        <v>128</v>
      </c>
      <c r="I85" s="41" t="s">
        <v>158</v>
      </c>
      <c r="J85" s="669" t="s">
        <v>180</v>
      </c>
      <c r="K85" s="693"/>
      <c r="L85" s="693"/>
      <c r="M85" s="693"/>
      <c r="N85" s="693"/>
      <c r="O85" s="693"/>
      <c r="P85" s="693"/>
      <c r="Q85" s="693"/>
      <c r="R85" s="229"/>
      <c r="S85" s="60"/>
      <c r="T85" s="569">
        <v>1</v>
      </c>
      <c r="U85" s="568">
        <f>T85</f>
        <v>1</v>
      </c>
      <c r="V85" s="206" t="b">
        <v>0</v>
      </c>
      <c r="W85" s="213">
        <f>IF(V85=TRUE,$X$11,0)</f>
        <v>0</v>
      </c>
      <c r="Y85" s="213">
        <f>W85</f>
        <v>0</v>
      </c>
      <c r="Z85" s="208">
        <f>Y85/1</f>
        <v>0</v>
      </c>
    </row>
    <row r="86" spans="1:26" ht="22.5" customHeight="1" thickTop="1" x14ac:dyDescent="0.25">
      <c r="A86" s="26"/>
      <c r="B86" s="26"/>
      <c r="C86" s="26"/>
      <c r="D86" s="26"/>
      <c r="E86" s="26"/>
      <c r="F86" s="27"/>
      <c r="G86" s="28"/>
      <c r="H86" s="27"/>
      <c r="I86" s="27"/>
      <c r="J86" s="28"/>
      <c r="K86" s="28"/>
      <c r="L86" s="28"/>
      <c r="M86" s="28"/>
      <c r="N86" s="28"/>
      <c r="O86" s="28"/>
      <c r="P86" s="28"/>
      <c r="Q86" s="28"/>
      <c r="R86" s="28"/>
      <c r="S86" s="28"/>
      <c r="T86" s="569"/>
    </row>
    <row r="87" spans="1:26" ht="22.5" customHeight="1" thickBot="1" x14ac:dyDescent="0.3">
      <c r="A87" s="26"/>
      <c r="B87" s="26"/>
      <c r="C87" s="26"/>
      <c r="D87" s="26"/>
      <c r="E87" s="26"/>
      <c r="F87" s="27"/>
      <c r="G87" s="28"/>
      <c r="H87" s="653" t="s">
        <v>117</v>
      </c>
      <c r="I87" s="654"/>
      <c r="J87" s="685" t="s">
        <v>181</v>
      </c>
      <c r="K87" s="686"/>
      <c r="L87" s="686"/>
      <c r="M87" s="686"/>
      <c r="N87" s="686"/>
      <c r="O87" s="686"/>
      <c r="P87" s="686"/>
      <c r="Q87" s="686"/>
      <c r="R87" s="686"/>
      <c r="S87" s="687"/>
      <c r="T87" s="573" t="s">
        <v>945</v>
      </c>
      <c r="U87" s="570">
        <f>(U92+U95)/2</f>
        <v>1</v>
      </c>
    </row>
    <row r="88" spans="1:26" ht="7.5" customHeight="1" thickTop="1" x14ac:dyDescent="0.25">
      <c r="A88" s="27"/>
      <c r="B88" s="29"/>
      <c r="C88" s="30"/>
      <c r="D88" s="30"/>
      <c r="E88" s="30"/>
      <c r="F88" s="30"/>
      <c r="G88" s="28"/>
      <c r="H88" s="27"/>
      <c r="I88" s="27"/>
      <c r="J88" s="28"/>
      <c r="K88" s="28"/>
      <c r="L88" s="28"/>
      <c r="M88" s="28"/>
      <c r="N88" s="28"/>
      <c r="O88" s="28"/>
      <c r="P88" s="28"/>
      <c r="Q88" s="28"/>
      <c r="R88" s="30"/>
      <c r="S88" s="28"/>
      <c r="T88" s="569"/>
    </row>
    <row r="89" spans="1:26" ht="117.75" customHeight="1" thickBot="1" x14ac:dyDescent="0.3">
      <c r="A89" s="27"/>
      <c r="B89" s="29"/>
      <c r="C89" s="30"/>
      <c r="D89" s="30"/>
      <c r="E89" s="30"/>
      <c r="F89" s="30"/>
      <c r="G89" s="28"/>
      <c r="H89" s="658" t="s">
        <v>182</v>
      </c>
      <c r="I89" s="659"/>
      <c r="J89" s="659"/>
      <c r="K89" s="659"/>
      <c r="L89" s="659"/>
      <c r="M89" s="659"/>
      <c r="N89" s="659"/>
      <c r="O89" s="659"/>
      <c r="P89" s="659"/>
      <c r="Q89" s="659"/>
      <c r="R89" s="659"/>
      <c r="S89" s="660"/>
      <c r="T89" s="569"/>
    </row>
    <row r="90" spans="1:26" ht="7.5" customHeight="1" thickTop="1" x14ac:dyDescent="0.25">
      <c r="A90" s="27"/>
      <c r="B90" s="29"/>
      <c r="C90" s="30"/>
      <c r="D90" s="30"/>
      <c r="E90" s="30"/>
      <c r="F90" s="30"/>
      <c r="G90" s="28"/>
      <c r="H90" s="27"/>
      <c r="I90" s="50"/>
      <c r="J90" s="28"/>
      <c r="K90" s="28"/>
      <c r="L90" s="28"/>
      <c r="M90" s="28"/>
      <c r="N90" s="28"/>
      <c r="O90" s="28"/>
      <c r="P90" s="28"/>
      <c r="Q90" s="28"/>
      <c r="R90" s="28"/>
      <c r="S90" s="28"/>
      <c r="T90" s="569"/>
    </row>
    <row r="91" spans="1:26" ht="37.5" customHeight="1" thickBot="1" x14ac:dyDescent="0.3">
      <c r="A91" s="29"/>
      <c r="B91" s="29"/>
      <c r="C91" s="30"/>
      <c r="D91" s="30"/>
      <c r="E91" s="30"/>
      <c r="F91" s="30"/>
      <c r="G91" s="28"/>
      <c r="H91" s="35" t="s">
        <v>120</v>
      </c>
      <c r="I91" s="51" t="s">
        <v>946</v>
      </c>
      <c r="J91" s="36" t="s">
        <v>121</v>
      </c>
      <c r="K91" s="37"/>
      <c r="L91" s="37"/>
      <c r="M91" s="37"/>
      <c r="N91" s="37"/>
      <c r="O91" s="37"/>
      <c r="P91" s="37"/>
      <c r="Q91" s="37"/>
      <c r="R91" s="30"/>
      <c r="S91" s="35" t="s">
        <v>122</v>
      </c>
      <c r="T91" s="569"/>
      <c r="V91" s="210" t="s">
        <v>825</v>
      </c>
      <c r="W91" s="211" t="s">
        <v>826</v>
      </c>
      <c r="X91" s="211" t="s">
        <v>827</v>
      </c>
      <c r="Y91" s="217" t="s">
        <v>843</v>
      </c>
      <c r="Z91" s="217" t="s">
        <v>863</v>
      </c>
    </row>
    <row r="92" spans="1:26" ht="57" customHeight="1" thickTop="1" thickBot="1" x14ac:dyDescent="0.3">
      <c r="A92" s="58" t="s">
        <v>123</v>
      </c>
      <c r="B92" s="29"/>
      <c r="C92" s="39" t="s">
        <v>124</v>
      </c>
      <c r="D92" s="39" t="s">
        <v>125</v>
      </c>
      <c r="E92" s="39" t="s">
        <v>126</v>
      </c>
      <c r="F92" s="39" t="s">
        <v>127</v>
      </c>
      <c r="G92" s="28"/>
      <c r="H92" s="59" t="s">
        <v>128</v>
      </c>
      <c r="I92" s="41" t="s">
        <v>183</v>
      </c>
      <c r="J92" s="669" t="s">
        <v>184</v>
      </c>
      <c r="K92" s="693"/>
      <c r="L92" s="693"/>
      <c r="M92" s="693"/>
      <c r="N92" s="693"/>
      <c r="O92" s="693"/>
      <c r="P92" s="693"/>
      <c r="Q92" s="693"/>
      <c r="R92" s="55"/>
      <c r="S92" s="60"/>
      <c r="T92" s="569">
        <v>0.5</v>
      </c>
      <c r="U92" s="568">
        <f>T92+T93</f>
        <v>1</v>
      </c>
      <c r="V92" s="206" t="b">
        <v>0</v>
      </c>
      <c r="W92" s="213">
        <f>IF(V92=TRUE,$X$92,0)</f>
        <v>0</v>
      </c>
      <c r="X92" s="206">
        <v>0.5</v>
      </c>
      <c r="Y92" s="215">
        <f>SUM(W92:W93)</f>
        <v>0</v>
      </c>
      <c r="Z92" s="208">
        <f>Y92/1</f>
        <v>0</v>
      </c>
    </row>
    <row r="93" spans="1:26" ht="64.5" customHeight="1" thickTop="1" thickBot="1" x14ac:dyDescent="0.3">
      <c r="A93" s="58" t="s">
        <v>123</v>
      </c>
      <c r="B93" s="29"/>
      <c r="C93" s="39" t="s">
        <v>124</v>
      </c>
      <c r="D93" s="39" t="s">
        <v>125</v>
      </c>
      <c r="E93" s="39" t="s">
        <v>126</v>
      </c>
      <c r="F93" s="39" t="s">
        <v>127</v>
      </c>
      <c r="G93" s="28"/>
      <c r="H93" s="59" t="s">
        <v>128</v>
      </c>
      <c r="I93" s="41" t="s">
        <v>185</v>
      </c>
      <c r="J93" s="669" t="s">
        <v>186</v>
      </c>
      <c r="K93" s="693"/>
      <c r="L93" s="693"/>
      <c r="M93" s="693"/>
      <c r="N93" s="693"/>
      <c r="O93" s="693"/>
      <c r="P93" s="693"/>
      <c r="Q93" s="693"/>
      <c r="R93" s="55"/>
      <c r="S93" s="60"/>
      <c r="T93" s="569">
        <v>0.5</v>
      </c>
      <c r="V93" s="206" t="b">
        <v>0</v>
      </c>
      <c r="W93" s="213">
        <f>IF(V93=TRUE,$X$92,0)</f>
        <v>0</v>
      </c>
    </row>
    <row r="94" spans="1:26" ht="37.5" customHeight="1" thickTop="1" thickBot="1" x14ac:dyDescent="0.3">
      <c r="A94" s="58" t="s">
        <v>123</v>
      </c>
      <c r="B94" s="29"/>
      <c r="C94" s="39" t="s">
        <v>124</v>
      </c>
      <c r="D94" s="39" t="s">
        <v>125</v>
      </c>
      <c r="E94" s="39" t="s">
        <v>126</v>
      </c>
      <c r="F94" s="39" t="s">
        <v>127</v>
      </c>
      <c r="G94" s="28"/>
      <c r="H94" s="59" t="s">
        <v>131</v>
      </c>
      <c r="I94" s="41" t="s">
        <v>187</v>
      </c>
      <c r="J94" s="688" t="s">
        <v>188</v>
      </c>
      <c r="K94" s="689"/>
      <c r="L94" s="689"/>
      <c r="M94" s="689"/>
      <c r="N94" s="689"/>
      <c r="O94" s="689"/>
      <c r="P94" s="689"/>
      <c r="Q94" s="689"/>
      <c r="R94" s="46"/>
      <c r="S94" s="47"/>
      <c r="T94" s="569"/>
      <c r="V94" s="472" t="b">
        <f>IF(AND(V95=TRUE,V96=TRUE,V97=TRUE),TRUE,FALSE)</f>
        <v>0</v>
      </c>
    </row>
    <row r="95" spans="1:26" ht="37.5" customHeight="1" thickTop="1" thickBot="1" x14ac:dyDescent="0.3">
      <c r="A95" s="58" t="s">
        <v>123</v>
      </c>
      <c r="B95" s="29"/>
      <c r="C95" s="39" t="s">
        <v>124</v>
      </c>
      <c r="D95" s="39" t="s">
        <v>125</v>
      </c>
      <c r="E95" s="39" t="s">
        <v>126</v>
      </c>
      <c r="F95" s="39" t="s">
        <v>127</v>
      </c>
      <c r="G95" s="28"/>
      <c r="H95" s="59" t="s">
        <v>131</v>
      </c>
      <c r="I95" s="61" t="s">
        <v>189</v>
      </c>
      <c r="J95" s="694" t="s">
        <v>190</v>
      </c>
      <c r="K95" s="695"/>
      <c r="L95" s="695"/>
      <c r="M95" s="695"/>
      <c r="N95" s="695"/>
      <c r="O95" s="695"/>
      <c r="P95" s="695"/>
      <c r="Q95" s="695"/>
      <c r="R95" s="696"/>
      <c r="S95" s="60"/>
      <c r="T95" s="569">
        <f>1/3</f>
        <v>0.33333333333333331</v>
      </c>
      <c r="U95" s="568">
        <f>T95+T96+T97</f>
        <v>1</v>
      </c>
      <c r="V95" s="206" t="b">
        <v>0</v>
      </c>
      <c r="W95" s="213">
        <f>IF(V95=TRUE,$X$95,0)</f>
        <v>0</v>
      </c>
      <c r="X95" s="206">
        <f>1/3</f>
        <v>0.33333333333333331</v>
      </c>
      <c r="Y95" s="215">
        <f>SUM(W95:W97)</f>
        <v>0</v>
      </c>
      <c r="Z95" s="208">
        <f>Y95/1</f>
        <v>0</v>
      </c>
    </row>
    <row r="96" spans="1:26" ht="37.5" customHeight="1" thickTop="1" thickBot="1" x14ac:dyDescent="0.3">
      <c r="A96" s="58" t="s">
        <v>123</v>
      </c>
      <c r="B96" s="29"/>
      <c r="C96" s="39" t="s">
        <v>124</v>
      </c>
      <c r="D96" s="39" t="s">
        <v>125</v>
      </c>
      <c r="E96" s="39" t="s">
        <v>126</v>
      </c>
      <c r="F96" s="39" t="s">
        <v>127</v>
      </c>
      <c r="G96" s="28"/>
      <c r="H96" s="59" t="s">
        <v>131</v>
      </c>
      <c r="I96" s="56" t="s">
        <v>191</v>
      </c>
      <c r="J96" s="694" t="s">
        <v>192</v>
      </c>
      <c r="K96" s="695"/>
      <c r="L96" s="695"/>
      <c r="M96" s="695"/>
      <c r="N96" s="695"/>
      <c r="O96" s="695"/>
      <c r="P96" s="695"/>
      <c r="Q96" s="695"/>
      <c r="R96" s="30"/>
      <c r="S96" s="60"/>
      <c r="T96" s="569">
        <f>1/3</f>
        <v>0.33333333333333331</v>
      </c>
      <c r="V96" s="206" t="b">
        <v>0</v>
      </c>
      <c r="W96" s="213">
        <f>IF(V96=TRUE,$X$95,0)</f>
        <v>0</v>
      </c>
    </row>
    <row r="97" spans="1:26" ht="48.75" customHeight="1" thickTop="1" thickBot="1" x14ac:dyDescent="0.3">
      <c r="A97" s="58" t="s">
        <v>123</v>
      </c>
      <c r="B97" s="29"/>
      <c r="C97" s="39" t="s">
        <v>124</v>
      </c>
      <c r="D97" s="39" t="s">
        <v>125</v>
      </c>
      <c r="E97" s="39" t="s">
        <v>126</v>
      </c>
      <c r="F97" s="39" t="s">
        <v>127</v>
      </c>
      <c r="G97" s="28"/>
      <c r="H97" s="59" t="s">
        <v>131</v>
      </c>
      <c r="I97" s="56" t="s">
        <v>193</v>
      </c>
      <c r="J97" s="697" t="s">
        <v>194</v>
      </c>
      <c r="K97" s="698"/>
      <c r="L97" s="698"/>
      <c r="M97" s="698"/>
      <c r="N97" s="698"/>
      <c r="O97" s="698"/>
      <c r="P97" s="698"/>
      <c r="Q97" s="698"/>
      <c r="R97" s="53"/>
      <c r="S97" s="60"/>
      <c r="T97" s="569">
        <f>1/3</f>
        <v>0.33333333333333331</v>
      </c>
      <c r="V97" s="206" t="b">
        <v>0</v>
      </c>
      <c r="W97" s="213">
        <f>IF(V97=TRUE,$X$95,0)</f>
        <v>0</v>
      </c>
    </row>
    <row r="98" spans="1:26" ht="22.5" customHeight="1" thickTop="1" x14ac:dyDescent="0.25">
      <c r="A98" s="26"/>
      <c r="B98" s="26"/>
      <c r="C98" s="26"/>
      <c r="D98" s="26"/>
      <c r="E98" s="26"/>
      <c r="F98" s="27"/>
      <c r="G98" s="28"/>
      <c r="H98" s="27"/>
      <c r="I98" s="27"/>
      <c r="J98" s="28"/>
      <c r="K98" s="28"/>
      <c r="L98" s="28"/>
      <c r="M98" s="28"/>
      <c r="N98" s="28"/>
      <c r="O98" s="28"/>
      <c r="P98" s="28"/>
      <c r="Q98" s="28"/>
      <c r="R98" s="28"/>
      <c r="S98" s="28"/>
      <c r="T98" s="569"/>
    </row>
    <row r="99" spans="1:26" ht="22.5" customHeight="1" x14ac:dyDescent="0.25">
      <c r="A99" s="26"/>
      <c r="B99" s="26"/>
      <c r="C99" s="26"/>
      <c r="D99" s="26"/>
      <c r="E99" s="26"/>
      <c r="F99" s="27"/>
      <c r="G99" s="28"/>
      <c r="H99" s="245"/>
      <c r="I99" s="166"/>
      <c r="J99" s="166"/>
      <c r="K99" s="166"/>
      <c r="L99" s="166"/>
      <c r="M99" s="166"/>
      <c r="N99" s="166"/>
      <c r="O99" s="166"/>
      <c r="P99" s="166"/>
      <c r="Q99" s="166"/>
      <c r="R99" s="166"/>
      <c r="S99" s="166"/>
      <c r="T99" s="569"/>
    </row>
    <row r="100" spans="1:26" ht="30" customHeight="1" thickBot="1" x14ac:dyDescent="0.3">
      <c r="A100" s="26"/>
      <c r="B100" s="26"/>
      <c r="C100" s="26"/>
      <c r="D100" s="26"/>
      <c r="E100" s="26"/>
      <c r="F100" s="27"/>
      <c r="G100" s="28"/>
      <c r="H100" s="699" t="s">
        <v>195</v>
      </c>
      <c r="I100" s="699"/>
      <c r="J100" s="699"/>
      <c r="K100" s="699"/>
      <c r="L100" s="699"/>
      <c r="M100" s="699"/>
      <c r="N100" s="699"/>
      <c r="O100" s="699"/>
      <c r="P100" s="699"/>
      <c r="Q100" s="699"/>
      <c r="R100" s="699"/>
      <c r="S100" s="700"/>
      <c r="T100" s="569"/>
    </row>
    <row r="101" spans="1:26" ht="7.5" customHeight="1" thickTop="1" x14ac:dyDescent="0.25">
      <c r="A101" s="26"/>
      <c r="B101" s="26"/>
      <c r="C101" s="26"/>
      <c r="D101" s="26"/>
      <c r="E101" s="26"/>
      <c r="F101" s="27"/>
      <c r="G101" s="28"/>
      <c r="H101" s="27"/>
      <c r="I101" s="27"/>
      <c r="J101" s="28"/>
      <c r="K101" s="28"/>
      <c r="L101" s="28"/>
      <c r="M101" s="28"/>
      <c r="N101" s="28"/>
      <c r="O101" s="28"/>
      <c r="P101" s="28"/>
      <c r="Q101" s="28"/>
      <c r="R101" s="30"/>
      <c r="S101" s="28"/>
      <c r="T101" s="569"/>
    </row>
    <row r="102" spans="1:26" ht="94.5" customHeight="1" thickBot="1" x14ac:dyDescent="0.3">
      <c r="A102" s="26"/>
      <c r="B102" s="26"/>
      <c r="C102" s="26"/>
      <c r="D102" s="26"/>
      <c r="E102" s="26"/>
      <c r="F102" s="27"/>
      <c r="G102" s="28"/>
      <c r="H102" s="651" t="s">
        <v>196</v>
      </c>
      <c r="I102" s="651"/>
      <c r="J102" s="651"/>
      <c r="K102" s="651"/>
      <c r="L102" s="651"/>
      <c r="M102" s="651"/>
      <c r="N102" s="651"/>
      <c r="O102" s="651"/>
      <c r="P102" s="651"/>
      <c r="Q102" s="651"/>
      <c r="R102" s="651"/>
      <c r="S102" s="652"/>
      <c r="T102" s="569"/>
    </row>
    <row r="103" spans="1:26" ht="7.5" customHeight="1" thickTop="1" x14ac:dyDescent="0.25">
      <c r="A103" s="26"/>
      <c r="B103" s="26"/>
      <c r="C103" s="26"/>
      <c r="D103" s="26"/>
      <c r="E103" s="26"/>
      <c r="F103" s="27"/>
      <c r="G103" s="28"/>
      <c r="H103" s="31"/>
      <c r="I103" s="31"/>
      <c r="J103" s="32"/>
      <c r="K103" s="32"/>
      <c r="L103" s="32"/>
      <c r="M103" s="32"/>
      <c r="N103" s="32"/>
      <c r="O103" s="32"/>
      <c r="P103" s="32"/>
      <c r="Q103" s="32"/>
      <c r="R103" s="32"/>
      <c r="S103" s="32"/>
      <c r="T103" s="569"/>
    </row>
    <row r="104" spans="1:26" ht="22.5" customHeight="1" thickBot="1" x14ac:dyDescent="0.3">
      <c r="A104" s="26"/>
      <c r="B104" s="26"/>
      <c r="C104" s="26"/>
      <c r="D104" s="26"/>
      <c r="E104" s="26"/>
      <c r="F104" s="27"/>
      <c r="G104" s="28"/>
      <c r="H104" s="653" t="s">
        <v>117</v>
      </c>
      <c r="I104" s="654"/>
      <c r="J104" s="685" t="s">
        <v>197</v>
      </c>
      <c r="K104" s="686"/>
      <c r="L104" s="686"/>
      <c r="M104" s="686"/>
      <c r="N104" s="686"/>
      <c r="O104" s="686"/>
      <c r="P104" s="686"/>
      <c r="Q104" s="686"/>
      <c r="R104" s="686"/>
      <c r="S104" s="687"/>
      <c r="V104" s="244" t="s">
        <v>945</v>
      </c>
      <c r="W104" s="243">
        <f>(U109+U111)/2</f>
        <v>1</v>
      </c>
    </row>
    <row r="105" spans="1:26" ht="7.5" customHeight="1" thickTop="1" x14ac:dyDescent="0.25">
      <c r="A105" s="27"/>
      <c r="B105" s="29"/>
      <c r="C105" s="30"/>
      <c r="D105" s="30"/>
      <c r="E105" s="30"/>
      <c r="F105" s="30"/>
      <c r="G105" s="28"/>
      <c r="H105" s="27"/>
      <c r="I105" s="27"/>
      <c r="J105" s="28"/>
      <c r="K105" s="28"/>
      <c r="L105" s="28"/>
      <c r="M105" s="28"/>
      <c r="N105" s="28"/>
      <c r="O105" s="28"/>
      <c r="P105" s="28"/>
      <c r="Q105" s="28"/>
      <c r="R105" s="30"/>
      <c r="S105" s="28"/>
      <c r="T105" s="569"/>
    </row>
    <row r="106" spans="1:26" ht="81.75" customHeight="1" thickBot="1" x14ac:dyDescent="0.3">
      <c r="A106" s="27"/>
      <c r="B106" s="29"/>
      <c r="C106" s="30"/>
      <c r="D106" s="30"/>
      <c r="E106" s="30"/>
      <c r="F106" s="30"/>
      <c r="G106" s="28"/>
      <c r="H106" s="658" t="s">
        <v>198</v>
      </c>
      <c r="I106" s="659"/>
      <c r="J106" s="659"/>
      <c r="K106" s="659"/>
      <c r="L106" s="659"/>
      <c r="M106" s="659"/>
      <c r="N106" s="659"/>
      <c r="O106" s="659"/>
      <c r="P106" s="659"/>
      <c r="Q106" s="659"/>
      <c r="R106" s="659"/>
      <c r="S106" s="660"/>
      <c r="T106" s="569"/>
    </row>
    <row r="107" spans="1:26" ht="7.5" customHeight="1" thickTop="1" x14ac:dyDescent="0.25">
      <c r="A107" s="27"/>
      <c r="B107" s="29"/>
      <c r="C107" s="30"/>
      <c r="D107" s="30"/>
      <c r="E107" s="30"/>
      <c r="F107" s="30"/>
      <c r="G107" s="28"/>
      <c r="H107" s="245"/>
      <c r="I107" s="166"/>
      <c r="J107" s="166"/>
      <c r="K107" s="166"/>
      <c r="L107" s="166"/>
      <c r="M107" s="166"/>
      <c r="N107" s="166"/>
      <c r="O107" s="166"/>
      <c r="P107" s="166"/>
      <c r="Q107" s="166"/>
      <c r="R107" s="166"/>
      <c r="S107" s="166"/>
      <c r="T107" s="569"/>
    </row>
    <row r="108" spans="1:26" ht="37.5" customHeight="1" thickBot="1" x14ac:dyDescent="0.3">
      <c r="A108" s="29"/>
      <c r="B108" s="29"/>
      <c r="C108" s="30"/>
      <c r="D108" s="30"/>
      <c r="E108" s="30"/>
      <c r="F108" s="30"/>
      <c r="G108" s="28"/>
      <c r="H108" s="35" t="s">
        <v>120</v>
      </c>
      <c r="I108" s="51" t="s">
        <v>946</v>
      </c>
      <c r="J108" s="36" t="s">
        <v>121</v>
      </c>
      <c r="K108" s="37"/>
      <c r="L108" s="37"/>
      <c r="M108" s="37"/>
      <c r="N108" s="37"/>
      <c r="O108" s="37"/>
      <c r="P108" s="37"/>
      <c r="Q108" s="37"/>
      <c r="R108" s="30"/>
      <c r="S108" s="35" t="s">
        <v>122</v>
      </c>
      <c r="T108" s="569"/>
      <c r="V108" s="210" t="s">
        <v>825</v>
      </c>
      <c r="W108" s="211" t="s">
        <v>826</v>
      </c>
      <c r="X108" s="211" t="s">
        <v>827</v>
      </c>
      <c r="Y108" s="217" t="s">
        <v>836</v>
      </c>
      <c r="Z108" s="217" t="s">
        <v>863</v>
      </c>
    </row>
    <row r="109" spans="1:26" ht="63" customHeight="1" thickTop="1" thickBot="1" x14ac:dyDescent="0.3">
      <c r="A109" s="58" t="s">
        <v>123</v>
      </c>
      <c r="B109" s="29"/>
      <c r="C109" s="39" t="s">
        <v>124</v>
      </c>
      <c r="D109" s="39" t="s">
        <v>125</v>
      </c>
      <c r="E109" s="39" t="s">
        <v>126</v>
      </c>
      <c r="F109" s="39" t="s">
        <v>127</v>
      </c>
      <c r="G109" s="28"/>
      <c r="H109" s="59" t="s">
        <v>128</v>
      </c>
      <c r="I109" s="41" t="s">
        <v>199</v>
      </c>
      <c r="J109" s="663" t="s">
        <v>200</v>
      </c>
      <c r="K109" s="692"/>
      <c r="L109" s="692"/>
      <c r="M109" s="692"/>
      <c r="N109" s="692"/>
      <c r="O109" s="692"/>
      <c r="P109" s="692"/>
      <c r="Q109" s="692"/>
      <c r="R109" s="229"/>
      <c r="S109" s="60"/>
      <c r="T109" s="569">
        <v>1</v>
      </c>
      <c r="U109" s="568">
        <f>T109</f>
        <v>1</v>
      </c>
      <c r="V109" s="206" t="b">
        <v>0</v>
      </c>
      <c r="W109" s="213">
        <f>IF(V109=TRUE,$X$11,0)</f>
        <v>0</v>
      </c>
      <c r="Y109" s="213">
        <f>SUM(W109)</f>
        <v>0</v>
      </c>
      <c r="Z109" s="208">
        <f>Y109/1</f>
        <v>0</v>
      </c>
    </row>
    <row r="110" spans="1:26" ht="37.5" customHeight="1" thickTop="1" thickBot="1" x14ac:dyDescent="0.3">
      <c r="A110" s="58" t="s">
        <v>123</v>
      </c>
      <c r="B110" s="29"/>
      <c r="C110" s="39" t="s">
        <v>124</v>
      </c>
      <c r="D110" s="39" t="s">
        <v>125</v>
      </c>
      <c r="E110" s="39" t="s">
        <v>126</v>
      </c>
      <c r="F110" s="39" t="s">
        <v>127</v>
      </c>
      <c r="G110" s="28"/>
      <c r="H110" s="59" t="s">
        <v>131</v>
      </c>
      <c r="I110" s="45" t="s">
        <v>201</v>
      </c>
      <c r="J110" s="688" t="s">
        <v>202</v>
      </c>
      <c r="K110" s="689"/>
      <c r="L110" s="689"/>
      <c r="M110" s="689"/>
      <c r="N110" s="689"/>
      <c r="O110" s="689"/>
      <c r="P110" s="689"/>
      <c r="Q110" s="689"/>
      <c r="R110" s="46"/>
      <c r="S110" s="47"/>
      <c r="T110" s="569"/>
      <c r="V110" s="472" t="b">
        <f>IF(AND(V111=TRUE),TRUE,FALSE)</f>
        <v>0</v>
      </c>
    </row>
    <row r="111" spans="1:26" ht="37.5" customHeight="1" thickTop="1" thickBot="1" x14ac:dyDescent="0.3">
      <c r="A111" s="58" t="s">
        <v>123</v>
      </c>
      <c r="B111" s="29"/>
      <c r="C111" s="39" t="s">
        <v>124</v>
      </c>
      <c r="D111" s="39" t="s">
        <v>125</v>
      </c>
      <c r="E111" s="39" t="s">
        <v>126</v>
      </c>
      <c r="F111" s="39" t="s">
        <v>127</v>
      </c>
      <c r="G111" s="28"/>
      <c r="H111" s="59" t="s">
        <v>131</v>
      </c>
      <c r="I111" s="48" t="s">
        <v>203</v>
      </c>
      <c r="J111" s="683" t="s">
        <v>204</v>
      </c>
      <c r="K111" s="684"/>
      <c r="L111" s="684"/>
      <c r="M111" s="684"/>
      <c r="N111" s="684"/>
      <c r="O111" s="684"/>
      <c r="P111" s="684"/>
      <c r="Q111" s="684"/>
      <c r="R111" s="53"/>
      <c r="S111" s="60"/>
      <c r="T111" s="569">
        <v>1</v>
      </c>
      <c r="U111" s="568">
        <f>T111</f>
        <v>1</v>
      </c>
      <c r="V111" s="206" t="b">
        <v>0</v>
      </c>
      <c r="W111" s="213">
        <f>IF(V111=TRUE,$X$11,0)</f>
        <v>0</v>
      </c>
      <c r="Y111" s="213">
        <f>SUM(W111)</f>
        <v>0</v>
      </c>
      <c r="Z111" s="208">
        <f>Y111/1</f>
        <v>0</v>
      </c>
    </row>
    <row r="112" spans="1:26" ht="22.5" customHeight="1" thickTop="1" x14ac:dyDescent="0.25">
      <c r="A112" s="26"/>
      <c r="B112" s="26"/>
      <c r="C112" s="26"/>
      <c r="D112" s="26"/>
      <c r="E112" s="26"/>
      <c r="F112" s="27"/>
      <c r="G112" s="28"/>
      <c r="H112" s="27"/>
      <c r="I112" s="27"/>
      <c r="J112" s="28"/>
      <c r="K112" s="28"/>
      <c r="L112" s="28"/>
      <c r="M112" s="28"/>
      <c r="N112" s="28"/>
      <c r="O112" s="28"/>
      <c r="P112" s="28"/>
      <c r="Q112" s="28"/>
      <c r="R112" s="28"/>
      <c r="S112" s="28"/>
      <c r="T112" s="569"/>
    </row>
    <row r="113" spans="1:28" ht="22.5" customHeight="1" thickBot="1" x14ac:dyDescent="0.3">
      <c r="A113" s="26"/>
      <c r="B113" s="26"/>
      <c r="C113" s="26"/>
      <c r="D113" s="26"/>
      <c r="E113" s="26"/>
      <c r="F113" s="27"/>
      <c r="G113" s="28"/>
      <c r="H113" s="653" t="s">
        <v>117</v>
      </c>
      <c r="I113" s="654"/>
      <c r="J113" s="685" t="s">
        <v>205</v>
      </c>
      <c r="K113" s="686"/>
      <c r="L113" s="686"/>
      <c r="M113" s="686"/>
      <c r="N113" s="686"/>
      <c r="O113" s="686"/>
      <c r="P113" s="686"/>
      <c r="Q113" s="686"/>
      <c r="R113" s="686"/>
      <c r="S113" s="687"/>
      <c r="V113" s="244" t="s">
        <v>945</v>
      </c>
      <c r="W113" s="243">
        <f>U119/1</f>
        <v>1</v>
      </c>
    </row>
    <row r="114" spans="1:28" ht="7.5" customHeight="1" thickTop="1" x14ac:dyDescent="0.25">
      <c r="A114" s="29"/>
      <c r="B114" s="29"/>
      <c r="C114" s="30"/>
      <c r="D114" s="30"/>
      <c r="E114" s="30"/>
      <c r="F114" s="30"/>
      <c r="G114" s="28"/>
      <c r="H114" s="27"/>
      <c r="I114" s="27"/>
      <c r="J114" s="28"/>
      <c r="K114" s="28"/>
      <c r="L114" s="28"/>
      <c r="M114" s="28"/>
      <c r="N114" s="28"/>
      <c r="O114" s="28"/>
      <c r="P114" s="28"/>
      <c r="Q114" s="28"/>
      <c r="R114" s="30"/>
      <c r="S114" s="28"/>
      <c r="T114" s="569"/>
    </row>
    <row r="115" spans="1:28" ht="77.25" customHeight="1" thickBot="1" x14ac:dyDescent="0.3">
      <c r="A115" s="27"/>
      <c r="B115" s="29"/>
      <c r="C115" s="30"/>
      <c r="D115" s="30"/>
      <c r="E115" s="30"/>
      <c r="F115" s="30"/>
      <c r="G115" s="28"/>
      <c r="H115" s="658" t="s">
        <v>206</v>
      </c>
      <c r="I115" s="659"/>
      <c r="J115" s="659"/>
      <c r="K115" s="659"/>
      <c r="L115" s="659"/>
      <c r="M115" s="659"/>
      <c r="N115" s="659"/>
      <c r="O115" s="659"/>
      <c r="P115" s="659"/>
      <c r="Q115" s="659"/>
      <c r="R115" s="659"/>
      <c r="S115" s="660"/>
      <c r="T115" s="569"/>
    </row>
    <row r="116" spans="1:28" ht="7.5" customHeight="1" thickTop="1" x14ac:dyDescent="0.25">
      <c r="A116" s="27"/>
      <c r="B116" s="29"/>
      <c r="C116" s="30"/>
      <c r="D116" s="30"/>
      <c r="E116" s="30"/>
      <c r="F116" s="30"/>
      <c r="G116" s="28"/>
      <c r="H116" s="27"/>
      <c r="I116" s="50"/>
      <c r="J116" s="28"/>
      <c r="K116" s="28"/>
      <c r="L116" s="28"/>
      <c r="M116" s="28"/>
      <c r="N116" s="28"/>
      <c r="O116" s="28"/>
      <c r="P116" s="28"/>
      <c r="Q116" s="28"/>
      <c r="R116" s="28"/>
      <c r="S116" s="28"/>
      <c r="T116" s="569"/>
    </row>
    <row r="117" spans="1:28" ht="37.5" customHeight="1" thickBot="1" x14ac:dyDescent="0.3">
      <c r="A117" s="50"/>
      <c r="B117" s="29"/>
      <c r="C117" s="30"/>
      <c r="D117" s="30"/>
      <c r="E117" s="30"/>
      <c r="F117" s="30"/>
      <c r="G117" s="28"/>
      <c r="H117" s="35" t="s">
        <v>120</v>
      </c>
      <c r="I117" s="51" t="s">
        <v>946</v>
      </c>
      <c r="J117" s="36" t="s">
        <v>121</v>
      </c>
      <c r="K117" s="37"/>
      <c r="L117" s="37"/>
      <c r="M117" s="37"/>
      <c r="N117" s="37"/>
      <c r="O117" s="37"/>
      <c r="P117" s="37"/>
      <c r="Q117" s="37"/>
      <c r="R117" s="30"/>
      <c r="S117" s="35" t="s">
        <v>122</v>
      </c>
      <c r="T117" s="569"/>
      <c r="V117" s="210" t="s">
        <v>825</v>
      </c>
      <c r="W117" s="211" t="s">
        <v>826</v>
      </c>
      <c r="X117" s="211" t="s">
        <v>827</v>
      </c>
      <c r="Y117" s="217" t="s">
        <v>837</v>
      </c>
      <c r="Z117" s="217" t="s">
        <v>863</v>
      </c>
    </row>
    <row r="118" spans="1:28" ht="37.5" customHeight="1" thickTop="1" thickBot="1" x14ac:dyDescent="0.3">
      <c r="A118" s="58" t="s">
        <v>123</v>
      </c>
      <c r="B118" s="29"/>
      <c r="C118" s="39" t="s">
        <v>124</v>
      </c>
      <c r="D118" s="39" t="s">
        <v>125</v>
      </c>
      <c r="E118" s="39" t="s">
        <v>126</v>
      </c>
      <c r="F118" s="39" t="s">
        <v>127</v>
      </c>
      <c r="G118" s="28"/>
      <c r="H118" s="59" t="s">
        <v>131</v>
      </c>
      <c r="I118" s="41" t="s">
        <v>207</v>
      </c>
      <c r="J118" s="688" t="s">
        <v>208</v>
      </c>
      <c r="K118" s="689"/>
      <c r="L118" s="689"/>
      <c r="M118" s="689"/>
      <c r="N118" s="689"/>
      <c r="O118" s="689"/>
      <c r="P118" s="689"/>
      <c r="Q118" s="689"/>
      <c r="R118" s="46"/>
      <c r="S118" s="47"/>
      <c r="T118" s="569"/>
      <c r="V118" s="472" t="b">
        <f>IF(AND(V119=TRUE),TRUE,FALSE)</f>
        <v>0</v>
      </c>
      <c r="Y118" s="213">
        <f>SUM(W118:W119)</f>
        <v>0</v>
      </c>
      <c r="Z118" s="208">
        <f>Y118/1</f>
        <v>0</v>
      </c>
    </row>
    <row r="119" spans="1:28" ht="63" customHeight="1" thickTop="1" thickBot="1" x14ac:dyDescent="0.3">
      <c r="A119" s="58" t="s">
        <v>123</v>
      </c>
      <c r="B119" s="29"/>
      <c r="C119" s="39" t="s">
        <v>124</v>
      </c>
      <c r="D119" s="39" t="s">
        <v>125</v>
      </c>
      <c r="E119" s="39" t="s">
        <v>126</v>
      </c>
      <c r="F119" s="39" t="s">
        <v>127</v>
      </c>
      <c r="G119" s="28"/>
      <c r="H119" s="59" t="s">
        <v>131</v>
      </c>
      <c r="I119" s="56" t="s">
        <v>209</v>
      </c>
      <c r="J119" s="690" t="s">
        <v>909</v>
      </c>
      <c r="K119" s="691"/>
      <c r="L119" s="691"/>
      <c r="M119" s="691"/>
      <c r="N119" s="691"/>
      <c r="O119" s="691"/>
      <c r="P119" s="691"/>
      <c r="Q119" s="691"/>
      <c r="R119" s="49"/>
      <c r="S119" s="60"/>
      <c r="T119" s="569">
        <v>1</v>
      </c>
      <c r="U119" s="568">
        <f>T119</f>
        <v>1</v>
      </c>
      <c r="V119" s="206" t="b">
        <v>0</v>
      </c>
      <c r="W119" s="213">
        <f>IF(V119=TRUE,$X$11,0)</f>
        <v>0</v>
      </c>
    </row>
    <row r="120" spans="1:28" s="166" customFormat="1" ht="22.5" customHeight="1" thickTop="1" x14ac:dyDescent="0.25">
      <c r="H120" s="245"/>
      <c r="T120" s="571"/>
      <c r="U120" s="572"/>
      <c r="V120" s="218"/>
      <c r="W120" s="218"/>
      <c r="X120" s="218"/>
      <c r="Y120" s="218"/>
      <c r="Z120" s="218"/>
      <c r="AB120" s="218"/>
    </row>
    <row r="121" spans="1:28" ht="22.5" customHeight="1" x14ac:dyDescent="0.25">
      <c r="A121" s="26"/>
      <c r="B121" s="26"/>
      <c r="C121" s="26"/>
      <c r="D121" s="26"/>
      <c r="E121" s="26"/>
      <c r="F121" s="27"/>
      <c r="G121" s="28"/>
      <c r="H121" s="27"/>
      <c r="I121" s="27"/>
      <c r="J121" s="28"/>
      <c r="K121" s="28"/>
      <c r="L121" s="28"/>
      <c r="M121" s="28"/>
      <c r="N121" s="28"/>
      <c r="O121" s="28"/>
      <c r="P121" s="28"/>
      <c r="Q121" s="28"/>
      <c r="R121" s="28"/>
      <c r="S121" s="28"/>
    </row>
    <row r="122" spans="1:28" ht="30" customHeight="1" thickBot="1" x14ac:dyDescent="0.3">
      <c r="A122" s="28"/>
      <c r="B122" s="28"/>
      <c r="C122" s="28"/>
      <c r="D122" s="28"/>
      <c r="E122" s="28"/>
      <c r="F122" s="57"/>
      <c r="G122" s="28"/>
      <c r="H122" s="665" t="s">
        <v>210</v>
      </c>
      <c r="I122" s="665"/>
      <c r="J122" s="665"/>
      <c r="K122" s="665"/>
      <c r="L122" s="665"/>
      <c r="M122" s="665"/>
      <c r="N122" s="665"/>
      <c r="O122" s="665"/>
      <c r="P122" s="665"/>
      <c r="Q122" s="665"/>
      <c r="R122" s="665"/>
      <c r="S122" s="666"/>
    </row>
    <row r="123" spans="1:28" ht="7.5" customHeight="1" thickTop="1" x14ac:dyDescent="0.25">
      <c r="A123" s="28"/>
      <c r="B123" s="28"/>
      <c r="C123" s="28"/>
      <c r="D123" s="28"/>
      <c r="E123" s="28"/>
      <c r="F123" s="28"/>
      <c r="G123" s="28"/>
      <c r="H123" s="27"/>
      <c r="I123" s="27"/>
      <c r="J123" s="28"/>
      <c r="K123" s="28"/>
      <c r="L123" s="28"/>
      <c r="M123" s="28"/>
      <c r="N123" s="28"/>
      <c r="O123" s="28"/>
      <c r="P123" s="28"/>
      <c r="Q123" s="28"/>
      <c r="R123" s="30"/>
      <c r="S123" s="28"/>
    </row>
    <row r="124" spans="1:28" ht="81" customHeight="1" thickBot="1" x14ac:dyDescent="0.4">
      <c r="A124" s="28"/>
      <c r="B124" s="28"/>
      <c r="C124" s="28"/>
      <c r="D124" s="28"/>
      <c r="E124" s="28"/>
      <c r="F124" s="28"/>
      <c r="G124" s="28"/>
      <c r="H124" s="651" t="s">
        <v>211</v>
      </c>
      <c r="I124" s="651"/>
      <c r="J124" s="651"/>
      <c r="K124" s="651"/>
      <c r="L124" s="651"/>
      <c r="M124" s="651"/>
      <c r="N124" s="651"/>
      <c r="O124" s="651"/>
      <c r="P124" s="651"/>
      <c r="Q124" s="651"/>
      <c r="R124" s="651"/>
      <c r="S124" s="652"/>
      <c r="Y124" s="215"/>
      <c r="Z124" s="216">
        <f>AVERAGE(Z131:Z170)</f>
        <v>0</v>
      </c>
    </row>
    <row r="125" spans="1:28" ht="7.5" customHeight="1" thickTop="1" x14ac:dyDescent="0.25">
      <c r="A125" s="28"/>
      <c r="B125" s="28"/>
      <c r="C125" s="28"/>
      <c r="D125" s="28"/>
      <c r="E125" s="28"/>
      <c r="F125" s="28"/>
      <c r="G125" s="28"/>
      <c r="H125" s="31"/>
      <c r="I125" s="31"/>
      <c r="J125" s="32"/>
      <c r="K125" s="32"/>
      <c r="L125" s="32"/>
      <c r="M125" s="32"/>
      <c r="N125" s="32"/>
      <c r="O125" s="32"/>
      <c r="P125" s="32"/>
      <c r="Q125" s="32"/>
      <c r="R125" s="32"/>
      <c r="S125" s="32"/>
    </row>
    <row r="126" spans="1:28" ht="22.5" customHeight="1" thickBot="1" x14ac:dyDescent="0.3">
      <c r="A126" s="28"/>
      <c r="B126" s="28"/>
      <c r="C126" s="28"/>
      <c r="D126" s="28"/>
      <c r="E126" s="28"/>
      <c r="F126" s="57"/>
      <c r="G126" s="28"/>
      <c r="H126" s="653" t="s">
        <v>117</v>
      </c>
      <c r="I126" s="654"/>
      <c r="J126" s="655" t="s">
        <v>212</v>
      </c>
      <c r="K126" s="656"/>
      <c r="L126" s="656"/>
      <c r="M126" s="656"/>
      <c r="N126" s="656"/>
      <c r="O126" s="656"/>
      <c r="P126" s="656"/>
      <c r="Q126" s="656"/>
      <c r="R126" s="656"/>
      <c r="S126" s="657"/>
      <c r="V126" s="246" t="s">
        <v>945</v>
      </c>
      <c r="W126" s="243">
        <f>(U132+U135)/2</f>
        <v>1</v>
      </c>
    </row>
    <row r="127" spans="1:28" ht="8.25" customHeight="1" thickTop="1" x14ac:dyDescent="0.25">
      <c r="A127" s="28"/>
      <c r="B127" s="28"/>
      <c r="C127" s="28"/>
      <c r="D127" s="28"/>
      <c r="E127" s="28"/>
      <c r="F127" s="28"/>
      <c r="G127" s="28"/>
      <c r="H127" s="27"/>
      <c r="I127" s="27"/>
      <c r="J127" s="28"/>
      <c r="K127" s="28"/>
      <c r="L127" s="28"/>
      <c r="M127" s="28"/>
      <c r="N127" s="28"/>
      <c r="O127" s="28"/>
      <c r="P127" s="28"/>
      <c r="Q127" s="28"/>
      <c r="R127" s="30"/>
      <c r="S127" s="28"/>
    </row>
    <row r="128" spans="1:28" ht="81.75" customHeight="1" thickBot="1" x14ac:dyDescent="0.3">
      <c r="A128" s="28"/>
      <c r="B128" s="28"/>
      <c r="C128" s="28"/>
      <c r="D128" s="28"/>
      <c r="E128" s="28"/>
      <c r="F128" s="28"/>
      <c r="G128" s="28"/>
      <c r="H128" s="658" t="s">
        <v>213</v>
      </c>
      <c r="I128" s="659"/>
      <c r="J128" s="659"/>
      <c r="K128" s="659"/>
      <c r="L128" s="659"/>
      <c r="M128" s="659"/>
      <c r="N128" s="659"/>
      <c r="O128" s="659"/>
      <c r="P128" s="659"/>
      <c r="Q128" s="659"/>
      <c r="R128" s="659"/>
      <c r="S128" s="660"/>
    </row>
    <row r="129" spans="1:26" ht="6.75" customHeight="1" thickTop="1" x14ac:dyDescent="0.25">
      <c r="A129" s="28"/>
      <c r="B129" s="28"/>
      <c r="C129" s="28"/>
      <c r="D129" s="28"/>
      <c r="E129" s="28"/>
      <c r="F129" s="28"/>
      <c r="G129" s="28"/>
      <c r="H129" s="27"/>
      <c r="I129" s="50"/>
      <c r="J129" s="28"/>
      <c r="K129" s="28"/>
      <c r="L129" s="28"/>
      <c r="M129" s="28"/>
      <c r="N129" s="28"/>
      <c r="O129" s="28"/>
      <c r="P129" s="28"/>
      <c r="Q129" s="28"/>
      <c r="R129" s="28"/>
      <c r="S129" s="28"/>
    </row>
    <row r="130" spans="1:26" ht="37.5" customHeight="1" thickBot="1" x14ac:dyDescent="0.3">
      <c r="A130" s="28"/>
      <c r="B130" s="28"/>
      <c r="C130" s="28"/>
      <c r="D130" s="28"/>
      <c r="E130" s="28"/>
      <c r="F130" s="28"/>
      <c r="G130" s="28"/>
      <c r="H130" s="62" t="s">
        <v>120</v>
      </c>
      <c r="I130" s="63" t="s">
        <v>946</v>
      </c>
      <c r="J130" s="64" t="s">
        <v>121</v>
      </c>
      <c r="K130" s="65"/>
      <c r="L130" s="65"/>
      <c r="M130" s="65"/>
      <c r="N130" s="65"/>
      <c r="O130" s="65"/>
      <c r="P130" s="65"/>
      <c r="Q130" s="65"/>
      <c r="R130" s="66"/>
      <c r="S130" s="62" t="s">
        <v>122</v>
      </c>
      <c r="V130" s="210" t="s">
        <v>825</v>
      </c>
      <c r="W130" s="211" t="s">
        <v>826</v>
      </c>
      <c r="X130" s="211" t="s">
        <v>827</v>
      </c>
      <c r="Y130" s="219" t="s">
        <v>838</v>
      </c>
      <c r="Z130" s="219" t="s">
        <v>863</v>
      </c>
    </row>
    <row r="131" spans="1:26" ht="37.5" customHeight="1" thickTop="1" thickBot="1" x14ac:dyDescent="0.3">
      <c r="A131" s="33" t="s">
        <v>112</v>
      </c>
      <c r="B131" s="67"/>
      <c r="C131" s="68"/>
      <c r="D131" s="67"/>
      <c r="E131" s="67"/>
      <c r="F131" s="28"/>
      <c r="G131" s="28"/>
      <c r="H131" s="247" t="s">
        <v>128</v>
      </c>
      <c r="I131" s="144" t="s">
        <v>129</v>
      </c>
      <c r="J131" s="681" t="s">
        <v>214</v>
      </c>
      <c r="K131" s="682"/>
      <c r="L131" s="682"/>
      <c r="M131" s="682"/>
      <c r="N131" s="682"/>
      <c r="O131" s="682"/>
      <c r="P131" s="682"/>
      <c r="Q131" s="682"/>
      <c r="R131" s="71"/>
      <c r="S131" s="72"/>
      <c r="V131" s="472" t="b">
        <f>IF(AND(V132=TRUE,V133=TRUE),TRUE,FALSE)</f>
        <v>0</v>
      </c>
      <c r="Y131" s="206">
        <f>SUM(W131:W133)</f>
        <v>0</v>
      </c>
      <c r="Z131" s="208">
        <f>Y131/1</f>
        <v>0</v>
      </c>
    </row>
    <row r="132" spans="1:26" ht="37.5" customHeight="1" thickTop="1" thickBot="1" x14ac:dyDescent="0.3">
      <c r="A132" s="58" t="s">
        <v>123</v>
      </c>
      <c r="B132" s="73"/>
      <c r="C132" s="39" t="s">
        <v>124</v>
      </c>
      <c r="D132" s="39" t="s">
        <v>125</v>
      </c>
      <c r="E132" s="39" t="s">
        <v>126</v>
      </c>
      <c r="F132" s="39" t="s">
        <v>127</v>
      </c>
      <c r="G132" s="28"/>
      <c r="H132" s="247" t="s">
        <v>128</v>
      </c>
      <c r="I132" s="132" t="s">
        <v>215</v>
      </c>
      <c r="J132" s="671" t="s">
        <v>216</v>
      </c>
      <c r="K132" s="672"/>
      <c r="L132" s="672"/>
      <c r="M132" s="672"/>
      <c r="N132" s="672"/>
      <c r="O132" s="672"/>
      <c r="P132" s="672"/>
      <c r="Q132" s="672"/>
      <c r="R132" s="75"/>
      <c r="S132" s="76"/>
      <c r="T132" s="567">
        <v>0.5</v>
      </c>
      <c r="U132" s="568">
        <f>T132+T133</f>
        <v>1</v>
      </c>
      <c r="V132" s="206" t="b">
        <v>0</v>
      </c>
      <c r="W132" s="213">
        <f>IF(V132=TRUE,$X$132,0)</f>
        <v>0</v>
      </c>
      <c r="X132" s="206">
        <v>0.5</v>
      </c>
    </row>
    <row r="133" spans="1:26" ht="37.5" customHeight="1" thickTop="1" thickBot="1" x14ac:dyDescent="0.3">
      <c r="A133" s="58" t="s">
        <v>123</v>
      </c>
      <c r="B133" s="73"/>
      <c r="C133" s="39" t="s">
        <v>124</v>
      </c>
      <c r="D133" s="39" t="s">
        <v>125</v>
      </c>
      <c r="E133" s="39" t="s">
        <v>126</v>
      </c>
      <c r="F133" s="39" t="s">
        <v>127</v>
      </c>
      <c r="G133" s="28"/>
      <c r="H133" s="247" t="s">
        <v>128</v>
      </c>
      <c r="I133" s="132" t="s">
        <v>217</v>
      </c>
      <c r="J133" s="673" t="s">
        <v>950</v>
      </c>
      <c r="K133" s="674"/>
      <c r="L133" s="674"/>
      <c r="M133" s="674"/>
      <c r="N133" s="674"/>
      <c r="O133" s="674"/>
      <c r="P133" s="674"/>
      <c r="Q133" s="674"/>
      <c r="R133" s="77"/>
      <c r="S133" s="76"/>
      <c r="T133" s="567">
        <v>0.5</v>
      </c>
      <c r="V133" s="206" t="b">
        <v>0</v>
      </c>
      <c r="W133" s="213">
        <f>IF(V133=TRUE,$X$132,0)</f>
        <v>0</v>
      </c>
    </row>
    <row r="134" spans="1:26" ht="37.5" customHeight="1" thickTop="1" thickBot="1" x14ac:dyDescent="0.3">
      <c r="A134" s="58" t="s">
        <v>123</v>
      </c>
      <c r="B134" s="28"/>
      <c r="C134" s="39" t="s">
        <v>124</v>
      </c>
      <c r="D134" s="39" t="s">
        <v>125</v>
      </c>
      <c r="E134" s="39" t="s">
        <v>126</v>
      </c>
      <c r="F134" s="39" t="s">
        <v>127</v>
      </c>
      <c r="G134" s="28"/>
      <c r="H134" s="69" t="s">
        <v>131</v>
      </c>
      <c r="I134" s="70" t="s">
        <v>132</v>
      </c>
      <c r="J134" s="675" t="s">
        <v>218</v>
      </c>
      <c r="K134" s="676"/>
      <c r="L134" s="676"/>
      <c r="M134" s="676"/>
      <c r="N134" s="676"/>
      <c r="O134" s="676"/>
      <c r="P134" s="676"/>
      <c r="Q134" s="676"/>
      <c r="R134" s="71"/>
      <c r="S134" s="78"/>
      <c r="V134" s="472" t="b">
        <f>IF(AND(V135=TRUE,V136=TRUE),TRUE,FALSE)</f>
        <v>0</v>
      </c>
    </row>
    <row r="135" spans="1:26" ht="48.75" customHeight="1" thickTop="1" thickBot="1" x14ac:dyDescent="0.3">
      <c r="A135" s="58" t="s">
        <v>123</v>
      </c>
      <c r="B135" s="73"/>
      <c r="C135" s="39" t="s">
        <v>124</v>
      </c>
      <c r="D135" s="39" t="s">
        <v>125</v>
      </c>
      <c r="E135" s="39" t="s">
        <v>126</v>
      </c>
      <c r="F135" s="39" t="s">
        <v>127</v>
      </c>
      <c r="G135" s="28"/>
      <c r="H135" s="69" t="s">
        <v>131</v>
      </c>
      <c r="I135" s="74" t="s">
        <v>219</v>
      </c>
      <c r="J135" s="677" t="s">
        <v>951</v>
      </c>
      <c r="K135" s="678"/>
      <c r="L135" s="678"/>
      <c r="M135" s="678"/>
      <c r="N135" s="678"/>
      <c r="O135" s="678"/>
      <c r="P135" s="678"/>
      <c r="Q135" s="678"/>
      <c r="R135" s="66"/>
      <c r="S135" s="76"/>
      <c r="T135" s="567">
        <v>0.5</v>
      </c>
      <c r="U135" s="568">
        <f>T135+T136</f>
        <v>1</v>
      </c>
      <c r="V135" s="206" t="b">
        <v>0</v>
      </c>
      <c r="W135" s="213">
        <f>IF(V135=TRUE,$X$132,0)</f>
        <v>0</v>
      </c>
      <c r="X135" s="206">
        <v>0.5</v>
      </c>
      <c r="Y135" s="215">
        <f>SUM(W135:W136)</f>
        <v>0</v>
      </c>
      <c r="Z135" s="208">
        <f>Y135/1</f>
        <v>0</v>
      </c>
    </row>
    <row r="136" spans="1:26" ht="37.5" customHeight="1" thickTop="1" thickBot="1" x14ac:dyDescent="0.3">
      <c r="A136" s="58" t="s">
        <v>123</v>
      </c>
      <c r="B136" s="73"/>
      <c r="C136" s="39" t="s">
        <v>124</v>
      </c>
      <c r="D136" s="39" t="s">
        <v>125</v>
      </c>
      <c r="E136" s="39" t="s">
        <v>126</v>
      </c>
      <c r="F136" s="39" t="s">
        <v>127</v>
      </c>
      <c r="G136" s="28"/>
      <c r="H136" s="79" t="s">
        <v>131</v>
      </c>
      <c r="I136" s="74" t="s">
        <v>220</v>
      </c>
      <c r="J136" s="679" t="s">
        <v>221</v>
      </c>
      <c r="K136" s="680"/>
      <c r="L136" s="680"/>
      <c r="M136" s="680"/>
      <c r="N136" s="680"/>
      <c r="O136" s="680"/>
      <c r="P136" s="680"/>
      <c r="Q136" s="680"/>
      <c r="R136" s="80"/>
      <c r="S136" s="76"/>
      <c r="T136" s="567">
        <v>0.5</v>
      </c>
      <c r="V136" s="206" t="b">
        <v>0</v>
      </c>
      <c r="W136" s="213">
        <f>IF(V136=TRUE,$X$132,0)</f>
        <v>0</v>
      </c>
    </row>
    <row r="137" spans="1:26" ht="21.75" customHeight="1" thickTop="1" x14ac:dyDescent="0.25">
      <c r="A137" s="26"/>
      <c r="B137" s="26"/>
      <c r="C137" s="26"/>
      <c r="D137" s="26"/>
      <c r="E137" s="26"/>
      <c r="F137" s="27"/>
      <c r="G137" s="28"/>
      <c r="H137" s="27"/>
      <c r="I137" s="27"/>
      <c r="J137" s="28"/>
      <c r="K137" s="28"/>
      <c r="L137" s="28"/>
      <c r="M137" s="28"/>
      <c r="N137" s="28"/>
      <c r="O137" s="28"/>
      <c r="P137" s="28"/>
      <c r="Q137" s="28"/>
      <c r="R137" s="28"/>
      <c r="S137" s="28"/>
    </row>
    <row r="138" spans="1:26" ht="23.25" customHeight="1" thickBot="1" x14ac:dyDescent="0.3">
      <c r="A138" s="26"/>
      <c r="B138" s="26"/>
      <c r="C138" s="26"/>
      <c r="D138" s="26"/>
      <c r="E138" s="26"/>
      <c r="F138" s="27"/>
      <c r="G138" s="28"/>
      <c r="H138" s="653" t="s">
        <v>117</v>
      </c>
      <c r="I138" s="654"/>
      <c r="J138" s="655" t="s">
        <v>222</v>
      </c>
      <c r="K138" s="656"/>
      <c r="L138" s="656"/>
      <c r="M138" s="656"/>
      <c r="N138" s="656"/>
      <c r="O138" s="656"/>
      <c r="P138" s="656"/>
      <c r="Q138" s="656"/>
      <c r="R138" s="656"/>
      <c r="S138" s="657"/>
      <c r="V138" s="246" t="s">
        <v>945</v>
      </c>
      <c r="W138" s="243">
        <f>U143/1</f>
        <v>1</v>
      </c>
    </row>
    <row r="139" spans="1:26" ht="7.5" customHeight="1" thickTop="1" x14ac:dyDescent="0.25">
      <c r="A139" s="28"/>
      <c r="B139" s="28"/>
      <c r="C139" s="30"/>
      <c r="D139" s="30"/>
      <c r="E139" s="30"/>
      <c r="F139" s="30"/>
      <c r="G139" s="28"/>
      <c r="H139" s="27"/>
      <c r="I139" s="27"/>
      <c r="J139" s="28"/>
      <c r="K139" s="28"/>
      <c r="L139" s="28"/>
      <c r="M139" s="28"/>
      <c r="N139" s="28"/>
      <c r="O139" s="28"/>
      <c r="P139" s="28"/>
      <c r="Q139" s="28"/>
      <c r="R139" s="30"/>
      <c r="S139" s="28"/>
    </row>
    <row r="140" spans="1:26" ht="172.5" customHeight="1" thickBot="1" x14ac:dyDescent="0.3">
      <c r="A140" s="28"/>
      <c r="B140" s="28"/>
      <c r="C140" s="30"/>
      <c r="D140" s="30"/>
      <c r="E140" s="30"/>
      <c r="F140" s="81"/>
      <c r="G140" s="28"/>
      <c r="H140" s="658" t="s">
        <v>223</v>
      </c>
      <c r="I140" s="659"/>
      <c r="J140" s="659"/>
      <c r="K140" s="659"/>
      <c r="L140" s="659"/>
      <c r="M140" s="659"/>
      <c r="N140" s="659"/>
      <c r="O140" s="659"/>
      <c r="P140" s="659"/>
      <c r="Q140" s="659"/>
      <c r="R140" s="659"/>
      <c r="S140" s="660"/>
    </row>
    <row r="141" spans="1:26" ht="7.5" customHeight="1" thickTop="1" x14ac:dyDescent="0.25">
      <c r="A141" s="28"/>
      <c r="B141" s="28"/>
      <c r="C141" s="30"/>
      <c r="D141" s="30"/>
      <c r="E141" s="30"/>
      <c r="F141" s="30"/>
      <c r="G141" s="28"/>
      <c r="H141" s="27"/>
      <c r="I141" s="50"/>
      <c r="J141" s="28"/>
      <c r="K141" s="28"/>
      <c r="L141" s="28"/>
      <c r="M141" s="28"/>
      <c r="N141" s="28"/>
      <c r="O141" s="28"/>
      <c r="P141" s="28"/>
      <c r="Q141" s="28"/>
      <c r="R141" s="28"/>
      <c r="S141" s="28"/>
    </row>
    <row r="142" spans="1:26" ht="37.5" customHeight="1" thickBot="1" x14ac:dyDescent="0.3">
      <c r="A142" s="28"/>
      <c r="B142" s="28"/>
      <c r="C142" s="30"/>
      <c r="D142" s="30"/>
      <c r="E142" s="30"/>
      <c r="F142" s="81"/>
      <c r="G142" s="28"/>
      <c r="H142" s="35" t="s">
        <v>120</v>
      </c>
      <c r="I142" s="51" t="s">
        <v>946</v>
      </c>
      <c r="J142" s="36" t="s">
        <v>121</v>
      </c>
      <c r="K142" s="37"/>
      <c r="L142" s="37"/>
      <c r="M142" s="37"/>
      <c r="N142" s="37"/>
      <c r="O142" s="37"/>
      <c r="P142" s="37"/>
      <c r="Q142" s="37"/>
      <c r="R142" s="30"/>
      <c r="S142" s="35" t="s">
        <v>122</v>
      </c>
      <c r="V142" s="210" t="s">
        <v>825</v>
      </c>
      <c r="W142" s="211" t="s">
        <v>826</v>
      </c>
      <c r="X142" s="211" t="s">
        <v>827</v>
      </c>
      <c r="Y142" s="219" t="s">
        <v>839</v>
      </c>
      <c r="Z142" s="219" t="s">
        <v>863</v>
      </c>
    </row>
    <row r="143" spans="1:26" ht="37.5" customHeight="1" thickTop="1" thickBot="1" x14ac:dyDescent="0.3">
      <c r="A143" s="58" t="s">
        <v>123</v>
      </c>
      <c r="B143" s="73"/>
      <c r="C143" s="39" t="s">
        <v>124</v>
      </c>
      <c r="D143" s="39" t="s">
        <v>125</v>
      </c>
      <c r="E143" s="39" t="s">
        <v>126</v>
      </c>
      <c r="F143" s="39" t="s">
        <v>127</v>
      </c>
      <c r="G143" s="28"/>
      <c r="H143" s="82" t="s">
        <v>128</v>
      </c>
      <c r="I143" s="41" t="s">
        <v>136</v>
      </c>
      <c r="J143" s="667" t="s">
        <v>952</v>
      </c>
      <c r="K143" s="668"/>
      <c r="L143" s="668"/>
      <c r="M143" s="668"/>
      <c r="N143" s="668"/>
      <c r="O143" s="668"/>
      <c r="P143" s="668"/>
      <c r="Q143" s="668"/>
      <c r="R143" s="229"/>
      <c r="S143" s="83"/>
      <c r="T143" s="567">
        <v>1</v>
      </c>
      <c r="U143" s="568">
        <f>T143</f>
        <v>1</v>
      </c>
      <c r="V143" s="206" t="b">
        <v>0</v>
      </c>
      <c r="W143" s="213">
        <f>IF(V143=TRUE,$X$11,0)</f>
        <v>0</v>
      </c>
      <c r="Y143" s="215">
        <f>W143</f>
        <v>0</v>
      </c>
      <c r="Z143" s="208">
        <f>Y143/1</f>
        <v>0</v>
      </c>
    </row>
    <row r="144" spans="1:26" ht="22.5" customHeight="1" thickTop="1" x14ac:dyDescent="0.25">
      <c r="A144" s="26"/>
      <c r="B144" s="26"/>
      <c r="C144" s="26"/>
      <c r="D144" s="26"/>
      <c r="E144" s="26"/>
      <c r="F144" s="27"/>
      <c r="G144" s="28"/>
      <c r="H144" s="27"/>
      <c r="I144" s="27"/>
      <c r="J144" s="28"/>
      <c r="K144" s="28"/>
      <c r="L144" s="28"/>
      <c r="M144" s="28"/>
      <c r="N144" s="28"/>
      <c r="O144" s="28"/>
      <c r="P144" s="28"/>
      <c r="Q144" s="28"/>
      <c r="R144" s="28"/>
      <c r="S144" s="28"/>
    </row>
    <row r="145" spans="1:26" ht="22.5" customHeight="1" thickBot="1" x14ac:dyDescent="0.3">
      <c r="A145" s="26"/>
      <c r="B145" s="26"/>
      <c r="C145" s="26"/>
      <c r="D145" s="26"/>
      <c r="E145" s="26"/>
      <c r="F145" s="27"/>
      <c r="G145" s="28"/>
      <c r="H145" s="653" t="s">
        <v>117</v>
      </c>
      <c r="I145" s="654"/>
      <c r="J145" s="655" t="s">
        <v>224</v>
      </c>
      <c r="K145" s="656"/>
      <c r="L145" s="656"/>
      <c r="M145" s="656"/>
      <c r="N145" s="656"/>
      <c r="O145" s="656"/>
      <c r="P145" s="656"/>
      <c r="Q145" s="656"/>
      <c r="R145" s="656"/>
      <c r="S145" s="657"/>
      <c r="V145" s="246" t="s">
        <v>945</v>
      </c>
      <c r="W145" s="243">
        <f>(U150+U151)/2</f>
        <v>1</v>
      </c>
    </row>
    <row r="146" spans="1:26" ht="7.5" customHeight="1" thickTop="1" x14ac:dyDescent="0.25">
      <c r="A146" s="28"/>
      <c r="B146" s="28"/>
      <c r="C146" s="30"/>
      <c r="D146" s="30"/>
      <c r="E146" s="30"/>
      <c r="F146" s="30"/>
      <c r="G146" s="28"/>
      <c r="H146" s="27"/>
      <c r="I146" s="27"/>
      <c r="J146" s="28"/>
      <c r="K146" s="28"/>
      <c r="L146" s="28"/>
      <c r="M146" s="28"/>
      <c r="N146" s="28"/>
      <c r="O146" s="28"/>
      <c r="P146" s="28"/>
      <c r="Q146" s="28"/>
      <c r="R146" s="30"/>
      <c r="S146" s="28"/>
    </row>
    <row r="147" spans="1:26" ht="90" customHeight="1" thickBot="1" x14ac:dyDescent="0.3">
      <c r="A147" s="28"/>
      <c r="B147" s="28"/>
      <c r="C147" s="30"/>
      <c r="D147" s="30"/>
      <c r="E147" s="30"/>
      <c r="F147" s="30"/>
      <c r="G147" s="28"/>
      <c r="H147" s="658" t="s">
        <v>225</v>
      </c>
      <c r="I147" s="659"/>
      <c r="J147" s="659"/>
      <c r="K147" s="659"/>
      <c r="L147" s="659"/>
      <c r="M147" s="659"/>
      <c r="N147" s="659"/>
      <c r="O147" s="659"/>
      <c r="P147" s="659"/>
      <c r="Q147" s="659"/>
      <c r="R147" s="659"/>
      <c r="S147" s="660"/>
    </row>
    <row r="148" spans="1:26" ht="7.5" customHeight="1" thickTop="1" x14ac:dyDescent="0.25">
      <c r="A148" s="28"/>
      <c r="B148" s="28"/>
      <c r="C148" s="30"/>
      <c r="D148" s="30"/>
      <c r="E148" s="30"/>
      <c r="F148" s="30"/>
      <c r="G148" s="28"/>
      <c r="H148" s="27"/>
      <c r="I148" s="50"/>
      <c r="J148" s="28"/>
      <c r="K148" s="28"/>
      <c r="L148" s="28"/>
      <c r="M148" s="28"/>
      <c r="N148" s="28"/>
      <c r="O148" s="28"/>
      <c r="P148" s="28"/>
      <c r="Q148" s="28"/>
      <c r="R148" s="28"/>
      <c r="S148" s="28"/>
    </row>
    <row r="149" spans="1:26" ht="37.5" customHeight="1" thickBot="1" x14ac:dyDescent="0.3">
      <c r="A149" s="28"/>
      <c r="B149" s="28"/>
      <c r="C149" s="30"/>
      <c r="D149" s="30"/>
      <c r="E149" s="30"/>
      <c r="F149" s="81"/>
      <c r="G149" s="28"/>
      <c r="H149" s="35" t="s">
        <v>120</v>
      </c>
      <c r="I149" s="51" t="s">
        <v>946</v>
      </c>
      <c r="J149" s="36" t="s">
        <v>121</v>
      </c>
      <c r="K149" s="37"/>
      <c r="L149" s="37"/>
      <c r="M149" s="37"/>
      <c r="N149" s="37"/>
      <c r="O149" s="37"/>
      <c r="P149" s="37"/>
      <c r="Q149" s="37"/>
      <c r="R149" s="30"/>
      <c r="S149" s="35" t="s">
        <v>122</v>
      </c>
      <c r="V149" s="210" t="s">
        <v>825</v>
      </c>
      <c r="W149" s="211" t="s">
        <v>826</v>
      </c>
      <c r="X149" s="211" t="s">
        <v>827</v>
      </c>
      <c r="Y149" s="219" t="s">
        <v>841</v>
      </c>
      <c r="Z149" s="219" t="s">
        <v>863</v>
      </c>
    </row>
    <row r="150" spans="1:26" ht="37.5" customHeight="1" thickTop="1" thickBot="1" x14ac:dyDescent="0.3">
      <c r="A150" s="58" t="s">
        <v>123</v>
      </c>
      <c r="B150" s="73"/>
      <c r="C150" s="39" t="s">
        <v>124</v>
      </c>
      <c r="D150" s="39" t="s">
        <v>125</v>
      </c>
      <c r="E150" s="39" t="s">
        <v>126</v>
      </c>
      <c r="F150" s="39" t="s">
        <v>127</v>
      </c>
      <c r="G150" s="28"/>
      <c r="H150" s="82" t="s">
        <v>128</v>
      </c>
      <c r="I150" s="41" t="s">
        <v>144</v>
      </c>
      <c r="J150" s="669" t="s">
        <v>226</v>
      </c>
      <c r="K150" s="670"/>
      <c r="L150" s="670"/>
      <c r="M150" s="670"/>
      <c r="N150" s="670"/>
      <c r="O150" s="670"/>
      <c r="P150" s="670"/>
      <c r="Q150" s="670"/>
      <c r="R150" s="229"/>
      <c r="S150" s="83"/>
      <c r="T150" s="567">
        <v>1</v>
      </c>
      <c r="U150" s="568">
        <f>T150</f>
        <v>1</v>
      </c>
      <c r="V150" s="206" t="b">
        <v>0</v>
      </c>
      <c r="W150" s="213">
        <f>IF(V150=TRUE,$X$11,0)</f>
        <v>0</v>
      </c>
      <c r="Y150" s="215">
        <f>SUM(W150)</f>
        <v>0</v>
      </c>
      <c r="Z150" s="208">
        <f>Y150/1</f>
        <v>0</v>
      </c>
    </row>
    <row r="151" spans="1:26" ht="69" customHeight="1" thickTop="1" thickBot="1" x14ac:dyDescent="0.3">
      <c r="A151" s="58" t="s">
        <v>123</v>
      </c>
      <c r="B151" s="73"/>
      <c r="C151" s="39" t="s">
        <v>124</v>
      </c>
      <c r="D151" s="39" t="s">
        <v>125</v>
      </c>
      <c r="E151" s="39" t="s">
        <v>126</v>
      </c>
      <c r="F151" s="39" t="s">
        <v>127</v>
      </c>
      <c r="G151" s="28"/>
      <c r="H151" s="82" t="s">
        <v>131</v>
      </c>
      <c r="I151" s="41" t="s">
        <v>227</v>
      </c>
      <c r="J151" s="663" t="s">
        <v>953</v>
      </c>
      <c r="K151" s="664"/>
      <c r="L151" s="664"/>
      <c r="M151" s="664"/>
      <c r="N151" s="664"/>
      <c r="O151" s="664"/>
      <c r="P151" s="664"/>
      <c r="Q151" s="664"/>
      <c r="R151" s="84"/>
      <c r="S151" s="83"/>
      <c r="T151" s="567">
        <v>1</v>
      </c>
      <c r="U151" s="568">
        <f>T151</f>
        <v>1</v>
      </c>
      <c r="V151" s="206" t="b">
        <v>0</v>
      </c>
      <c r="W151" s="213">
        <f>IF(V151=TRUE,$X$11,0)</f>
        <v>0</v>
      </c>
      <c r="Y151" s="215">
        <f>SUM(W151)</f>
        <v>0</v>
      </c>
      <c r="Z151" s="208">
        <f>Y151/1</f>
        <v>0</v>
      </c>
    </row>
    <row r="152" spans="1:26" ht="23.25" customHeight="1" thickTop="1" x14ac:dyDescent="0.25">
      <c r="A152" s="26"/>
      <c r="B152" s="26"/>
      <c r="C152" s="26"/>
      <c r="D152" s="26"/>
      <c r="E152" s="26"/>
      <c r="F152" s="27"/>
      <c r="G152" s="28"/>
      <c r="H152" s="27"/>
      <c r="I152" s="27"/>
      <c r="J152" s="28"/>
      <c r="K152" s="28"/>
      <c r="L152" s="28"/>
      <c r="M152" s="28"/>
      <c r="N152" s="28"/>
      <c r="O152" s="28"/>
      <c r="P152" s="28"/>
      <c r="Q152" s="28"/>
      <c r="R152" s="28"/>
      <c r="S152" s="28"/>
    </row>
    <row r="153" spans="1:26" ht="22.5" customHeight="1" thickBot="1" x14ac:dyDescent="0.3">
      <c r="A153" s="26"/>
      <c r="B153" s="26"/>
      <c r="C153" s="26"/>
      <c r="D153" s="26"/>
      <c r="E153" s="26"/>
      <c r="F153" s="27"/>
      <c r="G153" s="28"/>
      <c r="H153" s="653" t="s">
        <v>117</v>
      </c>
      <c r="I153" s="654"/>
      <c r="J153" s="655" t="s">
        <v>228</v>
      </c>
      <c r="K153" s="656"/>
      <c r="L153" s="656"/>
      <c r="M153" s="656"/>
      <c r="N153" s="656"/>
      <c r="O153" s="656"/>
      <c r="P153" s="656"/>
      <c r="Q153" s="656"/>
      <c r="R153" s="656"/>
      <c r="S153" s="657"/>
      <c r="V153" s="246" t="s">
        <v>945</v>
      </c>
      <c r="W153" s="243">
        <f>U158</f>
        <v>1</v>
      </c>
    </row>
    <row r="154" spans="1:26" ht="7.5" customHeight="1" thickTop="1" x14ac:dyDescent="0.25">
      <c r="A154" s="28"/>
      <c r="B154" s="28"/>
      <c r="C154" s="30"/>
      <c r="D154" s="30"/>
      <c r="E154" s="30"/>
      <c r="F154" s="81"/>
      <c r="G154" s="28"/>
      <c r="H154" s="27"/>
      <c r="I154" s="27"/>
      <c r="J154" s="28"/>
      <c r="K154" s="28"/>
      <c r="L154" s="28"/>
      <c r="M154" s="28"/>
      <c r="N154" s="28"/>
      <c r="O154" s="28"/>
      <c r="P154" s="28"/>
      <c r="Q154" s="28"/>
      <c r="R154" s="30"/>
      <c r="S154" s="28"/>
    </row>
    <row r="155" spans="1:26" ht="103.5" customHeight="1" thickBot="1" x14ac:dyDescent="0.3">
      <c r="A155" s="28"/>
      <c r="B155" s="28"/>
      <c r="C155" s="30"/>
      <c r="D155" s="30"/>
      <c r="E155" s="30"/>
      <c r="F155" s="30"/>
      <c r="G155" s="28"/>
      <c r="H155" s="658" t="s">
        <v>229</v>
      </c>
      <c r="I155" s="659"/>
      <c r="J155" s="659"/>
      <c r="K155" s="659"/>
      <c r="L155" s="659"/>
      <c r="M155" s="659"/>
      <c r="N155" s="659"/>
      <c r="O155" s="659"/>
      <c r="P155" s="659"/>
      <c r="Q155" s="659"/>
      <c r="R155" s="659"/>
      <c r="S155" s="660"/>
    </row>
    <row r="156" spans="1:26" ht="7.5" customHeight="1" thickTop="1" x14ac:dyDescent="0.25">
      <c r="A156" s="28"/>
      <c r="B156" s="28"/>
      <c r="C156" s="30"/>
      <c r="D156" s="30"/>
      <c r="E156" s="30"/>
      <c r="F156" s="30"/>
      <c r="G156" s="28"/>
      <c r="H156" s="27"/>
      <c r="I156" s="50"/>
      <c r="J156" s="28"/>
      <c r="K156" s="28"/>
      <c r="L156" s="28"/>
      <c r="M156" s="28"/>
      <c r="N156" s="28"/>
      <c r="O156" s="28"/>
      <c r="P156" s="28"/>
      <c r="Q156" s="28"/>
      <c r="R156" s="28"/>
      <c r="S156" s="28"/>
    </row>
    <row r="157" spans="1:26" ht="37.5" customHeight="1" thickBot="1" x14ac:dyDescent="0.3">
      <c r="A157" s="28"/>
      <c r="B157" s="28"/>
      <c r="C157" s="30"/>
      <c r="D157" s="30"/>
      <c r="E157" s="30"/>
      <c r="F157" s="81"/>
      <c r="G157" s="28"/>
      <c r="H157" s="35" t="s">
        <v>120</v>
      </c>
      <c r="I157" s="51" t="s">
        <v>946</v>
      </c>
      <c r="J157" s="36" t="s">
        <v>121</v>
      </c>
      <c r="K157" s="37"/>
      <c r="L157" s="37"/>
      <c r="M157" s="37"/>
      <c r="N157" s="37"/>
      <c r="O157" s="37"/>
      <c r="P157" s="37"/>
      <c r="Q157" s="37"/>
      <c r="R157" s="30"/>
      <c r="S157" s="35" t="s">
        <v>122</v>
      </c>
      <c r="V157" s="210" t="s">
        <v>825</v>
      </c>
      <c r="W157" s="211" t="s">
        <v>826</v>
      </c>
      <c r="X157" s="211" t="s">
        <v>827</v>
      </c>
      <c r="Y157" s="219" t="s">
        <v>840</v>
      </c>
      <c r="Z157" s="219" t="s">
        <v>863</v>
      </c>
    </row>
    <row r="158" spans="1:26" ht="59.25" customHeight="1" thickTop="1" thickBot="1" x14ac:dyDescent="0.3">
      <c r="A158" s="58" t="s">
        <v>123</v>
      </c>
      <c r="B158" s="73"/>
      <c r="C158" s="39" t="s">
        <v>124</v>
      </c>
      <c r="D158" s="39" t="s">
        <v>125</v>
      </c>
      <c r="E158" s="39" t="s">
        <v>126</v>
      </c>
      <c r="F158" s="39" t="s">
        <v>127</v>
      </c>
      <c r="G158" s="28"/>
      <c r="H158" s="82" t="s">
        <v>128</v>
      </c>
      <c r="I158" s="41" t="s">
        <v>152</v>
      </c>
      <c r="J158" s="663" t="s">
        <v>954</v>
      </c>
      <c r="K158" s="664"/>
      <c r="L158" s="664"/>
      <c r="M158" s="664"/>
      <c r="N158" s="664"/>
      <c r="O158" s="664"/>
      <c r="P158" s="664"/>
      <c r="Q158" s="664"/>
      <c r="R158" s="229"/>
      <c r="S158" s="83"/>
      <c r="T158" s="567">
        <v>1</v>
      </c>
      <c r="U158" s="568">
        <f>T158</f>
        <v>1</v>
      </c>
      <c r="V158" s="206" t="b">
        <v>0</v>
      </c>
      <c r="W158" s="213">
        <f>IF(V158=TRUE,$X$11,0)</f>
        <v>0</v>
      </c>
      <c r="Y158" s="215">
        <f>SUM(W158:W158)</f>
        <v>0</v>
      </c>
      <c r="Z158" s="208">
        <f>Y158/1</f>
        <v>0</v>
      </c>
    </row>
    <row r="159" spans="1:26" ht="23.25" customHeight="1" thickTop="1" x14ac:dyDescent="0.25">
      <c r="A159" s="26"/>
      <c r="B159" s="26"/>
      <c r="C159" s="26"/>
      <c r="D159" s="26"/>
      <c r="E159" s="26"/>
      <c r="F159" s="27"/>
      <c r="G159" s="28"/>
      <c r="H159" s="27"/>
      <c r="I159" s="27"/>
      <c r="J159" s="28"/>
      <c r="K159" s="28"/>
      <c r="L159" s="28"/>
      <c r="M159" s="28"/>
      <c r="N159" s="28"/>
      <c r="O159" s="28"/>
      <c r="P159" s="28"/>
      <c r="Q159" s="28"/>
      <c r="R159" s="28"/>
      <c r="S159" s="28"/>
    </row>
    <row r="160" spans="1:26" ht="23.25" customHeight="1" x14ac:dyDescent="0.25">
      <c r="A160" s="26"/>
      <c r="B160" s="26"/>
      <c r="C160" s="26"/>
      <c r="D160" s="26"/>
      <c r="E160" s="26"/>
      <c r="F160" s="27"/>
      <c r="G160" s="28"/>
      <c r="H160" s="27"/>
      <c r="I160" s="27"/>
      <c r="J160" s="28"/>
      <c r="K160" s="28"/>
      <c r="L160" s="28"/>
      <c r="M160" s="28"/>
      <c r="N160" s="28"/>
      <c r="O160" s="28"/>
      <c r="P160" s="28"/>
      <c r="Q160" s="28"/>
      <c r="R160" s="28"/>
      <c r="S160" s="28"/>
    </row>
    <row r="161" spans="1:26" ht="30" customHeight="1" thickBot="1" x14ac:dyDescent="0.3">
      <c r="A161" s="28"/>
      <c r="B161" s="28"/>
      <c r="C161" s="30"/>
      <c r="D161" s="30"/>
      <c r="E161" s="30"/>
      <c r="F161" s="30"/>
      <c r="G161" s="28"/>
      <c r="H161" s="665" t="s">
        <v>231</v>
      </c>
      <c r="I161" s="665"/>
      <c r="J161" s="665"/>
      <c r="K161" s="665"/>
      <c r="L161" s="665"/>
      <c r="M161" s="665"/>
      <c r="N161" s="665"/>
      <c r="O161" s="665"/>
      <c r="P161" s="665"/>
      <c r="Q161" s="665"/>
      <c r="R161" s="665"/>
      <c r="S161" s="666"/>
    </row>
    <row r="162" spans="1:26" ht="7.5" customHeight="1" thickTop="1" x14ac:dyDescent="0.25">
      <c r="A162" s="28"/>
      <c r="B162" s="28"/>
      <c r="C162" s="30"/>
      <c r="D162" s="30"/>
      <c r="E162" s="30"/>
      <c r="F162" s="30"/>
      <c r="G162" s="28"/>
      <c r="H162" s="27"/>
      <c r="I162" s="50"/>
      <c r="J162" s="28"/>
      <c r="K162" s="28"/>
      <c r="L162" s="28"/>
      <c r="M162" s="28"/>
      <c r="N162" s="28"/>
      <c r="O162" s="28"/>
      <c r="P162" s="28"/>
      <c r="Q162" s="28"/>
      <c r="R162" s="28"/>
      <c r="S162" s="28"/>
    </row>
    <row r="163" spans="1:26" ht="104.25" customHeight="1" thickBot="1" x14ac:dyDescent="0.3">
      <c r="A163" s="28"/>
      <c r="B163" s="28"/>
      <c r="C163" s="30"/>
      <c r="D163" s="30"/>
      <c r="E163" s="30"/>
      <c r="F163" s="30"/>
      <c r="G163" s="28"/>
      <c r="H163" s="651" t="s">
        <v>232</v>
      </c>
      <c r="I163" s="651"/>
      <c r="J163" s="651"/>
      <c r="K163" s="651"/>
      <c r="L163" s="651"/>
      <c r="M163" s="651"/>
      <c r="N163" s="651"/>
      <c r="O163" s="651"/>
      <c r="P163" s="651"/>
      <c r="Q163" s="651"/>
      <c r="R163" s="651"/>
      <c r="S163" s="652"/>
    </row>
    <row r="164" spans="1:26" ht="7.5" customHeight="1" thickTop="1" x14ac:dyDescent="0.25">
      <c r="A164" s="28"/>
      <c r="B164" s="28"/>
      <c r="C164" s="30"/>
      <c r="D164" s="30"/>
      <c r="E164" s="30"/>
      <c r="F164" s="81"/>
      <c r="G164" s="28"/>
      <c r="H164" s="27"/>
      <c r="I164" s="50"/>
      <c r="J164" s="28"/>
      <c r="K164" s="28"/>
      <c r="L164" s="28"/>
      <c r="M164" s="28"/>
      <c r="N164" s="28"/>
      <c r="O164" s="28"/>
      <c r="P164" s="28"/>
      <c r="Q164" s="28"/>
      <c r="R164" s="30"/>
      <c r="S164" s="28"/>
    </row>
    <row r="165" spans="1:26" ht="22.5" customHeight="1" thickBot="1" x14ac:dyDescent="0.3">
      <c r="A165" s="28"/>
      <c r="B165" s="28"/>
      <c r="C165" s="30"/>
      <c r="D165" s="30"/>
      <c r="E165" s="30"/>
      <c r="F165" s="30"/>
      <c r="G165" s="28"/>
      <c r="H165" s="653" t="s">
        <v>117</v>
      </c>
      <c r="I165" s="654"/>
      <c r="J165" s="655" t="s">
        <v>233</v>
      </c>
      <c r="K165" s="656"/>
      <c r="L165" s="656"/>
      <c r="M165" s="656"/>
      <c r="N165" s="656"/>
      <c r="O165" s="656"/>
      <c r="P165" s="656"/>
      <c r="Q165" s="656"/>
      <c r="R165" s="656"/>
      <c r="S165" s="657"/>
      <c r="V165" s="246" t="s">
        <v>945</v>
      </c>
      <c r="W165" s="243">
        <f>U170</f>
        <v>1</v>
      </c>
    </row>
    <row r="166" spans="1:26" ht="7.5" customHeight="1" thickTop="1" x14ac:dyDescent="0.25">
      <c r="A166" s="28"/>
      <c r="B166" s="28"/>
      <c r="C166" s="30"/>
      <c r="D166" s="30"/>
      <c r="E166" s="30"/>
      <c r="F166" s="30"/>
      <c r="G166" s="28"/>
      <c r="H166" s="27"/>
      <c r="I166" s="50"/>
      <c r="J166" s="28"/>
      <c r="K166" s="28"/>
      <c r="L166" s="28"/>
      <c r="M166" s="28"/>
      <c r="N166" s="28"/>
      <c r="O166" s="28"/>
      <c r="P166" s="28"/>
      <c r="Q166" s="28"/>
      <c r="R166" s="28"/>
      <c r="S166" s="28"/>
    </row>
    <row r="167" spans="1:26" ht="219" customHeight="1" thickBot="1" x14ac:dyDescent="0.3">
      <c r="A167" s="28"/>
      <c r="B167" s="28"/>
      <c r="C167" s="30"/>
      <c r="D167" s="30"/>
      <c r="E167" s="30"/>
      <c r="F167" s="30"/>
      <c r="G167" s="28"/>
      <c r="H167" s="658" t="s">
        <v>234</v>
      </c>
      <c r="I167" s="659"/>
      <c r="J167" s="659"/>
      <c r="K167" s="659"/>
      <c r="L167" s="659"/>
      <c r="M167" s="659"/>
      <c r="N167" s="659"/>
      <c r="O167" s="659"/>
      <c r="P167" s="659"/>
      <c r="Q167" s="659"/>
      <c r="R167" s="659"/>
      <c r="S167" s="660"/>
    </row>
    <row r="168" spans="1:26" ht="7.5" customHeight="1" thickTop="1" x14ac:dyDescent="0.25">
      <c r="A168" s="28"/>
      <c r="B168" s="28"/>
      <c r="C168" s="30"/>
      <c r="D168" s="30"/>
      <c r="E168" s="30"/>
      <c r="F168" s="30"/>
      <c r="G168" s="28"/>
      <c r="H168" s="34"/>
      <c r="I168" s="240"/>
      <c r="J168" s="240"/>
      <c r="K168" s="240"/>
      <c r="L168" s="240"/>
      <c r="M168" s="240"/>
      <c r="N168" s="240"/>
      <c r="O168" s="240"/>
      <c r="P168" s="240"/>
      <c r="Q168" s="240"/>
      <c r="R168" s="240"/>
      <c r="S168" s="240"/>
    </row>
    <row r="169" spans="1:26" ht="37.5" customHeight="1" thickBot="1" x14ac:dyDescent="0.3">
      <c r="A169" s="28"/>
      <c r="B169" s="28"/>
      <c r="C169" s="30"/>
      <c r="D169" s="30"/>
      <c r="E169" s="30"/>
      <c r="F169" s="66"/>
      <c r="G169" s="66"/>
      <c r="H169" s="35" t="s">
        <v>120</v>
      </c>
      <c r="I169" s="51" t="s">
        <v>946</v>
      </c>
      <c r="J169" s="36" t="s">
        <v>121</v>
      </c>
      <c r="K169" s="37"/>
      <c r="L169" s="37"/>
      <c r="M169" s="37"/>
      <c r="N169" s="37"/>
      <c r="O169" s="37"/>
      <c r="P169" s="37"/>
      <c r="Q169" s="37"/>
      <c r="R169" s="30"/>
      <c r="S169" s="35" t="s">
        <v>122</v>
      </c>
      <c r="V169" s="210" t="s">
        <v>825</v>
      </c>
      <c r="W169" s="211" t="s">
        <v>826</v>
      </c>
      <c r="X169" s="211" t="s">
        <v>827</v>
      </c>
      <c r="Y169" s="219" t="s">
        <v>842</v>
      </c>
      <c r="Z169" s="219" t="s">
        <v>863</v>
      </c>
    </row>
    <row r="170" spans="1:26" ht="64.5" customHeight="1" thickTop="1" thickBot="1" x14ac:dyDescent="0.3">
      <c r="A170" s="58" t="s">
        <v>123</v>
      </c>
      <c r="B170" s="73"/>
      <c r="C170" s="39" t="s">
        <v>124</v>
      </c>
      <c r="D170" s="39" t="s">
        <v>125</v>
      </c>
      <c r="E170" s="39" t="s">
        <v>126</v>
      </c>
      <c r="F170" s="39" t="s">
        <v>127</v>
      </c>
      <c r="G170" s="66"/>
      <c r="H170" s="85" t="s">
        <v>128</v>
      </c>
      <c r="I170" s="86" t="s">
        <v>158</v>
      </c>
      <c r="J170" s="661" t="s">
        <v>235</v>
      </c>
      <c r="K170" s="662"/>
      <c r="L170" s="662"/>
      <c r="M170" s="662"/>
      <c r="N170" s="662"/>
      <c r="O170" s="662"/>
      <c r="P170" s="662"/>
      <c r="Q170" s="662"/>
      <c r="R170" s="87"/>
      <c r="S170" s="83"/>
      <c r="T170" s="567">
        <v>1</v>
      </c>
      <c r="U170" s="568">
        <v>1</v>
      </c>
      <c r="V170" s="206" t="b">
        <v>0</v>
      </c>
      <c r="W170" s="213">
        <f>IF(V170=TRUE,$X$11,0)</f>
        <v>0</v>
      </c>
      <c r="Y170" s="215">
        <f>W170</f>
        <v>0</v>
      </c>
      <c r="Z170" s="208">
        <f>Y170/1</f>
        <v>0</v>
      </c>
    </row>
    <row r="171" spans="1:26" ht="37.5" customHeight="1" thickTop="1" x14ac:dyDescent="0.25">
      <c r="A171"/>
      <c r="B171"/>
      <c r="C171"/>
      <c r="D171"/>
      <c r="E171"/>
      <c r="F171"/>
      <c r="G171" s="28"/>
      <c r="H171" s="27"/>
      <c r="I171" s="27"/>
      <c r="J171" s="28"/>
      <c r="K171" s="28"/>
      <c r="L171" s="28"/>
      <c r="M171" s="28"/>
      <c r="N171" s="28"/>
      <c r="O171" s="28"/>
      <c r="P171" s="28"/>
      <c r="Q171" s="28"/>
      <c r="R171" s="28"/>
      <c r="S171" s="28"/>
    </row>
    <row r="172" spans="1:26" ht="37.5" customHeight="1" x14ac:dyDescent="0.25"/>
    <row r="173" spans="1:26" ht="37.5" customHeight="1" x14ac:dyDescent="0.25"/>
  </sheetData>
  <mergeCells count="103">
    <mergeCell ref="H2:S2"/>
    <mergeCell ref="H4:S4"/>
    <mergeCell ref="H6:I6"/>
    <mergeCell ref="J6:S6"/>
    <mergeCell ref="H8:S8"/>
    <mergeCell ref="J11:Q11"/>
    <mergeCell ref="J21:Q21"/>
    <mergeCell ref="J22:Q22"/>
    <mergeCell ref="H24:I24"/>
    <mergeCell ref="J24:S24"/>
    <mergeCell ref="H26:S26"/>
    <mergeCell ref="J29:Q29"/>
    <mergeCell ref="J12:Q12"/>
    <mergeCell ref="J13:Q13"/>
    <mergeCell ref="H15:I15"/>
    <mergeCell ref="J15:S15"/>
    <mergeCell ref="H17:S17"/>
    <mergeCell ref="J20:Q20"/>
    <mergeCell ref="H40:S40"/>
    <mergeCell ref="H42:S42"/>
    <mergeCell ref="H44:I44"/>
    <mergeCell ref="J44:S44"/>
    <mergeCell ref="H46:S46"/>
    <mergeCell ref="J49:Q49"/>
    <mergeCell ref="J30:Q30"/>
    <mergeCell ref="J31:Q31"/>
    <mergeCell ref="H33:I33"/>
    <mergeCell ref="J33:S33"/>
    <mergeCell ref="H35:S35"/>
    <mergeCell ref="J38:Q38"/>
    <mergeCell ref="H60:S60"/>
    <mergeCell ref="J63:Q63"/>
    <mergeCell ref="H65:I65"/>
    <mergeCell ref="J65:S65"/>
    <mergeCell ref="H67:S67"/>
    <mergeCell ref="J70:Q70"/>
    <mergeCell ref="J50:Q50"/>
    <mergeCell ref="J51:Q51"/>
    <mergeCell ref="H54:S54"/>
    <mergeCell ref="H56:S56"/>
    <mergeCell ref="H58:I58"/>
    <mergeCell ref="J58:S58"/>
    <mergeCell ref="H82:S82"/>
    <mergeCell ref="J85:Q85"/>
    <mergeCell ref="H87:I87"/>
    <mergeCell ref="J87:S87"/>
    <mergeCell ref="H89:S89"/>
    <mergeCell ref="J92:Q92"/>
    <mergeCell ref="J71:Q71"/>
    <mergeCell ref="J72:Q72"/>
    <mergeCell ref="J73:Q73"/>
    <mergeCell ref="H76:S76"/>
    <mergeCell ref="H78:S78"/>
    <mergeCell ref="H80:I80"/>
    <mergeCell ref="J80:S80"/>
    <mergeCell ref="H102:S102"/>
    <mergeCell ref="H104:I104"/>
    <mergeCell ref="J104:S104"/>
    <mergeCell ref="H106:S106"/>
    <mergeCell ref="J109:Q109"/>
    <mergeCell ref="J110:Q110"/>
    <mergeCell ref="J93:Q93"/>
    <mergeCell ref="J94:Q94"/>
    <mergeCell ref="J95:R95"/>
    <mergeCell ref="J96:Q96"/>
    <mergeCell ref="J97:Q97"/>
    <mergeCell ref="H100:S100"/>
    <mergeCell ref="H122:S122"/>
    <mergeCell ref="H124:S124"/>
    <mergeCell ref="H126:I126"/>
    <mergeCell ref="J126:S126"/>
    <mergeCell ref="H128:S128"/>
    <mergeCell ref="J131:Q131"/>
    <mergeCell ref="J111:Q111"/>
    <mergeCell ref="H113:I113"/>
    <mergeCell ref="J113:S113"/>
    <mergeCell ref="H115:S115"/>
    <mergeCell ref="J118:Q118"/>
    <mergeCell ref="J119:Q119"/>
    <mergeCell ref="H140:S140"/>
    <mergeCell ref="J143:Q143"/>
    <mergeCell ref="H145:I145"/>
    <mergeCell ref="J145:S145"/>
    <mergeCell ref="H147:S147"/>
    <mergeCell ref="J150:Q150"/>
    <mergeCell ref="J132:Q132"/>
    <mergeCell ref="J133:Q133"/>
    <mergeCell ref="J134:Q134"/>
    <mergeCell ref="J135:Q135"/>
    <mergeCell ref="J136:Q136"/>
    <mergeCell ref="H138:I138"/>
    <mergeCell ref="J138:S138"/>
    <mergeCell ref="H163:S163"/>
    <mergeCell ref="H165:I165"/>
    <mergeCell ref="J165:S165"/>
    <mergeCell ref="H167:S167"/>
    <mergeCell ref="J170:Q170"/>
    <mergeCell ref="J151:Q151"/>
    <mergeCell ref="H153:I153"/>
    <mergeCell ref="J153:S153"/>
    <mergeCell ref="H155:S155"/>
    <mergeCell ref="J158:Q158"/>
    <mergeCell ref="H161:S16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Check Box 1">
              <controlPr defaultSize="0" autoFill="0" autoLine="0" autoPict="0">
                <anchor moveWithCells="1">
                  <from>
                    <xdr:col>18</xdr:col>
                    <xdr:colOff>333375</xdr:colOff>
                    <xdr:row>10</xdr:row>
                    <xdr:rowOff>104775</xdr:rowOff>
                  </from>
                  <to>
                    <xdr:col>18</xdr:col>
                    <xdr:colOff>647700</xdr:colOff>
                    <xdr:row>10</xdr:row>
                    <xdr:rowOff>371475</xdr:rowOff>
                  </to>
                </anchor>
              </controlPr>
            </control>
          </mc:Choice>
        </mc:AlternateContent>
        <mc:AlternateContent xmlns:mc="http://schemas.openxmlformats.org/markup-compatibility/2006">
          <mc:Choice Requires="x14">
            <control shapeId="27650" r:id="rId5" name="Check Box 2">
              <controlPr defaultSize="0" autoFill="0" autoLine="0" autoPict="0">
                <anchor moveWithCells="1">
                  <from>
                    <xdr:col>18</xdr:col>
                    <xdr:colOff>323850</xdr:colOff>
                    <xdr:row>12</xdr:row>
                    <xdr:rowOff>266700</xdr:rowOff>
                  </from>
                  <to>
                    <xdr:col>18</xdr:col>
                    <xdr:colOff>628650</xdr:colOff>
                    <xdr:row>12</xdr:row>
                    <xdr:rowOff>533400</xdr:rowOff>
                  </to>
                </anchor>
              </controlPr>
            </control>
          </mc:Choice>
        </mc:AlternateContent>
        <mc:AlternateContent xmlns:mc="http://schemas.openxmlformats.org/markup-compatibility/2006">
          <mc:Choice Requires="x14">
            <control shapeId="27651" r:id="rId6" name="Check Box 3">
              <controlPr defaultSize="0" autoFill="0" autoLine="0" autoPict="0">
                <anchor moveWithCells="1">
                  <from>
                    <xdr:col>18</xdr:col>
                    <xdr:colOff>314325</xdr:colOff>
                    <xdr:row>19</xdr:row>
                    <xdr:rowOff>219075</xdr:rowOff>
                  </from>
                  <to>
                    <xdr:col>18</xdr:col>
                    <xdr:colOff>628650</xdr:colOff>
                    <xdr:row>19</xdr:row>
                    <xdr:rowOff>485775</xdr:rowOff>
                  </to>
                </anchor>
              </controlPr>
            </control>
          </mc:Choice>
        </mc:AlternateContent>
        <mc:AlternateContent xmlns:mc="http://schemas.openxmlformats.org/markup-compatibility/2006">
          <mc:Choice Requires="x14">
            <control shapeId="27652" r:id="rId7" name="Check Box 4">
              <controlPr defaultSize="0" autoFill="0" autoLine="0" autoPict="0">
                <anchor moveWithCells="1">
                  <from>
                    <xdr:col>18</xdr:col>
                    <xdr:colOff>323850</xdr:colOff>
                    <xdr:row>21</xdr:row>
                    <xdr:rowOff>104775</xdr:rowOff>
                  </from>
                  <to>
                    <xdr:col>18</xdr:col>
                    <xdr:colOff>628650</xdr:colOff>
                    <xdr:row>21</xdr:row>
                    <xdr:rowOff>371475</xdr:rowOff>
                  </to>
                </anchor>
              </controlPr>
            </control>
          </mc:Choice>
        </mc:AlternateContent>
        <mc:AlternateContent xmlns:mc="http://schemas.openxmlformats.org/markup-compatibility/2006">
          <mc:Choice Requires="x14">
            <control shapeId="27653" r:id="rId8" name="Check Box 5">
              <controlPr defaultSize="0" autoFill="0" autoLine="0" autoPict="0">
                <anchor moveWithCells="1">
                  <from>
                    <xdr:col>18</xdr:col>
                    <xdr:colOff>323850</xdr:colOff>
                    <xdr:row>28</xdr:row>
                    <xdr:rowOff>247650</xdr:rowOff>
                  </from>
                  <to>
                    <xdr:col>18</xdr:col>
                    <xdr:colOff>628650</xdr:colOff>
                    <xdr:row>28</xdr:row>
                    <xdr:rowOff>514350</xdr:rowOff>
                  </to>
                </anchor>
              </controlPr>
            </control>
          </mc:Choice>
        </mc:AlternateContent>
        <mc:AlternateContent xmlns:mc="http://schemas.openxmlformats.org/markup-compatibility/2006">
          <mc:Choice Requires="x14">
            <control shapeId="27654" r:id="rId9" name="Check Box 6">
              <controlPr defaultSize="0" autoFill="0" autoLine="0" autoPict="0">
                <anchor moveWithCells="1">
                  <from>
                    <xdr:col>18</xdr:col>
                    <xdr:colOff>323850</xdr:colOff>
                    <xdr:row>30</xdr:row>
                    <xdr:rowOff>104775</xdr:rowOff>
                  </from>
                  <to>
                    <xdr:col>18</xdr:col>
                    <xdr:colOff>628650</xdr:colOff>
                    <xdr:row>30</xdr:row>
                    <xdr:rowOff>371475</xdr:rowOff>
                  </to>
                </anchor>
              </controlPr>
            </control>
          </mc:Choice>
        </mc:AlternateContent>
        <mc:AlternateContent xmlns:mc="http://schemas.openxmlformats.org/markup-compatibility/2006">
          <mc:Choice Requires="x14">
            <control shapeId="27655" r:id="rId10" name="Check Box 7">
              <controlPr defaultSize="0" autoFill="0" autoLine="0" autoPict="0">
                <anchor moveWithCells="1">
                  <from>
                    <xdr:col>18</xdr:col>
                    <xdr:colOff>323850</xdr:colOff>
                    <xdr:row>37</xdr:row>
                    <xdr:rowOff>171450</xdr:rowOff>
                  </from>
                  <to>
                    <xdr:col>18</xdr:col>
                    <xdr:colOff>628650</xdr:colOff>
                    <xdr:row>37</xdr:row>
                    <xdr:rowOff>438150</xdr:rowOff>
                  </to>
                </anchor>
              </controlPr>
            </control>
          </mc:Choice>
        </mc:AlternateContent>
        <mc:AlternateContent xmlns:mc="http://schemas.openxmlformats.org/markup-compatibility/2006">
          <mc:Choice Requires="x14">
            <control shapeId="27656" r:id="rId11" name="Check Box 8">
              <controlPr defaultSize="0" autoFill="0" autoLine="0" autoPict="0">
                <anchor moveWithCells="1">
                  <from>
                    <xdr:col>18</xdr:col>
                    <xdr:colOff>323850</xdr:colOff>
                    <xdr:row>48</xdr:row>
                    <xdr:rowOff>323850</xdr:rowOff>
                  </from>
                  <to>
                    <xdr:col>18</xdr:col>
                    <xdr:colOff>628650</xdr:colOff>
                    <xdr:row>48</xdr:row>
                    <xdr:rowOff>600075</xdr:rowOff>
                  </to>
                </anchor>
              </controlPr>
            </control>
          </mc:Choice>
        </mc:AlternateContent>
        <mc:AlternateContent xmlns:mc="http://schemas.openxmlformats.org/markup-compatibility/2006">
          <mc:Choice Requires="x14">
            <control shapeId="27657" r:id="rId12" name="Check Box 9">
              <controlPr defaultSize="0" autoFill="0" autoLine="0" autoPict="0">
                <anchor moveWithCells="1">
                  <from>
                    <xdr:col>18</xdr:col>
                    <xdr:colOff>323850</xdr:colOff>
                    <xdr:row>50</xdr:row>
                    <xdr:rowOff>104775</xdr:rowOff>
                  </from>
                  <to>
                    <xdr:col>18</xdr:col>
                    <xdr:colOff>628650</xdr:colOff>
                    <xdr:row>50</xdr:row>
                    <xdr:rowOff>371475</xdr:rowOff>
                  </to>
                </anchor>
              </controlPr>
            </control>
          </mc:Choice>
        </mc:AlternateContent>
        <mc:AlternateContent xmlns:mc="http://schemas.openxmlformats.org/markup-compatibility/2006">
          <mc:Choice Requires="x14">
            <control shapeId="27658" r:id="rId13" name="Check Box 10">
              <controlPr defaultSize="0" autoFill="0" autoLine="0" autoPict="0">
                <anchor moveWithCells="1">
                  <from>
                    <xdr:col>18</xdr:col>
                    <xdr:colOff>323850</xdr:colOff>
                    <xdr:row>62</xdr:row>
                    <xdr:rowOff>104775</xdr:rowOff>
                  </from>
                  <to>
                    <xdr:col>18</xdr:col>
                    <xdr:colOff>628650</xdr:colOff>
                    <xdr:row>62</xdr:row>
                    <xdr:rowOff>371475</xdr:rowOff>
                  </to>
                </anchor>
              </controlPr>
            </control>
          </mc:Choice>
        </mc:AlternateContent>
        <mc:AlternateContent xmlns:mc="http://schemas.openxmlformats.org/markup-compatibility/2006">
          <mc:Choice Requires="x14">
            <control shapeId="27659" r:id="rId14" name="Check Box 11">
              <controlPr defaultSize="0" autoFill="0" autoLine="0" autoPict="0">
                <anchor moveWithCells="1">
                  <from>
                    <xdr:col>18</xdr:col>
                    <xdr:colOff>323850</xdr:colOff>
                    <xdr:row>69</xdr:row>
                    <xdr:rowOff>247650</xdr:rowOff>
                  </from>
                  <to>
                    <xdr:col>18</xdr:col>
                    <xdr:colOff>628650</xdr:colOff>
                    <xdr:row>69</xdr:row>
                    <xdr:rowOff>514350</xdr:rowOff>
                  </to>
                </anchor>
              </controlPr>
            </control>
          </mc:Choice>
        </mc:AlternateContent>
        <mc:AlternateContent xmlns:mc="http://schemas.openxmlformats.org/markup-compatibility/2006">
          <mc:Choice Requires="x14">
            <control shapeId="27660" r:id="rId15" name="Check Box 12">
              <controlPr defaultSize="0" autoFill="0" autoLine="0" autoPict="0">
                <anchor moveWithCells="1">
                  <from>
                    <xdr:col>18</xdr:col>
                    <xdr:colOff>323850</xdr:colOff>
                    <xdr:row>71</xdr:row>
                    <xdr:rowOff>104775</xdr:rowOff>
                  </from>
                  <to>
                    <xdr:col>18</xdr:col>
                    <xdr:colOff>628650</xdr:colOff>
                    <xdr:row>71</xdr:row>
                    <xdr:rowOff>371475</xdr:rowOff>
                  </to>
                </anchor>
              </controlPr>
            </control>
          </mc:Choice>
        </mc:AlternateContent>
        <mc:AlternateContent xmlns:mc="http://schemas.openxmlformats.org/markup-compatibility/2006">
          <mc:Choice Requires="x14">
            <control shapeId="27661" r:id="rId16" name="Check Box 13">
              <controlPr defaultSize="0" autoFill="0" autoLine="0" autoPict="0">
                <anchor moveWithCells="1">
                  <from>
                    <xdr:col>18</xdr:col>
                    <xdr:colOff>323850</xdr:colOff>
                    <xdr:row>72</xdr:row>
                    <xdr:rowOff>276225</xdr:rowOff>
                  </from>
                  <to>
                    <xdr:col>18</xdr:col>
                    <xdr:colOff>628650</xdr:colOff>
                    <xdr:row>72</xdr:row>
                    <xdr:rowOff>552450</xdr:rowOff>
                  </to>
                </anchor>
              </controlPr>
            </control>
          </mc:Choice>
        </mc:AlternateContent>
        <mc:AlternateContent xmlns:mc="http://schemas.openxmlformats.org/markup-compatibility/2006">
          <mc:Choice Requires="x14">
            <control shapeId="27662" r:id="rId17" name="Check Box 14">
              <controlPr defaultSize="0" autoFill="0" autoLine="0" autoPict="0">
                <anchor moveWithCells="1">
                  <from>
                    <xdr:col>18</xdr:col>
                    <xdr:colOff>323850</xdr:colOff>
                    <xdr:row>84</xdr:row>
                    <xdr:rowOff>238125</xdr:rowOff>
                  </from>
                  <to>
                    <xdr:col>18</xdr:col>
                    <xdr:colOff>628650</xdr:colOff>
                    <xdr:row>84</xdr:row>
                    <xdr:rowOff>504825</xdr:rowOff>
                  </to>
                </anchor>
              </controlPr>
            </control>
          </mc:Choice>
        </mc:AlternateContent>
        <mc:AlternateContent xmlns:mc="http://schemas.openxmlformats.org/markup-compatibility/2006">
          <mc:Choice Requires="x14">
            <control shapeId="27663" r:id="rId18" name="Check Box 15">
              <controlPr defaultSize="0" autoFill="0" autoLine="0" autoPict="0">
                <anchor moveWithCells="1">
                  <from>
                    <xdr:col>18</xdr:col>
                    <xdr:colOff>323850</xdr:colOff>
                    <xdr:row>91</xdr:row>
                    <xdr:rowOff>238125</xdr:rowOff>
                  </from>
                  <to>
                    <xdr:col>18</xdr:col>
                    <xdr:colOff>628650</xdr:colOff>
                    <xdr:row>91</xdr:row>
                    <xdr:rowOff>504825</xdr:rowOff>
                  </to>
                </anchor>
              </controlPr>
            </control>
          </mc:Choice>
        </mc:AlternateContent>
        <mc:AlternateContent xmlns:mc="http://schemas.openxmlformats.org/markup-compatibility/2006">
          <mc:Choice Requires="x14">
            <control shapeId="27664" r:id="rId19" name="Check Box 16">
              <controlPr defaultSize="0" autoFill="0" autoLine="0" autoPict="0">
                <anchor moveWithCells="1">
                  <from>
                    <xdr:col>18</xdr:col>
                    <xdr:colOff>323850</xdr:colOff>
                    <xdr:row>92</xdr:row>
                    <xdr:rowOff>247650</xdr:rowOff>
                  </from>
                  <to>
                    <xdr:col>18</xdr:col>
                    <xdr:colOff>628650</xdr:colOff>
                    <xdr:row>92</xdr:row>
                    <xdr:rowOff>514350</xdr:rowOff>
                  </to>
                </anchor>
              </controlPr>
            </control>
          </mc:Choice>
        </mc:AlternateContent>
        <mc:AlternateContent xmlns:mc="http://schemas.openxmlformats.org/markup-compatibility/2006">
          <mc:Choice Requires="x14">
            <control shapeId="27665" r:id="rId20" name="Check Box 17">
              <controlPr defaultSize="0" autoFill="0" autoLine="0" autoPict="0">
                <anchor moveWithCells="1">
                  <from>
                    <xdr:col>18</xdr:col>
                    <xdr:colOff>323850</xdr:colOff>
                    <xdr:row>94</xdr:row>
                    <xdr:rowOff>104775</xdr:rowOff>
                  </from>
                  <to>
                    <xdr:col>18</xdr:col>
                    <xdr:colOff>628650</xdr:colOff>
                    <xdr:row>94</xdr:row>
                    <xdr:rowOff>371475</xdr:rowOff>
                  </to>
                </anchor>
              </controlPr>
            </control>
          </mc:Choice>
        </mc:AlternateContent>
        <mc:AlternateContent xmlns:mc="http://schemas.openxmlformats.org/markup-compatibility/2006">
          <mc:Choice Requires="x14">
            <control shapeId="27666" r:id="rId21" name="Check Box 18">
              <controlPr defaultSize="0" autoFill="0" autoLine="0" autoPict="0">
                <anchor moveWithCells="1">
                  <from>
                    <xdr:col>18</xdr:col>
                    <xdr:colOff>323850</xdr:colOff>
                    <xdr:row>95</xdr:row>
                    <xdr:rowOff>104775</xdr:rowOff>
                  </from>
                  <to>
                    <xdr:col>18</xdr:col>
                    <xdr:colOff>628650</xdr:colOff>
                    <xdr:row>95</xdr:row>
                    <xdr:rowOff>371475</xdr:rowOff>
                  </to>
                </anchor>
              </controlPr>
            </control>
          </mc:Choice>
        </mc:AlternateContent>
        <mc:AlternateContent xmlns:mc="http://schemas.openxmlformats.org/markup-compatibility/2006">
          <mc:Choice Requires="x14">
            <control shapeId="27667" r:id="rId22" name="Check Box 19">
              <controlPr defaultSize="0" autoFill="0" autoLine="0" autoPict="0">
                <anchor moveWithCells="1">
                  <from>
                    <xdr:col>18</xdr:col>
                    <xdr:colOff>323850</xdr:colOff>
                    <xdr:row>96</xdr:row>
                    <xdr:rowOff>180975</xdr:rowOff>
                  </from>
                  <to>
                    <xdr:col>18</xdr:col>
                    <xdr:colOff>628650</xdr:colOff>
                    <xdr:row>96</xdr:row>
                    <xdr:rowOff>457200</xdr:rowOff>
                  </to>
                </anchor>
              </controlPr>
            </control>
          </mc:Choice>
        </mc:AlternateContent>
        <mc:AlternateContent xmlns:mc="http://schemas.openxmlformats.org/markup-compatibility/2006">
          <mc:Choice Requires="x14">
            <control shapeId="27668" r:id="rId23" name="Check Box 20">
              <controlPr defaultSize="0" autoFill="0" autoLine="0" autoPict="0">
                <anchor moveWithCells="1">
                  <from>
                    <xdr:col>18</xdr:col>
                    <xdr:colOff>323850</xdr:colOff>
                    <xdr:row>108</xdr:row>
                    <xdr:rowOff>285750</xdr:rowOff>
                  </from>
                  <to>
                    <xdr:col>18</xdr:col>
                    <xdr:colOff>628650</xdr:colOff>
                    <xdr:row>108</xdr:row>
                    <xdr:rowOff>552450</xdr:rowOff>
                  </to>
                </anchor>
              </controlPr>
            </control>
          </mc:Choice>
        </mc:AlternateContent>
        <mc:AlternateContent xmlns:mc="http://schemas.openxmlformats.org/markup-compatibility/2006">
          <mc:Choice Requires="x14">
            <control shapeId="27669" r:id="rId24" name="Check Box 21">
              <controlPr defaultSize="0" autoFill="0" autoLine="0" autoPict="0">
                <anchor moveWithCells="1">
                  <from>
                    <xdr:col>18</xdr:col>
                    <xdr:colOff>323850</xdr:colOff>
                    <xdr:row>110</xdr:row>
                    <xdr:rowOff>104775</xdr:rowOff>
                  </from>
                  <to>
                    <xdr:col>18</xdr:col>
                    <xdr:colOff>628650</xdr:colOff>
                    <xdr:row>110</xdr:row>
                    <xdr:rowOff>371475</xdr:rowOff>
                  </to>
                </anchor>
              </controlPr>
            </control>
          </mc:Choice>
        </mc:AlternateContent>
        <mc:AlternateContent xmlns:mc="http://schemas.openxmlformats.org/markup-compatibility/2006">
          <mc:Choice Requires="x14">
            <control shapeId="27670" r:id="rId25" name="Check Box 22">
              <controlPr defaultSize="0" autoFill="0" autoLine="0" autoPict="0">
                <anchor moveWithCells="1">
                  <from>
                    <xdr:col>18</xdr:col>
                    <xdr:colOff>323850</xdr:colOff>
                    <xdr:row>118</xdr:row>
                    <xdr:rowOff>266700</xdr:rowOff>
                  </from>
                  <to>
                    <xdr:col>18</xdr:col>
                    <xdr:colOff>628650</xdr:colOff>
                    <xdr:row>118</xdr:row>
                    <xdr:rowOff>533400</xdr:rowOff>
                  </to>
                </anchor>
              </controlPr>
            </control>
          </mc:Choice>
        </mc:AlternateContent>
        <mc:AlternateContent xmlns:mc="http://schemas.openxmlformats.org/markup-compatibility/2006">
          <mc:Choice Requires="x14">
            <control shapeId="27671" r:id="rId26" name="Check Box 23">
              <controlPr defaultSize="0" autoFill="0" autoLine="0" autoPict="0">
                <anchor moveWithCells="1">
                  <from>
                    <xdr:col>18</xdr:col>
                    <xdr:colOff>323850</xdr:colOff>
                    <xdr:row>131</xdr:row>
                    <xdr:rowOff>104775</xdr:rowOff>
                  </from>
                  <to>
                    <xdr:col>18</xdr:col>
                    <xdr:colOff>628650</xdr:colOff>
                    <xdr:row>131</xdr:row>
                    <xdr:rowOff>371475</xdr:rowOff>
                  </to>
                </anchor>
              </controlPr>
            </control>
          </mc:Choice>
        </mc:AlternateContent>
        <mc:AlternateContent xmlns:mc="http://schemas.openxmlformats.org/markup-compatibility/2006">
          <mc:Choice Requires="x14">
            <control shapeId="27672" r:id="rId27" name="Check Box 24">
              <controlPr defaultSize="0" autoFill="0" autoLine="0" autoPict="0">
                <anchor moveWithCells="1">
                  <from>
                    <xdr:col>18</xdr:col>
                    <xdr:colOff>323850</xdr:colOff>
                    <xdr:row>132</xdr:row>
                    <xdr:rowOff>104775</xdr:rowOff>
                  </from>
                  <to>
                    <xdr:col>18</xdr:col>
                    <xdr:colOff>628650</xdr:colOff>
                    <xdr:row>132</xdr:row>
                    <xdr:rowOff>371475</xdr:rowOff>
                  </to>
                </anchor>
              </controlPr>
            </control>
          </mc:Choice>
        </mc:AlternateContent>
        <mc:AlternateContent xmlns:mc="http://schemas.openxmlformats.org/markup-compatibility/2006">
          <mc:Choice Requires="x14">
            <control shapeId="27673" r:id="rId28" name="Check Box 25">
              <controlPr defaultSize="0" autoFill="0" autoLine="0" autoPict="0">
                <anchor moveWithCells="1">
                  <from>
                    <xdr:col>18</xdr:col>
                    <xdr:colOff>323850</xdr:colOff>
                    <xdr:row>134</xdr:row>
                    <xdr:rowOff>200025</xdr:rowOff>
                  </from>
                  <to>
                    <xdr:col>18</xdr:col>
                    <xdr:colOff>628650</xdr:colOff>
                    <xdr:row>134</xdr:row>
                    <xdr:rowOff>466725</xdr:rowOff>
                  </to>
                </anchor>
              </controlPr>
            </control>
          </mc:Choice>
        </mc:AlternateContent>
        <mc:AlternateContent xmlns:mc="http://schemas.openxmlformats.org/markup-compatibility/2006">
          <mc:Choice Requires="x14">
            <control shapeId="27674" r:id="rId29" name="Check Box 26">
              <controlPr defaultSize="0" autoFill="0" autoLine="0" autoPict="0">
                <anchor moveWithCells="1">
                  <from>
                    <xdr:col>18</xdr:col>
                    <xdr:colOff>323850</xdr:colOff>
                    <xdr:row>135</xdr:row>
                    <xdr:rowOff>104775</xdr:rowOff>
                  </from>
                  <to>
                    <xdr:col>18</xdr:col>
                    <xdr:colOff>628650</xdr:colOff>
                    <xdr:row>135</xdr:row>
                    <xdr:rowOff>371475</xdr:rowOff>
                  </to>
                </anchor>
              </controlPr>
            </control>
          </mc:Choice>
        </mc:AlternateContent>
        <mc:AlternateContent xmlns:mc="http://schemas.openxmlformats.org/markup-compatibility/2006">
          <mc:Choice Requires="x14">
            <control shapeId="27675" r:id="rId30" name="Check Box 27">
              <controlPr defaultSize="0" autoFill="0" autoLine="0" autoPict="0">
                <anchor moveWithCells="1">
                  <from>
                    <xdr:col>18</xdr:col>
                    <xdr:colOff>323850</xdr:colOff>
                    <xdr:row>142</xdr:row>
                    <xdr:rowOff>104775</xdr:rowOff>
                  </from>
                  <to>
                    <xdr:col>18</xdr:col>
                    <xdr:colOff>628650</xdr:colOff>
                    <xdr:row>142</xdr:row>
                    <xdr:rowOff>371475</xdr:rowOff>
                  </to>
                </anchor>
              </controlPr>
            </control>
          </mc:Choice>
        </mc:AlternateContent>
        <mc:AlternateContent xmlns:mc="http://schemas.openxmlformats.org/markup-compatibility/2006">
          <mc:Choice Requires="x14">
            <control shapeId="27676" r:id="rId31" name="Check Box 28">
              <controlPr defaultSize="0" autoFill="0" autoLine="0" autoPict="0">
                <anchor moveWithCells="1">
                  <from>
                    <xdr:col>18</xdr:col>
                    <xdr:colOff>323850</xdr:colOff>
                    <xdr:row>149</xdr:row>
                    <xdr:rowOff>104775</xdr:rowOff>
                  </from>
                  <to>
                    <xdr:col>18</xdr:col>
                    <xdr:colOff>628650</xdr:colOff>
                    <xdr:row>149</xdr:row>
                    <xdr:rowOff>371475</xdr:rowOff>
                  </to>
                </anchor>
              </controlPr>
            </control>
          </mc:Choice>
        </mc:AlternateContent>
        <mc:AlternateContent xmlns:mc="http://schemas.openxmlformats.org/markup-compatibility/2006">
          <mc:Choice Requires="x14">
            <control shapeId="27677" r:id="rId32" name="Check Box 29">
              <controlPr defaultSize="0" autoFill="0" autoLine="0" autoPict="0">
                <anchor moveWithCells="1">
                  <from>
                    <xdr:col>18</xdr:col>
                    <xdr:colOff>323850</xdr:colOff>
                    <xdr:row>150</xdr:row>
                    <xdr:rowOff>295275</xdr:rowOff>
                  </from>
                  <to>
                    <xdr:col>18</xdr:col>
                    <xdr:colOff>628650</xdr:colOff>
                    <xdr:row>150</xdr:row>
                    <xdr:rowOff>561975</xdr:rowOff>
                  </to>
                </anchor>
              </controlPr>
            </control>
          </mc:Choice>
        </mc:AlternateContent>
        <mc:AlternateContent xmlns:mc="http://schemas.openxmlformats.org/markup-compatibility/2006">
          <mc:Choice Requires="x14">
            <control shapeId="27678" r:id="rId33" name="Check Box 30">
              <controlPr defaultSize="0" autoFill="0" autoLine="0" autoPict="0">
                <anchor moveWithCells="1">
                  <from>
                    <xdr:col>18</xdr:col>
                    <xdr:colOff>323850</xdr:colOff>
                    <xdr:row>157</xdr:row>
                    <xdr:rowOff>276225</xdr:rowOff>
                  </from>
                  <to>
                    <xdr:col>18</xdr:col>
                    <xdr:colOff>628650</xdr:colOff>
                    <xdr:row>157</xdr:row>
                    <xdr:rowOff>552450</xdr:rowOff>
                  </to>
                </anchor>
              </controlPr>
            </control>
          </mc:Choice>
        </mc:AlternateContent>
        <mc:AlternateContent xmlns:mc="http://schemas.openxmlformats.org/markup-compatibility/2006">
          <mc:Choice Requires="x14">
            <control shapeId="27679" r:id="rId34" name="Check Box 31">
              <controlPr defaultSize="0" autoFill="0" autoLine="0" autoPict="0">
                <anchor moveWithCells="1">
                  <from>
                    <xdr:col>18</xdr:col>
                    <xdr:colOff>323850</xdr:colOff>
                    <xdr:row>169</xdr:row>
                    <xdr:rowOff>266700</xdr:rowOff>
                  </from>
                  <to>
                    <xdr:col>18</xdr:col>
                    <xdr:colOff>628650</xdr:colOff>
                    <xdr:row>169</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U634"/>
  <sheetViews>
    <sheetView showGridLines="0" showRowColHeaders="0" zoomScale="90" zoomScaleNormal="90" workbookViewId="0">
      <selection activeCell="B22" sqref="B22:C22"/>
    </sheetView>
  </sheetViews>
  <sheetFormatPr baseColWidth="10" defaultRowHeight="15" x14ac:dyDescent="0.25"/>
  <cols>
    <col min="1" max="1" width="30" style="6" customWidth="1"/>
    <col min="2" max="5" width="16.42578125" style="6" customWidth="1"/>
    <col min="6" max="6" width="11.42578125" style="6" customWidth="1"/>
    <col min="7" max="7" width="27" style="1" customWidth="1"/>
    <col min="8" max="8" width="16.5703125" style="1" customWidth="1"/>
    <col min="9" max="9" width="13.42578125" style="198" customWidth="1"/>
    <col min="10" max="11" width="19.28515625" style="1" customWidth="1"/>
    <col min="12" max="12" width="19.28515625" customWidth="1"/>
    <col min="13" max="16384" width="11.42578125" style="6"/>
  </cols>
  <sheetData>
    <row r="1" spans="7:11" ht="36" customHeight="1" x14ac:dyDescent="0.25">
      <c r="G1" s="179"/>
      <c r="H1"/>
      <c r="I1" s="197"/>
      <c r="J1"/>
      <c r="K1" s="6"/>
    </row>
    <row r="2" spans="7:11" customFormat="1" ht="38.25" customHeight="1" x14ac:dyDescent="0.25">
      <c r="I2" s="197"/>
    </row>
    <row r="3" spans="7:11" customFormat="1" ht="38.25" customHeight="1" x14ac:dyDescent="0.25">
      <c r="I3" s="197"/>
    </row>
    <row r="4" spans="7:11" customFormat="1" ht="38.25" customHeight="1" x14ac:dyDescent="0.25">
      <c r="I4" s="197"/>
    </row>
    <row r="5" spans="7:11" customFormat="1" ht="38.25" customHeight="1" x14ac:dyDescent="0.25">
      <c r="I5" s="197"/>
    </row>
    <row r="6" spans="7:11" customFormat="1" ht="38.25" customHeight="1" x14ac:dyDescent="0.25">
      <c r="I6" s="197"/>
    </row>
    <row r="7" spans="7:11" customFormat="1" ht="38.25" customHeight="1" x14ac:dyDescent="0.25">
      <c r="I7" s="197"/>
    </row>
    <row r="8" spans="7:11" customFormat="1" ht="38.25" customHeight="1" x14ac:dyDescent="0.25">
      <c r="I8" s="197"/>
    </row>
    <row r="9" spans="7:11" customFormat="1" ht="38.25" customHeight="1" x14ac:dyDescent="0.25">
      <c r="I9" s="197"/>
    </row>
    <row r="10" spans="7:11" customFormat="1" ht="38.25" customHeight="1" x14ac:dyDescent="0.25">
      <c r="I10" s="197"/>
    </row>
    <row r="11" spans="7:11" customFormat="1" ht="38.25" customHeight="1" x14ac:dyDescent="0.25">
      <c r="I11" s="197"/>
    </row>
    <row r="12" spans="7:11" customFormat="1" ht="38.25" customHeight="1" x14ac:dyDescent="0.25">
      <c r="I12" s="197"/>
    </row>
    <row r="13" spans="7:11" customFormat="1" ht="38.25" customHeight="1" x14ac:dyDescent="0.25">
      <c r="I13" s="197"/>
    </row>
    <row r="14" spans="7:11" customFormat="1" ht="38.25" customHeight="1" x14ac:dyDescent="0.25">
      <c r="I14" s="197"/>
    </row>
    <row r="15" spans="7:11" customFormat="1" ht="38.25" customHeight="1" x14ac:dyDescent="0.25">
      <c r="I15" s="197"/>
    </row>
    <row r="16" spans="7:11" customFormat="1" ht="38.25" customHeight="1" x14ac:dyDescent="0.25">
      <c r="I16" s="197"/>
    </row>
    <row r="17" spans="1:21" customFormat="1" ht="38.25" customHeight="1" x14ac:dyDescent="0.25">
      <c r="A17" s="622" t="s">
        <v>1140</v>
      </c>
      <c r="I17" s="197"/>
    </row>
    <row r="18" spans="1:21" customFormat="1" ht="38.25" customHeight="1" x14ac:dyDescent="0.25">
      <c r="A18" s="750" t="str">
        <f>IF(Datos!E3&lt;&gt;"",Datos!E3,IF(Datos!E4&lt;&gt;"",Datos!E4,IF(Datos!E5&lt;&gt;"",Datos!E5,IF(Datos!E6&lt;&gt;"",Datos!E6,IF(Datos!E7&lt;&gt;"",Datos!E7,IF(Datos!E8&lt;&gt;"",Datos!E8,IF(Datos!E9&lt;&gt;"",Datos!E9,IF(Datos!E10&lt;&gt;"",Datos!E10))))))))</f>
        <v> JABIL MEXICO INVESTMENT, S. DE R.L. DE C.V.</v>
      </c>
      <c r="B18" s="750"/>
      <c r="C18" s="750"/>
      <c r="I18" s="197"/>
    </row>
    <row r="19" spans="1:21" ht="38.25" customHeight="1" x14ac:dyDescent="0.25"/>
    <row r="20" spans="1:21" ht="23.25" customHeight="1" x14ac:dyDescent="0.25"/>
    <row r="21" spans="1:21" ht="22.5" customHeight="1" x14ac:dyDescent="0.25">
      <c r="A21" s="527"/>
      <c r="B21" s="731"/>
      <c r="C21" s="731"/>
      <c r="D21" s="731"/>
      <c r="E21" s="731"/>
    </row>
    <row r="22" spans="1:21" ht="22.5" customHeight="1" x14ac:dyDescent="0.25">
      <c r="A22" s="527"/>
      <c r="B22" s="749"/>
      <c r="C22" s="749"/>
    </row>
    <row r="23" spans="1:21" ht="25.5" customHeight="1" x14ac:dyDescent="0.25"/>
    <row r="24" spans="1:21" ht="25.5" customHeight="1" x14ac:dyDescent="0.25"/>
    <row r="25" spans="1:21" ht="42.75" customHeight="1" x14ac:dyDescent="0.25">
      <c r="A25" s="735" t="s">
        <v>1098</v>
      </c>
      <c r="B25" s="735"/>
      <c r="C25" s="735"/>
      <c r="D25" s="735"/>
      <c r="E25" s="735"/>
      <c r="F25" s="735"/>
    </row>
    <row r="26" spans="1:21" ht="8.25" customHeight="1" x14ac:dyDescent="0.25">
      <c r="A26" s="735"/>
      <c r="B26" s="735"/>
      <c r="C26" s="735"/>
      <c r="D26" s="735"/>
      <c r="E26" s="735"/>
      <c r="F26" s="735"/>
    </row>
    <row r="27" spans="1:21" ht="52.5" customHeight="1" x14ac:dyDescent="0.25">
      <c r="A27" s="751" t="s">
        <v>1097</v>
      </c>
      <c r="B27" s="735"/>
      <c r="C27" s="735"/>
      <c r="H27" s="180"/>
      <c r="I27" s="201"/>
    </row>
    <row r="28" spans="1:21" ht="21.75" customHeight="1" x14ac:dyDescent="0.25">
      <c r="A28" s="1" t="s">
        <v>1099</v>
      </c>
      <c r="G28" s="6"/>
      <c r="H28" s="6"/>
      <c r="I28" s="6"/>
      <c r="J28"/>
      <c r="K28"/>
      <c r="M28"/>
      <c r="N28"/>
      <c r="O28"/>
      <c r="P28"/>
      <c r="Q28"/>
      <c r="R28"/>
      <c r="S28"/>
      <c r="T28"/>
      <c r="U28"/>
    </row>
    <row r="29" spans="1:21" ht="22.5" customHeight="1" x14ac:dyDescent="0.25">
      <c r="A29" s="736" t="s">
        <v>1128</v>
      </c>
      <c r="B29" s="736"/>
      <c r="C29" s="736"/>
      <c r="D29" s="736"/>
      <c r="E29" s="736"/>
      <c r="F29" s="736"/>
      <c r="G29" s="518"/>
      <c r="H29" s="518"/>
      <c r="I29" s="518"/>
      <c r="J29"/>
      <c r="K29"/>
      <c r="M29"/>
      <c r="N29"/>
      <c r="O29"/>
      <c r="P29"/>
      <c r="Q29"/>
      <c r="R29"/>
      <c r="S29"/>
      <c r="T29"/>
      <c r="U29"/>
    </row>
    <row r="30" spans="1:21" ht="7.5" customHeight="1" x14ac:dyDescent="0.25">
      <c r="J30"/>
      <c r="K30"/>
      <c r="M30"/>
      <c r="N30"/>
      <c r="O30"/>
      <c r="P30"/>
      <c r="Q30"/>
      <c r="R30"/>
      <c r="S30"/>
      <c r="T30"/>
      <c r="U30"/>
    </row>
    <row r="31" spans="1:21" ht="106.5" customHeight="1" x14ac:dyDescent="0.25">
      <c r="A31" s="737" t="s">
        <v>864</v>
      </c>
      <c r="B31" s="737"/>
      <c r="C31" s="737"/>
      <c r="D31" s="737"/>
      <c r="E31" s="737"/>
      <c r="F31" s="737"/>
      <c r="J31"/>
      <c r="K31"/>
      <c r="M31"/>
      <c r="N31"/>
      <c r="O31"/>
      <c r="P31"/>
      <c r="Q31"/>
      <c r="R31"/>
      <c r="S31"/>
      <c r="T31"/>
      <c r="U31"/>
    </row>
    <row r="32" spans="1:21" ht="11.25" customHeight="1" x14ac:dyDescent="0.25">
      <c r="J32"/>
      <c r="K32"/>
      <c r="M32"/>
      <c r="N32"/>
      <c r="O32"/>
      <c r="P32"/>
      <c r="Q32"/>
      <c r="R32"/>
      <c r="S32"/>
      <c r="T32"/>
      <c r="U32"/>
    </row>
    <row r="33" spans="1:21" ht="187.5" customHeight="1" x14ac:dyDescent="0.25">
      <c r="B33" s="546">
        <f>'1.5 Micro'!Z4</f>
        <v>0</v>
      </c>
      <c r="C33" s="546">
        <f>D33-B33</f>
        <v>1</v>
      </c>
      <c r="D33" s="547">
        <v>1</v>
      </c>
      <c r="J33"/>
      <c r="K33"/>
      <c r="M33"/>
      <c r="N33"/>
      <c r="O33"/>
      <c r="P33"/>
      <c r="Q33"/>
      <c r="R33"/>
      <c r="S33"/>
      <c r="T33"/>
      <c r="U33"/>
    </row>
    <row r="34" spans="1:21" ht="7.5" customHeight="1" x14ac:dyDescent="0.25">
      <c r="J34"/>
      <c r="K34"/>
      <c r="M34"/>
      <c r="N34"/>
      <c r="O34"/>
      <c r="P34"/>
      <c r="Q34"/>
      <c r="R34"/>
      <c r="S34"/>
      <c r="T34"/>
      <c r="U34"/>
    </row>
    <row r="35" spans="1:21" ht="24" customHeight="1" x14ac:dyDescent="0.25">
      <c r="A35" s="727" t="s">
        <v>1129</v>
      </c>
      <c r="B35" s="727"/>
      <c r="C35" s="727"/>
      <c r="D35" s="727"/>
      <c r="E35" s="727"/>
      <c r="F35" s="727"/>
      <c r="G35" s="6"/>
      <c r="J35"/>
      <c r="K35"/>
      <c r="M35"/>
      <c r="N35"/>
      <c r="O35"/>
      <c r="P35"/>
      <c r="Q35"/>
      <c r="R35"/>
      <c r="S35"/>
      <c r="T35"/>
      <c r="U35"/>
    </row>
    <row r="36" spans="1:21" ht="165.75" customHeight="1" x14ac:dyDescent="0.25">
      <c r="A36" s="732" t="s">
        <v>902</v>
      </c>
      <c r="B36" s="732"/>
      <c r="C36" s="732"/>
      <c r="D36" s="732"/>
      <c r="E36" s="732"/>
      <c r="F36" s="732"/>
      <c r="G36" s="6"/>
      <c r="H36" s="6"/>
      <c r="I36" s="6"/>
      <c r="K36" s="202"/>
    </row>
    <row r="37" spans="1:21" ht="7.5" customHeight="1" x14ac:dyDescent="0.25">
      <c r="G37" s="519"/>
      <c r="H37" s="519"/>
      <c r="I37" s="519"/>
      <c r="K37" s="202"/>
    </row>
    <row r="38" spans="1:21" ht="187.5" customHeight="1" x14ac:dyDescent="0.25">
      <c r="B38" s="546">
        <f>'1.5 Micro'!Z56</f>
        <v>0</v>
      </c>
      <c r="C38" s="546">
        <f>D38-B38</f>
        <v>1</v>
      </c>
      <c r="D38" s="547">
        <v>1</v>
      </c>
    </row>
    <row r="39" spans="1:21" ht="11.25" customHeight="1" x14ac:dyDescent="0.25">
      <c r="G39" s="182"/>
      <c r="H39" s="181"/>
    </row>
    <row r="40" spans="1:21" ht="22.5" customHeight="1" x14ac:dyDescent="0.25">
      <c r="A40" s="733" t="s">
        <v>1130</v>
      </c>
      <c r="B40" s="733"/>
      <c r="C40" s="733"/>
      <c r="D40" s="733"/>
      <c r="E40" s="733"/>
      <c r="F40" s="733"/>
      <c r="G40" s="6"/>
    </row>
    <row r="41" spans="1:21" ht="171.75" customHeight="1" x14ac:dyDescent="0.25">
      <c r="A41" s="728" t="s">
        <v>865</v>
      </c>
      <c r="B41" s="728"/>
      <c r="C41" s="728"/>
      <c r="D41" s="728"/>
      <c r="E41" s="728"/>
      <c r="F41" s="728"/>
      <c r="G41" s="6"/>
      <c r="H41" s="6"/>
      <c r="I41" s="6"/>
    </row>
    <row r="42" spans="1:21" ht="7.5" customHeight="1" x14ac:dyDescent="0.25"/>
    <row r="43" spans="1:21" ht="187.5" customHeight="1" x14ac:dyDescent="0.25">
      <c r="B43" s="546">
        <f>'1.5 Micro'!Z124</f>
        <v>0</v>
      </c>
      <c r="C43" s="546">
        <f>D43-B43</f>
        <v>1</v>
      </c>
      <c r="D43" s="547">
        <v>1</v>
      </c>
    </row>
    <row r="44" spans="1:21" ht="11.25" customHeight="1" x14ac:dyDescent="0.25"/>
    <row r="45" spans="1:21" ht="48" customHeight="1" x14ac:dyDescent="0.25">
      <c r="A45" s="738" t="s">
        <v>1100</v>
      </c>
      <c r="B45" s="738"/>
      <c r="C45" s="738"/>
      <c r="D45" s="738"/>
      <c r="E45" s="738"/>
      <c r="F45" s="738"/>
      <c r="G45" s="6"/>
    </row>
    <row r="46" spans="1:21" ht="11.25" customHeight="1" thickBot="1" x14ac:dyDescent="0.3"/>
    <row r="47" spans="1:21" ht="49.5" customHeight="1" thickTop="1" thickBot="1" x14ac:dyDescent="0.3">
      <c r="A47" s="594"/>
      <c r="B47" s="742" t="s">
        <v>1101</v>
      </c>
      <c r="C47" s="742"/>
      <c r="D47" s="742"/>
      <c r="E47" s="742"/>
      <c r="F47" s="743"/>
    </row>
    <row r="48" spans="1:21" ht="69" customHeight="1" thickTop="1" thickBot="1" x14ac:dyDescent="0.3">
      <c r="A48" s="594"/>
      <c r="B48" s="744" t="s">
        <v>1102</v>
      </c>
      <c r="C48" s="744"/>
      <c r="D48" s="744"/>
      <c r="E48" s="744"/>
      <c r="F48" s="745"/>
    </row>
    <row r="49" spans="1:9" ht="77.25" customHeight="1" thickTop="1" thickBot="1" x14ac:dyDescent="0.3">
      <c r="A49" s="594"/>
      <c r="B49" s="744" t="s">
        <v>1103</v>
      </c>
      <c r="C49" s="744"/>
      <c r="D49" s="744"/>
      <c r="E49" s="744"/>
      <c r="F49" s="745"/>
    </row>
    <row r="50" spans="1:9" ht="107.25" customHeight="1" thickTop="1" thickBot="1" x14ac:dyDescent="0.3">
      <c r="A50" s="594"/>
      <c r="B50" s="744" t="s">
        <v>1104</v>
      </c>
      <c r="C50" s="744"/>
      <c r="D50" s="744"/>
      <c r="E50" s="744"/>
      <c r="F50" s="745"/>
    </row>
    <row r="51" spans="1:9" ht="7.5" customHeight="1" thickTop="1" x14ac:dyDescent="0.25">
      <c r="B51" s="528"/>
      <c r="C51" s="528"/>
      <c r="D51" s="528"/>
      <c r="E51" s="528"/>
      <c r="F51" s="528"/>
    </row>
    <row r="52" spans="1:9" ht="22.5" customHeight="1" x14ac:dyDescent="0.25">
      <c r="A52" s="739" t="s">
        <v>1114</v>
      </c>
      <c r="B52" s="739"/>
      <c r="C52" s="739"/>
      <c r="D52" s="739"/>
      <c r="E52" s="739"/>
      <c r="F52" s="739"/>
    </row>
    <row r="53" spans="1:9" ht="17.25" customHeight="1" x14ac:dyDescent="0.25">
      <c r="A53" s="751" t="s">
        <v>1113</v>
      </c>
      <c r="B53" s="751"/>
      <c r="C53" s="751"/>
      <c r="D53" s="751"/>
      <c r="E53" s="751"/>
      <c r="F53" s="751"/>
    </row>
    <row r="54" spans="1:9" ht="21" customHeight="1" x14ac:dyDescent="0.25">
      <c r="A54" s="740" t="s">
        <v>1122</v>
      </c>
      <c r="B54" s="740"/>
      <c r="C54" s="740"/>
      <c r="D54" s="740"/>
      <c r="E54" s="740"/>
      <c r="F54" s="740"/>
    </row>
    <row r="55" spans="1:9" ht="20.25" customHeight="1" x14ac:dyDescent="0.25">
      <c r="A55" s="740" t="s">
        <v>1123</v>
      </c>
      <c r="B55" s="740"/>
      <c r="C55" s="740"/>
      <c r="D55" s="740"/>
      <c r="E55" s="740"/>
      <c r="F55" s="740"/>
    </row>
    <row r="56" spans="1:9" ht="22.5" customHeight="1" x14ac:dyDescent="0.25">
      <c r="A56" s="741" t="s">
        <v>1106</v>
      </c>
      <c r="B56" s="741"/>
      <c r="C56" s="741"/>
      <c r="D56" s="741"/>
      <c r="E56" s="741"/>
      <c r="F56" s="741"/>
    </row>
    <row r="57" spans="1:9" ht="37.5" customHeight="1" x14ac:dyDescent="0.25">
      <c r="A57" s="530" t="s">
        <v>1105</v>
      </c>
      <c r="B57" s="532" t="s">
        <v>1107</v>
      </c>
      <c r="C57" s="531" t="s">
        <v>1108</v>
      </c>
      <c r="D57" s="533" t="s">
        <v>1109</v>
      </c>
      <c r="E57" s="534" t="s">
        <v>1110</v>
      </c>
      <c r="F57" s="530" t="s">
        <v>1111</v>
      </c>
    </row>
    <row r="58" spans="1:9" ht="22.5" customHeight="1" x14ac:dyDescent="0.25">
      <c r="A58" s="535" t="s">
        <v>117</v>
      </c>
      <c r="B58" s="734" t="s">
        <v>1112</v>
      </c>
      <c r="C58" s="734"/>
      <c r="D58" s="734"/>
      <c r="E58" s="734"/>
      <c r="F58" s="734"/>
    </row>
    <row r="59" spans="1:9" ht="33.75" customHeight="1" x14ac:dyDescent="0.25">
      <c r="A59" s="536" t="s">
        <v>118</v>
      </c>
      <c r="B59" s="543">
        <f>'1.5 Micro'!Z11</f>
        <v>0</v>
      </c>
      <c r="C59" s="543">
        <f>'1.5 Micro'!Z13</f>
        <v>0</v>
      </c>
      <c r="D59" s="537"/>
      <c r="E59" s="537"/>
      <c r="F59" s="544" t="str">
        <f>IF(AND(B59=1,C59=1),"CUMPLE","NO CUMPLE")</f>
        <v>NO CUMPLE</v>
      </c>
      <c r="G59" s="6"/>
      <c r="H59" s="6"/>
      <c r="I59" s="6"/>
    </row>
    <row r="60" spans="1:9" ht="7.5" customHeight="1" x14ac:dyDescent="0.25">
      <c r="G60" s="184"/>
      <c r="H60" s="184"/>
      <c r="I60" s="199"/>
    </row>
    <row r="61" spans="1:9" ht="33.75" customHeight="1" x14ac:dyDescent="0.25">
      <c r="A61" s="538" t="s">
        <v>0</v>
      </c>
      <c r="B61" s="543">
        <f>'1.5 Micro'!Z20</f>
        <v>0</v>
      </c>
      <c r="C61" s="543">
        <f>'1.5 Micro'!Z22</f>
        <v>0</v>
      </c>
      <c r="D61" s="537"/>
      <c r="E61" s="537"/>
      <c r="F61" s="544" t="str">
        <f>IF(AND(B61=1,C61=1),"CUMPLE","NO CUMPLE")</f>
        <v>NO CUMPLE</v>
      </c>
      <c r="G61" s="6"/>
      <c r="H61" s="6"/>
      <c r="I61" s="6"/>
    </row>
    <row r="62" spans="1:9" ht="7.5" customHeight="1" x14ac:dyDescent="0.25">
      <c r="G62" s="183"/>
      <c r="H62" s="181"/>
    </row>
    <row r="63" spans="1:9" ht="33.75" customHeight="1" x14ac:dyDescent="0.25">
      <c r="A63" s="538" t="s">
        <v>142</v>
      </c>
      <c r="B63" s="543">
        <f>'1.5 Micro'!Z29</f>
        <v>0</v>
      </c>
      <c r="C63" s="543">
        <f>'1.5 Micro'!Z31</f>
        <v>0</v>
      </c>
      <c r="D63" s="537"/>
      <c r="E63" s="537"/>
      <c r="F63" s="544" t="str">
        <f>IF(AND(B63=1,C63=1),"CUMPLE","NO CUMPLE")</f>
        <v>NO CUMPLE</v>
      </c>
      <c r="G63" s="183"/>
      <c r="H63" s="181"/>
    </row>
    <row r="64" spans="1:9" ht="8.25" customHeight="1" x14ac:dyDescent="0.25">
      <c r="G64" s="6"/>
      <c r="H64" s="6"/>
      <c r="I64" s="6"/>
    </row>
    <row r="65" spans="1:11" ht="33.75" customHeight="1" x14ac:dyDescent="0.25">
      <c r="A65" s="538" t="s">
        <v>150</v>
      </c>
      <c r="B65" s="543">
        <f>'1.5 Micro'!Z38</f>
        <v>0</v>
      </c>
      <c r="C65" s="537"/>
      <c r="D65" s="537"/>
      <c r="E65" s="537"/>
      <c r="F65" s="544" t="str">
        <f>IF(AND(B65=1),"CUMPLE","NO CUMPLE")</f>
        <v>NO CUMPLE</v>
      </c>
      <c r="G65" s="6"/>
      <c r="H65" s="6"/>
      <c r="I65" s="6"/>
    </row>
    <row r="66" spans="1:11" ht="7.5" customHeight="1" x14ac:dyDescent="0.25">
      <c r="G66" s="6"/>
      <c r="H66" s="6"/>
      <c r="I66" s="6"/>
    </row>
    <row r="67" spans="1:11" ht="22.5" customHeight="1" x14ac:dyDescent="0.25">
      <c r="A67" s="535" t="s">
        <v>117</v>
      </c>
      <c r="B67" s="734" t="s">
        <v>154</v>
      </c>
      <c r="C67" s="734"/>
      <c r="D67" s="734"/>
      <c r="E67" s="734"/>
      <c r="F67" s="734"/>
      <c r="G67" s="6"/>
      <c r="H67" s="6"/>
      <c r="I67" s="6"/>
    </row>
    <row r="68" spans="1:11" ht="33.75" customHeight="1" x14ac:dyDescent="0.25">
      <c r="A68" s="538" t="s">
        <v>156</v>
      </c>
      <c r="B68" s="543">
        <f>'1.5 Micro'!Z49</f>
        <v>0</v>
      </c>
      <c r="C68" s="539"/>
      <c r="D68" s="539"/>
      <c r="E68" s="543">
        <f>'1.5 Micro'!Z51</f>
        <v>0</v>
      </c>
      <c r="F68" s="544" t="str">
        <f>IF(AND(B68=1,E68=1),"CUMPLE","NO CUMPLE")</f>
        <v>NO CUMPLE</v>
      </c>
    </row>
    <row r="69" spans="1:11" ht="22.5" customHeight="1" x14ac:dyDescent="0.25">
      <c r="A69"/>
      <c r="B69"/>
      <c r="C69"/>
      <c r="D69"/>
      <c r="E69"/>
      <c r="F69"/>
    </row>
    <row r="70" spans="1:11" ht="22.5" customHeight="1" x14ac:dyDescent="0.25">
      <c r="A70" s="746" t="s">
        <v>1116</v>
      </c>
      <c r="B70" s="746"/>
      <c r="C70" s="747" t="s">
        <v>1115</v>
      </c>
      <c r="D70" s="747"/>
      <c r="E70" s="747"/>
      <c r="F70"/>
    </row>
    <row r="71" spans="1:11" ht="22.5" customHeight="1" x14ac:dyDescent="0.25">
      <c r="A71"/>
      <c r="B71"/>
      <c r="C71"/>
      <c r="D71"/>
      <c r="E71"/>
      <c r="F71"/>
      <c r="G71" s="516"/>
      <c r="H71" s="516"/>
      <c r="I71" s="516"/>
    </row>
    <row r="72" spans="1:11" ht="21.75" customHeight="1" x14ac:dyDescent="0.25">
      <c r="A72" s="753" t="s">
        <v>1117</v>
      </c>
      <c r="B72" s="753"/>
      <c r="C72" s="753"/>
      <c r="D72" s="753"/>
      <c r="E72" s="753"/>
      <c r="F72" s="753"/>
      <c r="J72"/>
      <c r="K72"/>
    </row>
    <row r="73" spans="1:11" ht="37.5" customHeight="1" x14ac:dyDescent="0.25">
      <c r="A73" s="530" t="s">
        <v>1105</v>
      </c>
      <c r="B73" s="532" t="s">
        <v>1107</v>
      </c>
      <c r="C73" s="531" t="s">
        <v>1108</v>
      </c>
      <c r="D73" s="533" t="s">
        <v>1109</v>
      </c>
      <c r="E73" s="534" t="s">
        <v>1110</v>
      </c>
      <c r="F73" s="530" t="s">
        <v>1111</v>
      </c>
      <c r="G73" s="6"/>
      <c r="H73" s="6"/>
      <c r="I73" s="6"/>
      <c r="J73"/>
      <c r="K73"/>
    </row>
    <row r="74" spans="1:11" ht="31.5" customHeight="1" x14ac:dyDescent="0.25">
      <c r="A74" s="535" t="s">
        <v>117</v>
      </c>
      <c r="B74" s="734" t="s">
        <v>165</v>
      </c>
      <c r="C74" s="734"/>
      <c r="D74" s="734"/>
      <c r="E74" s="734"/>
      <c r="F74" s="734"/>
      <c r="G74" s="6"/>
      <c r="H74" s="6"/>
      <c r="I74" s="6"/>
      <c r="J74"/>
      <c r="K74"/>
    </row>
    <row r="75" spans="1:11" ht="33.75" customHeight="1" x14ac:dyDescent="0.25">
      <c r="A75" s="529" t="s">
        <v>167</v>
      </c>
      <c r="B75" s="543">
        <f>'1.5 Micro'!Z63</f>
        <v>0</v>
      </c>
      <c r="C75" s="539"/>
      <c r="D75" s="539"/>
      <c r="E75" s="539"/>
      <c r="F75" s="544" t="str">
        <f>IF(AND(B75=1),"CUMPLE","NO CUMPLE")</f>
        <v>NO CUMPLE</v>
      </c>
      <c r="G75" s="6"/>
      <c r="H75" s="6"/>
      <c r="I75" s="6"/>
      <c r="J75"/>
      <c r="K75"/>
    </row>
    <row r="76" spans="1:11" ht="7.5" customHeight="1" x14ac:dyDescent="0.25">
      <c r="A76"/>
      <c r="B76"/>
      <c r="C76"/>
      <c r="D76"/>
      <c r="E76"/>
      <c r="F76"/>
      <c r="G76" s="6"/>
      <c r="H76" s="6"/>
      <c r="I76" s="6"/>
      <c r="J76"/>
      <c r="K76"/>
    </row>
    <row r="77" spans="1:11" ht="33.75" customHeight="1" x14ac:dyDescent="0.25">
      <c r="A77" s="529" t="s">
        <v>170</v>
      </c>
      <c r="B77" s="543">
        <f>'1.5 Micro'!Z70</f>
        <v>0</v>
      </c>
      <c r="C77" s="543">
        <f>'1.5 Micro'!Z72</f>
        <v>0</v>
      </c>
      <c r="D77" s="539"/>
      <c r="E77" s="539"/>
      <c r="F77" s="544" t="str">
        <f>IF(AND(B77=1,C77=1),"CUMPLE","NO CUMPLE")</f>
        <v>NO CUMPLE</v>
      </c>
      <c r="G77" s="6"/>
      <c r="H77" s="6"/>
      <c r="I77" s="6"/>
      <c r="J77"/>
      <c r="K77"/>
    </row>
    <row r="78" spans="1:11" ht="7.5" customHeight="1" x14ac:dyDescent="0.25">
      <c r="A78" s="529"/>
      <c r="B78"/>
      <c r="C78"/>
      <c r="D78"/>
      <c r="E78"/>
      <c r="F78"/>
      <c r="G78" s="6"/>
      <c r="H78" s="6"/>
      <c r="I78" s="6"/>
      <c r="J78"/>
      <c r="K78"/>
    </row>
    <row r="79" spans="1:11" ht="22.5" customHeight="1" x14ac:dyDescent="0.25">
      <c r="A79" s="535" t="s">
        <v>117</v>
      </c>
      <c r="B79" s="734" t="s">
        <v>176</v>
      </c>
      <c r="C79" s="734"/>
      <c r="D79" s="734"/>
      <c r="E79" s="734"/>
      <c r="F79" s="734"/>
      <c r="G79" s="6"/>
      <c r="H79" s="6"/>
      <c r="I79" s="6"/>
      <c r="J79"/>
      <c r="K79"/>
    </row>
    <row r="80" spans="1:11" ht="34.5" customHeight="1" x14ac:dyDescent="0.25">
      <c r="A80" s="529" t="s">
        <v>178</v>
      </c>
      <c r="B80" s="543">
        <f>'1.5 Micro'!Z85</f>
        <v>0</v>
      </c>
      <c r="C80" s="539"/>
      <c r="D80" s="539"/>
      <c r="E80" s="539"/>
      <c r="F80" s="544" t="str">
        <f>IF(AND(B80=1),"CUMPLE","NO CUMPLE")</f>
        <v>NO CUMPLE</v>
      </c>
      <c r="G80" s="6"/>
      <c r="H80" s="6"/>
      <c r="I80" s="6"/>
      <c r="J80"/>
      <c r="K80"/>
    </row>
    <row r="81" spans="1:11" ht="7.5" customHeight="1" x14ac:dyDescent="0.25">
      <c r="A81" s="529"/>
      <c r="B81"/>
      <c r="C81"/>
      <c r="D81"/>
      <c r="E81"/>
      <c r="F81"/>
      <c r="G81" s="6"/>
      <c r="H81" s="6"/>
      <c r="I81" s="6"/>
      <c r="J81"/>
      <c r="K81"/>
    </row>
    <row r="82" spans="1:11" ht="34.5" customHeight="1" x14ac:dyDescent="0.25">
      <c r="A82" s="529" t="s">
        <v>181</v>
      </c>
      <c r="B82" s="543">
        <f>'1.5 Micro'!Z92</f>
        <v>0</v>
      </c>
      <c r="C82" s="543">
        <f>'1.5 Micro'!Z95</f>
        <v>0</v>
      </c>
      <c r="D82" s="539"/>
      <c r="E82" s="539"/>
      <c r="F82" s="544" t="str">
        <f>IF(AND(B82=1,C82=1),"CUMPLE","NO CUMPLE")</f>
        <v>NO CUMPLE</v>
      </c>
      <c r="G82" s="6"/>
      <c r="H82" s="6"/>
      <c r="I82" s="6"/>
      <c r="J82"/>
      <c r="K82"/>
    </row>
    <row r="83" spans="1:11" ht="7.5" customHeight="1" x14ac:dyDescent="0.25">
      <c r="A83" s="529"/>
      <c r="B83"/>
      <c r="C83"/>
      <c r="D83"/>
      <c r="E83"/>
      <c r="F83"/>
      <c r="G83" s="6"/>
      <c r="H83" s="6"/>
      <c r="I83" s="6"/>
      <c r="J83"/>
      <c r="K83"/>
    </row>
    <row r="84" spans="1:11" ht="22.5" customHeight="1" x14ac:dyDescent="0.25">
      <c r="A84" s="535" t="s">
        <v>117</v>
      </c>
      <c r="B84" s="734" t="s">
        <v>195</v>
      </c>
      <c r="C84" s="734"/>
      <c r="D84" s="734"/>
      <c r="E84" s="734"/>
      <c r="F84" s="734"/>
      <c r="G84" s="6"/>
      <c r="H84" s="6"/>
      <c r="I84" s="6"/>
      <c r="J84"/>
      <c r="K84"/>
    </row>
    <row r="85" spans="1:11" ht="34.5" customHeight="1" x14ac:dyDescent="0.25">
      <c r="A85" s="529" t="s">
        <v>197</v>
      </c>
      <c r="B85" s="543">
        <f>'1.5 Micro'!Z109</f>
        <v>0</v>
      </c>
      <c r="C85" s="543">
        <f>'1.5 Micro'!Z111</f>
        <v>0</v>
      </c>
      <c r="D85" s="539"/>
      <c r="E85" s="539"/>
      <c r="F85" s="544" t="str">
        <f>IF(AND(B85=1,C85=1),"CUMPLE","NO CUMPLE")</f>
        <v>NO CUMPLE</v>
      </c>
      <c r="G85" s="6"/>
      <c r="H85" s="6"/>
      <c r="I85" s="6"/>
      <c r="J85"/>
      <c r="K85"/>
    </row>
    <row r="86" spans="1:11" ht="7.5" customHeight="1" x14ac:dyDescent="0.25">
      <c r="A86" s="529"/>
      <c r="B86"/>
      <c r="C86"/>
      <c r="D86"/>
      <c r="E86"/>
      <c r="F86"/>
      <c r="G86" s="6"/>
      <c r="H86" s="6"/>
      <c r="I86" s="6"/>
      <c r="J86"/>
      <c r="K86"/>
    </row>
    <row r="87" spans="1:11" ht="43.5" customHeight="1" x14ac:dyDescent="0.25">
      <c r="A87" s="529" t="s">
        <v>205</v>
      </c>
      <c r="B87" s="545"/>
      <c r="C87" s="543">
        <f>'1.5 Micro'!Z118</f>
        <v>0</v>
      </c>
      <c r="D87" s="539"/>
      <c r="E87" s="539"/>
      <c r="F87" s="544" t="str">
        <f>IF(AND(C87=1),"CUMPLE","NO CUMPLE")</f>
        <v>NO CUMPLE</v>
      </c>
      <c r="G87" s="6"/>
      <c r="H87" s="6"/>
      <c r="I87" s="6"/>
      <c r="J87"/>
      <c r="K87"/>
    </row>
    <row r="88" spans="1:11" ht="22.5" customHeight="1" x14ac:dyDescent="0.25">
      <c r="A88" s="529"/>
      <c r="B88"/>
      <c r="C88"/>
      <c r="D88"/>
      <c r="E88"/>
      <c r="F88"/>
      <c r="G88" s="6"/>
      <c r="H88" s="6"/>
      <c r="I88" s="6"/>
      <c r="J88"/>
      <c r="K88"/>
    </row>
    <row r="89" spans="1:11" ht="22.5" customHeight="1" x14ac:dyDescent="0.25">
      <c r="A89" s="746" t="s">
        <v>1116</v>
      </c>
      <c r="B89" s="746"/>
      <c r="C89" s="747" t="s">
        <v>1118</v>
      </c>
      <c r="D89" s="747"/>
      <c r="E89" s="747"/>
      <c r="F89"/>
      <c r="G89" s="6"/>
      <c r="H89" s="6"/>
      <c r="I89" s="6"/>
      <c r="J89"/>
      <c r="K89"/>
    </row>
    <row r="90" spans="1:11" ht="22.5" customHeight="1" x14ac:dyDescent="0.25">
      <c r="A90" s="153"/>
      <c r="B90" s="153"/>
      <c r="C90" s="541"/>
      <c r="D90" s="541"/>
      <c r="E90" s="541"/>
      <c r="F90"/>
      <c r="G90" s="6"/>
      <c r="H90" s="6"/>
      <c r="I90" s="6"/>
      <c r="J90"/>
      <c r="K90"/>
    </row>
    <row r="91" spans="1:11" ht="22.5" customHeight="1" x14ac:dyDescent="0.25">
      <c r="A91"/>
      <c r="B91"/>
      <c r="C91"/>
      <c r="D91"/>
      <c r="E91"/>
      <c r="F91"/>
      <c r="G91" s="6"/>
      <c r="H91" s="6"/>
      <c r="I91" s="6"/>
      <c r="J91"/>
      <c r="K91"/>
    </row>
    <row r="92" spans="1:11" ht="22.5" customHeight="1" x14ac:dyDescent="0.25">
      <c r="A92" s="752" t="s">
        <v>1119</v>
      </c>
      <c r="B92" s="752"/>
      <c r="C92" s="752"/>
      <c r="D92" s="752"/>
      <c r="E92" s="752"/>
      <c r="F92" s="752"/>
      <c r="G92" s="6"/>
      <c r="H92" s="6"/>
      <c r="I92" s="6"/>
      <c r="J92"/>
      <c r="K92"/>
    </row>
    <row r="93" spans="1:11" ht="22.5" customHeight="1" x14ac:dyDescent="0.25">
      <c r="A93" s="530" t="s">
        <v>1105</v>
      </c>
      <c r="B93" s="532" t="s">
        <v>1107</v>
      </c>
      <c r="C93" s="531" t="s">
        <v>1108</v>
      </c>
      <c r="D93" s="533" t="s">
        <v>1109</v>
      </c>
      <c r="E93" s="534" t="s">
        <v>1110</v>
      </c>
      <c r="F93" s="530" t="s">
        <v>1111</v>
      </c>
      <c r="G93" s="6"/>
      <c r="H93" s="6"/>
      <c r="I93" s="6"/>
      <c r="J93"/>
      <c r="K93"/>
    </row>
    <row r="94" spans="1:11" ht="34.5" customHeight="1" x14ac:dyDescent="0.25">
      <c r="A94" s="535" t="s">
        <v>117</v>
      </c>
      <c r="B94" s="734" t="s">
        <v>210</v>
      </c>
      <c r="C94" s="734"/>
      <c r="D94" s="734"/>
      <c r="E94" s="734"/>
      <c r="F94" s="734"/>
      <c r="G94" s="6"/>
      <c r="H94" s="6"/>
      <c r="I94" s="6"/>
      <c r="J94"/>
      <c r="K94"/>
    </row>
    <row r="95" spans="1:11" ht="33.75" customHeight="1" x14ac:dyDescent="0.25">
      <c r="A95" s="529" t="s">
        <v>212</v>
      </c>
      <c r="B95" s="543">
        <f>'1.5 Micro'!Z131</f>
        <v>0</v>
      </c>
      <c r="C95" s="543">
        <f>'1.5 Micro'!Z135</f>
        <v>0</v>
      </c>
      <c r="D95" s="539"/>
      <c r="E95" s="539"/>
      <c r="F95" s="544" t="str">
        <f>IF(AND(B95=1,C95=1),"CUMPLE","NO CUMPLE")</f>
        <v>NO CUMPLE</v>
      </c>
      <c r="G95" s="6"/>
      <c r="H95" s="6"/>
      <c r="I95" s="6"/>
      <c r="J95"/>
      <c r="K95"/>
    </row>
    <row r="96" spans="1:11" ht="7.5" customHeight="1" x14ac:dyDescent="0.25">
      <c r="A96"/>
      <c r="B96"/>
      <c r="C96"/>
      <c r="D96"/>
      <c r="E96"/>
      <c r="F96"/>
      <c r="G96" s="6"/>
      <c r="H96" s="6"/>
      <c r="I96" s="6"/>
      <c r="J96"/>
      <c r="K96"/>
    </row>
    <row r="97" spans="1:11" ht="34.5" customHeight="1" x14ac:dyDescent="0.25">
      <c r="A97" s="529" t="s">
        <v>222</v>
      </c>
      <c r="B97" s="543">
        <f>'1.5 Micro'!Z143</f>
        <v>0</v>
      </c>
      <c r="C97" s="539"/>
      <c r="D97" s="539"/>
      <c r="E97" s="539"/>
      <c r="F97" s="544" t="str">
        <f>IF(AND(B97=1),"CUMPLE","NO CUMPLE")</f>
        <v>NO CUMPLE</v>
      </c>
      <c r="G97" s="6"/>
      <c r="H97" s="6"/>
      <c r="I97" s="6"/>
      <c r="J97"/>
      <c r="K97"/>
    </row>
    <row r="98" spans="1:11" ht="7.5" customHeight="1" x14ac:dyDescent="0.25">
      <c r="A98" s="529"/>
      <c r="B98"/>
      <c r="C98"/>
      <c r="D98"/>
      <c r="E98"/>
      <c r="F98"/>
      <c r="G98" s="6"/>
      <c r="H98" s="6"/>
      <c r="I98" s="6"/>
      <c r="J98"/>
      <c r="K98"/>
    </row>
    <row r="99" spans="1:11" ht="34.5" customHeight="1" x14ac:dyDescent="0.25">
      <c r="A99" s="529" t="s">
        <v>224</v>
      </c>
      <c r="B99" s="543">
        <f>'1.5 Micro'!Z150</f>
        <v>0</v>
      </c>
      <c r="C99" s="543">
        <f>'1.5 Micro'!Z151</f>
        <v>0</v>
      </c>
      <c r="D99" s="539"/>
      <c r="E99" s="539"/>
      <c r="F99" s="544" t="str">
        <f>IF(AND(B99=1,C99=1),"CUMPLE","NO CUMPLE")</f>
        <v>NO CUMPLE</v>
      </c>
      <c r="G99" s="6"/>
      <c r="H99" s="6"/>
      <c r="I99" s="6"/>
      <c r="J99"/>
      <c r="K99"/>
    </row>
    <row r="100" spans="1:11" ht="7.5" customHeight="1" x14ac:dyDescent="0.25">
      <c r="A100" s="529"/>
      <c r="B100"/>
      <c r="C100"/>
      <c r="D100"/>
      <c r="E100"/>
      <c r="F100"/>
      <c r="G100" s="6"/>
      <c r="H100" s="6"/>
      <c r="I100" s="6"/>
      <c r="J100"/>
      <c r="K100"/>
    </row>
    <row r="101" spans="1:11" ht="34.5" customHeight="1" x14ac:dyDescent="0.25">
      <c r="A101" s="529" t="s">
        <v>228</v>
      </c>
      <c r="B101" s="543">
        <f>'1.5 Micro'!Z158</f>
        <v>0</v>
      </c>
      <c r="C101" s="539"/>
      <c r="D101" s="539"/>
      <c r="E101" s="539"/>
      <c r="F101" s="544" t="str">
        <f>IF(AND(B101=1),"CUMPLE","NO CUMPLE")</f>
        <v>NO CUMPLE</v>
      </c>
      <c r="G101" s="6"/>
      <c r="H101" s="6"/>
      <c r="I101" s="6"/>
      <c r="J101"/>
      <c r="K101"/>
    </row>
    <row r="102" spans="1:11" ht="7.5" customHeight="1" x14ac:dyDescent="0.25">
      <c r="A102" s="529"/>
      <c r="B102"/>
      <c r="C102"/>
      <c r="D102"/>
      <c r="E102"/>
      <c r="F102"/>
      <c r="G102" s="6"/>
      <c r="H102" s="6"/>
      <c r="I102" s="6"/>
      <c r="J102"/>
      <c r="K102"/>
    </row>
    <row r="103" spans="1:11" ht="30" customHeight="1" x14ac:dyDescent="0.25">
      <c r="A103" s="535" t="s">
        <v>117</v>
      </c>
      <c r="B103" s="734" t="s">
        <v>231</v>
      </c>
      <c r="C103" s="734"/>
      <c r="D103" s="734"/>
      <c r="E103" s="734"/>
      <c r="F103" s="734"/>
      <c r="G103" s="6"/>
      <c r="H103" s="6"/>
      <c r="I103" s="6"/>
      <c r="J103"/>
      <c r="K103"/>
    </row>
    <row r="104" spans="1:11" ht="33.75" customHeight="1" x14ac:dyDescent="0.25">
      <c r="A104" s="529" t="s">
        <v>233</v>
      </c>
      <c r="B104" s="543">
        <f>'1.5 Micro'!Z170</f>
        <v>0</v>
      </c>
      <c r="C104" s="539"/>
      <c r="D104" s="539"/>
      <c r="E104" s="539"/>
      <c r="F104" s="544" t="str">
        <f>IF(AND(B104=1),"CUMPLE","NO CUMPLE")</f>
        <v>NO CUMPLE</v>
      </c>
      <c r="G104" s="6"/>
      <c r="H104" s="6"/>
      <c r="I104" s="6"/>
      <c r="J104"/>
      <c r="K104"/>
    </row>
    <row r="105" spans="1:11" ht="22.5" customHeight="1" x14ac:dyDescent="0.25">
      <c r="A105" s="529"/>
      <c r="B105"/>
      <c r="C105"/>
      <c r="D105"/>
      <c r="E105"/>
      <c r="F105"/>
      <c r="G105" s="6"/>
      <c r="H105" s="6"/>
      <c r="I105" s="6"/>
      <c r="J105"/>
      <c r="K105"/>
    </row>
    <row r="106" spans="1:11" ht="33.75" customHeight="1" x14ac:dyDescent="0.25">
      <c r="A106" s="746" t="s">
        <v>1116</v>
      </c>
      <c r="B106" s="746"/>
      <c r="C106" s="747" t="s">
        <v>1120</v>
      </c>
      <c r="D106" s="747"/>
      <c r="E106" s="747"/>
      <c r="F106"/>
      <c r="G106" s="6"/>
      <c r="H106" s="6"/>
      <c r="I106" s="6"/>
      <c r="J106"/>
      <c r="K106"/>
    </row>
    <row r="107" spans="1:11" ht="225" customHeight="1" x14ac:dyDescent="0.25">
      <c r="A107" s="153"/>
      <c r="B107" s="153"/>
      <c r="C107" s="542"/>
      <c r="D107" s="542"/>
      <c r="E107" s="542"/>
      <c r="F107"/>
      <c r="G107" s="6"/>
      <c r="H107" s="6"/>
      <c r="I107" s="6"/>
      <c r="J107"/>
      <c r="K107"/>
    </row>
    <row r="108" spans="1:11" ht="225" customHeight="1" x14ac:dyDescent="0.25">
      <c r="A108"/>
      <c r="B108"/>
      <c r="C108"/>
      <c r="D108"/>
      <c r="E108"/>
      <c r="F108"/>
      <c r="G108" s="6"/>
      <c r="H108" s="6"/>
      <c r="I108" s="6"/>
      <c r="J108"/>
      <c r="K108"/>
    </row>
    <row r="109" spans="1:11" ht="22.5" customHeight="1" x14ac:dyDescent="0.25">
      <c r="A109" s="748" t="s">
        <v>1132</v>
      </c>
      <c r="B109" s="748"/>
      <c r="C109" s="748"/>
      <c r="D109" s="748"/>
      <c r="E109" s="748"/>
      <c r="F109" s="748"/>
      <c r="G109" s="6"/>
      <c r="H109" s="6"/>
      <c r="I109" s="6"/>
      <c r="J109"/>
      <c r="K109"/>
    </row>
    <row r="110" spans="1:11" ht="60.75" customHeight="1" x14ac:dyDescent="0.25">
      <c r="A110" s="722" t="s">
        <v>1133</v>
      </c>
      <c r="B110" s="722"/>
      <c r="C110" s="722"/>
      <c r="D110" s="722"/>
      <c r="E110" s="722"/>
      <c r="F110" s="722"/>
      <c r="G110" s="6"/>
      <c r="H110" s="6"/>
      <c r="I110" s="6"/>
      <c r="J110"/>
      <c r="K110"/>
    </row>
    <row r="111" spans="1:11" ht="50.25" customHeight="1" x14ac:dyDescent="0.25">
      <c r="A111" s="722" t="s">
        <v>1121</v>
      </c>
      <c r="B111" s="722"/>
      <c r="C111" s="722"/>
      <c r="D111" s="722"/>
      <c r="E111" s="722"/>
      <c r="F111" s="722"/>
      <c r="G111" s="6"/>
      <c r="H111" s="6"/>
      <c r="I111" s="6"/>
      <c r="J111"/>
      <c r="K111"/>
    </row>
    <row r="112" spans="1:11" customFormat="1" ht="21" customHeight="1" x14ac:dyDescent="0.25"/>
    <row r="113" spans="1:11" ht="21.75" customHeight="1" x14ac:dyDescent="0.25">
      <c r="A113" s="730" t="s">
        <v>1124</v>
      </c>
      <c r="B113" s="730"/>
      <c r="C113" s="730"/>
      <c r="D113" s="730"/>
      <c r="E113" s="595" t="s">
        <v>1134</v>
      </c>
      <c r="F113" s="197"/>
      <c r="I113" s="200"/>
      <c r="J113"/>
      <c r="K113"/>
    </row>
    <row r="114" spans="1:11" x14ac:dyDescent="0.25">
      <c r="A114" s="726" t="s">
        <v>118</v>
      </c>
      <c r="B114" s="726"/>
      <c r="C114" s="726"/>
      <c r="D114" s="726"/>
      <c r="E114" s="596"/>
      <c r="F114" s="197"/>
      <c r="G114"/>
      <c r="H114"/>
      <c r="I114"/>
      <c r="J114"/>
      <c r="K114"/>
    </row>
    <row r="115" spans="1:11" ht="33.75" customHeight="1" x14ac:dyDescent="0.25">
      <c r="A115" s="721" t="str">
        <f>IF('1.5 Micro'!V11=TRUE,"",'1.5 Micro'!J11)</f>
        <v>La empresa de TI conoce a su mercado objetivo y  bajo un enfoque práctico desarrolla y administra el contenido de su oferta.</v>
      </c>
      <c r="B115" s="721"/>
      <c r="C115" s="721"/>
      <c r="D115" s="721"/>
      <c r="E115" s="597" t="str">
        <f>MID(F115,1,7)</f>
        <v>1.1.1</v>
      </c>
      <c r="F115" s="200" t="str">
        <f>IF('1.5 Micro'!V11=TRUE,"",'1.5 Micro'!I11)</f>
        <v>1.1.1</v>
      </c>
      <c r="G115"/>
      <c r="H115"/>
      <c r="I115"/>
      <c r="J115"/>
      <c r="K115"/>
    </row>
    <row r="116" spans="1:11" ht="33.75" customHeight="1" x14ac:dyDescent="0.25">
      <c r="A116" s="721" t="str">
        <f>IF('1.5 Micro'!V12=TRUE,"",'1.5 Micro'!J12)</f>
        <v>Cuenta con una administración de su oferta de productos y/o servicios que le permite a la Empresa de TI:</v>
      </c>
      <c r="B116" s="721"/>
      <c r="C116" s="721"/>
      <c r="D116" s="721"/>
      <c r="E116" s="597" t="str">
        <f>MID(F116,1,7)</f>
        <v>1.1.2.1</v>
      </c>
      <c r="F116" s="200" t="str">
        <f>IF('1.5 Micro'!V12=TRUE,"",'1.5 Micro'!I12)</f>
        <v>1.1.2.1</v>
      </c>
      <c r="G116"/>
      <c r="H116"/>
      <c r="I116"/>
      <c r="J116"/>
      <c r="K116"/>
    </row>
    <row r="117" spans="1:11" ht="69.75" customHeight="1" x14ac:dyDescent="0.25">
      <c r="A117" s="724" t="str">
        <f>IF('1.5 Micro'!V13=TRUE,"",'1.5 Micro'!J13)</f>
        <v>Identificar y estructurar los servicios que serán ofrecidos en el mercado con la finalidad de alcanzar las metas y objetivos planteados, considerando los recursos ,la infraestructura de la empresa y el alcance territorial de la oferta (Regional Nacional o Internacional)</v>
      </c>
      <c r="B117" s="724"/>
      <c r="C117" s="724"/>
      <c r="D117" s="724"/>
      <c r="E117" s="597" t="str">
        <f>MID(F117,1,7)</f>
        <v>1.1.2.1</v>
      </c>
      <c r="F117" s="200" t="str">
        <f>IF('1.5 Micro'!V13=TRUE,"",'1.5 Micro'!I13)</f>
        <v>1.1.2.1.B</v>
      </c>
      <c r="G117"/>
      <c r="H117"/>
      <c r="I117"/>
      <c r="J117"/>
      <c r="K117"/>
    </row>
    <row r="118" spans="1:11" x14ac:dyDescent="0.25">
      <c r="A118" s="726" t="str">
        <f>IF('1.5 Micro'!V15=TRUE,"",'1.5 Micro'!J15)</f>
        <v>1.2 Administración del Valor del Cliente para la Empresa de TI</v>
      </c>
      <c r="B118" s="726"/>
      <c r="C118" s="726"/>
      <c r="D118" s="726"/>
      <c r="E118" s="597"/>
      <c r="F118" s="200"/>
      <c r="G118"/>
      <c r="H118"/>
      <c r="I118"/>
      <c r="J118"/>
      <c r="K118"/>
    </row>
    <row r="119" spans="1:11" ht="52.5" customHeight="1" x14ac:dyDescent="0.25">
      <c r="A119" s="721" t="str">
        <f>IF('1.5 Micro'!V20=TRUE,"",'1.5 Micro'!J20)</f>
        <v>Mediante un enfoque práctico, analiza la situación de su cartera de clientes, selecciona aquellos que le parecen más rentables y define líneas de acción enfocadas a cada uno de éstos.</v>
      </c>
      <c r="B119" s="721"/>
      <c r="C119" s="721"/>
      <c r="D119" s="721"/>
      <c r="E119" s="597" t="str">
        <f>MID(F119,1,7)</f>
        <v>1.2.1</v>
      </c>
      <c r="F119" s="200" t="str">
        <f>IF('1.5 Micro'!V20=TRUE,"",'1.5 Micro'!I20)</f>
        <v>1.2.1</v>
      </c>
      <c r="G119"/>
      <c r="H119"/>
      <c r="I119"/>
      <c r="J119"/>
      <c r="K119"/>
    </row>
    <row r="120" spans="1:11" ht="52.5" customHeight="1" x14ac:dyDescent="0.25">
      <c r="A120" s="721" t="str">
        <f>IF('1.5 Micro'!V21=TRUE,"",'1.5 Micro'!J21)</f>
        <v>La empresa de TI, cuenta con un proceso de Administración del Valor del Cliente  que considera lo siguiente:</v>
      </c>
      <c r="B120" s="721"/>
      <c r="C120" s="721"/>
      <c r="D120" s="721"/>
      <c r="E120" s="597" t="str">
        <f>MID(F120,1,7)</f>
        <v>1.2.2.1</v>
      </c>
      <c r="F120" s="200" t="str">
        <f>IF('1.5 Micro'!V21=TRUE,"",'1.5 Micro'!I21)</f>
        <v>1.2.2.1</v>
      </c>
      <c r="G120"/>
      <c r="H120"/>
      <c r="I120"/>
      <c r="J120"/>
      <c r="K120"/>
    </row>
    <row r="121" spans="1:11" ht="47.25" customHeight="1" x14ac:dyDescent="0.25">
      <c r="A121" s="724" t="str">
        <f>IF('1.5 Micro'!V22=TRUE,"",'1.5 Micro'!J22)</f>
        <v xml:space="preserve">El establecimiento de los clientes más valiosos en términos económicos, el análisis del negocio potencial que se puede conseguir y el negocio potencial que se puede perder </v>
      </c>
      <c r="B121" s="724"/>
      <c r="C121" s="724"/>
      <c r="D121" s="724"/>
      <c r="E121" s="597" t="str">
        <f>MID(F121,1,7)</f>
        <v>1.2.2.1</v>
      </c>
      <c r="F121" s="200" t="str">
        <f>IF('1.5 Micro'!V22=TRUE,"",'1.5 Micro'!I22)</f>
        <v>1.2.2.1.B</v>
      </c>
      <c r="G121"/>
      <c r="H121"/>
      <c r="I121"/>
      <c r="J121"/>
      <c r="K121"/>
    </row>
    <row r="122" spans="1:11" x14ac:dyDescent="0.25">
      <c r="A122" s="726" t="str">
        <f>IF('1.5 Micro'!V24=TRUE,"",'1.5 Micro'!J24)</f>
        <v>1.3 Administración del Valor Generado para el Cliente</v>
      </c>
      <c r="B122" s="726"/>
      <c r="C122" s="726"/>
      <c r="D122" s="726"/>
      <c r="E122" s="597"/>
      <c r="F122" s="200"/>
      <c r="G122"/>
      <c r="H122"/>
      <c r="I122"/>
      <c r="J122"/>
      <c r="K122"/>
    </row>
    <row r="123" spans="1:11" ht="52.5" customHeight="1" x14ac:dyDescent="0.25">
      <c r="A123" s="721" t="str">
        <f>IF('1.5 Micro'!V29=TRUE,"",'1.5 Micro'!J29)</f>
        <v>Bajo un enfoque práctico define una serie de acciones comerciales, con la finalidad de atender las necesidades de sus clientes y las adecúa a cada caso en particular conforme se va desarrollando la relación comercial</v>
      </c>
      <c r="B123" s="721"/>
      <c r="C123" s="721"/>
      <c r="D123" s="721"/>
      <c r="E123" s="597" t="str">
        <f>MID(F123,1,7)</f>
        <v>1.3.1</v>
      </c>
      <c r="F123" s="200" t="str">
        <f>IF('1.5 Micro'!V29=TRUE,"",'1.5 Micro'!I29)</f>
        <v>1.3.1</v>
      </c>
      <c r="G123"/>
      <c r="H123"/>
      <c r="I123"/>
      <c r="J123"/>
      <c r="K123"/>
    </row>
    <row r="124" spans="1:11" ht="52.5" customHeight="1" x14ac:dyDescent="0.25">
      <c r="A124" s="721" t="str">
        <f>IF('1.5 Micro'!V30=TRUE,"",'1.5 Micro'!J30)</f>
        <v>Existe un mecanismo enfocado  en el proceso de Administración del Valor Generado para el Cliente y éste se encuentra formalmente documentado considerando lo siguiente:</v>
      </c>
      <c r="B124" s="721"/>
      <c r="C124" s="721"/>
      <c r="D124" s="721"/>
      <c r="E124" s="597" t="str">
        <f>MID(F124,1,7)</f>
        <v>1.3.2.1</v>
      </c>
      <c r="F124" s="200" t="str">
        <f>IF('1.5 Micro'!V30=TRUE,"",'1.5 Micro'!I30)</f>
        <v>1.3.2.1</v>
      </c>
      <c r="G124"/>
      <c r="H124"/>
      <c r="I124"/>
      <c r="J124"/>
      <c r="K124"/>
    </row>
    <row r="125" spans="1:11" ht="21" customHeight="1" x14ac:dyDescent="0.25">
      <c r="A125" s="724" t="str">
        <f>IF('1.5 Micro'!V31=TRUE,"",'1.5 Micro'!J31)</f>
        <v>Un diseño y mantenimiento de la base de datos de sus clientes</v>
      </c>
      <c r="B125" s="724"/>
      <c r="C125" s="724"/>
      <c r="D125" s="724"/>
      <c r="E125" s="597" t="str">
        <f>MID(F125,1,7)</f>
        <v>1.3.2.1</v>
      </c>
      <c r="F125" s="200" t="str">
        <f>IF('1.5 Micro'!V31=TRUE,"",'1.5 Micro'!I31)</f>
        <v>1.3.2.1.C</v>
      </c>
      <c r="G125"/>
      <c r="H125"/>
      <c r="I125"/>
      <c r="J125"/>
      <c r="K125"/>
    </row>
    <row r="126" spans="1:11" x14ac:dyDescent="0.25">
      <c r="A126" s="726" t="str">
        <f>IF('1.5 Micro'!V33=TRUE,"",'1.5 Micro'!J33)</f>
        <v>1.4 Administración de la Calidad Empresarial</v>
      </c>
      <c r="B126" s="726"/>
      <c r="C126" s="726"/>
      <c r="D126" s="726"/>
      <c r="E126" s="597"/>
      <c r="F126" s="200"/>
      <c r="G126"/>
      <c r="H126"/>
      <c r="I126"/>
      <c r="J126"/>
      <c r="K126"/>
    </row>
    <row r="127" spans="1:11" ht="41.25" customHeight="1" x14ac:dyDescent="0.25">
      <c r="A127" s="721" t="str">
        <f>IF('1.5 Micro'!V38=TRUE,"",'1.5 Micro'!J38)</f>
        <v>Establece objetivos de calidad basados en percepciones y experiencia personal y desarrolla lineamientos que permitan alcanzar dichos objetivos</v>
      </c>
      <c r="B127" s="721"/>
      <c r="C127" s="721"/>
      <c r="D127" s="721"/>
      <c r="E127" s="597" t="str">
        <f>MID(F127,1,7)</f>
        <v>1.4.1</v>
      </c>
      <c r="F127" s="200" t="str">
        <f>IF('1.5 Micro'!V38=TRUE,"",'1.5 Micro'!I38)</f>
        <v>1.4.1</v>
      </c>
      <c r="G127"/>
      <c r="H127"/>
      <c r="I127"/>
      <c r="J127"/>
      <c r="K127"/>
    </row>
    <row r="128" spans="1:11" x14ac:dyDescent="0.25">
      <c r="A128" s="726" t="str">
        <f>IF('1.5 Micro'!V44=TRUE,"",'1.5 Micro'!J44)</f>
        <v>2.1 Planeación Estratégica Empresarial</v>
      </c>
      <c r="B128" s="726"/>
      <c r="C128" s="726"/>
      <c r="D128" s="726"/>
      <c r="E128" s="597"/>
      <c r="F128" s="200"/>
      <c r="G128"/>
      <c r="H128"/>
      <c r="I128"/>
    </row>
    <row r="129" spans="1:9" ht="63.75" customHeight="1" x14ac:dyDescent="0.25">
      <c r="A129" s="721" t="str">
        <f>IF('1.5 Micro'!V49=TRUE,"",'1.5 Micro'!J49)</f>
        <v xml:space="preserve">Establece su mercado objetivo y bajo un enfoque práctico desarrolla líneas de negocio con el objetivo de satisfacer una demanda existente y busca  la obtención o generación de los recursos necesarios para el desarrollo de los negocios conforme se presentan los requerimientos          </v>
      </c>
      <c r="B129" s="721"/>
      <c r="C129" s="721"/>
      <c r="D129" s="721"/>
      <c r="E129" s="597" t="str">
        <f>MID(F129,1,7)</f>
        <v>2.1.1</v>
      </c>
      <c r="F129" s="200" t="str">
        <f>IF('1.5 Micro'!V49=TRUE,"",'1.5 Micro'!I49)</f>
        <v>2.1.1</v>
      </c>
      <c r="G129"/>
      <c r="H129"/>
      <c r="I129"/>
    </row>
    <row r="130" spans="1:9" ht="42.75" customHeight="1" x14ac:dyDescent="0.25">
      <c r="A130" s="721" t="str">
        <f>IF('1.5 Micro'!V50=TRUE,"",'1.5 Micro'!J50)</f>
        <v>Mide la efectividad del proceso de Planeación Estratégica ya que cuenta con indicadores de desempeño muestran:</v>
      </c>
      <c r="B130" s="721"/>
      <c r="C130" s="721"/>
      <c r="D130" s="721"/>
      <c r="E130" s="597" t="str">
        <f>MID(F130,1,7)</f>
        <v>2.1.4.2</v>
      </c>
      <c r="F130" s="200" t="str">
        <f>IF('1.5 Micro'!V50=TRUE,"",'1.5 Micro'!I50)</f>
        <v>2.1.4.2</v>
      </c>
      <c r="G130"/>
      <c r="H130"/>
      <c r="I130"/>
    </row>
    <row r="131" spans="1:9" ht="38.25" customHeight="1" x14ac:dyDescent="0.25">
      <c r="A131" s="724" t="str">
        <f>IF('1.5 Micro'!V51=TRUE,"",'1.5 Micro'!J51)</f>
        <v>El mantenimiento de las ventajas comparativas que permiten  alcanzar, sostener y mejorar una determinada posición en el entorno socioeconómico</v>
      </c>
      <c r="B131" s="724"/>
      <c r="C131" s="724"/>
      <c r="D131" s="724"/>
      <c r="E131" s="597" t="str">
        <f>MID(F131,1,7)</f>
        <v>2.1.4.2</v>
      </c>
      <c r="F131" s="200" t="str">
        <f>IF('1.5 Micro'!V51=TRUE,"",'1.5 Micro'!I51)</f>
        <v>2.1.4.2.G</v>
      </c>
      <c r="G131"/>
      <c r="H131"/>
      <c r="I131"/>
    </row>
    <row r="132" spans="1:9" ht="22.5" customHeight="1" x14ac:dyDescent="0.25">
      <c r="A132" s="727" t="s">
        <v>1126</v>
      </c>
      <c r="B132" s="727"/>
      <c r="C132" s="727"/>
      <c r="D132" s="727"/>
      <c r="E132" s="595" t="s">
        <v>1134</v>
      </c>
      <c r="F132" s="200"/>
      <c r="G132"/>
      <c r="H132"/>
      <c r="I132"/>
    </row>
    <row r="133" spans="1:9" x14ac:dyDescent="0.25">
      <c r="A133" s="725" t="str">
        <f>IF('1.5 Micro'!V58=TRUE,"",'1.5 Micro'!J58)</f>
        <v>1.1 Administración del conocimiento financiero</v>
      </c>
      <c r="B133" s="725"/>
      <c r="C133" s="725"/>
      <c r="D133" s="725"/>
      <c r="E133" s="597"/>
      <c r="F133" s="200"/>
      <c r="G133"/>
      <c r="H133"/>
      <c r="I133"/>
    </row>
    <row r="134" spans="1:9" ht="39.75" customHeight="1" x14ac:dyDescent="0.25">
      <c r="A134" s="721" t="str">
        <f>IF('1.5 Micro'!V63=TRUE,"",'1.5 Micro'!J63)</f>
        <v>El empresario y algunos de sus colaboradores tienen nociones de finanzas que aplican de manera práctica en la gestión financiera de la empresa.</v>
      </c>
      <c r="B134" s="721"/>
      <c r="C134" s="721"/>
      <c r="D134" s="721"/>
      <c r="E134" s="597" t="str">
        <f>MID(F134,1,7)</f>
        <v>1.1.1</v>
      </c>
      <c r="F134" s="200" t="str">
        <f>IF('1.5 Micro'!V63=TRUE,"",'1.5 Micro'!I63)</f>
        <v>1.1.1</v>
      </c>
      <c r="G134" s="25"/>
    </row>
    <row r="135" spans="1:9" ht="15" customHeight="1" x14ac:dyDescent="0.25">
      <c r="A135" s="725" t="str">
        <f>IF('1.5 Micro'!V65=TRUE,"",'1.5 Micro'!J65)</f>
        <v>1.2 Elaboración y Reporte de la Información Financiera</v>
      </c>
      <c r="B135" s="725"/>
      <c r="C135" s="725"/>
      <c r="D135" s="725"/>
      <c r="E135" s="597"/>
      <c r="F135" s="200"/>
      <c r="G135" s="25"/>
    </row>
    <row r="136" spans="1:9" ht="51" customHeight="1" x14ac:dyDescent="0.25">
      <c r="A136" s="721" t="str">
        <f>IF('1.5 Micro'!V70=TRUE,"",'1.5 Micro'!J70)</f>
        <v>El proceso de Elaboración y Reporte de la Información Financiera se realiza de manera periódica y se administra o subcontrata (outsourcing) la actividad de elaboración y procesamiento de información financiera</v>
      </c>
      <c r="B136" s="721"/>
      <c r="C136" s="721"/>
      <c r="D136" s="721"/>
      <c r="E136" s="597" t="str">
        <f>MID(F136,1,7)</f>
        <v>1.2.1</v>
      </c>
      <c r="F136" s="200" t="str">
        <f>IF('1.5 Micro'!V70=TRUE,"",'1.5 Micro'!I70)</f>
        <v>1.2.1</v>
      </c>
      <c r="G136" s="25"/>
    </row>
    <row r="137" spans="1:9" ht="51" customHeight="1" x14ac:dyDescent="0.25">
      <c r="A137" s="721" t="str">
        <f>IF('1.5 Micro'!V71=TRUE,"",'1.5 Micro'!J71)</f>
        <v>La empresa de TI está estructurada y su proceso de Elaboración y Reporte de la Información Financiera se encuentra formalizado, a través de lo siguiente:</v>
      </c>
      <c r="B137" s="721"/>
      <c r="C137" s="721"/>
      <c r="D137" s="721"/>
      <c r="E137" s="597" t="str">
        <f>MID(F137,1,7)</f>
        <v>1.2.2.1</v>
      </c>
      <c r="F137" s="200" t="str">
        <f>IF('1.5 Micro'!V71=TRUE,"",'1.5 Micro'!I71)</f>
        <v>1.2.2.1</v>
      </c>
      <c r="G137" s="566"/>
    </row>
    <row r="138" spans="1:9" ht="30" customHeight="1" x14ac:dyDescent="0.25">
      <c r="A138" s="724" t="str">
        <f>IF('1.5 Micro'!V72=TRUE,"",'1.5 Micro'!J72)</f>
        <v>Mantiene un historial de buró de crédito y buró legal del aval positivos</v>
      </c>
      <c r="B138" s="724"/>
      <c r="C138" s="724"/>
      <c r="D138" s="724"/>
      <c r="E138" s="597" t="str">
        <f>MID(F138,1,7)</f>
        <v>1.2.2.1</v>
      </c>
      <c r="F138" s="200" t="str">
        <f>IF('1.5 Micro'!V72=TRUE,"",'1.5 Micro'!I72)</f>
        <v>1.2.2.1.A</v>
      </c>
      <c r="G138" s="25"/>
    </row>
    <row r="139" spans="1:9" ht="71.25" customHeight="1" x14ac:dyDescent="0.25">
      <c r="A139" s="724" t="str">
        <f>IF('1.5 Micro'!V73=TRUE,"",'1.5 Micro'!J73)</f>
        <v>Las actividades de elaboración y reporte interno de la información financiera están definidas, consideran la definición de funciones y responsabilidades del área, la descripción de procesos y procedimientos para elaborar la información financiera de manera formal y veraz, y el cumplimiento de obligaciones legales y fiscales</v>
      </c>
      <c r="B139" s="724"/>
      <c r="C139" s="724"/>
      <c r="D139" s="724"/>
      <c r="E139" s="597" t="str">
        <f>MID(F139,1,7)</f>
        <v>1.2.2.1</v>
      </c>
      <c r="F139" s="200" t="str">
        <f>IF('1.5 Micro'!V73=TRUE,"",'1.5 Micro'!I73)</f>
        <v>1.2.2.1.B</v>
      </c>
      <c r="G139" s="25"/>
    </row>
    <row r="140" spans="1:9" ht="15" customHeight="1" x14ac:dyDescent="0.25">
      <c r="A140" s="725" t="str">
        <f>IF('1.5 Micro'!V80=TRUE,"",'1.5 Micro'!J80)</f>
        <v>2.1 Planeación y Control de Gestión Financieros</v>
      </c>
      <c r="B140" s="725"/>
      <c r="C140" s="725"/>
      <c r="D140" s="725"/>
      <c r="E140" s="597"/>
      <c r="F140" s="200"/>
      <c r="G140" s="25"/>
    </row>
    <row r="141" spans="1:9" ht="49.5" customHeight="1" x14ac:dyDescent="0.25">
      <c r="A141" s="721" t="str">
        <f>IF('1.5 Micro'!V85=TRUE,"",'1.5 Micro'!J85)</f>
        <v>El proceso de Planeación y Control de Gestión Financiera se realiza con un enfoque práctico, basándose en tendencias generales del sector y en las experiencias pasadas de la empresa para proyectar la información.</v>
      </c>
      <c r="B141" s="721"/>
      <c r="C141" s="721"/>
      <c r="D141" s="721"/>
      <c r="E141" s="597" t="str">
        <f>MID(F141,1,7)</f>
        <v>2.1.1</v>
      </c>
      <c r="F141" s="200" t="str">
        <f>IF('1.5 Micro'!V85=TRUE,"",'1.5 Micro'!I85)</f>
        <v>2.1.1</v>
      </c>
      <c r="G141" s="25"/>
    </row>
    <row r="142" spans="1:9" ht="15" customHeight="1" x14ac:dyDescent="0.25">
      <c r="A142" s="725" t="str">
        <f>IF('1.5 Micro'!V87=TRUE,"",'1.5 Micro'!J87)</f>
        <v>2.2 Administración del Capital de Trabajo</v>
      </c>
      <c r="B142" s="725"/>
      <c r="C142" s="725"/>
      <c r="D142" s="725"/>
      <c r="E142" s="597"/>
      <c r="F142" s="200"/>
      <c r="G142" s="25"/>
    </row>
    <row r="143" spans="1:9" ht="51" customHeight="1" x14ac:dyDescent="0.25">
      <c r="A143" s="721" t="str">
        <f>IF('1.5 Micro'!V92=TRUE,"",'1.5 Micro'!J92)</f>
        <v>El proceso de Administración del Capital de Trabajo se realiza de forma funcional, conforme va operando la empresa y van desarrollándose los  proyectos y/o servicios. Existen registros donde se determina el nivel de liquidez de la empresa.</v>
      </c>
      <c r="B143" s="721"/>
      <c r="C143" s="721"/>
      <c r="D143" s="721"/>
      <c r="E143" s="597" t="str">
        <f t="shared" ref="E143:E148" si="0">MID(F143,1,7)</f>
        <v>2.2.1.1</v>
      </c>
      <c r="F143" s="200" t="str">
        <f>IF('1.5 Micro'!V92=TRUE,"",'1.5 Micro'!I92)</f>
        <v>2.2.1.1</v>
      </c>
    </row>
    <row r="144" spans="1:9" ht="60.75" customHeight="1" x14ac:dyDescent="0.25">
      <c r="A144" s="721" t="str">
        <f>IF('1.5 Micro'!V93=TRUE,"",'1.5 Micro'!J93)</f>
        <v>Además, el capital de trabajo se financia con una orientación pragmática, en función de los recursos disponibles en la empresa y de las deudas que se contraen. Existen registros de los financiamientos utilizados para operar, tales como la tesorería o los préstamos otorgados (clientes, proveedores, créditos bancarios).</v>
      </c>
      <c r="B144" s="721"/>
      <c r="C144" s="721"/>
      <c r="D144" s="721"/>
      <c r="E144" s="597" t="str">
        <f t="shared" si="0"/>
        <v>2.2.1.2</v>
      </c>
      <c r="F144" s="200" t="str">
        <f>IF('1.5 Micro'!V93=TRUE,"",'1.5 Micro'!I93)</f>
        <v>2.2.1.2</v>
      </c>
    </row>
    <row r="145" spans="1:6" ht="48" customHeight="1" x14ac:dyDescent="0.25">
      <c r="A145" s="721" t="str">
        <f>IF('1.5 Micro'!V94=TRUE,"",'1.5 Micro'!J94)</f>
        <v>El proceso de Administración del Capital de Trabajo en la empresa de TI está estructurado a través de los aspectos siguientes:</v>
      </c>
      <c r="B145" s="721"/>
      <c r="C145" s="721"/>
      <c r="D145" s="721"/>
      <c r="E145" s="597" t="str">
        <f t="shared" si="0"/>
        <v>2.2.2.1</v>
      </c>
      <c r="F145" s="200" t="str">
        <f>IF('1.5 Micro'!V94=TRUE,"",'1.5 Micro'!I94)</f>
        <v>2.2.2.1</v>
      </c>
    </row>
    <row r="146" spans="1:6" ht="39.75" customHeight="1" x14ac:dyDescent="0.25">
      <c r="A146" s="724" t="str">
        <f>IF('1.5 Micro'!V95=TRUE,"",'1.5 Micro'!J95)</f>
        <v>Elaboración de un Plan de Administración del Efectivo y Valores Negociables con fines a asegurar saldos adecuados de efectivo</v>
      </c>
      <c r="B146" s="724"/>
      <c r="C146" s="724"/>
      <c r="D146" s="724"/>
      <c r="E146" s="597" t="str">
        <f t="shared" si="0"/>
        <v>2.2.2.1</v>
      </c>
      <c r="F146" s="200" t="str">
        <f>IF('1.5 Micro'!V95=TRUE,"",'1.5 Micro'!I95)</f>
        <v>2.2.2.1.A</v>
      </c>
    </row>
    <row r="147" spans="1:6" ht="43.5" customHeight="1" x14ac:dyDescent="0.25">
      <c r="A147" s="724" t="str">
        <f>IF('1.5 Micro'!V96=TRUE,"",'1.5 Micro'!J96)</f>
        <v>Análisis del flujo de caja para detectar los problemas de liquidez, conocer la viabilidad de los proyectos y la rentabilidad de la empresa</v>
      </c>
      <c r="B147" s="724"/>
      <c r="C147" s="724"/>
      <c r="D147" s="724"/>
      <c r="E147" s="597" t="str">
        <f t="shared" si="0"/>
        <v>2.2.2.1</v>
      </c>
      <c r="F147" s="200" t="str">
        <f>IF('1.5 Micro'!V96=TRUE,"",'1.5 Micro'!I96)</f>
        <v>2.2.2.1.C</v>
      </c>
    </row>
    <row r="148" spans="1:6" ht="49.5" customHeight="1" x14ac:dyDescent="0.25">
      <c r="A148" s="724" t="str">
        <f>IF('1.5 Micro'!V97=TRUE,"",'1.5 Micro'!J97)</f>
        <v>Determinación de la forma en la que se puedan incrementar las entradas y reducir las salidas de efectivo en términos de volumen y frecuencia para alinear el ciclo operativo con el ciclo de caja</v>
      </c>
      <c r="B148" s="724"/>
      <c r="C148" s="724"/>
      <c r="D148" s="724"/>
      <c r="E148" s="597" t="str">
        <f t="shared" si="0"/>
        <v>2.2.2.1</v>
      </c>
      <c r="F148" s="200" t="str">
        <f>IF('1.5 Micro'!V97=TRUE,"",'1.5 Micro'!I97)</f>
        <v>2.2.2.1.D</v>
      </c>
    </row>
    <row r="149" spans="1:6" x14ac:dyDescent="0.25">
      <c r="A149" s="725" t="str">
        <f>IF('1.5 Micro'!V104=TRUE,"",'1.5 Micro'!J104)</f>
        <v>3.1 Generación de Valor Económico</v>
      </c>
      <c r="B149" s="725"/>
      <c r="C149" s="725"/>
      <c r="D149" s="725"/>
      <c r="E149" s="597"/>
      <c r="F149" s="200"/>
    </row>
    <row r="150" spans="1:6" ht="38.25" customHeight="1" x14ac:dyDescent="0.25">
      <c r="A150" s="721" t="str">
        <f>IF('1.5 Micro'!V109=TRUE,"",'1.5 Micro'!J109)</f>
        <v>El proceso de Generación de Valor Económico se administra de forma práctica, por medio de una gestión diaria que puede incluir una evidencia de generación de utilidades.</v>
      </c>
      <c r="B150" s="721"/>
      <c r="C150" s="721"/>
      <c r="D150" s="721"/>
      <c r="E150" s="597" t="str">
        <f>MID(F150,1,7)</f>
        <v>3.1.1</v>
      </c>
      <c r="F150" s="200" t="str">
        <f>IF('1.5 Micro'!V109=TRUE,"",'1.5 Micro'!I109)</f>
        <v>3.1.1</v>
      </c>
    </row>
    <row r="151" spans="1:6" ht="38.25" customHeight="1" x14ac:dyDescent="0.25">
      <c r="A151" s="721" t="str">
        <f>IF('1.5 Micro'!V110=TRUE,"",'1.5 Micro'!J110)</f>
        <v>A través de un proceso formal de Generación de Valor Económico, la empresa:</v>
      </c>
      <c r="B151" s="721"/>
      <c r="C151" s="721"/>
      <c r="D151" s="721"/>
      <c r="E151" s="597" t="str">
        <f>MID(F151,1,7)</f>
        <v>3.1.2.1</v>
      </c>
      <c r="F151" s="200" t="str">
        <f>IF('1.5 Micro'!V110=TRUE,"",'1.5 Micro'!I110)</f>
        <v>3.1.2.1</v>
      </c>
    </row>
    <row r="152" spans="1:6" ht="36" customHeight="1" x14ac:dyDescent="0.25">
      <c r="A152" s="724" t="str">
        <f>IF('1.5 Micro'!V111=TRUE,"",'1.5 Micro'!J111)</f>
        <v>Administra sus proyectos, servicios y/o productos tomando en cuenta los conceptos de costo-rentabilidad</v>
      </c>
      <c r="B152" s="724"/>
      <c r="C152" s="724"/>
      <c r="D152" s="724"/>
      <c r="E152" s="597" t="str">
        <f>MID(F152,1,7)</f>
        <v>3.1.2.1</v>
      </c>
      <c r="F152" s="200" t="str">
        <f>IF('1.5 Micro'!V111=TRUE,"",'1.5 Micro'!I111)</f>
        <v>3.1.2.1.A</v>
      </c>
    </row>
    <row r="153" spans="1:6" x14ac:dyDescent="0.25">
      <c r="A153" s="725" t="str">
        <f>IF('1.5 Micro'!V113=TRUE,"",'1.5 Micro'!J113)</f>
        <v>3.2 Maximización de la Rentabilidad del Proyecto de Inversión</v>
      </c>
      <c r="B153" s="725"/>
      <c r="C153" s="725"/>
      <c r="D153" s="725"/>
      <c r="E153" s="597"/>
      <c r="F153" s="200"/>
    </row>
    <row r="154" spans="1:6" ht="38.25" customHeight="1" x14ac:dyDescent="0.25">
      <c r="A154" s="721" t="str">
        <f>IF('1.5 Micro'!V118=TRUE,"",'1.5 Micro'!J118)</f>
        <v xml:space="preserve">El proceso de Maximización de la Rentabilidad del Proyecto de Inversión está estructurado, y al realizar una inversión la empresa considera lo siguiente: </v>
      </c>
      <c r="B154" s="721"/>
      <c r="C154" s="721"/>
      <c r="D154" s="721"/>
      <c r="E154" s="597" t="str">
        <f>MID(F154,1,7)</f>
        <v>3.2.2.1</v>
      </c>
      <c r="F154" s="200" t="str">
        <f>IF('1.5 Micro'!V118=TRUE,"",'1.5 Micro'!I118)</f>
        <v>3.2.2.1</v>
      </c>
    </row>
    <row r="155" spans="1:6" ht="53.25" customHeight="1" x14ac:dyDescent="0.25">
      <c r="A155" s="724" t="str">
        <f>IF('1.5 Micro'!V119=TRUE,"",'1.5 Micro'!J119)</f>
        <v>Análisis de la viabilidad financiera de los proyectos y acceso a fuentes de financiamiento por medio de Capital riesgo o Capital de proximidad, y préstamos bancarios a corto/mediano plazo</v>
      </c>
      <c r="B155" s="724"/>
      <c r="C155" s="724"/>
      <c r="D155" s="724"/>
      <c r="E155" s="597" t="str">
        <f>MID(F155,1,7)</f>
        <v>3.2.2.1</v>
      </c>
      <c r="F155" s="200" t="str">
        <f>IF('1.5 Micro'!V119=TRUE,"",'1.5 Micro'!I119)</f>
        <v>3.2.2.1.B</v>
      </c>
    </row>
    <row r="156" spans="1:6" ht="22.5" customHeight="1" x14ac:dyDescent="0.25">
      <c r="A156" s="723" t="s">
        <v>1127</v>
      </c>
      <c r="B156" s="723"/>
      <c r="C156" s="723"/>
      <c r="D156" s="723"/>
      <c r="E156" s="595" t="s">
        <v>1134</v>
      </c>
      <c r="F156" s="200"/>
    </row>
    <row r="157" spans="1:6" x14ac:dyDescent="0.25">
      <c r="A157" s="729" t="str">
        <f>IF('1.5 Micro'!V126=TRUE,"",'1.5 Micro'!J126)</f>
        <v>1.1 Administración de proyectos de TI</v>
      </c>
      <c r="B157" s="729"/>
      <c r="C157" s="729"/>
      <c r="D157" s="729"/>
      <c r="E157" s="597"/>
      <c r="F157" s="200"/>
    </row>
    <row r="158" spans="1:6" ht="35.25" customHeight="1" x14ac:dyDescent="0.25">
      <c r="A158" s="721" t="str">
        <f>IF('1.5 Micro'!V131=TRUE,"",'1.5 Micro'!J131)</f>
        <v>Existe un proceso de Administración de Proyectos de TI, el cual se administra de forma práctica y en donde el empresario se basa en su experiencia para:</v>
      </c>
      <c r="B158" s="721"/>
      <c r="C158" s="721"/>
      <c r="D158" s="721"/>
      <c r="E158" s="597" t="str">
        <f>MID(F158,1,6)</f>
        <v>1.1.1</v>
      </c>
      <c r="F158" s="200" t="str">
        <f>IF('1.5 Micro'!V131=TRUE,"",'1.5 Micro'!I131)</f>
        <v>1.1.1</v>
      </c>
    </row>
    <row r="159" spans="1:6" ht="24.75" customHeight="1" x14ac:dyDescent="0.25">
      <c r="A159" s="724" t="str">
        <f>IF('1.5 Micro'!V132=TRUE,"",'1.5 Micro'!J132)</f>
        <v>Crear proyectos y gestionarlos con procesos aceptados y prácticos</v>
      </c>
      <c r="B159" s="724"/>
      <c r="C159" s="724"/>
      <c r="D159" s="724"/>
      <c r="E159" s="597" t="str">
        <f>MID(F159,1,6)</f>
        <v>1.1.1.</v>
      </c>
      <c r="F159" s="200" t="str">
        <f>IF('1.5 Micro'!V132=TRUE,"",'1.5 Micro'!I132)</f>
        <v>1.1.1.A</v>
      </c>
    </row>
    <row r="160" spans="1:6" ht="40.5" customHeight="1" x14ac:dyDescent="0.25">
      <c r="A160" s="724" t="str">
        <f>IF('1.5 Micro'!V133=TRUE,"",'1.5 Micro'!J133)</f>
        <v>Generar documentación sobre los proyectos de TI sin que exista un modelo o metodología estándar y formal para ello</v>
      </c>
      <c r="B160" s="724"/>
      <c r="C160" s="724"/>
      <c r="D160" s="724"/>
      <c r="E160" s="597" t="str">
        <f>MID(F160,1,6)</f>
        <v>1.1.1.</v>
      </c>
      <c r="F160" s="200" t="str">
        <f>IF('1.5 Micro'!V133=TRUE,"",'1.5 Micro'!I133)</f>
        <v>1.1.1.B</v>
      </c>
    </row>
    <row r="161" spans="1:6" ht="40.5" customHeight="1" x14ac:dyDescent="0.25">
      <c r="A161" s="721" t="str">
        <f>IF('1.5 Micro'!V134=TRUE,"",'1.5 Micro'!J134)</f>
        <v>El proceso de Administración de Proyectos de TI está estandarizado y estructurado, de tal forma que existen elementos que permiten a la empresa:</v>
      </c>
      <c r="B161" s="721"/>
      <c r="C161" s="721"/>
      <c r="D161" s="721"/>
      <c r="E161" s="597" t="str">
        <f>MID(F161,1,7)</f>
        <v>1.1.2.1</v>
      </c>
      <c r="F161" s="200" t="str">
        <f>IF('1.5 Micro'!V134=TRUE,"",'1.5 Micro'!I134)</f>
        <v>1.1.2.1</v>
      </c>
    </row>
    <row r="162" spans="1:6" ht="49.5" customHeight="1" x14ac:dyDescent="0.25">
      <c r="A162" s="724" t="str">
        <f>IF('1.5 Micro'!V135=TRUE,"",'1.5 Micro'!J135)</f>
        <v>Contar con un marco de trabajo que define la estructura, los procedimientos, las técnicas, así como las funciones y responsabilidades de los miembros del proyecto para asegurar que los recursos se alineen al presupuesto establecido</v>
      </c>
      <c r="B162" s="724"/>
      <c r="C162" s="724"/>
      <c r="D162" s="724"/>
      <c r="E162" s="597" t="str">
        <f>MID(F162,1,7)</f>
        <v>1.1.2.1</v>
      </c>
      <c r="F162" s="200" t="str">
        <f>IF('1.5 Micro'!V135=TRUE,"",'1.5 Micro'!I135)</f>
        <v>1.1.2.1.A</v>
      </c>
    </row>
    <row r="163" spans="1:6" ht="38.25" customHeight="1" x14ac:dyDescent="0.25">
      <c r="A163" s="724" t="str">
        <f>IF('1.5 Micro'!V136=TRUE,"",'1.5 Micro'!J136)</f>
        <v xml:space="preserve">Realizar un seguimiento de los proyectos en cuanto a su cronograma, costo y desempeño técnico por medio de indicadores básicos  </v>
      </c>
      <c r="B163" s="724"/>
      <c r="C163" s="724"/>
      <c r="D163" s="724"/>
      <c r="E163" s="597" t="str">
        <f>MID(F163,1,7)</f>
        <v>1.1.2.1</v>
      </c>
      <c r="F163" s="200" t="str">
        <f>IF('1.5 Micro'!V136=TRUE,"",'1.5 Micro'!I136)</f>
        <v>1.1.2.1.C</v>
      </c>
    </row>
    <row r="164" spans="1:6" x14ac:dyDescent="0.25">
      <c r="A164" s="729" t="str">
        <f>IF('1.5 Micro'!V138=TRUE,"",'1.5 Micro'!J138)</f>
        <v>1.2 Ingeniería y desarrollo de soluciones tecnológicas</v>
      </c>
      <c r="B164" s="729"/>
      <c r="C164" s="729"/>
      <c r="D164" s="729"/>
      <c r="E164" s="597"/>
      <c r="F164" s="200"/>
    </row>
    <row r="165" spans="1:6" ht="35.25" customHeight="1" x14ac:dyDescent="0.25">
      <c r="A165" s="721" t="str">
        <f>IF('1.5 Micro'!V143=TRUE,"",'1.5 Micro'!J143)</f>
        <v>La empresa de TI identifica y evalúa las soluciones tecnológicas que requiere de una forma práctica</v>
      </c>
      <c r="B165" s="721"/>
      <c r="C165" s="721"/>
      <c r="D165" s="721"/>
      <c r="E165" s="597" t="str">
        <f>MID(F165,1,7)</f>
        <v>1.2.1</v>
      </c>
      <c r="F165" s="200" t="str">
        <f>IF('1.5 Micro'!V143=TRUE,"",'1.5 Micro'!I143)</f>
        <v>1.2.1</v>
      </c>
    </row>
    <row r="166" spans="1:6" x14ac:dyDescent="0.25">
      <c r="A166" s="729" t="str">
        <f>IF('1.5 Micro'!V145=TRUE,"",'1.5 Micro'!J145)</f>
        <v>1.3 Operación y soporte de TI</v>
      </c>
      <c r="B166" s="729"/>
      <c r="C166" s="729"/>
      <c r="D166" s="729"/>
      <c r="E166" s="597"/>
      <c r="F166" s="200"/>
    </row>
    <row r="167" spans="1:6" ht="42" customHeight="1" x14ac:dyDescent="0.25">
      <c r="A167" s="721" t="str">
        <f>IF('1.5 Micro'!V150=TRUE,"",'1.5 Micro'!J150)</f>
        <v>La administración de las operaciones de TI y los servicios de soporte son provistos por parte de uno o más individuos expertos en TI y certificados</v>
      </c>
      <c r="B167" s="721"/>
      <c r="C167" s="721"/>
      <c r="D167" s="721"/>
      <c r="E167" s="597" t="str">
        <f>MID(F167,1,7)</f>
        <v>1.3.1</v>
      </c>
      <c r="F167" s="200" t="str">
        <f>IF('1.5 Micro'!V150=TRUE,"",'1.5 Micro'!I150)</f>
        <v>1.3.1</v>
      </c>
    </row>
    <row r="168" spans="1:6" ht="78" customHeight="1" x14ac:dyDescent="0.25">
      <c r="A168" s="721" t="str">
        <f>IF('1.5 Micro'!V151=TRUE,"",'1.5 Micro'!J151)</f>
        <v xml:space="preserve">Para el desarrollo del proceso de Servicio y Soporte de la empresa de TI y su documentación correspondiente, la empresa de TI define actividades y procedimientos operativos necesarios para la entrega de los servicios internos y externos , promueve una respuesta oportuna y efectiva a peticiones de usuarios y establece soluciones para incidentes y  formula medidas de mejora para su prevención  </v>
      </c>
      <c r="B168" s="721"/>
      <c r="C168" s="721"/>
      <c r="D168" s="721"/>
      <c r="E168" s="597" t="str">
        <f>MID(F168,1,7)</f>
        <v>1.3.2</v>
      </c>
      <c r="F168" s="200" t="str">
        <f>IF('1.5 Micro'!V151=TRUE,"",'1.5 Micro'!I151)</f>
        <v>1.3.2</v>
      </c>
    </row>
    <row r="169" spans="1:6" x14ac:dyDescent="0.25">
      <c r="A169" s="729" t="str">
        <f>IF('1.5 Micro'!V153=TRUE,"",'1.5 Micro'!J153)</f>
        <v>1.4 Administración de los sistemas de información</v>
      </c>
      <c r="B169" s="729"/>
      <c r="C169" s="729"/>
      <c r="D169" s="729"/>
      <c r="E169" s="597"/>
      <c r="F169" s="200"/>
    </row>
    <row r="170" spans="1:6" ht="53.25" customHeight="1" x14ac:dyDescent="0.25">
      <c r="A170" s="721" t="str">
        <f>IF('1.5 Micro'!V158=TRUE,"",'1.5 Micro'!J158)</f>
        <v>La administración del desempeño y la seguridad de los sistemas de información se lleva a cabo de acuerdo con estándares y buenas prácticas aplicadas por iniciativa uno o más individuos expertos en TI y certificados</v>
      </c>
      <c r="B170" s="721"/>
      <c r="C170" s="721"/>
      <c r="D170" s="721"/>
      <c r="E170" s="597" t="str">
        <f>MID(F170,1,7)</f>
        <v>1.4.1</v>
      </c>
      <c r="F170" s="200" t="str">
        <f>IF('1.5 Micro'!V158=TRUE,"",'1.5 Micro'!I158)</f>
        <v>1.4.1</v>
      </c>
    </row>
    <row r="171" spans="1:6" x14ac:dyDescent="0.25">
      <c r="A171" s="729" t="str">
        <f>IF('1.5 Micro'!V165=TRUE,"",'1.5 Micro'!J165)</f>
        <v>2.1 Gestión Integral del Capital Humano</v>
      </c>
      <c r="B171" s="729"/>
      <c r="C171" s="729"/>
      <c r="D171" s="729"/>
      <c r="E171" s="597"/>
      <c r="F171" s="200"/>
    </row>
    <row r="172" spans="1:6" ht="54.75" customHeight="1" x14ac:dyDescent="0.25">
      <c r="A172" s="721" t="str">
        <f>IF('1.5 Micro'!V170=TRUE,"",'1.5 Micro'!J170)</f>
        <v>Analiza prácticas objetivas de reclutamiento, compensación y desarrollo del personal con potencial y buen desempeño, e identifica las posibilidades adecuadas para la implantación de éstas prácticas</v>
      </c>
      <c r="B172" s="721"/>
      <c r="C172" s="721"/>
      <c r="D172" s="721"/>
      <c r="E172" s="597" t="str">
        <f>MID(F172,1,7)</f>
        <v>2.1.1</v>
      </c>
      <c r="F172" s="200" t="str">
        <f>IF('1.5 Micro'!V170=TRUE,"",'1.5 Micro'!I170)</f>
        <v>2.1.1</v>
      </c>
    </row>
    <row r="173" spans="1:6" ht="67.5" customHeight="1" x14ac:dyDescent="0.25">
      <c r="A173" s="204" t="s">
        <v>901</v>
      </c>
      <c r="B173" s="517"/>
      <c r="C173" s="517"/>
      <c r="D173" s="517"/>
      <c r="E173" s="10"/>
      <c r="F173" s="200"/>
    </row>
    <row r="174" spans="1:6" hidden="1" x14ac:dyDescent="0.25">
      <c r="B174" s="517"/>
      <c r="C174" s="517"/>
      <c r="D174" s="517"/>
      <c r="E174" s="10"/>
    </row>
    <row r="175" spans="1:6" hidden="1" x14ac:dyDescent="0.25">
      <c r="A175" s="517"/>
      <c r="B175" s="517"/>
      <c r="C175" s="517"/>
      <c r="D175" s="517"/>
      <c r="E175" s="10"/>
    </row>
    <row r="176" spans="1:6" hidden="1" x14ac:dyDescent="0.25">
      <c r="A176" s="517"/>
      <c r="B176" s="517"/>
      <c r="C176" s="517"/>
      <c r="D176" s="517"/>
      <c r="E176" s="10"/>
    </row>
    <row r="177" spans="1:5" hidden="1" x14ac:dyDescent="0.25">
      <c r="A177" s="517"/>
      <c r="B177" s="517"/>
      <c r="C177" s="517"/>
      <c r="D177" s="517"/>
      <c r="E177" s="10"/>
    </row>
    <row r="178" spans="1:5" hidden="1" x14ac:dyDescent="0.25">
      <c r="A178" s="517"/>
      <c r="B178" s="517"/>
      <c r="C178" s="517"/>
      <c r="D178" s="517"/>
      <c r="E178" s="10"/>
    </row>
    <row r="179" spans="1:5" hidden="1" x14ac:dyDescent="0.25">
      <c r="A179" s="517"/>
      <c r="B179" s="517"/>
      <c r="C179" s="517"/>
      <c r="D179" s="517"/>
      <c r="E179" s="10"/>
    </row>
    <row r="180" spans="1:5" hidden="1" x14ac:dyDescent="0.25">
      <c r="A180" s="517"/>
      <c r="B180" s="517"/>
      <c r="C180" s="517"/>
      <c r="D180" s="517"/>
      <c r="E180" s="10"/>
    </row>
    <row r="181" spans="1:5" hidden="1" x14ac:dyDescent="0.25">
      <c r="A181" s="517"/>
      <c r="B181" s="517"/>
      <c r="C181" s="517"/>
      <c r="D181" s="517"/>
      <c r="E181" s="10"/>
    </row>
    <row r="182" spans="1:5" hidden="1" x14ac:dyDescent="0.25">
      <c r="A182" s="517"/>
      <c r="B182" s="517"/>
      <c r="C182" s="517"/>
      <c r="D182" s="517"/>
      <c r="E182" s="10"/>
    </row>
    <row r="183" spans="1:5" hidden="1" x14ac:dyDescent="0.25">
      <c r="A183" s="517"/>
      <c r="B183" s="517"/>
      <c r="C183" s="517"/>
      <c r="D183" s="517"/>
      <c r="E183" s="10"/>
    </row>
    <row r="184" spans="1:5" hidden="1" x14ac:dyDescent="0.25">
      <c r="A184" s="517"/>
      <c r="B184" s="517"/>
      <c r="C184" s="517"/>
      <c r="D184" s="517"/>
      <c r="E184" s="10"/>
    </row>
    <row r="185" spans="1:5" hidden="1" x14ac:dyDescent="0.25">
      <c r="A185" s="517"/>
      <c r="B185" s="517"/>
      <c r="C185" s="517"/>
      <c r="D185" s="517"/>
      <c r="E185" s="10"/>
    </row>
    <row r="186" spans="1:5" hidden="1" x14ac:dyDescent="0.25">
      <c r="A186" s="517"/>
      <c r="B186" s="517"/>
      <c r="C186" s="517"/>
      <c r="D186" s="517"/>
      <c r="E186" s="10"/>
    </row>
    <row r="187" spans="1:5" hidden="1" x14ac:dyDescent="0.25">
      <c r="A187" s="517"/>
      <c r="B187" s="517"/>
      <c r="C187" s="517"/>
      <c r="D187" s="517"/>
      <c r="E187" s="10"/>
    </row>
    <row r="188" spans="1:5" hidden="1" x14ac:dyDescent="0.25">
      <c r="A188" s="517"/>
      <c r="B188" s="517"/>
      <c r="C188" s="517"/>
      <c r="D188" s="517"/>
      <c r="E188" s="10"/>
    </row>
    <row r="189" spans="1:5" hidden="1" x14ac:dyDescent="0.25">
      <c r="A189" s="517"/>
      <c r="B189" s="517"/>
      <c r="C189" s="517"/>
      <c r="D189" s="517"/>
      <c r="E189" s="10"/>
    </row>
    <row r="190" spans="1:5" hidden="1" x14ac:dyDescent="0.25">
      <c r="A190" s="517"/>
      <c r="B190" s="517"/>
      <c r="C190" s="517"/>
      <c r="D190" s="517"/>
      <c r="E190" s="10"/>
    </row>
    <row r="191" spans="1:5" hidden="1" x14ac:dyDescent="0.25">
      <c r="A191" s="517"/>
      <c r="B191" s="517"/>
      <c r="C191" s="517"/>
      <c r="D191" s="517"/>
      <c r="E191" s="10"/>
    </row>
    <row r="192" spans="1:5" hidden="1" x14ac:dyDescent="0.25">
      <c r="A192" s="517"/>
      <c r="B192" s="517"/>
      <c r="C192" s="517"/>
      <c r="D192" s="517"/>
      <c r="E192" s="10"/>
    </row>
    <row r="193" spans="1:5" hidden="1" x14ac:dyDescent="0.25">
      <c r="A193" s="517"/>
      <c r="B193" s="517"/>
      <c r="C193" s="517"/>
      <c r="D193" s="517"/>
      <c r="E193" s="10"/>
    </row>
    <row r="194" spans="1:5" hidden="1" x14ac:dyDescent="0.25">
      <c r="A194" s="517"/>
      <c r="B194" s="517"/>
      <c r="C194" s="517"/>
      <c r="D194" s="517"/>
      <c r="E194" s="10"/>
    </row>
    <row r="195" spans="1:5" hidden="1" x14ac:dyDescent="0.25">
      <c r="A195" s="517"/>
      <c r="B195" s="517"/>
      <c r="C195" s="517"/>
      <c r="D195" s="517"/>
      <c r="E195" s="10"/>
    </row>
    <row r="196" spans="1:5" hidden="1" x14ac:dyDescent="0.25">
      <c r="A196" s="517"/>
      <c r="B196" s="517"/>
      <c r="C196" s="517"/>
      <c r="D196" s="517"/>
      <c r="E196" s="10"/>
    </row>
    <row r="197" spans="1:5" hidden="1" x14ac:dyDescent="0.25">
      <c r="A197" s="517"/>
      <c r="B197" s="517"/>
      <c r="C197" s="517"/>
      <c r="D197" s="517"/>
      <c r="E197" s="10"/>
    </row>
    <row r="198" spans="1:5" hidden="1" x14ac:dyDescent="0.25">
      <c r="A198" s="517"/>
      <c r="B198" s="517"/>
      <c r="C198" s="517"/>
      <c r="D198" s="517"/>
      <c r="E198" s="10"/>
    </row>
    <row r="199" spans="1:5" hidden="1" x14ac:dyDescent="0.25">
      <c r="A199" s="517"/>
      <c r="B199" s="517"/>
      <c r="C199" s="517"/>
      <c r="D199" s="517"/>
      <c r="E199" s="10"/>
    </row>
    <row r="200" spans="1:5" hidden="1" x14ac:dyDescent="0.25">
      <c r="A200" s="517"/>
      <c r="B200" s="517"/>
      <c r="C200" s="517"/>
      <c r="D200" s="517"/>
      <c r="E200" s="10"/>
    </row>
    <row r="201" spans="1:5" hidden="1" x14ac:dyDescent="0.25">
      <c r="A201" s="517"/>
      <c r="B201" s="517"/>
      <c r="C201" s="517"/>
      <c r="D201" s="517"/>
      <c r="E201" s="10"/>
    </row>
    <row r="202" spans="1:5" hidden="1" x14ac:dyDescent="0.25">
      <c r="A202" s="517"/>
      <c r="B202" s="517"/>
      <c r="C202" s="517"/>
      <c r="D202" s="517"/>
      <c r="E202" s="10"/>
    </row>
    <row r="203" spans="1:5" hidden="1" x14ac:dyDescent="0.25">
      <c r="A203" s="517"/>
      <c r="B203" s="517"/>
      <c r="C203" s="517"/>
      <c r="D203" s="517"/>
      <c r="E203" s="10"/>
    </row>
    <row r="204" spans="1:5" hidden="1" x14ac:dyDescent="0.25">
      <c r="A204" s="728"/>
      <c r="B204" s="728"/>
      <c r="C204" s="728"/>
      <c r="D204" s="728"/>
      <c r="E204" s="10"/>
    </row>
    <row r="205" spans="1:5" hidden="1" x14ac:dyDescent="0.25">
      <c r="A205" s="728"/>
      <c r="B205" s="728"/>
      <c r="C205" s="728"/>
      <c r="D205" s="728"/>
      <c r="E205" s="10"/>
    </row>
    <row r="206" spans="1:5" hidden="1" x14ac:dyDescent="0.25">
      <c r="A206" s="728"/>
      <c r="B206" s="728"/>
      <c r="C206" s="728"/>
      <c r="D206" s="728"/>
      <c r="E206" s="10"/>
    </row>
    <row r="207" spans="1:5" hidden="1" x14ac:dyDescent="0.25">
      <c r="A207" s="728"/>
      <c r="B207" s="728"/>
      <c r="C207" s="728"/>
      <c r="D207" s="728"/>
      <c r="E207" s="10"/>
    </row>
    <row r="208" spans="1:5" hidden="1" x14ac:dyDescent="0.25">
      <c r="A208" s="728"/>
      <c r="B208" s="728"/>
      <c r="C208" s="728"/>
      <c r="D208" s="728"/>
      <c r="E208" s="10"/>
    </row>
    <row r="209" spans="1:5" hidden="1" x14ac:dyDescent="0.25">
      <c r="A209" s="728"/>
      <c r="B209" s="728"/>
      <c r="C209" s="728"/>
      <c r="D209" s="728"/>
      <c r="E209" s="10"/>
    </row>
    <row r="210" spans="1:5" hidden="1" x14ac:dyDescent="0.25">
      <c r="A210" s="728"/>
      <c r="B210" s="728"/>
      <c r="C210" s="728"/>
      <c r="D210" s="728"/>
      <c r="E210" s="10"/>
    </row>
    <row r="211" spans="1:5" hidden="1" x14ac:dyDescent="0.25">
      <c r="A211" s="728"/>
      <c r="B211" s="728"/>
      <c r="C211" s="728"/>
      <c r="D211" s="728"/>
      <c r="E211" s="10"/>
    </row>
    <row r="212" spans="1:5" hidden="1" x14ac:dyDescent="0.25">
      <c r="A212" s="728"/>
      <c r="B212" s="728"/>
      <c r="C212" s="728"/>
      <c r="D212" s="728"/>
      <c r="E212" s="10"/>
    </row>
    <row r="213" spans="1:5" hidden="1" x14ac:dyDescent="0.25">
      <c r="A213" s="728"/>
      <c r="B213" s="728"/>
      <c r="C213" s="728"/>
      <c r="D213" s="728"/>
      <c r="E213" s="10"/>
    </row>
    <row r="214" spans="1:5" hidden="1" x14ac:dyDescent="0.25">
      <c r="A214" s="728"/>
      <c r="B214" s="728"/>
      <c r="C214" s="728"/>
      <c r="D214" s="728"/>
      <c r="E214" s="10"/>
    </row>
    <row r="215" spans="1:5" hidden="1" x14ac:dyDescent="0.25">
      <c r="A215" s="728"/>
      <c r="B215" s="728"/>
      <c r="C215" s="728"/>
      <c r="D215" s="728"/>
      <c r="E215" s="10"/>
    </row>
    <row r="216" spans="1:5" hidden="1" x14ac:dyDescent="0.25">
      <c r="A216" s="728"/>
      <c r="B216" s="728"/>
      <c r="C216" s="728"/>
      <c r="D216" s="728"/>
      <c r="E216" s="10"/>
    </row>
    <row r="217" spans="1:5" hidden="1" x14ac:dyDescent="0.25">
      <c r="A217" s="728"/>
      <c r="B217" s="728"/>
      <c r="C217" s="728"/>
      <c r="D217" s="728"/>
      <c r="E217" s="10"/>
    </row>
    <row r="218" spans="1:5" hidden="1" x14ac:dyDescent="0.25">
      <c r="A218" s="728"/>
      <c r="B218" s="728"/>
      <c r="C218" s="728"/>
      <c r="D218" s="728"/>
      <c r="E218" s="10"/>
    </row>
    <row r="219" spans="1:5" hidden="1" x14ac:dyDescent="0.25">
      <c r="A219" s="728"/>
      <c r="B219" s="728"/>
      <c r="C219" s="728"/>
      <c r="D219" s="728"/>
      <c r="E219" s="10"/>
    </row>
    <row r="220" spans="1:5" hidden="1" x14ac:dyDescent="0.25">
      <c r="A220" s="728"/>
      <c r="B220" s="728"/>
      <c r="C220" s="728"/>
      <c r="D220" s="728"/>
      <c r="E220" s="10"/>
    </row>
    <row r="221" spans="1:5" hidden="1" x14ac:dyDescent="0.25">
      <c r="A221" s="728"/>
      <c r="B221" s="728"/>
      <c r="C221" s="728"/>
      <c r="D221" s="728"/>
      <c r="E221" s="10"/>
    </row>
    <row r="222" spans="1:5" hidden="1" x14ac:dyDescent="0.25">
      <c r="A222" s="728"/>
      <c r="B222" s="728"/>
      <c r="C222" s="728"/>
      <c r="D222" s="728"/>
      <c r="E222" s="10"/>
    </row>
    <row r="223" spans="1:5" hidden="1" x14ac:dyDescent="0.25">
      <c r="A223" s="728"/>
      <c r="B223" s="728"/>
      <c r="C223" s="728"/>
      <c r="D223" s="728"/>
      <c r="E223" s="10"/>
    </row>
    <row r="224" spans="1:5" hidden="1" x14ac:dyDescent="0.25">
      <c r="A224" s="728"/>
      <c r="B224" s="728"/>
      <c r="C224" s="728"/>
      <c r="D224" s="728"/>
      <c r="E224" s="10"/>
    </row>
    <row r="225" spans="1:5" hidden="1" x14ac:dyDescent="0.25">
      <c r="A225" s="728"/>
      <c r="B225" s="728"/>
      <c r="C225" s="728"/>
      <c r="D225" s="728"/>
      <c r="E225" s="10"/>
    </row>
    <row r="226" spans="1:5" hidden="1" x14ac:dyDescent="0.25">
      <c r="A226" s="728"/>
      <c r="B226" s="728"/>
      <c r="C226" s="728"/>
      <c r="D226" s="728"/>
      <c r="E226" s="10"/>
    </row>
    <row r="227" spans="1:5" hidden="1" x14ac:dyDescent="0.25">
      <c r="A227" s="728"/>
      <c r="B227" s="728"/>
      <c r="C227" s="728"/>
      <c r="D227" s="728"/>
      <c r="E227" s="10"/>
    </row>
    <row r="228" spans="1:5" hidden="1" x14ac:dyDescent="0.25">
      <c r="A228" s="728"/>
      <c r="B228" s="728"/>
      <c r="C228" s="728"/>
      <c r="D228" s="728"/>
      <c r="E228" s="10"/>
    </row>
    <row r="229" spans="1:5" hidden="1" x14ac:dyDescent="0.25">
      <c r="A229" s="728"/>
      <c r="B229" s="728"/>
      <c r="C229" s="728"/>
      <c r="D229" s="728"/>
      <c r="E229" s="10"/>
    </row>
    <row r="230" spans="1:5" hidden="1" x14ac:dyDescent="0.25">
      <c r="A230" s="728"/>
      <c r="B230" s="728"/>
      <c r="C230" s="728"/>
      <c r="D230" s="728"/>
      <c r="E230" s="10"/>
    </row>
    <row r="231" spans="1:5" hidden="1" x14ac:dyDescent="0.25">
      <c r="A231" s="728"/>
      <c r="B231" s="728"/>
      <c r="C231" s="728"/>
      <c r="D231" s="728"/>
      <c r="E231" s="10"/>
    </row>
    <row r="232" spans="1:5" hidden="1" x14ac:dyDescent="0.25">
      <c r="A232" s="728"/>
      <c r="B232" s="728"/>
      <c r="C232" s="728"/>
      <c r="D232" s="728"/>
      <c r="E232" s="10"/>
    </row>
    <row r="233" spans="1:5" hidden="1" x14ac:dyDescent="0.25">
      <c r="A233" s="728"/>
      <c r="B233" s="728"/>
      <c r="C233" s="728"/>
      <c r="D233" s="728"/>
      <c r="E233" s="10"/>
    </row>
    <row r="234" spans="1:5" hidden="1" x14ac:dyDescent="0.25">
      <c r="A234" s="728"/>
      <c r="B234" s="728"/>
      <c r="C234" s="728"/>
      <c r="D234" s="728"/>
      <c r="E234" s="10"/>
    </row>
    <row r="235" spans="1:5" hidden="1" x14ac:dyDescent="0.25">
      <c r="A235" s="728"/>
      <c r="B235" s="728"/>
      <c r="C235" s="728"/>
      <c r="D235" s="728"/>
      <c r="E235" s="10"/>
    </row>
    <row r="236" spans="1:5" hidden="1" x14ac:dyDescent="0.25">
      <c r="A236" s="728"/>
      <c r="B236" s="728"/>
      <c r="C236" s="728"/>
      <c r="D236" s="728"/>
      <c r="E236" s="10"/>
    </row>
    <row r="237" spans="1:5" hidden="1" x14ac:dyDescent="0.25">
      <c r="A237" s="728"/>
      <c r="B237" s="728"/>
      <c r="C237" s="728"/>
      <c r="D237" s="728"/>
      <c r="E237" s="10"/>
    </row>
    <row r="238" spans="1:5" hidden="1" x14ac:dyDescent="0.25">
      <c r="A238" s="728"/>
      <c r="B238" s="728"/>
      <c r="C238" s="728"/>
      <c r="D238" s="728"/>
      <c r="E238" s="10"/>
    </row>
    <row r="239" spans="1:5" hidden="1" x14ac:dyDescent="0.25">
      <c r="A239" s="728"/>
      <c r="B239" s="728"/>
      <c r="C239" s="728"/>
      <c r="D239" s="728"/>
      <c r="E239" s="10"/>
    </row>
    <row r="240" spans="1:5" hidden="1" x14ac:dyDescent="0.25">
      <c r="A240" s="728"/>
      <c r="B240" s="728"/>
      <c r="C240" s="728"/>
      <c r="D240" s="728"/>
      <c r="E240" s="10"/>
    </row>
    <row r="241" spans="1:5" hidden="1" x14ac:dyDescent="0.25">
      <c r="A241" s="728"/>
      <c r="B241" s="728"/>
      <c r="C241" s="728"/>
      <c r="D241" s="728"/>
      <c r="E241" s="10"/>
    </row>
    <row r="242" spans="1:5" hidden="1" x14ac:dyDescent="0.25">
      <c r="A242" s="728"/>
      <c r="B242" s="728"/>
      <c r="C242" s="728"/>
      <c r="D242" s="728"/>
      <c r="E242" s="10"/>
    </row>
    <row r="243" spans="1:5" hidden="1" x14ac:dyDescent="0.25">
      <c r="A243" s="728"/>
      <c r="B243" s="728"/>
      <c r="C243" s="728"/>
      <c r="D243" s="728"/>
      <c r="E243" s="10"/>
    </row>
    <row r="244" spans="1:5" hidden="1" x14ac:dyDescent="0.25">
      <c r="A244" s="728"/>
      <c r="B244" s="728"/>
      <c r="C244" s="728"/>
      <c r="D244" s="728"/>
      <c r="E244" s="10"/>
    </row>
    <row r="245" spans="1:5" hidden="1" x14ac:dyDescent="0.25">
      <c r="A245" s="728"/>
      <c r="B245" s="728"/>
      <c r="C245" s="728"/>
      <c r="D245" s="728"/>
      <c r="E245" s="10"/>
    </row>
    <row r="246" spans="1:5" hidden="1" x14ac:dyDescent="0.25">
      <c r="A246" s="728"/>
      <c r="B246" s="728"/>
      <c r="C246" s="728"/>
      <c r="D246" s="728"/>
      <c r="E246" s="10"/>
    </row>
    <row r="247" spans="1:5" hidden="1" x14ac:dyDescent="0.25">
      <c r="A247" s="728"/>
      <c r="B247" s="728"/>
      <c r="C247" s="728"/>
      <c r="D247" s="728"/>
      <c r="E247" s="10"/>
    </row>
    <row r="248" spans="1:5" hidden="1" x14ac:dyDescent="0.25">
      <c r="A248" s="728"/>
      <c r="B248" s="728"/>
      <c r="C248" s="728"/>
      <c r="D248" s="728"/>
      <c r="E248" s="10"/>
    </row>
    <row r="249" spans="1:5" hidden="1" x14ac:dyDescent="0.25">
      <c r="A249" s="728"/>
      <c r="B249" s="728"/>
      <c r="C249" s="728"/>
      <c r="D249" s="728"/>
      <c r="E249" s="10"/>
    </row>
    <row r="250" spans="1:5" hidden="1" x14ac:dyDescent="0.25">
      <c r="A250" s="728"/>
      <c r="B250" s="728"/>
      <c r="C250" s="728"/>
      <c r="D250" s="728"/>
      <c r="E250" s="10"/>
    </row>
    <row r="251" spans="1:5" hidden="1" x14ac:dyDescent="0.25">
      <c r="A251" s="728"/>
      <c r="B251" s="728"/>
      <c r="C251" s="728"/>
      <c r="D251" s="728"/>
      <c r="E251" s="10"/>
    </row>
    <row r="252" spans="1:5" hidden="1" x14ac:dyDescent="0.25">
      <c r="A252" s="728"/>
      <c r="B252" s="728"/>
      <c r="C252" s="728"/>
      <c r="D252" s="728"/>
      <c r="E252" s="10"/>
    </row>
    <row r="253" spans="1:5" hidden="1" x14ac:dyDescent="0.25">
      <c r="A253" s="728"/>
      <c r="B253" s="728"/>
      <c r="C253" s="728"/>
      <c r="D253" s="728"/>
      <c r="E253" s="10"/>
    </row>
    <row r="254" spans="1:5" hidden="1" x14ac:dyDescent="0.25">
      <c r="A254" s="728"/>
      <c r="B254" s="728"/>
      <c r="C254" s="728"/>
      <c r="D254" s="728"/>
      <c r="E254" s="10"/>
    </row>
    <row r="255" spans="1:5" hidden="1" x14ac:dyDescent="0.25">
      <c r="A255" s="728"/>
      <c r="B255" s="728"/>
      <c r="C255" s="728"/>
      <c r="D255" s="728"/>
      <c r="E255" s="10"/>
    </row>
    <row r="256" spans="1:5" hidden="1" x14ac:dyDescent="0.25">
      <c r="A256" s="728"/>
      <c r="B256" s="728"/>
      <c r="C256" s="728"/>
      <c r="D256" s="728"/>
      <c r="E256" s="10"/>
    </row>
    <row r="257" spans="1:5" hidden="1" x14ac:dyDescent="0.25">
      <c r="A257" s="728"/>
      <c r="B257" s="728"/>
      <c r="C257" s="728"/>
      <c r="D257" s="728"/>
      <c r="E257" s="10"/>
    </row>
    <row r="258" spans="1:5" hidden="1" x14ac:dyDescent="0.25">
      <c r="A258" s="728"/>
      <c r="B258" s="728"/>
      <c r="C258" s="728"/>
      <c r="D258" s="728"/>
      <c r="E258" s="10"/>
    </row>
    <row r="259" spans="1:5" hidden="1" x14ac:dyDescent="0.25">
      <c r="A259" s="728"/>
      <c r="B259" s="728"/>
      <c r="C259" s="728"/>
      <c r="D259" s="728"/>
      <c r="E259" s="10"/>
    </row>
    <row r="260" spans="1:5" hidden="1" x14ac:dyDescent="0.25">
      <c r="A260" s="728"/>
      <c r="B260" s="728"/>
      <c r="C260" s="728"/>
      <c r="D260" s="728"/>
      <c r="E260" s="10"/>
    </row>
    <row r="261" spans="1:5" hidden="1" x14ac:dyDescent="0.25">
      <c r="A261" s="728"/>
      <c r="B261" s="728"/>
      <c r="C261" s="728"/>
      <c r="D261" s="728"/>
      <c r="E261" s="10"/>
    </row>
    <row r="262" spans="1:5" hidden="1" x14ac:dyDescent="0.25">
      <c r="A262" s="728"/>
      <c r="B262" s="728"/>
      <c r="C262" s="728"/>
      <c r="D262" s="728"/>
      <c r="E262" s="10"/>
    </row>
    <row r="263" spans="1:5" hidden="1" x14ac:dyDescent="0.25">
      <c r="A263" s="728"/>
      <c r="B263" s="728"/>
      <c r="C263" s="728"/>
      <c r="D263" s="728"/>
      <c r="E263" s="10"/>
    </row>
    <row r="264" spans="1:5" hidden="1" x14ac:dyDescent="0.25">
      <c r="A264" s="728"/>
      <c r="B264" s="728"/>
      <c r="C264" s="728"/>
      <c r="D264" s="728"/>
      <c r="E264" s="10"/>
    </row>
    <row r="265" spans="1:5" hidden="1" x14ac:dyDescent="0.25">
      <c r="A265" s="728"/>
      <c r="B265" s="728"/>
      <c r="C265" s="728"/>
      <c r="D265" s="728"/>
      <c r="E265" s="10"/>
    </row>
    <row r="266" spans="1:5" hidden="1" x14ac:dyDescent="0.25">
      <c r="A266" s="728"/>
      <c r="B266" s="728"/>
      <c r="C266" s="728"/>
      <c r="D266" s="728"/>
      <c r="E266" s="10"/>
    </row>
    <row r="267" spans="1:5" hidden="1" x14ac:dyDescent="0.25">
      <c r="A267" s="728"/>
      <c r="B267" s="728"/>
      <c r="C267" s="728"/>
      <c r="D267" s="728"/>
      <c r="E267" s="10"/>
    </row>
    <row r="268" spans="1:5" hidden="1" x14ac:dyDescent="0.25">
      <c r="A268" s="728"/>
      <c r="B268" s="728"/>
      <c r="C268" s="728"/>
      <c r="D268" s="728"/>
      <c r="E268" s="10"/>
    </row>
    <row r="269" spans="1:5" hidden="1" x14ac:dyDescent="0.25">
      <c r="A269" s="728"/>
      <c r="B269" s="728"/>
      <c r="C269" s="728"/>
      <c r="D269" s="728"/>
      <c r="E269" s="10"/>
    </row>
    <row r="270" spans="1:5" hidden="1" x14ac:dyDescent="0.25">
      <c r="A270" s="728"/>
      <c r="B270" s="728"/>
      <c r="C270" s="728"/>
      <c r="D270" s="728"/>
      <c r="E270" s="10"/>
    </row>
    <row r="271" spans="1:5" hidden="1" x14ac:dyDescent="0.25">
      <c r="A271" s="728"/>
      <c r="B271" s="728"/>
      <c r="C271" s="728"/>
      <c r="D271" s="728"/>
      <c r="E271" s="10"/>
    </row>
    <row r="272" spans="1:5" hidden="1" x14ac:dyDescent="0.25">
      <c r="A272" s="728"/>
      <c r="B272" s="728"/>
      <c r="C272" s="728"/>
      <c r="D272" s="728"/>
      <c r="E272" s="10"/>
    </row>
    <row r="273" spans="1:5" hidden="1" x14ac:dyDescent="0.25">
      <c r="A273" s="728"/>
      <c r="B273" s="728"/>
      <c r="C273" s="728"/>
      <c r="D273" s="728"/>
      <c r="E273" s="10"/>
    </row>
    <row r="274" spans="1:5" hidden="1" x14ac:dyDescent="0.25">
      <c r="A274" s="728"/>
      <c r="B274" s="728"/>
      <c r="C274" s="728"/>
      <c r="D274" s="728"/>
      <c r="E274" s="10"/>
    </row>
    <row r="275" spans="1:5" hidden="1" x14ac:dyDescent="0.25">
      <c r="A275" s="728"/>
      <c r="B275" s="728"/>
      <c r="C275" s="728"/>
      <c r="D275" s="728"/>
      <c r="E275" s="10"/>
    </row>
    <row r="276" spans="1:5" hidden="1" x14ac:dyDescent="0.25">
      <c r="A276" s="728"/>
      <c r="B276" s="728"/>
      <c r="C276" s="728"/>
      <c r="D276" s="728"/>
      <c r="E276" s="10"/>
    </row>
    <row r="277" spans="1:5" hidden="1" x14ac:dyDescent="0.25">
      <c r="A277" s="728"/>
      <c r="B277" s="728"/>
      <c r="C277" s="728"/>
      <c r="D277" s="728"/>
      <c r="E277" s="10"/>
    </row>
    <row r="278" spans="1:5" hidden="1" x14ac:dyDescent="0.25">
      <c r="A278" s="728"/>
      <c r="B278" s="728"/>
      <c r="C278" s="728"/>
      <c r="D278" s="728"/>
      <c r="E278" s="10"/>
    </row>
    <row r="279" spans="1:5" hidden="1" x14ac:dyDescent="0.25">
      <c r="A279" s="728"/>
      <c r="B279" s="728"/>
      <c r="C279" s="728"/>
      <c r="D279" s="728"/>
      <c r="E279" s="10"/>
    </row>
    <row r="280" spans="1:5" hidden="1" x14ac:dyDescent="0.25">
      <c r="A280" s="728"/>
      <c r="B280" s="728"/>
      <c r="C280" s="728"/>
      <c r="D280" s="728"/>
      <c r="E280" s="10"/>
    </row>
    <row r="281" spans="1:5" hidden="1" x14ac:dyDescent="0.25">
      <c r="A281" s="728"/>
      <c r="B281" s="728"/>
      <c r="C281" s="728"/>
      <c r="D281" s="728"/>
      <c r="E281" s="10"/>
    </row>
    <row r="282" spans="1:5" hidden="1" x14ac:dyDescent="0.25">
      <c r="A282" s="728"/>
      <c r="B282" s="728"/>
      <c r="C282" s="728"/>
      <c r="D282" s="728"/>
      <c r="E282" s="10"/>
    </row>
    <row r="283" spans="1:5" hidden="1" x14ac:dyDescent="0.25">
      <c r="A283" s="728"/>
      <c r="B283" s="728"/>
      <c r="C283" s="728"/>
      <c r="D283" s="728"/>
      <c r="E283" s="10"/>
    </row>
    <row r="284" spans="1:5" hidden="1" x14ac:dyDescent="0.25">
      <c r="A284" s="728"/>
      <c r="B284" s="728"/>
      <c r="C284" s="728"/>
      <c r="D284" s="728"/>
      <c r="E284" s="10"/>
    </row>
    <row r="285" spans="1:5" hidden="1" x14ac:dyDescent="0.25">
      <c r="A285" s="728"/>
      <c r="B285" s="728"/>
      <c r="C285" s="728"/>
      <c r="D285" s="728"/>
      <c r="E285" s="10"/>
    </row>
    <row r="286" spans="1:5" hidden="1" x14ac:dyDescent="0.25">
      <c r="A286" s="728"/>
      <c r="B286" s="728"/>
      <c r="C286" s="728"/>
      <c r="D286" s="728"/>
      <c r="E286" s="10"/>
    </row>
    <row r="287" spans="1:5" hidden="1" x14ac:dyDescent="0.25">
      <c r="A287" s="728"/>
      <c r="B287" s="728"/>
      <c r="C287" s="728"/>
      <c r="D287" s="728"/>
      <c r="E287" s="10"/>
    </row>
    <row r="288" spans="1:5" hidden="1" x14ac:dyDescent="0.25">
      <c r="A288" s="728"/>
      <c r="B288" s="728"/>
      <c r="C288" s="728"/>
      <c r="D288" s="728"/>
      <c r="E288" s="10"/>
    </row>
    <row r="289" spans="1:5" hidden="1" x14ac:dyDescent="0.25">
      <c r="A289" s="728"/>
      <c r="B289" s="728"/>
      <c r="C289" s="728"/>
      <c r="D289" s="728"/>
      <c r="E289" s="10"/>
    </row>
    <row r="290" spans="1:5" hidden="1" x14ac:dyDescent="0.25">
      <c r="A290" s="728"/>
      <c r="B290" s="728"/>
      <c r="C290" s="728"/>
      <c r="D290" s="728"/>
      <c r="E290" s="10"/>
    </row>
    <row r="291" spans="1:5" hidden="1" x14ac:dyDescent="0.25">
      <c r="A291" s="728"/>
      <c r="B291" s="728"/>
      <c r="C291" s="728"/>
      <c r="D291" s="728"/>
      <c r="E291" s="10"/>
    </row>
    <row r="292" spans="1:5" hidden="1" x14ac:dyDescent="0.25">
      <c r="A292" s="728"/>
      <c r="B292" s="728"/>
      <c r="C292" s="728"/>
      <c r="D292" s="728"/>
      <c r="E292" s="10"/>
    </row>
    <row r="293" spans="1:5" hidden="1" x14ac:dyDescent="0.25">
      <c r="A293" s="728"/>
      <c r="B293" s="728"/>
      <c r="C293" s="728"/>
      <c r="D293" s="728"/>
      <c r="E293" s="10"/>
    </row>
    <row r="294" spans="1:5" hidden="1" x14ac:dyDescent="0.25">
      <c r="A294" s="728"/>
      <c r="B294" s="728"/>
      <c r="C294" s="728"/>
      <c r="D294" s="728"/>
      <c r="E294" s="10"/>
    </row>
    <row r="295" spans="1:5" hidden="1" x14ac:dyDescent="0.25">
      <c r="A295" s="728"/>
      <c r="B295" s="728"/>
      <c r="C295" s="728"/>
      <c r="D295" s="728"/>
      <c r="E295" s="10"/>
    </row>
    <row r="296" spans="1:5" hidden="1" x14ac:dyDescent="0.25">
      <c r="A296" s="728"/>
      <c r="B296" s="728"/>
      <c r="C296" s="728"/>
      <c r="D296" s="728"/>
      <c r="E296" s="10"/>
    </row>
    <row r="297" spans="1:5" hidden="1" x14ac:dyDescent="0.25">
      <c r="A297" s="728"/>
      <c r="B297" s="728"/>
      <c r="C297" s="728"/>
      <c r="D297" s="728"/>
      <c r="E297" s="10"/>
    </row>
    <row r="298" spans="1:5" hidden="1" x14ac:dyDescent="0.25">
      <c r="A298" s="728"/>
      <c r="B298" s="728"/>
      <c r="C298" s="728"/>
      <c r="D298" s="728"/>
      <c r="E298" s="10"/>
    </row>
    <row r="299" spans="1:5" hidden="1" x14ac:dyDescent="0.25">
      <c r="A299" s="728"/>
      <c r="B299" s="728"/>
      <c r="C299" s="728"/>
      <c r="D299" s="728"/>
      <c r="E299" s="10"/>
    </row>
    <row r="300" spans="1:5" hidden="1" x14ac:dyDescent="0.25">
      <c r="A300" s="728"/>
      <c r="B300" s="728"/>
      <c r="C300" s="728"/>
      <c r="D300" s="728"/>
      <c r="E300" s="10"/>
    </row>
    <row r="301" spans="1:5" hidden="1" x14ac:dyDescent="0.25">
      <c r="A301" s="728"/>
      <c r="B301" s="728"/>
      <c r="C301" s="728"/>
      <c r="D301" s="728"/>
      <c r="E301" s="10"/>
    </row>
    <row r="302" spans="1:5" hidden="1" x14ac:dyDescent="0.25">
      <c r="A302" s="728"/>
      <c r="B302" s="728"/>
      <c r="C302" s="728"/>
      <c r="D302" s="728"/>
      <c r="E302" s="10"/>
    </row>
    <row r="303" spans="1:5" hidden="1" x14ac:dyDescent="0.25">
      <c r="A303" s="728"/>
      <c r="B303" s="728"/>
      <c r="C303" s="728"/>
      <c r="D303" s="728"/>
      <c r="E303" s="10"/>
    </row>
    <row r="304" spans="1:5" hidden="1" x14ac:dyDescent="0.25">
      <c r="A304" s="728"/>
      <c r="B304" s="728"/>
      <c r="C304" s="728"/>
      <c r="D304" s="728"/>
      <c r="E304" s="10"/>
    </row>
    <row r="305" spans="1:5" hidden="1" x14ac:dyDescent="0.25">
      <c r="A305" s="728"/>
      <c r="B305" s="728"/>
      <c r="C305" s="728"/>
      <c r="D305" s="728"/>
      <c r="E305" s="10"/>
    </row>
    <row r="306" spans="1:5" hidden="1" x14ac:dyDescent="0.25">
      <c r="A306" s="728"/>
      <c r="B306" s="728"/>
      <c r="C306" s="728"/>
      <c r="D306" s="728"/>
      <c r="E306" s="10"/>
    </row>
    <row r="307" spans="1:5" hidden="1" x14ac:dyDescent="0.25">
      <c r="A307" s="728"/>
      <c r="B307" s="728"/>
      <c r="C307" s="728"/>
      <c r="D307" s="728"/>
      <c r="E307" s="10"/>
    </row>
    <row r="308" spans="1:5" hidden="1" x14ac:dyDescent="0.25">
      <c r="A308" s="728"/>
      <c r="B308" s="728"/>
      <c r="C308" s="728"/>
      <c r="D308" s="728"/>
      <c r="E308" s="10"/>
    </row>
    <row r="309" spans="1:5" hidden="1" x14ac:dyDescent="0.25">
      <c r="A309" s="728"/>
      <c r="B309" s="728"/>
      <c r="C309" s="728"/>
      <c r="D309" s="728"/>
      <c r="E309" s="10"/>
    </row>
    <row r="310" spans="1:5" hidden="1" x14ac:dyDescent="0.25">
      <c r="A310" s="728"/>
      <c r="B310" s="728"/>
      <c r="C310" s="728"/>
      <c r="D310" s="728"/>
      <c r="E310" s="10"/>
    </row>
    <row r="311" spans="1:5" hidden="1" x14ac:dyDescent="0.25">
      <c r="A311" s="728"/>
      <c r="B311" s="728"/>
      <c r="C311" s="728"/>
      <c r="D311" s="728"/>
      <c r="E311" s="10"/>
    </row>
    <row r="312" spans="1:5" hidden="1" x14ac:dyDescent="0.25">
      <c r="A312" s="728"/>
      <c r="B312" s="728"/>
      <c r="C312" s="728"/>
      <c r="D312" s="728"/>
      <c r="E312" s="10"/>
    </row>
    <row r="313" spans="1:5" hidden="1" x14ac:dyDescent="0.25">
      <c r="A313" s="728"/>
      <c r="B313" s="728"/>
      <c r="C313" s="728"/>
      <c r="D313" s="728"/>
      <c r="E313" s="10"/>
    </row>
    <row r="314" spans="1:5" hidden="1" x14ac:dyDescent="0.25">
      <c r="A314" s="728"/>
      <c r="B314" s="728"/>
      <c r="C314" s="728"/>
      <c r="D314" s="728"/>
      <c r="E314" s="10"/>
    </row>
    <row r="315" spans="1:5" hidden="1" x14ac:dyDescent="0.25">
      <c r="A315" s="728"/>
      <c r="B315" s="728"/>
      <c r="C315" s="728"/>
      <c r="D315" s="728"/>
      <c r="E315" s="10"/>
    </row>
    <row r="316" spans="1:5" hidden="1" x14ac:dyDescent="0.25">
      <c r="A316" s="728"/>
      <c r="B316" s="728"/>
      <c r="C316" s="728"/>
      <c r="D316" s="728"/>
      <c r="E316" s="10"/>
    </row>
    <row r="317" spans="1:5" hidden="1" x14ac:dyDescent="0.25">
      <c r="A317" s="728"/>
      <c r="B317" s="728"/>
      <c r="C317" s="728"/>
      <c r="D317" s="728"/>
      <c r="E317" s="10"/>
    </row>
    <row r="318" spans="1:5" hidden="1" x14ac:dyDescent="0.25">
      <c r="A318" s="728"/>
      <c r="B318" s="728"/>
      <c r="C318" s="728"/>
      <c r="D318" s="728"/>
      <c r="E318" s="10"/>
    </row>
    <row r="319" spans="1:5" hidden="1" x14ac:dyDescent="0.25">
      <c r="A319" s="728"/>
      <c r="B319" s="728"/>
      <c r="C319" s="728"/>
      <c r="D319" s="728"/>
      <c r="E319" s="10"/>
    </row>
    <row r="320" spans="1:5" hidden="1" x14ac:dyDescent="0.25">
      <c r="A320" s="728"/>
      <c r="B320" s="728"/>
      <c r="C320" s="728"/>
      <c r="D320" s="728"/>
      <c r="E320" s="10"/>
    </row>
    <row r="321" spans="1:5" hidden="1" x14ac:dyDescent="0.25">
      <c r="A321" s="728"/>
      <c r="B321" s="728"/>
      <c r="C321" s="728"/>
      <c r="D321" s="728"/>
      <c r="E321" s="10"/>
    </row>
    <row r="322" spans="1:5" hidden="1" x14ac:dyDescent="0.25">
      <c r="A322" s="728"/>
      <c r="B322" s="728"/>
      <c r="C322" s="728"/>
      <c r="D322" s="728"/>
      <c r="E322" s="10"/>
    </row>
    <row r="323" spans="1:5" hidden="1" x14ac:dyDescent="0.25">
      <c r="A323" s="728"/>
      <c r="B323" s="728"/>
      <c r="C323" s="728"/>
      <c r="D323" s="728"/>
      <c r="E323" s="10"/>
    </row>
    <row r="324" spans="1:5" hidden="1" x14ac:dyDescent="0.25">
      <c r="A324" s="728"/>
      <c r="B324" s="728"/>
      <c r="C324" s="728"/>
      <c r="D324" s="728"/>
      <c r="E324" s="10"/>
    </row>
    <row r="325" spans="1:5" hidden="1" x14ac:dyDescent="0.25">
      <c r="A325" s="728"/>
      <c r="B325" s="728"/>
      <c r="C325" s="728"/>
      <c r="D325" s="728"/>
      <c r="E325" s="10"/>
    </row>
    <row r="326" spans="1:5" hidden="1" x14ac:dyDescent="0.25">
      <c r="A326" s="728"/>
      <c r="B326" s="728"/>
      <c r="C326" s="728"/>
      <c r="D326" s="728"/>
      <c r="E326" s="10"/>
    </row>
    <row r="327" spans="1:5" hidden="1" x14ac:dyDescent="0.25">
      <c r="A327" s="728"/>
      <c r="B327" s="728"/>
      <c r="C327" s="728"/>
      <c r="D327" s="728"/>
      <c r="E327" s="10"/>
    </row>
    <row r="328" spans="1:5" hidden="1" x14ac:dyDescent="0.25">
      <c r="A328" s="728"/>
      <c r="B328" s="728"/>
      <c r="C328" s="728"/>
      <c r="D328" s="728"/>
      <c r="E328" s="10"/>
    </row>
    <row r="329" spans="1:5" hidden="1" x14ac:dyDescent="0.25">
      <c r="A329" s="728"/>
      <c r="B329" s="728"/>
      <c r="C329" s="728"/>
      <c r="D329" s="728"/>
      <c r="E329" s="10"/>
    </row>
    <row r="330" spans="1:5" hidden="1" x14ac:dyDescent="0.25">
      <c r="A330" s="728"/>
      <c r="B330" s="728"/>
      <c r="C330" s="728"/>
      <c r="D330" s="728"/>
      <c r="E330" s="10"/>
    </row>
    <row r="331" spans="1:5" hidden="1" x14ac:dyDescent="0.25">
      <c r="A331" s="728"/>
      <c r="B331" s="728"/>
      <c r="C331" s="728"/>
      <c r="D331" s="728"/>
      <c r="E331" s="10"/>
    </row>
    <row r="332" spans="1:5" hidden="1" x14ac:dyDescent="0.25">
      <c r="A332" s="728"/>
      <c r="B332" s="728"/>
      <c r="C332" s="728"/>
      <c r="D332" s="728"/>
      <c r="E332" s="10"/>
    </row>
    <row r="333" spans="1:5" hidden="1" x14ac:dyDescent="0.25">
      <c r="A333" s="728"/>
      <c r="B333" s="728"/>
      <c r="C333" s="728"/>
      <c r="D333" s="728"/>
      <c r="E333" s="10"/>
    </row>
    <row r="334" spans="1:5" hidden="1" x14ac:dyDescent="0.25">
      <c r="A334" s="728"/>
      <c r="B334" s="728"/>
      <c r="C334" s="728"/>
      <c r="D334" s="728"/>
      <c r="E334" s="10"/>
    </row>
    <row r="335" spans="1:5" hidden="1" x14ac:dyDescent="0.25">
      <c r="A335" s="728"/>
      <c r="B335" s="728"/>
      <c r="C335" s="728"/>
      <c r="D335" s="728"/>
      <c r="E335" s="10"/>
    </row>
    <row r="336" spans="1:5" hidden="1" x14ac:dyDescent="0.25">
      <c r="A336" s="728"/>
      <c r="B336" s="728"/>
      <c r="C336" s="728"/>
      <c r="D336" s="728"/>
      <c r="E336" s="10"/>
    </row>
    <row r="337" spans="1:5" hidden="1" x14ac:dyDescent="0.25">
      <c r="A337" s="728"/>
      <c r="B337" s="728"/>
      <c r="C337" s="728"/>
      <c r="D337" s="728"/>
      <c r="E337" s="10"/>
    </row>
    <row r="338" spans="1:5" hidden="1" x14ac:dyDescent="0.25">
      <c r="A338" s="728"/>
      <c r="B338" s="728"/>
      <c r="C338" s="728"/>
      <c r="D338" s="728"/>
      <c r="E338" s="10"/>
    </row>
    <row r="339" spans="1:5" hidden="1" x14ac:dyDescent="0.25">
      <c r="A339" s="728"/>
      <c r="B339" s="728"/>
      <c r="C339" s="728"/>
      <c r="D339" s="728"/>
      <c r="E339" s="10"/>
    </row>
    <row r="340" spans="1:5" hidden="1" x14ac:dyDescent="0.25">
      <c r="A340" s="728"/>
      <c r="B340" s="728"/>
      <c r="C340" s="728"/>
      <c r="D340" s="728"/>
      <c r="E340" s="10"/>
    </row>
    <row r="341" spans="1:5" hidden="1" x14ac:dyDescent="0.25">
      <c r="A341" s="728"/>
      <c r="B341" s="728"/>
      <c r="C341" s="728"/>
      <c r="D341" s="728"/>
      <c r="E341" s="10"/>
    </row>
    <row r="342" spans="1:5" hidden="1" x14ac:dyDescent="0.25">
      <c r="A342" s="728"/>
      <c r="B342" s="728"/>
      <c r="C342" s="728"/>
      <c r="D342" s="728"/>
      <c r="E342" s="10"/>
    </row>
    <row r="343" spans="1:5" hidden="1" x14ac:dyDescent="0.25">
      <c r="A343" s="728"/>
      <c r="B343" s="728"/>
      <c r="C343" s="728"/>
      <c r="D343" s="728"/>
      <c r="E343" s="10"/>
    </row>
    <row r="344" spans="1:5" hidden="1" x14ac:dyDescent="0.25">
      <c r="A344" s="728"/>
      <c r="B344" s="728"/>
      <c r="C344" s="728"/>
      <c r="D344" s="728"/>
      <c r="E344" s="10"/>
    </row>
    <row r="345" spans="1:5" hidden="1" x14ac:dyDescent="0.25">
      <c r="A345" s="728"/>
      <c r="B345" s="728"/>
      <c r="C345" s="728"/>
      <c r="D345" s="728"/>
      <c r="E345" s="10"/>
    </row>
    <row r="346" spans="1:5" hidden="1" x14ac:dyDescent="0.25">
      <c r="A346" s="728"/>
      <c r="B346" s="728"/>
      <c r="C346" s="728"/>
      <c r="D346" s="728"/>
      <c r="E346" s="10"/>
    </row>
    <row r="347" spans="1:5" hidden="1" x14ac:dyDescent="0.25">
      <c r="A347" s="728"/>
      <c r="B347" s="728"/>
      <c r="C347" s="728"/>
      <c r="D347" s="728"/>
      <c r="E347" s="10"/>
    </row>
    <row r="348" spans="1:5" hidden="1" x14ac:dyDescent="0.25">
      <c r="A348" s="728"/>
      <c r="B348" s="728"/>
      <c r="C348" s="728"/>
      <c r="D348" s="728"/>
      <c r="E348" s="10"/>
    </row>
    <row r="349" spans="1:5" hidden="1" x14ac:dyDescent="0.25">
      <c r="A349" s="728"/>
      <c r="B349" s="728"/>
      <c r="C349" s="728"/>
      <c r="D349" s="728"/>
      <c r="E349" s="10"/>
    </row>
    <row r="350" spans="1:5" hidden="1" x14ac:dyDescent="0.25">
      <c r="A350" s="728"/>
      <c r="B350" s="728"/>
      <c r="C350" s="728"/>
      <c r="D350" s="728"/>
      <c r="E350" s="10"/>
    </row>
    <row r="351" spans="1:5" hidden="1" x14ac:dyDescent="0.25">
      <c r="A351" s="728"/>
      <c r="B351" s="728"/>
      <c r="C351" s="728"/>
      <c r="D351" s="728"/>
      <c r="E351" s="10"/>
    </row>
    <row r="352" spans="1:5" hidden="1" x14ac:dyDescent="0.25">
      <c r="A352" s="728"/>
      <c r="B352" s="728"/>
      <c r="C352" s="728"/>
      <c r="D352" s="728"/>
      <c r="E352" s="10"/>
    </row>
    <row r="353" spans="1:5" hidden="1" x14ac:dyDescent="0.25">
      <c r="A353" s="728"/>
      <c r="B353" s="728"/>
      <c r="C353" s="728"/>
      <c r="D353" s="728"/>
      <c r="E353" s="10"/>
    </row>
    <row r="354" spans="1:5" hidden="1" x14ac:dyDescent="0.25">
      <c r="A354" s="728"/>
      <c r="B354" s="728"/>
      <c r="C354" s="728"/>
      <c r="D354" s="728"/>
      <c r="E354" s="10"/>
    </row>
    <row r="355" spans="1:5" hidden="1" x14ac:dyDescent="0.25">
      <c r="A355" s="728"/>
      <c r="B355" s="728"/>
      <c r="C355" s="728"/>
      <c r="D355" s="728"/>
      <c r="E355" s="10"/>
    </row>
    <row r="356" spans="1:5" hidden="1" x14ac:dyDescent="0.25">
      <c r="A356" s="728"/>
      <c r="B356" s="728"/>
      <c r="C356" s="728"/>
      <c r="D356" s="728"/>
      <c r="E356" s="10"/>
    </row>
    <row r="357" spans="1:5" hidden="1" x14ac:dyDescent="0.25">
      <c r="A357" s="728"/>
      <c r="B357" s="728"/>
      <c r="C357" s="728"/>
      <c r="D357" s="728"/>
      <c r="E357" s="10"/>
    </row>
    <row r="358" spans="1:5" hidden="1" x14ac:dyDescent="0.25">
      <c r="A358" s="728"/>
      <c r="B358" s="728"/>
      <c r="C358" s="728"/>
      <c r="D358" s="728"/>
      <c r="E358" s="10"/>
    </row>
    <row r="359" spans="1:5" hidden="1" x14ac:dyDescent="0.25">
      <c r="A359" s="728"/>
      <c r="B359" s="728"/>
      <c r="C359" s="728"/>
      <c r="D359" s="728"/>
      <c r="E359" s="10"/>
    </row>
    <row r="360" spans="1:5" hidden="1" x14ac:dyDescent="0.25">
      <c r="A360" s="728"/>
      <c r="B360" s="728"/>
      <c r="C360" s="728"/>
      <c r="D360" s="728"/>
      <c r="E360" s="10"/>
    </row>
    <row r="361" spans="1:5" hidden="1" x14ac:dyDescent="0.25">
      <c r="A361" s="728"/>
      <c r="B361" s="728"/>
      <c r="C361" s="728"/>
      <c r="D361" s="728"/>
      <c r="E361" s="10"/>
    </row>
    <row r="362" spans="1:5" hidden="1" x14ac:dyDescent="0.25">
      <c r="A362" s="728"/>
      <c r="B362" s="728"/>
      <c r="C362" s="728"/>
      <c r="D362" s="728"/>
      <c r="E362" s="10"/>
    </row>
    <row r="363" spans="1:5" hidden="1" x14ac:dyDescent="0.25">
      <c r="A363" s="728"/>
      <c r="B363" s="728"/>
      <c r="C363" s="728"/>
      <c r="D363" s="728"/>
      <c r="E363" s="10"/>
    </row>
    <row r="364" spans="1:5" hidden="1" x14ac:dyDescent="0.25">
      <c r="A364" s="728"/>
      <c r="B364" s="728"/>
      <c r="C364" s="728"/>
      <c r="D364" s="728"/>
      <c r="E364" s="10"/>
    </row>
    <row r="365" spans="1:5" hidden="1" x14ac:dyDescent="0.25">
      <c r="A365" s="728"/>
      <c r="B365" s="728"/>
      <c r="C365" s="728"/>
      <c r="D365" s="728"/>
      <c r="E365" s="10"/>
    </row>
    <row r="366" spans="1:5" hidden="1" x14ac:dyDescent="0.25">
      <c r="A366" s="728"/>
      <c r="B366" s="728"/>
      <c r="C366" s="728"/>
      <c r="D366" s="728"/>
      <c r="E366" s="10"/>
    </row>
    <row r="367" spans="1:5" hidden="1" x14ac:dyDescent="0.25">
      <c r="A367" s="728"/>
      <c r="B367" s="728"/>
      <c r="C367" s="728"/>
      <c r="D367" s="728"/>
      <c r="E367" s="10"/>
    </row>
    <row r="368" spans="1:5" hidden="1" x14ac:dyDescent="0.25">
      <c r="A368" s="728"/>
      <c r="B368" s="728"/>
      <c r="C368" s="728"/>
      <c r="D368" s="728"/>
      <c r="E368" s="10"/>
    </row>
    <row r="369" spans="1:5" hidden="1" x14ac:dyDescent="0.25">
      <c r="A369" s="728"/>
      <c r="B369" s="728"/>
      <c r="C369" s="728"/>
      <c r="D369" s="728"/>
      <c r="E369" s="10"/>
    </row>
    <row r="370" spans="1:5" hidden="1" x14ac:dyDescent="0.25">
      <c r="A370" s="728"/>
      <c r="B370" s="728"/>
      <c r="C370" s="728"/>
      <c r="D370" s="728"/>
      <c r="E370" s="10"/>
    </row>
    <row r="371" spans="1:5" hidden="1" x14ac:dyDescent="0.25">
      <c r="A371" s="728"/>
      <c r="B371" s="728"/>
      <c r="C371" s="728"/>
      <c r="D371" s="728"/>
      <c r="E371" s="10"/>
    </row>
    <row r="372" spans="1:5" hidden="1" x14ac:dyDescent="0.25">
      <c r="A372" s="728"/>
      <c r="B372" s="728"/>
      <c r="C372" s="728"/>
      <c r="D372" s="728"/>
      <c r="E372" s="10"/>
    </row>
    <row r="373" spans="1:5" hidden="1" x14ac:dyDescent="0.25">
      <c r="A373" s="728"/>
      <c r="B373" s="728"/>
      <c r="C373" s="728"/>
      <c r="D373" s="728"/>
      <c r="E373" s="10"/>
    </row>
    <row r="374" spans="1:5" hidden="1" x14ac:dyDescent="0.25">
      <c r="A374" s="728"/>
      <c r="B374" s="728"/>
      <c r="C374" s="728"/>
      <c r="D374" s="728"/>
      <c r="E374" s="10"/>
    </row>
    <row r="375" spans="1:5" hidden="1" x14ac:dyDescent="0.25">
      <c r="A375" s="728"/>
      <c r="B375" s="728"/>
      <c r="C375" s="728"/>
      <c r="D375" s="728"/>
      <c r="E375" s="10"/>
    </row>
    <row r="376" spans="1:5" hidden="1" x14ac:dyDescent="0.25">
      <c r="A376" s="728"/>
      <c r="B376" s="728"/>
      <c r="C376" s="728"/>
      <c r="D376" s="728"/>
      <c r="E376" s="10"/>
    </row>
    <row r="377" spans="1:5" hidden="1" x14ac:dyDescent="0.25">
      <c r="A377" s="728"/>
      <c r="B377" s="728"/>
      <c r="C377" s="728"/>
      <c r="D377" s="728"/>
      <c r="E377" s="10"/>
    </row>
    <row r="378" spans="1:5" hidden="1" x14ac:dyDescent="0.25">
      <c r="A378" s="728"/>
      <c r="B378" s="728"/>
      <c r="C378" s="728"/>
      <c r="D378" s="728"/>
      <c r="E378" s="10"/>
    </row>
    <row r="379" spans="1:5" hidden="1" x14ac:dyDescent="0.25">
      <c r="A379" s="728"/>
      <c r="B379" s="728"/>
      <c r="C379" s="728"/>
      <c r="D379" s="728"/>
      <c r="E379" s="10"/>
    </row>
    <row r="380" spans="1:5" hidden="1" x14ac:dyDescent="0.25">
      <c r="A380" s="728"/>
      <c r="B380" s="728"/>
      <c r="C380" s="728"/>
      <c r="D380" s="728"/>
      <c r="E380" s="10"/>
    </row>
    <row r="381" spans="1:5" hidden="1" x14ac:dyDescent="0.25">
      <c r="A381" s="728"/>
      <c r="B381" s="728"/>
      <c r="C381" s="728"/>
      <c r="D381" s="728"/>
      <c r="E381" s="10"/>
    </row>
    <row r="382" spans="1:5" hidden="1" x14ac:dyDescent="0.25">
      <c r="A382" s="728"/>
      <c r="B382" s="728"/>
      <c r="C382" s="728"/>
      <c r="D382" s="728"/>
      <c r="E382" s="10"/>
    </row>
    <row r="383" spans="1:5" hidden="1" x14ac:dyDescent="0.25">
      <c r="A383" s="728"/>
      <c r="B383" s="728"/>
      <c r="C383" s="728"/>
      <c r="D383" s="728"/>
      <c r="E383" s="10"/>
    </row>
    <row r="384" spans="1:5" hidden="1" x14ac:dyDescent="0.25">
      <c r="A384" s="728"/>
      <c r="B384" s="728"/>
      <c r="C384" s="728"/>
      <c r="D384" s="728"/>
      <c r="E384" s="10"/>
    </row>
    <row r="385" spans="1:5" hidden="1" x14ac:dyDescent="0.25">
      <c r="A385" s="728"/>
      <c r="B385" s="728"/>
      <c r="C385" s="728"/>
      <c r="D385" s="728"/>
      <c r="E385" s="10"/>
    </row>
    <row r="386" spans="1:5" hidden="1" x14ac:dyDescent="0.25">
      <c r="A386" s="728"/>
      <c r="B386" s="728"/>
      <c r="C386" s="728"/>
      <c r="D386" s="728"/>
      <c r="E386" s="10"/>
    </row>
    <row r="387" spans="1:5" hidden="1" x14ac:dyDescent="0.25">
      <c r="A387" s="728"/>
      <c r="B387" s="728"/>
      <c r="C387" s="728"/>
      <c r="D387" s="728"/>
      <c r="E387" s="10"/>
    </row>
    <row r="388" spans="1:5" hidden="1" x14ac:dyDescent="0.25">
      <c r="A388" s="728"/>
      <c r="B388" s="728"/>
      <c r="C388" s="728"/>
      <c r="D388" s="728"/>
      <c r="E388" s="10"/>
    </row>
    <row r="389" spans="1:5" hidden="1" x14ac:dyDescent="0.25">
      <c r="A389" s="728"/>
      <c r="B389" s="728"/>
      <c r="C389" s="728"/>
      <c r="D389" s="728"/>
      <c r="E389" s="10"/>
    </row>
    <row r="390" spans="1:5" hidden="1" x14ac:dyDescent="0.25">
      <c r="A390" s="728"/>
      <c r="B390" s="728"/>
      <c r="C390" s="728"/>
      <c r="D390" s="728"/>
      <c r="E390" s="10"/>
    </row>
    <row r="391" spans="1:5" hidden="1" x14ac:dyDescent="0.25">
      <c r="A391" s="728"/>
      <c r="B391" s="728"/>
      <c r="C391" s="728"/>
      <c r="D391" s="728"/>
      <c r="E391" s="10"/>
    </row>
    <row r="392" spans="1:5" hidden="1" x14ac:dyDescent="0.25">
      <c r="A392" s="728"/>
      <c r="B392" s="728"/>
      <c r="C392" s="728"/>
      <c r="D392" s="728"/>
      <c r="E392" s="10"/>
    </row>
    <row r="393" spans="1:5" hidden="1" x14ac:dyDescent="0.25">
      <c r="A393" s="728"/>
      <c r="B393" s="728"/>
      <c r="C393" s="728"/>
      <c r="D393" s="728"/>
      <c r="E393" s="10"/>
    </row>
    <row r="394" spans="1:5" hidden="1" x14ac:dyDescent="0.25">
      <c r="A394" s="728"/>
      <c r="B394" s="728"/>
      <c r="C394" s="728"/>
      <c r="D394" s="728"/>
      <c r="E394" s="10"/>
    </row>
    <row r="395" spans="1:5" hidden="1" x14ac:dyDescent="0.25">
      <c r="A395" s="728"/>
      <c r="B395" s="728"/>
      <c r="C395" s="728"/>
      <c r="D395" s="728"/>
      <c r="E395" s="10"/>
    </row>
    <row r="396" spans="1:5" hidden="1" x14ac:dyDescent="0.25">
      <c r="A396" s="728"/>
      <c r="B396" s="728"/>
      <c r="C396" s="728"/>
      <c r="D396" s="728"/>
      <c r="E396" s="10"/>
    </row>
    <row r="397" spans="1:5" hidden="1" x14ac:dyDescent="0.25">
      <c r="A397" s="728"/>
      <c r="B397" s="728"/>
      <c r="C397" s="728"/>
      <c r="D397" s="728"/>
      <c r="E397" s="10"/>
    </row>
    <row r="398" spans="1:5" hidden="1" x14ac:dyDescent="0.25">
      <c r="A398" s="728"/>
      <c r="B398" s="728"/>
      <c r="C398" s="728"/>
      <c r="D398" s="728"/>
      <c r="E398" s="10"/>
    </row>
    <row r="399" spans="1:5" hidden="1" x14ac:dyDescent="0.25">
      <c r="A399" s="728"/>
      <c r="B399" s="728"/>
      <c r="C399" s="728"/>
      <c r="D399" s="728"/>
      <c r="E399" s="10"/>
    </row>
    <row r="400" spans="1:5" hidden="1" x14ac:dyDescent="0.25">
      <c r="A400" s="728"/>
      <c r="B400" s="728"/>
      <c r="C400" s="728"/>
      <c r="D400" s="728"/>
      <c r="E400" s="10"/>
    </row>
    <row r="401" spans="1:5" hidden="1" x14ac:dyDescent="0.25">
      <c r="A401" s="728"/>
      <c r="B401" s="728"/>
      <c r="C401" s="728"/>
      <c r="D401" s="728"/>
      <c r="E401" s="10"/>
    </row>
    <row r="402" spans="1:5" hidden="1" x14ac:dyDescent="0.25">
      <c r="A402" s="728"/>
      <c r="B402" s="728"/>
      <c r="C402" s="728"/>
      <c r="D402" s="728"/>
      <c r="E402" s="10"/>
    </row>
    <row r="403" spans="1:5" hidden="1" x14ac:dyDescent="0.25">
      <c r="A403" s="728"/>
      <c r="B403" s="728"/>
      <c r="C403" s="728"/>
      <c r="D403" s="728"/>
      <c r="E403" s="10"/>
    </row>
    <row r="404" spans="1:5" hidden="1" x14ac:dyDescent="0.25">
      <c r="A404" s="728"/>
      <c r="B404" s="728"/>
      <c r="C404" s="728"/>
      <c r="D404" s="728"/>
      <c r="E404" s="10"/>
    </row>
    <row r="405" spans="1:5" hidden="1" x14ac:dyDescent="0.25">
      <c r="A405" s="728"/>
      <c r="B405" s="728"/>
      <c r="C405" s="728"/>
      <c r="D405" s="728"/>
      <c r="E405" s="10"/>
    </row>
    <row r="406" spans="1:5" hidden="1" x14ac:dyDescent="0.25">
      <c r="A406" s="728"/>
      <c r="B406" s="728"/>
      <c r="C406" s="728"/>
      <c r="D406" s="728"/>
      <c r="E406" s="10"/>
    </row>
    <row r="407" spans="1:5" hidden="1" x14ac:dyDescent="0.25">
      <c r="A407" s="728"/>
      <c r="B407" s="728"/>
      <c r="C407" s="728"/>
      <c r="D407" s="728"/>
      <c r="E407" s="10"/>
    </row>
    <row r="408" spans="1:5" hidden="1" x14ac:dyDescent="0.25">
      <c r="A408" s="728"/>
      <c r="B408" s="728"/>
      <c r="C408" s="728"/>
      <c r="D408" s="728"/>
      <c r="E408" s="10"/>
    </row>
    <row r="409" spans="1:5" hidden="1" x14ac:dyDescent="0.25">
      <c r="A409" s="728"/>
      <c r="B409" s="728"/>
      <c r="C409" s="728"/>
      <c r="D409" s="728"/>
      <c r="E409" s="10"/>
    </row>
    <row r="410" spans="1:5" hidden="1" x14ac:dyDescent="0.25">
      <c r="A410" s="728"/>
      <c r="B410" s="728"/>
      <c r="C410" s="728"/>
      <c r="D410" s="728"/>
      <c r="E410" s="10"/>
    </row>
    <row r="411" spans="1:5" hidden="1" x14ac:dyDescent="0.25">
      <c r="A411" s="728"/>
      <c r="B411" s="728"/>
      <c r="C411" s="728"/>
      <c r="D411" s="728"/>
      <c r="E411" s="10"/>
    </row>
    <row r="412" spans="1:5" hidden="1" x14ac:dyDescent="0.25">
      <c r="A412" s="728"/>
      <c r="B412" s="728"/>
      <c r="C412" s="728"/>
      <c r="D412" s="728"/>
      <c r="E412" s="10"/>
    </row>
    <row r="413" spans="1:5" hidden="1" x14ac:dyDescent="0.25">
      <c r="A413" s="728"/>
      <c r="B413" s="728"/>
      <c r="C413" s="728"/>
      <c r="D413" s="728"/>
      <c r="E413" s="10"/>
    </row>
    <row r="414" spans="1:5" hidden="1" x14ac:dyDescent="0.25">
      <c r="A414" s="728"/>
      <c r="B414" s="728"/>
      <c r="C414" s="728"/>
      <c r="D414" s="728"/>
      <c r="E414" s="10"/>
    </row>
    <row r="415" spans="1:5" hidden="1" x14ac:dyDescent="0.25">
      <c r="A415" s="728"/>
      <c r="B415" s="728"/>
      <c r="C415" s="728"/>
      <c r="D415" s="728"/>
      <c r="E415" s="10"/>
    </row>
    <row r="416" spans="1:5" hidden="1" x14ac:dyDescent="0.25">
      <c r="A416" s="728"/>
      <c r="B416" s="728"/>
      <c r="C416" s="728"/>
      <c r="D416" s="728"/>
      <c r="E416" s="10"/>
    </row>
    <row r="417" spans="1:5" hidden="1" x14ac:dyDescent="0.25">
      <c r="A417" s="728"/>
      <c r="B417" s="728"/>
      <c r="C417" s="728"/>
      <c r="D417" s="728"/>
      <c r="E417" s="10"/>
    </row>
    <row r="418" spans="1:5" hidden="1" x14ac:dyDescent="0.25">
      <c r="A418" s="728"/>
      <c r="B418" s="728"/>
      <c r="C418" s="728"/>
      <c r="D418" s="728"/>
      <c r="E418" s="10"/>
    </row>
    <row r="419" spans="1:5" hidden="1" x14ac:dyDescent="0.25">
      <c r="A419" s="728"/>
      <c r="B419" s="728"/>
      <c r="C419" s="728"/>
      <c r="D419" s="728"/>
      <c r="E419" s="10"/>
    </row>
    <row r="420" spans="1:5" hidden="1" x14ac:dyDescent="0.25">
      <c r="A420" s="728"/>
      <c r="B420" s="728"/>
      <c r="C420" s="728"/>
      <c r="D420" s="728"/>
      <c r="E420" s="10"/>
    </row>
    <row r="421" spans="1:5" hidden="1" x14ac:dyDescent="0.25">
      <c r="A421" s="728"/>
      <c r="B421" s="728"/>
      <c r="C421" s="728"/>
      <c r="D421" s="728"/>
      <c r="E421" s="10"/>
    </row>
    <row r="422" spans="1:5" hidden="1" x14ac:dyDescent="0.25">
      <c r="A422" s="728"/>
      <c r="B422" s="728"/>
      <c r="C422" s="728"/>
      <c r="D422" s="728"/>
      <c r="E422" s="10"/>
    </row>
    <row r="423" spans="1:5" hidden="1" x14ac:dyDescent="0.25">
      <c r="A423" s="728"/>
      <c r="B423" s="728"/>
      <c r="C423" s="728"/>
      <c r="D423" s="728"/>
      <c r="E423" s="10"/>
    </row>
    <row r="424" spans="1:5" hidden="1" x14ac:dyDescent="0.25">
      <c r="A424" s="728"/>
      <c r="B424" s="728"/>
      <c r="C424" s="728"/>
      <c r="D424" s="728"/>
      <c r="E424" s="10"/>
    </row>
    <row r="425" spans="1:5" hidden="1" x14ac:dyDescent="0.25">
      <c r="A425" s="728"/>
      <c r="B425" s="728"/>
      <c r="C425" s="728"/>
      <c r="D425" s="728"/>
      <c r="E425" s="10"/>
    </row>
    <row r="426" spans="1:5" hidden="1" x14ac:dyDescent="0.25">
      <c r="A426" s="728"/>
      <c r="B426" s="728"/>
      <c r="C426" s="728"/>
      <c r="D426" s="728"/>
      <c r="E426" s="10"/>
    </row>
    <row r="427" spans="1:5" hidden="1" x14ac:dyDescent="0.25">
      <c r="A427" s="728"/>
      <c r="B427" s="728"/>
      <c r="C427" s="728"/>
      <c r="D427" s="728"/>
      <c r="E427" s="10"/>
    </row>
    <row r="428" spans="1:5" hidden="1" x14ac:dyDescent="0.25">
      <c r="A428" s="728"/>
      <c r="B428" s="728"/>
      <c r="C428" s="728"/>
      <c r="D428" s="728"/>
      <c r="E428" s="10"/>
    </row>
    <row r="429" spans="1:5" hidden="1" x14ac:dyDescent="0.25">
      <c r="A429" s="728"/>
      <c r="B429" s="728"/>
      <c r="C429" s="728"/>
      <c r="D429" s="728"/>
      <c r="E429" s="10"/>
    </row>
    <row r="430" spans="1:5" hidden="1" x14ac:dyDescent="0.25">
      <c r="A430" s="728"/>
      <c r="B430" s="728"/>
      <c r="C430" s="728"/>
      <c r="D430" s="728"/>
      <c r="E430" s="10"/>
    </row>
    <row r="431" spans="1:5" hidden="1" x14ac:dyDescent="0.25">
      <c r="A431" s="728"/>
      <c r="B431" s="728"/>
      <c r="C431" s="728"/>
      <c r="D431" s="728"/>
      <c r="E431" s="10"/>
    </row>
    <row r="432" spans="1:5" hidden="1" x14ac:dyDescent="0.25">
      <c r="A432" s="728"/>
      <c r="B432" s="728"/>
      <c r="C432" s="728"/>
      <c r="D432" s="728"/>
      <c r="E432" s="10"/>
    </row>
    <row r="433" spans="1:5" hidden="1" x14ac:dyDescent="0.25">
      <c r="A433" s="728"/>
      <c r="B433" s="728"/>
      <c r="C433" s="728"/>
      <c r="D433" s="728"/>
      <c r="E433" s="10"/>
    </row>
    <row r="434" spans="1:5" hidden="1" x14ac:dyDescent="0.25">
      <c r="A434" s="728"/>
      <c r="B434" s="728"/>
      <c r="C434" s="728"/>
      <c r="D434" s="728"/>
      <c r="E434" s="10"/>
    </row>
    <row r="435" spans="1:5" hidden="1" x14ac:dyDescent="0.25">
      <c r="A435" s="728"/>
      <c r="B435" s="728"/>
      <c r="C435" s="728"/>
      <c r="D435" s="728"/>
      <c r="E435" s="10"/>
    </row>
    <row r="436" spans="1:5" hidden="1" x14ac:dyDescent="0.25">
      <c r="A436" s="728"/>
      <c r="B436" s="728"/>
      <c r="C436" s="728"/>
      <c r="D436" s="728"/>
      <c r="E436" s="10"/>
    </row>
    <row r="437" spans="1:5" hidden="1" x14ac:dyDescent="0.25">
      <c r="A437" s="728"/>
      <c r="B437" s="728"/>
      <c r="C437" s="728"/>
      <c r="D437" s="728"/>
      <c r="E437" s="10"/>
    </row>
    <row r="438" spans="1:5" hidden="1" x14ac:dyDescent="0.25">
      <c r="A438" s="728"/>
      <c r="B438" s="728"/>
      <c r="C438" s="728"/>
      <c r="D438" s="728"/>
      <c r="E438" s="10"/>
    </row>
    <row r="439" spans="1:5" hidden="1" x14ac:dyDescent="0.25">
      <c r="A439" s="728"/>
      <c r="B439" s="728"/>
      <c r="C439" s="728"/>
      <c r="D439" s="728"/>
      <c r="E439" s="10"/>
    </row>
    <row r="440" spans="1:5" hidden="1" x14ac:dyDescent="0.25">
      <c r="A440" s="728"/>
      <c r="B440" s="728"/>
      <c r="C440" s="728"/>
      <c r="D440" s="728"/>
      <c r="E440" s="10"/>
    </row>
    <row r="441" spans="1:5" hidden="1" x14ac:dyDescent="0.25">
      <c r="A441" s="728"/>
      <c r="B441" s="728"/>
      <c r="C441" s="728"/>
      <c r="D441" s="728"/>
      <c r="E441" s="10"/>
    </row>
    <row r="442" spans="1:5" hidden="1" x14ac:dyDescent="0.25">
      <c r="A442" s="728"/>
      <c r="B442" s="728"/>
      <c r="C442" s="728"/>
      <c r="D442" s="728"/>
      <c r="E442" s="10"/>
    </row>
    <row r="443" spans="1:5" hidden="1" x14ac:dyDescent="0.25">
      <c r="A443" s="728"/>
      <c r="B443" s="728"/>
      <c r="C443" s="728"/>
      <c r="D443" s="728"/>
      <c r="E443" s="10"/>
    </row>
    <row r="444" spans="1:5" hidden="1" x14ac:dyDescent="0.25">
      <c r="A444" s="728"/>
      <c r="B444" s="728"/>
      <c r="C444" s="728"/>
      <c r="D444" s="728"/>
      <c r="E444" s="10"/>
    </row>
    <row r="445" spans="1:5" hidden="1" x14ac:dyDescent="0.25">
      <c r="A445" s="728"/>
      <c r="B445" s="728"/>
      <c r="C445" s="728"/>
      <c r="D445" s="728"/>
      <c r="E445" s="10"/>
    </row>
    <row r="446" spans="1:5" hidden="1" x14ac:dyDescent="0.25">
      <c r="A446" s="728"/>
      <c r="B446" s="728"/>
      <c r="C446" s="728"/>
      <c r="D446" s="728"/>
      <c r="E446" s="10"/>
    </row>
    <row r="447" spans="1:5" hidden="1" x14ac:dyDescent="0.25">
      <c r="A447" s="728"/>
      <c r="B447" s="728"/>
      <c r="C447" s="728"/>
      <c r="D447" s="728"/>
      <c r="E447" s="10"/>
    </row>
    <row r="448" spans="1:5" hidden="1" x14ac:dyDescent="0.25">
      <c r="A448" s="728"/>
      <c r="B448" s="728"/>
      <c r="C448" s="728"/>
      <c r="D448" s="728"/>
      <c r="E448" s="10"/>
    </row>
    <row r="449" spans="1:5" hidden="1" x14ac:dyDescent="0.25">
      <c r="A449" s="728"/>
      <c r="B449" s="728"/>
      <c r="C449" s="728"/>
      <c r="D449" s="728"/>
      <c r="E449" s="10"/>
    </row>
    <row r="450" spans="1:5" hidden="1" x14ac:dyDescent="0.25">
      <c r="A450" s="728"/>
      <c r="B450" s="728"/>
      <c r="C450" s="728"/>
      <c r="D450" s="728"/>
      <c r="E450" s="10"/>
    </row>
    <row r="451" spans="1:5" hidden="1" x14ac:dyDescent="0.25">
      <c r="A451" s="728"/>
      <c r="B451" s="728"/>
      <c r="C451" s="728"/>
      <c r="D451" s="728"/>
      <c r="E451" s="10"/>
    </row>
    <row r="452" spans="1:5" hidden="1" x14ac:dyDescent="0.25">
      <c r="A452" s="728"/>
      <c r="B452" s="728"/>
      <c r="C452" s="728"/>
      <c r="D452" s="728"/>
      <c r="E452" s="10"/>
    </row>
    <row r="453" spans="1:5" hidden="1" x14ac:dyDescent="0.25">
      <c r="A453" s="728"/>
      <c r="B453" s="728"/>
      <c r="C453" s="728"/>
      <c r="D453" s="728"/>
      <c r="E453" s="10"/>
    </row>
    <row r="454" spans="1:5" hidden="1" x14ac:dyDescent="0.25">
      <c r="A454" s="728"/>
      <c r="B454" s="728"/>
      <c r="C454" s="728"/>
      <c r="D454" s="728"/>
      <c r="E454" s="10"/>
    </row>
    <row r="455" spans="1:5" hidden="1" x14ac:dyDescent="0.25">
      <c r="A455" s="728"/>
      <c r="B455" s="728"/>
      <c r="C455" s="728"/>
      <c r="D455" s="728"/>
      <c r="E455" s="10"/>
    </row>
    <row r="456" spans="1:5" hidden="1" x14ac:dyDescent="0.25">
      <c r="A456" s="728"/>
      <c r="B456" s="728"/>
      <c r="C456" s="728"/>
      <c r="D456" s="728"/>
      <c r="E456" s="10"/>
    </row>
    <row r="457" spans="1:5" hidden="1" x14ac:dyDescent="0.25">
      <c r="A457" s="728"/>
      <c r="B457" s="728"/>
      <c r="C457" s="728"/>
      <c r="D457" s="728"/>
      <c r="E457" s="10"/>
    </row>
    <row r="458" spans="1:5" hidden="1" x14ac:dyDescent="0.25">
      <c r="A458" s="728"/>
      <c r="B458" s="728"/>
      <c r="C458" s="728"/>
      <c r="D458" s="728"/>
      <c r="E458" s="10"/>
    </row>
    <row r="459" spans="1:5" hidden="1" x14ac:dyDescent="0.25">
      <c r="A459" s="728"/>
      <c r="B459" s="728"/>
      <c r="C459" s="728"/>
      <c r="D459" s="728"/>
      <c r="E459" s="10"/>
    </row>
    <row r="460" spans="1:5" hidden="1" x14ac:dyDescent="0.25">
      <c r="A460" s="728"/>
      <c r="B460" s="728"/>
      <c r="C460" s="728"/>
      <c r="D460" s="728"/>
      <c r="E460" s="10"/>
    </row>
    <row r="461" spans="1:5" hidden="1" x14ac:dyDescent="0.25">
      <c r="A461" s="728"/>
      <c r="B461" s="728"/>
      <c r="C461" s="728"/>
      <c r="D461" s="728"/>
      <c r="E461" s="10"/>
    </row>
    <row r="462" spans="1:5" hidden="1" x14ac:dyDescent="0.25">
      <c r="A462" s="728"/>
      <c r="B462" s="728"/>
      <c r="C462" s="728"/>
      <c r="D462" s="728"/>
      <c r="E462" s="10"/>
    </row>
    <row r="463" spans="1:5" hidden="1" x14ac:dyDescent="0.25">
      <c r="A463" s="728"/>
      <c r="B463" s="728"/>
      <c r="C463" s="728"/>
      <c r="D463" s="728"/>
      <c r="E463" s="10"/>
    </row>
    <row r="464" spans="1:5" hidden="1" x14ac:dyDescent="0.25">
      <c r="A464" s="728"/>
      <c r="B464" s="728"/>
      <c r="C464" s="728"/>
      <c r="D464" s="728"/>
      <c r="E464" s="10"/>
    </row>
    <row r="465" spans="1:5" hidden="1" x14ac:dyDescent="0.25">
      <c r="A465" s="728"/>
      <c r="B465" s="728"/>
      <c r="C465" s="728"/>
      <c r="D465" s="728"/>
      <c r="E465" s="10"/>
    </row>
    <row r="466" spans="1:5" hidden="1" x14ac:dyDescent="0.25">
      <c r="A466" s="728"/>
      <c r="B466" s="728"/>
      <c r="C466" s="728"/>
      <c r="D466" s="728"/>
      <c r="E466" s="10"/>
    </row>
    <row r="467" spans="1:5" hidden="1" x14ac:dyDescent="0.25">
      <c r="A467" s="728"/>
      <c r="B467" s="728"/>
      <c r="C467" s="728"/>
      <c r="D467" s="728"/>
      <c r="E467" s="10"/>
    </row>
    <row r="468" spans="1:5" hidden="1" x14ac:dyDescent="0.25">
      <c r="A468" s="728"/>
      <c r="B468" s="728"/>
      <c r="C468" s="728"/>
      <c r="D468" s="728"/>
      <c r="E468" s="10"/>
    </row>
    <row r="469" spans="1:5" hidden="1" x14ac:dyDescent="0.25">
      <c r="A469" s="728"/>
      <c r="B469" s="728"/>
      <c r="C469" s="728"/>
      <c r="D469" s="728"/>
      <c r="E469" s="10"/>
    </row>
    <row r="470" spans="1:5" hidden="1" x14ac:dyDescent="0.25">
      <c r="A470" s="728"/>
      <c r="B470" s="728"/>
      <c r="C470" s="728"/>
      <c r="D470" s="728"/>
      <c r="E470" s="10"/>
    </row>
    <row r="471" spans="1:5" hidden="1" x14ac:dyDescent="0.25">
      <c r="A471" s="728"/>
      <c r="B471" s="728"/>
      <c r="C471" s="728"/>
      <c r="D471" s="728"/>
      <c r="E471" s="10"/>
    </row>
    <row r="472" spans="1:5" hidden="1" x14ac:dyDescent="0.25">
      <c r="A472" s="728"/>
      <c r="B472" s="728"/>
      <c r="C472" s="728"/>
      <c r="D472" s="728"/>
      <c r="E472" s="10"/>
    </row>
    <row r="473" spans="1:5" hidden="1" x14ac:dyDescent="0.25">
      <c r="A473" s="728"/>
      <c r="B473" s="728"/>
      <c r="C473" s="728"/>
      <c r="D473" s="728"/>
      <c r="E473" s="10"/>
    </row>
    <row r="474" spans="1:5" hidden="1" x14ac:dyDescent="0.25">
      <c r="A474" s="728"/>
      <c r="B474" s="728"/>
      <c r="C474" s="728"/>
      <c r="D474" s="728"/>
      <c r="E474" s="10"/>
    </row>
    <row r="475" spans="1:5" hidden="1" x14ac:dyDescent="0.25">
      <c r="A475" s="728"/>
      <c r="B475" s="728"/>
      <c r="C475" s="728"/>
      <c r="D475" s="728"/>
      <c r="E475" s="10"/>
    </row>
    <row r="476" spans="1:5" hidden="1" x14ac:dyDescent="0.25">
      <c r="A476" s="728"/>
      <c r="B476" s="728"/>
      <c r="C476" s="728"/>
      <c r="D476" s="728"/>
      <c r="E476" s="10"/>
    </row>
    <row r="477" spans="1:5" hidden="1" x14ac:dyDescent="0.25">
      <c r="A477" s="728"/>
      <c r="B477" s="728"/>
      <c r="C477" s="728"/>
      <c r="D477" s="728"/>
      <c r="E477" s="10"/>
    </row>
    <row r="478" spans="1:5" hidden="1" x14ac:dyDescent="0.25">
      <c r="A478" s="728"/>
      <c r="B478" s="728"/>
      <c r="C478" s="728"/>
      <c r="D478" s="728"/>
      <c r="E478" s="10"/>
    </row>
    <row r="479" spans="1:5" hidden="1" x14ac:dyDescent="0.25">
      <c r="A479" s="728"/>
      <c r="B479" s="728"/>
      <c r="C479" s="728"/>
      <c r="D479" s="728"/>
      <c r="E479" s="10"/>
    </row>
    <row r="480" spans="1:5" hidden="1" x14ac:dyDescent="0.25">
      <c r="A480" s="728"/>
      <c r="B480" s="728"/>
      <c r="C480" s="728"/>
      <c r="D480" s="728"/>
      <c r="E480" s="10"/>
    </row>
    <row r="481" spans="1:5" hidden="1" x14ac:dyDescent="0.25">
      <c r="A481" s="728"/>
      <c r="B481" s="728"/>
      <c r="C481" s="728"/>
      <c r="D481" s="728"/>
      <c r="E481" s="10"/>
    </row>
    <row r="482" spans="1:5" hidden="1" x14ac:dyDescent="0.25">
      <c r="A482" s="728"/>
      <c r="B482" s="728"/>
      <c r="C482" s="728"/>
      <c r="D482" s="728"/>
      <c r="E482" s="10"/>
    </row>
    <row r="483" spans="1:5" hidden="1" x14ac:dyDescent="0.25">
      <c r="A483" s="728"/>
      <c r="B483" s="728"/>
      <c r="C483" s="728"/>
      <c r="D483" s="728"/>
      <c r="E483" s="10"/>
    </row>
    <row r="484" spans="1:5" hidden="1" x14ac:dyDescent="0.25">
      <c r="A484" s="728"/>
      <c r="B484" s="728"/>
      <c r="C484" s="728"/>
      <c r="D484" s="728"/>
      <c r="E484" s="10"/>
    </row>
    <row r="485" spans="1:5" hidden="1" x14ac:dyDescent="0.25">
      <c r="A485" s="728"/>
      <c r="B485" s="728"/>
      <c r="C485" s="728"/>
      <c r="D485" s="728"/>
      <c r="E485" s="10"/>
    </row>
    <row r="486" spans="1:5" hidden="1" x14ac:dyDescent="0.25">
      <c r="A486" s="728"/>
      <c r="B486" s="728"/>
      <c r="C486" s="728"/>
      <c r="D486" s="728"/>
      <c r="E486" s="10"/>
    </row>
    <row r="487" spans="1:5" hidden="1" x14ac:dyDescent="0.25">
      <c r="A487" s="728"/>
      <c r="B487" s="728"/>
      <c r="C487" s="728"/>
      <c r="D487" s="728"/>
      <c r="E487" s="10"/>
    </row>
    <row r="488" spans="1:5" hidden="1" x14ac:dyDescent="0.25">
      <c r="A488" s="728"/>
      <c r="B488" s="728"/>
      <c r="C488" s="728"/>
      <c r="D488" s="728"/>
      <c r="E488" s="10"/>
    </row>
    <row r="489" spans="1:5" hidden="1" x14ac:dyDescent="0.25">
      <c r="A489" s="728"/>
      <c r="B489" s="728"/>
      <c r="C489" s="728"/>
      <c r="D489" s="728"/>
      <c r="E489" s="10"/>
    </row>
    <row r="490" spans="1:5" hidden="1" x14ac:dyDescent="0.25">
      <c r="A490" s="728"/>
      <c r="B490" s="728"/>
      <c r="C490" s="728"/>
      <c r="D490" s="728"/>
      <c r="E490" s="10"/>
    </row>
    <row r="491" spans="1:5" hidden="1" x14ac:dyDescent="0.25">
      <c r="A491" s="728"/>
      <c r="B491" s="728"/>
      <c r="C491" s="728"/>
      <c r="D491" s="728"/>
      <c r="E491" s="10"/>
    </row>
    <row r="492" spans="1:5" hidden="1" x14ac:dyDescent="0.25">
      <c r="A492" s="728"/>
      <c r="B492" s="728"/>
      <c r="C492" s="728"/>
      <c r="D492" s="728"/>
      <c r="E492" s="10"/>
    </row>
    <row r="493" spans="1:5" hidden="1" x14ac:dyDescent="0.25">
      <c r="A493" s="728"/>
      <c r="B493" s="728"/>
      <c r="C493" s="728"/>
      <c r="D493" s="728"/>
      <c r="E493" s="10"/>
    </row>
    <row r="494" spans="1:5" hidden="1" x14ac:dyDescent="0.25">
      <c r="A494" s="728"/>
      <c r="B494" s="728"/>
      <c r="C494" s="728"/>
      <c r="D494" s="728"/>
      <c r="E494" s="10"/>
    </row>
    <row r="495" spans="1:5" hidden="1" x14ac:dyDescent="0.25">
      <c r="A495" s="728"/>
      <c r="B495" s="728"/>
      <c r="C495" s="728"/>
      <c r="D495" s="728"/>
      <c r="E495" s="10"/>
    </row>
    <row r="496" spans="1:5" hidden="1" x14ac:dyDescent="0.25">
      <c r="E496" s="10"/>
    </row>
    <row r="497" spans="5:5" hidden="1" x14ac:dyDescent="0.25">
      <c r="E497" s="10"/>
    </row>
    <row r="498" spans="5:5" hidden="1" x14ac:dyDescent="0.25">
      <c r="E498" s="10"/>
    </row>
    <row r="499" spans="5:5" hidden="1" x14ac:dyDescent="0.25">
      <c r="E499" s="10"/>
    </row>
    <row r="500" spans="5:5" hidden="1" x14ac:dyDescent="0.25">
      <c r="E500" s="10"/>
    </row>
    <row r="501" spans="5:5" hidden="1" x14ac:dyDescent="0.25">
      <c r="E501" s="10"/>
    </row>
    <row r="502" spans="5:5" hidden="1" x14ac:dyDescent="0.25">
      <c r="E502" s="10"/>
    </row>
    <row r="503" spans="5:5" hidden="1" x14ac:dyDescent="0.25">
      <c r="E503" s="10"/>
    </row>
    <row r="504" spans="5:5" hidden="1" x14ac:dyDescent="0.25">
      <c r="E504" s="10"/>
    </row>
    <row r="505" spans="5:5" hidden="1" x14ac:dyDescent="0.25">
      <c r="E505" s="10"/>
    </row>
    <row r="506" spans="5:5" hidden="1" x14ac:dyDescent="0.25">
      <c r="E506" s="10"/>
    </row>
    <row r="507" spans="5:5" hidden="1" x14ac:dyDescent="0.25">
      <c r="E507" s="10"/>
    </row>
    <row r="508" spans="5:5" hidden="1" x14ac:dyDescent="0.25">
      <c r="E508" s="10"/>
    </row>
    <row r="509" spans="5:5" hidden="1" x14ac:dyDescent="0.25">
      <c r="E509" s="10"/>
    </row>
    <row r="510" spans="5:5" hidden="1" x14ac:dyDescent="0.25">
      <c r="E510" s="10"/>
    </row>
    <row r="511" spans="5:5" hidden="1" x14ac:dyDescent="0.25">
      <c r="E511" s="10"/>
    </row>
    <row r="512" spans="5:5" hidden="1" x14ac:dyDescent="0.25">
      <c r="E512" s="10"/>
    </row>
    <row r="513" spans="5:5" hidden="1" x14ac:dyDescent="0.25">
      <c r="E513" s="10"/>
    </row>
    <row r="514" spans="5:5" hidden="1" x14ac:dyDescent="0.25">
      <c r="E514" s="10"/>
    </row>
    <row r="515" spans="5:5" hidden="1" x14ac:dyDescent="0.25">
      <c r="E515" s="10"/>
    </row>
    <row r="516" spans="5:5" hidden="1" x14ac:dyDescent="0.25">
      <c r="E516" s="10"/>
    </row>
    <row r="517" spans="5:5" hidden="1" x14ac:dyDescent="0.25">
      <c r="E517" s="10"/>
    </row>
    <row r="518" spans="5:5" hidden="1" x14ac:dyDescent="0.25">
      <c r="E518" s="10"/>
    </row>
    <row r="519" spans="5:5" hidden="1" x14ac:dyDescent="0.25">
      <c r="E519" s="10"/>
    </row>
    <row r="520" spans="5:5" hidden="1" x14ac:dyDescent="0.25">
      <c r="E520" s="10"/>
    </row>
    <row r="521" spans="5:5" hidden="1" x14ac:dyDescent="0.25">
      <c r="E521" s="10"/>
    </row>
    <row r="522" spans="5:5" hidden="1" x14ac:dyDescent="0.25">
      <c r="E522" s="10"/>
    </row>
    <row r="523" spans="5:5" hidden="1" x14ac:dyDescent="0.25">
      <c r="E523" s="10"/>
    </row>
    <row r="524" spans="5:5" hidden="1" x14ac:dyDescent="0.25">
      <c r="E524" s="10"/>
    </row>
    <row r="525" spans="5:5" hidden="1" x14ac:dyDescent="0.25">
      <c r="E525" s="10"/>
    </row>
    <row r="526" spans="5:5" hidden="1" x14ac:dyDescent="0.25">
      <c r="E526" s="10"/>
    </row>
    <row r="527" spans="5:5" hidden="1" x14ac:dyDescent="0.25">
      <c r="E527" s="10"/>
    </row>
    <row r="528" spans="5:5" hidden="1" x14ac:dyDescent="0.25">
      <c r="E528" s="10"/>
    </row>
    <row r="529" spans="5:5" hidden="1" x14ac:dyDescent="0.25">
      <c r="E529" s="10"/>
    </row>
    <row r="530" spans="5:5" hidden="1" x14ac:dyDescent="0.25">
      <c r="E530" s="10"/>
    </row>
    <row r="531" spans="5:5" hidden="1" x14ac:dyDescent="0.25">
      <c r="E531" s="10"/>
    </row>
    <row r="532" spans="5:5" hidden="1" x14ac:dyDescent="0.25">
      <c r="E532" s="10"/>
    </row>
    <row r="533" spans="5:5" hidden="1" x14ac:dyDescent="0.25">
      <c r="E533" s="10"/>
    </row>
    <row r="534" spans="5:5" hidden="1" x14ac:dyDescent="0.25">
      <c r="E534" s="10"/>
    </row>
    <row r="535" spans="5:5" hidden="1" x14ac:dyDescent="0.25">
      <c r="E535" s="10"/>
    </row>
    <row r="536" spans="5:5" hidden="1" x14ac:dyDescent="0.25">
      <c r="E536" s="10"/>
    </row>
    <row r="537" spans="5:5" hidden="1" x14ac:dyDescent="0.25">
      <c r="E537" s="10"/>
    </row>
    <row r="538" spans="5:5" hidden="1" x14ac:dyDescent="0.25">
      <c r="E538" s="10"/>
    </row>
    <row r="539" spans="5:5" hidden="1" x14ac:dyDescent="0.25">
      <c r="E539" s="10"/>
    </row>
    <row r="540" spans="5:5" hidden="1" x14ac:dyDescent="0.25">
      <c r="E540" s="10"/>
    </row>
    <row r="541" spans="5:5" hidden="1" x14ac:dyDescent="0.25">
      <c r="E541" s="10"/>
    </row>
    <row r="542" spans="5:5" hidden="1" x14ac:dyDescent="0.25">
      <c r="E542" s="10"/>
    </row>
    <row r="543" spans="5:5" hidden="1" x14ac:dyDescent="0.25">
      <c r="E543" s="10"/>
    </row>
    <row r="544" spans="5:5" hidden="1" x14ac:dyDescent="0.25">
      <c r="E544" s="10"/>
    </row>
    <row r="545" spans="5:5" hidden="1" x14ac:dyDescent="0.25">
      <c r="E545" s="10"/>
    </row>
    <row r="546" spans="5:5" hidden="1" x14ac:dyDescent="0.25">
      <c r="E546" s="10"/>
    </row>
    <row r="547" spans="5:5" hidden="1" x14ac:dyDescent="0.25">
      <c r="E547" s="10"/>
    </row>
    <row r="548" spans="5:5" hidden="1" x14ac:dyDescent="0.25">
      <c r="E548" s="10"/>
    </row>
    <row r="549" spans="5:5" hidden="1" x14ac:dyDescent="0.25">
      <c r="E549" s="10"/>
    </row>
    <row r="550" spans="5:5" hidden="1" x14ac:dyDescent="0.25">
      <c r="E550" s="10"/>
    </row>
    <row r="551" spans="5:5" hidden="1" x14ac:dyDescent="0.25">
      <c r="E551" s="10"/>
    </row>
    <row r="552" spans="5:5" hidden="1" x14ac:dyDescent="0.25">
      <c r="E552" s="10"/>
    </row>
    <row r="553" spans="5:5" hidden="1" x14ac:dyDescent="0.25">
      <c r="E553" s="10"/>
    </row>
    <row r="554" spans="5:5" hidden="1" x14ac:dyDescent="0.25">
      <c r="E554" s="10"/>
    </row>
    <row r="555" spans="5:5" hidden="1" x14ac:dyDescent="0.25">
      <c r="E555" s="10"/>
    </row>
    <row r="556" spans="5:5" hidden="1" x14ac:dyDescent="0.25">
      <c r="E556" s="10"/>
    </row>
    <row r="557" spans="5:5" hidden="1" x14ac:dyDescent="0.25">
      <c r="E557" s="10"/>
    </row>
    <row r="558" spans="5:5" hidden="1" x14ac:dyDescent="0.25">
      <c r="E558" s="10"/>
    </row>
    <row r="559" spans="5:5" hidden="1" x14ac:dyDescent="0.25">
      <c r="E559" s="10"/>
    </row>
    <row r="560" spans="5:5" hidden="1" x14ac:dyDescent="0.25">
      <c r="E560" s="10"/>
    </row>
    <row r="561" spans="5:5" hidden="1" x14ac:dyDescent="0.25">
      <c r="E561" s="10"/>
    </row>
    <row r="562" spans="5:5" hidden="1" x14ac:dyDescent="0.25">
      <c r="E562" s="10"/>
    </row>
    <row r="563" spans="5:5" hidden="1" x14ac:dyDescent="0.25">
      <c r="E563" s="10"/>
    </row>
    <row r="564" spans="5:5" hidden="1" x14ac:dyDescent="0.25">
      <c r="E564" s="10"/>
    </row>
    <row r="565" spans="5:5" hidden="1" x14ac:dyDescent="0.25">
      <c r="E565" s="10"/>
    </row>
    <row r="566" spans="5:5" hidden="1" x14ac:dyDescent="0.25">
      <c r="E566" s="10"/>
    </row>
    <row r="567" spans="5:5" hidden="1" x14ac:dyDescent="0.25">
      <c r="E567" s="10"/>
    </row>
    <row r="568" spans="5:5" hidden="1" x14ac:dyDescent="0.25">
      <c r="E568" s="10"/>
    </row>
    <row r="569" spans="5:5" hidden="1" x14ac:dyDescent="0.25">
      <c r="E569" s="10"/>
    </row>
    <row r="570" spans="5:5" hidden="1" x14ac:dyDescent="0.25">
      <c r="E570" s="10"/>
    </row>
    <row r="571" spans="5:5" hidden="1" x14ac:dyDescent="0.25">
      <c r="E571" s="10"/>
    </row>
    <row r="572" spans="5:5" hidden="1" x14ac:dyDescent="0.25">
      <c r="E572" s="10"/>
    </row>
    <row r="573" spans="5:5" hidden="1" x14ac:dyDescent="0.25">
      <c r="E573" s="10"/>
    </row>
    <row r="574" spans="5:5" hidden="1" x14ac:dyDescent="0.25">
      <c r="E574" s="10"/>
    </row>
    <row r="575" spans="5:5" hidden="1" x14ac:dyDescent="0.25">
      <c r="E575" s="10"/>
    </row>
    <row r="576" spans="5:5" hidden="1" x14ac:dyDescent="0.25">
      <c r="E576" s="10"/>
    </row>
    <row r="577" spans="5:5" hidden="1" x14ac:dyDescent="0.25">
      <c r="E577" s="10"/>
    </row>
    <row r="578" spans="5:5" hidden="1" x14ac:dyDescent="0.25">
      <c r="E578" s="10"/>
    </row>
    <row r="579" spans="5:5" hidden="1" x14ac:dyDescent="0.25">
      <c r="E579" s="10"/>
    </row>
    <row r="580" spans="5:5" hidden="1" x14ac:dyDescent="0.25">
      <c r="E580" s="10"/>
    </row>
    <row r="581" spans="5:5" hidden="1" x14ac:dyDescent="0.25">
      <c r="E581" s="10"/>
    </row>
    <row r="582" spans="5:5" hidden="1" x14ac:dyDescent="0.25">
      <c r="E582" s="10"/>
    </row>
    <row r="583" spans="5:5" hidden="1" x14ac:dyDescent="0.25">
      <c r="E583" s="10"/>
    </row>
    <row r="584" spans="5:5" hidden="1" x14ac:dyDescent="0.25">
      <c r="E584" s="10"/>
    </row>
    <row r="585" spans="5:5" hidden="1" x14ac:dyDescent="0.25">
      <c r="E585" s="10"/>
    </row>
    <row r="586" spans="5:5" hidden="1" x14ac:dyDescent="0.25">
      <c r="E586" s="10"/>
    </row>
    <row r="587" spans="5:5" hidden="1" x14ac:dyDescent="0.25">
      <c r="E587" s="10"/>
    </row>
    <row r="588" spans="5:5" hidden="1" x14ac:dyDescent="0.25">
      <c r="E588" s="10"/>
    </row>
    <row r="589" spans="5:5" hidden="1" x14ac:dyDescent="0.25">
      <c r="E589" s="10"/>
    </row>
    <row r="590" spans="5:5" hidden="1" x14ac:dyDescent="0.25">
      <c r="E590" s="10"/>
    </row>
    <row r="591" spans="5:5" hidden="1" x14ac:dyDescent="0.25">
      <c r="E591" s="10"/>
    </row>
    <row r="592" spans="5:5" hidden="1" x14ac:dyDescent="0.25">
      <c r="E592" s="10"/>
    </row>
    <row r="593" spans="5:5" hidden="1" x14ac:dyDescent="0.25">
      <c r="E593" s="10"/>
    </row>
    <row r="594" spans="5:5" hidden="1" x14ac:dyDescent="0.25">
      <c r="E594" s="10"/>
    </row>
    <row r="595" spans="5:5" hidden="1" x14ac:dyDescent="0.25">
      <c r="E595" s="10"/>
    </row>
    <row r="596" spans="5:5" hidden="1" x14ac:dyDescent="0.25">
      <c r="E596" s="10"/>
    </row>
    <row r="597" spans="5:5" hidden="1" x14ac:dyDescent="0.25">
      <c r="E597" s="10"/>
    </row>
    <row r="598" spans="5:5" hidden="1" x14ac:dyDescent="0.25">
      <c r="E598" s="10"/>
    </row>
    <row r="599" spans="5:5" hidden="1" x14ac:dyDescent="0.25">
      <c r="E599" s="10"/>
    </row>
    <row r="600" spans="5:5" hidden="1" x14ac:dyDescent="0.25">
      <c r="E600" s="10"/>
    </row>
    <row r="601" spans="5:5" hidden="1" x14ac:dyDescent="0.25">
      <c r="E601" s="10"/>
    </row>
    <row r="602" spans="5:5" hidden="1" x14ac:dyDescent="0.25">
      <c r="E602" s="10"/>
    </row>
    <row r="603" spans="5:5" hidden="1" x14ac:dyDescent="0.25">
      <c r="E603" s="10"/>
    </row>
    <row r="604" spans="5:5" hidden="1" x14ac:dyDescent="0.25">
      <c r="E604" s="10"/>
    </row>
    <row r="605" spans="5:5" hidden="1" x14ac:dyDescent="0.25">
      <c r="E605" s="10"/>
    </row>
    <row r="606" spans="5:5" hidden="1" x14ac:dyDescent="0.25">
      <c r="E606" s="10"/>
    </row>
    <row r="607" spans="5:5" hidden="1" x14ac:dyDescent="0.25">
      <c r="E607" s="10"/>
    </row>
    <row r="608" spans="5:5" hidden="1" x14ac:dyDescent="0.25">
      <c r="E608" s="10"/>
    </row>
    <row r="609" spans="5:5" hidden="1" x14ac:dyDescent="0.25">
      <c r="E609" s="10"/>
    </row>
    <row r="610" spans="5:5" hidden="1" x14ac:dyDescent="0.25">
      <c r="E610" s="10"/>
    </row>
    <row r="611" spans="5:5" hidden="1" x14ac:dyDescent="0.25">
      <c r="E611" s="10"/>
    </row>
    <row r="612" spans="5:5" hidden="1" x14ac:dyDescent="0.25">
      <c r="E612" s="10"/>
    </row>
    <row r="613" spans="5:5" hidden="1" x14ac:dyDescent="0.25">
      <c r="E613" s="10"/>
    </row>
    <row r="614" spans="5:5" hidden="1" x14ac:dyDescent="0.25">
      <c r="E614" s="10"/>
    </row>
    <row r="615" spans="5:5" hidden="1" x14ac:dyDescent="0.25">
      <c r="E615" s="524"/>
    </row>
    <row r="616" spans="5:5" hidden="1" x14ac:dyDescent="0.25">
      <c r="E616" s="524"/>
    </row>
    <row r="617" spans="5:5" hidden="1" x14ac:dyDescent="0.25">
      <c r="E617" s="524"/>
    </row>
    <row r="618" spans="5:5" hidden="1" x14ac:dyDescent="0.25">
      <c r="E618" s="524"/>
    </row>
    <row r="619" spans="5:5" hidden="1" x14ac:dyDescent="0.25">
      <c r="E619" s="524"/>
    </row>
    <row r="620" spans="5:5" hidden="1" x14ac:dyDescent="0.25">
      <c r="E620" s="524"/>
    </row>
    <row r="621" spans="5:5" hidden="1" x14ac:dyDescent="0.25">
      <c r="E621" s="524"/>
    </row>
    <row r="622" spans="5:5" hidden="1" x14ac:dyDescent="0.25">
      <c r="E622" s="524"/>
    </row>
    <row r="623" spans="5:5" hidden="1" x14ac:dyDescent="0.25">
      <c r="E623" s="524"/>
    </row>
    <row r="624" spans="5:5" hidden="1" x14ac:dyDescent="0.25">
      <c r="E624" s="524"/>
    </row>
    <row r="625" spans="5:5" hidden="1" x14ac:dyDescent="0.25">
      <c r="E625" s="524"/>
    </row>
    <row r="626" spans="5:5" hidden="1" x14ac:dyDescent="0.25">
      <c r="E626" s="524"/>
    </row>
    <row r="627" spans="5:5" hidden="1" x14ac:dyDescent="0.25">
      <c r="E627" s="524"/>
    </row>
    <row r="628" spans="5:5" hidden="1" x14ac:dyDescent="0.25">
      <c r="E628" s="524"/>
    </row>
    <row r="629" spans="5:5" hidden="1" x14ac:dyDescent="0.25">
      <c r="E629" s="524"/>
    </row>
    <row r="630" spans="5:5" hidden="1" x14ac:dyDescent="0.25">
      <c r="E630" s="524"/>
    </row>
    <row r="631" spans="5:5" hidden="1" x14ac:dyDescent="0.25">
      <c r="E631" s="524"/>
    </row>
    <row r="632" spans="5:5" hidden="1" x14ac:dyDescent="0.25">
      <c r="E632" s="524"/>
    </row>
    <row r="633" spans="5:5" hidden="1" x14ac:dyDescent="0.25">
      <c r="E633" s="524"/>
    </row>
    <row r="634" spans="5:5" hidden="1" x14ac:dyDescent="0.25">
      <c r="E634" s="524"/>
    </row>
  </sheetData>
  <mergeCells count="391">
    <mergeCell ref="A18:C18"/>
    <mergeCell ref="A53:F53"/>
    <mergeCell ref="A27:C27"/>
    <mergeCell ref="A70:B70"/>
    <mergeCell ref="C70:E70"/>
    <mergeCell ref="A92:F92"/>
    <mergeCell ref="B94:F94"/>
    <mergeCell ref="B103:F103"/>
    <mergeCell ref="A72:F72"/>
    <mergeCell ref="B74:F74"/>
    <mergeCell ref="B79:F79"/>
    <mergeCell ref="B84:F84"/>
    <mergeCell ref="A89:B89"/>
    <mergeCell ref="C89:E89"/>
    <mergeCell ref="A116:D116"/>
    <mergeCell ref="B21:E21"/>
    <mergeCell ref="A35:F35"/>
    <mergeCell ref="A36:F36"/>
    <mergeCell ref="A40:F40"/>
    <mergeCell ref="B58:F58"/>
    <mergeCell ref="B67:F67"/>
    <mergeCell ref="A25:F26"/>
    <mergeCell ref="A29:F29"/>
    <mergeCell ref="A31:F31"/>
    <mergeCell ref="A41:F41"/>
    <mergeCell ref="A45:F45"/>
    <mergeCell ref="A52:F52"/>
    <mergeCell ref="A54:F54"/>
    <mergeCell ref="A55:F55"/>
    <mergeCell ref="A56:F56"/>
    <mergeCell ref="B47:F47"/>
    <mergeCell ref="B48:F48"/>
    <mergeCell ref="A106:B106"/>
    <mergeCell ref="C106:E106"/>
    <mergeCell ref="A109:F109"/>
    <mergeCell ref="B22:C22"/>
    <mergeCell ref="B49:F49"/>
    <mergeCell ref="B50:F50"/>
    <mergeCell ref="A157:D157"/>
    <mergeCell ref="A160:D160"/>
    <mergeCell ref="A163:D163"/>
    <mergeCell ref="A152:D152"/>
    <mergeCell ref="A153:D153"/>
    <mergeCell ref="A155:D155"/>
    <mergeCell ref="A117:D117"/>
    <mergeCell ref="A111:F111"/>
    <mergeCell ref="A113:D113"/>
    <mergeCell ref="A114:D114"/>
    <mergeCell ref="A115:D115"/>
    <mergeCell ref="A146:D146"/>
    <mergeCell ref="A148:D148"/>
    <mergeCell ref="A129:D129"/>
    <mergeCell ref="A131:D131"/>
    <mergeCell ref="A140:D140"/>
    <mergeCell ref="A141:D141"/>
    <mergeCell ref="A142:D142"/>
    <mergeCell ref="A143:D143"/>
    <mergeCell ref="A144:D144"/>
    <mergeCell ref="A135:D135"/>
    <mergeCell ref="A136:D136"/>
    <mergeCell ref="A138:D138"/>
    <mergeCell ref="A139:D139"/>
    <mergeCell ref="A207:D207"/>
    <mergeCell ref="A208:D208"/>
    <mergeCell ref="A209:D209"/>
    <mergeCell ref="A210:D210"/>
    <mergeCell ref="A211:D211"/>
    <mergeCell ref="A204:D204"/>
    <mergeCell ref="A205:D205"/>
    <mergeCell ref="A206:D206"/>
    <mergeCell ref="A159:D159"/>
    <mergeCell ref="A162:D162"/>
    <mergeCell ref="A169:D169"/>
    <mergeCell ref="A170:D170"/>
    <mergeCell ref="A171:D171"/>
    <mergeCell ref="A172:D172"/>
    <mergeCell ref="A164:D164"/>
    <mergeCell ref="A165:D165"/>
    <mergeCell ref="A166:D166"/>
    <mergeCell ref="A167:D167"/>
    <mergeCell ref="A168:D168"/>
    <mergeCell ref="A217:D217"/>
    <mergeCell ref="A218:D218"/>
    <mergeCell ref="A219:D219"/>
    <mergeCell ref="A220:D220"/>
    <mergeCell ref="A221:D221"/>
    <mergeCell ref="A212:D212"/>
    <mergeCell ref="A213:D213"/>
    <mergeCell ref="A214:D214"/>
    <mergeCell ref="A215:D215"/>
    <mergeCell ref="A216:D216"/>
    <mergeCell ref="A227:D227"/>
    <mergeCell ref="A228:D228"/>
    <mergeCell ref="A229:D229"/>
    <mergeCell ref="A230:D230"/>
    <mergeCell ref="A231:D231"/>
    <mergeCell ref="A222:D222"/>
    <mergeCell ref="A223:D223"/>
    <mergeCell ref="A224:D224"/>
    <mergeCell ref="A225:D225"/>
    <mergeCell ref="A226:D226"/>
    <mergeCell ref="A237:D237"/>
    <mergeCell ref="A238:D238"/>
    <mergeCell ref="A239:D239"/>
    <mergeCell ref="A240:D240"/>
    <mergeCell ref="A241:D241"/>
    <mergeCell ref="A232:D232"/>
    <mergeCell ref="A233:D233"/>
    <mergeCell ref="A234:D234"/>
    <mergeCell ref="A235:D235"/>
    <mergeCell ref="A236:D236"/>
    <mergeCell ref="A247:D247"/>
    <mergeCell ref="A248:D248"/>
    <mergeCell ref="A249:D249"/>
    <mergeCell ref="A250:D250"/>
    <mergeCell ref="A251:D251"/>
    <mergeCell ref="A242:D242"/>
    <mergeCell ref="A243:D243"/>
    <mergeCell ref="A244:D244"/>
    <mergeCell ref="A245:D245"/>
    <mergeCell ref="A246:D246"/>
    <mergeCell ref="A257:D257"/>
    <mergeCell ref="A258:D258"/>
    <mergeCell ref="A259:D259"/>
    <mergeCell ref="A260:D260"/>
    <mergeCell ref="A261:D261"/>
    <mergeCell ref="A252:D252"/>
    <mergeCell ref="A253:D253"/>
    <mergeCell ref="A254:D254"/>
    <mergeCell ref="A255:D255"/>
    <mergeCell ref="A256:D256"/>
    <mergeCell ref="A267:D267"/>
    <mergeCell ref="A268:D268"/>
    <mergeCell ref="A269:D269"/>
    <mergeCell ref="A270:D270"/>
    <mergeCell ref="A271:D271"/>
    <mergeCell ref="A262:D262"/>
    <mergeCell ref="A263:D263"/>
    <mergeCell ref="A264:D264"/>
    <mergeCell ref="A265:D265"/>
    <mergeCell ref="A266:D266"/>
    <mergeCell ref="A277:D277"/>
    <mergeCell ref="A278:D278"/>
    <mergeCell ref="A279:D279"/>
    <mergeCell ref="A280:D280"/>
    <mergeCell ref="A281:D281"/>
    <mergeCell ref="A272:D272"/>
    <mergeCell ref="A273:D273"/>
    <mergeCell ref="A274:D274"/>
    <mergeCell ref="A275:D275"/>
    <mergeCell ref="A276:D276"/>
    <mergeCell ref="A287:D287"/>
    <mergeCell ref="A288:D288"/>
    <mergeCell ref="A289:D289"/>
    <mergeCell ref="A290:D290"/>
    <mergeCell ref="A291:D291"/>
    <mergeCell ref="A282:D282"/>
    <mergeCell ref="A283:D283"/>
    <mergeCell ref="A284:D284"/>
    <mergeCell ref="A285:D285"/>
    <mergeCell ref="A286:D286"/>
    <mergeCell ref="A297:D297"/>
    <mergeCell ref="A298:D298"/>
    <mergeCell ref="A299:D299"/>
    <mergeCell ref="A300:D300"/>
    <mergeCell ref="A301:D301"/>
    <mergeCell ref="A292:D292"/>
    <mergeCell ref="A293:D293"/>
    <mergeCell ref="A294:D294"/>
    <mergeCell ref="A295:D295"/>
    <mergeCell ref="A296:D296"/>
    <mergeCell ref="A307:D307"/>
    <mergeCell ref="A308:D308"/>
    <mergeCell ref="A309:D309"/>
    <mergeCell ref="A310:D310"/>
    <mergeCell ref="A311:D311"/>
    <mergeCell ref="A302:D302"/>
    <mergeCell ref="A303:D303"/>
    <mergeCell ref="A304:D304"/>
    <mergeCell ref="A305:D305"/>
    <mergeCell ref="A306:D306"/>
    <mergeCell ref="A317:D317"/>
    <mergeCell ref="A318:D318"/>
    <mergeCell ref="A319:D319"/>
    <mergeCell ref="A320:D320"/>
    <mergeCell ref="A321:D321"/>
    <mergeCell ref="A312:D312"/>
    <mergeCell ref="A313:D313"/>
    <mergeCell ref="A314:D314"/>
    <mergeCell ref="A315:D315"/>
    <mergeCell ref="A316:D316"/>
    <mergeCell ref="A327:D327"/>
    <mergeCell ref="A328:D328"/>
    <mergeCell ref="A329:D329"/>
    <mergeCell ref="A330:D330"/>
    <mergeCell ref="A331:D331"/>
    <mergeCell ref="A322:D322"/>
    <mergeCell ref="A323:D323"/>
    <mergeCell ref="A324:D324"/>
    <mergeCell ref="A325:D325"/>
    <mergeCell ref="A326:D326"/>
    <mergeCell ref="A337:D337"/>
    <mergeCell ref="A338:D338"/>
    <mergeCell ref="A339:D339"/>
    <mergeCell ref="A340:D340"/>
    <mergeCell ref="A341:D341"/>
    <mergeCell ref="A332:D332"/>
    <mergeCell ref="A333:D333"/>
    <mergeCell ref="A334:D334"/>
    <mergeCell ref="A335:D335"/>
    <mergeCell ref="A336:D336"/>
    <mergeCell ref="A347:D347"/>
    <mergeCell ref="A348:D348"/>
    <mergeCell ref="A349:D349"/>
    <mergeCell ref="A350:D350"/>
    <mergeCell ref="A351:D351"/>
    <mergeCell ref="A342:D342"/>
    <mergeCell ref="A343:D343"/>
    <mergeCell ref="A344:D344"/>
    <mergeCell ref="A345:D345"/>
    <mergeCell ref="A346:D346"/>
    <mergeCell ref="A357:D357"/>
    <mergeCell ref="A358:D358"/>
    <mergeCell ref="A359:D359"/>
    <mergeCell ref="A360:D360"/>
    <mergeCell ref="A361:D361"/>
    <mergeCell ref="A352:D352"/>
    <mergeCell ref="A353:D353"/>
    <mergeCell ref="A354:D354"/>
    <mergeCell ref="A355:D355"/>
    <mergeCell ref="A356:D356"/>
    <mergeCell ref="A367:D367"/>
    <mergeCell ref="A368:D368"/>
    <mergeCell ref="A369:D369"/>
    <mergeCell ref="A370:D370"/>
    <mergeCell ref="A371:D371"/>
    <mergeCell ref="A362:D362"/>
    <mergeCell ref="A363:D363"/>
    <mergeCell ref="A364:D364"/>
    <mergeCell ref="A365:D365"/>
    <mergeCell ref="A366:D366"/>
    <mergeCell ref="A377:D377"/>
    <mergeCell ref="A378:D378"/>
    <mergeCell ref="A379:D379"/>
    <mergeCell ref="A380:D380"/>
    <mergeCell ref="A381:D381"/>
    <mergeCell ref="A372:D372"/>
    <mergeCell ref="A373:D373"/>
    <mergeCell ref="A374:D374"/>
    <mergeCell ref="A375:D375"/>
    <mergeCell ref="A376:D376"/>
    <mergeCell ref="A387:D387"/>
    <mergeCell ref="A388:D388"/>
    <mergeCell ref="A389:D389"/>
    <mergeCell ref="A390:D390"/>
    <mergeCell ref="A391:D391"/>
    <mergeCell ref="A382:D382"/>
    <mergeCell ref="A383:D383"/>
    <mergeCell ref="A384:D384"/>
    <mergeCell ref="A385:D385"/>
    <mergeCell ref="A386:D386"/>
    <mergeCell ref="A397:D397"/>
    <mergeCell ref="A398:D398"/>
    <mergeCell ref="A399:D399"/>
    <mergeCell ref="A400:D400"/>
    <mergeCell ref="A401:D401"/>
    <mergeCell ref="A392:D392"/>
    <mergeCell ref="A393:D393"/>
    <mergeCell ref="A394:D394"/>
    <mergeCell ref="A395:D395"/>
    <mergeCell ref="A396:D396"/>
    <mergeCell ref="A407:D407"/>
    <mergeCell ref="A408:D408"/>
    <mergeCell ref="A409:D409"/>
    <mergeCell ref="A410:D410"/>
    <mergeCell ref="A411:D411"/>
    <mergeCell ref="A402:D402"/>
    <mergeCell ref="A403:D403"/>
    <mergeCell ref="A404:D404"/>
    <mergeCell ref="A405:D405"/>
    <mergeCell ref="A406:D406"/>
    <mergeCell ref="A417:D417"/>
    <mergeCell ref="A418:D418"/>
    <mergeCell ref="A419:D419"/>
    <mergeCell ref="A420:D420"/>
    <mergeCell ref="A421:D421"/>
    <mergeCell ref="A412:D412"/>
    <mergeCell ref="A413:D413"/>
    <mergeCell ref="A414:D414"/>
    <mergeCell ref="A415:D415"/>
    <mergeCell ref="A416:D416"/>
    <mergeCell ref="A427:D427"/>
    <mergeCell ref="A428:D428"/>
    <mergeCell ref="A429:D429"/>
    <mergeCell ref="A430:D430"/>
    <mergeCell ref="A431:D431"/>
    <mergeCell ref="A422:D422"/>
    <mergeCell ref="A423:D423"/>
    <mergeCell ref="A424:D424"/>
    <mergeCell ref="A425:D425"/>
    <mergeCell ref="A426:D426"/>
    <mergeCell ref="A437:D437"/>
    <mergeCell ref="A438:D438"/>
    <mergeCell ref="A439:D439"/>
    <mergeCell ref="A440:D440"/>
    <mergeCell ref="A441:D441"/>
    <mergeCell ref="A432:D432"/>
    <mergeCell ref="A433:D433"/>
    <mergeCell ref="A434:D434"/>
    <mergeCell ref="A435:D435"/>
    <mergeCell ref="A436:D436"/>
    <mergeCell ref="A447:D447"/>
    <mergeCell ref="A448:D448"/>
    <mergeCell ref="A449:D449"/>
    <mergeCell ref="A450:D450"/>
    <mergeCell ref="A451:D451"/>
    <mergeCell ref="A442:D442"/>
    <mergeCell ref="A443:D443"/>
    <mergeCell ref="A444:D444"/>
    <mergeCell ref="A445:D445"/>
    <mergeCell ref="A446:D446"/>
    <mergeCell ref="A457:D457"/>
    <mergeCell ref="A458:D458"/>
    <mergeCell ref="A459:D459"/>
    <mergeCell ref="A460:D460"/>
    <mergeCell ref="A461:D461"/>
    <mergeCell ref="A452:D452"/>
    <mergeCell ref="A453:D453"/>
    <mergeCell ref="A454:D454"/>
    <mergeCell ref="A455:D455"/>
    <mergeCell ref="A456:D456"/>
    <mergeCell ref="A475:D475"/>
    <mergeCell ref="A476:D476"/>
    <mergeCell ref="A467:D467"/>
    <mergeCell ref="A468:D468"/>
    <mergeCell ref="A469:D469"/>
    <mergeCell ref="A470:D470"/>
    <mergeCell ref="A471:D471"/>
    <mergeCell ref="A462:D462"/>
    <mergeCell ref="A463:D463"/>
    <mergeCell ref="A464:D464"/>
    <mergeCell ref="A465:D465"/>
    <mergeCell ref="A466:D466"/>
    <mergeCell ref="A124:D124"/>
    <mergeCell ref="A130:D130"/>
    <mergeCell ref="A492:D492"/>
    <mergeCell ref="A493:D493"/>
    <mergeCell ref="A494:D494"/>
    <mergeCell ref="A495:D495"/>
    <mergeCell ref="A487:D487"/>
    <mergeCell ref="A488:D488"/>
    <mergeCell ref="A489:D489"/>
    <mergeCell ref="A490:D490"/>
    <mergeCell ref="A491:D491"/>
    <mergeCell ref="A482:D482"/>
    <mergeCell ref="A483:D483"/>
    <mergeCell ref="A484:D484"/>
    <mergeCell ref="A485:D485"/>
    <mergeCell ref="A486:D486"/>
    <mergeCell ref="A477:D477"/>
    <mergeCell ref="A478:D478"/>
    <mergeCell ref="A479:D479"/>
    <mergeCell ref="A480:D480"/>
    <mergeCell ref="A481:D481"/>
    <mergeCell ref="A472:D472"/>
    <mergeCell ref="A473:D473"/>
    <mergeCell ref="A474:D474"/>
    <mergeCell ref="A137:D137"/>
    <mergeCell ref="A145:D145"/>
    <mergeCell ref="A151:D151"/>
    <mergeCell ref="A154:D154"/>
    <mergeCell ref="A158:D158"/>
    <mergeCell ref="A161:D161"/>
    <mergeCell ref="A110:F110"/>
    <mergeCell ref="A156:D156"/>
    <mergeCell ref="A147:D147"/>
    <mergeCell ref="A149:D149"/>
    <mergeCell ref="A150:D150"/>
    <mergeCell ref="A128:D128"/>
    <mergeCell ref="A132:D132"/>
    <mergeCell ref="A133:D133"/>
    <mergeCell ref="A134:D134"/>
    <mergeCell ref="A123:D123"/>
    <mergeCell ref="A125:D125"/>
    <mergeCell ref="A126:D126"/>
    <mergeCell ref="A127:D127"/>
    <mergeCell ref="A118:D118"/>
    <mergeCell ref="A119:D119"/>
    <mergeCell ref="A121:D121"/>
    <mergeCell ref="A122:D122"/>
    <mergeCell ref="A120:D120"/>
  </mergeCells>
  <conditionalFormatting sqref="G39">
    <cfRule type="dataBar" priority="59">
      <dataBar showValue="0">
        <cfvo type="num" val="0"/>
        <cfvo type="num" val="0.1"/>
        <color rgb="FF92D050"/>
      </dataBar>
    </cfRule>
  </conditionalFormatting>
  <conditionalFormatting sqref="A109 A111 G60 G62:G63 G71">
    <cfRule type="dataBar" priority="58">
      <dataBar showValue="0">
        <cfvo type="num" val="0"/>
        <cfvo type="num" val="0.1"/>
        <color rgb="FF60497B"/>
      </dataBar>
    </cfRule>
  </conditionalFormatting>
  <conditionalFormatting sqref="B59:C59 B61:C61 B63:C63 B65 B68 E68 B75 B77:C77 B80 B82:C82 B85:C85 C87 B95:C95 B97 B99:C99 B104 B101">
    <cfRule type="dataBar" priority="26">
      <dataBar>
        <cfvo type="num" val="0"/>
        <cfvo type="num" val="1"/>
        <color rgb="FF638EC6"/>
      </dataBar>
    </cfRule>
  </conditionalFormatting>
  <conditionalFormatting sqref="A110">
    <cfRule type="dataBar" priority="1">
      <dataBar showValue="0">
        <cfvo type="num" val="0"/>
        <cfvo type="num" val="0.1"/>
        <color rgb="FF60497B"/>
      </dataBar>
    </cfRule>
  </conditionalFormatting>
  <hyperlinks>
    <hyperlink ref="C70:E70" location="'R 1.5 Micro'!A113" display="Enfoque de Organizaciones Inteligentes"/>
    <hyperlink ref="C89:E89" location="'R 1.5 Micro'!A132" display="Enfoque de Organizaciones Rentables"/>
    <hyperlink ref="C106:E106" location="'R 1.5 Micro'!A156" display="Enfoque de Organizaciones Profesionales"/>
  </hyperlinks>
  <pageMargins left="0.62992125984251968" right="0.57999999999999996" top="0.59" bottom="0.56000000000000005" header="0.31496062992125984" footer="0.31496062992125984"/>
  <pageSetup scale="85" orientation="portrait" r:id="rId1"/>
  <headerFooter differentFirst="1">
    <oddHeader>&amp;L&amp;P&amp;C&amp;"-,Negrita"REPORTE DE RESULTADOS DEL CUESTIONARIO&amp;R&amp;D</oddHeader>
    <evenFooter>&amp;L&amp;G</evenFooter>
  </headerFooter>
  <drawing r:id="rId2"/>
  <legacyDrawingHF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3"/>
  <dimension ref="A1:Z222"/>
  <sheetViews>
    <sheetView showGridLines="0" showRowColHeaders="0" topLeftCell="G55" zoomScale="90" zoomScaleNormal="90" workbookViewId="0">
      <selection activeCell="G1" sqref="G1"/>
    </sheetView>
  </sheetViews>
  <sheetFormatPr baseColWidth="10" defaultColWidth="0" defaultRowHeight="0" customHeight="1" zeroHeight="1" x14ac:dyDescent="0.25"/>
  <cols>
    <col min="1" max="1" width="26.5703125" hidden="1" customWidth="1"/>
    <col min="2" max="2" width="1.42578125" hidden="1" customWidth="1"/>
    <col min="3" max="3" width="6.140625" hidden="1" customWidth="1"/>
    <col min="4" max="4" width="4.7109375" hidden="1" customWidth="1"/>
    <col min="5" max="5" width="5" hidden="1" customWidth="1"/>
    <col min="6" max="6" width="3.140625" hidden="1" customWidth="1"/>
    <col min="7" max="7" width="1.140625" customWidth="1"/>
    <col min="8" max="8" width="12.28515625" style="153" customWidth="1"/>
    <col min="9" max="18" width="11.42578125" customWidth="1"/>
    <col min="19" max="19" width="14" customWidth="1"/>
    <col min="20" max="20" width="11.42578125" style="574" customWidth="1"/>
    <col min="21" max="21" width="11.42578125" style="575" hidden="1" customWidth="1"/>
    <col min="22" max="22" width="12.7109375" style="218" hidden="1" customWidth="1"/>
    <col min="23" max="25" width="11.42578125" style="218" hidden="1" customWidth="1"/>
    <col min="26" max="26" width="11.42578125" style="220" hidden="1" customWidth="1"/>
    <col min="27" max="16384" width="11.42578125" hidden="1"/>
  </cols>
  <sheetData>
    <row r="1" spans="1:26" ht="22.5" customHeight="1" x14ac:dyDescent="0.25">
      <c r="A1" s="88"/>
      <c r="B1" s="88"/>
      <c r="C1" s="88"/>
      <c r="D1" s="88"/>
      <c r="E1" s="88"/>
      <c r="F1" s="89"/>
      <c r="G1" s="90"/>
      <c r="H1" s="89"/>
      <c r="I1" s="89"/>
      <c r="J1" s="90"/>
      <c r="K1" s="90"/>
      <c r="L1" s="90"/>
      <c r="M1" s="90"/>
      <c r="N1" s="90"/>
      <c r="O1" s="90"/>
      <c r="P1" s="90"/>
      <c r="Q1" s="90"/>
      <c r="R1" s="90"/>
      <c r="S1" s="90"/>
    </row>
    <row r="2" spans="1:26" ht="30" customHeight="1" thickBot="1" x14ac:dyDescent="0.3">
      <c r="A2" s="88"/>
      <c r="B2" s="88"/>
      <c r="C2" s="88"/>
      <c r="D2" s="88"/>
      <c r="E2" s="88"/>
      <c r="F2" s="89"/>
      <c r="G2" s="90"/>
      <c r="H2" s="715" t="s">
        <v>115</v>
      </c>
      <c r="I2" s="715"/>
      <c r="J2" s="715"/>
      <c r="K2" s="715"/>
      <c r="L2" s="715"/>
      <c r="M2" s="715"/>
      <c r="N2" s="715"/>
      <c r="O2" s="715"/>
      <c r="P2" s="715"/>
      <c r="Q2" s="715"/>
      <c r="R2" s="715"/>
      <c r="S2" s="716"/>
    </row>
    <row r="3" spans="1:26" ht="6.75" customHeight="1" thickTop="1" x14ac:dyDescent="0.25">
      <c r="A3" s="88"/>
      <c r="B3" s="88"/>
      <c r="C3" s="88"/>
      <c r="D3" s="88"/>
      <c r="E3" s="88"/>
      <c r="F3" s="91"/>
      <c r="G3" s="90"/>
      <c r="H3" s="89"/>
      <c r="I3" s="89"/>
      <c r="J3" s="92"/>
      <c r="K3" s="90"/>
      <c r="L3" s="90"/>
      <c r="M3" s="90"/>
      <c r="N3" s="90"/>
      <c r="O3" s="90"/>
      <c r="P3" s="90"/>
      <c r="Q3" s="90"/>
      <c r="R3" s="93"/>
      <c r="S3" s="90"/>
    </row>
    <row r="4" spans="1:26" ht="80.25" customHeight="1" thickBot="1" x14ac:dyDescent="0.4">
      <c r="A4" s="88"/>
      <c r="B4" s="88"/>
      <c r="C4" s="88"/>
      <c r="D4" s="88"/>
      <c r="E4" s="88"/>
      <c r="F4" s="89"/>
      <c r="G4" s="90"/>
      <c r="H4" s="651" t="s">
        <v>116</v>
      </c>
      <c r="I4" s="789"/>
      <c r="J4" s="789"/>
      <c r="K4" s="789"/>
      <c r="L4" s="789"/>
      <c r="M4" s="789"/>
      <c r="N4" s="789"/>
      <c r="O4" s="789"/>
      <c r="P4" s="789"/>
      <c r="Q4" s="789"/>
      <c r="R4" s="789"/>
      <c r="S4" s="790"/>
      <c r="Y4" s="221"/>
      <c r="Z4" s="548">
        <f>AVERAGE(Z11:Z57)</f>
        <v>0</v>
      </c>
    </row>
    <row r="5" spans="1:26" ht="7.5" customHeight="1" thickTop="1" x14ac:dyDescent="0.25">
      <c r="A5" s="236"/>
      <c r="B5" s="236"/>
      <c r="C5" s="236"/>
      <c r="D5" s="236"/>
      <c r="E5" s="236"/>
      <c r="F5" s="31"/>
      <c r="G5" s="94"/>
      <c r="H5" s="95"/>
      <c r="I5" s="95"/>
      <c r="J5" s="94"/>
      <c r="K5" s="94"/>
      <c r="L5" s="94"/>
      <c r="M5" s="94"/>
      <c r="N5" s="94"/>
      <c r="O5" s="94"/>
      <c r="P5" s="94"/>
      <c r="Q5" s="94"/>
      <c r="R5" s="94"/>
      <c r="S5" s="94"/>
    </row>
    <row r="6" spans="1:26" ht="22.5" customHeight="1" thickBot="1" x14ac:dyDescent="0.3">
      <c r="A6" s="88"/>
      <c r="B6" s="88"/>
      <c r="C6" s="88"/>
      <c r="D6" s="88"/>
      <c r="E6" s="88"/>
      <c r="F6" s="89"/>
      <c r="G6" s="90"/>
      <c r="H6" s="791" t="s">
        <v>117</v>
      </c>
      <c r="I6" s="792"/>
      <c r="J6" s="703" t="s">
        <v>118</v>
      </c>
      <c r="K6" s="795"/>
      <c r="L6" s="795"/>
      <c r="M6" s="795"/>
      <c r="N6" s="795"/>
      <c r="O6" s="795"/>
      <c r="P6" s="795"/>
      <c r="Q6" s="795"/>
      <c r="R6" s="795"/>
      <c r="S6" s="796"/>
      <c r="V6" s="251" t="s">
        <v>945</v>
      </c>
      <c r="W6" s="252">
        <f>(U11+U13)/2</f>
        <v>1</v>
      </c>
    </row>
    <row r="7" spans="1:26" ht="7.5" customHeight="1" thickTop="1" x14ac:dyDescent="0.25">
      <c r="A7" s="88"/>
      <c r="B7" s="88"/>
      <c r="C7" s="88"/>
      <c r="D7" s="88"/>
      <c r="E7" s="88"/>
      <c r="F7" s="89"/>
      <c r="G7" s="90"/>
      <c r="H7" s="89"/>
      <c r="I7" s="89"/>
      <c r="J7" s="92"/>
      <c r="K7" s="90"/>
      <c r="L7" s="90"/>
      <c r="M7" s="90"/>
      <c r="N7" s="90"/>
      <c r="O7" s="90"/>
      <c r="P7" s="90"/>
      <c r="Q7" s="90"/>
      <c r="R7" s="93"/>
      <c r="S7" s="90"/>
    </row>
    <row r="8" spans="1:26" ht="98.25" customHeight="1" thickBot="1" x14ac:dyDescent="0.3">
      <c r="A8" s="88"/>
      <c r="B8" s="88"/>
      <c r="C8" s="88"/>
      <c r="D8" s="88"/>
      <c r="E8" s="88"/>
      <c r="F8" s="89"/>
      <c r="G8" s="90"/>
      <c r="H8" s="659" t="s">
        <v>119</v>
      </c>
      <c r="I8" s="786"/>
      <c r="J8" s="786"/>
      <c r="K8" s="786"/>
      <c r="L8" s="786"/>
      <c r="M8" s="786"/>
      <c r="N8" s="786"/>
      <c r="O8" s="786"/>
      <c r="P8" s="786"/>
      <c r="Q8" s="786"/>
      <c r="R8" s="786"/>
      <c r="S8" s="787"/>
    </row>
    <row r="9" spans="1:26" ht="7.5" customHeight="1" thickTop="1" x14ac:dyDescent="0.25">
      <c r="A9" s="88"/>
      <c r="B9" s="88"/>
      <c r="C9" s="88"/>
      <c r="D9" s="88"/>
      <c r="E9" s="88"/>
      <c r="F9" s="91"/>
      <c r="G9" s="90"/>
      <c r="H9" s="89"/>
      <c r="I9" s="89"/>
      <c r="J9" s="92"/>
      <c r="K9" s="90"/>
      <c r="L9" s="90"/>
      <c r="M9" s="90"/>
      <c r="N9" s="90"/>
      <c r="O9" s="90"/>
      <c r="P9" s="90"/>
      <c r="Q9" s="90"/>
      <c r="R9" s="93"/>
      <c r="S9" s="90"/>
    </row>
    <row r="10" spans="1:26" ht="37.5" customHeight="1" thickBot="1" x14ac:dyDescent="0.3">
      <c r="A10" s="96" t="s">
        <v>112</v>
      </c>
      <c r="B10" s="88"/>
      <c r="C10" s="236"/>
      <c r="D10" s="236"/>
      <c r="E10" s="236"/>
      <c r="F10" s="97"/>
      <c r="G10" s="90"/>
      <c r="H10" s="35" t="s">
        <v>120</v>
      </c>
      <c r="I10" s="35" t="s">
        <v>946</v>
      </c>
      <c r="J10" s="36" t="s">
        <v>121</v>
      </c>
      <c r="K10" s="98"/>
      <c r="L10" s="98"/>
      <c r="M10" s="98"/>
      <c r="N10" s="98"/>
      <c r="O10" s="98"/>
      <c r="P10" s="98"/>
      <c r="Q10" s="98"/>
      <c r="R10" s="93"/>
      <c r="S10" s="35" t="s">
        <v>122</v>
      </c>
      <c r="V10" s="210" t="s">
        <v>825</v>
      </c>
      <c r="W10" s="211" t="s">
        <v>826</v>
      </c>
      <c r="X10" s="211" t="s">
        <v>827</v>
      </c>
      <c r="Y10" s="212" t="s">
        <v>828</v>
      </c>
      <c r="Z10" s="223" t="s">
        <v>863</v>
      </c>
    </row>
    <row r="11" spans="1:26" ht="37.5" customHeight="1" thickTop="1" thickBot="1" x14ac:dyDescent="0.3">
      <c r="A11" s="99" t="s">
        <v>123</v>
      </c>
      <c r="B11" s="100"/>
      <c r="C11" s="101" t="s">
        <v>124</v>
      </c>
      <c r="D11" s="101" t="s">
        <v>125</v>
      </c>
      <c r="E11" s="101" t="s">
        <v>126</v>
      </c>
      <c r="F11" s="101" t="s">
        <v>127</v>
      </c>
      <c r="G11" s="90"/>
      <c r="H11" s="40" t="s">
        <v>128</v>
      </c>
      <c r="I11" s="102" t="s">
        <v>129</v>
      </c>
      <c r="J11" s="710" t="s">
        <v>130</v>
      </c>
      <c r="K11" s="711"/>
      <c r="L11" s="711"/>
      <c r="M11" s="711"/>
      <c r="N11" s="711"/>
      <c r="O11" s="711"/>
      <c r="P11" s="711"/>
      <c r="Q11" s="711"/>
      <c r="R11" s="231"/>
      <c r="S11" s="103"/>
      <c r="T11" s="574">
        <v>1</v>
      </c>
      <c r="U11" s="575">
        <f>T11</f>
        <v>1</v>
      </c>
      <c r="V11" s="218" t="b">
        <v>0</v>
      </c>
      <c r="W11" s="213">
        <f>IF(V11=TRUE,$X$11,0)</f>
        <v>0</v>
      </c>
      <c r="X11" s="213">
        <v>1</v>
      </c>
      <c r="Y11" s="213">
        <f>W11</f>
        <v>0</v>
      </c>
      <c r="Z11" s="224">
        <f>Y11/1</f>
        <v>0</v>
      </c>
    </row>
    <row r="12" spans="1:26" ht="37.5" customHeight="1" thickTop="1" thickBot="1" x14ac:dyDescent="0.3">
      <c r="A12" s="99" t="s">
        <v>123</v>
      </c>
      <c r="B12" s="88"/>
      <c r="C12" s="101" t="s">
        <v>124</v>
      </c>
      <c r="D12" s="101" t="s">
        <v>125</v>
      </c>
      <c r="E12" s="101" t="s">
        <v>126</v>
      </c>
      <c r="F12" s="101" t="s">
        <v>127</v>
      </c>
      <c r="G12" s="90"/>
      <c r="H12" s="44" t="s">
        <v>131</v>
      </c>
      <c r="I12" s="106" t="s">
        <v>132</v>
      </c>
      <c r="J12" s="809" t="s">
        <v>947</v>
      </c>
      <c r="K12" s="810"/>
      <c r="L12" s="810"/>
      <c r="M12" s="810"/>
      <c r="N12" s="810"/>
      <c r="O12" s="810"/>
      <c r="P12" s="810"/>
      <c r="Q12" s="810"/>
      <c r="R12" s="107"/>
      <c r="S12" s="108"/>
      <c r="V12" s="472" t="b">
        <f>IF(AND(V13=TRUE),TRUE,FALSE)</f>
        <v>0</v>
      </c>
    </row>
    <row r="13" spans="1:26" ht="70.5" customHeight="1" thickTop="1" thickBot="1" x14ac:dyDescent="0.3">
      <c r="A13" s="99" t="s">
        <v>123</v>
      </c>
      <c r="B13" s="100"/>
      <c r="C13" s="101" t="s">
        <v>124</v>
      </c>
      <c r="D13" s="101" t="s">
        <v>125</v>
      </c>
      <c r="E13" s="101" t="s">
        <v>126</v>
      </c>
      <c r="F13" s="101" t="s">
        <v>127</v>
      </c>
      <c r="G13" s="90"/>
      <c r="H13" s="40" t="s">
        <v>131</v>
      </c>
      <c r="I13" s="109" t="s">
        <v>134</v>
      </c>
      <c r="J13" s="712" t="s">
        <v>948</v>
      </c>
      <c r="K13" s="808"/>
      <c r="L13" s="808"/>
      <c r="M13" s="808"/>
      <c r="N13" s="808"/>
      <c r="O13" s="808"/>
      <c r="P13" s="808"/>
      <c r="Q13" s="808"/>
      <c r="R13" s="110"/>
      <c r="S13" s="103"/>
      <c r="T13" s="574">
        <v>1</v>
      </c>
      <c r="U13" s="575">
        <f>T13</f>
        <v>1</v>
      </c>
      <c r="V13" s="218" t="b">
        <v>0</v>
      </c>
      <c r="W13" s="213">
        <f>IF(V13=TRUE,$X$11,0)</f>
        <v>0</v>
      </c>
      <c r="Y13" s="213">
        <f>W13</f>
        <v>0</v>
      </c>
      <c r="Z13" s="224">
        <f>Y13/1</f>
        <v>0</v>
      </c>
    </row>
    <row r="14" spans="1:26" ht="22.5" customHeight="1" thickTop="1" x14ac:dyDescent="0.25">
      <c r="A14" s="88"/>
      <c r="B14" s="88"/>
      <c r="C14" s="236"/>
      <c r="D14" s="236"/>
      <c r="E14" s="236"/>
      <c r="F14" s="97"/>
      <c r="G14" s="90"/>
      <c r="H14" s="89"/>
      <c r="I14" s="111"/>
      <c r="J14" s="92"/>
      <c r="K14" s="90"/>
      <c r="L14" s="90"/>
      <c r="M14" s="90"/>
      <c r="N14" s="90"/>
      <c r="O14" s="90"/>
      <c r="P14" s="90"/>
      <c r="Q14" s="90"/>
      <c r="R14" s="93"/>
      <c r="S14" s="90"/>
    </row>
    <row r="15" spans="1:26" ht="21.75" customHeight="1" thickBot="1" x14ac:dyDescent="0.3">
      <c r="A15" s="88"/>
      <c r="B15" s="88"/>
      <c r="C15" s="236"/>
      <c r="D15" s="236"/>
      <c r="E15" s="236"/>
      <c r="F15" s="105"/>
      <c r="G15" s="90"/>
      <c r="H15" s="791" t="s">
        <v>117</v>
      </c>
      <c r="I15" s="792"/>
      <c r="J15" s="703" t="s">
        <v>0</v>
      </c>
      <c r="K15" s="795"/>
      <c r="L15" s="795"/>
      <c r="M15" s="795"/>
      <c r="N15" s="795"/>
      <c r="O15" s="795"/>
      <c r="P15" s="795"/>
      <c r="Q15" s="795"/>
      <c r="R15" s="795"/>
      <c r="S15" s="796"/>
      <c r="V15" s="251" t="s">
        <v>945</v>
      </c>
      <c r="W15" s="252">
        <f>(U20+U22)/2</f>
        <v>1</v>
      </c>
    </row>
    <row r="16" spans="1:26" ht="7.5" customHeight="1" thickTop="1" x14ac:dyDescent="0.25">
      <c r="A16" s="88"/>
      <c r="B16" s="88"/>
      <c r="C16" s="236"/>
      <c r="D16" s="236"/>
      <c r="E16" s="236"/>
      <c r="F16" s="105"/>
      <c r="G16" s="90"/>
      <c r="H16" s="89"/>
      <c r="I16" s="111"/>
      <c r="J16" s="92"/>
      <c r="K16" s="90"/>
      <c r="L16" s="90"/>
      <c r="M16" s="90"/>
      <c r="N16" s="90"/>
      <c r="O16" s="90"/>
      <c r="P16" s="90"/>
      <c r="Q16" s="90"/>
      <c r="R16" s="93"/>
      <c r="S16" s="90"/>
    </row>
    <row r="17" spans="1:26" ht="78.75" customHeight="1" thickBot="1" x14ac:dyDescent="0.3">
      <c r="A17" s="88"/>
      <c r="B17" s="88"/>
      <c r="C17" s="236"/>
      <c r="D17" s="236"/>
      <c r="E17" s="236"/>
      <c r="F17" s="105"/>
      <c r="G17" s="90"/>
      <c r="H17" s="659" t="s">
        <v>135</v>
      </c>
      <c r="I17" s="786"/>
      <c r="J17" s="786"/>
      <c r="K17" s="786"/>
      <c r="L17" s="786"/>
      <c r="M17" s="786"/>
      <c r="N17" s="786"/>
      <c r="O17" s="786"/>
      <c r="P17" s="786"/>
      <c r="Q17" s="786"/>
      <c r="R17" s="786"/>
      <c r="S17" s="787"/>
    </row>
    <row r="18" spans="1:26" ht="7.5" customHeight="1" thickTop="1" x14ac:dyDescent="0.25">
      <c r="A18" s="88"/>
      <c r="B18" s="88"/>
      <c r="C18" s="236"/>
      <c r="D18" s="236"/>
      <c r="E18" s="236"/>
      <c r="F18" s="97"/>
      <c r="G18" s="90"/>
      <c r="H18" s="89"/>
      <c r="I18" s="111"/>
      <c r="J18" s="92"/>
      <c r="K18" s="90"/>
      <c r="L18" s="90"/>
      <c r="M18" s="90"/>
      <c r="N18" s="90"/>
      <c r="O18" s="90"/>
      <c r="P18" s="90"/>
      <c r="Q18" s="90"/>
      <c r="R18" s="93"/>
      <c r="S18" s="90"/>
    </row>
    <row r="19" spans="1:26" ht="37.5" customHeight="1" thickBot="1" x14ac:dyDescent="0.3">
      <c r="A19" s="88"/>
      <c r="B19" s="88"/>
      <c r="C19" s="236"/>
      <c r="D19" s="236"/>
      <c r="E19" s="236"/>
      <c r="F19" s="105"/>
      <c r="G19" s="90"/>
      <c r="H19" s="35" t="s">
        <v>120</v>
      </c>
      <c r="I19" s="51" t="s">
        <v>946</v>
      </c>
      <c r="J19" s="36" t="s">
        <v>121</v>
      </c>
      <c r="K19" s="98"/>
      <c r="L19" s="98"/>
      <c r="M19" s="98"/>
      <c r="N19" s="98"/>
      <c r="O19" s="98"/>
      <c r="P19" s="98"/>
      <c r="Q19" s="98"/>
      <c r="R19" s="93"/>
      <c r="S19" s="35" t="s">
        <v>122</v>
      </c>
      <c r="V19" s="210" t="s">
        <v>825</v>
      </c>
      <c r="W19" s="211" t="s">
        <v>826</v>
      </c>
      <c r="X19" s="211" t="s">
        <v>827</v>
      </c>
      <c r="Y19" s="212" t="s">
        <v>829</v>
      </c>
      <c r="Z19" s="223" t="s">
        <v>863</v>
      </c>
    </row>
    <row r="20" spans="1:26" ht="37.5" customHeight="1" thickTop="1" thickBot="1" x14ac:dyDescent="0.3">
      <c r="A20" s="99" t="s">
        <v>123</v>
      </c>
      <c r="B20" s="100"/>
      <c r="C20" s="101" t="s">
        <v>124</v>
      </c>
      <c r="D20" s="101" t="s">
        <v>125</v>
      </c>
      <c r="E20" s="101" t="s">
        <v>126</v>
      </c>
      <c r="F20" s="101" t="s">
        <v>127</v>
      </c>
      <c r="G20" s="90"/>
      <c r="H20" s="40" t="s">
        <v>128</v>
      </c>
      <c r="I20" s="102" t="s">
        <v>136</v>
      </c>
      <c r="J20" s="663" t="s">
        <v>137</v>
      </c>
      <c r="K20" s="811"/>
      <c r="L20" s="811"/>
      <c r="M20" s="811"/>
      <c r="N20" s="811"/>
      <c r="O20" s="811"/>
      <c r="P20" s="811"/>
      <c r="Q20" s="811"/>
      <c r="R20" s="231"/>
      <c r="S20" s="103"/>
      <c r="T20" s="574">
        <v>1</v>
      </c>
      <c r="U20" s="575">
        <f>T20</f>
        <v>1</v>
      </c>
      <c r="V20" s="218" t="b">
        <v>0</v>
      </c>
      <c r="W20" s="213">
        <f>IF(V20=TRUE,$X$11,0)</f>
        <v>0</v>
      </c>
      <c r="X20" s="213">
        <v>1</v>
      </c>
      <c r="Y20" s="213">
        <f>SUM(W20)</f>
        <v>0</v>
      </c>
      <c r="Z20" s="224">
        <f>Y20/1</f>
        <v>0</v>
      </c>
    </row>
    <row r="21" spans="1:26" ht="37.5" customHeight="1" thickTop="1" thickBot="1" x14ac:dyDescent="0.3">
      <c r="A21" s="99" t="s">
        <v>123</v>
      </c>
      <c r="B21" s="88"/>
      <c r="C21" s="101" t="s">
        <v>124</v>
      </c>
      <c r="D21" s="101" t="s">
        <v>125</v>
      </c>
      <c r="E21" s="101" t="s">
        <v>126</v>
      </c>
      <c r="F21" s="101" t="s">
        <v>127</v>
      </c>
      <c r="G21" s="90"/>
      <c r="H21" s="44" t="s">
        <v>131</v>
      </c>
      <c r="I21" s="106" t="s">
        <v>138</v>
      </c>
      <c r="J21" s="706" t="s">
        <v>139</v>
      </c>
      <c r="K21" s="803"/>
      <c r="L21" s="803"/>
      <c r="M21" s="803"/>
      <c r="N21" s="803"/>
      <c r="O21" s="803"/>
      <c r="P21" s="803"/>
      <c r="Q21" s="803"/>
      <c r="R21" s="107"/>
      <c r="S21" s="52"/>
      <c r="V21" s="472" t="b">
        <f>IF(AND(V22=TRUE),TRUE,FALSE)</f>
        <v>0</v>
      </c>
    </row>
    <row r="22" spans="1:26" ht="45" customHeight="1" thickTop="1" thickBot="1" x14ac:dyDescent="0.3">
      <c r="A22" s="99" t="s">
        <v>123</v>
      </c>
      <c r="B22" s="100"/>
      <c r="C22" s="101" t="s">
        <v>124</v>
      </c>
      <c r="D22" s="101" t="s">
        <v>125</v>
      </c>
      <c r="E22" s="101" t="s">
        <v>126</v>
      </c>
      <c r="F22" s="101" t="s">
        <v>127</v>
      </c>
      <c r="G22" s="90"/>
      <c r="H22" s="40" t="s">
        <v>131</v>
      </c>
      <c r="I22" s="109" t="s">
        <v>140</v>
      </c>
      <c r="J22" s="719" t="s">
        <v>141</v>
      </c>
      <c r="K22" s="799"/>
      <c r="L22" s="799"/>
      <c r="M22" s="799"/>
      <c r="N22" s="799"/>
      <c r="O22" s="799"/>
      <c r="P22" s="799"/>
      <c r="Q22" s="799"/>
      <c r="R22" s="110"/>
      <c r="S22" s="103"/>
      <c r="T22" s="574">
        <v>1</v>
      </c>
      <c r="U22" s="575">
        <f>T22</f>
        <v>1</v>
      </c>
      <c r="V22" s="218" t="b">
        <v>0</v>
      </c>
      <c r="W22" s="213">
        <f>IF(V22=TRUE,$X$11,0)</f>
        <v>0</v>
      </c>
      <c r="Y22" s="213">
        <f>SUM(W22)</f>
        <v>0</v>
      </c>
      <c r="Z22" s="224">
        <f>Y22/1</f>
        <v>0</v>
      </c>
    </row>
    <row r="23" spans="1:26" ht="22.5" customHeight="1" thickTop="1" x14ac:dyDescent="0.25">
      <c r="A23" s="88"/>
      <c r="B23" s="88"/>
      <c r="C23" s="236"/>
      <c r="D23" s="236"/>
      <c r="E23" s="236"/>
      <c r="F23" s="97"/>
      <c r="G23" s="90"/>
      <c r="H23" s="89"/>
      <c r="I23" s="111"/>
      <c r="J23" s="92"/>
      <c r="K23" s="90"/>
      <c r="L23" s="90"/>
      <c r="M23" s="90"/>
      <c r="N23" s="90"/>
      <c r="O23" s="90"/>
      <c r="P23" s="90"/>
      <c r="Q23" s="90"/>
      <c r="R23" s="93"/>
      <c r="S23" s="112"/>
    </row>
    <row r="24" spans="1:26" ht="22.5" customHeight="1" thickBot="1" x14ac:dyDescent="0.3">
      <c r="A24" s="88"/>
      <c r="B24" s="88"/>
      <c r="C24" s="236"/>
      <c r="D24" s="236"/>
      <c r="E24" s="236"/>
      <c r="F24" s="105"/>
      <c r="G24" s="90"/>
      <c r="H24" s="791" t="s">
        <v>117</v>
      </c>
      <c r="I24" s="792"/>
      <c r="J24" s="703" t="s">
        <v>142</v>
      </c>
      <c r="K24" s="795"/>
      <c r="L24" s="795"/>
      <c r="M24" s="795"/>
      <c r="N24" s="795"/>
      <c r="O24" s="795"/>
      <c r="P24" s="795"/>
      <c r="Q24" s="795"/>
      <c r="R24" s="795"/>
      <c r="S24" s="796"/>
      <c r="V24" s="251" t="s">
        <v>945</v>
      </c>
      <c r="W24" s="252">
        <f>(U29+U31+U33)/3</f>
        <v>1</v>
      </c>
    </row>
    <row r="25" spans="1:26" ht="7.5" customHeight="1" thickTop="1" x14ac:dyDescent="0.25">
      <c r="A25" s="88"/>
      <c r="B25" s="88"/>
      <c r="C25" s="236"/>
      <c r="D25" s="236"/>
      <c r="E25" s="236"/>
      <c r="F25" s="105"/>
      <c r="G25" s="90"/>
      <c r="H25" s="89"/>
      <c r="I25" s="111"/>
      <c r="J25" s="92"/>
      <c r="K25" s="90"/>
      <c r="L25" s="90"/>
      <c r="M25" s="90"/>
      <c r="N25" s="90"/>
      <c r="O25" s="90"/>
      <c r="P25" s="90"/>
      <c r="Q25" s="90"/>
      <c r="R25" s="93"/>
      <c r="S25" s="90"/>
    </row>
    <row r="26" spans="1:26" ht="78" customHeight="1" thickBot="1" x14ac:dyDescent="0.3">
      <c r="A26" s="88"/>
      <c r="B26" s="88"/>
      <c r="C26" s="236"/>
      <c r="D26" s="236"/>
      <c r="E26" s="236"/>
      <c r="F26" s="105"/>
      <c r="G26" s="90"/>
      <c r="H26" s="659" t="s">
        <v>143</v>
      </c>
      <c r="I26" s="786"/>
      <c r="J26" s="786"/>
      <c r="K26" s="786"/>
      <c r="L26" s="786"/>
      <c r="M26" s="786"/>
      <c r="N26" s="786"/>
      <c r="O26" s="786"/>
      <c r="P26" s="786"/>
      <c r="Q26" s="786"/>
      <c r="R26" s="786"/>
      <c r="S26" s="787"/>
    </row>
    <row r="27" spans="1:26" ht="7.5" customHeight="1" thickTop="1" x14ac:dyDescent="0.25">
      <c r="A27" s="88"/>
      <c r="B27" s="88"/>
      <c r="C27" s="236"/>
      <c r="D27" s="236"/>
      <c r="E27" s="236"/>
      <c r="F27" s="97"/>
      <c r="G27" s="90"/>
      <c r="H27" s="89"/>
      <c r="I27" s="111"/>
      <c r="J27" s="92"/>
      <c r="K27" s="90"/>
      <c r="L27" s="90"/>
      <c r="M27" s="90"/>
      <c r="N27" s="90"/>
      <c r="O27" s="90"/>
      <c r="P27" s="90"/>
      <c r="Q27" s="90"/>
      <c r="R27" s="93"/>
      <c r="S27" s="90"/>
    </row>
    <row r="28" spans="1:26" ht="37.5" customHeight="1" thickBot="1" x14ac:dyDescent="0.3">
      <c r="A28" s="88"/>
      <c r="B28" s="88"/>
      <c r="C28" s="236"/>
      <c r="D28" s="236"/>
      <c r="E28" s="236"/>
      <c r="F28" s="97"/>
      <c r="G28" s="90"/>
      <c r="H28" s="35" t="s">
        <v>120</v>
      </c>
      <c r="I28" s="51" t="s">
        <v>946</v>
      </c>
      <c r="J28" s="36" t="s">
        <v>121</v>
      </c>
      <c r="K28" s="98"/>
      <c r="L28" s="98"/>
      <c r="M28" s="98"/>
      <c r="N28" s="98"/>
      <c r="O28" s="98"/>
      <c r="P28" s="98"/>
      <c r="Q28" s="98"/>
      <c r="R28" s="93"/>
      <c r="S28" s="35" t="s">
        <v>122</v>
      </c>
      <c r="V28" s="210" t="s">
        <v>825</v>
      </c>
      <c r="W28" s="211" t="s">
        <v>826</v>
      </c>
      <c r="X28" s="211" t="s">
        <v>827</v>
      </c>
      <c r="Y28" s="212" t="s">
        <v>830</v>
      </c>
      <c r="Z28" s="223" t="s">
        <v>863</v>
      </c>
    </row>
    <row r="29" spans="1:26" ht="56.25" customHeight="1" thickTop="1" thickBot="1" x14ac:dyDescent="0.3">
      <c r="A29" s="99" t="s">
        <v>123</v>
      </c>
      <c r="B29" s="100"/>
      <c r="C29" s="101" t="s">
        <v>124</v>
      </c>
      <c r="D29" s="101" t="s">
        <v>125</v>
      </c>
      <c r="E29" s="101" t="s">
        <v>126</v>
      </c>
      <c r="F29" s="101" t="s">
        <v>127</v>
      </c>
      <c r="G29" s="90"/>
      <c r="H29" s="40" t="s">
        <v>128</v>
      </c>
      <c r="I29" s="102" t="s">
        <v>144</v>
      </c>
      <c r="J29" s="663" t="s">
        <v>145</v>
      </c>
      <c r="K29" s="664"/>
      <c r="L29" s="664"/>
      <c r="M29" s="664"/>
      <c r="N29" s="664"/>
      <c r="O29" s="664"/>
      <c r="P29" s="664"/>
      <c r="Q29" s="664"/>
      <c r="R29" s="231"/>
      <c r="S29" s="103"/>
      <c r="T29" s="574">
        <v>1</v>
      </c>
      <c r="U29" s="575">
        <f>T29</f>
        <v>1</v>
      </c>
      <c r="V29" s="218" t="b">
        <v>0</v>
      </c>
      <c r="W29" s="213">
        <f>IF(V29=TRUE,$X$11,0)</f>
        <v>0</v>
      </c>
      <c r="X29" s="213"/>
      <c r="Y29" s="213">
        <f>SUM(W29)</f>
        <v>0</v>
      </c>
      <c r="Z29" s="224">
        <f>Y29/1</f>
        <v>0</v>
      </c>
    </row>
    <row r="30" spans="1:26" ht="37.5" customHeight="1" thickTop="1" thickBot="1" x14ac:dyDescent="0.3">
      <c r="A30" s="99" t="s">
        <v>123</v>
      </c>
      <c r="B30" s="88"/>
      <c r="C30" s="101" t="s">
        <v>124</v>
      </c>
      <c r="D30" s="101" t="s">
        <v>125</v>
      </c>
      <c r="E30" s="101" t="s">
        <v>126</v>
      </c>
      <c r="F30" s="101" t="s">
        <v>127</v>
      </c>
      <c r="G30" s="90"/>
      <c r="H30" s="44" t="s">
        <v>131</v>
      </c>
      <c r="I30" s="106" t="s">
        <v>146</v>
      </c>
      <c r="J30" s="706" t="s">
        <v>147</v>
      </c>
      <c r="K30" s="803"/>
      <c r="L30" s="803"/>
      <c r="M30" s="803"/>
      <c r="N30" s="803"/>
      <c r="O30" s="803"/>
      <c r="P30" s="803"/>
      <c r="Q30" s="803"/>
      <c r="R30" s="107"/>
      <c r="S30" s="52"/>
      <c r="V30" s="472" t="b">
        <f>IF(AND(V31=TRUE),TRUE,FALSE)</f>
        <v>0</v>
      </c>
    </row>
    <row r="31" spans="1:26" ht="37.5" customHeight="1" thickTop="1" thickBot="1" x14ac:dyDescent="0.3">
      <c r="A31" s="99" t="s">
        <v>123</v>
      </c>
      <c r="B31" s="100"/>
      <c r="C31" s="101" t="s">
        <v>124</v>
      </c>
      <c r="D31" s="101" t="s">
        <v>125</v>
      </c>
      <c r="E31" s="101" t="s">
        <v>126</v>
      </c>
      <c r="F31" s="101" t="s">
        <v>127</v>
      </c>
      <c r="G31" s="90"/>
      <c r="H31" s="44" t="s">
        <v>131</v>
      </c>
      <c r="I31" s="109" t="s">
        <v>148</v>
      </c>
      <c r="J31" s="804" t="s">
        <v>149</v>
      </c>
      <c r="K31" s="805"/>
      <c r="L31" s="805"/>
      <c r="M31" s="805"/>
      <c r="N31" s="805"/>
      <c r="O31" s="805"/>
      <c r="P31" s="805"/>
      <c r="Q31" s="805"/>
      <c r="R31" s="93"/>
      <c r="S31" s="103"/>
      <c r="T31" s="574">
        <v>1</v>
      </c>
      <c r="U31" s="575">
        <f>T31</f>
        <v>1</v>
      </c>
      <c r="V31" s="218" t="b">
        <v>0</v>
      </c>
      <c r="W31" s="213">
        <f>IF(V31=TRUE,$X$11,0)</f>
        <v>0</v>
      </c>
      <c r="Y31" s="213">
        <f>SUM(W31)</f>
        <v>0</v>
      </c>
      <c r="Z31" s="224">
        <f>Y31/1</f>
        <v>0</v>
      </c>
    </row>
    <row r="32" spans="1:26" ht="37.5" customHeight="1" thickTop="1" thickBot="1" x14ac:dyDescent="0.3">
      <c r="A32" s="99" t="s">
        <v>123</v>
      </c>
      <c r="B32" s="88"/>
      <c r="C32" s="236"/>
      <c r="D32" s="101" t="s">
        <v>125</v>
      </c>
      <c r="E32" s="101" t="s">
        <v>126</v>
      </c>
      <c r="F32" s="101" t="s">
        <v>127</v>
      </c>
      <c r="G32" s="90"/>
      <c r="H32" s="44" t="s">
        <v>160</v>
      </c>
      <c r="I32" s="102" t="s">
        <v>236</v>
      </c>
      <c r="J32" s="806" t="s">
        <v>237</v>
      </c>
      <c r="K32" s="807"/>
      <c r="L32" s="807"/>
      <c r="M32" s="807"/>
      <c r="N32" s="807"/>
      <c r="O32" s="807"/>
      <c r="P32" s="807"/>
      <c r="Q32" s="807"/>
      <c r="R32" s="107"/>
      <c r="S32" s="52"/>
      <c r="V32" s="472" t="b">
        <f>IF(AND(V33=TRUE),TRUE,FALSE)</f>
        <v>0</v>
      </c>
    </row>
    <row r="33" spans="1:26" ht="37.5" customHeight="1" thickTop="1" thickBot="1" x14ac:dyDescent="0.3">
      <c r="A33" s="99" t="s">
        <v>123</v>
      </c>
      <c r="B33" s="100"/>
      <c r="C33" s="100"/>
      <c r="D33" s="101" t="s">
        <v>125</v>
      </c>
      <c r="E33" s="101" t="s">
        <v>126</v>
      </c>
      <c r="F33" s="101" t="s">
        <v>127</v>
      </c>
      <c r="G33" s="90"/>
      <c r="H33" s="40" t="s">
        <v>160</v>
      </c>
      <c r="I33" s="114" t="s">
        <v>238</v>
      </c>
      <c r="J33" s="713" t="s">
        <v>239</v>
      </c>
      <c r="K33" s="808"/>
      <c r="L33" s="808"/>
      <c r="M33" s="808"/>
      <c r="N33" s="808"/>
      <c r="O33" s="808"/>
      <c r="P33" s="808"/>
      <c r="Q33" s="808"/>
      <c r="R33" s="110"/>
      <c r="S33" s="103"/>
      <c r="T33" s="574">
        <v>1</v>
      </c>
      <c r="U33" s="575">
        <f>T33</f>
        <v>1</v>
      </c>
      <c r="V33" s="218" t="b">
        <v>0</v>
      </c>
      <c r="W33" s="213">
        <f>IF(V33=TRUE,$X$11,0)</f>
        <v>0</v>
      </c>
      <c r="Y33" s="213">
        <f>SUM(W33)</f>
        <v>0</v>
      </c>
      <c r="Z33" s="224">
        <f>Y33/1</f>
        <v>0</v>
      </c>
    </row>
    <row r="34" spans="1:26" ht="22.5" customHeight="1" thickTop="1" x14ac:dyDescent="0.25">
      <c r="A34" s="88"/>
      <c r="B34" s="88"/>
      <c r="C34" s="236"/>
      <c r="D34" s="236"/>
      <c r="E34" s="236"/>
      <c r="F34" s="97"/>
      <c r="G34" s="90"/>
      <c r="H34" s="89"/>
      <c r="I34" s="111"/>
      <c r="J34" s="92"/>
      <c r="K34" s="90"/>
      <c r="L34" s="90"/>
      <c r="M34" s="90"/>
      <c r="N34" s="90"/>
      <c r="O34" s="90"/>
      <c r="P34" s="90"/>
      <c r="Q34" s="90"/>
      <c r="R34" s="93"/>
      <c r="S34" s="93"/>
    </row>
    <row r="35" spans="1:26" ht="22.5" customHeight="1" thickBot="1" x14ac:dyDescent="0.3">
      <c r="A35" s="88"/>
      <c r="B35" s="88"/>
      <c r="C35" s="236"/>
      <c r="D35" s="236"/>
      <c r="E35" s="236"/>
      <c r="F35" s="105"/>
      <c r="G35" s="90"/>
      <c r="H35" s="791" t="s">
        <v>117</v>
      </c>
      <c r="I35" s="792"/>
      <c r="J35" s="703" t="s">
        <v>150</v>
      </c>
      <c r="K35" s="795"/>
      <c r="L35" s="795"/>
      <c r="M35" s="795"/>
      <c r="N35" s="795"/>
      <c r="O35" s="795"/>
      <c r="P35" s="795"/>
      <c r="Q35" s="795"/>
      <c r="R35" s="795"/>
      <c r="S35" s="796"/>
      <c r="V35" s="251" t="s">
        <v>945</v>
      </c>
      <c r="W35" s="252">
        <f>(U40+U42)/2</f>
        <v>1</v>
      </c>
    </row>
    <row r="36" spans="1:26" ht="7.5" customHeight="1" thickTop="1" x14ac:dyDescent="0.25">
      <c r="A36" s="88"/>
      <c r="B36" s="88"/>
      <c r="C36" s="236"/>
      <c r="D36" s="236"/>
      <c r="E36" s="236"/>
      <c r="F36" s="105"/>
      <c r="G36" s="90"/>
      <c r="H36" s="89"/>
      <c r="I36" s="111"/>
      <c r="J36" s="90"/>
      <c r="K36" s="90"/>
      <c r="L36" s="90"/>
      <c r="M36" s="90"/>
      <c r="N36" s="90"/>
      <c r="O36" s="90"/>
      <c r="P36" s="90"/>
      <c r="Q36" s="90"/>
      <c r="R36" s="90"/>
      <c r="S36" s="90"/>
    </row>
    <row r="37" spans="1:26" ht="54.75" customHeight="1" thickBot="1" x14ac:dyDescent="0.3">
      <c r="A37" s="88"/>
      <c r="B37" s="88"/>
      <c r="C37" s="236"/>
      <c r="D37" s="236"/>
      <c r="E37" s="236"/>
      <c r="F37" s="105"/>
      <c r="G37" s="90"/>
      <c r="H37" s="659" t="s">
        <v>151</v>
      </c>
      <c r="I37" s="786"/>
      <c r="J37" s="786"/>
      <c r="K37" s="786"/>
      <c r="L37" s="786"/>
      <c r="M37" s="786"/>
      <c r="N37" s="786"/>
      <c r="O37" s="786"/>
      <c r="P37" s="786"/>
      <c r="Q37" s="786"/>
      <c r="R37" s="786"/>
      <c r="S37" s="787"/>
    </row>
    <row r="38" spans="1:26" ht="7.5" customHeight="1" thickTop="1" x14ac:dyDescent="0.25">
      <c r="A38" s="88"/>
      <c r="B38" s="88"/>
      <c r="C38" s="236"/>
      <c r="D38" s="236"/>
      <c r="E38" s="236"/>
      <c r="F38" s="97"/>
      <c r="G38" s="90"/>
      <c r="H38" s="89"/>
      <c r="I38" s="111"/>
      <c r="J38" s="92"/>
      <c r="K38" s="90"/>
      <c r="L38" s="90"/>
      <c r="M38" s="90"/>
      <c r="N38" s="90"/>
      <c r="O38" s="90"/>
      <c r="P38" s="90"/>
      <c r="Q38" s="90"/>
      <c r="R38" s="93"/>
      <c r="S38" s="90"/>
    </row>
    <row r="39" spans="1:26" ht="37.5" customHeight="1" thickBot="1" x14ac:dyDescent="0.3">
      <c r="A39" s="88"/>
      <c r="B39" s="88"/>
      <c r="C39" s="236"/>
      <c r="D39" s="236"/>
      <c r="E39" s="236"/>
      <c r="F39" s="97"/>
      <c r="G39" s="90"/>
      <c r="H39" s="35" t="s">
        <v>120</v>
      </c>
      <c r="I39" s="51" t="s">
        <v>946</v>
      </c>
      <c r="J39" s="36" t="s">
        <v>121</v>
      </c>
      <c r="K39" s="98"/>
      <c r="L39" s="98"/>
      <c r="M39" s="98"/>
      <c r="N39" s="98"/>
      <c r="O39" s="98"/>
      <c r="P39" s="98"/>
      <c r="Q39" s="98"/>
      <c r="R39" s="93"/>
      <c r="S39" s="35" t="s">
        <v>122</v>
      </c>
      <c r="V39" s="210" t="s">
        <v>825</v>
      </c>
      <c r="W39" s="211" t="s">
        <v>826</v>
      </c>
      <c r="X39" s="211" t="s">
        <v>827</v>
      </c>
      <c r="Y39" s="212" t="s">
        <v>831</v>
      </c>
      <c r="Z39" s="223" t="s">
        <v>863</v>
      </c>
    </row>
    <row r="40" spans="1:26" ht="37.5" customHeight="1" thickTop="1" thickBot="1" x14ac:dyDescent="0.3">
      <c r="A40" s="99" t="s">
        <v>123</v>
      </c>
      <c r="B40" s="100"/>
      <c r="C40" s="101" t="s">
        <v>124</v>
      </c>
      <c r="D40" s="101" t="s">
        <v>125</v>
      </c>
      <c r="E40" s="101" t="s">
        <v>126</v>
      </c>
      <c r="F40" s="101" t="s">
        <v>127</v>
      </c>
      <c r="G40" s="90"/>
      <c r="H40" s="147" t="s">
        <v>128</v>
      </c>
      <c r="I40" s="102" t="s">
        <v>152</v>
      </c>
      <c r="J40" s="710" t="s">
        <v>153</v>
      </c>
      <c r="K40" s="800"/>
      <c r="L40" s="800"/>
      <c r="M40" s="800"/>
      <c r="N40" s="800"/>
      <c r="O40" s="800"/>
      <c r="P40" s="800"/>
      <c r="Q40" s="800"/>
      <c r="R40" s="115"/>
      <c r="S40" s="103"/>
      <c r="T40" s="574">
        <v>1</v>
      </c>
      <c r="U40" s="575">
        <f>T40</f>
        <v>1</v>
      </c>
      <c r="V40" s="218" t="b">
        <v>0</v>
      </c>
      <c r="W40" s="213">
        <f>IF(V40=TRUE,$X$11,0)</f>
        <v>0</v>
      </c>
      <c r="X40" s="213"/>
      <c r="Y40" s="213">
        <f>SUM(W40)</f>
        <v>0</v>
      </c>
      <c r="Z40" s="224">
        <f>Y40/1</f>
        <v>0</v>
      </c>
    </row>
    <row r="41" spans="1:26" ht="37.5" customHeight="1" thickTop="1" thickBot="1" x14ac:dyDescent="0.3">
      <c r="A41" s="253" t="s">
        <v>123</v>
      </c>
      <c r="B41" s="254"/>
      <c r="C41" s="255"/>
      <c r="D41" s="101" t="s">
        <v>125</v>
      </c>
      <c r="E41" s="101" t="s">
        <v>126</v>
      </c>
      <c r="F41" s="101" t="s">
        <v>127</v>
      </c>
      <c r="G41" s="173"/>
      <c r="H41" s="256" t="s">
        <v>160</v>
      </c>
      <c r="I41" s="168" t="s">
        <v>295</v>
      </c>
      <c r="J41" s="801" t="s">
        <v>296</v>
      </c>
      <c r="K41" s="802"/>
      <c r="L41" s="802"/>
      <c r="M41" s="802"/>
      <c r="N41" s="802"/>
      <c r="O41" s="802"/>
      <c r="P41" s="802"/>
      <c r="Q41" s="802"/>
      <c r="R41" s="257"/>
      <c r="S41" s="258"/>
      <c r="V41" s="472" t="b">
        <f>IF(AND(V42=TRUE),TRUE,FALSE)</f>
        <v>0</v>
      </c>
      <c r="W41" s="213"/>
      <c r="X41" s="259"/>
      <c r="Y41" s="259"/>
      <c r="Z41" s="260"/>
    </row>
    <row r="42" spans="1:26" ht="37.5" customHeight="1" thickTop="1" thickBot="1" x14ac:dyDescent="0.3">
      <c r="A42" s="99" t="s">
        <v>123</v>
      </c>
      <c r="B42" s="100"/>
      <c r="C42" s="100"/>
      <c r="D42" s="101" t="s">
        <v>125</v>
      </c>
      <c r="E42" s="101" t="s">
        <v>126</v>
      </c>
      <c r="F42" s="101" t="s">
        <v>127</v>
      </c>
      <c r="G42" s="90"/>
      <c r="H42" s="40" t="s">
        <v>160</v>
      </c>
      <c r="I42" s="114" t="s">
        <v>240</v>
      </c>
      <c r="J42" s="758" t="s">
        <v>241</v>
      </c>
      <c r="K42" s="788"/>
      <c r="L42" s="788"/>
      <c r="M42" s="788"/>
      <c r="N42" s="788"/>
      <c r="O42" s="788"/>
      <c r="P42" s="788"/>
      <c r="Q42" s="788"/>
      <c r="R42" s="110"/>
      <c r="S42" s="103"/>
      <c r="T42" s="574">
        <v>1</v>
      </c>
      <c r="U42" s="575">
        <f>T42</f>
        <v>1</v>
      </c>
      <c r="V42" s="218" t="b">
        <v>0</v>
      </c>
      <c r="W42" s="213">
        <f>IF(V42=TRUE,$X$11,0)</f>
        <v>0</v>
      </c>
      <c r="Y42" s="213">
        <f>SUM(W42)</f>
        <v>0</v>
      </c>
      <c r="Z42" s="224">
        <f>Y42/1</f>
        <v>0</v>
      </c>
    </row>
    <row r="43" spans="1:26" ht="23.25" customHeight="1" thickTop="1" x14ac:dyDescent="0.25">
      <c r="A43" s="88"/>
      <c r="B43" s="88"/>
      <c r="C43" s="236"/>
      <c r="D43" s="236"/>
      <c r="E43" s="236"/>
      <c r="F43" s="97"/>
      <c r="G43" s="90"/>
      <c r="H43" s="89"/>
      <c r="I43" s="111"/>
      <c r="J43" s="92"/>
      <c r="K43" s="90"/>
      <c r="L43" s="90"/>
      <c r="M43" s="90"/>
      <c r="N43" s="90"/>
      <c r="O43" s="90"/>
      <c r="P43" s="90"/>
      <c r="Q43" s="90"/>
      <c r="R43" s="93"/>
      <c r="S43" s="90"/>
    </row>
    <row r="44" spans="1:26" ht="30" customHeight="1" thickBot="1" x14ac:dyDescent="0.3">
      <c r="A44" s="88"/>
      <c r="B44" s="88"/>
      <c r="C44" s="236"/>
      <c r="D44" s="236"/>
      <c r="E44" s="236"/>
      <c r="F44" s="105"/>
      <c r="G44" s="90"/>
      <c r="H44" s="715" t="s">
        <v>154</v>
      </c>
      <c r="I44" s="715"/>
      <c r="J44" s="715"/>
      <c r="K44" s="715"/>
      <c r="L44" s="715"/>
      <c r="M44" s="715"/>
      <c r="N44" s="715"/>
      <c r="O44" s="715"/>
      <c r="P44" s="715"/>
      <c r="Q44" s="715"/>
      <c r="R44" s="715"/>
      <c r="S44" s="716"/>
    </row>
    <row r="45" spans="1:26" ht="7.5" customHeight="1" thickTop="1" x14ac:dyDescent="0.25">
      <c r="A45" s="88"/>
      <c r="B45" s="88"/>
      <c r="C45" s="236"/>
      <c r="D45" s="236"/>
      <c r="E45" s="236"/>
      <c r="F45" s="105"/>
      <c r="G45" s="90"/>
      <c r="H45" s="89"/>
      <c r="I45" s="111"/>
      <c r="J45" s="90"/>
      <c r="K45" s="90"/>
      <c r="L45" s="90"/>
      <c r="M45" s="90"/>
      <c r="N45" s="90"/>
      <c r="O45" s="90"/>
      <c r="P45" s="90"/>
      <c r="Q45" s="90"/>
      <c r="R45" s="90"/>
      <c r="S45" s="90"/>
    </row>
    <row r="46" spans="1:26" ht="79.5" customHeight="1" thickBot="1" x14ac:dyDescent="0.3">
      <c r="A46" s="88"/>
      <c r="B46" s="88"/>
      <c r="C46" s="236"/>
      <c r="D46" s="236"/>
      <c r="E46" s="236"/>
      <c r="F46" s="105"/>
      <c r="G46" s="90"/>
      <c r="H46" s="651" t="s">
        <v>155</v>
      </c>
      <c r="I46" s="789"/>
      <c r="J46" s="789"/>
      <c r="K46" s="789"/>
      <c r="L46" s="789"/>
      <c r="M46" s="789"/>
      <c r="N46" s="789"/>
      <c r="O46" s="789"/>
      <c r="P46" s="789"/>
      <c r="Q46" s="789"/>
      <c r="R46" s="789"/>
      <c r="S46" s="790"/>
    </row>
    <row r="47" spans="1:26" ht="7.5" customHeight="1" thickTop="1" x14ac:dyDescent="0.25">
      <c r="A47" s="88"/>
      <c r="B47" s="88"/>
      <c r="C47" s="236"/>
      <c r="D47" s="236"/>
      <c r="E47" s="236"/>
      <c r="F47" s="97"/>
      <c r="G47" s="90"/>
      <c r="H47" s="89"/>
      <c r="I47" s="111"/>
      <c r="J47" s="92"/>
      <c r="K47" s="90"/>
      <c r="L47" s="90"/>
      <c r="M47" s="90"/>
      <c r="N47" s="90"/>
      <c r="O47" s="90"/>
      <c r="P47" s="90"/>
      <c r="Q47" s="90"/>
      <c r="R47" s="93"/>
      <c r="S47" s="90"/>
    </row>
    <row r="48" spans="1:26" ht="22.5" customHeight="1" thickBot="1" x14ac:dyDescent="0.3">
      <c r="A48" s="88"/>
      <c r="B48" s="88"/>
      <c r="C48" s="236"/>
      <c r="D48" s="236"/>
      <c r="E48" s="236"/>
      <c r="F48" s="105"/>
      <c r="G48" s="90"/>
      <c r="H48" s="791" t="s">
        <v>117</v>
      </c>
      <c r="I48" s="792"/>
      <c r="J48" s="703" t="s">
        <v>156</v>
      </c>
      <c r="K48" s="795"/>
      <c r="L48" s="795"/>
      <c r="M48" s="795"/>
      <c r="N48" s="795"/>
      <c r="O48" s="795"/>
      <c r="P48" s="795"/>
      <c r="Q48" s="795"/>
      <c r="R48" s="795"/>
      <c r="S48" s="796"/>
      <c r="V48" s="251" t="s">
        <v>945</v>
      </c>
      <c r="W48" s="252">
        <f>(U53+U55+U57)/3</f>
        <v>1</v>
      </c>
    </row>
    <row r="49" spans="1:26" ht="7.5" customHeight="1" thickTop="1" x14ac:dyDescent="0.25">
      <c r="A49" s="88"/>
      <c r="B49" s="88"/>
      <c r="C49" s="236"/>
      <c r="D49" s="236"/>
      <c r="E49" s="236"/>
      <c r="F49" s="105"/>
      <c r="G49" s="90"/>
      <c r="H49" s="89"/>
      <c r="I49" s="111"/>
      <c r="J49" s="90"/>
      <c r="K49" s="90"/>
      <c r="L49" s="90"/>
      <c r="M49" s="90"/>
      <c r="N49" s="90"/>
      <c r="O49" s="90"/>
      <c r="P49" s="90"/>
      <c r="Q49" s="90"/>
      <c r="R49" s="90"/>
      <c r="S49" s="90"/>
    </row>
    <row r="50" spans="1:26" ht="149.25" customHeight="1" thickBot="1" x14ac:dyDescent="0.3">
      <c r="A50" s="88"/>
      <c r="B50" s="88"/>
      <c r="C50" s="236"/>
      <c r="D50" s="236"/>
      <c r="E50" s="236"/>
      <c r="F50" s="105"/>
      <c r="G50" s="90"/>
      <c r="H50" s="659" t="s">
        <v>157</v>
      </c>
      <c r="I50" s="786"/>
      <c r="J50" s="786"/>
      <c r="K50" s="786"/>
      <c r="L50" s="786"/>
      <c r="M50" s="786"/>
      <c r="N50" s="786"/>
      <c r="O50" s="786"/>
      <c r="P50" s="786"/>
      <c r="Q50" s="786"/>
      <c r="R50" s="786"/>
      <c r="S50" s="787"/>
    </row>
    <row r="51" spans="1:26" ht="7.5" customHeight="1" thickTop="1" x14ac:dyDescent="0.25">
      <c r="A51" s="88"/>
      <c r="B51" s="88"/>
      <c r="C51" s="236"/>
      <c r="D51" s="236"/>
      <c r="E51" s="236"/>
      <c r="F51" s="105"/>
      <c r="G51" s="90"/>
      <c r="H51" s="34"/>
      <c r="I51" s="241"/>
      <c r="J51" s="241"/>
      <c r="K51" s="241"/>
      <c r="L51" s="241"/>
      <c r="M51" s="241"/>
      <c r="N51" s="241"/>
      <c r="O51" s="241"/>
      <c r="P51" s="241"/>
      <c r="Q51" s="241"/>
      <c r="R51" s="241"/>
      <c r="S51" s="241"/>
    </row>
    <row r="52" spans="1:26" ht="37.5" customHeight="1" thickBot="1" x14ac:dyDescent="0.3">
      <c r="A52" s="88"/>
      <c r="B52" s="88"/>
      <c r="C52" s="236"/>
      <c r="D52" s="236"/>
      <c r="E52" s="236"/>
      <c r="F52" s="97"/>
      <c r="G52" s="90"/>
      <c r="H52" s="35" t="s">
        <v>120</v>
      </c>
      <c r="I52" s="51" t="s">
        <v>946</v>
      </c>
      <c r="J52" s="36" t="s">
        <v>121</v>
      </c>
      <c r="K52" s="98"/>
      <c r="L52" s="98"/>
      <c r="M52" s="98"/>
      <c r="N52" s="98"/>
      <c r="O52" s="98"/>
      <c r="P52" s="98"/>
      <c r="Q52" s="98"/>
      <c r="R52" s="93"/>
      <c r="S52" s="35" t="s">
        <v>122</v>
      </c>
      <c r="V52" s="210" t="s">
        <v>825</v>
      </c>
      <c r="W52" s="211" t="s">
        <v>826</v>
      </c>
      <c r="X52" s="211" t="s">
        <v>827</v>
      </c>
      <c r="Y52" s="212" t="s">
        <v>832</v>
      </c>
      <c r="Z52" s="223" t="s">
        <v>863</v>
      </c>
    </row>
    <row r="53" spans="1:26" ht="51.75" customHeight="1" thickTop="1" thickBot="1" x14ac:dyDescent="0.3">
      <c r="A53" s="99" t="s">
        <v>123</v>
      </c>
      <c r="B53" s="100"/>
      <c r="C53" s="101" t="s">
        <v>124</v>
      </c>
      <c r="D53" s="101" t="s">
        <v>125</v>
      </c>
      <c r="E53" s="101" t="s">
        <v>126</v>
      </c>
      <c r="F53" s="101" t="s">
        <v>127</v>
      </c>
      <c r="G53" s="90"/>
      <c r="H53" s="40" t="s">
        <v>128</v>
      </c>
      <c r="I53" s="102" t="s">
        <v>158</v>
      </c>
      <c r="J53" s="663" t="s">
        <v>159</v>
      </c>
      <c r="K53" s="664"/>
      <c r="L53" s="664"/>
      <c r="M53" s="664"/>
      <c r="N53" s="664"/>
      <c r="O53" s="664"/>
      <c r="P53" s="664"/>
      <c r="Q53" s="664"/>
      <c r="R53" s="231"/>
      <c r="S53" s="103"/>
      <c r="T53" s="574">
        <v>1</v>
      </c>
      <c r="U53" s="575">
        <f>T53</f>
        <v>1</v>
      </c>
      <c r="V53" s="218" t="b">
        <v>0</v>
      </c>
      <c r="W53" s="213">
        <f>IF(V53=TRUE,$X$11,0)</f>
        <v>0</v>
      </c>
      <c r="X53" s="213"/>
      <c r="Y53" s="213">
        <f>SUM(W53)</f>
        <v>0</v>
      </c>
      <c r="Z53" s="224">
        <f>Y53/1</f>
        <v>0</v>
      </c>
    </row>
    <row r="54" spans="1:26" ht="40.5" customHeight="1" thickTop="1" thickBot="1" x14ac:dyDescent="0.3">
      <c r="A54" s="99" t="s">
        <v>123</v>
      </c>
      <c r="B54" s="88"/>
      <c r="C54" s="236"/>
      <c r="D54" s="101" t="s">
        <v>125</v>
      </c>
      <c r="E54" s="101" t="s">
        <v>126</v>
      </c>
      <c r="F54" s="101" t="s">
        <v>127</v>
      </c>
      <c r="G54" s="90"/>
      <c r="H54" s="44" t="s">
        <v>242</v>
      </c>
      <c r="I54" s="102" t="s">
        <v>243</v>
      </c>
      <c r="J54" s="797" t="s">
        <v>244</v>
      </c>
      <c r="K54" s="798"/>
      <c r="L54" s="798"/>
      <c r="M54" s="798"/>
      <c r="N54" s="798"/>
      <c r="O54" s="798"/>
      <c r="P54" s="798"/>
      <c r="Q54" s="798"/>
      <c r="R54" s="107"/>
      <c r="S54" s="52"/>
      <c r="V54" s="472" t="b">
        <f>IF(AND(V55=TRUE),TRUE,FALSE)</f>
        <v>0</v>
      </c>
    </row>
    <row r="55" spans="1:26" ht="56.25" customHeight="1" thickTop="1" thickBot="1" x14ac:dyDescent="0.3">
      <c r="A55" s="99" t="s">
        <v>123</v>
      </c>
      <c r="B55" s="100"/>
      <c r="C55" s="100"/>
      <c r="D55" s="101" t="s">
        <v>125</v>
      </c>
      <c r="E55" s="101" t="s">
        <v>126</v>
      </c>
      <c r="F55" s="101" t="s">
        <v>127</v>
      </c>
      <c r="G55" s="90"/>
      <c r="H55" s="44" t="s">
        <v>242</v>
      </c>
      <c r="I55" s="114" t="s">
        <v>245</v>
      </c>
      <c r="J55" s="720" t="s">
        <v>246</v>
      </c>
      <c r="K55" s="799"/>
      <c r="L55" s="799"/>
      <c r="M55" s="799"/>
      <c r="N55" s="799"/>
      <c r="O55" s="799"/>
      <c r="P55" s="799"/>
      <c r="Q55" s="799"/>
      <c r="R55" s="110"/>
      <c r="S55" s="103"/>
      <c r="T55" s="574">
        <v>1</v>
      </c>
      <c r="U55" s="575">
        <f>T55</f>
        <v>1</v>
      </c>
      <c r="V55" s="218" t="b">
        <v>0</v>
      </c>
      <c r="W55" s="213">
        <f>IF(V55=TRUE,$X$11,0)</f>
        <v>0</v>
      </c>
      <c r="Y55" s="213">
        <f>SUM(W55)</f>
        <v>0</v>
      </c>
      <c r="Z55" s="224">
        <f>Y55/1</f>
        <v>0</v>
      </c>
    </row>
    <row r="56" spans="1:26" ht="37.5" customHeight="1" thickTop="1" thickBot="1" x14ac:dyDescent="0.3">
      <c r="A56" s="99" t="s">
        <v>123</v>
      </c>
      <c r="B56" s="88"/>
      <c r="C56" s="101" t="s">
        <v>124</v>
      </c>
      <c r="D56" s="101" t="s">
        <v>125</v>
      </c>
      <c r="E56" s="101" t="s">
        <v>126</v>
      </c>
      <c r="F56" s="101" t="s">
        <v>127</v>
      </c>
      <c r="G56" s="90"/>
      <c r="H56" s="44" t="s">
        <v>160</v>
      </c>
      <c r="I56" s="102" t="s">
        <v>161</v>
      </c>
      <c r="J56" s="689" t="s">
        <v>162</v>
      </c>
      <c r="K56" s="760"/>
      <c r="L56" s="760"/>
      <c r="M56" s="760"/>
      <c r="N56" s="760"/>
      <c r="O56" s="760"/>
      <c r="P56" s="760"/>
      <c r="Q56" s="760"/>
      <c r="R56" s="107"/>
      <c r="S56" s="108"/>
      <c r="V56" s="472" t="b">
        <f>IF(AND(V57=TRUE),TRUE,FALSE)</f>
        <v>0</v>
      </c>
    </row>
    <row r="57" spans="1:26" ht="37.5" customHeight="1" thickTop="1" thickBot="1" x14ac:dyDescent="0.3">
      <c r="A57" s="99" t="s">
        <v>123</v>
      </c>
      <c r="B57" s="100"/>
      <c r="C57" s="101" t="s">
        <v>124</v>
      </c>
      <c r="D57" s="101" t="s">
        <v>125</v>
      </c>
      <c r="E57" s="101" t="s">
        <v>126</v>
      </c>
      <c r="F57" s="101" t="s">
        <v>127</v>
      </c>
      <c r="G57" s="90"/>
      <c r="H57" s="40" t="s">
        <v>160</v>
      </c>
      <c r="I57" s="114" t="s">
        <v>163</v>
      </c>
      <c r="J57" s="758" t="s">
        <v>164</v>
      </c>
      <c r="K57" s="788"/>
      <c r="L57" s="788"/>
      <c r="M57" s="788"/>
      <c r="N57" s="788"/>
      <c r="O57" s="788"/>
      <c r="P57" s="788"/>
      <c r="Q57" s="788"/>
      <c r="R57" s="110"/>
      <c r="S57" s="103"/>
      <c r="T57" s="574">
        <v>1</v>
      </c>
      <c r="U57" s="575">
        <f>T57</f>
        <v>1</v>
      </c>
      <c r="V57" s="218" t="b">
        <v>0</v>
      </c>
      <c r="W57" s="213">
        <f>IF(V57=TRUE,$X$11,0)</f>
        <v>0</v>
      </c>
      <c r="Y57" s="213">
        <f>SUM(W57)</f>
        <v>0</v>
      </c>
      <c r="Z57" s="224">
        <f>Y57/1</f>
        <v>0</v>
      </c>
    </row>
    <row r="58" spans="1:26" ht="22.5" customHeight="1" thickTop="1" x14ac:dyDescent="0.25">
      <c r="A58" s="88"/>
      <c r="B58" s="88"/>
      <c r="C58" s="88"/>
      <c r="D58" s="88"/>
      <c r="E58" s="88"/>
      <c r="F58" s="89"/>
      <c r="G58" s="90"/>
      <c r="H58" s="89"/>
      <c r="I58" s="89"/>
      <c r="J58" s="90"/>
      <c r="K58" s="90"/>
      <c r="L58" s="90"/>
      <c r="M58" s="90"/>
      <c r="N58" s="90"/>
      <c r="O58" s="90"/>
      <c r="P58" s="90"/>
      <c r="Q58" s="90"/>
      <c r="R58" s="90"/>
      <c r="S58" s="90"/>
    </row>
    <row r="59" spans="1:26" ht="22.5" customHeight="1" x14ac:dyDescent="0.25">
      <c r="A59" s="88"/>
      <c r="B59" s="88"/>
      <c r="C59" s="88"/>
      <c r="D59" s="88"/>
      <c r="E59" s="88"/>
      <c r="F59" s="89"/>
      <c r="G59" s="90"/>
      <c r="H59" s="89"/>
      <c r="I59" s="89"/>
      <c r="J59" s="90"/>
      <c r="K59" s="90"/>
      <c r="L59" s="90"/>
      <c r="M59" s="90"/>
      <c r="N59" s="90"/>
      <c r="O59" s="90"/>
      <c r="P59" s="90"/>
      <c r="Q59" s="90"/>
      <c r="R59" s="90"/>
      <c r="S59" s="90"/>
    </row>
    <row r="60" spans="1:26" ht="30" customHeight="1" thickBot="1" x14ac:dyDescent="0.3">
      <c r="A60" s="117"/>
      <c r="B60" s="29"/>
      <c r="C60" s="90"/>
      <c r="D60" s="90"/>
      <c r="E60" s="90"/>
      <c r="F60" s="90"/>
      <c r="G60" s="90"/>
      <c r="H60" s="699" t="s">
        <v>165</v>
      </c>
      <c r="I60" s="699"/>
      <c r="J60" s="699"/>
      <c r="K60" s="699"/>
      <c r="L60" s="699"/>
      <c r="M60" s="699"/>
      <c r="N60" s="699"/>
      <c r="O60" s="699"/>
      <c r="P60" s="699"/>
      <c r="Q60" s="699"/>
      <c r="R60" s="699"/>
      <c r="S60" s="700"/>
    </row>
    <row r="61" spans="1:26" ht="7.5" customHeight="1" thickTop="1" x14ac:dyDescent="0.25">
      <c r="A61" s="90"/>
      <c r="B61" s="29"/>
      <c r="C61" s="90"/>
      <c r="D61" s="90"/>
      <c r="E61" s="90"/>
      <c r="F61" s="90"/>
      <c r="G61" s="90"/>
      <c r="H61" s="89"/>
      <c r="I61" s="89"/>
      <c r="J61" s="92"/>
      <c r="K61" s="90"/>
      <c r="L61" s="90"/>
      <c r="M61" s="90"/>
      <c r="N61" s="90"/>
      <c r="O61" s="90"/>
      <c r="P61" s="90"/>
      <c r="Q61" s="90"/>
      <c r="R61" s="93"/>
      <c r="S61" s="90"/>
    </row>
    <row r="62" spans="1:26" ht="106.5" customHeight="1" thickBot="1" x14ac:dyDescent="0.4">
      <c r="A62" s="90"/>
      <c r="B62" s="27"/>
      <c r="C62" s="90"/>
      <c r="D62" s="90"/>
      <c r="E62" s="90"/>
      <c r="F62" s="90"/>
      <c r="G62" s="90"/>
      <c r="H62" s="651" t="s">
        <v>166</v>
      </c>
      <c r="I62" s="789"/>
      <c r="J62" s="789"/>
      <c r="K62" s="789"/>
      <c r="L62" s="789"/>
      <c r="M62" s="789"/>
      <c r="N62" s="789"/>
      <c r="O62" s="789"/>
      <c r="P62" s="789"/>
      <c r="Q62" s="789"/>
      <c r="R62" s="789"/>
      <c r="S62" s="790"/>
      <c r="Y62" s="221"/>
      <c r="Z62" s="548">
        <f>AVERAGE(Z69:Z140)</f>
        <v>0</v>
      </c>
    </row>
    <row r="63" spans="1:26" ht="7.5" customHeight="1" thickTop="1" x14ac:dyDescent="0.25">
      <c r="A63" s="90"/>
      <c r="B63" s="27"/>
      <c r="C63" s="90"/>
      <c r="D63" s="90"/>
      <c r="E63" s="90"/>
      <c r="F63" s="90"/>
      <c r="G63" s="90"/>
      <c r="H63" s="95"/>
      <c r="I63" s="95"/>
      <c r="J63" s="94"/>
      <c r="K63" s="94"/>
      <c r="L63" s="94"/>
      <c r="M63" s="94"/>
      <c r="N63" s="94"/>
      <c r="O63" s="94"/>
      <c r="P63" s="94"/>
      <c r="Q63" s="94"/>
      <c r="R63" s="94"/>
      <c r="S63" s="94"/>
    </row>
    <row r="64" spans="1:26" ht="22.5" customHeight="1" thickBot="1" x14ac:dyDescent="0.3">
      <c r="A64" s="90"/>
      <c r="B64" s="27"/>
      <c r="C64" s="90"/>
      <c r="D64" s="90"/>
      <c r="E64" s="90"/>
      <c r="F64" s="90"/>
      <c r="G64" s="90"/>
      <c r="H64" s="791" t="s">
        <v>117</v>
      </c>
      <c r="I64" s="792"/>
      <c r="J64" s="685" t="s">
        <v>167</v>
      </c>
      <c r="K64" s="793"/>
      <c r="L64" s="793"/>
      <c r="M64" s="793"/>
      <c r="N64" s="793"/>
      <c r="O64" s="793"/>
      <c r="P64" s="793"/>
      <c r="Q64" s="793"/>
      <c r="R64" s="793"/>
      <c r="S64" s="794"/>
      <c r="V64" s="251" t="s">
        <v>945</v>
      </c>
      <c r="W64" s="252">
        <f>(U69+U71)/2</f>
        <v>1</v>
      </c>
    </row>
    <row r="65" spans="1:26" ht="7.5" customHeight="1" thickTop="1" x14ac:dyDescent="0.25">
      <c r="A65" s="90"/>
      <c r="B65" s="29"/>
      <c r="C65" s="90"/>
      <c r="D65" s="90"/>
      <c r="E65" s="90"/>
      <c r="F65" s="90"/>
      <c r="G65" s="90"/>
      <c r="H65" s="89"/>
      <c r="I65" s="89"/>
      <c r="J65" s="92"/>
      <c r="K65" s="90"/>
      <c r="L65" s="90"/>
      <c r="M65" s="90"/>
      <c r="N65" s="90"/>
      <c r="O65" s="90"/>
      <c r="P65" s="90"/>
      <c r="Q65" s="90"/>
      <c r="R65" s="93"/>
      <c r="S65" s="90"/>
    </row>
    <row r="66" spans="1:26" ht="85.5" customHeight="1" thickBot="1" x14ac:dyDescent="0.3">
      <c r="A66" s="90"/>
      <c r="B66" s="27"/>
      <c r="C66" s="90"/>
      <c r="D66" s="90"/>
      <c r="E66" s="90"/>
      <c r="F66" s="90"/>
      <c r="G66" s="90"/>
      <c r="H66" s="658" t="s">
        <v>168</v>
      </c>
      <c r="I66" s="786"/>
      <c r="J66" s="786"/>
      <c r="K66" s="786"/>
      <c r="L66" s="786"/>
      <c r="M66" s="786"/>
      <c r="N66" s="786"/>
      <c r="O66" s="786"/>
      <c r="P66" s="786"/>
      <c r="Q66" s="786"/>
      <c r="R66" s="786"/>
      <c r="S66" s="787"/>
    </row>
    <row r="67" spans="1:26" ht="12.75" customHeight="1" thickTop="1" x14ac:dyDescent="0.25">
      <c r="A67" s="90"/>
      <c r="B67" s="27"/>
      <c r="C67" s="90"/>
      <c r="D67" s="90"/>
      <c r="E67" s="90"/>
      <c r="F67" s="90"/>
      <c r="G67" s="90"/>
      <c r="H67" s="89"/>
      <c r="I67" s="111"/>
      <c r="J67" s="90"/>
      <c r="K67" s="90"/>
      <c r="L67" s="90"/>
      <c r="M67" s="90"/>
      <c r="N67" s="90"/>
      <c r="O67" s="90"/>
      <c r="P67" s="90"/>
      <c r="Q67" s="90"/>
      <c r="R67" s="90"/>
      <c r="S67" s="90"/>
    </row>
    <row r="68" spans="1:26" ht="37.5" customHeight="1" thickBot="1" x14ac:dyDescent="0.3">
      <c r="A68" s="96" t="s">
        <v>112</v>
      </c>
      <c r="B68" s="29"/>
      <c r="C68" s="90"/>
      <c r="D68" s="90"/>
      <c r="E68" s="90"/>
      <c r="F68" s="90"/>
      <c r="G68" s="90"/>
      <c r="H68" s="35" t="s">
        <v>120</v>
      </c>
      <c r="I68" s="51" t="s">
        <v>946</v>
      </c>
      <c r="J68" s="36" t="s">
        <v>121</v>
      </c>
      <c r="K68" s="98"/>
      <c r="L68" s="98"/>
      <c r="M68" s="98"/>
      <c r="N68" s="98"/>
      <c r="O68" s="98"/>
      <c r="P68" s="98"/>
      <c r="Q68" s="98"/>
      <c r="R68" s="93"/>
      <c r="S68" s="35" t="s">
        <v>122</v>
      </c>
      <c r="V68" s="210" t="s">
        <v>825</v>
      </c>
      <c r="W68" s="211" t="s">
        <v>826</v>
      </c>
      <c r="X68" s="211" t="s">
        <v>827</v>
      </c>
      <c r="Y68" s="217" t="s">
        <v>833</v>
      </c>
      <c r="Z68" s="225" t="s">
        <v>863</v>
      </c>
    </row>
    <row r="69" spans="1:26" ht="37.5" customHeight="1" thickTop="1" thickBot="1" x14ac:dyDescent="0.3">
      <c r="A69" s="58" t="s">
        <v>123</v>
      </c>
      <c r="B69" s="29"/>
      <c r="C69" s="101" t="s">
        <v>124</v>
      </c>
      <c r="D69" s="101" t="s">
        <v>125</v>
      </c>
      <c r="E69" s="101" t="s">
        <v>126</v>
      </c>
      <c r="F69" s="101" t="s">
        <v>127</v>
      </c>
      <c r="G69" s="90"/>
      <c r="H69" s="59" t="s">
        <v>128</v>
      </c>
      <c r="I69" s="102" t="s">
        <v>129</v>
      </c>
      <c r="J69" s="669" t="s">
        <v>169</v>
      </c>
      <c r="K69" s="670"/>
      <c r="L69" s="670"/>
      <c r="M69" s="670"/>
      <c r="N69" s="670"/>
      <c r="O69" s="670"/>
      <c r="P69" s="670"/>
      <c r="Q69" s="670"/>
      <c r="R69" s="231"/>
      <c r="S69" s="118"/>
      <c r="T69" s="574">
        <v>1</v>
      </c>
      <c r="U69" s="575">
        <f>T69</f>
        <v>1</v>
      </c>
      <c r="V69" s="218" t="b">
        <v>0</v>
      </c>
      <c r="W69" s="213">
        <f>IF(V69=TRUE,$X$69,0)</f>
        <v>0</v>
      </c>
      <c r="X69" s="213">
        <v>1</v>
      </c>
      <c r="Y69" s="213">
        <f>SUM(W69)</f>
        <v>0</v>
      </c>
      <c r="Z69" s="224">
        <f>Y69/1</f>
        <v>0</v>
      </c>
    </row>
    <row r="70" spans="1:26" ht="37.5" customHeight="1" thickTop="1" thickBot="1" x14ac:dyDescent="0.3">
      <c r="A70" s="58" t="s">
        <v>123</v>
      </c>
      <c r="B70" s="29"/>
      <c r="C70" s="93"/>
      <c r="D70" s="101" t="s">
        <v>125</v>
      </c>
      <c r="E70" s="101" t="s">
        <v>126</v>
      </c>
      <c r="F70" s="101" t="s">
        <v>127</v>
      </c>
      <c r="G70" s="90"/>
      <c r="H70" s="59" t="s">
        <v>131</v>
      </c>
      <c r="I70" s="102" t="s">
        <v>132</v>
      </c>
      <c r="J70" s="763" t="s">
        <v>247</v>
      </c>
      <c r="K70" s="764"/>
      <c r="L70" s="764"/>
      <c r="M70" s="764"/>
      <c r="N70" s="764"/>
      <c r="O70" s="764"/>
      <c r="P70" s="764"/>
      <c r="Q70" s="764"/>
      <c r="R70" s="119"/>
      <c r="S70" s="108"/>
      <c r="V70" s="472" t="b">
        <f>IF(AND(V71=TRUE,V72=TRUE),TRUE,FALSE)</f>
        <v>0</v>
      </c>
    </row>
    <row r="71" spans="1:26" ht="53.25" customHeight="1" thickTop="1" thickBot="1" x14ac:dyDescent="0.3">
      <c r="A71" s="58" t="s">
        <v>123</v>
      </c>
      <c r="B71" s="29"/>
      <c r="C71" s="116"/>
      <c r="D71" s="101" t="s">
        <v>125</v>
      </c>
      <c r="E71" s="101" t="s">
        <v>126</v>
      </c>
      <c r="F71" s="101" t="s">
        <v>127</v>
      </c>
      <c r="G71" s="90"/>
      <c r="H71" s="59" t="s">
        <v>131</v>
      </c>
      <c r="I71" s="114" t="s">
        <v>219</v>
      </c>
      <c r="J71" s="773" t="s">
        <v>248</v>
      </c>
      <c r="K71" s="774"/>
      <c r="L71" s="774"/>
      <c r="M71" s="774"/>
      <c r="N71" s="774"/>
      <c r="O71" s="774"/>
      <c r="P71" s="774"/>
      <c r="Q71" s="774"/>
      <c r="R71" s="112"/>
      <c r="S71" s="118"/>
      <c r="T71" s="574">
        <v>0.5</v>
      </c>
      <c r="U71" s="575">
        <f>T71+T72</f>
        <v>1</v>
      </c>
      <c r="V71" s="218" t="b">
        <v>0</v>
      </c>
      <c r="W71" s="213">
        <f>IF(V71=TRUE,$X$71,0)</f>
        <v>0</v>
      </c>
      <c r="X71" s="218">
        <v>0.5</v>
      </c>
      <c r="Y71" s="213">
        <f>SUM(W71:W72)</f>
        <v>0</v>
      </c>
      <c r="Z71" s="224">
        <f>Y71/1</f>
        <v>0</v>
      </c>
    </row>
    <row r="72" spans="1:26" ht="37.5" customHeight="1" thickTop="1" thickBot="1" x14ac:dyDescent="0.3">
      <c r="A72" s="58" t="s">
        <v>123</v>
      </c>
      <c r="B72" s="29"/>
      <c r="C72" s="116"/>
      <c r="D72" s="101" t="s">
        <v>125</v>
      </c>
      <c r="E72" s="101" t="s">
        <v>126</v>
      </c>
      <c r="F72" s="101" t="s">
        <v>127</v>
      </c>
      <c r="G72" s="90"/>
      <c r="H72" s="59" t="s">
        <v>131</v>
      </c>
      <c r="I72" s="114" t="s">
        <v>134</v>
      </c>
      <c r="J72" s="775" t="s">
        <v>249</v>
      </c>
      <c r="K72" s="776"/>
      <c r="L72" s="776"/>
      <c r="M72" s="776"/>
      <c r="N72" s="776"/>
      <c r="O72" s="776"/>
      <c r="P72" s="776"/>
      <c r="Q72" s="776"/>
      <c r="R72" s="120"/>
      <c r="S72" s="118"/>
      <c r="T72" s="574">
        <v>0.5</v>
      </c>
      <c r="V72" s="218" t="b">
        <v>0</v>
      </c>
      <c r="W72" s="213">
        <f>IF(V72=TRUE,$X$71,0)</f>
        <v>0</v>
      </c>
    </row>
    <row r="73" spans="1:26" ht="22.5" customHeight="1" thickTop="1" x14ac:dyDescent="0.25">
      <c r="A73" s="88"/>
      <c r="B73" s="88"/>
      <c r="C73" s="88"/>
      <c r="D73" s="88"/>
      <c r="E73" s="88"/>
      <c r="F73" s="89"/>
      <c r="G73" s="90"/>
      <c r="H73" s="89"/>
      <c r="I73" s="89"/>
      <c r="J73" s="90"/>
      <c r="K73" s="90"/>
      <c r="L73" s="90"/>
      <c r="M73" s="90"/>
      <c r="N73" s="90"/>
      <c r="O73" s="90"/>
      <c r="P73" s="90"/>
      <c r="Q73" s="90"/>
      <c r="R73" s="90"/>
      <c r="S73" s="90"/>
    </row>
    <row r="74" spans="1:26" ht="22.5" customHeight="1" thickBot="1" x14ac:dyDescent="0.3">
      <c r="A74" s="29"/>
      <c r="B74" s="29"/>
      <c r="C74" s="93"/>
      <c r="D74" s="93"/>
      <c r="E74" s="93"/>
      <c r="F74" s="93"/>
      <c r="G74" s="90"/>
      <c r="H74" s="653" t="s">
        <v>117</v>
      </c>
      <c r="I74" s="654"/>
      <c r="J74" s="685" t="s">
        <v>170</v>
      </c>
      <c r="K74" s="686"/>
      <c r="L74" s="686"/>
      <c r="M74" s="686"/>
      <c r="N74" s="686"/>
      <c r="O74" s="686"/>
      <c r="P74" s="686"/>
      <c r="Q74" s="686"/>
      <c r="R74" s="686"/>
      <c r="S74" s="687"/>
      <c r="V74" s="251" t="s">
        <v>945</v>
      </c>
      <c r="W74" s="252">
        <f>(U79+U81+U84)/3</f>
        <v>1</v>
      </c>
    </row>
    <row r="75" spans="1:26" ht="6.75" customHeight="1" thickTop="1" x14ac:dyDescent="0.25">
      <c r="A75" s="29"/>
      <c r="B75" s="29"/>
      <c r="C75" s="93"/>
      <c r="D75" s="93"/>
      <c r="E75" s="93"/>
      <c r="F75" s="93"/>
      <c r="G75" s="90"/>
      <c r="H75" s="27"/>
      <c r="I75" s="50"/>
      <c r="J75" s="28"/>
      <c r="K75" s="28"/>
      <c r="L75" s="28"/>
      <c r="M75" s="28"/>
      <c r="N75" s="28"/>
      <c r="O75" s="28"/>
      <c r="P75" s="28"/>
      <c r="Q75" s="28"/>
      <c r="R75" s="30"/>
      <c r="S75" s="28"/>
    </row>
    <row r="76" spans="1:26" ht="102" customHeight="1" thickBot="1" x14ac:dyDescent="0.3">
      <c r="A76" s="29"/>
      <c r="B76" s="29"/>
      <c r="C76" s="93"/>
      <c r="D76" s="93"/>
      <c r="E76" s="93"/>
      <c r="F76" s="93"/>
      <c r="G76" s="90"/>
      <c r="H76" s="658" t="s">
        <v>171</v>
      </c>
      <c r="I76" s="659"/>
      <c r="J76" s="659"/>
      <c r="K76" s="659"/>
      <c r="L76" s="659"/>
      <c r="M76" s="659"/>
      <c r="N76" s="659"/>
      <c r="O76" s="659"/>
      <c r="P76" s="659"/>
      <c r="Q76" s="659"/>
      <c r="R76" s="659"/>
      <c r="S76" s="660"/>
    </row>
    <row r="77" spans="1:26" ht="7.5" customHeight="1" thickTop="1" x14ac:dyDescent="0.25">
      <c r="A77" s="27"/>
      <c r="B77" s="29"/>
      <c r="C77" s="93"/>
      <c r="D77" s="93"/>
      <c r="E77" s="93"/>
      <c r="F77" s="93"/>
      <c r="G77" s="90"/>
      <c r="H77" s="89"/>
      <c r="I77" s="111"/>
      <c r="J77" s="90"/>
      <c r="K77" s="90"/>
      <c r="L77" s="90"/>
      <c r="M77" s="90"/>
      <c r="N77" s="90"/>
      <c r="O77" s="90"/>
      <c r="P77" s="90"/>
      <c r="Q77" s="90"/>
      <c r="R77" s="90"/>
      <c r="S77" s="90"/>
    </row>
    <row r="78" spans="1:26" ht="37.5" customHeight="1" thickBot="1" x14ac:dyDescent="0.3">
      <c r="A78" s="29"/>
      <c r="B78" s="29"/>
      <c r="C78" s="93"/>
      <c r="D78" s="112"/>
      <c r="E78" s="112"/>
      <c r="F78" s="112"/>
      <c r="G78" s="90"/>
      <c r="H78" s="35" t="s">
        <v>120</v>
      </c>
      <c r="I78" s="51" t="s">
        <v>946</v>
      </c>
      <c r="J78" s="36" t="s">
        <v>121</v>
      </c>
      <c r="K78" s="98"/>
      <c r="L78" s="98"/>
      <c r="M78" s="98"/>
      <c r="N78" s="98"/>
      <c r="O78" s="98"/>
      <c r="P78" s="98"/>
      <c r="Q78" s="98"/>
      <c r="R78" s="93"/>
      <c r="S78" s="35" t="s">
        <v>122</v>
      </c>
      <c r="V78" s="210" t="s">
        <v>825</v>
      </c>
      <c r="W78" s="211" t="s">
        <v>826</v>
      </c>
      <c r="X78" s="211" t="s">
        <v>827</v>
      </c>
      <c r="Y78" s="217" t="s">
        <v>834</v>
      </c>
      <c r="Z78" s="225" t="s">
        <v>863</v>
      </c>
    </row>
    <row r="79" spans="1:26" ht="53.25" customHeight="1" thickTop="1" thickBot="1" x14ac:dyDescent="0.3">
      <c r="A79" s="58" t="s">
        <v>123</v>
      </c>
      <c r="B79" s="29"/>
      <c r="C79" s="101" t="s">
        <v>124</v>
      </c>
      <c r="D79" s="101" t="s">
        <v>125</v>
      </c>
      <c r="E79" s="101" t="s">
        <v>126</v>
      </c>
      <c r="F79" s="101" t="s">
        <v>127</v>
      </c>
      <c r="G79" s="90"/>
      <c r="H79" s="59" t="s">
        <v>128</v>
      </c>
      <c r="I79" s="102" t="s">
        <v>136</v>
      </c>
      <c r="J79" s="669" t="s">
        <v>949</v>
      </c>
      <c r="K79" s="670"/>
      <c r="L79" s="670"/>
      <c r="M79" s="670"/>
      <c r="N79" s="670"/>
      <c r="O79" s="670"/>
      <c r="P79" s="670"/>
      <c r="Q79" s="670"/>
      <c r="R79" s="231"/>
      <c r="S79" s="118"/>
      <c r="T79" s="574">
        <v>1</v>
      </c>
      <c r="U79" s="575">
        <f>T79</f>
        <v>1</v>
      </c>
      <c r="V79" s="218" t="b">
        <v>0</v>
      </c>
      <c r="W79" s="213">
        <f>IF(V79=TRUE,$X$79,0)</f>
        <v>0</v>
      </c>
      <c r="X79" s="213">
        <v>1</v>
      </c>
      <c r="Y79" s="213">
        <f>SUM(W79)</f>
        <v>0</v>
      </c>
      <c r="Z79" s="224">
        <f>Y79/1</f>
        <v>0</v>
      </c>
    </row>
    <row r="80" spans="1:26" ht="37.5" customHeight="1" thickTop="1" thickBot="1" x14ac:dyDescent="0.3">
      <c r="A80" s="58" t="s">
        <v>123</v>
      </c>
      <c r="B80" s="29"/>
      <c r="C80" s="101" t="s">
        <v>124</v>
      </c>
      <c r="D80" s="101" t="s">
        <v>125</v>
      </c>
      <c r="E80" s="101" t="s">
        <v>126</v>
      </c>
      <c r="F80" s="101" t="s">
        <v>127</v>
      </c>
      <c r="G80" s="90"/>
      <c r="H80" s="59" t="s">
        <v>131</v>
      </c>
      <c r="I80" s="102" t="s">
        <v>138</v>
      </c>
      <c r="J80" s="689" t="s">
        <v>172</v>
      </c>
      <c r="K80" s="760"/>
      <c r="L80" s="760"/>
      <c r="M80" s="760"/>
      <c r="N80" s="760"/>
      <c r="O80" s="760"/>
      <c r="P80" s="760"/>
      <c r="Q80" s="760"/>
      <c r="R80" s="107"/>
      <c r="S80" s="52"/>
      <c r="V80" s="472" t="b">
        <f>IF(AND(V81=TRUE,V82=TRUE),TRUE,FALSE)</f>
        <v>0</v>
      </c>
    </row>
    <row r="81" spans="1:26" ht="37.5" customHeight="1" thickTop="1" thickBot="1" x14ac:dyDescent="0.3">
      <c r="A81" s="58" t="s">
        <v>123</v>
      </c>
      <c r="B81" s="29"/>
      <c r="C81" s="101" t="s">
        <v>124</v>
      </c>
      <c r="D81" s="101" t="s">
        <v>125</v>
      </c>
      <c r="E81" s="101" t="s">
        <v>126</v>
      </c>
      <c r="F81" s="101" t="s">
        <v>127</v>
      </c>
      <c r="G81" s="90"/>
      <c r="H81" s="59" t="s">
        <v>131</v>
      </c>
      <c r="I81" s="114" t="s">
        <v>173</v>
      </c>
      <c r="J81" s="781" t="s">
        <v>174</v>
      </c>
      <c r="K81" s="785"/>
      <c r="L81" s="785"/>
      <c r="M81" s="785"/>
      <c r="N81" s="785"/>
      <c r="O81" s="785"/>
      <c r="P81" s="785"/>
      <c r="Q81" s="785"/>
      <c r="R81" s="93"/>
      <c r="S81" s="118"/>
      <c r="T81" s="574">
        <v>0.5</v>
      </c>
      <c r="U81" s="575">
        <f>T81+T82</f>
        <v>1</v>
      </c>
      <c r="V81" s="218" t="b">
        <v>0</v>
      </c>
      <c r="W81" s="213">
        <f>IF(V81=TRUE,$X$81,0)</f>
        <v>0</v>
      </c>
      <c r="X81" s="218">
        <v>0.5</v>
      </c>
      <c r="Y81" s="213">
        <f>SUM(W81:W82)</f>
        <v>0</v>
      </c>
      <c r="Z81" s="224">
        <f>Y81/1</f>
        <v>0</v>
      </c>
    </row>
    <row r="82" spans="1:26" ht="71.25" customHeight="1" thickTop="1" thickBot="1" x14ac:dyDescent="0.3">
      <c r="A82" s="58" t="s">
        <v>123</v>
      </c>
      <c r="B82" s="29"/>
      <c r="C82" s="101" t="s">
        <v>124</v>
      </c>
      <c r="D82" s="101" t="s">
        <v>125</v>
      </c>
      <c r="E82" s="101" t="s">
        <v>126</v>
      </c>
      <c r="F82" s="101" t="s">
        <v>127</v>
      </c>
      <c r="G82" s="90"/>
      <c r="H82" s="59" t="s">
        <v>131</v>
      </c>
      <c r="I82" s="114" t="s">
        <v>140</v>
      </c>
      <c r="J82" s="775" t="s">
        <v>175</v>
      </c>
      <c r="K82" s="776"/>
      <c r="L82" s="776"/>
      <c r="M82" s="776"/>
      <c r="N82" s="776"/>
      <c r="O82" s="776"/>
      <c r="P82" s="776"/>
      <c r="Q82" s="776"/>
      <c r="R82" s="121"/>
      <c r="S82" s="118"/>
      <c r="T82" s="574">
        <v>0.5</v>
      </c>
      <c r="V82" s="218" t="b">
        <v>0</v>
      </c>
      <c r="W82" s="213">
        <f>IF(V82=TRUE,$X$81,0)</f>
        <v>0</v>
      </c>
    </row>
    <row r="83" spans="1:26" ht="54.75" customHeight="1" thickTop="1" thickBot="1" x14ac:dyDescent="0.3">
      <c r="A83" s="58" t="s">
        <v>123</v>
      </c>
      <c r="B83" s="29"/>
      <c r="C83" s="93"/>
      <c r="D83" s="101" t="s">
        <v>125</v>
      </c>
      <c r="E83" s="101" t="s">
        <v>126</v>
      </c>
      <c r="F83" s="101" t="s">
        <v>127</v>
      </c>
      <c r="G83" s="90"/>
      <c r="H83" s="59" t="s">
        <v>250</v>
      </c>
      <c r="I83" s="102" t="s">
        <v>251</v>
      </c>
      <c r="J83" s="763" t="s">
        <v>252</v>
      </c>
      <c r="K83" s="764"/>
      <c r="L83" s="764"/>
      <c r="M83" s="764"/>
      <c r="N83" s="764"/>
      <c r="O83" s="764"/>
      <c r="P83" s="764"/>
      <c r="Q83" s="764"/>
      <c r="R83" s="107"/>
      <c r="S83" s="108"/>
      <c r="V83" s="472" t="b">
        <f>IF(AND(V84=TRUE,V85=TRUE),TRUE,FALSE)</f>
        <v>0</v>
      </c>
    </row>
    <row r="84" spans="1:26" ht="51" customHeight="1" thickTop="1" thickBot="1" x14ac:dyDescent="0.3">
      <c r="A84" s="58" t="s">
        <v>123</v>
      </c>
      <c r="B84" s="29"/>
      <c r="C84" s="116"/>
      <c r="D84" s="101" t="s">
        <v>125</v>
      </c>
      <c r="E84" s="101" t="s">
        <v>126</v>
      </c>
      <c r="F84" s="101" t="s">
        <v>127</v>
      </c>
      <c r="G84" s="90"/>
      <c r="H84" s="59" t="s">
        <v>250</v>
      </c>
      <c r="I84" s="114" t="s">
        <v>253</v>
      </c>
      <c r="J84" s="781" t="s">
        <v>254</v>
      </c>
      <c r="K84" s="782"/>
      <c r="L84" s="782"/>
      <c r="M84" s="782"/>
      <c r="N84" s="782"/>
      <c r="O84" s="782"/>
      <c r="P84" s="782"/>
      <c r="Q84" s="782"/>
      <c r="R84" s="93"/>
      <c r="S84" s="118"/>
      <c r="T84" s="574">
        <v>0.5</v>
      </c>
      <c r="U84" s="575">
        <f>T84+T85</f>
        <v>1</v>
      </c>
      <c r="V84" s="218" t="b">
        <v>0</v>
      </c>
      <c r="W84" s="213">
        <f>IF(V84=TRUE,$X$81,0)</f>
        <v>0</v>
      </c>
      <c r="Y84" s="213">
        <f>SUM(W84:W85)</f>
        <v>0</v>
      </c>
      <c r="Z84" s="224">
        <f>Y84/1</f>
        <v>0</v>
      </c>
    </row>
    <row r="85" spans="1:26" ht="51" customHeight="1" thickTop="1" thickBot="1" x14ac:dyDescent="0.3">
      <c r="A85" s="58" t="s">
        <v>123</v>
      </c>
      <c r="B85" s="29"/>
      <c r="C85" s="116"/>
      <c r="D85" s="101" t="s">
        <v>125</v>
      </c>
      <c r="E85" s="101" t="s">
        <v>126</v>
      </c>
      <c r="F85" s="101" t="s">
        <v>127</v>
      </c>
      <c r="G85" s="90"/>
      <c r="H85" s="59" t="s">
        <v>250</v>
      </c>
      <c r="I85" s="114" t="s">
        <v>255</v>
      </c>
      <c r="J85" s="783" t="s">
        <v>256</v>
      </c>
      <c r="K85" s="784"/>
      <c r="L85" s="784"/>
      <c r="M85" s="784"/>
      <c r="N85" s="784"/>
      <c r="O85" s="784"/>
      <c r="P85" s="784"/>
      <c r="Q85" s="784"/>
      <c r="R85" s="121"/>
      <c r="S85" s="118"/>
      <c r="T85" s="574">
        <v>0.5</v>
      </c>
      <c r="V85" s="218" t="b">
        <v>0</v>
      </c>
      <c r="W85" s="213">
        <f>IF(V85=TRUE,$X$81,0)</f>
        <v>0</v>
      </c>
    </row>
    <row r="86" spans="1:26" ht="22.5" customHeight="1" thickTop="1" x14ac:dyDescent="0.25">
      <c r="A86" s="88"/>
      <c r="B86" s="88"/>
      <c r="C86" s="88"/>
      <c r="D86" s="88"/>
      <c r="E86" s="88"/>
      <c r="F86" s="89"/>
      <c r="G86" s="90"/>
      <c r="H86" s="89"/>
      <c r="I86" s="89"/>
      <c r="J86" s="90"/>
      <c r="K86" s="90"/>
      <c r="L86" s="90"/>
      <c r="M86" s="90"/>
      <c r="N86" s="90"/>
      <c r="O86" s="90"/>
      <c r="P86" s="90"/>
      <c r="Q86" s="90"/>
      <c r="R86" s="90"/>
      <c r="S86" s="90"/>
    </row>
    <row r="87" spans="1:26" ht="22.5" customHeight="1" x14ac:dyDescent="0.25">
      <c r="A87" s="88"/>
      <c r="B87" s="88"/>
      <c r="C87" s="88"/>
      <c r="D87" s="88"/>
      <c r="E87" s="88"/>
      <c r="F87" s="89"/>
      <c r="G87" s="90"/>
      <c r="H87" s="89"/>
      <c r="I87" s="89"/>
      <c r="J87" s="90"/>
      <c r="K87" s="90"/>
      <c r="L87" s="90"/>
      <c r="M87" s="90"/>
      <c r="N87" s="90"/>
      <c r="O87" s="90"/>
      <c r="P87" s="90"/>
      <c r="Q87" s="90"/>
      <c r="R87" s="90"/>
      <c r="S87" s="90"/>
    </row>
    <row r="88" spans="1:26" ht="22.5" customHeight="1" thickBot="1" x14ac:dyDescent="0.3">
      <c r="A88" s="27"/>
      <c r="B88" s="29"/>
      <c r="C88" s="93"/>
      <c r="D88" s="93"/>
      <c r="E88" s="93"/>
      <c r="F88" s="93"/>
      <c r="G88" s="90"/>
      <c r="H88" s="699" t="s">
        <v>176</v>
      </c>
      <c r="I88" s="699"/>
      <c r="J88" s="699"/>
      <c r="K88" s="699"/>
      <c r="L88" s="699"/>
      <c r="M88" s="699"/>
      <c r="N88" s="699"/>
      <c r="O88" s="699"/>
      <c r="P88" s="699"/>
      <c r="Q88" s="699"/>
      <c r="R88" s="699"/>
      <c r="S88" s="700"/>
    </row>
    <row r="89" spans="1:26" ht="7.5" customHeight="1" thickTop="1" x14ac:dyDescent="0.25">
      <c r="A89" s="27"/>
      <c r="B89" s="29"/>
      <c r="C89" s="93"/>
      <c r="D89" s="93"/>
      <c r="E89" s="93"/>
      <c r="F89" s="93"/>
      <c r="G89" s="90"/>
      <c r="H89" s="27"/>
      <c r="I89" s="27"/>
      <c r="J89" s="28"/>
      <c r="K89" s="28"/>
      <c r="L89" s="28"/>
      <c r="M89" s="28"/>
      <c r="N89" s="28"/>
      <c r="O89" s="28"/>
      <c r="P89" s="28"/>
      <c r="Q89" s="28"/>
      <c r="R89" s="30"/>
      <c r="S89" s="28"/>
    </row>
    <row r="90" spans="1:26" ht="108" customHeight="1" thickBot="1" x14ac:dyDescent="0.3">
      <c r="A90" s="27"/>
      <c r="B90" s="29"/>
      <c r="C90" s="93"/>
      <c r="D90" s="93"/>
      <c r="E90" s="93"/>
      <c r="F90" s="93"/>
      <c r="G90" s="90"/>
      <c r="H90" s="651" t="s">
        <v>177</v>
      </c>
      <c r="I90" s="651"/>
      <c r="J90" s="651"/>
      <c r="K90" s="651"/>
      <c r="L90" s="651"/>
      <c r="M90" s="651"/>
      <c r="N90" s="651"/>
      <c r="O90" s="651"/>
      <c r="P90" s="651"/>
      <c r="Q90" s="651"/>
      <c r="R90" s="651"/>
      <c r="S90" s="652"/>
    </row>
    <row r="91" spans="1:26" ht="7.5" customHeight="1" thickTop="1" x14ac:dyDescent="0.25">
      <c r="A91" s="27"/>
      <c r="B91" s="29"/>
      <c r="C91" s="93"/>
      <c r="D91" s="93"/>
      <c r="E91" s="93"/>
      <c r="F91" s="93"/>
      <c r="G91" s="90"/>
      <c r="H91" s="31"/>
      <c r="I91" s="31"/>
      <c r="J91" s="32"/>
      <c r="K91" s="32"/>
      <c r="L91" s="32"/>
      <c r="M91" s="32"/>
      <c r="N91" s="32"/>
      <c r="O91" s="32"/>
      <c r="P91" s="32"/>
      <c r="Q91" s="32"/>
      <c r="R91" s="32"/>
      <c r="S91" s="32"/>
    </row>
    <row r="92" spans="1:26" ht="22.5" customHeight="1" thickBot="1" x14ac:dyDescent="0.3">
      <c r="A92" s="27"/>
      <c r="B92" s="29"/>
      <c r="C92" s="93"/>
      <c r="D92" s="93"/>
      <c r="E92" s="93"/>
      <c r="F92" s="93"/>
      <c r="G92" s="90"/>
      <c r="H92" s="653" t="s">
        <v>117</v>
      </c>
      <c r="I92" s="654"/>
      <c r="J92" s="685" t="s">
        <v>178</v>
      </c>
      <c r="K92" s="686"/>
      <c r="L92" s="686"/>
      <c r="M92" s="686"/>
      <c r="N92" s="686"/>
      <c r="O92" s="686"/>
      <c r="P92" s="686"/>
      <c r="Q92" s="686"/>
      <c r="R92" s="686"/>
      <c r="S92" s="687"/>
      <c r="V92" s="251" t="s">
        <v>945</v>
      </c>
      <c r="W92" s="252">
        <f>(U97+U99)/2</f>
        <v>1</v>
      </c>
    </row>
    <row r="93" spans="1:26" ht="7.5" customHeight="1" thickTop="1" x14ac:dyDescent="0.25">
      <c r="A93" s="27"/>
      <c r="B93" s="29"/>
      <c r="C93" s="93"/>
      <c r="D93" s="93"/>
      <c r="E93" s="93"/>
      <c r="F93" s="93"/>
      <c r="G93" s="90"/>
      <c r="H93" s="27"/>
      <c r="I93" s="27"/>
      <c r="J93" s="28"/>
      <c r="K93" s="28"/>
      <c r="L93" s="28"/>
      <c r="M93" s="28"/>
      <c r="N93" s="28"/>
      <c r="O93" s="28"/>
      <c r="P93" s="28"/>
      <c r="Q93" s="28"/>
      <c r="R93" s="30"/>
      <c r="S93" s="28"/>
    </row>
    <row r="94" spans="1:26" ht="123.75" customHeight="1" thickBot="1" x14ac:dyDescent="0.3">
      <c r="A94" s="27"/>
      <c r="B94" s="29"/>
      <c r="C94" s="93"/>
      <c r="D94" s="93"/>
      <c r="E94" s="93"/>
      <c r="F94" s="93"/>
      <c r="G94" s="90"/>
      <c r="H94" s="658" t="s">
        <v>179</v>
      </c>
      <c r="I94" s="659"/>
      <c r="J94" s="659"/>
      <c r="K94" s="659"/>
      <c r="L94" s="659"/>
      <c r="M94" s="659"/>
      <c r="N94" s="659"/>
      <c r="O94" s="659"/>
      <c r="P94" s="659"/>
      <c r="Q94" s="659"/>
      <c r="R94" s="659"/>
      <c r="S94" s="660"/>
    </row>
    <row r="95" spans="1:26" ht="7.5" customHeight="1" thickTop="1" x14ac:dyDescent="0.25">
      <c r="A95" s="27"/>
      <c r="B95" s="29"/>
      <c r="C95" s="93"/>
      <c r="D95" s="93"/>
      <c r="E95" s="93"/>
      <c r="F95" s="93"/>
      <c r="G95" s="90"/>
      <c r="H95" s="89"/>
      <c r="I95" s="111"/>
      <c r="J95" s="90"/>
      <c r="K95" s="90"/>
      <c r="L95" s="90"/>
      <c r="M95" s="90"/>
      <c r="N95" s="90"/>
      <c r="O95" s="90"/>
      <c r="P95" s="90"/>
      <c r="Q95" s="90"/>
      <c r="R95" s="90"/>
      <c r="S95" s="90"/>
    </row>
    <row r="96" spans="1:26" ht="37.5" customHeight="1" thickBot="1" x14ac:dyDescent="0.3">
      <c r="A96" s="29"/>
      <c r="B96" s="29"/>
      <c r="C96" s="93"/>
      <c r="D96" s="93"/>
      <c r="E96" s="93"/>
      <c r="F96" s="93"/>
      <c r="G96" s="90"/>
      <c r="H96" s="35" t="s">
        <v>120</v>
      </c>
      <c r="I96" s="51" t="s">
        <v>946</v>
      </c>
      <c r="J96" s="36" t="s">
        <v>121</v>
      </c>
      <c r="K96" s="98"/>
      <c r="L96" s="98"/>
      <c r="M96" s="98"/>
      <c r="N96" s="98"/>
      <c r="O96" s="98"/>
      <c r="P96" s="98"/>
      <c r="Q96" s="98"/>
      <c r="R96" s="93"/>
      <c r="S96" s="35" t="s">
        <v>122</v>
      </c>
      <c r="V96" s="210" t="s">
        <v>825</v>
      </c>
      <c r="W96" s="211" t="s">
        <v>826</v>
      </c>
      <c r="X96" s="211" t="s">
        <v>827</v>
      </c>
      <c r="Y96" s="217" t="s">
        <v>835</v>
      </c>
      <c r="Z96" s="225" t="s">
        <v>863</v>
      </c>
    </row>
    <row r="97" spans="1:26" ht="59.25" customHeight="1" thickTop="1" thickBot="1" x14ac:dyDescent="0.3">
      <c r="A97" s="58" t="s">
        <v>123</v>
      </c>
      <c r="B97" s="29"/>
      <c r="C97" s="101" t="s">
        <v>124</v>
      </c>
      <c r="D97" s="101" t="s">
        <v>125</v>
      </c>
      <c r="E97" s="101" t="s">
        <v>126</v>
      </c>
      <c r="F97" s="101" t="s">
        <v>127</v>
      </c>
      <c r="G97" s="90"/>
      <c r="H97" s="59" t="s">
        <v>128</v>
      </c>
      <c r="I97" s="102" t="s">
        <v>158</v>
      </c>
      <c r="J97" s="669" t="s">
        <v>180</v>
      </c>
      <c r="K97" s="670"/>
      <c r="L97" s="670"/>
      <c r="M97" s="670"/>
      <c r="N97" s="670"/>
      <c r="O97" s="670"/>
      <c r="P97" s="670"/>
      <c r="Q97" s="670"/>
      <c r="R97" s="231"/>
      <c r="S97" s="118"/>
      <c r="T97" s="574">
        <v>1</v>
      </c>
      <c r="U97" s="575">
        <f>T97</f>
        <v>1</v>
      </c>
      <c r="V97" s="218" t="b">
        <v>0</v>
      </c>
      <c r="W97" s="213">
        <f>IF(V97=TRUE,$X$97,0)</f>
        <v>0</v>
      </c>
      <c r="X97" s="213">
        <v>1</v>
      </c>
      <c r="Y97" s="213">
        <f>SUM(W97)</f>
        <v>0</v>
      </c>
      <c r="Z97" s="224">
        <f>Y97/1</f>
        <v>0</v>
      </c>
    </row>
    <row r="98" spans="1:26" ht="37.5" customHeight="1" thickTop="1" thickBot="1" x14ac:dyDescent="0.3">
      <c r="A98" s="58" t="s">
        <v>123</v>
      </c>
      <c r="B98" s="29"/>
      <c r="C98" s="93"/>
      <c r="D98" s="101" t="s">
        <v>125</v>
      </c>
      <c r="E98" s="101" t="s">
        <v>126</v>
      </c>
      <c r="F98" s="101" t="s">
        <v>127</v>
      </c>
      <c r="G98" s="90"/>
      <c r="H98" s="59" t="s">
        <v>131</v>
      </c>
      <c r="I98" s="102" t="s">
        <v>257</v>
      </c>
      <c r="J98" s="688" t="s">
        <v>258</v>
      </c>
      <c r="K98" s="760"/>
      <c r="L98" s="760"/>
      <c r="M98" s="760"/>
      <c r="N98" s="760"/>
      <c r="O98" s="760"/>
      <c r="P98" s="760"/>
      <c r="Q98" s="760"/>
      <c r="R98" s="107"/>
      <c r="S98" s="108"/>
      <c r="V98" s="472" t="b">
        <f>IF(AND(V99=TRUE),TRUE,FALSE)</f>
        <v>0</v>
      </c>
    </row>
    <row r="99" spans="1:26" ht="37.5" customHeight="1" thickTop="1" thickBot="1" x14ac:dyDescent="0.3">
      <c r="A99" s="58" t="s">
        <v>123</v>
      </c>
      <c r="B99" s="29"/>
      <c r="C99" s="116"/>
      <c r="D99" s="101" t="s">
        <v>125</v>
      </c>
      <c r="E99" s="101" t="s">
        <v>126</v>
      </c>
      <c r="F99" s="101" t="s">
        <v>127</v>
      </c>
      <c r="G99" s="90"/>
      <c r="H99" s="59" t="s">
        <v>131</v>
      </c>
      <c r="I99" s="114" t="s">
        <v>259</v>
      </c>
      <c r="J99" s="771" t="s">
        <v>260</v>
      </c>
      <c r="K99" s="772"/>
      <c r="L99" s="772"/>
      <c r="M99" s="772"/>
      <c r="N99" s="772"/>
      <c r="O99" s="772"/>
      <c r="P99" s="772"/>
      <c r="Q99" s="772"/>
      <c r="R99" s="121"/>
      <c r="S99" s="118"/>
      <c r="T99" s="574">
        <v>1</v>
      </c>
      <c r="U99" s="575">
        <f>T99</f>
        <v>1</v>
      </c>
      <c r="V99" s="218" t="b">
        <v>0</v>
      </c>
      <c r="W99" s="213">
        <f>IF(V99=TRUE,$X$97,0)</f>
        <v>0</v>
      </c>
      <c r="Y99" s="213">
        <f>SUM(W99)</f>
        <v>0</v>
      </c>
      <c r="Z99" s="224">
        <f>Y99/1</f>
        <v>0</v>
      </c>
    </row>
    <row r="100" spans="1:26" ht="22.5" customHeight="1" thickTop="1" x14ac:dyDescent="0.25">
      <c r="A100" s="88"/>
      <c r="B100" s="88"/>
      <c r="C100" s="88"/>
      <c r="D100" s="88"/>
      <c r="E100" s="88"/>
      <c r="F100" s="89"/>
      <c r="G100" s="90"/>
      <c r="H100" s="89"/>
      <c r="I100" s="89"/>
      <c r="J100" s="90"/>
      <c r="K100" s="90"/>
      <c r="L100" s="90"/>
      <c r="M100" s="90"/>
      <c r="N100" s="90"/>
      <c r="O100" s="90"/>
      <c r="P100" s="90"/>
      <c r="Q100" s="90"/>
      <c r="R100" s="90"/>
      <c r="S100" s="90"/>
    </row>
    <row r="101" spans="1:26" ht="22.5" customHeight="1" thickBot="1" x14ac:dyDescent="0.3">
      <c r="A101" s="88"/>
      <c r="B101" s="88"/>
      <c r="C101" s="88"/>
      <c r="D101" s="88"/>
      <c r="E101" s="88"/>
      <c r="F101" s="89"/>
      <c r="G101" s="90"/>
      <c r="H101" s="653" t="s">
        <v>117</v>
      </c>
      <c r="I101" s="654"/>
      <c r="J101" s="685" t="s">
        <v>181</v>
      </c>
      <c r="K101" s="686"/>
      <c r="L101" s="686"/>
      <c r="M101" s="686"/>
      <c r="N101" s="686"/>
      <c r="O101" s="686"/>
      <c r="P101" s="686"/>
      <c r="Q101" s="686"/>
      <c r="R101" s="686"/>
      <c r="S101" s="687"/>
      <c r="V101" s="251" t="s">
        <v>945</v>
      </c>
      <c r="W101" s="252">
        <f>(U106+U109+U114)/3</f>
        <v>1</v>
      </c>
    </row>
    <row r="102" spans="1:26" ht="7.5" customHeight="1" thickTop="1" x14ac:dyDescent="0.25">
      <c r="A102" s="27"/>
      <c r="B102" s="29"/>
      <c r="C102" s="93"/>
      <c r="D102" s="93"/>
      <c r="E102" s="93"/>
      <c r="F102" s="93"/>
      <c r="G102" s="90"/>
      <c r="H102" s="27"/>
      <c r="I102" s="27"/>
      <c r="J102" s="28"/>
      <c r="K102" s="28"/>
      <c r="L102" s="28"/>
      <c r="M102" s="28"/>
      <c r="N102" s="28"/>
      <c r="O102" s="28"/>
      <c r="P102" s="28"/>
      <c r="Q102" s="28"/>
      <c r="R102" s="30"/>
      <c r="S102" s="28"/>
    </row>
    <row r="103" spans="1:26" ht="132" customHeight="1" thickBot="1" x14ac:dyDescent="0.3">
      <c r="A103" s="27"/>
      <c r="B103" s="29"/>
      <c r="C103" s="93"/>
      <c r="D103" s="93"/>
      <c r="E103" s="93"/>
      <c r="F103" s="93"/>
      <c r="G103" s="90"/>
      <c r="H103" s="658" t="s">
        <v>182</v>
      </c>
      <c r="I103" s="659"/>
      <c r="J103" s="659"/>
      <c r="K103" s="659"/>
      <c r="L103" s="659"/>
      <c r="M103" s="659"/>
      <c r="N103" s="659"/>
      <c r="O103" s="659"/>
      <c r="P103" s="659"/>
      <c r="Q103" s="659"/>
      <c r="R103" s="659"/>
      <c r="S103" s="660"/>
    </row>
    <row r="104" spans="1:26" ht="7.5" customHeight="1" thickTop="1" x14ac:dyDescent="0.25">
      <c r="A104" s="27"/>
      <c r="B104" s="29"/>
      <c r="C104" s="93"/>
      <c r="D104" s="93"/>
      <c r="E104" s="93"/>
      <c r="F104" s="93"/>
      <c r="G104" s="90"/>
      <c r="H104" s="89"/>
      <c r="I104" s="111"/>
      <c r="J104" s="90"/>
      <c r="K104" s="90"/>
      <c r="L104" s="90"/>
      <c r="M104" s="90"/>
      <c r="N104" s="90"/>
      <c r="O104" s="90"/>
      <c r="P104" s="90"/>
      <c r="Q104" s="90"/>
      <c r="R104" s="90"/>
      <c r="S104" s="90"/>
    </row>
    <row r="105" spans="1:26" ht="37.5" customHeight="1" thickBot="1" x14ac:dyDescent="0.3">
      <c r="A105" s="29"/>
      <c r="B105" s="29"/>
      <c r="C105" s="93"/>
      <c r="D105" s="93"/>
      <c r="E105" s="93"/>
      <c r="F105" s="93"/>
      <c r="G105" s="90"/>
      <c r="H105" s="35" t="s">
        <v>120</v>
      </c>
      <c r="I105" s="51" t="s">
        <v>946</v>
      </c>
      <c r="J105" s="36" t="s">
        <v>121</v>
      </c>
      <c r="K105" s="98"/>
      <c r="L105" s="98"/>
      <c r="M105" s="98"/>
      <c r="N105" s="98"/>
      <c r="O105" s="98"/>
      <c r="P105" s="98"/>
      <c r="Q105" s="98"/>
      <c r="R105" s="93"/>
      <c r="S105" s="35" t="s">
        <v>122</v>
      </c>
      <c r="V105" s="210" t="s">
        <v>825</v>
      </c>
      <c r="W105" s="211" t="s">
        <v>826</v>
      </c>
      <c r="X105" s="211" t="s">
        <v>827</v>
      </c>
      <c r="Y105" s="217" t="s">
        <v>843</v>
      </c>
      <c r="Z105" s="225" t="s">
        <v>863</v>
      </c>
    </row>
    <row r="106" spans="1:26" ht="57.75" customHeight="1" thickTop="1" thickBot="1" x14ac:dyDescent="0.3">
      <c r="A106" s="58" t="s">
        <v>123</v>
      </c>
      <c r="B106" s="29"/>
      <c r="C106" s="101" t="s">
        <v>124</v>
      </c>
      <c r="D106" s="101" t="s">
        <v>125</v>
      </c>
      <c r="E106" s="101" t="s">
        <v>126</v>
      </c>
      <c r="F106" s="101" t="s">
        <v>127</v>
      </c>
      <c r="G106" s="90"/>
      <c r="H106" s="59" t="s">
        <v>128</v>
      </c>
      <c r="I106" s="102" t="s">
        <v>183</v>
      </c>
      <c r="J106" s="669" t="s">
        <v>184</v>
      </c>
      <c r="K106" s="670"/>
      <c r="L106" s="670"/>
      <c r="M106" s="670"/>
      <c r="N106" s="670"/>
      <c r="O106" s="670"/>
      <c r="P106" s="670"/>
      <c r="Q106" s="670"/>
      <c r="R106" s="115"/>
      <c r="S106" s="118"/>
      <c r="T106" s="574">
        <v>0.5</v>
      </c>
      <c r="U106" s="575">
        <f>T106+T107</f>
        <v>1</v>
      </c>
      <c r="V106" s="218" t="b">
        <v>0</v>
      </c>
      <c r="W106" s="213">
        <f>IF(V106=TRUE,$X$106,0)</f>
        <v>0</v>
      </c>
      <c r="X106" s="213">
        <v>0.5</v>
      </c>
      <c r="Y106" s="213">
        <f>SUM(W106:W107)</f>
        <v>0</v>
      </c>
      <c r="Z106" s="224">
        <f>Y106/1</f>
        <v>0</v>
      </c>
    </row>
    <row r="107" spans="1:26" ht="65.25" customHeight="1" thickTop="1" thickBot="1" x14ac:dyDescent="0.3">
      <c r="A107" s="58" t="s">
        <v>123</v>
      </c>
      <c r="B107" s="29"/>
      <c r="C107" s="101" t="s">
        <v>124</v>
      </c>
      <c r="D107" s="101" t="s">
        <v>125</v>
      </c>
      <c r="E107" s="101" t="s">
        <v>126</v>
      </c>
      <c r="F107" s="101" t="s">
        <v>127</v>
      </c>
      <c r="G107" s="90"/>
      <c r="H107" s="59" t="s">
        <v>128</v>
      </c>
      <c r="I107" s="102" t="s">
        <v>185</v>
      </c>
      <c r="J107" s="669" t="s">
        <v>186</v>
      </c>
      <c r="K107" s="670"/>
      <c r="L107" s="670"/>
      <c r="M107" s="670"/>
      <c r="N107" s="670"/>
      <c r="O107" s="670"/>
      <c r="P107" s="670"/>
      <c r="Q107" s="670"/>
      <c r="R107" s="115"/>
      <c r="S107" s="118"/>
      <c r="T107" s="574">
        <v>0.5</v>
      </c>
      <c r="V107" s="218" t="b">
        <v>0</v>
      </c>
      <c r="W107" s="213">
        <f>IF(V107=TRUE,$X$106,0)</f>
        <v>0</v>
      </c>
    </row>
    <row r="108" spans="1:26" ht="37.5" customHeight="1" thickTop="1" thickBot="1" x14ac:dyDescent="0.3">
      <c r="A108" s="58" t="s">
        <v>123</v>
      </c>
      <c r="B108" s="29"/>
      <c r="C108" s="101" t="s">
        <v>124</v>
      </c>
      <c r="D108" s="101" t="s">
        <v>125</v>
      </c>
      <c r="E108" s="101" t="s">
        <v>126</v>
      </c>
      <c r="F108" s="101" t="s">
        <v>127</v>
      </c>
      <c r="G108" s="90"/>
      <c r="H108" s="59" t="s">
        <v>131</v>
      </c>
      <c r="I108" s="102" t="s">
        <v>187</v>
      </c>
      <c r="J108" s="688" t="s">
        <v>188</v>
      </c>
      <c r="K108" s="760"/>
      <c r="L108" s="760"/>
      <c r="M108" s="760"/>
      <c r="N108" s="760"/>
      <c r="O108" s="760"/>
      <c r="P108" s="760"/>
      <c r="Q108" s="760"/>
      <c r="R108" s="107"/>
      <c r="S108" s="108"/>
      <c r="V108" s="472" t="b">
        <f>IF(AND(V109=TRUE,V110=TRUE,V111=TRUE),TRUE,FALSE)</f>
        <v>0</v>
      </c>
    </row>
    <row r="109" spans="1:26" ht="37.5" customHeight="1" thickTop="1" thickBot="1" x14ac:dyDescent="0.3">
      <c r="A109" s="58" t="s">
        <v>123</v>
      </c>
      <c r="B109" s="29"/>
      <c r="C109" s="101" t="s">
        <v>124</v>
      </c>
      <c r="D109" s="101" t="s">
        <v>125</v>
      </c>
      <c r="E109" s="101" t="s">
        <v>126</v>
      </c>
      <c r="F109" s="101" t="s">
        <v>127</v>
      </c>
      <c r="G109" s="90"/>
      <c r="H109" s="59" t="s">
        <v>131</v>
      </c>
      <c r="I109" s="122" t="s">
        <v>189</v>
      </c>
      <c r="J109" s="773" t="s">
        <v>190</v>
      </c>
      <c r="K109" s="779"/>
      <c r="L109" s="779"/>
      <c r="M109" s="779"/>
      <c r="N109" s="779"/>
      <c r="O109" s="779"/>
      <c r="P109" s="779"/>
      <c r="Q109" s="779"/>
      <c r="R109" s="780"/>
      <c r="S109" s="118"/>
      <c r="T109" s="574">
        <f>1/3</f>
        <v>0.33333333333333331</v>
      </c>
      <c r="U109" s="575">
        <f>T109+T110+T111</f>
        <v>1</v>
      </c>
      <c r="V109" s="218" t="b">
        <v>0</v>
      </c>
      <c r="W109" s="213">
        <f>IF(V109=TRUE,$X$109,0)</f>
        <v>0</v>
      </c>
      <c r="X109" s="249">
        <f>1/3</f>
        <v>0.33333333333333331</v>
      </c>
      <c r="Y109" s="213">
        <f>SUM(W109:W111)</f>
        <v>0</v>
      </c>
      <c r="Z109" s="224">
        <f>Y109/1</f>
        <v>0</v>
      </c>
    </row>
    <row r="110" spans="1:26" ht="37.5" customHeight="1" thickTop="1" thickBot="1" x14ac:dyDescent="0.3">
      <c r="A110" s="58" t="s">
        <v>123</v>
      </c>
      <c r="B110" s="29"/>
      <c r="C110" s="101" t="s">
        <v>124</v>
      </c>
      <c r="D110" s="101" t="s">
        <v>125</v>
      </c>
      <c r="E110" s="101" t="s">
        <v>126</v>
      </c>
      <c r="F110" s="101" t="s">
        <v>127</v>
      </c>
      <c r="G110" s="90"/>
      <c r="H110" s="59" t="s">
        <v>131</v>
      </c>
      <c r="I110" s="114" t="s">
        <v>191</v>
      </c>
      <c r="J110" s="773" t="s">
        <v>192</v>
      </c>
      <c r="K110" s="774"/>
      <c r="L110" s="774"/>
      <c r="M110" s="774"/>
      <c r="N110" s="774"/>
      <c r="O110" s="774"/>
      <c r="P110" s="774"/>
      <c r="Q110" s="774"/>
      <c r="R110" s="93"/>
      <c r="S110" s="118"/>
      <c r="T110" s="574">
        <f>1/3</f>
        <v>0.33333333333333331</v>
      </c>
      <c r="V110" s="218" t="b">
        <v>0</v>
      </c>
      <c r="W110" s="213">
        <f>IF(V110=TRUE,$X$109,0)</f>
        <v>0</v>
      </c>
    </row>
    <row r="111" spans="1:26" ht="52.5" customHeight="1" thickTop="1" thickBot="1" x14ac:dyDescent="0.3">
      <c r="A111" s="58" t="s">
        <v>123</v>
      </c>
      <c r="B111" s="29"/>
      <c r="C111" s="101" t="s">
        <v>124</v>
      </c>
      <c r="D111" s="101" t="s">
        <v>125</v>
      </c>
      <c r="E111" s="101" t="s">
        <v>126</v>
      </c>
      <c r="F111" s="101" t="s">
        <v>127</v>
      </c>
      <c r="G111" s="90"/>
      <c r="H111" s="59" t="s">
        <v>131</v>
      </c>
      <c r="I111" s="114" t="s">
        <v>193</v>
      </c>
      <c r="J111" s="775" t="s">
        <v>194</v>
      </c>
      <c r="K111" s="776"/>
      <c r="L111" s="776"/>
      <c r="M111" s="776"/>
      <c r="N111" s="776"/>
      <c r="O111" s="776"/>
      <c r="P111" s="776"/>
      <c r="Q111" s="776"/>
      <c r="R111" s="121"/>
      <c r="S111" s="118"/>
      <c r="T111" s="574">
        <f>1/3</f>
        <v>0.33333333333333331</v>
      </c>
      <c r="V111" s="218" t="b">
        <v>0</v>
      </c>
      <c r="W111" s="213">
        <f>IF(V111=TRUE,$X$109,0)</f>
        <v>0</v>
      </c>
    </row>
    <row r="112" spans="1:26" ht="37.5" customHeight="1" thickTop="1" thickBot="1" x14ac:dyDescent="0.3">
      <c r="A112" s="58" t="s">
        <v>123</v>
      </c>
      <c r="B112" s="29"/>
      <c r="C112" s="116"/>
      <c r="D112" s="101" t="s">
        <v>125</v>
      </c>
      <c r="E112" s="101" t="s">
        <v>126</v>
      </c>
      <c r="F112" s="101" t="s">
        <v>127</v>
      </c>
      <c r="G112" s="90"/>
      <c r="H112" s="59" t="s">
        <v>250</v>
      </c>
      <c r="I112" s="102" t="s">
        <v>261</v>
      </c>
      <c r="J112" s="763" t="s">
        <v>955</v>
      </c>
      <c r="K112" s="764"/>
      <c r="L112" s="764"/>
      <c r="M112" s="764"/>
      <c r="N112" s="764"/>
      <c r="O112" s="764"/>
      <c r="P112" s="764"/>
      <c r="Q112" s="764"/>
      <c r="R112" s="107"/>
      <c r="S112" s="108"/>
      <c r="V112" s="472" t="b">
        <f>IF(AND(V113=TRUE),TRUE,FALSE)</f>
        <v>0</v>
      </c>
    </row>
    <row r="113" spans="1:26" ht="37.5" customHeight="1" thickTop="1" thickBot="1" x14ac:dyDescent="0.3">
      <c r="A113" s="58" t="s">
        <v>123</v>
      </c>
      <c r="B113" s="29"/>
      <c r="C113" s="93"/>
      <c r="D113" s="101" t="s">
        <v>125</v>
      </c>
      <c r="E113" s="101" t="s">
        <v>126</v>
      </c>
      <c r="F113" s="101" t="s">
        <v>127</v>
      </c>
      <c r="G113" s="90"/>
      <c r="H113" s="59" t="s">
        <v>250</v>
      </c>
      <c r="I113" s="114"/>
      <c r="J113" s="777" t="s">
        <v>262</v>
      </c>
      <c r="K113" s="777"/>
      <c r="L113" s="777"/>
      <c r="M113" s="777"/>
      <c r="N113" s="777"/>
      <c r="O113" s="777"/>
      <c r="P113" s="777"/>
      <c r="Q113" s="777"/>
      <c r="R113" s="93"/>
      <c r="S113" s="123"/>
      <c r="V113" s="472" t="b">
        <f>IF(AND(V114=TRUE,V115=TRUE),TRUE,FALSE)</f>
        <v>0</v>
      </c>
    </row>
    <row r="114" spans="1:26" ht="37.5" customHeight="1" thickTop="1" thickBot="1" x14ac:dyDescent="0.3">
      <c r="A114" s="58" t="s">
        <v>123</v>
      </c>
      <c r="B114" s="29"/>
      <c r="C114" s="116"/>
      <c r="D114" s="101" t="s">
        <v>125</v>
      </c>
      <c r="E114" s="101" t="s">
        <v>126</v>
      </c>
      <c r="F114" s="101" t="s">
        <v>127</v>
      </c>
      <c r="G114" s="90"/>
      <c r="H114" s="59" t="s">
        <v>250</v>
      </c>
      <c r="I114" s="114" t="s">
        <v>263</v>
      </c>
      <c r="J114" s="773" t="s">
        <v>264</v>
      </c>
      <c r="K114" s="774"/>
      <c r="L114" s="774"/>
      <c r="M114" s="774"/>
      <c r="N114" s="774"/>
      <c r="O114" s="774"/>
      <c r="P114" s="774"/>
      <c r="Q114" s="774"/>
      <c r="R114" s="93"/>
      <c r="S114" s="118"/>
      <c r="T114" s="574">
        <v>0.5</v>
      </c>
      <c r="U114" s="575">
        <f>T114+T115</f>
        <v>1</v>
      </c>
      <c r="V114" s="218" t="b">
        <v>0</v>
      </c>
      <c r="W114" s="213">
        <f>IF(V114=TRUE,$X$114,0)</f>
        <v>0</v>
      </c>
      <c r="X114" s="218">
        <v>0.5</v>
      </c>
      <c r="Y114" s="213">
        <f>SUM(W114:W116)</f>
        <v>0</v>
      </c>
      <c r="Z114" s="224">
        <f>Y114/1</f>
        <v>0</v>
      </c>
    </row>
    <row r="115" spans="1:26" ht="37.5" customHeight="1" thickTop="1" thickBot="1" x14ac:dyDescent="0.3">
      <c r="A115" s="58" t="s">
        <v>123</v>
      </c>
      <c r="B115" s="29"/>
      <c r="C115" s="116"/>
      <c r="D115" s="101" t="s">
        <v>125</v>
      </c>
      <c r="E115" s="101" t="s">
        <v>126</v>
      </c>
      <c r="F115" s="101" t="s">
        <v>127</v>
      </c>
      <c r="G115" s="90"/>
      <c r="H115" s="59" t="s">
        <v>250</v>
      </c>
      <c r="I115" s="114" t="s">
        <v>265</v>
      </c>
      <c r="J115" s="775" t="s">
        <v>266</v>
      </c>
      <c r="K115" s="778"/>
      <c r="L115" s="778"/>
      <c r="M115" s="778"/>
      <c r="N115" s="778"/>
      <c r="O115" s="778"/>
      <c r="P115" s="778"/>
      <c r="Q115" s="778"/>
      <c r="R115" s="110"/>
      <c r="S115" s="118"/>
      <c r="T115" s="574">
        <v>0.5</v>
      </c>
      <c r="V115" s="218" t="b">
        <v>0</v>
      </c>
      <c r="W115" s="213">
        <f>IF(V115=TRUE,$X$114,0)</f>
        <v>0</v>
      </c>
    </row>
    <row r="116" spans="1:26" ht="23.25" customHeight="1" thickTop="1" x14ac:dyDescent="0.25">
      <c r="A116" s="88"/>
      <c r="B116" s="88"/>
      <c r="C116" s="88"/>
      <c r="D116" s="88"/>
      <c r="E116" s="88"/>
      <c r="F116" s="89"/>
      <c r="G116" s="90"/>
      <c r="H116" s="89"/>
      <c r="I116" s="89"/>
      <c r="J116" s="90"/>
      <c r="K116" s="90"/>
      <c r="L116" s="90"/>
      <c r="M116" s="90"/>
      <c r="N116" s="90"/>
      <c r="O116" s="90"/>
      <c r="P116" s="90"/>
      <c r="Q116" s="90"/>
      <c r="R116" s="90"/>
      <c r="S116" s="90"/>
    </row>
    <row r="117" spans="1:26" ht="23.25" customHeight="1" x14ac:dyDescent="0.25"/>
    <row r="118" spans="1:26" ht="30" customHeight="1" thickBot="1" x14ac:dyDescent="0.3">
      <c r="A118" s="27"/>
      <c r="B118" s="29"/>
      <c r="C118" s="93"/>
      <c r="D118" s="93"/>
      <c r="E118" s="93"/>
      <c r="F118" s="93"/>
      <c r="G118" s="90"/>
      <c r="H118" s="699" t="s">
        <v>195</v>
      </c>
      <c r="I118" s="699"/>
      <c r="J118" s="699"/>
      <c r="K118" s="699"/>
      <c r="L118" s="699"/>
      <c r="M118" s="699"/>
      <c r="N118" s="699"/>
      <c r="O118" s="699"/>
      <c r="P118" s="699"/>
      <c r="Q118" s="699"/>
      <c r="R118" s="699"/>
      <c r="S118" s="700"/>
    </row>
    <row r="119" spans="1:26" ht="7.5" customHeight="1" thickTop="1" x14ac:dyDescent="0.25">
      <c r="A119" s="27"/>
      <c r="B119" s="29"/>
      <c r="C119" s="93"/>
      <c r="D119" s="93"/>
      <c r="E119" s="93"/>
      <c r="F119" s="93"/>
      <c r="G119" s="90"/>
      <c r="H119" s="27"/>
      <c r="I119" s="27"/>
      <c r="J119" s="28"/>
      <c r="K119" s="28"/>
      <c r="L119" s="28"/>
      <c r="M119" s="28"/>
      <c r="N119" s="28"/>
      <c r="O119" s="28"/>
      <c r="P119" s="28"/>
      <c r="Q119" s="28"/>
      <c r="R119" s="30"/>
      <c r="S119" s="28"/>
    </row>
    <row r="120" spans="1:26" ht="82.5" customHeight="1" thickBot="1" x14ac:dyDescent="0.3">
      <c r="A120" s="27"/>
      <c r="B120" s="29"/>
      <c r="C120" s="93"/>
      <c r="D120" s="93"/>
      <c r="E120" s="93"/>
      <c r="F120" s="93"/>
      <c r="G120" s="90"/>
      <c r="H120" s="651" t="s">
        <v>196</v>
      </c>
      <c r="I120" s="651"/>
      <c r="J120" s="651"/>
      <c r="K120" s="651"/>
      <c r="L120" s="651"/>
      <c r="M120" s="651"/>
      <c r="N120" s="651"/>
      <c r="O120" s="651"/>
      <c r="P120" s="651"/>
      <c r="Q120" s="651"/>
      <c r="R120" s="651"/>
      <c r="S120" s="652"/>
    </row>
    <row r="121" spans="1:26" ht="7.5" customHeight="1" thickTop="1" x14ac:dyDescent="0.25">
      <c r="A121" s="29"/>
      <c r="B121" s="29"/>
      <c r="C121" s="93"/>
      <c r="D121" s="93"/>
      <c r="E121" s="93"/>
      <c r="F121" s="93"/>
      <c r="G121" s="90"/>
      <c r="H121" s="31"/>
      <c r="I121" s="31"/>
      <c r="J121" s="32"/>
      <c r="K121" s="32"/>
      <c r="L121" s="32"/>
      <c r="M121" s="32"/>
      <c r="N121" s="32"/>
      <c r="O121" s="32"/>
      <c r="P121" s="32"/>
      <c r="Q121" s="32"/>
      <c r="R121" s="32"/>
      <c r="S121" s="32"/>
    </row>
    <row r="122" spans="1:26" ht="22.5" customHeight="1" thickBot="1" x14ac:dyDescent="0.3">
      <c r="A122" s="29"/>
      <c r="B122" s="29"/>
      <c r="C122" s="93"/>
      <c r="D122" s="93"/>
      <c r="E122" s="93"/>
      <c r="F122" s="93"/>
      <c r="G122" s="90"/>
      <c r="H122" s="653" t="s">
        <v>117</v>
      </c>
      <c r="I122" s="654"/>
      <c r="J122" s="685" t="s">
        <v>197</v>
      </c>
      <c r="K122" s="686"/>
      <c r="L122" s="686"/>
      <c r="M122" s="686"/>
      <c r="N122" s="686"/>
      <c r="O122" s="686"/>
      <c r="P122" s="686"/>
      <c r="Q122" s="686"/>
      <c r="R122" s="686"/>
      <c r="S122" s="687"/>
      <c r="V122" s="251" t="s">
        <v>945</v>
      </c>
      <c r="W122" s="252">
        <f>(U127+U129+U131)/3</f>
        <v>1</v>
      </c>
    </row>
    <row r="123" spans="1:26" ht="7.5" customHeight="1" thickTop="1" x14ac:dyDescent="0.25">
      <c r="A123" s="29"/>
      <c r="B123" s="29"/>
      <c r="C123" s="93"/>
      <c r="D123" s="93"/>
      <c r="E123" s="93"/>
      <c r="F123" s="93"/>
      <c r="G123" s="90"/>
      <c r="H123" s="27"/>
      <c r="I123" s="27"/>
      <c r="J123" s="28"/>
      <c r="K123" s="28"/>
      <c r="L123" s="28"/>
      <c r="M123" s="28"/>
      <c r="N123" s="28"/>
      <c r="O123" s="28"/>
      <c r="P123" s="28"/>
      <c r="Q123" s="28"/>
      <c r="R123" s="30"/>
      <c r="S123" s="28"/>
    </row>
    <row r="124" spans="1:26" ht="88.5" customHeight="1" thickBot="1" x14ac:dyDescent="0.3">
      <c r="A124" s="29"/>
      <c r="B124" s="29"/>
      <c r="C124" s="93"/>
      <c r="D124" s="93"/>
      <c r="E124" s="93"/>
      <c r="F124" s="93"/>
      <c r="G124" s="90"/>
      <c r="H124" s="658" t="s">
        <v>198</v>
      </c>
      <c r="I124" s="659"/>
      <c r="J124" s="659"/>
      <c r="K124" s="659"/>
      <c r="L124" s="659"/>
      <c r="M124" s="659"/>
      <c r="N124" s="659"/>
      <c r="O124" s="659"/>
      <c r="P124" s="659"/>
      <c r="Q124" s="659"/>
      <c r="R124" s="659"/>
      <c r="S124" s="660"/>
    </row>
    <row r="125" spans="1:26" ht="7.5" customHeight="1" thickTop="1" x14ac:dyDescent="0.25">
      <c r="A125" s="27"/>
      <c r="B125" s="29"/>
      <c r="C125" s="93"/>
      <c r="D125" s="93"/>
      <c r="E125" s="93"/>
      <c r="F125" s="93"/>
      <c r="G125" s="90"/>
      <c r="H125" s="89"/>
      <c r="I125" s="111"/>
      <c r="J125" s="90"/>
      <c r="K125" s="90"/>
      <c r="L125" s="90"/>
      <c r="M125" s="90"/>
      <c r="N125" s="90"/>
      <c r="O125" s="90"/>
      <c r="P125" s="90"/>
      <c r="Q125" s="90"/>
      <c r="R125" s="90"/>
      <c r="S125" s="90"/>
    </row>
    <row r="126" spans="1:26" ht="37.5" customHeight="1" thickBot="1" x14ac:dyDescent="0.3">
      <c r="A126" s="29"/>
      <c r="B126" s="29"/>
      <c r="C126" s="93"/>
      <c r="D126" s="93"/>
      <c r="E126" s="93"/>
      <c r="F126" s="93"/>
      <c r="G126" s="90"/>
      <c r="H126" s="35" t="s">
        <v>120</v>
      </c>
      <c r="I126" s="51" t="s">
        <v>946</v>
      </c>
      <c r="J126" s="36" t="s">
        <v>121</v>
      </c>
      <c r="K126" s="98"/>
      <c r="L126" s="98"/>
      <c r="M126" s="98"/>
      <c r="N126" s="98"/>
      <c r="O126" s="98"/>
      <c r="P126" s="98"/>
      <c r="Q126" s="98"/>
      <c r="R126" s="93"/>
      <c r="S126" s="35" t="s">
        <v>122</v>
      </c>
      <c r="V126" s="210" t="s">
        <v>825</v>
      </c>
      <c r="W126" s="211" t="s">
        <v>826</v>
      </c>
      <c r="X126" s="211" t="s">
        <v>827</v>
      </c>
      <c r="Y126" s="217" t="s">
        <v>836</v>
      </c>
      <c r="Z126" s="225" t="s">
        <v>863</v>
      </c>
    </row>
    <row r="127" spans="1:26" ht="37.5" customHeight="1" thickTop="1" thickBot="1" x14ac:dyDescent="0.3">
      <c r="A127" s="58" t="s">
        <v>123</v>
      </c>
      <c r="B127" s="29"/>
      <c r="C127" s="101" t="s">
        <v>124</v>
      </c>
      <c r="D127" s="101" t="s">
        <v>125</v>
      </c>
      <c r="E127" s="101" t="s">
        <v>126</v>
      </c>
      <c r="F127" s="101" t="s">
        <v>127</v>
      </c>
      <c r="G127" s="90"/>
      <c r="H127" s="59" t="s">
        <v>128</v>
      </c>
      <c r="I127" s="102" t="s">
        <v>199</v>
      </c>
      <c r="J127" s="663" t="s">
        <v>200</v>
      </c>
      <c r="K127" s="664"/>
      <c r="L127" s="664"/>
      <c r="M127" s="664"/>
      <c r="N127" s="664"/>
      <c r="O127" s="664"/>
      <c r="P127" s="664"/>
      <c r="Q127" s="664"/>
      <c r="R127" s="231"/>
      <c r="S127" s="118"/>
      <c r="T127" s="574">
        <v>1</v>
      </c>
      <c r="U127" s="575">
        <f>T127</f>
        <v>1</v>
      </c>
      <c r="V127" s="218" t="b">
        <v>0</v>
      </c>
      <c r="W127" s="213">
        <f>IF(V127=TRUE,$X$127,0)</f>
        <v>0</v>
      </c>
      <c r="X127" s="213">
        <v>1</v>
      </c>
      <c r="Y127" s="213">
        <f>SUM(W127)</f>
        <v>0</v>
      </c>
      <c r="Z127" s="224">
        <f>Y127/1</f>
        <v>0</v>
      </c>
    </row>
    <row r="128" spans="1:26" ht="37.5" customHeight="1" thickTop="1" thickBot="1" x14ac:dyDescent="0.3">
      <c r="A128" s="58" t="s">
        <v>123</v>
      </c>
      <c r="B128" s="29"/>
      <c r="C128" s="101" t="s">
        <v>124</v>
      </c>
      <c r="D128" s="101" t="s">
        <v>125</v>
      </c>
      <c r="E128" s="101" t="s">
        <v>126</v>
      </c>
      <c r="F128" s="101" t="s">
        <v>127</v>
      </c>
      <c r="G128" s="90"/>
      <c r="H128" s="59" t="s">
        <v>131</v>
      </c>
      <c r="I128" s="106" t="s">
        <v>201</v>
      </c>
      <c r="J128" s="688" t="s">
        <v>202</v>
      </c>
      <c r="K128" s="760"/>
      <c r="L128" s="760"/>
      <c r="M128" s="760"/>
      <c r="N128" s="760"/>
      <c r="O128" s="760"/>
      <c r="P128" s="760"/>
      <c r="Q128" s="760"/>
      <c r="R128" s="107"/>
      <c r="S128" s="108"/>
      <c r="V128" s="472" t="b">
        <f>IF(AND(V129=TRUE),TRUE,FALSE)</f>
        <v>0</v>
      </c>
    </row>
    <row r="129" spans="1:26" ht="37.5" customHeight="1" thickTop="1" thickBot="1" x14ac:dyDescent="0.3">
      <c r="A129" s="58" t="s">
        <v>123</v>
      </c>
      <c r="B129" s="29"/>
      <c r="C129" s="101" t="s">
        <v>124</v>
      </c>
      <c r="D129" s="101" t="s">
        <v>125</v>
      </c>
      <c r="E129" s="101" t="s">
        <v>126</v>
      </c>
      <c r="F129" s="101" t="s">
        <v>127</v>
      </c>
      <c r="G129" s="90"/>
      <c r="H129" s="59" t="s">
        <v>131</v>
      </c>
      <c r="I129" s="109" t="s">
        <v>203</v>
      </c>
      <c r="J129" s="771" t="s">
        <v>204</v>
      </c>
      <c r="K129" s="772"/>
      <c r="L129" s="772"/>
      <c r="M129" s="772"/>
      <c r="N129" s="772"/>
      <c r="O129" s="772"/>
      <c r="P129" s="772"/>
      <c r="Q129" s="772"/>
      <c r="R129" s="121"/>
      <c r="S129" s="118"/>
      <c r="T129" s="574">
        <v>1</v>
      </c>
      <c r="U129" s="575">
        <f>T129</f>
        <v>1</v>
      </c>
      <c r="V129" s="218" t="b">
        <v>0</v>
      </c>
      <c r="W129" s="213">
        <f>IF(V129=TRUE,$X$127,0)</f>
        <v>0</v>
      </c>
      <c r="Y129" s="213">
        <f>SUM(W129)</f>
        <v>0</v>
      </c>
      <c r="Z129" s="224">
        <f>Y129/1</f>
        <v>0</v>
      </c>
    </row>
    <row r="130" spans="1:26" ht="37.5" customHeight="1" thickTop="1" thickBot="1" x14ac:dyDescent="0.3">
      <c r="A130" s="58" t="s">
        <v>123</v>
      </c>
      <c r="B130" s="29"/>
      <c r="C130" s="93"/>
      <c r="D130" s="101" t="s">
        <v>125</v>
      </c>
      <c r="E130" s="101" t="s">
        <v>126</v>
      </c>
      <c r="F130" s="101" t="s">
        <v>127</v>
      </c>
      <c r="G130" s="90"/>
      <c r="H130" s="59" t="s">
        <v>250</v>
      </c>
      <c r="I130" s="106" t="s">
        <v>267</v>
      </c>
      <c r="J130" s="763" t="s">
        <v>956</v>
      </c>
      <c r="K130" s="764"/>
      <c r="L130" s="764"/>
      <c r="M130" s="764"/>
      <c r="N130" s="764"/>
      <c r="O130" s="764"/>
      <c r="P130" s="764"/>
      <c r="Q130" s="764"/>
      <c r="R130" s="107"/>
      <c r="S130" s="108"/>
      <c r="V130" s="472" t="b">
        <f>IF(AND(V131=TRUE,V132=TRUE),TRUE,FALSE)</f>
        <v>0</v>
      </c>
    </row>
    <row r="131" spans="1:26" ht="53.25" customHeight="1" thickTop="1" thickBot="1" x14ac:dyDescent="0.3">
      <c r="A131" s="58" t="s">
        <v>123</v>
      </c>
      <c r="B131" s="29"/>
      <c r="C131" s="116"/>
      <c r="D131" s="101" t="s">
        <v>125</v>
      </c>
      <c r="E131" s="101" t="s">
        <v>126</v>
      </c>
      <c r="F131" s="101" t="s">
        <v>127</v>
      </c>
      <c r="G131" s="90"/>
      <c r="H131" s="59" t="s">
        <v>250</v>
      </c>
      <c r="I131" s="109" t="s">
        <v>268</v>
      </c>
      <c r="J131" s="773" t="s">
        <v>269</v>
      </c>
      <c r="K131" s="774"/>
      <c r="L131" s="774"/>
      <c r="M131" s="774"/>
      <c r="N131" s="774"/>
      <c r="O131" s="774"/>
      <c r="P131" s="774"/>
      <c r="Q131" s="774"/>
      <c r="R131" s="93"/>
      <c r="S131" s="118"/>
      <c r="T131" s="574">
        <v>0.5</v>
      </c>
      <c r="U131" s="575">
        <f>T131+T132</f>
        <v>1</v>
      </c>
      <c r="V131" s="218" t="b">
        <v>0</v>
      </c>
      <c r="W131" s="213">
        <f>IF(V131=TRUE,$X$131,0)</f>
        <v>0</v>
      </c>
      <c r="X131" s="218">
        <v>0.5</v>
      </c>
      <c r="Y131" s="213">
        <f>SUM(W131:W132)</f>
        <v>0</v>
      </c>
      <c r="Z131" s="224">
        <f>Y131/1</f>
        <v>0</v>
      </c>
    </row>
    <row r="132" spans="1:26" ht="37.5" customHeight="1" thickTop="1" thickBot="1" x14ac:dyDescent="0.3">
      <c r="A132" s="58" t="s">
        <v>123</v>
      </c>
      <c r="B132" s="29"/>
      <c r="C132" s="116"/>
      <c r="D132" s="101" t="s">
        <v>125</v>
      </c>
      <c r="E132" s="101" t="s">
        <v>126</v>
      </c>
      <c r="F132" s="101" t="s">
        <v>127</v>
      </c>
      <c r="G132" s="90"/>
      <c r="H132" s="59" t="s">
        <v>250</v>
      </c>
      <c r="I132" s="109" t="s">
        <v>270</v>
      </c>
      <c r="J132" s="775" t="s">
        <v>271</v>
      </c>
      <c r="K132" s="776"/>
      <c r="L132" s="776"/>
      <c r="M132" s="776"/>
      <c r="N132" s="776"/>
      <c r="O132" s="776"/>
      <c r="P132" s="776"/>
      <c r="Q132" s="776"/>
      <c r="R132" s="121"/>
      <c r="S132" s="118"/>
      <c r="T132" s="574">
        <v>0.5</v>
      </c>
      <c r="V132" s="218" t="b">
        <v>0</v>
      </c>
      <c r="W132" s="213">
        <f>IF(V132=TRUE,$X$131,0)</f>
        <v>0</v>
      </c>
    </row>
    <row r="133" spans="1:26" ht="22.5" customHeight="1" thickTop="1" x14ac:dyDescent="0.25">
      <c r="A133" s="88"/>
      <c r="B133" s="88"/>
      <c r="C133" s="88"/>
      <c r="D133" s="88"/>
      <c r="E133" s="88"/>
      <c r="F133" s="89"/>
      <c r="G133" s="90"/>
      <c r="H133" s="89"/>
      <c r="I133" s="89"/>
      <c r="J133" s="90"/>
      <c r="K133" s="90"/>
      <c r="L133" s="90"/>
      <c r="M133" s="90"/>
      <c r="N133" s="90"/>
      <c r="O133" s="90"/>
      <c r="P133" s="90"/>
      <c r="Q133" s="90"/>
      <c r="R133" s="90"/>
      <c r="S133" s="90"/>
    </row>
    <row r="134" spans="1:26" ht="22.5" customHeight="1" thickBot="1" x14ac:dyDescent="0.3">
      <c r="A134" s="88"/>
      <c r="B134" s="88"/>
      <c r="C134" s="88"/>
      <c r="D134" s="88"/>
      <c r="E134" s="88"/>
      <c r="F134" s="89"/>
      <c r="G134" s="90"/>
      <c r="H134" s="653" t="s">
        <v>117</v>
      </c>
      <c r="I134" s="654"/>
      <c r="J134" s="685" t="s">
        <v>205</v>
      </c>
      <c r="K134" s="686"/>
      <c r="L134" s="686"/>
      <c r="M134" s="686"/>
      <c r="N134" s="686"/>
      <c r="O134" s="686"/>
      <c r="P134" s="686"/>
      <c r="Q134" s="686"/>
      <c r="R134" s="686"/>
      <c r="S134" s="687"/>
      <c r="V134" s="251" t="s">
        <v>945</v>
      </c>
      <c r="W134" s="252">
        <f>U140/1</f>
        <v>1</v>
      </c>
    </row>
    <row r="135" spans="1:26" ht="6.75" customHeight="1" thickTop="1" x14ac:dyDescent="0.25">
      <c r="A135" s="27"/>
      <c r="B135" s="29"/>
      <c r="C135" s="93"/>
      <c r="D135" s="93"/>
      <c r="E135" s="93"/>
      <c r="F135" s="93"/>
      <c r="G135" s="90"/>
      <c r="H135" s="27"/>
      <c r="I135" s="27"/>
      <c r="J135" s="28"/>
      <c r="K135" s="28"/>
      <c r="L135" s="28"/>
      <c r="M135" s="28"/>
      <c r="N135" s="28"/>
      <c r="O135" s="28"/>
      <c r="P135" s="28"/>
      <c r="Q135" s="28"/>
      <c r="R135" s="30"/>
      <c r="S135" s="28"/>
    </row>
    <row r="136" spans="1:26" ht="83.25" customHeight="1" thickBot="1" x14ac:dyDescent="0.3">
      <c r="A136" s="27"/>
      <c r="B136" s="29"/>
      <c r="C136" s="93"/>
      <c r="D136" s="93"/>
      <c r="E136" s="93"/>
      <c r="F136" s="93"/>
      <c r="G136" s="90"/>
      <c r="H136" s="658" t="s">
        <v>206</v>
      </c>
      <c r="I136" s="659"/>
      <c r="J136" s="659"/>
      <c r="K136" s="659"/>
      <c r="L136" s="659"/>
      <c r="M136" s="659"/>
      <c r="N136" s="659"/>
      <c r="O136" s="659"/>
      <c r="P136" s="659"/>
      <c r="Q136" s="659"/>
      <c r="R136" s="659"/>
      <c r="S136" s="660"/>
    </row>
    <row r="137" spans="1:26" ht="7.5" customHeight="1" thickTop="1" x14ac:dyDescent="0.25">
      <c r="A137" s="27"/>
      <c r="B137" s="29"/>
      <c r="C137" s="93"/>
      <c r="D137" s="93"/>
      <c r="E137" s="93"/>
      <c r="F137" s="93"/>
      <c r="G137" s="90"/>
      <c r="H137" s="89"/>
      <c r="I137" s="111"/>
      <c r="J137" s="90"/>
      <c r="K137" s="90"/>
      <c r="L137" s="90"/>
      <c r="M137" s="90"/>
      <c r="N137" s="90"/>
      <c r="O137" s="90"/>
      <c r="P137" s="90"/>
      <c r="Q137" s="90"/>
      <c r="R137" s="90"/>
      <c r="S137" s="90"/>
    </row>
    <row r="138" spans="1:26" ht="37.5" customHeight="1" thickBot="1" x14ac:dyDescent="0.3">
      <c r="A138" s="50"/>
      <c r="B138" s="29"/>
      <c r="C138" s="93"/>
      <c r="D138" s="93"/>
      <c r="E138" s="93"/>
      <c r="F138" s="93"/>
      <c r="G138" s="90"/>
      <c r="H138" s="35" t="s">
        <v>120</v>
      </c>
      <c r="I138" s="51" t="s">
        <v>946</v>
      </c>
      <c r="J138" s="36" t="s">
        <v>121</v>
      </c>
      <c r="K138" s="98"/>
      <c r="L138" s="98"/>
      <c r="M138" s="98"/>
      <c r="N138" s="98"/>
      <c r="O138" s="98"/>
      <c r="P138" s="98"/>
      <c r="Q138" s="98"/>
      <c r="R138" s="93"/>
      <c r="S138" s="35" t="s">
        <v>122</v>
      </c>
      <c r="V138" s="210" t="s">
        <v>825</v>
      </c>
      <c r="W138" s="211" t="s">
        <v>826</v>
      </c>
      <c r="X138" s="211" t="s">
        <v>827</v>
      </c>
      <c r="Y138" s="217" t="s">
        <v>837</v>
      </c>
      <c r="Z138" s="225" t="s">
        <v>863</v>
      </c>
    </row>
    <row r="139" spans="1:26" ht="37.5" customHeight="1" thickTop="1" thickBot="1" x14ac:dyDescent="0.3">
      <c r="A139" s="58" t="s">
        <v>123</v>
      </c>
      <c r="B139" s="29"/>
      <c r="C139" s="101" t="s">
        <v>124</v>
      </c>
      <c r="D139" s="101" t="s">
        <v>125</v>
      </c>
      <c r="E139" s="101" t="s">
        <v>126</v>
      </c>
      <c r="F139" s="101" t="s">
        <v>127</v>
      </c>
      <c r="G139" s="90"/>
      <c r="H139" s="59" t="s">
        <v>131</v>
      </c>
      <c r="I139" s="102" t="s">
        <v>207</v>
      </c>
      <c r="J139" s="688" t="s">
        <v>208</v>
      </c>
      <c r="K139" s="760"/>
      <c r="L139" s="760"/>
      <c r="M139" s="760"/>
      <c r="N139" s="760"/>
      <c r="O139" s="760"/>
      <c r="P139" s="760"/>
      <c r="Q139" s="760"/>
      <c r="R139" s="107"/>
      <c r="S139" s="108"/>
      <c r="V139" s="472" t="b">
        <f>IF(AND(V140=TRUE),TRUE,FALSE)</f>
        <v>0</v>
      </c>
      <c r="W139" s="213">
        <f>IF(V140=TRUE,$X$139,0)</f>
        <v>0</v>
      </c>
      <c r="X139" s="213">
        <v>1</v>
      </c>
      <c r="Y139" s="213">
        <f>SUM(W139)</f>
        <v>0</v>
      </c>
      <c r="Z139" s="224">
        <f>Y139/1</f>
        <v>0</v>
      </c>
    </row>
    <row r="140" spans="1:26" ht="51.75" customHeight="1" thickTop="1" thickBot="1" x14ac:dyDescent="0.3">
      <c r="A140" s="58" t="s">
        <v>123</v>
      </c>
      <c r="B140" s="29"/>
      <c r="C140" s="101" t="s">
        <v>124</v>
      </c>
      <c r="D140" s="101" t="s">
        <v>125</v>
      </c>
      <c r="E140" s="101" t="s">
        <v>126</v>
      </c>
      <c r="F140" s="101" t="s">
        <v>127</v>
      </c>
      <c r="G140" s="90"/>
      <c r="H140" s="59" t="s">
        <v>131</v>
      </c>
      <c r="I140" s="114" t="s">
        <v>209</v>
      </c>
      <c r="J140" s="690" t="s">
        <v>909</v>
      </c>
      <c r="K140" s="691"/>
      <c r="L140" s="691"/>
      <c r="M140" s="691"/>
      <c r="N140" s="691"/>
      <c r="O140" s="691"/>
      <c r="P140" s="691"/>
      <c r="Q140" s="691"/>
      <c r="R140" s="110"/>
      <c r="S140" s="118"/>
      <c r="T140" s="574">
        <v>1</v>
      </c>
      <c r="U140" s="575">
        <f>T140</f>
        <v>1</v>
      </c>
      <c r="V140" s="218" t="b">
        <v>0</v>
      </c>
    </row>
    <row r="141" spans="1:26" ht="22.5" customHeight="1" thickTop="1" x14ac:dyDescent="0.25">
      <c r="A141" s="88"/>
      <c r="B141" s="88"/>
      <c r="C141" s="88"/>
      <c r="D141" s="88"/>
      <c r="E141" s="88"/>
      <c r="F141" s="89"/>
      <c r="G141" s="90"/>
      <c r="H141" s="89"/>
      <c r="I141" s="89"/>
      <c r="J141" s="90"/>
      <c r="K141" s="90"/>
      <c r="L141" s="90"/>
      <c r="M141" s="90"/>
      <c r="N141" s="90"/>
      <c r="O141" s="90"/>
      <c r="P141" s="90"/>
      <c r="Q141" s="90"/>
      <c r="R141" s="90"/>
      <c r="S141" s="90"/>
    </row>
    <row r="142" spans="1:26" ht="37.5" customHeight="1" x14ac:dyDescent="0.25">
      <c r="A142" s="88"/>
      <c r="B142" s="88"/>
      <c r="C142" s="88"/>
      <c r="D142" s="88"/>
      <c r="E142" s="88"/>
      <c r="F142" s="89"/>
      <c r="G142" s="90"/>
      <c r="H142" s="89"/>
      <c r="I142" s="89"/>
      <c r="J142" s="90"/>
      <c r="K142" s="90"/>
      <c r="L142" s="90"/>
      <c r="M142" s="90"/>
      <c r="N142" s="90"/>
      <c r="O142" s="90"/>
      <c r="P142" s="90"/>
      <c r="Q142" s="90"/>
      <c r="R142" s="90"/>
      <c r="S142" s="90"/>
    </row>
    <row r="143" spans="1:26" s="6" customFormat="1" ht="30" customHeight="1" thickBot="1" x14ac:dyDescent="0.3">
      <c r="A143" s="28"/>
      <c r="B143" s="28"/>
      <c r="C143" s="28"/>
      <c r="D143" s="28"/>
      <c r="E143" s="28"/>
      <c r="F143" s="57"/>
      <c r="G143" s="28"/>
      <c r="H143" s="665" t="s">
        <v>210</v>
      </c>
      <c r="I143" s="665"/>
      <c r="J143" s="665"/>
      <c r="K143" s="665"/>
      <c r="L143" s="665"/>
      <c r="M143" s="665"/>
      <c r="N143" s="665"/>
      <c r="O143" s="665"/>
      <c r="P143" s="665"/>
      <c r="Q143" s="665"/>
      <c r="R143" s="665"/>
      <c r="S143" s="666"/>
      <c r="T143" s="576"/>
      <c r="U143" s="577"/>
      <c r="V143" s="206"/>
      <c r="W143" s="206"/>
      <c r="X143" s="206"/>
      <c r="Y143" s="206"/>
      <c r="Z143" s="208"/>
    </row>
    <row r="144" spans="1:26" s="6" customFormat="1" ht="7.5" customHeight="1" thickTop="1" x14ac:dyDescent="0.25">
      <c r="A144" s="28"/>
      <c r="B144" s="28"/>
      <c r="C144" s="28"/>
      <c r="D144" s="28"/>
      <c r="E144" s="28"/>
      <c r="F144" s="28"/>
      <c r="G144" s="28"/>
      <c r="H144" s="27"/>
      <c r="I144" s="27"/>
      <c r="J144" s="28"/>
      <c r="K144" s="28"/>
      <c r="L144" s="28"/>
      <c r="M144" s="28"/>
      <c r="N144" s="28"/>
      <c r="O144" s="28"/>
      <c r="P144" s="28"/>
      <c r="Q144" s="28"/>
      <c r="R144" s="30"/>
      <c r="S144" s="28"/>
      <c r="T144" s="576"/>
      <c r="U144" s="577"/>
      <c r="V144" s="206"/>
      <c r="W144" s="206"/>
      <c r="X144" s="206"/>
      <c r="Y144" s="206"/>
      <c r="Z144" s="208"/>
    </row>
    <row r="145" spans="1:26" s="6" customFormat="1" ht="81" customHeight="1" thickBot="1" x14ac:dyDescent="0.4">
      <c r="A145" s="28"/>
      <c r="B145" s="28"/>
      <c r="C145" s="28"/>
      <c r="D145" s="28"/>
      <c r="E145" s="28"/>
      <c r="F145" s="28"/>
      <c r="G145" s="28"/>
      <c r="H145" s="651" t="s">
        <v>211</v>
      </c>
      <c r="I145" s="651"/>
      <c r="J145" s="651"/>
      <c r="K145" s="651"/>
      <c r="L145" s="651"/>
      <c r="M145" s="651"/>
      <c r="N145" s="651"/>
      <c r="O145" s="651"/>
      <c r="P145" s="651"/>
      <c r="Q145" s="651"/>
      <c r="R145" s="651"/>
      <c r="S145" s="652"/>
      <c r="T145" s="576"/>
      <c r="U145" s="577"/>
      <c r="V145" s="206"/>
      <c r="W145" s="206"/>
      <c r="X145" s="206"/>
      <c r="Y145" s="215"/>
      <c r="Z145" s="216">
        <f>AVERAGE(Z152:Z210)</f>
        <v>0</v>
      </c>
    </row>
    <row r="146" spans="1:26" s="6" customFormat="1" ht="7.5" customHeight="1" thickTop="1" x14ac:dyDescent="0.25">
      <c r="A146" s="28"/>
      <c r="B146" s="28"/>
      <c r="C146" s="28"/>
      <c r="D146" s="28"/>
      <c r="E146" s="28"/>
      <c r="F146" s="28"/>
      <c r="G146" s="28"/>
      <c r="H146" s="31"/>
      <c r="I146" s="31"/>
      <c r="J146" s="32"/>
      <c r="K146" s="32"/>
      <c r="L146" s="32"/>
      <c r="M146" s="32"/>
      <c r="N146" s="32"/>
      <c r="O146" s="32"/>
      <c r="P146" s="32"/>
      <c r="Q146" s="32"/>
      <c r="R146" s="32"/>
      <c r="S146" s="32"/>
      <c r="T146" s="576"/>
      <c r="U146" s="577"/>
      <c r="V146" s="206"/>
      <c r="W146" s="206"/>
      <c r="X146" s="206"/>
      <c r="Y146" s="206"/>
      <c r="Z146" s="208"/>
    </row>
    <row r="147" spans="1:26" s="6" customFormat="1" ht="22.5" customHeight="1" thickBot="1" x14ac:dyDescent="0.3">
      <c r="A147" s="28"/>
      <c r="B147" s="28"/>
      <c r="C147" s="28"/>
      <c r="D147" s="28"/>
      <c r="E147" s="28"/>
      <c r="F147" s="57"/>
      <c r="G147" s="28"/>
      <c r="H147" s="653" t="s">
        <v>117</v>
      </c>
      <c r="I147" s="654"/>
      <c r="J147" s="655" t="s">
        <v>212</v>
      </c>
      <c r="K147" s="656"/>
      <c r="L147" s="656"/>
      <c r="M147" s="656"/>
      <c r="N147" s="656"/>
      <c r="O147" s="656"/>
      <c r="P147" s="656"/>
      <c r="Q147" s="656"/>
      <c r="R147" s="656"/>
      <c r="S147" s="657"/>
      <c r="T147" s="578"/>
      <c r="U147" s="578"/>
      <c r="V147" s="261" t="s">
        <v>945</v>
      </c>
      <c r="W147" s="262">
        <f>(U153+U156+U161)/3</f>
        <v>1</v>
      </c>
      <c r="X147" s="206"/>
      <c r="Y147" s="206"/>
      <c r="Z147" s="208"/>
    </row>
    <row r="148" spans="1:26" s="6" customFormat="1" ht="8.25" customHeight="1" thickTop="1" x14ac:dyDescent="0.25">
      <c r="A148" s="28"/>
      <c r="B148" s="28"/>
      <c r="C148" s="28"/>
      <c r="D148" s="28"/>
      <c r="E148" s="28"/>
      <c r="F148" s="28"/>
      <c r="G148" s="28"/>
      <c r="H148" s="27"/>
      <c r="I148" s="27"/>
      <c r="J148" s="28"/>
      <c r="K148" s="28"/>
      <c r="L148" s="28"/>
      <c r="M148" s="28"/>
      <c r="N148" s="28"/>
      <c r="O148" s="28"/>
      <c r="P148" s="28"/>
      <c r="Q148" s="28"/>
      <c r="R148" s="30"/>
      <c r="S148" s="28"/>
      <c r="T148" s="576"/>
      <c r="U148" s="577"/>
      <c r="V148" s="206"/>
      <c r="W148" s="206"/>
      <c r="X148" s="206"/>
      <c r="Y148" s="206"/>
      <c r="Z148" s="208"/>
    </row>
    <row r="149" spans="1:26" s="6" customFormat="1" ht="81.75" customHeight="1" thickBot="1" x14ac:dyDescent="0.3">
      <c r="A149" s="28"/>
      <c r="B149" s="28"/>
      <c r="C149" s="28"/>
      <c r="D149" s="28"/>
      <c r="E149" s="28"/>
      <c r="F149" s="28"/>
      <c r="G149" s="28"/>
      <c r="H149" s="658" t="s">
        <v>213</v>
      </c>
      <c r="I149" s="659"/>
      <c r="J149" s="659"/>
      <c r="K149" s="659"/>
      <c r="L149" s="659"/>
      <c r="M149" s="659"/>
      <c r="N149" s="659"/>
      <c r="O149" s="659"/>
      <c r="P149" s="659"/>
      <c r="Q149" s="659"/>
      <c r="R149" s="659"/>
      <c r="S149" s="660"/>
      <c r="T149" s="576"/>
      <c r="U149" s="577"/>
      <c r="V149" s="206"/>
      <c r="W149" s="206"/>
      <c r="X149" s="206"/>
      <c r="Y149" s="206"/>
      <c r="Z149" s="208"/>
    </row>
    <row r="150" spans="1:26" ht="8.25" customHeight="1" thickTop="1" x14ac:dyDescent="0.25">
      <c r="A150" s="90"/>
      <c r="B150" s="90"/>
      <c r="C150" s="90"/>
      <c r="D150" s="90"/>
      <c r="E150" s="90"/>
      <c r="F150" s="117"/>
      <c r="G150" s="90"/>
      <c r="H150" s="89"/>
      <c r="I150" s="111"/>
      <c r="J150" s="92"/>
      <c r="K150" s="90"/>
      <c r="L150" s="90"/>
      <c r="M150" s="90"/>
      <c r="N150" s="90"/>
      <c r="O150" s="90"/>
      <c r="P150" s="90"/>
      <c r="Q150" s="90"/>
      <c r="R150" s="93"/>
      <c r="S150" s="90"/>
    </row>
    <row r="151" spans="1:26" ht="37.5" customHeight="1" thickBot="1" x14ac:dyDescent="0.3">
      <c r="A151" s="90"/>
      <c r="B151" s="90"/>
      <c r="C151" s="90"/>
      <c r="D151" s="90"/>
      <c r="E151" s="90"/>
      <c r="F151" s="90"/>
      <c r="G151" s="90"/>
      <c r="H151" s="62" t="s">
        <v>120</v>
      </c>
      <c r="I151" s="63" t="s">
        <v>946</v>
      </c>
      <c r="J151" s="64" t="s">
        <v>121</v>
      </c>
      <c r="K151" s="125"/>
      <c r="L151" s="125"/>
      <c r="M151" s="125"/>
      <c r="N151" s="125"/>
      <c r="O151" s="125"/>
      <c r="P151" s="125"/>
      <c r="Q151" s="125"/>
      <c r="R151" s="126"/>
      <c r="S151" s="62" t="s">
        <v>122</v>
      </c>
      <c r="V151" s="210" t="s">
        <v>825</v>
      </c>
      <c r="W151" s="211" t="s">
        <v>826</v>
      </c>
      <c r="X151" s="211" t="s">
        <v>827</v>
      </c>
      <c r="Y151" s="219" t="s">
        <v>838</v>
      </c>
      <c r="Z151" s="226" t="s">
        <v>863</v>
      </c>
    </row>
    <row r="152" spans="1:26" ht="37.5" customHeight="1" thickTop="1" thickBot="1" x14ac:dyDescent="0.3">
      <c r="A152" s="96" t="s">
        <v>112</v>
      </c>
      <c r="B152" s="127"/>
      <c r="C152" s="128"/>
      <c r="D152" s="127"/>
      <c r="E152" s="127"/>
      <c r="F152" s="90"/>
      <c r="G152" s="90"/>
      <c r="H152" s="69" t="s">
        <v>128</v>
      </c>
      <c r="I152" s="129" t="s">
        <v>129</v>
      </c>
      <c r="J152" s="681" t="s">
        <v>214</v>
      </c>
      <c r="K152" s="766"/>
      <c r="L152" s="766"/>
      <c r="M152" s="766"/>
      <c r="N152" s="766"/>
      <c r="O152" s="766"/>
      <c r="P152" s="766"/>
      <c r="Q152" s="766"/>
      <c r="R152" s="130"/>
      <c r="S152" s="131"/>
      <c r="V152" s="472" t="b">
        <f>IF(AND(V153=TRUE,V154=TRUE),TRUE,FALSE)</f>
        <v>0</v>
      </c>
      <c r="X152" s="213">
        <v>0.5</v>
      </c>
      <c r="Y152" s="213">
        <f>SUM(W153:W154)</f>
        <v>0</v>
      </c>
      <c r="Z152" s="224">
        <f>Y152/1</f>
        <v>0</v>
      </c>
    </row>
    <row r="153" spans="1:26" ht="37.5" customHeight="1" thickTop="1" thickBot="1" x14ac:dyDescent="0.3">
      <c r="A153" s="58" t="s">
        <v>123</v>
      </c>
      <c r="B153" s="73"/>
      <c r="C153" s="101" t="s">
        <v>124</v>
      </c>
      <c r="D153" s="101" t="s">
        <v>125</v>
      </c>
      <c r="E153" s="101" t="s">
        <v>126</v>
      </c>
      <c r="F153" s="101" t="s">
        <v>127</v>
      </c>
      <c r="G153" s="90"/>
      <c r="H153" s="69" t="s">
        <v>128</v>
      </c>
      <c r="I153" s="132" t="s">
        <v>215</v>
      </c>
      <c r="J153" s="671" t="s">
        <v>216</v>
      </c>
      <c r="K153" s="769"/>
      <c r="L153" s="769"/>
      <c r="M153" s="769"/>
      <c r="N153" s="769"/>
      <c r="O153" s="769"/>
      <c r="P153" s="769"/>
      <c r="Q153" s="769"/>
      <c r="R153" s="133"/>
      <c r="S153" s="134"/>
      <c r="T153" s="574">
        <v>0.5</v>
      </c>
      <c r="U153" s="575">
        <f>T153+T154</f>
        <v>1</v>
      </c>
      <c r="V153" s="218" t="b">
        <v>0</v>
      </c>
      <c r="W153" s="213">
        <f>IF(V153=TRUE,$X$152,0)</f>
        <v>0</v>
      </c>
    </row>
    <row r="154" spans="1:26" ht="37.5" customHeight="1" thickTop="1" thickBot="1" x14ac:dyDescent="0.3">
      <c r="A154" s="58" t="s">
        <v>123</v>
      </c>
      <c r="B154" s="73"/>
      <c r="C154" s="101" t="s">
        <v>124</v>
      </c>
      <c r="D154" s="101" t="s">
        <v>125</v>
      </c>
      <c r="E154" s="101" t="s">
        <v>126</v>
      </c>
      <c r="F154" s="101" t="s">
        <v>127</v>
      </c>
      <c r="G154" s="90"/>
      <c r="H154" s="69" t="s">
        <v>128</v>
      </c>
      <c r="I154" s="132" t="s">
        <v>217</v>
      </c>
      <c r="J154" s="673" t="s">
        <v>950</v>
      </c>
      <c r="K154" s="770"/>
      <c r="L154" s="770"/>
      <c r="M154" s="770"/>
      <c r="N154" s="770"/>
      <c r="O154" s="770"/>
      <c r="P154" s="770"/>
      <c r="Q154" s="770"/>
      <c r="R154" s="135"/>
      <c r="S154" s="134"/>
      <c r="T154" s="574">
        <v>0.5</v>
      </c>
      <c r="V154" s="218" t="b">
        <v>0</v>
      </c>
      <c r="W154" s="213">
        <f>IF(V154=TRUE,$X$152,0)</f>
        <v>0</v>
      </c>
    </row>
    <row r="155" spans="1:26" ht="37.5" customHeight="1" thickTop="1" thickBot="1" x14ac:dyDescent="0.3">
      <c r="A155" s="58" t="s">
        <v>123</v>
      </c>
      <c r="B155" s="90"/>
      <c r="C155" s="101" t="s">
        <v>124</v>
      </c>
      <c r="D155" s="101" t="s">
        <v>125</v>
      </c>
      <c r="E155" s="101" t="s">
        <v>126</v>
      </c>
      <c r="F155" s="101" t="s">
        <v>127</v>
      </c>
      <c r="G155" s="90"/>
      <c r="H155" s="69" t="s">
        <v>131</v>
      </c>
      <c r="I155" s="129" t="s">
        <v>132</v>
      </c>
      <c r="J155" s="675" t="s">
        <v>218</v>
      </c>
      <c r="K155" s="757"/>
      <c r="L155" s="757"/>
      <c r="M155" s="757"/>
      <c r="N155" s="757"/>
      <c r="O155" s="757"/>
      <c r="P155" s="757"/>
      <c r="Q155" s="757"/>
      <c r="R155" s="130"/>
      <c r="S155" s="78"/>
      <c r="V155" s="472" t="b">
        <f>IF(AND(V156=TRUE,V157=TRUE),TRUE,FALSE)</f>
        <v>0</v>
      </c>
    </row>
    <row r="156" spans="1:26" ht="53.25" customHeight="1" thickTop="1" thickBot="1" x14ac:dyDescent="0.3">
      <c r="A156" s="58" t="s">
        <v>123</v>
      </c>
      <c r="B156" s="73"/>
      <c r="C156" s="101" t="s">
        <v>124</v>
      </c>
      <c r="D156" s="101" t="s">
        <v>125</v>
      </c>
      <c r="E156" s="101" t="s">
        <v>126</v>
      </c>
      <c r="F156" s="101" t="s">
        <v>127</v>
      </c>
      <c r="G156" s="90"/>
      <c r="H156" s="69" t="s">
        <v>131</v>
      </c>
      <c r="I156" s="132" t="s">
        <v>219</v>
      </c>
      <c r="J156" s="677" t="s">
        <v>951</v>
      </c>
      <c r="K156" s="754"/>
      <c r="L156" s="754"/>
      <c r="M156" s="754"/>
      <c r="N156" s="754"/>
      <c r="O156" s="754"/>
      <c r="P156" s="754"/>
      <c r="Q156" s="754"/>
      <c r="R156" s="126"/>
      <c r="S156" s="134"/>
      <c r="T156" s="574">
        <f>1/3</f>
        <v>0.33333333333333331</v>
      </c>
      <c r="U156" s="575">
        <f>T156+T157+T159</f>
        <v>1</v>
      </c>
      <c r="V156" s="218" t="b">
        <v>0</v>
      </c>
      <c r="W156" s="213">
        <f>IF(V156=TRUE,$X$156,0)</f>
        <v>0</v>
      </c>
      <c r="X156" s="249">
        <f>1/3</f>
        <v>0.33333333333333331</v>
      </c>
      <c r="Y156" s="213">
        <f>SUM(W156:W159)</f>
        <v>0</v>
      </c>
      <c r="Z156" s="224">
        <f>Y156/1</f>
        <v>0</v>
      </c>
    </row>
    <row r="157" spans="1:26" ht="37.5" customHeight="1" thickTop="1" thickBot="1" x14ac:dyDescent="0.3">
      <c r="A157" s="58" t="s">
        <v>123</v>
      </c>
      <c r="B157" s="73"/>
      <c r="C157" s="101" t="s">
        <v>124</v>
      </c>
      <c r="D157" s="101" t="s">
        <v>125</v>
      </c>
      <c r="E157" s="101" t="s">
        <v>126</v>
      </c>
      <c r="F157" s="101" t="s">
        <v>127</v>
      </c>
      <c r="G157" s="90"/>
      <c r="H157" s="69" t="s">
        <v>131</v>
      </c>
      <c r="I157" s="132" t="s">
        <v>220</v>
      </c>
      <c r="J157" s="679" t="s">
        <v>221</v>
      </c>
      <c r="K157" s="680"/>
      <c r="L157" s="680"/>
      <c r="M157" s="680"/>
      <c r="N157" s="680"/>
      <c r="O157" s="680"/>
      <c r="P157" s="680"/>
      <c r="Q157" s="680"/>
      <c r="R157" s="136"/>
      <c r="S157" s="134"/>
      <c r="T157" s="574">
        <f>1/3</f>
        <v>0.33333333333333331</v>
      </c>
      <c r="V157" s="218" t="b">
        <v>0</v>
      </c>
      <c r="W157" s="213">
        <f>IF(V157=TRUE,$X$156,0)</f>
        <v>0</v>
      </c>
    </row>
    <row r="158" spans="1:26" ht="37.5" customHeight="1" thickTop="1" thickBot="1" x14ac:dyDescent="0.3">
      <c r="A158" s="58" t="s">
        <v>123</v>
      </c>
      <c r="B158" s="90"/>
      <c r="C158" s="93"/>
      <c r="D158" s="101" t="s">
        <v>125</v>
      </c>
      <c r="E158" s="101" t="s">
        <v>126</v>
      </c>
      <c r="F158" s="101" t="s">
        <v>127</v>
      </c>
      <c r="G158" s="90"/>
      <c r="H158" s="69" t="s">
        <v>131</v>
      </c>
      <c r="I158" s="129" t="s">
        <v>272</v>
      </c>
      <c r="J158" s="681" t="s">
        <v>273</v>
      </c>
      <c r="K158" s="766"/>
      <c r="L158" s="766"/>
      <c r="M158" s="766"/>
      <c r="N158" s="766"/>
      <c r="O158" s="766"/>
      <c r="P158" s="766"/>
      <c r="Q158" s="766"/>
      <c r="R158" s="130"/>
      <c r="S158" s="137"/>
      <c r="V158" s="472" t="b">
        <f>IF(AND(V159=TRUE),TRUE,FALSE)</f>
        <v>0</v>
      </c>
    </row>
    <row r="159" spans="1:26" ht="51.75" customHeight="1" thickTop="1" thickBot="1" x14ac:dyDescent="0.3">
      <c r="A159" s="58" t="s">
        <v>123</v>
      </c>
      <c r="B159" s="73"/>
      <c r="C159" s="73"/>
      <c r="D159" s="101" t="s">
        <v>125</v>
      </c>
      <c r="E159" s="101" t="s">
        <v>126</v>
      </c>
      <c r="F159" s="101" t="s">
        <v>127</v>
      </c>
      <c r="G159" s="90"/>
      <c r="H159" s="79" t="s">
        <v>131</v>
      </c>
      <c r="I159" s="132" t="s">
        <v>274</v>
      </c>
      <c r="J159" s="679" t="s">
        <v>957</v>
      </c>
      <c r="K159" s="680"/>
      <c r="L159" s="680"/>
      <c r="M159" s="680"/>
      <c r="N159" s="680"/>
      <c r="O159" s="680"/>
      <c r="P159" s="680"/>
      <c r="Q159" s="680"/>
      <c r="R159" s="138"/>
      <c r="S159" s="134"/>
      <c r="T159" s="574">
        <f>1/3</f>
        <v>0.33333333333333331</v>
      </c>
      <c r="V159" s="218" t="b">
        <v>0</v>
      </c>
      <c r="W159" s="213">
        <f>IF(V159=TRUE,$X$156,0)</f>
        <v>0</v>
      </c>
    </row>
    <row r="160" spans="1:26" ht="87" customHeight="1" thickTop="1" thickBot="1" x14ac:dyDescent="0.3">
      <c r="A160" s="58" t="s">
        <v>123</v>
      </c>
      <c r="B160" s="73"/>
      <c r="C160" s="73"/>
      <c r="D160" s="101" t="s">
        <v>125</v>
      </c>
      <c r="E160" s="101" t="s">
        <v>126</v>
      </c>
      <c r="F160" s="101" t="s">
        <v>127</v>
      </c>
      <c r="G160" s="90"/>
      <c r="H160" s="69" t="s">
        <v>250</v>
      </c>
      <c r="I160" s="129" t="s">
        <v>321</v>
      </c>
      <c r="J160" s="767" t="s">
        <v>958</v>
      </c>
      <c r="K160" s="768"/>
      <c r="L160" s="768"/>
      <c r="M160" s="768"/>
      <c r="N160" s="768"/>
      <c r="O160" s="768"/>
      <c r="P160" s="768"/>
      <c r="Q160" s="768"/>
      <c r="R160" s="130"/>
      <c r="S160" s="149"/>
      <c r="V160" s="472" t="b">
        <f>IF(AND(V161=TRUE,V162=TRUE,V163=TRUE,V164=TRUE),TRUE,FALSE)</f>
        <v>0</v>
      </c>
      <c r="W160" s="259"/>
    </row>
    <row r="161" spans="1:26" ht="50.25" customHeight="1" thickTop="1" thickBot="1" x14ac:dyDescent="0.3">
      <c r="A161" s="58" t="s">
        <v>123</v>
      </c>
      <c r="B161" s="73"/>
      <c r="C161" s="73"/>
      <c r="D161" s="101" t="s">
        <v>125</v>
      </c>
      <c r="E161" s="101" t="s">
        <v>126</v>
      </c>
      <c r="F161" s="101" t="s">
        <v>127</v>
      </c>
      <c r="G161" s="90"/>
      <c r="H161" s="69" t="s">
        <v>250</v>
      </c>
      <c r="I161" s="132" t="s">
        <v>322</v>
      </c>
      <c r="J161" s="754" t="s">
        <v>323</v>
      </c>
      <c r="K161" s="754"/>
      <c r="L161" s="754"/>
      <c r="M161" s="754"/>
      <c r="N161" s="754"/>
      <c r="O161" s="754"/>
      <c r="P161" s="754"/>
      <c r="Q161" s="754"/>
      <c r="R161" s="126"/>
      <c r="S161" s="134"/>
      <c r="T161" s="574">
        <f>1/4</f>
        <v>0.25</v>
      </c>
      <c r="U161" s="575">
        <f>T161+T162+T163+T164</f>
        <v>1</v>
      </c>
      <c r="V161" s="218" t="b">
        <v>0</v>
      </c>
      <c r="W161" s="213">
        <f>IF(V161=TRUE,$X$161,0)</f>
        <v>0</v>
      </c>
      <c r="X161" s="218">
        <v>0.25</v>
      </c>
      <c r="Y161" s="213">
        <f>SUM(W161:W164)</f>
        <v>0</v>
      </c>
      <c r="Z161" s="224">
        <f>Y161/1</f>
        <v>0</v>
      </c>
    </row>
    <row r="162" spans="1:26" ht="72.75" customHeight="1" thickTop="1" thickBot="1" x14ac:dyDescent="0.3">
      <c r="A162" s="58" t="s">
        <v>123</v>
      </c>
      <c r="B162" s="73"/>
      <c r="C162" s="73"/>
      <c r="D162" s="101" t="s">
        <v>125</v>
      </c>
      <c r="E162" s="101" t="s">
        <v>126</v>
      </c>
      <c r="F162" s="101" t="s">
        <v>127</v>
      </c>
      <c r="G162" s="90"/>
      <c r="H162" s="69" t="s">
        <v>250</v>
      </c>
      <c r="I162" s="132" t="s">
        <v>324</v>
      </c>
      <c r="J162" s="754" t="s">
        <v>325</v>
      </c>
      <c r="K162" s="754"/>
      <c r="L162" s="754"/>
      <c r="M162" s="754"/>
      <c r="N162" s="754"/>
      <c r="O162" s="754"/>
      <c r="P162" s="754"/>
      <c r="Q162" s="754"/>
      <c r="R162" s="126"/>
      <c r="S162" s="134"/>
      <c r="T162" s="574">
        <f>1/4</f>
        <v>0.25</v>
      </c>
      <c r="V162" s="218" t="b">
        <v>0</v>
      </c>
      <c r="W162" s="213">
        <f>IF(V162=TRUE,$X$161,0)</f>
        <v>0</v>
      </c>
    </row>
    <row r="163" spans="1:26" ht="51.75" customHeight="1" thickTop="1" thickBot="1" x14ac:dyDescent="0.3">
      <c r="A163" s="58" t="s">
        <v>123</v>
      </c>
      <c r="B163" s="73"/>
      <c r="C163" s="73"/>
      <c r="D163" s="101" t="s">
        <v>125</v>
      </c>
      <c r="E163" s="101" t="s">
        <v>126</v>
      </c>
      <c r="F163" s="101" t="s">
        <v>127</v>
      </c>
      <c r="G163" s="90"/>
      <c r="H163" s="69" t="s">
        <v>250</v>
      </c>
      <c r="I163" s="132" t="s">
        <v>326</v>
      </c>
      <c r="J163" s="754" t="s">
        <v>327</v>
      </c>
      <c r="K163" s="754"/>
      <c r="L163" s="754"/>
      <c r="M163" s="754"/>
      <c r="N163" s="754"/>
      <c r="O163" s="754"/>
      <c r="P163" s="754"/>
      <c r="Q163" s="754"/>
      <c r="R163" s="126"/>
      <c r="S163" s="134"/>
      <c r="T163" s="574">
        <f>1/4</f>
        <v>0.25</v>
      </c>
      <c r="V163" s="218" t="b">
        <v>0</v>
      </c>
      <c r="W163" s="213">
        <f>IF(V163=TRUE,$X$161,0)</f>
        <v>0</v>
      </c>
    </row>
    <row r="164" spans="1:26" ht="51.75" customHeight="1" thickTop="1" thickBot="1" x14ac:dyDescent="0.3">
      <c r="A164" s="58" t="s">
        <v>123</v>
      </c>
      <c r="B164" s="73"/>
      <c r="C164" s="73"/>
      <c r="D164" s="101" t="s">
        <v>125</v>
      </c>
      <c r="E164" s="101" t="s">
        <v>126</v>
      </c>
      <c r="F164" s="101" t="s">
        <v>127</v>
      </c>
      <c r="G164" s="90"/>
      <c r="H164" s="79" t="s">
        <v>250</v>
      </c>
      <c r="I164" s="132" t="s">
        <v>328</v>
      </c>
      <c r="J164" s="755" t="s">
        <v>329</v>
      </c>
      <c r="K164" s="755"/>
      <c r="L164" s="755"/>
      <c r="M164" s="755"/>
      <c r="N164" s="755"/>
      <c r="O164" s="755"/>
      <c r="P164" s="755"/>
      <c r="Q164" s="755"/>
      <c r="R164" s="136"/>
      <c r="S164" s="134"/>
      <c r="T164" s="574">
        <f>1/4</f>
        <v>0.25</v>
      </c>
      <c r="V164" s="218" t="b">
        <v>0</v>
      </c>
      <c r="W164" s="213">
        <f>IF(V164=TRUE,$X$161,0)</f>
        <v>0</v>
      </c>
    </row>
    <row r="165" spans="1:26" ht="22.5" customHeight="1" thickTop="1" x14ac:dyDescent="0.25">
      <c r="A165" s="88"/>
      <c r="B165" s="88"/>
      <c r="C165" s="88"/>
      <c r="D165" s="88"/>
      <c r="E165" s="88"/>
      <c r="F165" s="89"/>
      <c r="G165" s="90"/>
      <c r="H165" s="89"/>
      <c r="I165" s="89"/>
      <c r="J165" s="90"/>
      <c r="K165" s="90"/>
      <c r="L165" s="90"/>
      <c r="M165" s="90"/>
      <c r="N165" s="90"/>
      <c r="O165" s="90"/>
      <c r="P165" s="90"/>
      <c r="Q165" s="90"/>
      <c r="R165" s="90"/>
      <c r="S165" s="90"/>
    </row>
    <row r="166" spans="1:26" s="6" customFormat="1" ht="22.5" customHeight="1" thickBot="1" x14ac:dyDescent="0.3">
      <c r="A166" s="26"/>
      <c r="B166" s="26"/>
      <c r="C166" s="26"/>
      <c r="D166" s="26"/>
      <c r="E166" s="26"/>
      <c r="F166" s="27"/>
      <c r="G166" s="28"/>
      <c r="H166" s="653" t="s">
        <v>117</v>
      </c>
      <c r="I166" s="654"/>
      <c r="J166" s="655" t="s">
        <v>222</v>
      </c>
      <c r="K166" s="656"/>
      <c r="L166" s="656"/>
      <c r="M166" s="656"/>
      <c r="N166" s="656"/>
      <c r="O166" s="656"/>
      <c r="P166" s="656"/>
      <c r="Q166" s="656"/>
      <c r="R166" s="656"/>
      <c r="S166" s="657"/>
      <c r="T166" s="578"/>
      <c r="U166" s="578"/>
      <c r="V166" s="261" t="s">
        <v>945</v>
      </c>
      <c r="W166" s="262">
        <f>(U171+U172+U175)/3</f>
        <v>1</v>
      </c>
      <c r="X166" s="206"/>
      <c r="Y166" s="206"/>
      <c r="Z166" s="208"/>
    </row>
    <row r="167" spans="1:26" s="6" customFormat="1" ht="7.5" customHeight="1" thickTop="1" x14ac:dyDescent="0.25">
      <c r="A167" s="28"/>
      <c r="B167" s="28"/>
      <c r="C167" s="30"/>
      <c r="D167" s="30"/>
      <c r="E167" s="30"/>
      <c r="F167" s="30"/>
      <c r="G167" s="28"/>
      <c r="H167" s="27"/>
      <c r="I167" s="27"/>
      <c r="J167" s="28"/>
      <c r="K167" s="28"/>
      <c r="L167" s="28"/>
      <c r="M167" s="28"/>
      <c r="N167" s="28"/>
      <c r="O167" s="28"/>
      <c r="P167" s="28"/>
      <c r="Q167" s="28"/>
      <c r="R167" s="30"/>
      <c r="S167" s="28"/>
      <c r="T167" s="576"/>
      <c r="U167" s="577"/>
      <c r="V167" s="206"/>
      <c r="W167" s="206"/>
      <c r="X167" s="206"/>
      <c r="Y167" s="206"/>
      <c r="Z167" s="208"/>
    </row>
    <row r="168" spans="1:26" s="6" customFormat="1" ht="172.5" customHeight="1" thickBot="1" x14ac:dyDescent="0.3">
      <c r="A168" s="28"/>
      <c r="B168" s="28"/>
      <c r="C168" s="30"/>
      <c r="D168" s="30"/>
      <c r="E168" s="30"/>
      <c r="F168" s="81"/>
      <c r="G168" s="28"/>
      <c r="H168" s="658" t="s">
        <v>223</v>
      </c>
      <c r="I168" s="659"/>
      <c r="J168" s="659"/>
      <c r="K168" s="659"/>
      <c r="L168" s="659"/>
      <c r="M168" s="659"/>
      <c r="N168" s="659"/>
      <c r="O168" s="659"/>
      <c r="P168" s="659"/>
      <c r="Q168" s="659"/>
      <c r="R168" s="659"/>
      <c r="S168" s="660"/>
      <c r="T168" s="576"/>
      <c r="U168" s="577"/>
      <c r="V168" s="206"/>
      <c r="W168" s="206"/>
      <c r="X168" s="206"/>
      <c r="Y168" s="206"/>
      <c r="Z168" s="208"/>
    </row>
    <row r="169" spans="1:26" s="6" customFormat="1" ht="7.5" customHeight="1" thickTop="1" x14ac:dyDescent="0.25">
      <c r="A169" s="28"/>
      <c r="B169" s="28"/>
      <c r="C169" s="30"/>
      <c r="D169" s="30"/>
      <c r="E169" s="30"/>
      <c r="F169" s="30"/>
      <c r="G169" s="28"/>
      <c r="H169" s="27"/>
      <c r="I169" s="50"/>
      <c r="J169" s="28"/>
      <c r="K169" s="28"/>
      <c r="L169" s="28"/>
      <c r="M169" s="28"/>
      <c r="N169" s="28"/>
      <c r="O169" s="28"/>
      <c r="P169" s="28"/>
      <c r="Q169" s="28"/>
      <c r="R169" s="28"/>
      <c r="S169" s="28"/>
      <c r="T169" s="576"/>
      <c r="U169" s="577"/>
      <c r="V169" s="206"/>
      <c r="W169" s="206"/>
      <c r="X169" s="206"/>
      <c r="Y169" s="206"/>
      <c r="Z169" s="208"/>
    </row>
    <row r="170" spans="1:26" ht="37.5" customHeight="1" thickBot="1" x14ac:dyDescent="0.3">
      <c r="A170" s="90"/>
      <c r="B170" s="90"/>
      <c r="C170" s="93"/>
      <c r="D170" s="93"/>
      <c r="E170" s="93"/>
      <c r="F170" s="139"/>
      <c r="G170" s="90"/>
      <c r="H170" s="35" t="s">
        <v>120</v>
      </c>
      <c r="I170" s="51" t="s">
        <v>946</v>
      </c>
      <c r="J170" s="36" t="s">
        <v>121</v>
      </c>
      <c r="K170" s="98"/>
      <c r="L170" s="98"/>
      <c r="M170" s="98"/>
      <c r="N170" s="98"/>
      <c r="O170" s="98"/>
      <c r="P170" s="98"/>
      <c r="Q170" s="98"/>
      <c r="R170" s="93"/>
      <c r="S170" s="35" t="s">
        <v>122</v>
      </c>
      <c r="V170" s="210" t="s">
        <v>825</v>
      </c>
      <c r="W170" s="211" t="s">
        <v>826</v>
      </c>
      <c r="X170" s="211" t="s">
        <v>827</v>
      </c>
      <c r="Y170" s="219" t="s">
        <v>839</v>
      </c>
      <c r="Z170" s="226" t="s">
        <v>863</v>
      </c>
    </row>
    <row r="171" spans="1:26" ht="37.5" customHeight="1" thickTop="1" thickBot="1" x14ac:dyDescent="0.3">
      <c r="A171" s="58" t="s">
        <v>123</v>
      </c>
      <c r="B171" s="73"/>
      <c r="C171" s="101" t="s">
        <v>124</v>
      </c>
      <c r="D171" s="101" t="s">
        <v>125</v>
      </c>
      <c r="E171" s="101" t="s">
        <v>126</v>
      </c>
      <c r="F171" s="101" t="s">
        <v>127</v>
      </c>
      <c r="G171" s="90"/>
      <c r="H171" s="82" t="s">
        <v>128</v>
      </c>
      <c r="I171" s="102" t="s">
        <v>136</v>
      </c>
      <c r="J171" s="667" t="s">
        <v>952</v>
      </c>
      <c r="K171" s="668"/>
      <c r="L171" s="668"/>
      <c r="M171" s="668"/>
      <c r="N171" s="668"/>
      <c r="O171" s="668"/>
      <c r="P171" s="668"/>
      <c r="Q171" s="668"/>
      <c r="R171" s="231"/>
      <c r="S171" s="140"/>
      <c r="T171" s="574">
        <v>1</v>
      </c>
      <c r="U171" s="575">
        <f>T171</f>
        <v>1</v>
      </c>
      <c r="V171" s="218" t="b">
        <v>0</v>
      </c>
      <c r="W171" s="213">
        <f>IF(V171=TRUE,$X$171,0)</f>
        <v>0</v>
      </c>
      <c r="X171" s="213">
        <v>1</v>
      </c>
      <c r="Y171" s="213">
        <f>SUM(W171)</f>
        <v>0</v>
      </c>
      <c r="Z171" s="224">
        <f>Y171/1</f>
        <v>0</v>
      </c>
    </row>
    <row r="172" spans="1:26" ht="60.75" customHeight="1" thickTop="1" thickBot="1" x14ac:dyDescent="0.3">
      <c r="A172" s="58" t="s">
        <v>123</v>
      </c>
      <c r="B172" s="73"/>
      <c r="C172" s="116"/>
      <c r="D172" s="101" t="s">
        <v>125</v>
      </c>
      <c r="E172" s="101" t="s">
        <v>126</v>
      </c>
      <c r="F172" s="101" t="s">
        <v>127</v>
      </c>
      <c r="G172" s="90"/>
      <c r="H172" s="141" t="s">
        <v>131</v>
      </c>
      <c r="I172" s="102" t="s">
        <v>138</v>
      </c>
      <c r="J172" s="763" t="s">
        <v>959</v>
      </c>
      <c r="K172" s="764"/>
      <c r="L172" s="764"/>
      <c r="M172" s="764"/>
      <c r="N172" s="764"/>
      <c r="O172" s="764"/>
      <c r="P172" s="764"/>
      <c r="Q172" s="764"/>
      <c r="R172" s="231"/>
      <c r="S172" s="140"/>
      <c r="T172" s="574">
        <v>0.5</v>
      </c>
      <c r="U172" s="575">
        <f>T172+T173</f>
        <v>1</v>
      </c>
      <c r="V172" s="218" t="b">
        <v>0</v>
      </c>
      <c r="W172" s="213">
        <f>IF(V172=TRUE,$X$172,0)</f>
        <v>0</v>
      </c>
      <c r="X172" s="218">
        <v>0.5</v>
      </c>
      <c r="Y172" s="213">
        <f>SUM(W172:W173)</f>
        <v>0</v>
      </c>
      <c r="Z172" s="224">
        <f>Y172/1</f>
        <v>0</v>
      </c>
    </row>
    <row r="173" spans="1:26" ht="60.75" customHeight="1" thickTop="1" thickBot="1" x14ac:dyDescent="0.3">
      <c r="A173" s="58" t="s">
        <v>123</v>
      </c>
      <c r="B173" s="73"/>
      <c r="C173" s="116"/>
      <c r="D173" s="101" t="s">
        <v>125</v>
      </c>
      <c r="E173" s="101" t="s">
        <v>126</v>
      </c>
      <c r="F173" s="101" t="s">
        <v>127</v>
      </c>
      <c r="G173" s="90"/>
      <c r="H173" s="141" t="s">
        <v>131</v>
      </c>
      <c r="I173" s="102" t="s">
        <v>275</v>
      </c>
      <c r="J173" s="669" t="s">
        <v>960</v>
      </c>
      <c r="K173" s="670"/>
      <c r="L173" s="670"/>
      <c r="M173" s="670"/>
      <c r="N173" s="670"/>
      <c r="O173" s="670"/>
      <c r="P173" s="670"/>
      <c r="Q173" s="670"/>
      <c r="R173" s="231"/>
      <c r="S173" s="140"/>
      <c r="T173" s="574">
        <v>0.5</v>
      </c>
      <c r="V173" s="218" t="b">
        <v>0</v>
      </c>
      <c r="W173" s="213">
        <f>IF(V173=TRUE,$X$172,0)</f>
        <v>0</v>
      </c>
    </row>
    <row r="174" spans="1:26" ht="60" customHeight="1" thickTop="1" thickBot="1" x14ac:dyDescent="0.3">
      <c r="A174" s="58" t="s">
        <v>123</v>
      </c>
      <c r="B174" s="73"/>
      <c r="C174" s="73"/>
      <c r="D174" s="101" t="s">
        <v>125</v>
      </c>
      <c r="E174" s="101" t="s">
        <v>126</v>
      </c>
      <c r="F174" s="101" t="s">
        <v>127</v>
      </c>
      <c r="G174" s="90"/>
      <c r="H174" s="143" t="s">
        <v>250</v>
      </c>
      <c r="I174" s="168" t="s">
        <v>251</v>
      </c>
      <c r="J174" s="688" t="s">
        <v>961</v>
      </c>
      <c r="K174" s="689"/>
      <c r="L174" s="689"/>
      <c r="M174" s="689"/>
      <c r="N174" s="689"/>
      <c r="O174" s="689"/>
      <c r="P174" s="689"/>
      <c r="Q174" s="689"/>
      <c r="R174" s="107"/>
      <c r="S174" s="167"/>
      <c r="V174" s="472" t="b">
        <f>IF(AND(V175=TRUE),TRUE,FALSE)</f>
        <v>0</v>
      </c>
    </row>
    <row r="175" spans="1:26" ht="60" customHeight="1" thickTop="1" thickBot="1" x14ac:dyDescent="0.3">
      <c r="A175" s="58" t="s">
        <v>123</v>
      </c>
      <c r="B175" s="73"/>
      <c r="C175" s="73"/>
      <c r="D175" s="101" t="s">
        <v>125</v>
      </c>
      <c r="E175" s="101" t="s">
        <v>126</v>
      </c>
      <c r="F175" s="101" t="s">
        <v>127</v>
      </c>
      <c r="G175" s="90"/>
      <c r="H175" s="82" t="s">
        <v>250</v>
      </c>
      <c r="I175" s="169" t="s">
        <v>253</v>
      </c>
      <c r="J175" s="765" t="s">
        <v>962</v>
      </c>
      <c r="K175" s="765"/>
      <c r="L175" s="765"/>
      <c r="M175" s="765"/>
      <c r="N175" s="765"/>
      <c r="O175" s="765"/>
      <c r="P175" s="765"/>
      <c r="Q175" s="765"/>
      <c r="R175" s="110"/>
      <c r="S175" s="140"/>
      <c r="T175" s="574">
        <v>1</v>
      </c>
      <c r="U175" s="575">
        <f>T175</f>
        <v>1</v>
      </c>
      <c r="V175" s="218" t="b">
        <v>0</v>
      </c>
      <c r="W175" s="213">
        <f>IF(V175=TRUE,$X$171,0)</f>
        <v>0</v>
      </c>
      <c r="Y175" s="213">
        <f>SUM(W175)</f>
        <v>0</v>
      </c>
      <c r="Z175" s="224">
        <f>Y175/1</f>
        <v>0</v>
      </c>
    </row>
    <row r="176" spans="1:26" ht="22.5" customHeight="1" thickTop="1" x14ac:dyDescent="0.25">
      <c r="A176" s="88"/>
      <c r="B176" s="88"/>
      <c r="C176" s="88"/>
      <c r="D176" s="88"/>
      <c r="E176" s="88"/>
      <c r="F176" s="89"/>
      <c r="G176" s="90"/>
      <c r="H176" s="89"/>
      <c r="I176" s="89"/>
      <c r="J176" s="90"/>
      <c r="K176" s="90"/>
      <c r="L176" s="90"/>
      <c r="M176" s="90"/>
      <c r="N176" s="90"/>
      <c r="O176" s="90"/>
      <c r="P176" s="90"/>
      <c r="Q176" s="90"/>
      <c r="R176" s="90"/>
      <c r="S176" s="90"/>
    </row>
    <row r="177" spans="1:26" s="6" customFormat="1" ht="22.5" customHeight="1" thickBot="1" x14ac:dyDescent="0.3">
      <c r="A177" s="26"/>
      <c r="B177" s="26"/>
      <c r="C177" s="26"/>
      <c r="D177" s="26"/>
      <c r="E177" s="26"/>
      <c r="F177" s="27"/>
      <c r="G177" s="28"/>
      <c r="H177" s="653" t="s">
        <v>117</v>
      </c>
      <c r="I177" s="654"/>
      <c r="J177" s="655" t="s">
        <v>224</v>
      </c>
      <c r="K177" s="656"/>
      <c r="L177" s="656"/>
      <c r="M177" s="656"/>
      <c r="N177" s="656"/>
      <c r="O177" s="656"/>
      <c r="P177" s="656"/>
      <c r="Q177" s="656"/>
      <c r="R177" s="656"/>
      <c r="S177" s="657"/>
      <c r="T177" s="578"/>
      <c r="U177" s="578"/>
      <c r="V177" s="261" t="s">
        <v>945</v>
      </c>
      <c r="W177" s="262">
        <f>(U182+U183+U184+U186)/4</f>
        <v>1</v>
      </c>
      <c r="X177" s="206"/>
      <c r="Y177" s="206"/>
      <c r="Z177" s="208"/>
    </row>
    <row r="178" spans="1:26" s="6" customFormat="1" ht="7.5" customHeight="1" thickTop="1" x14ac:dyDescent="0.25">
      <c r="A178" s="28"/>
      <c r="B178" s="28"/>
      <c r="C178" s="30"/>
      <c r="D178" s="30"/>
      <c r="E178" s="30"/>
      <c r="F178" s="30"/>
      <c r="G178" s="28"/>
      <c r="H178" s="27"/>
      <c r="I178" s="27"/>
      <c r="J178" s="28"/>
      <c r="K178" s="28"/>
      <c r="L178" s="28"/>
      <c r="M178" s="28"/>
      <c r="N178" s="28"/>
      <c r="O178" s="28"/>
      <c r="P178" s="28"/>
      <c r="Q178" s="28"/>
      <c r="R178" s="30"/>
      <c r="S178" s="28"/>
      <c r="T178" s="576"/>
      <c r="U178" s="577"/>
      <c r="V178" s="206"/>
      <c r="W178" s="206"/>
      <c r="X178" s="206"/>
      <c r="Y178" s="206"/>
      <c r="Z178" s="208"/>
    </row>
    <row r="179" spans="1:26" s="6" customFormat="1" ht="90" customHeight="1" thickBot="1" x14ac:dyDescent="0.3">
      <c r="A179" s="28"/>
      <c r="B179" s="28"/>
      <c r="C179" s="30"/>
      <c r="D179" s="30"/>
      <c r="E179" s="30"/>
      <c r="F179" s="30"/>
      <c r="G179" s="28"/>
      <c r="H179" s="658" t="s">
        <v>225</v>
      </c>
      <c r="I179" s="659"/>
      <c r="J179" s="659"/>
      <c r="K179" s="659"/>
      <c r="L179" s="659"/>
      <c r="M179" s="659"/>
      <c r="N179" s="659"/>
      <c r="O179" s="659"/>
      <c r="P179" s="659"/>
      <c r="Q179" s="659"/>
      <c r="R179" s="659"/>
      <c r="S179" s="660"/>
      <c r="T179" s="576"/>
      <c r="U179" s="577"/>
      <c r="V179" s="206"/>
      <c r="W179" s="206"/>
      <c r="X179" s="206"/>
      <c r="Y179" s="206"/>
      <c r="Z179" s="208"/>
    </row>
    <row r="180" spans="1:26" ht="9" customHeight="1" thickTop="1" x14ac:dyDescent="0.25">
      <c r="A180" s="88"/>
      <c r="B180" s="88"/>
      <c r="C180" s="88"/>
      <c r="D180" s="88"/>
      <c r="E180" s="88"/>
      <c r="F180" s="89"/>
      <c r="G180" s="90"/>
      <c r="H180" s="89"/>
      <c r="I180" s="89"/>
      <c r="J180" s="90"/>
      <c r="K180" s="90"/>
      <c r="L180" s="90"/>
      <c r="M180" s="90"/>
      <c r="N180" s="90"/>
      <c r="O180" s="90"/>
      <c r="P180" s="90"/>
      <c r="Q180" s="90"/>
      <c r="R180" s="90"/>
      <c r="S180" s="90"/>
    </row>
    <row r="181" spans="1:26" ht="37.5" customHeight="1" thickBot="1" x14ac:dyDescent="0.3">
      <c r="A181" s="90"/>
      <c r="B181" s="90"/>
      <c r="C181" s="93"/>
      <c r="D181" s="93"/>
      <c r="E181" s="93"/>
      <c r="F181" s="139"/>
      <c r="G181" s="90"/>
      <c r="H181" s="35" t="s">
        <v>120</v>
      </c>
      <c r="I181" s="51" t="s">
        <v>946</v>
      </c>
      <c r="J181" s="36" t="s">
        <v>121</v>
      </c>
      <c r="K181" s="98"/>
      <c r="L181" s="98"/>
      <c r="M181" s="98"/>
      <c r="N181" s="98"/>
      <c r="O181" s="98"/>
      <c r="P181" s="98"/>
      <c r="Q181" s="98"/>
      <c r="R181" s="93"/>
      <c r="S181" s="35" t="s">
        <v>122</v>
      </c>
      <c r="V181" s="210" t="s">
        <v>825</v>
      </c>
      <c r="W181" s="211" t="s">
        <v>826</v>
      </c>
      <c r="X181" s="211" t="s">
        <v>827</v>
      </c>
      <c r="Y181" s="219" t="s">
        <v>841</v>
      </c>
      <c r="Z181" s="226" t="s">
        <v>863</v>
      </c>
    </row>
    <row r="182" spans="1:26" ht="37.5" customHeight="1" thickTop="1" thickBot="1" x14ac:dyDescent="0.3">
      <c r="A182" s="58" t="s">
        <v>123</v>
      </c>
      <c r="B182" s="73"/>
      <c r="C182" s="101" t="s">
        <v>124</v>
      </c>
      <c r="D182" s="101" t="s">
        <v>125</v>
      </c>
      <c r="E182" s="101" t="s">
        <v>126</v>
      </c>
      <c r="F182" s="101" t="s">
        <v>127</v>
      </c>
      <c r="G182" s="90"/>
      <c r="H182" s="82" t="s">
        <v>128</v>
      </c>
      <c r="I182" s="102" t="s">
        <v>144</v>
      </c>
      <c r="J182" s="669" t="s">
        <v>226</v>
      </c>
      <c r="K182" s="670"/>
      <c r="L182" s="670"/>
      <c r="M182" s="670"/>
      <c r="N182" s="670"/>
      <c r="O182" s="670"/>
      <c r="P182" s="670"/>
      <c r="Q182" s="670"/>
      <c r="R182" s="231"/>
      <c r="S182" s="140"/>
      <c r="T182" s="574">
        <v>1</v>
      </c>
      <c r="U182" s="575">
        <f>T182</f>
        <v>1</v>
      </c>
      <c r="V182" s="218" t="b">
        <v>0</v>
      </c>
      <c r="W182" s="213">
        <f>IF(V182=TRUE,$X$182,0)</f>
        <v>0</v>
      </c>
      <c r="X182" s="213">
        <v>1</v>
      </c>
      <c r="Y182" s="213">
        <f>SUM(W182)</f>
        <v>0</v>
      </c>
      <c r="Z182" s="224">
        <f>Y182/1</f>
        <v>0</v>
      </c>
    </row>
    <row r="183" spans="1:26" ht="76.5" customHeight="1" thickTop="1" thickBot="1" x14ac:dyDescent="0.3">
      <c r="A183" s="58" t="s">
        <v>123</v>
      </c>
      <c r="B183" s="73"/>
      <c r="C183" s="101" t="s">
        <v>124</v>
      </c>
      <c r="D183" s="101" t="s">
        <v>125</v>
      </c>
      <c r="E183" s="101" t="s">
        <v>126</v>
      </c>
      <c r="F183" s="101" t="s">
        <v>127</v>
      </c>
      <c r="G183" s="90"/>
      <c r="H183" s="143" t="s">
        <v>131</v>
      </c>
      <c r="I183" s="102" t="s">
        <v>227</v>
      </c>
      <c r="J183" s="663" t="s">
        <v>953</v>
      </c>
      <c r="K183" s="664"/>
      <c r="L183" s="664"/>
      <c r="M183" s="664"/>
      <c r="N183" s="664"/>
      <c r="O183" s="664"/>
      <c r="P183" s="664"/>
      <c r="Q183" s="664"/>
      <c r="R183" s="142"/>
      <c r="S183" s="140"/>
      <c r="T183" s="574">
        <v>1</v>
      </c>
      <c r="U183" s="575">
        <f>T183</f>
        <v>1</v>
      </c>
      <c r="V183" s="218" t="b">
        <v>0</v>
      </c>
      <c r="W183" s="213">
        <f>IF(V183=TRUE,$X$182,0)</f>
        <v>0</v>
      </c>
      <c r="Y183" s="213">
        <f>SUM(W183)</f>
        <v>0</v>
      </c>
      <c r="Z183" s="224">
        <f>Y183/1</f>
        <v>0</v>
      </c>
    </row>
    <row r="184" spans="1:26" ht="52.5" customHeight="1" thickTop="1" thickBot="1" x14ac:dyDescent="0.3">
      <c r="A184" s="58" t="s">
        <v>123</v>
      </c>
      <c r="B184" s="73"/>
      <c r="C184" s="73"/>
      <c r="D184" s="101" t="s">
        <v>125</v>
      </c>
      <c r="E184" s="101" t="s">
        <v>126</v>
      </c>
      <c r="F184" s="101" t="s">
        <v>127</v>
      </c>
      <c r="G184" s="90"/>
      <c r="H184" s="82" t="s">
        <v>250</v>
      </c>
      <c r="I184" s="41" t="s">
        <v>276</v>
      </c>
      <c r="J184" s="663" t="s">
        <v>963</v>
      </c>
      <c r="K184" s="664"/>
      <c r="L184" s="664"/>
      <c r="M184" s="664"/>
      <c r="N184" s="664"/>
      <c r="O184" s="664"/>
      <c r="P184" s="664"/>
      <c r="Q184" s="664"/>
      <c r="R184" s="115"/>
      <c r="S184" s="140"/>
      <c r="T184" s="574">
        <v>1</v>
      </c>
      <c r="U184" s="575">
        <f>T184</f>
        <v>1</v>
      </c>
      <c r="V184" s="218" t="b">
        <v>0</v>
      </c>
      <c r="W184" s="213">
        <f>IF(V184=TRUE,$X$182,0)</f>
        <v>0</v>
      </c>
      <c r="Y184" s="213">
        <f>SUM(W184)</f>
        <v>0</v>
      </c>
      <c r="Z184" s="224">
        <f>Y184/1</f>
        <v>0</v>
      </c>
    </row>
    <row r="185" spans="1:26" ht="42" customHeight="1" thickTop="1" thickBot="1" x14ac:dyDescent="0.3">
      <c r="A185" s="58" t="s">
        <v>123</v>
      </c>
      <c r="B185" s="73"/>
      <c r="C185" s="73"/>
      <c r="D185" s="101" t="s">
        <v>125</v>
      </c>
      <c r="E185" s="101" t="s">
        <v>126</v>
      </c>
      <c r="F185" s="101" t="s">
        <v>127</v>
      </c>
      <c r="G185" s="90"/>
      <c r="H185" s="143" t="s">
        <v>160</v>
      </c>
      <c r="I185" s="168" t="s">
        <v>330</v>
      </c>
      <c r="J185" s="689" t="s">
        <v>964</v>
      </c>
      <c r="K185" s="760"/>
      <c r="L185" s="760"/>
      <c r="M185" s="760"/>
      <c r="N185" s="760"/>
      <c r="O185" s="760"/>
      <c r="P185" s="760"/>
      <c r="Q185" s="760"/>
      <c r="R185" s="107"/>
      <c r="S185" s="167"/>
      <c r="V185" s="472" t="b">
        <f>IF(AND(V186=TRUE,V187=TRUE),TRUE,FALSE)</f>
        <v>0</v>
      </c>
    </row>
    <row r="186" spans="1:26" ht="42" customHeight="1" thickTop="1" thickBot="1" x14ac:dyDescent="0.3">
      <c r="A186" s="58" t="s">
        <v>123</v>
      </c>
      <c r="B186" s="73"/>
      <c r="C186" s="73"/>
      <c r="D186" s="101" t="s">
        <v>125</v>
      </c>
      <c r="E186" s="101" t="s">
        <v>126</v>
      </c>
      <c r="F186" s="101" t="s">
        <v>127</v>
      </c>
      <c r="G186" s="90"/>
      <c r="H186" s="143" t="s">
        <v>160</v>
      </c>
      <c r="I186" s="169" t="s">
        <v>636</v>
      </c>
      <c r="J186" s="761" t="s">
        <v>965</v>
      </c>
      <c r="K186" s="762"/>
      <c r="L186" s="762"/>
      <c r="M186" s="762"/>
      <c r="N186" s="762"/>
      <c r="O186" s="762"/>
      <c r="P186" s="762"/>
      <c r="Q186" s="762"/>
      <c r="R186" s="93"/>
      <c r="S186" s="140"/>
      <c r="T186" s="574">
        <v>0.5</v>
      </c>
      <c r="U186" s="575">
        <f>T186+T187</f>
        <v>1</v>
      </c>
      <c r="V186" s="218" t="b">
        <v>0</v>
      </c>
      <c r="W186" s="213">
        <f>IF(V186=TRUE,$X$186,0)</f>
        <v>0</v>
      </c>
      <c r="X186" s="218">
        <v>0.5</v>
      </c>
      <c r="Y186" s="213">
        <f>SUM(W186:W187)</f>
        <v>0</v>
      </c>
      <c r="Z186" s="224">
        <f>Y186/1</f>
        <v>0</v>
      </c>
    </row>
    <row r="187" spans="1:26" ht="42" customHeight="1" thickTop="1" thickBot="1" x14ac:dyDescent="0.3">
      <c r="A187" s="58" t="s">
        <v>123</v>
      </c>
      <c r="B187" s="73"/>
      <c r="C187" s="73"/>
      <c r="D187" s="101" t="s">
        <v>125</v>
      </c>
      <c r="E187" s="101" t="s">
        <v>126</v>
      </c>
      <c r="F187" s="101" t="s">
        <v>127</v>
      </c>
      <c r="G187" s="90"/>
      <c r="H187" s="82" t="s">
        <v>160</v>
      </c>
      <c r="I187" s="114" t="s">
        <v>851</v>
      </c>
      <c r="J187" s="758" t="s">
        <v>966</v>
      </c>
      <c r="K187" s="759"/>
      <c r="L187" s="759"/>
      <c r="M187" s="759"/>
      <c r="N187" s="759"/>
      <c r="O187" s="759"/>
      <c r="P187" s="759"/>
      <c r="Q187" s="759"/>
      <c r="R187" s="110"/>
      <c r="S187" s="140"/>
      <c r="T187" s="574">
        <v>0.5</v>
      </c>
      <c r="V187" s="218" t="b">
        <v>0</v>
      </c>
      <c r="W187" s="213">
        <f>IF(V187=TRUE,$X$186,0)</f>
        <v>0</v>
      </c>
    </row>
    <row r="188" spans="1:26" ht="22.5" customHeight="1" thickTop="1" x14ac:dyDescent="0.25">
      <c r="A188" s="88"/>
      <c r="B188" s="88"/>
      <c r="C188" s="88"/>
      <c r="D188" s="88"/>
      <c r="E188" s="88"/>
      <c r="F188" s="89"/>
      <c r="G188" s="90"/>
      <c r="H188" s="89"/>
      <c r="I188" s="89"/>
      <c r="J188" s="90"/>
      <c r="K188" s="90"/>
      <c r="L188" s="90"/>
      <c r="M188" s="90"/>
      <c r="N188" s="90"/>
      <c r="O188" s="90"/>
      <c r="P188" s="90"/>
      <c r="Q188" s="90"/>
      <c r="R188" s="90"/>
      <c r="S188" s="90"/>
    </row>
    <row r="189" spans="1:26" s="6" customFormat="1" ht="22.5" customHeight="1" thickBot="1" x14ac:dyDescent="0.3">
      <c r="A189" s="26"/>
      <c r="B189" s="26"/>
      <c r="C189" s="26"/>
      <c r="D189" s="26"/>
      <c r="E189" s="26"/>
      <c r="F189" s="27"/>
      <c r="G189" s="28"/>
      <c r="H189" s="653" t="s">
        <v>117</v>
      </c>
      <c r="I189" s="654"/>
      <c r="J189" s="655" t="s">
        <v>228</v>
      </c>
      <c r="K189" s="656"/>
      <c r="L189" s="656"/>
      <c r="M189" s="656"/>
      <c r="N189" s="656"/>
      <c r="O189" s="656"/>
      <c r="P189" s="656"/>
      <c r="Q189" s="656"/>
      <c r="R189" s="656"/>
      <c r="S189" s="657"/>
      <c r="T189" s="578"/>
      <c r="U189" s="578"/>
      <c r="V189" s="261" t="s">
        <v>945</v>
      </c>
      <c r="W189" s="262">
        <f>U194</f>
        <v>1</v>
      </c>
      <c r="X189" s="206"/>
      <c r="Y189" s="206"/>
      <c r="Z189" s="208"/>
    </row>
    <row r="190" spans="1:26" s="6" customFormat="1" ht="7.5" customHeight="1" thickTop="1" x14ac:dyDescent="0.25">
      <c r="A190" s="28"/>
      <c r="B190" s="28"/>
      <c r="C190" s="30"/>
      <c r="D190" s="30"/>
      <c r="E190" s="30"/>
      <c r="F190" s="81"/>
      <c r="G190" s="28"/>
      <c r="H190" s="27"/>
      <c r="I190" s="27"/>
      <c r="J190" s="28"/>
      <c r="K190" s="28"/>
      <c r="L190" s="28"/>
      <c r="M190" s="28"/>
      <c r="N190" s="28"/>
      <c r="O190" s="28"/>
      <c r="P190" s="28"/>
      <c r="Q190" s="28"/>
      <c r="R190" s="30"/>
      <c r="S190" s="28"/>
      <c r="T190" s="576"/>
      <c r="U190" s="577"/>
      <c r="V190" s="206"/>
      <c r="W190" s="206"/>
      <c r="X190" s="206"/>
      <c r="Y190" s="206"/>
      <c r="Z190" s="208"/>
    </row>
    <row r="191" spans="1:26" s="6" customFormat="1" ht="103.5" customHeight="1" thickBot="1" x14ac:dyDescent="0.3">
      <c r="A191" s="28"/>
      <c r="B191" s="28"/>
      <c r="C191" s="30"/>
      <c r="D191" s="30"/>
      <c r="E191" s="30"/>
      <c r="F191" s="30"/>
      <c r="G191" s="28"/>
      <c r="H191" s="658" t="s">
        <v>229</v>
      </c>
      <c r="I191" s="659"/>
      <c r="J191" s="659"/>
      <c r="K191" s="659"/>
      <c r="L191" s="659"/>
      <c r="M191" s="659"/>
      <c r="N191" s="659"/>
      <c r="O191" s="659"/>
      <c r="P191" s="659"/>
      <c r="Q191" s="659"/>
      <c r="R191" s="659"/>
      <c r="S191" s="660"/>
      <c r="T191" s="576"/>
      <c r="U191" s="577"/>
      <c r="V191" s="206"/>
      <c r="W191" s="206"/>
      <c r="X191" s="206"/>
      <c r="Y191" s="206"/>
      <c r="Z191" s="208"/>
    </row>
    <row r="192" spans="1:26" ht="7.5" customHeight="1" thickTop="1" x14ac:dyDescent="0.25">
      <c r="A192" s="90"/>
      <c r="B192" s="90"/>
      <c r="C192" s="93"/>
      <c r="D192" s="93"/>
      <c r="E192" s="93"/>
      <c r="F192" s="139"/>
      <c r="G192" s="90"/>
      <c r="H192" s="89"/>
      <c r="I192" s="111"/>
      <c r="J192" s="92"/>
      <c r="K192" s="90"/>
      <c r="L192" s="90"/>
      <c r="M192" s="90"/>
      <c r="N192" s="90"/>
      <c r="O192" s="90"/>
      <c r="P192" s="90"/>
      <c r="Q192" s="90"/>
      <c r="R192" s="93"/>
      <c r="S192" s="90"/>
    </row>
    <row r="193" spans="1:26" ht="37.5" customHeight="1" thickBot="1" x14ac:dyDescent="0.3">
      <c r="A193" s="90"/>
      <c r="B193" s="90"/>
      <c r="C193" s="93"/>
      <c r="D193" s="93"/>
      <c r="E193" s="93"/>
      <c r="F193" s="139"/>
      <c r="G193" s="90"/>
      <c r="H193" s="35" t="s">
        <v>120</v>
      </c>
      <c r="I193" s="51" t="s">
        <v>946</v>
      </c>
      <c r="J193" s="36" t="s">
        <v>121</v>
      </c>
      <c r="K193" s="98"/>
      <c r="L193" s="98"/>
      <c r="M193" s="98"/>
      <c r="N193" s="98"/>
      <c r="O193" s="98"/>
      <c r="P193" s="98"/>
      <c r="Q193" s="98"/>
      <c r="R193" s="93"/>
      <c r="S193" s="35" t="s">
        <v>122</v>
      </c>
      <c r="V193" s="210" t="s">
        <v>825</v>
      </c>
      <c r="W193" s="211" t="s">
        <v>826</v>
      </c>
      <c r="X193" s="211" t="s">
        <v>827</v>
      </c>
      <c r="Y193" s="219" t="s">
        <v>840</v>
      </c>
      <c r="Z193" s="226" t="s">
        <v>863</v>
      </c>
    </row>
    <row r="194" spans="1:26" ht="54.75" customHeight="1" thickTop="1" thickBot="1" x14ac:dyDescent="0.3">
      <c r="A194" s="58" t="s">
        <v>123</v>
      </c>
      <c r="B194" s="73"/>
      <c r="C194" s="101" t="s">
        <v>124</v>
      </c>
      <c r="D194" s="101" t="s">
        <v>125</v>
      </c>
      <c r="E194" s="101" t="s">
        <v>126</v>
      </c>
      <c r="F194" s="101" t="s">
        <v>127</v>
      </c>
      <c r="G194" s="90"/>
      <c r="H194" s="82" t="s">
        <v>128</v>
      </c>
      <c r="I194" s="102" t="s">
        <v>152</v>
      </c>
      <c r="J194" s="663" t="s">
        <v>954</v>
      </c>
      <c r="K194" s="664"/>
      <c r="L194" s="664"/>
      <c r="M194" s="664"/>
      <c r="N194" s="664"/>
      <c r="O194" s="664"/>
      <c r="P194" s="664"/>
      <c r="Q194" s="664"/>
      <c r="R194" s="231"/>
      <c r="S194" s="140"/>
      <c r="T194" s="574">
        <v>1</v>
      </c>
      <c r="U194" s="575">
        <f>T194</f>
        <v>1</v>
      </c>
      <c r="V194" s="218" t="b">
        <v>0</v>
      </c>
      <c r="W194" s="213">
        <f>IF(V194=TRUE,$X$194,0)</f>
        <v>0</v>
      </c>
      <c r="X194" s="213">
        <v>1</v>
      </c>
      <c r="Y194" s="213">
        <f>SUM(W194:W194)</f>
        <v>0</v>
      </c>
      <c r="Z194" s="224">
        <f>Y194/1</f>
        <v>0</v>
      </c>
    </row>
    <row r="195" spans="1:26" ht="22.5" customHeight="1" thickTop="1" x14ac:dyDescent="0.25">
      <c r="A195" s="88"/>
      <c r="B195" s="88"/>
      <c r="C195" s="88"/>
      <c r="D195" s="88"/>
      <c r="E195" s="88"/>
      <c r="F195" s="89"/>
      <c r="G195" s="90"/>
      <c r="H195" s="89"/>
      <c r="I195" s="89"/>
      <c r="J195" s="90"/>
      <c r="K195" s="90"/>
      <c r="L195" s="90"/>
      <c r="M195" s="90"/>
      <c r="N195" s="90"/>
      <c r="O195" s="90"/>
      <c r="P195" s="90"/>
      <c r="Q195" s="90"/>
      <c r="R195" s="90"/>
      <c r="S195" s="90"/>
    </row>
    <row r="196" spans="1:26" ht="22.5" customHeight="1" x14ac:dyDescent="0.25">
      <c r="A196" s="88"/>
      <c r="B196" s="88"/>
      <c r="C196" s="88"/>
      <c r="D196" s="88"/>
      <c r="E196" s="88"/>
      <c r="F196" s="89"/>
      <c r="G196" s="90"/>
      <c r="H196" s="89"/>
      <c r="I196" s="89"/>
      <c r="J196" s="90"/>
      <c r="K196" s="90"/>
      <c r="L196" s="90"/>
      <c r="M196" s="90"/>
      <c r="N196" s="90"/>
      <c r="O196" s="90"/>
      <c r="P196" s="90"/>
      <c r="Q196" s="90"/>
      <c r="R196" s="90"/>
      <c r="S196" s="90"/>
    </row>
    <row r="197" spans="1:26" s="6" customFormat="1" ht="30" customHeight="1" thickBot="1" x14ac:dyDescent="0.3">
      <c r="A197" s="28"/>
      <c r="B197" s="28"/>
      <c r="C197" s="30"/>
      <c r="D197" s="30"/>
      <c r="E197" s="30"/>
      <c r="F197" s="30"/>
      <c r="G197" s="28"/>
      <c r="H197" s="665" t="s">
        <v>231</v>
      </c>
      <c r="I197" s="665"/>
      <c r="J197" s="665"/>
      <c r="K197" s="665"/>
      <c r="L197" s="665"/>
      <c r="M197" s="665"/>
      <c r="N197" s="665"/>
      <c r="O197" s="665"/>
      <c r="P197" s="665"/>
      <c r="Q197" s="665"/>
      <c r="R197" s="665"/>
      <c r="S197" s="666"/>
      <c r="T197" s="576"/>
      <c r="U197" s="577"/>
      <c r="V197" s="206"/>
      <c r="W197" s="206"/>
      <c r="X197" s="206"/>
      <c r="Y197" s="206"/>
      <c r="Z197" s="208"/>
    </row>
    <row r="198" spans="1:26" s="6" customFormat="1" ht="7.5" customHeight="1" thickTop="1" x14ac:dyDescent="0.25">
      <c r="A198" s="28"/>
      <c r="B198" s="28"/>
      <c r="C198" s="30"/>
      <c r="D198" s="30"/>
      <c r="E198" s="30"/>
      <c r="F198" s="30"/>
      <c r="G198" s="28"/>
      <c r="H198" s="27"/>
      <c r="I198" s="50"/>
      <c r="J198" s="28"/>
      <c r="K198" s="28"/>
      <c r="L198" s="28"/>
      <c r="M198" s="28"/>
      <c r="N198" s="28"/>
      <c r="O198" s="28"/>
      <c r="P198" s="28"/>
      <c r="Q198" s="28"/>
      <c r="R198" s="28"/>
      <c r="S198" s="28"/>
      <c r="T198" s="576"/>
      <c r="U198" s="577"/>
      <c r="V198" s="206"/>
      <c r="W198" s="206"/>
      <c r="X198" s="206"/>
      <c r="Y198" s="206"/>
      <c r="Z198" s="208"/>
    </row>
    <row r="199" spans="1:26" s="6" customFormat="1" ht="104.25" customHeight="1" thickBot="1" x14ac:dyDescent="0.3">
      <c r="A199" s="28"/>
      <c r="B199" s="28"/>
      <c r="C199" s="30"/>
      <c r="D199" s="30"/>
      <c r="E199" s="30"/>
      <c r="F199" s="30"/>
      <c r="G199" s="28"/>
      <c r="H199" s="651" t="s">
        <v>232</v>
      </c>
      <c r="I199" s="651"/>
      <c r="J199" s="651"/>
      <c r="K199" s="651"/>
      <c r="L199" s="651"/>
      <c r="M199" s="651"/>
      <c r="N199" s="651"/>
      <c r="O199" s="651"/>
      <c r="P199" s="651"/>
      <c r="Q199" s="651"/>
      <c r="R199" s="651"/>
      <c r="S199" s="652"/>
      <c r="T199" s="576"/>
      <c r="U199" s="577"/>
      <c r="V199" s="206"/>
      <c r="W199" s="206"/>
      <c r="X199" s="206"/>
      <c r="Y199" s="206"/>
      <c r="Z199" s="208"/>
    </row>
    <row r="200" spans="1:26" s="6" customFormat="1" ht="7.5" customHeight="1" thickTop="1" x14ac:dyDescent="0.25">
      <c r="A200" s="28"/>
      <c r="B200" s="28"/>
      <c r="C200" s="30"/>
      <c r="D200" s="30"/>
      <c r="E200" s="30"/>
      <c r="F200" s="81"/>
      <c r="G200" s="28"/>
      <c r="H200" s="27"/>
      <c r="I200" s="50"/>
      <c r="J200" s="28"/>
      <c r="K200" s="28"/>
      <c r="L200" s="28"/>
      <c r="M200" s="28"/>
      <c r="N200" s="28"/>
      <c r="O200" s="28"/>
      <c r="P200" s="28"/>
      <c r="Q200" s="28"/>
      <c r="R200" s="30"/>
      <c r="S200" s="28"/>
      <c r="T200" s="576"/>
      <c r="U200" s="577"/>
      <c r="V200" s="206"/>
      <c r="W200" s="206"/>
      <c r="X200" s="206"/>
      <c r="Y200" s="206"/>
      <c r="Z200" s="208"/>
    </row>
    <row r="201" spans="1:26" s="6" customFormat="1" ht="22.5" customHeight="1" thickBot="1" x14ac:dyDescent="0.3">
      <c r="A201" s="28"/>
      <c r="B201" s="28"/>
      <c r="C201" s="30"/>
      <c r="D201" s="30"/>
      <c r="E201" s="30"/>
      <c r="F201" s="30"/>
      <c r="G201" s="28"/>
      <c r="H201" s="653" t="s">
        <v>117</v>
      </c>
      <c r="I201" s="654"/>
      <c r="J201" s="655" t="s">
        <v>233</v>
      </c>
      <c r="K201" s="656"/>
      <c r="L201" s="656"/>
      <c r="M201" s="656"/>
      <c r="N201" s="656"/>
      <c r="O201" s="656"/>
      <c r="P201" s="656"/>
      <c r="Q201" s="656"/>
      <c r="R201" s="656"/>
      <c r="S201" s="657"/>
      <c r="T201" s="576" t="s">
        <v>945</v>
      </c>
      <c r="U201" s="577">
        <f>(U206+U208)/2</f>
        <v>1</v>
      </c>
      <c r="V201" s="206"/>
      <c r="W201" s="206"/>
      <c r="X201" s="206"/>
      <c r="Y201" s="206"/>
      <c r="Z201" s="208"/>
    </row>
    <row r="202" spans="1:26" s="6" customFormat="1" ht="7.5" customHeight="1" thickTop="1" x14ac:dyDescent="0.25">
      <c r="A202" s="28"/>
      <c r="B202" s="28"/>
      <c r="C202" s="30"/>
      <c r="D202" s="30"/>
      <c r="E202" s="30"/>
      <c r="F202" s="30"/>
      <c r="G202" s="28"/>
      <c r="H202" s="27"/>
      <c r="I202" s="50"/>
      <c r="J202" s="28"/>
      <c r="K202" s="28"/>
      <c r="L202" s="28"/>
      <c r="M202" s="28"/>
      <c r="N202" s="28"/>
      <c r="O202" s="28"/>
      <c r="P202" s="28"/>
      <c r="Q202" s="28"/>
      <c r="R202" s="28"/>
      <c r="S202" s="28"/>
      <c r="T202" s="576"/>
      <c r="U202" s="577"/>
      <c r="V202" s="206"/>
      <c r="W202" s="206"/>
      <c r="X202" s="206"/>
      <c r="Y202" s="206"/>
      <c r="Z202" s="208"/>
    </row>
    <row r="203" spans="1:26" s="6" customFormat="1" ht="219" customHeight="1" thickBot="1" x14ac:dyDescent="0.3">
      <c r="A203" s="28"/>
      <c r="B203" s="28"/>
      <c r="C203" s="30"/>
      <c r="D203" s="30"/>
      <c r="E203" s="30"/>
      <c r="F203" s="30"/>
      <c r="G203" s="28"/>
      <c r="H203" s="658" t="s">
        <v>234</v>
      </c>
      <c r="I203" s="659"/>
      <c r="J203" s="659"/>
      <c r="K203" s="659"/>
      <c r="L203" s="659"/>
      <c r="M203" s="659"/>
      <c r="N203" s="659"/>
      <c r="O203" s="659"/>
      <c r="P203" s="659"/>
      <c r="Q203" s="659"/>
      <c r="R203" s="659"/>
      <c r="S203" s="660"/>
      <c r="T203" s="576"/>
      <c r="U203" s="577"/>
      <c r="V203" s="206"/>
      <c r="W203" s="206"/>
      <c r="X203" s="206"/>
      <c r="Y203" s="206"/>
      <c r="Z203" s="208"/>
    </row>
    <row r="204" spans="1:26" s="6" customFormat="1" ht="7.5" customHeight="1" thickTop="1" x14ac:dyDescent="0.25">
      <c r="A204" s="28"/>
      <c r="B204" s="28"/>
      <c r="C204" s="30"/>
      <c r="D204" s="30"/>
      <c r="E204" s="30"/>
      <c r="F204" s="30"/>
      <c r="G204" s="28"/>
      <c r="H204" s="34"/>
      <c r="I204" s="240"/>
      <c r="J204" s="240"/>
      <c r="K204" s="240"/>
      <c r="L204" s="240"/>
      <c r="M204" s="240"/>
      <c r="N204" s="240"/>
      <c r="O204" s="240"/>
      <c r="P204" s="240"/>
      <c r="Q204" s="240"/>
      <c r="R204" s="240"/>
      <c r="S204" s="240"/>
      <c r="T204" s="576"/>
      <c r="U204" s="577"/>
      <c r="V204" s="206"/>
      <c r="W204" s="206"/>
      <c r="X204" s="206"/>
      <c r="Y204" s="206"/>
      <c r="Z204" s="208"/>
    </row>
    <row r="205" spans="1:26" ht="37.5" customHeight="1" thickBot="1" x14ac:dyDescent="0.3">
      <c r="A205" s="90"/>
      <c r="B205" s="90"/>
      <c r="C205" s="93"/>
      <c r="D205" s="93"/>
      <c r="E205" s="93"/>
      <c r="F205" s="126"/>
      <c r="G205" s="126"/>
      <c r="H205" s="35" t="s">
        <v>120</v>
      </c>
      <c r="I205" s="51" t="s">
        <v>946</v>
      </c>
      <c r="J205" s="36" t="s">
        <v>121</v>
      </c>
      <c r="K205" s="98"/>
      <c r="L205" s="98"/>
      <c r="M205" s="98"/>
      <c r="N205" s="98"/>
      <c r="O205" s="98"/>
      <c r="P205" s="98"/>
      <c r="Q205" s="98"/>
      <c r="R205" s="93"/>
      <c r="S205" s="35" t="s">
        <v>122</v>
      </c>
      <c r="V205" s="210" t="s">
        <v>825</v>
      </c>
      <c r="W205" s="211" t="s">
        <v>826</v>
      </c>
      <c r="X205" s="211" t="s">
        <v>827</v>
      </c>
      <c r="Y205" s="219" t="s">
        <v>842</v>
      </c>
      <c r="Z205" s="226" t="s">
        <v>863</v>
      </c>
    </row>
    <row r="206" spans="1:26" ht="37.5" customHeight="1" thickTop="1" thickBot="1" x14ac:dyDescent="0.3">
      <c r="A206" s="58" t="s">
        <v>123</v>
      </c>
      <c r="B206" s="73"/>
      <c r="C206" s="101" t="s">
        <v>124</v>
      </c>
      <c r="D206" s="101" t="s">
        <v>125</v>
      </c>
      <c r="E206" s="101" t="s">
        <v>126</v>
      </c>
      <c r="F206" s="101" t="s">
        <v>127</v>
      </c>
      <c r="G206" s="126"/>
      <c r="H206" s="85" t="s">
        <v>128</v>
      </c>
      <c r="I206" s="144" t="s">
        <v>158</v>
      </c>
      <c r="J206" s="661" t="s">
        <v>235</v>
      </c>
      <c r="K206" s="756"/>
      <c r="L206" s="756"/>
      <c r="M206" s="756"/>
      <c r="N206" s="756"/>
      <c r="O206" s="756"/>
      <c r="P206" s="756"/>
      <c r="Q206" s="756"/>
      <c r="R206" s="145"/>
      <c r="S206" s="140"/>
      <c r="T206" s="574">
        <v>1</v>
      </c>
      <c r="U206" s="575">
        <f>T206</f>
        <v>1</v>
      </c>
      <c r="V206" s="218" t="b">
        <v>0</v>
      </c>
      <c r="W206" s="213">
        <f>IF(V206=TRUE,$X$206,0)</f>
        <v>0</v>
      </c>
      <c r="X206" s="213">
        <v>1</v>
      </c>
      <c r="Y206" s="213">
        <f>SUM(W206)</f>
        <v>0</v>
      </c>
      <c r="Z206" s="224">
        <f>Y206/1</f>
        <v>0</v>
      </c>
    </row>
    <row r="207" spans="1:26" ht="37.5" customHeight="1" thickTop="1" thickBot="1" x14ac:dyDescent="0.3">
      <c r="A207" s="58" t="s">
        <v>123</v>
      </c>
      <c r="B207" s="90"/>
      <c r="C207" s="93"/>
      <c r="D207" s="101" t="s">
        <v>125</v>
      </c>
      <c r="E207" s="101" t="s">
        <v>126</v>
      </c>
      <c r="F207" s="101" t="s">
        <v>127</v>
      </c>
      <c r="G207" s="126"/>
      <c r="H207" s="150" t="s">
        <v>160</v>
      </c>
      <c r="I207" s="144" t="s">
        <v>308</v>
      </c>
      <c r="J207" s="757" t="s">
        <v>331</v>
      </c>
      <c r="K207" s="757"/>
      <c r="L207" s="757"/>
      <c r="M207" s="757"/>
      <c r="N207" s="757"/>
      <c r="O207" s="757"/>
      <c r="P207" s="757"/>
      <c r="Q207" s="757"/>
      <c r="R207" s="130"/>
      <c r="S207" s="149"/>
      <c r="V207" s="472" t="b">
        <f>IF(AND(V208=TRUE,V209=TRUE,V210=TRUE),TRUE,FALSE)</f>
        <v>0</v>
      </c>
      <c r="W207" s="259"/>
      <c r="X207" s="259"/>
      <c r="Y207" s="259"/>
      <c r="Z207" s="260"/>
    </row>
    <row r="208" spans="1:26" ht="54.75" customHeight="1" thickTop="1" thickBot="1" x14ac:dyDescent="0.3">
      <c r="A208" s="58" t="s">
        <v>123</v>
      </c>
      <c r="B208" s="73"/>
      <c r="C208" s="73"/>
      <c r="D208" s="101" t="s">
        <v>125</v>
      </c>
      <c r="E208" s="101" t="s">
        <v>126</v>
      </c>
      <c r="F208" s="101" t="s">
        <v>127</v>
      </c>
      <c r="G208" s="126"/>
      <c r="H208" s="150" t="s">
        <v>160</v>
      </c>
      <c r="I208" s="132" t="s">
        <v>312</v>
      </c>
      <c r="J208" s="754" t="s">
        <v>967</v>
      </c>
      <c r="K208" s="754"/>
      <c r="L208" s="754"/>
      <c r="M208" s="754"/>
      <c r="N208" s="754"/>
      <c r="O208" s="754"/>
      <c r="P208" s="754"/>
      <c r="Q208" s="754"/>
      <c r="R208" s="126"/>
      <c r="S208" s="140"/>
      <c r="T208" s="574">
        <f>1/3</f>
        <v>0.33333333333333331</v>
      </c>
      <c r="U208" s="575">
        <f>(T208+T209+T210)</f>
        <v>1</v>
      </c>
      <c r="V208" s="218" t="b">
        <v>0</v>
      </c>
      <c r="W208" s="213">
        <f>IF(V208=TRUE,$X$208,0)</f>
        <v>0</v>
      </c>
      <c r="X208" s="249">
        <f>1/3</f>
        <v>0.33333333333333331</v>
      </c>
      <c r="Y208" s="213">
        <f>SUM(W208:W210)</f>
        <v>0</v>
      </c>
      <c r="Z208" s="224">
        <f>Y208/1</f>
        <v>0</v>
      </c>
    </row>
    <row r="209" spans="1:23" ht="63" customHeight="1" thickTop="1" thickBot="1" x14ac:dyDescent="0.3">
      <c r="A209" s="58" t="s">
        <v>123</v>
      </c>
      <c r="B209" s="73"/>
      <c r="C209" s="73"/>
      <c r="D209" s="101" t="s">
        <v>125</v>
      </c>
      <c r="E209" s="101" t="s">
        <v>126</v>
      </c>
      <c r="F209" s="101" t="s">
        <v>127</v>
      </c>
      <c r="G209" s="126"/>
      <c r="H209" s="150" t="s">
        <v>160</v>
      </c>
      <c r="I209" s="132" t="s">
        <v>332</v>
      </c>
      <c r="J209" s="754" t="s">
        <v>968</v>
      </c>
      <c r="K209" s="754"/>
      <c r="L209" s="754"/>
      <c r="M209" s="754"/>
      <c r="N209" s="754"/>
      <c r="O209" s="754"/>
      <c r="P209" s="754"/>
      <c r="Q209" s="754"/>
      <c r="R209" s="126"/>
      <c r="S209" s="140"/>
      <c r="T209" s="574">
        <f>1/3</f>
        <v>0.33333333333333331</v>
      </c>
      <c r="V209" s="218" t="b">
        <v>0</v>
      </c>
      <c r="W209" s="213">
        <f>IF(V209=TRUE,$X$208,0)</f>
        <v>0</v>
      </c>
    </row>
    <row r="210" spans="1:23" ht="37.5" customHeight="1" thickTop="1" thickBot="1" x14ac:dyDescent="0.3">
      <c r="A210" s="58" t="s">
        <v>123</v>
      </c>
      <c r="B210" s="73"/>
      <c r="C210" s="73"/>
      <c r="D210" s="101" t="s">
        <v>125</v>
      </c>
      <c r="E210" s="101" t="s">
        <v>126</v>
      </c>
      <c r="F210" s="101" t="s">
        <v>127</v>
      </c>
      <c r="G210" s="126"/>
      <c r="H210" s="85" t="s">
        <v>160</v>
      </c>
      <c r="I210" s="132" t="s">
        <v>333</v>
      </c>
      <c r="J210" s="755" t="s">
        <v>334</v>
      </c>
      <c r="K210" s="755"/>
      <c r="L210" s="755"/>
      <c r="M210" s="755"/>
      <c r="N210" s="755"/>
      <c r="O210" s="755"/>
      <c r="P210" s="755"/>
      <c r="Q210" s="755"/>
      <c r="R210" s="136"/>
      <c r="S210" s="140"/>
      <c r="T210" s="574">
        <f>1/3</f>
        <v>0.33333333333333331</v>
      </c>
      <c r="V210" s="218" t="b">
        <v>0</v>
      </c>
      <c r="W210" s="213">
        <f>IF(V210=TRUE,$X$208,0)</f>
        <v>0</v>
      </c>
    </row>
    <row r="211" spans="1:23" ht="37.5" customHeight="1" thickTop="1" x14ac:dyDescent="0.25"/>
    <row r="212" spans="1:23" ht="37.5" customHeight="1" x14ac:dyDescent="0.25"/>
    <row r="213" spans="1:23" ht="37.5" customHeight="1" x14ac:dyDescent="0.25"/>
    <row r="214" spans="1:23" ht="37.5" customHeight="1" x14ac:dyDescent="0.25"/>
    <row r="215" spans="1:23" ht="37.5" customHeight="1" x14ac:dyDescent="0.25"/>
    <row r="216" spans="1:23" ht="37.5" customHeight="1" x14ac:dyDescent="0.25"/>
    <row r="217" spans="1:23" ht="37.5" customHeight="1" x14ac:dyDescent="0.25"/>
    <row r="218" spans="1:23" ht="37.5" customHeight="1" x14ac:dyDescent="0.25"/>
    <row r="219" spans="1:23" ht="37.5" customHeight="1" x14ac:dyDescent="0.25"/>
    <row r="220" spans="1:23" ht="37.5" customHeight="1" x14ac:dyDescent="0.25"/>
    <row r="221" spans="1:23" ht="37.5" customHeight="1" x14ac:dyDescent="0.25"/>
    <row r="222" spans="1:23" ht="37.5" customHeight="1" x14ac:dyDescent="0.25"/>
  </sheetData>
  <mergeCells count="143">
    <mergeCell ref="J12:Q12"/>
    <mergeCell ref="J13:Q13"/>
    <mergeCell ref="H15:I15"/>
    <mergeCell ref="J15:S15"/>
    <mergeCell ref="H17:S17"/>
    <mergeCell ref="J20:Q20"/>
    <mergeCell ref="H2:S2"/>
    <mergeCell ref="H4:S4"/>
    <mergeCell ref="H6:I6"/>
    <mergeCell ref="J6:S6"/>
    <mergeCell ref="H8:S8"/>
    <mergeCell ref="J11:Q11"/>
    <mergeCell ref="J30:Q30"/>
    <mergeCell ref="J31:Q31"/>
    <mergeCell ref="J32:Q32"/>
    <mergeCell ref="J33:Q33"/>
    <mergeCell ref="H35:I35"/>
    <mergeCell ref="J35:S35"/>
    <mergeCell ref="J21:Q21"/>
    <mergeCell ref="J22:Q22"/>
    <mergeCell ref="H24:I24"/>
    <mergeCell ref="J24:S24"/>
    <mergeCell ref="H26:S26"/>
    <mergeCell ref="J29:Q29"/>
    <mergeCell ref="H48:I48"/>
    <mergeCell ref="J48:S48"/>
    <mergeCell ref="H50:S50"/>
    <mergeCell ref="J53:Q53"/>
    <mergeCell ref="J54:Q54"/>
    <mergeCell ref="J55:Q55"/>
    <mergeCell ref="H37:S37"/>
    <mergeCell ref="J40:Q40"/>
    <mergeCell ref="J41:Q41"/>
    <mergeCell ref="J42:Q42"/>
    <mergeCell ref="H44:S44"/>
    <mergeCell ref="H46:S46"/>
    <mergeCell ref="H66:S66"/>
    <mergeCell ref="J69:Q69"/>
    <mergeCell ref="J70:Q70"/>
    <mergeCell ref="J71:Q71"/>
    <mergeCell ref="J72:Q72"/>
    <mergeCell ref="H74:I74"/>
    <mergeCell ref="J74:S74"/>
    <mergeCell ref="J56:Q56"/>
    <mergeCell ref="J57:Q57"/>
    <mergeCell ref="H60:S60"/>
    <mergeCell ref="H62:S62"/>
    <mergeCell ref="H64:I64"/>
    <mergeCell ref="J64:S64"/>
    <mergeCell ref="J84:Q84"/>
    <mergeCell ref="J85:Q85"/>
    <mergeCell ref="H88:S88"/>
    <mergeCell ref="H90:S90"/>
    <mergeCell ref="H92:I92"/>
    <mergeCell ref="J92:S92"/>
    <mergeCell ref="H76:S76"/>
    <mergeCell ref="J79:Q79"/>
    <mergeCell ref="J80:Q80"/>
    <mergeCell ref="J81:Q81"/>
    <mergeCell ref="J82:Q82"/>
    <mergeCell ref="J83:Q83"/>
    <mergeCell ref="H103:S103"/>
    <mergeCell ref="J106:Q106"/>
    <mergeCell ref="J107:Q107"/>
    <mergeCell ref="J108:Q108"/>
    <mergeCell ref="J109:R109"/>
    <mergeCell ref="J110:Q110"/>
    <mergeCell ref="H94:S94"/>
    <mergeCell ref="J97:Q97"/>
    <mergeCell ref="J98:Q98"/>
    <mergeCell ref="J99:Q99"/>
    <mergeCell ref="H101:I101"/>
    <mergeCell ref="J101:S101"/>
    <mergeCell ref="H120:S120"/>
    <mergeCell ref="H122:I122"/>
    <mergeCell ref="J122:S122"/>
    <mergeCell ref="H124:S124"/>
    <mergeCell ref="J127:Q127"/>
    <mergeCell ref="J128:Q128"/>
    <mergeCell ref="J111:Q111"/>
    <mergeCell ref="J112:Q112"/>
    <mergeCell ref="J113:Q113"/>
    <mergeCell ref="J114:Q114"/>
    <mergeCell ref="J115:Q115"/>
    <mergeCell ref="H118:S118"/>
    <mergeCell ref="H136:S136"/>
    <mergeCell ref="J139:Q139"/>
    <mergeCell ref="J140:Q140"/>
    <mergeCell ref="H143:S143"/>
    <mergeCell ref="H145:S145"/>
    <mergeCell ref="H147:I147"/>
    <mergeCell ref="J147:S147"/>
    <mergeCell ref="J129:Q129"/>
    <mergeCell ref="J130:Q130"/>
    <mergeCell ref="J131:Q131"/>
    <mergeCell ref="J132:Q132"/>
    <mergeCell ref="H134:I134"/>
    <mergeCell ref="J134:S134"/>
    <mergeCell ref="J157:Q157"/>
    <mergeCell ref="J158:Q158"/>
    <mergeCell ref="J159:Q159"/>
    <mergeCell ref="J160:Q160"/>
    <mergeCell ref="J161:Q161"/>
    <mergeCell ref="J162:Q162"/>
    <mergeCell ref="H149:S149"/>
    <mergeCell ref="J152:Q152"/>
    <mergeCell ref="J153:Q153"/>
    <mergeCell ref="J154:Q154"/>
    <mergeCell ref="J155:Q155"/>
    <mergeCell ref="J156:Q156"/>
    <mergeCell ref="J172:Q172"/>
    <mergeCell ref="J173:Q173"/>
    <mergeCell ref="J174:Q174"/>
    <mergeCell ref="J175:Q175"/>
    <mergeCell ref="H177:I177"/>
    <mergeCell ref="J177:S177"/>
    <mergeCell ref="J163:Q163"/>
    <mergeCell ref="J164:Q164"/>
    <mergeCell ref="H166:I166"/>
    <mergeCell ref="J166:S166"/>
    <mergeCell ref="H168:S168"/>
    <mergeCell ref="J171:Q171"/>
    <mergeCell ref="J187:Q187"/>
    <mergeCell ref="H189:I189"/>
    <mergeCell ref="J189:S189"/>
    <mergeCell ref="H191:S191"/>
    <mergeCell ref="J194:Q194"/>
    <mergeCell ref="H197:S197"/>
    <mergeCell ref="H179:S179"/>
    <mergeCell ref="J182:Q182"/>
    <mergeCell ref="J183:Q183"/>
    <mergeCell ref="J184:Q184"/>
    <mergeCell ref="J185:Q185"/>
    <mergeCell ref="J186:Q186"/>
    <mergeCell ref="J208:Q208"/>
    <mergeCell ref="J209:Q209"/>
    <mergeCell ref="J210:Q210"/>
    <mergeCell ref="H199:S199"/>
    <mergeCell ref="H201:I201"/>
    <mergeCell ref="J201:S201"/>
    <mergeCell ref="H203:S203"/>
    <mergeCell ref="J206:Q206"/>
    <mergeCell ref="J207:Q20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from>
                    <xdr:col>18</xdr:col>
                    <xdr:colOff>361950</xdr:colOff>
                    <xdr:row>10</xdr:row>
                    <xdr:rowOff>133350</xdr:rowOff>
                  </from>
                  <to>
                    <xdr:col>18</xdr:col>
                    <xdr:colOff>666750</xdr:colOff>
                    <xdr:row>10</xdr:row>
                    <xdr:rowOff>352425</xdr:rowOff>
                  </to>
                </anchor>
              </controlPr>
            </control>
          </mc:Choice>
        </mc:AlternateContent>
        <mc:AlternateContent xmlns:mc="http://schemas.openxmlformats.org/markup-compatibility/2006">
          <mc:Choice Requires="x14">
            <control shapeId="28674" r:id="rId5" name="Check Box 2">
              <controlPr defaultSize="0" autoFill="0" autoLine="0" autoPict="0">
                <anchor moveWithCells="1">
                  <from>
                    <xdr:col>18</xdr:col>
                    <xdr:colOff>361950</xdr:colOff>
                    <xdr:row>12</xdr:row>
                    <xdr:rowOff>342900</xdr:rowOff>
                  </from>
                  <to>
                    <xdr:col>18</xdr:col>
                    <xdr:colOff>666750</xdr:colOff>
                    <xdr:row>12</xdr:row>
                    <xdr:rowOff>561975</xdr:rowOff>
                  </to>
                </anchor>
              </controlPr>
            </control>
          </mc:Choice>
        </mc:AlternateContent>
        <mc:AlternateContent xmlns:mc="http://schemas.openxmlformats.org/markup-compatibility/2006">
          <mc:Choice Requires="x14">
            <control shapeId="28675" r:id="rId6" name="Check Box 3">
              <controlPr defaultSize="0" autoFill="0" autoLine="0" autoPict="0">
                <anchor moveWithCells="1">
                  <from>
                    <xdr:col>18</xdr:col>
                    <xdr:colOff>361950</xdr:colOff>
                    <xdr:row>19</xdr:row>
                    <xdr:rowOff>133350</xdr:rowOff>
                  </from>
                  <to>
                    <xdr:col>18</xdr:col>
                    <xdr:colOff>666750</xdr:colOff>
                    <xdr:row>19</xdr:row>
                    <xdr:rowOff>352425</xdr:rowOff>
                  </to>
                </anchor>
              </controlPr>
            </control>
          </mc:Choice>
        </mc:AlternateContent>
        <mc:AlternateContent xmlns:mc="http://schemas.openxmlformats.org/markup-compatibility/2006">
          <mc:Choice Requires="x14">
            <control shapeId="28676" r:id="rId7" name="Check Box 4">
              <controlPr defaultSize="0" autoFill="0" autoLine="0" autoPict="0">
                <anchor moveWithCells="1">
                  <from>
                    <xdr:col>18</xdr:col>
                    <xdr:colOff>361950</xdr:colOff>
                    <xdr:row>21</xdr:row>
                    <xdr:rowOff>190500</xdr:rowOff>
                  </from>
                  <to>
                    <xdr:col>18</xdr:col>
                    <xdr:colOff>666750</xdr:colOff>
                    <xdr:row>21</xdr:row>
                    <xdr:rowOff>409575</xdr:rowOff>
                  </to>
                </anchor>
              </controlPr>
            </control>
          </mc:Choice>
        </mc:AlternateContent>
        <mc:AlternateContent xmlns:mc="http://schemas.openxmlformats.org/markup-compatibility/2006">
          <mc:Choice Requires="x14">
            <control shapeId="28677" r:id="rId8" name="Check Box 5">
              <controlPr defaultSize="0" autoFill="0" autoLine="0" autoPict="0">
                <anchor moveWithCells="1">
                  <from>
                    <xdr:col>18</xdr:col>
                    <xdr:colOff>361950</xdr:colOff>
                    <xdr:row>28</xdr:row>
                    <xdr:rowOff>247650</xdr:rowOff>
                  </from>
                  <to>
                    <xdr:col>18</xdr:col>
                    <xdr:colOff>666750</xdr:colOff>
                    <xdr:row>28</xdr:row>
                    <xdr:rowOff>466725</xdr:rowOff>
                  </to>
                </anchor>
              </controlPr>
            </control>
          </mc:Choice>
        </mc:AlternateContent>
        <mc:AlternateContent xmlns:mc="http://schemas.openxmlformats.org/markup-compatibility/2006">
          <mc:Choice Requires="x14">
            <control shapeId="28678" r:id="rId9" name="Check Box 6">
              <controlPr defaultSize="0" autoFill="0" autoLine="0" autoPict="0">
                <anchor moveWithCells="1">
                  <from>
                    <xdr:col>18</xdr:col>
                    <xdr:colOff>361950</xdr:colOff>
                    <xdr:row>30</xdr:row>
                    <xdr:rowOff>133350</xdr:rowOff>
                  </from>
                  <to>
                    <xdr:col>18</xdr:col>
                    <xdr:colOff>666750</xdr:colOff>
                    <xdr:row>30</xdr:row>
                    <xdr:rowOff>352425</xdr:rowOff>
                  </to>
                </anchor>
              </controlPr>
            </control>
          </mc:Choice>
        </mc:AlternateContent>
        <mc:AlternateContent xmlns:mc="http://schemas.openxmlformats.org/markup-compatibility/2006">
          <mc:Choice Requires="x14">
            <control shapeId="28679" r:id="rId10" name="Check Box 7">
              <controlPr defaultSize="0" autoFill="0" autoLine="0" autoPict="0">
                <anchor moveWithCells="1">
                  <from>
                    <xdr:col>18</xdr:col>
                    <xdr:colOff>361950</xdr:colOff>
                    <xdr:row>32</xdr:row>
                    <xdr:rowOff>133350</xdr:rowOff>
                  </from>
                  <to>
                    <xdr:col>18</xdr:col>
                    <xdr:colOff>666750</xdr:colOff>
                    <xdr:row>32</xdr:row>
                    <xdr:rowOff>352425</xdr:rowOff>
                  </to>
                </anchor>
              </controlPr>
            </control>
          </mc:Choice>
        </mc:AlternateContent>
        <mc:AlternateContent xmlns:mc="http://schemas.openxmlformats.org/markup-compatibility/2006">
          <mc:Choice Requires="x14">
            <control shapeId="28680" r:id="rId11" name="Check Box 8">
              <controlPr defaultSize="0" autoFill="0" autoLine="0" autoPict="0">
                <anchor moveWithCells="1">
                  <from>
                    <xdr:col>18</xdr:col>
                    <xdr:colOff>361950</xdr:colOff>
                    <xdr:row>39</xdr:row>
                    <xdr:rowOff>133350</xdr:rowOff>
                  </from>
                  <to>
                    <xdr:col>18</xdr:col>
                    <xdr:colOff>666750</xdr:colOff>
                    <xdr:row>39</xdr:row>
                    <xdr:rowOff>352425</xdr:rowOff>
                  </to>
                </anchor>
              </controlPr>
            </control>
          </mc:Choice>
        </mc:AlternateContent>
        <mc:AlternateContent xmlns:mc="http://schemas.openxmlformats.org/markup-compatibility/2006">
          <mc:Choice Requires="x14">
            <control shapeId="28681" r:id="rId12" name="Check Box 9">
              <controlPr defaultSize="0" autoFill="0" autoLine="0" autoPict="0">
                <anchor moveWithCells="1">
                  <from>
                    <xdr:col>18</xdr:col>
                    <xdr:colOff>361950</xdr:colOff>
                    <xdr:row>41</xdr:row>
                    <xdr:rowOff>133350</xdr:rowOff>
                  </from>
                  <to>
                    <xdr:col>18</xdr:col>
                    <xdr:colOff>666750</xdr:colOff>
                    <xdr:row>41</xdr:row>
                    <xdr:rowOff>352425</xdr:rowOff>
                  </to>
                </anchor>
              </controlPr>
            </control>
          </mc:Choice>
        </mc:AlternateContent>
        <mc:AlternateContent xmlns:mc="http://schemas.openxmlformats.org/markup-compatibility/2006">
          <mc:Choice Requires="x14">
            <control shapeId="28682" r:id="rId13" name="Check Box 10">
              <controlPr defaultSize="0" autoFill="0" autoLine="0" autoPict="0">
                <anchor moveWithCells="1">
                  <from>
                    <xdr:col>18</xdr:col>
                    <xdr:colOff>361950</xdr:colOff>
                    <xdr:row>52</xdr:row>
                    <xdr:rowOff>219075</xdr:rowOff>
                  </from>
                  <to>
                    <xdr:col>18</xdr:col>
                    <xdr:colOff>666750</xdr:colOff>
                    <xdr:row>52</xdr:row>
                    <xdr:rowOff>438150</xdr:rowOff>
                  </to>
                </anchor>
              </controlPr>
            </control>
          </mc:Choice>
        </mc:AlternateContent>
        <mc:AlternateContent xmlns:mc="http://schemas.openxmlformats.org/markup-compatibility/2006">
          <mc:Choice Requires="x14">
            <control shapeId="28683" r:id="rId14" name="Check Box 11">
              <controlPr defaultSize="0" autoFill="0" autoLine="0" autoPict="0">
                <anchor moveWithCells="1">
                  <from>
                    <xdr:col>18</xdr:col>
                    <xdr:colOff>361950</xdr:colOff>
                    <xdr:row>54</xdr:row>
                    <xdr:rowOff>247650</xdr:rowOff>
                  </from>
                  <to>
                    <xdr:col>18</xdr:col>
                    <xdr:colOff>666750</xdr:colOff>
                    <xdr:row>54</xdr:row>
                    <xdr:rowOff>466725</xdr:rowOff>
                  </to>
                </anchor>
              </controlPr>
            </control>
          </mc:Choice>
        </mc:AlternateContent>
        <mc:AlternateContent xmlns:mc="http://schemas.openxmlformats.org/markup-compatibility/2006">
          <mc:Choice Requires="x14">
            <control shapeId="28684" r:id="rId15" name="Check Box 12">
              <controlPr defaultSize="0" autoFill="0" autoLine="0" autoPict="0">
                <anchor moveWithCells="1">
                  <from>
                    <xdr:col>18</xdr:col>
                    <xdr:colOff>361950</xdr:colOff>
                    <xdr:row>56</xdr:row>
                    <xdr:rowOff>133350</xdr:rowOff>
                  </from>
                  <to>
                    <xdr:col>18</xdr:col>
                    <xdr:colOff>666750</xdr:colOff>
                    <xdr:row>56</xdr:row>
                    <xdr:rowOff>352425</xdr:rowOff>
                  </to>
                </anchor>
              </controlPr>
            </control>
          </mc:Choice>
        </mc:AlternateContent>
        <mc:AlternateContent xmlns:mc="http://schemas.openxmlformats.org/markup-compatibility/2006">
          <mc:Choice Requires="x14">
            <control shapeId="28685" r:id="rId16" name="Check Box 13">
              <controlPr defaultSize="0" autoFill="0" autoLine="0" autoPict="0">
                <anchor moveWithCells="1">
                  <from>
                    <xdr:col>18</xdr:col>
                    <xdr:colOff>361950</xdr:colOff>
                    <xdr:row>68</xdr:row>
                    <xdr:rowOff>133350</xdr:rowOff>
                  </from>
                  <to>
                    <xdr:col>18</xdr:col>
                    <xdr:colOff>666750</xdr:colOff>
                    <xdr:row>68</xdr:row>
                    <xdr:rowOff>352425</xdr:rowOff>
                  </to>
                </anchor>
              </controlPr>
            </control>
          </mc:Choice>
        </mc:AlternateContent>
        <mc:AlternateContent xmlns:mc="http://schemas.openxmlformats.org/markup-compatibility/2006">
          <mc:Choice Requires="x14">
            <control shapeId="28686" r:id="rId17" name="Check Box 14">
              <controlPr defaultSize="0" autoFill="0" autoLine="0" autoPict="0">
                <anchor moveWithCells="1">
                  <from>
                    <xdr:col>18</xdr:col>
                    <xdr:colOff>361950</xdr:colOff>
                    <xdr:row>70</xdr:row>
                    <xdr:rowOff>228600</xdr:rowOff>
                  </from>
                  <to>
                    <xdr:col>18</xdr:col>
                    <xdr:colOff>666750</xdr:colOff>
                    <xdr:row>70</xdr:row>
                    <xdr:rowOff>447675</xdr:rowOff>
                  </to>
                </anchor>
              </controlPr>
            </control>
          </mc:Choice>
        </mc:AlternateContent>
        <mc:AlternateContent xmlns:mc="http://schemas.openxmlformats.org/markup-compatibility/2006">
          <mc:Choice Requires="x14">
            <control shapeId="28687" r:id="rId18" name="Check Box 15">
              <controlPr defaultSize="0" autoFill="0" autoLine="0" autoPict="0">
                <anchor moveWithCells="1">
                  <from>
                    <xdr:col>18</xdr:col>
                    <xdr:colOff>361950</xdr:colOff>
                    <xdr:row>71</xdr:row>
                    <xdr:rowOff>133350</xdr:rowOff>
                  </from>
                  <to>
                    <xdr:col>18</xdr:col>
                    <xdr:colOff>666750</xdr:colOff>
                    <xdr:row>71</xdr:row>
                    <xdr:rowOff>352425</xdr:rowOff>
                  </to>
                </anchor>
              </controlPr>
            </control>
          </mc:Choice>
        </mc:AlternateContent>
        <mc:AlternateContent xmlns:mc="http://schemas.openxmlformats.org/markup-compatibility/2006">
          <mc:Choice Requires="x14">
            <control shapeId="28688" r:id="rId19" name="Check Box 16">
              <controlPr defaultSize="0" autoFill="0" autoLine="0" autoPict="0">
                <anchor moveWithCells="1">
                  <from>
                    <xdr:col>18</xdr:col>
                    <xdr:colOff>361950</xdr:colOff>
                    <xdr:row>78</xdr:row>
                    <xdr:rowOff>228600</xdr:rowOff>
                  </from>
                  <to>
                    <xdr:col>18</xdr:col>
                    <xdr:colOff>666750</xdr:colOff>
                    <xdr:row>78</xdr:row>
                    <xdr:rowOff>447675</xdr:rowOff>
                  </to>
                </anchor>
              </controlPr>
            </control>
          </mc:Choice>
        </mc:AlternateContent>
        <mc:AlternateContent xmlns:mc="http://schemas.openxmlformats.org/markup-compatibility/2006">
          <mc:Choice Requires="x14">
            <control shapeId="28689" r:id="rId20" name="Check Box 17">
              <controlPr defaultSize="0" autoFill="0" autoLine="0" autoPict="0">
                <anchor moveWithCells="1">
                  <from>
                    <xdr:col>18</xdr:col>
                    <xdr:colOff>361950</xdr:colOff>
                    <xdr:row>80</xdr:row>
                    <xdr:rowOff>133350</xdr:rowOff>
                  </from>
                  <to>
                    <xdr:col>18</xdr:col>
                    <xdr:colOff>666750</xdr:colOff>
                    <xdr:row>80</xdr:row>
                    <xdr:rowOff>352425</xdr:rowOff>
                  </to>
                </anchor>
              </controlPr>
            </control>
          </mc:Choice>
        </mc:AlternateContent>
        <mc:AlternateContent xmlns:mc="http://schemas.openxmlformats.org/markup-compatibility/2006">
          <mc:Choice Requires="x14">
            <control shapeId="28690" r:id="rId21" name="Check Box 18">
              <controlPr defaultSize="0" autoFill="0" autoLine="0" autoPict="0">
                <anchor moveWithCells="1">
                  <from>
                    <xdr:col>18</xdr:col>
                    <xdr:colOff>361950</xdr:colOff>
                    <xdr:row>81</xdr:row>
                    <xdr:rowOff>342900</xdr:rowOff>
                  </from>
                  <to>
                    <xdr:col>18</xdr:col>
                    <xdr:colOff>666750</xdr:colOff>
                    <xdr:row>81</xdr:row>
                    <xdr:rowOff>561975</xdr:rowOff>
                  </to>
                </anchor>
              </controlPr>
            </control>
          </mc:Choice>
        </mc:AlternateContent>
        <mc:AlternateContent xmlns:mc="http://schemas.openxmlformats.org/markup-compatibility/2006">
          <mc:Choice Requires="x14">
            <control shapeId="28691" r:id="rId22" name="Check Box 19">
              <controlPr defaultSize="0" autoFill="0" autoLine="0" autoPict="0">
                <anchor moveWithCells="1">
                  <from>
                    <xdr:col>18</xdr:col>
                    <xdr:colOff>361950</xdr:colOff>
                    <xdr:row>83</xdr:row>
                    <xdr:rowOff>238125</xdr:rowOff>
                  </from>
                  <to>
                    <xdr:col>18</xdr:col>
                    <xdr:colOff>666750</xdr:colOff>
                    <xdr:row>83</xdr:row>
                    <xdr:rowOff>466725</xdr:rowOff>
                  </to>
                </anchor>
              </controlPr>
            </control>
          </mc:Choice>
        </mc:AlternateContent>
        <mc:AlternateContent xmlns:mc="http://schemas.openxmlformats.org/markup-compatibility/2006">
          <mc:Choice Requires="x14">
            <control shapeId="28692" r:id="rId23" name="Check Box 20">
              <controlPr defaultSize="0" autoFill="0" autoLine="0" autoPict="0">
                <anchor moveWithCells="1">
                  <from>
                    <xdr:col>18</xdr:col>
                    <xdr:colOff>361950</xdr:colOff>
                    <xdr:row>84</xdr:row>
                    <xdr:rowOff>219075</xdr:rowOff>
                  </from>
                  <to>
                    <xdr:col>18</xdr:col>
                    <xdr:colOff>666750</xdr:colOff>
                    <xdr:row>84</xdr:row>
                    <xdr:rowOff>438150</xdr:rowOff>
                  </to>
                </anchor>
              </controlPr>
            </control>
          </mc:Choice>
        </mc:AlternateContent>
        <mc:AlternateContent xmlns:mc="http://schemas.openxmlformats.org/markup-compatibility/2006">
          <mc:Choice Requires="x14">
            <control shapeId="28693" r:id="rId24" name="Check Box 21">
              <controlPr defaultSize="0" autoFill="0" autoLine="0" autoPict="0">
                <anchor moveWithCells="1">
                  <from>
                    <xdr:col>18</xdr:col>
                    <xdr:colOff>361950</xdr:colOff>
                    <xdr:row>96</xdr:row>
                    <xdr:rowOff>276225</xdr:rowOff>
                  </from>
                  <to>
                    <xdr:col>18</xdr:col>
                    <xdr:colOff>666750</xdr:colOff>
                    <xdr:row>96</xdr:row>
                    <xdr:rowOff>485775</xdr:rowOff>
                  </to>
                </anchor>
              </controlPr>
            </control>
          </mc:Choice>
        </mc:AlternateContent>
        <mc:AlternateContent xmlns:mc="http://schemas.openxmlformats.org/markup-compatibility/2006">
          <mc:Choice Requires="x14">
            <control shapeId="28694" r:id="rId25" name="Check Box 22">
              <controlPr defaultSize="0" autoFill="0" autoLine="0" autoPict="0">
                <anchor moveWithCells="1">
                  <from>
                    <xdr:col>18</xdr:col>
                    <xdr:colOff>361950</xdr:colOff>
                    <xdr:row>98</xdr:row>
                    <xdr:rowOff>133350</xdr:rowOff>
                  </from>
                  <to>
                    <xdr:col>18</xdr:col>
                    <xdr:colOff>666750</xdr:colOff>
                    <xdr:row>98</xdr:row>
                    <xdr:rowOff>352425</xdr:rowOff>
                  </to>
                </anchor>
              </controlPr>
            </control>
          </mc:Choice>
        </mc:AlternateContent>
        <mc:AlternateContent xmlns:mc="http://schemas.openxmlformats.org/markup-compatibility/2006">
          <mc:Choice Requires="x14">
            <control shapeId="28695" r:id="rId26" name="Check Box 23">
              <controlPr defaultSize="0" autoFill="0" autoLine="0" autoPict="0">
                <anchor moveWithCells="1">
                  <from>
                    <xdr:col>18</xdr:col>
                    <xdr:colOff>361950</xdr:colOff>
                    <xdr:row>105</xdr:row>
                    <xdr:rowOff>285750</xdr:rowOff>
                  </from>
                  <to>
                    <xdr:col>18</xdr:col>
                    <xdr:colOff>666750</xdr:colOff>
                    <xdr:row>105</xdr:row>
                    <xdr:rowOff>504825</xdr:rowOff>
                  </to>
                </anchor>
              </controlPr>
            </control>
          </mc:Choice>
        </mc:AlternateContent>
        <mc:AlternateContent xmlns:mc="http://schemas.openxmlformats.org/markup-compatibility/2006">
          <mc:Choice Requires="x14">
            <control shapeId="28696" r:id="rId27" name="Check Box 24">
              <controlPr defaultSize="0" autoFill="0" autoLine="0" autoPict="0">
                <anchor moveWithCells="1">
                  <from>
                    <xdr:col>18</xdr:col>
                    <xdr:colOff>361950</xdr:colOff>
                    <xdr:row>106</xdr:row>
                    <xdr:rowOff>276225</xdr:rowOff>
                  </from>
                  <to>
                    <xdr:col>18</xdr:col>
                    <xdr:colOff>666750</xdr:colOff>
                    <xdr:row>106</xdr:row>
                    <xdr:rowOff>485775</xdr:rowOff>
                  </to>
                </anchor>
              </controlPr>
            </control>
          </mc:Choice>
        </mc:AlternateContent>
        <mc:AlternateContent xmlns:mc="http://schemas.openxmlformats.org/markup-compatibility/2006">
          <mc:Choice Requires="x14">
            <control shapeId="28697" r:id="rId28" name="Check Box 25">
              <controlPr defaultSize="0" autoFill="0" autoLine="0" autoPict="0">
                <anchor moveWithCells="1">
                  <from>
                    <xdr:col>18</xdr:col>
                    <xdr:colOff>361950</xdr:colOff>
                    <xdr:row>108</xdr:row>
                    <xdr:rowOff>133350</xdr:rowOff>
                  </from>
                  <to>
                    <xdr:col>18</xdr:col>
                    <xdr:colOff>666750</xdr:colOff>
                    <xdr:row>108</xdr:row>
                    <xdr:rowOff>352425</xdr:rowOff>
                  </to>
                </anchor>
              </controlPr>
            </control>
          </mc:Choice>
        </mc:AlternateContent>
        <mc:AlternateContent xmlns:mc="http://schemas.openxmlformats.org/markup-compatibility/2006">
          <mc:Choice Requires="x14">
            <control shapeId="28698" r:id="rId29" name="Check Box 26">
              <controlPr defaultSize="0" autoFill="0" autoLine="0" autoPict="0">
                <anchor moveWithCells="1">
                  <from>
                    <xdr:col>18</xdr:col>
                    <xdr:colOff>361950</xdr:colOff>
                    <xdr:row>109</xdr:row>
                    <xdr:rowOff>133350</xdr:rowOff>
                  </from>
                  <to>
                    <xdr:col>18</xdr:col>
                    <xdr:colOff>666750</xdr:colOff>
                    <xdr:row>109</xdr:row>
                    <xdr:rowOff>352425</xdr:rowOff>
                  </to>
                </anchor>
              </controlPr>
            </control>
          </mc:Choice>
        </mc:AlternateContent>
        <mc:AlternateContent xmlns:mc="http://schemas.openxmlformats.org/markup-compatibility/2006">
          <mc:Choice Requires="x14">
            <control shapeId="28699" r:id="rId30" name="Check Box 27">
              <controlPr defaultSize="0" autoFill="0" autoLine="0" autoPict="0">
                <anchor moveWithCells="1">
                  <from>
                    <xdr:col>18</xdr:col>
                    <xdr:colOff>361950</xdr:colOff>
                    <xdr:row>110</xdr:row>
                    <xdr:rowOff>219075</xdr:rowOff>
                  </from>
                  <to>
                    <xdr:col>18</xdr:col>
                    <xdr:colOff>666750</xdr:colOff>
                    <xdr:row>110</xdr:row>
                    <xdr:rowOff>438150</xdr:rowOff>
                  </to>
                </anchor>
              </controlPr>
            </control>
          </mc:Choice>
        </mc:AlternateContent>
        <mc:AlternateContent xmlns:mc="http://schemas.openxmlformats.org/markup-compatibility/2006">
          <mc:Choice Requires="x14">
            <control shapeId="28700" r:id="rId31" name="Check Box 28">
              <controlPr defaultSize="0" autoFill="0" autoLine="0" autoPict="0">
                <anchor moveWithCells="1">
                  <from>
                    <xdr:col>18</xdr:col>
                    <xdr:colOff>361950</xdr:colOff>
                    <xdr:row>113</xdr:row>
                    <xdr:rowOff>133350</xdr:rowOff>
                  </from>
                  <to>
                    <xdr:col>18</xdr:col>
                    <xdr:colOff>666750</xdr:colOff>
                    <xdr:row>113</xdr:row>
                    <xdr:rowOff>352425</xdr:rowOff>
                  </to>
                </anchor>
              </controlPr>
            </control>
          </mc:Choice>
        </mc:AlternateContent>
        <mc:AlternateContent xmlns:mc="http://schemas.openxmlformats.org/markup-compatibility/2006">
          <mc:Choice Requires="x14">
            <control shapeId="28701" r:id="rId32" name="Check Box 29">
              <controlPr defaultSize="0" autoFill="0" autoLine="0" autoPict="0">
                <anchor moveWithCells="1">
                  <from>
                    <xdr:col>18</xdr:col>
                    <xdr:colOff>361950</xdr:colOff>
                    <xdr:row>114</xdr:row>
                    <xdr:rowOff>133350</xdr:rowOff>
                  </from>
                  <to>
                    <xdr:col>18</xdr:col>
                    <xdr:colOff>666750</xdr:colOff>
                    <xdr:row>114</xdr:row>
                    <xdr:rowOff>352425</xdr:rowOff>
                  </to>
                </anchor>
              </controlPr>
            </control>
          </mc:Choice>
        </mc:AlternateContent>
        <mc:AlternateContent xmlns:mc="http://schemas.openxmlformats.org/markup-compatibility/2006">
          <mc:Choice Requires="x14">
            <control shapeId="28702" r:id="rId33" name="Check Box 30">
              <controlPr defaultSize="0" autoFill="0" autoLine="0" autoPict="0">
                <anchor moveWithCells="1">
                  <from>
                    <xdr:col>18</xdr:col>
                    <xdr:colOff>361950</xdr:colOff>
                    <xdr:row>126</xdr:row>
                    <xdr:rowOff>133350</xdr:rowOff>
                  </from>
                  <to>
                    <xdr:col>18</xdr:col>
                    <xdr:colOff>666750</xdr:colOff>
                    <xdr:row>126</xdr:row>
                    <xdr:rowOff>352425</xdr:rowOff>
                  </to>
                </anchor>
              </controlPr>
            </control>
          </mc:Choice>
        </mc:AlternateContent>
        <mc:AlternateContent xmlns:mc="http://schemas.openxmlformats.org/markup-compatibility/2006">
          <mc:Choice Requires="x14">
            <control shapeId="28703" r:id="rId34" name="Check Box 31">
              <controlPr defaultSize="0" autoFill="0" autoLine="0" autoPict="0">
                <anchor moveWithCells="1">
                  <from>
                    <xdr:col>18</xdr:col>
                    <xdr:colOff>361950</xdr:colOff>
                    <xdr:row>128</xdr:row>
                    <xdr:rowOff>133350</xdr:rowOff>
                  </from>
                  <to>
                    <xdr:col>18</xdr:col>
                    <xdr:colOff>666750</xdr:colOff>
                    <xdr:row>128</xdr:row>
                    <xdr:rowOff>352425</xdr:rowOff>
                  </to>
                </anchor>
              </controlPr>
            </control>
          </mc:Choice>
        </mc:AlternateContent>
        <mc:AlternateContent xmlns:mc="http://schemas.openxmlformats.org/markup-compatibility/2006">
          <mc:Choice Requires="x14">
            <control shapeId="28704" r:id="rId35" name="Check Box 32">
              <controlPr defaultSize="0" autoFill="0" autoLine="0" autoPict="0">
                <anchor moveWithCells="1">
                  <from>
                    <xdr:col>18</xdr:col>
                    <xdr:colOff>361950</xdr:colOff>
                    <xdr:row>130</xdr:row>
                    <xdr:rowOff>247650</xdr:rowOff>
                  </from>
                  <to>
                    <xdr:col>18</xdr:col>
                    <xdr:colOff>666750</xdr:colOff>
                    <xdr:row>130</xdr:row>
                    <xdr:rowOff>466725</xdr:rowOff>
                  </to>
                </anchor>
              </controlPr>
            </control>
          </mc:Choice>
        </mc:AlternateContent>
        <mc:AlternateContent xmlns:mc="http://schemas.openxmlformats.org/markup-compatibility/2006">
          <mc:Choice Requires="x14">
            <control shapeId="28705" r:id="rId36" name="Check Box 33">
              <controlPr defaultSize="0" autoFill="0" autoLine="0" autoPict="0">
                <anchor moveWithCells="1">
                  <from>
                    <xdr:col>18</xdr:col>
                    <xdr:colOff>361950</xdr:colOff>
                    <xdr:row>131</xdr:row>
                    <xdr:rowOff>133350</xdr:rowOff>
                  </from>
                  <to>
                    <xdr:col>18</xdr:col>
                    <xdr:colOff>666750</xdr:colOff>
                    <xdr:row>131</xdr:row>
                    <xdr:rowOff>352425</xdr:rowOff>
                  </to>
                </anchor>
              </controlPr>
            </control>
          </mc:Choice>
        </mc:AlternateContent>
        <mc:AlternateContent xmlns:mc="http://schemas.openxmlformats.org/markup-compatibility/2006">
          <mc:Choice Requires="x14">
            <control shapeId="28706" r:id="rId37" name="Check Box 34">
              <controlPr defaultSize="0" autoFill="0" autoLine="0" autoPict="0">
                <anchor moveWithCells="1">
                  <from>
                    <xdr:col>18</xdr:col>
                    <xdr:colOff>361950</xdr:colOff>
                    <xdr:row>139</xdr:row>
                    <xdr:rowOff>228600</xdr:rowOff>
                  </from>
                  <to>
                    <xdr:col>18</xdr:col>
                    <xdr:colOff>666750</xdr:colOff>
                    <xdr:row>139</xdr:row>
                    <xdr:rowOff>447675</xdr:rowOff>
                  </to>
                </anchor>
              </controlPr>
            </control>
          </mc:Choice>
        </mc:AlternateContent>
        <mc:AlternateContent xmlns:mc="http://schemas.openxmlformats.org/markup-compatibility/2006">
          <mc:Choice Requires="x14">
            <control shapeId="28707" r:id="rId38" name="Check Box 35">
              <controlPr defaultSize="0" autoFill="0" autoLine="0" autoPict="0">
                <anchor moveWithCells="1">
                  <from>
                    <xdr:col>18</xdr:col>
                    <xdr:colOff>361950</xdr:colOff>
                    <xdr:row>152</xdr:row>
                    <xdr:rowOff>133350</xdr:rowOff>
                  </from>
                  <to>
                    <xdr:col>18</xdr:col>
                    <xdr:colOff>666750</xdr:colOff>
                    <xdr:row>152</xdr:row>
                    <xdr:rowOff>352425</xdr:rowOff>
                  </to>
                </anchor>
              </controlPr>
            </control>
          </mc:Choice>
        </mc:AlternateContent>
        <mc:AlternateContent xmlns:mc="http://schemas.openxmlformats.org/markup-compatibility/2006">
          <mc:Choice Requires="x14">
            <control shapeId="28708" r:id="rId39" name="Check Box 36">
              <controlPr defaultSize="0" autoFill="0" autoLine="0" autoPict="0">
                <anchor moveWithCells="1">
                  <from>
                    <xdr:col>18</xdr:col>
                    <xdr:colOff>361950</xdr:colOff>
                    <xdr:row>153</xdr:row>
                    <xdr:rowOff>133350</xdr:rowOff>
                  </from>
                  <to>
                    <xdr:col>18</xdr:col>
                    <xdr:colOff>666750</xdr:colOff>
                    <xdr:row>153</xdr:row>
                    <xdr:rowOff>352425</xdr:rowOff>
                  </to>
                </anchor>
              </controlPr>
            </control>
          </mc:Choice>
        </mc:AlternateContent>
        <mc:AlternateContent xmlns:mc="http://schemas.openxmlformats.org/markup-compatibility/2006">
          <mc:Choice Requires="x14">
            <control shapeId="28709" r:id="rId40" name="Check Box 37">
              <controlPr defaultSize="0" autoFill="0" autoLine="0" autoPict="0">
                <anchor moveWithCells="1">
                  <from>
                    <xdr:col>18</xdr:col>
                    <xdr:colOff>361950</xdr:colOff>
                    <xdr:row>155</xdr:row>
                    <xdr:rowOff>238125</xdr:rowOff>
                  </from>
                  <to>
                    <xdr:col>18</xdr:col>
                    <xdr:colOff>666750</xdr:colOff>
                    <xdr:row>155</xdr:row>
                    <xdr:rowOff>466725</xdr:rowOff>
                  </to>
                </anchor>
              </controlPr>
            </control>
          </mc:Choice>
        </mc:AlternateContent>
        <mc:AlternateContent xmlns:mc="http://schemas.openxmlformats.org/markup-compatibility/2006">
          <mc:Choice Requires="x14">
            <control shapeId="28710" r:id="rId41" name="Check Box 38">
              <controlPr defaultSize="0" autoFill="0" autoLine="0" autoPict="0">
                <anchor moveWithCells="1">
                  <from>
                    <xdr:col>18</xdr:col>
                    <xdr:colOff>361950</xdr:colOff>
                    <xdr:row>156</xdr:row>
                    <xdr:rowOff>133350</xdr:rowOff>
                  </from>
                  <to>
                    <xdr:col>18</xdr:col>
                    <xdr:colOff>666750</xdr:colOff>
                    <xdr:row>156</xdr:row>
                    <xdr:rowOff>352425</xdr:rowOff>
                  </to>
                </anchor>
              </controlPr>
            </control>
          </mc:Choice>
        </mc:AlternateContent>
        <mc:AlternateContent xmlns:mc="http://schemas.openxmlformats.org/markup-compatibility/2006">
          <mc:Choice Requires="x14">
            <control shapeId="28711" r:id="rId42" name="Check Box 39">
              <controlPr defaultSize="0" autoFill="0" autoLine="0" autoPict="0">
                <anchor moveWithCells="1">
                  <from>
                    <xdr:col>18</xdr:col>
                    <xdr:colOff>361950</xdr:colOff>
                    <xdr:row>158</xdr:row>
                    <xdr:rowOff>238125</xdr:rowOff>
                  </from>
                  <to>
                    <xdr:col>18</xdr:col>
                    <xdr:colOff>666750</xdr:colOff>
                    <xdr:row>158</xdr:row>
                    <xdr:rowOff>466725</xdr:rowOff>
                  </to>
                </anchor>
              </controlPr>
            </control>
          </mc:Choice>
        </mc:AlternateContent>
        <mc:AlternateContent xmlns:mc="http://schemas.openxmlformats.org/markup-compatibility/2006">
          <mc:Choice Requires="x14">
            <control shapeId="28712" r:id="rId43" name="Check Box 40">
              <controlPr defaultSize="0" autoFill="0" autoLine="0" autoPict="0">
                <anchor moveWithCells="1">
                  <from>
                    <xdr:col>18</xdr:col>
                    <xdr:colOff>361950</xdr:colOff>
                    <xdr:row>170</xdr:row>
                    <xdr:rowOff>133350</xdr:rowOff>
                  </from>
                  <to>
                    <xdr:col>18</xdr:col>
                    <xdr:colOff>666750</xdr:colOff>
                    <xdr:row>170</xdr:row>
                    <xdr:rowOff>352425</xdr:rowOff>
                  </to>
                </anchor>
              </controlPr>
            </control>
          </mc:Choice>
        </mc:AlternateContent>
        <mc:AlternateContent xmlns:mc="http://schemas.openxmlformats.org/markup-compatibility/2006">
          <mc:Choice Requires="x14">
            <control shapeId="28713" r:id="rId44" name="Check Box 41">
              <controlPr defaultSize="0" autoFill="0" autoLine="0" autoPict="0">
                <anchor moveWithCells="1">
                  <from>
                    <xdr:col>18</xdr:col>
                    <xdr:colOff>361950</xdr:colOff>
                    <xdr:row>181</xdr:row>
                    <xdr:rowOff>133350</xdr:rowOff>
                  </from>
                  <to>
                    <xdr:col>18</xdr:col>
                    <xdr:colOff>666750</xdr:colOff>
                    <xdr:row>181</xdr:row>
                    <xdr:rowOff>352425</xdr:rowOff>
                  </to>
                </anchor>
              </controlPr>
            </control>
          </mc:Choice>
        </mc:AlternateContent>
        <mc:AlternateContent xmlns:mc="http://schemas.openxmlformats.org/markup-compatibility/2006">
          <mc:Choice Requires="x14">
            <control shapeId="28714" r:id="rId45" name="Check Box 42">
              <controlPr defaultSize="0" autoFill="0" autoLine="0" autoPict="0">
                <anchor moveWithCells="1">
                  <from>
                    <xdr:col>18</xdr:col>
                    <xdr:colOff>361950</xdr:colOff>
                    <xdr:row>182</xdr:row>
                    <xdr:rowOff>371475</xdr:rowOff>
                  </from>
                  <to>
                    <xdr:col>18</xdr:col>
                    <xdr:colOff>666750</xdr:colOff>
                    <xdr:row>182</xdr:row>
                    <xdr:rowOff>581025</xdr:rowOff>
                  </to>
                </anchor>
              </controlPr>
            </control>
          </mc:Choice>
        </mc:AlternateContent>
        <mc:AlternateContent xmlns:mc="http://schemas.openxmlformats.org/markup-compatibility/2006">
          <mc:Choice Requires="x14">
            <control shapeId="28715" r:id="rId46" name="Check Box 43">
              <controlPr defaultSize="0" autoFill="0" autoLine="0" autoPict="0">
                <anchor moveWithCells="1">
                  <from>
                    <xdr:col>18</xdr:col>
                    <xdr:colOff>361950</xdr:colOff>
                    <xdr:row>193</xdr:row>
                    <xdr:rowOff>238125</xdr:rowOff>
                  </from>
                  <to>
                    <xdr:col>18</xdr:col>
                    <xdr:colOff>666750</xdr:colOff>
                    <xdr:row>193</xdr:row>
                    <xdr:rowOff>466725</xdr:rowOff>
                  </to>
                </anchor>
              </controlPr>
            </control>
          </mc:Choice>
        </mc:AlternateContent>
        <mc:AlternateContent xmlns:mc="http://schemas.openxmlformats.org/markup-compatibility/2006">
          <mc:Choice Requires="x14">
            <control shapeId="28716" r:id="rId47" name="Check Box 44">
              <controlPr defaultSize="0" autoFill="0" autoLine="0" autoPict="0">
                <anchor moveWithCells="1">
                  <from>
                    <xdr:col>18</xdr:col>
                    <xdr:colOff>361950</xdr:colOff>
                    <xdr:row>205</xdr:row>
                    <xdr:rowOff>133350</xdr:rowOff>
                  </from>
                  <to>
                    <xdr:col>18</xdr:col>
                    <xdr:colOff>666750</xdr:colOff>
                    <xdr:row>205</xdr:row>
                    <xdr:rowOff>352425</xdr:rowOff>
                  </to>
                </anchor>
              </controlPr>
            </control>
          </mc:Choice>
        </mc:AlternateContent>
        <mc:AlternateContent xmlns:mc="http://schemas.openxmlformats.org/markup-compatibility/2006">
          <mc:Choice Requires="x14">
            <control shapeId="28717" r:id="rId48" name="Check Box 45">
              <controlPr defaultSize="0" autoFill="0" autoLine="0" autoPict="0">
                <anchor moveWithCells="1">
                  <from>
                    <xdr:col>18</xdr:col>
                    <xdr:colOff>361950</xdr:colOff>
                    <xdr:row>174</xdr:row>
                    <xdr:rowOff>276225</xdr:rowOff>
                  </from>
                  <to>
                    <xdr:col>18</xdr:col>
                    <xdr:colOff>666750</xdr:colOff>
                    <xdr:row>174</xdr:row>
                    <xdr:rowOff>485775</xdr:rowOff>
                  </to>
                </anchor>
              </controlPr>
            </control>
          </mc:Choice>
        </mc:AlternateContent>
        <mc:AlternateContent xmlns:mc="http://schemas.openxmlformats.org/markup-compatibility/2006">
          <mc:Choice Requires="x14">
            <control shapeId="28718" r:id="rId49" name="Check Box 46">
              <controlPr defaultSize="0" autoFill="0" autoLine="0" autoPict="0">
                <anchor moveWithCells="1">
                  <from>
                    <xdr:col>18</xdr:col>
                    <xdr:colOff>361950</xdr:colOff>
                    <xdr:row>185</xdr:row>
                    <xdr:rowOff>171450</xdr:rowOff>
                  </from>
                  <to>
                    <xdr:col>18</xdr:col>
                    <xdr:colOff>666750</xdr:colOff>
                    <xdr:row>185</xdr:row>
                    <xdr:rowOff>390525</xdr:rowOff>
                  </to>
                </anchor>
              </controlPr>
            </control>
          </mc:Choice>
        </mc:AlternateContent>
        <mc:AlternateContent xmlns:mc="http://schemas.openxmlformats.org/markup-compatibility/2006">
          <mc:Choice Requires="x14">
            <control shapeId="28719" r:id="rId50" name="Check Box 47">
              <controlPr defaultSize="0" autoFill="0" autoLine="0" autoPict="0">
                <anchor moveWithCells="1">
                  <from>
                    <xdr:col>18</xdr:col>
                    <xdr:colOff>361950</xdr:colOff>
                    <xdr:row>186</xdr:row>
                    <xdr:rowOff>171450</xdr:rowOff>
                  </from>
                  <to>
                    <xdr:col>18</xdr:col>
                    <xdr:colOff>666750</xdr:colOff>
                    <xdr:row>186</xdr:row>
                    <xdr:rowOff>390525</xdr:rowOff>
                  </to>
                </anchor>
              </controlPr>
            </control>
          </mc:Choice>
        </mc:AlternateContent>
        <mc:AlternateContent xmlns:mc="http://schemas.openxmlformats.org/markup-compatibility/2006">
          <mc:Choice Requires="x14">
            <control shapeId="28720" r:id="rId51" name="Check Box 48">
              <controlPr defaultSize="0" autoFill="0" autoLine="0" autoPict="0">
                <anchor moveWithCells="1">
                  <from>
                    <xdr:col>18</xdr:col>
                    <xdr:colOff>361950</xdr:colOff>
                    <xdr:row>171</xdr:row>
                    <xdr:rowOff>266700</xdr:rowOff>
                  </from>
                  <to>
                    <xdr:col>18</xdr:col>
                    <xdr:colOff>666750</xdr:colOff>
                    <xdr:row>171</xdr:row>
                    <xdr:rowOff>485775</xdr:rowOff>
                  </to>
                </anchor>
              </controlPr>
            </control>
          </mc:Choice>
        </mc:AlternateContent>
        <mc:AlternateContent xmlns:mc="http://schemas.openxmlformats.org/markup-compatibility/2006">
          <mc:Choice Requires="x14">
            <control shapeId="28721" r:id="rId52" name="Check Box 49">
              <controlPr defaultSize="0" autoFill="0" autoLine="0" autoPict="0">
                <anchor moveWithCells="1">
                  <from>
                    <xdr:col>18</xdr:col>
                    <xdr:colOff>361950</xdr:colOff>
                    <xdr:row>172</xdr:row>
                    <xdr:rowOff>276225</xdr:rowOff>
                  </from>
                  <to>
                    <xdr:col>18</xdr:col>
                    <xdr:colOff>666750</xdr:colOff>
                    <xdr:row>172</xdr:row>
                    <xdr:rowOff>485775</xdr:rowOff>
                  </to>
                </anchor>
              </controlPr>
            </control>
          </mc:Choice>
        </mc:AlternateContent>
        <mc:AlternateContent xmlns:mc="http://schemas.openxmlformats.org/markup-compatibility/2006">
          <mc:Choice Requires="x14">
            <control shapeId="28722" r:id="rId53" name="Check Box 50">
              <controlPr defaultSize="0" autoFill="0" autoLine="0" autoPict="0">
                <anchor moveWithCells="1">
                  <from>
                    <xdr:col>18</xdr:col>
                    <xdr:colOff>361950</xdr:colOff>
                    <xdr:row>160</xdr:row>
                    <xdr:rowOff>200025</xdr:rowOff>
                  </from>
                  <to>
                    <xdr:col>18</xdr:col>
                    <xdr:colOff>666750</xdr:colOff>
                    <xdr:row>160</xdr:row>
                    <xdr:rowOff>419100</xdr:rowOff>
                  </to>
                </anchor>
              </controlPr>
            </control>
          </mc:Choice>
        </mc:AlternateContent>
        <mc:AlternateContent xmlns:mc="http://schemas.openxmlformats.org/markup-compatibility/2006">
          <mc:Choice Requires="x14">
            <control shapeId="28723" r:id="rId54" name="Check Box 51">
              <controlPr defaultSize="0" autoFill="0" autoLine="0" autoPict="0">
                <anchor moveWithCells="1">
                  <from>
                    <xdr:col>18</xdr:col>
                    <xdr:colOff>361950</xdr:colOff>
                    <xdr:row>161</xdr:row>
                    <xdr:rowOff>361950</xdr:rowOff>
                  </from>
                  <to>
                    <xdr:col>18</xdr:col>
                    <xdr:colOff>666750</xdr:colOff>
                    <xdr:row>161</xdr:row>
                    <xdr:rowOff>581025</xdr:rowOff>
                  </to>
                </anchor>
              </controlPr>
            </control>
          </mc:Choice>
        </mc:AlternateContent>
        <mc:AlternateContent xmlns:mc="http://schemas.openxmlformats.org/markup-compatibility/2006">
          <mc:Choice Requires="x14">
            <control shapeId="28724" r:id="rId55" name="Check Box 52">
              <controlPr defaultSize="0" autoFill="0" autoLine="0" autoPict="0">
                <anchor moveWithCells="1">
                  <from>
                    <xdr:col>18</xdr:col>
                    <xdr:colOff>361950</xdr:colOff>
                    <xdr:row>162</xdr:row>
                    <xdr:rowOff>200025</xdr:rowOff>
                  </from>
                  <to>
                    <xdr:col>18</xdr:col>
                    <xdr:colOff>666750</xdr:colOff>
                    <xdr:row>162</xdr:row>
                    <xdr:rowOff>419100</xdr:rowOff>
                  </to>
                </anchor>
              </controlPr>
            </control>
          </mc:Choice>
        </mc:AlternateContent>
        <mc:AlternateContent xmlns:mc="http://schemas.openxmlformats.org/markup-compatibility/2006">
          <mc:Choice Requires="x14">
            <control shapeId="28725" r:id="rId56" name="Check Box 53">
              <controlPr defaultSize="0" autoFill="0" autoLine="0" autoPict="0">
                <anchor moveWithCells="1">
                  <from>
                    <xdr:col>18</xdr:col>
                    <xdr:colOff>361950</xdr:colOff>
                    <xdr:row>163</xdr:row>
                    <xdr:rowOff>209550</xdr:rowOff>
                  </from>
                  <to>
                    <xdr:col>18</xdr:col>
                    <xdr:colOff>666750</xdr:colOff>
                    <xdr:row>163</xdr:row>
                    <xdr:rowOff>438150</xdr:rowOff>
                  </to>
                </anchor>
              </controlPr>
            </control>
          </mc:Choice>
        </mc:AlternateContent>
        <mc:AlternateContent xmlns:mc="http://schemas.openxmlformats.org/markup-compatibility/2006">
          <mc:Choice Requires="x14">
            <control shapeId="28726" r:id="rId57" name="Check Box 54">
              <controlPr defaultSize="0" autoFill="0" autoLine="0" autoPict="0">
                <anchor moveWithCells="1">
                  <from>
                    <xdr:col>18</xdr:col>
                    <xdr:colOff>361950</xdr:colOff>
                    <xdr:row>183</xdr:row>
                    <xdr:rowOff>133350</xdr:rowOff>
                  </from>
                  <to>
                    <xdr:col>18</xdr:col>
                    <xdr:colOff>666750</xdr:colOff>
                    <xdr:row>183</xdr:row>
                    <xdr:rowOff>352425</xdr:rowOff>
                  </to>
                </anchor>
              </controlPr>
            </control>
          </mc:Choice>
        </mc:AlternateContent>
        <mc:AlternateContent xmlns:mc="http://schemas.openxmlformats.org/markup-compatibility/2006">
          <mc:Choice Requires="x14">
            <control shapeId="28727" r:id="rId58" name="Check Box 55">
              <controlPr defaultSize="0" autoFill="0" autoLine="0" autoPict="0">
                <anchor moveWithCells="1">
                  <from>
                    <xdr:col>18</xdr:col>
                    <xdr:colOff>361950</xdr:colOff>
                    <xdr:row>207</xdr:row>
                    <xdr:rowOff>228600</xdr:rowOff>
                  </from>
                  <to>
                    <xdr:col>18</xdr:col>
                    <xdr:colOff>666750</xdr:colOff>
                    <xdr:row>207</xdr:row>
                    <xdr:rowOff>447675</xdr:rowOff>
                  </to>
                </anchor>
              </controlPr>
            </control>
          </mc:Choice>
        </mc:AlternateContent>
        <mc:AlternateContent xmlns:mc="http://schemas.openxmlformats.org/markup-compatibility/2006">
          <mc:Choice Requires="x14">
            <control shapeId="28728" r:id="rId59" name="Check Box 56">
              <controlPr defaultSize="0" autoFill="0" autoLine="0" autoPict="0">
                <anchor moveWithCells="1">
                  <from>
                    <xdr:col>18</xdr:col>
                    <xdr:colOff>361950</xdr:colOff>
                    <xdr:row>208</xdr:row>
                    <xdr:rowOff>257175</xdr:rowOff>
                  </from>
                  <to>
                    <xdr:col>18</xdr:col>
                    <xdr:colOff>666750</xdr:colOff>
                    <xdr:row>208</xdr:row>
                    <xdr:rowOff>476250</xdr:rowOff>
                  </to>
                </anchor>
              </controlPr>
            </control>
          </mc:Choice>
        </mc:AlternateContent>
        <mc:AlternateContent xmlns:mc="http://schemas.openxmlformats.org/markup-compatibility/2006">
          <mc:Choice Requires="x14">
            <control shapeId="28729" r:id="rId60" name="Check Box 57">
              <controlPr defaultSize="0" autoFill="0" autoLine="0" autoPict="0">
                <anchor moveWithCells="1">
                  <from>
                    <xdr:col>18</xdr:col>
                    <xdr:colOff>361950</xdr:colOff>
                    <xdr:row>209</xdr:row>
                    <xdr:rowOff>133350</xdr:rowOff>
                  </from>
                  <to>
                    <xdr:col>18</xdr:col>
                    <xdr:colOff>666750</xdr:colOff>
                    <xdr:row>209</xdr:row>
                    <xdr:rowOff>352425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U589"/>
  <sheetViews>
    <sheetView showGridLines="0" showRowColHeaders="0" zoomScale="90" zoomScaleNormal="90" workbookViewId="0">
      <selection activeCell="A18" sqref="A18:C18"/>
    </sheetView>
  </sheetViews>
  <sheetFormatPr baseColWidth="10" defaultRowHeight="15" x14ac:dyDescent="0.25"/>
  <cols>
    <col min="1" max="1" width="30" style="6" customWidth="1"/>
    <col min="2" max="5" width="16.42578125" style="6" customWidth="1"/>
    <col min="6" max="6" width="11.42578125" style="6" customWidth="1"/>
    <col min="7" max="7" width="27" style="1" customWidth="1"/>
    <col min="8" max="8" width="16.5703125" style="1" customWidth="1"/>
    <col min="9" max="9" width="13.42578125" style="198" customWidth="1"/>
    <col min="10" max="11" width="19.28515625" style="1" customWidth="1"/>
    <col min="12" max="12" width="19.28515625" customWidth="1"/>
    <col min="13" max="16384" width="11.42578125" style="6"/>
  </cols>
  <sheetData>
    <row r="1" spans="7:11" ht="36" customHeight="1" x14ac:dyDescent="0.25">
      <c r="G1" s="179"/>
      <c r="H1"/>
      <c r="I1" s="197"/>
      <c r="J1"/>
      <c r="K1" s="6"/>
    </row>
    <row r="2" spans="7:11" customFormat="1" ht="38.25" customHeight="1" x14ac:dyDescent="0.25">
      <c r="I2" s="197"/>
    </row>
    <row r="3" spans="7:11" customFormat="1" ht="38.25" customHeight="1" x14ac:dyDescent="0.25">
      <c r="I3" s="197"/>
    </row>
    <row r="4" spans="7:11" customFormat="1" ht="38.25" customHeight="1" x14ac:dyDescent="0.25">
      <c r="I4" s="197"/>
    </row>
    <row r="5" spans="7:11" customFormat="1" ht="38.25" customHeight="1" x14ac:dyDescent="0.25">
      <c r="I5" s="197"/>
    </row>
    <row r="6" spans="7:11" customFormat="1" ht="38.25" customHeight="1" x14ac:dyDescent="0.25">
      <c r="I6" s="197"/>
    </row>
    <row r="7" spans="7:11" customFormat="1" ht="38.25" customHeight="1" x14ac:dyDescent="0.25">
      <c r="I7" s="197"/>
    </row>
    <row r="8" spans="7:11" customFormat="1" ht="38.25" customHeight="1" x14ac:dyDescent="0.25">
      <c r="I8" s="197"/>
    </row>
    <row r="9" spans="7:11" customFormat="1" ht="38.25" customHeight="1" x14ac:dyDescent="0.25">
      <c r="I9" s="197"/>
    </row>
    <row r="10" spans="7:11" customFormat="1" ht="38.25" customHeight="1" x14ac:dyDescent="0.25">
      <c r="I10" s="197"/>
    </row>
    <row r="11" spans="7:11" customFormat="1" ht="38.25" customHeight="1" x14ac:dyDescent="0.25">
      <c r="I11" s="197"/>
    </row>
    <row r="12" spans="7:11" customFormat="1" ht="38.25" customHeight="1" x14ac:dyDescent="0.25">
      <c r="I12" s="197"/>
    </row>
    <row r="13" spans="7:11" customFormat="1" ht="38.25" customHeight="1" x14ac:dyDescent="0.25">
      <c r="I13" s="197"/>
    </row>
    <row r="14" spans="7:11" customFormat="1" ht="38.25" customHeight="1" x14ac:dyDescent="0.25">
      <c r="I14" s="197"/>
    </row>
    <row r="15" spans="7:11" customFormat="1" ht="38.25" customHeight="1" x14ac:dyDescent="0.25">
      <c r="I15" s="197"/>
    </row>
    <row r="16" spans="7:11" customFormat="1" ht="38.25" customHeight="1" x14ac:dyDescent="0.25">
      <c r="I16" s="197"/>
    </row>
    <row r="17" spans="1:21" customFormat="1" ht="38.25" customHeight="1" x14ac:dyDescent="0.25">
      <c r="A17" s="622" t="s">
        <v>1140</v>
      </c>
      <c r="I17" s="197"/>
    </row>
    <row r="18" spans="1:21" customFormat="1" ht="38.25" customHeight="1" x14ac:dyDescent="0.25">
      <c r="A18" s="750" t="str">
        <f>IF(Datos!E3&lt;&gt;"",Datos!E3,IF(Datos!E4&lt;&gt;"",Datos!E4,IF(Datos!E5&lt;&gt;"",Datos!E5,IF(Datos!E6&lt;&gt;"",Datos!E6,IF(Datos!E7&lt;&gt;"",Datos!E7,IF(Datos!E8&lt;&gt;"",Datos!E8,IF(Datos!E9&lt;&gt;"",Datos!E9,IF(Datos!E10&lt;&gt;"",Datos!E10))))))))</f>
        <v> JABIL MEXICO INVESTMENT, S. DE R.L. DE C.V.</v>
      </c>
      <c r="B18" s="750"/>
      <c r="C18" s="750"/>
      <c r="I18" s="197"/>
    </row>
    <row r="19" spans="1:21" ht="38.25" customHeight="1" x14ac:dyDescent="0.25"/>
    <row r="20" spans="1:21" ht="23.25" customHeight="1" x14ac:dyDescent="0.25"/>
    <row r="21" spans="1:21" ht="22.5" customHeight="1" x14ac:dyDescent="0.25">
      <c r="A21" s="527"/>
      <c r="B21" s="731"/>
      <c r="C21" s="731"/>
      <c r="D21" s="731"/>
      <c r="E21" s="731"/>
    </row>
    <row r="22" spans="1:21" ht="22.5" customHeight="1" x14ac:dyDescent="0.25">
      <c r="A22" s="527"/>
      <c r="B22" s="749"/>
      <c r="C22" s="749"/>
    </row>
    <row r="23" spans="1:21" ht="25.5" customHeight="1" x14ac:dyDescent="0.25"/>
    <row r="24" spans="1:21" ht="25.5" customHeight="1" x14ac:dyDescent="0.25"/>
    <row r="25" spans="1:21" ht="42.75" customHeight="1" x14ac:dyDescent="0.25">
      <c r="A25" s="735" t="s">
        <v>1098</v>
      </c>
      <c r="B25" s="735"/>
      <c r="C25" s="735"/>
      <c r="D25" s="735"/>
      <c r="E25" s="735"/>
      <c r="F25" s="735"/>
    </row>
    <row r="26" spans="1:21" ht="8.25" customHeight="1" x14ac:dyDescent="0.25">
      <c r="A26" s="735"/>
      <c r="B26" s="735"/>
      <c r="C26" s="735"/>
      <c r="D26" s="735"/>
      <c r="E26" s="735"/>
      <c r="F26" s="735"/>
    </row>
    <row r="27" spans="1:21" ht="52.5" customHeight="1" x14ac:dyDescent="0.25">
      <c r="A27" s="751" t="s">
        <v>1097</v>
      </c>
      <c r="B27" s="735"/>
      <c r="C27" s="735"/>
      <c r="H27" s="180"/>
      <c r="I27" s="201"/>
    </row>
    <row r="28" spans="1:21" ht="21.75" customHeight="1" x14ac:dyDescent="0.25">
      <c r="A28" s="1" t="s">
        <v>1099</v>
      </c>
      <c r="G28" s="6"/>
      <c r="H28" s="6"/>
      <c r="I28" s="6"/>
      <c r="J28"/>
      <c r="K28"/>
      <c r="M28"/>
      <c r="N28"/>
      <c r="O28"/>
      <c r="P28"/>
      <c r="Q28"/>
      <c r="R28"/>
      <c r="S28"/>
      <c r="T28"/>
      <c r="U28"/>
    </row>
    <row r="29" spans="1:21" ht="22.5" customHeight="1" x14ac:dyDescent="0.25">
      <c r="A29" s="736" t="s">
        <v>1128</v>
      </c>
      <c r="B29" s="736"/>
      <c r="C29" s="736"/>
      <c r="D29" s="736"/>
      <c r="E29" s="736"/>
      <c r="F29" s="736"/>
      <c r="G29" s="518"/>
      <c r="H29" s="518"/>
      <c r="I29" s="518"/>
      <c r="J29"/>
      <c r="K29"/>
      <c r="M29"/>
      <c r="N29"/>
      <c r="O29"/>
      <c r="P29"/>
      <c r="Q29"/>
      <c r="R29"/>
      <c r="S29"/>
      <c r="T29"/>
      <c r="U29"/>
    </row>
    <row r="30" spans="1:21" ht="7.5" customHeight="1" x14ac:dyDescent="0.25">
      <c r="J30"/>
      <c r="K30"/>
      <c r="M30"/>
      <c r="N30"/>
      <c r="O30"/>
      <c r="P30"/>
      <c r="Q30"/>
      <c r="R30"/>
      <c r="S30"/>
      <c r="T30"/>
      <c r="U30"/>
    </row>
    <row r="31" spans="1:21" ht="106.5" customHeight="1" x14ac:dyDescent="0.25">
      <c r="A31" s="737" t="s">
        <v>864</v>
      </c>
      <c r="B31" s="737"/>
      <c r="C31" s="737"/>
      <c r="D31" s="737"/>
      <c r="E31" s="737"/>
      <c r="F31" s="737"/>
      <c r="J31"/>
      <c r="K31"/>
      <c r="M31"/>
      <c r="N31"/>
      <c r="O31"/>
      <c r="P31"/>
      <c r="Q31"/>
      <c r="R31"/>
      <c r="S31"/>
      <c r="T31"/>
      <c r="U31"/>
    </row>
    <row r="32" spans="1:21" ht="11.25" customHeight="1" x14ac:dyDescent="0.25">
      <c r="J32"/>
      <c r="K32"/>
      <c r="M32"/>
      <c r="N32"/>
      <c r="O32"/>
      <c r="P32"/>
      <c r="Q32"/>
      <c r="R32"/>
      <c r="S32"/>
      <c r="T32"/>
      <c r="U32"/>
    </row>
    <row r="33" spans="1:21" ht="187.5" customHeight="1" x14ac:dyDescent="0.25">
      <c r="B33" s="546">
        <f>'1.5 Pequeña'!Z4</f>
        <v>0</v>
      </c>
      <c r="C33" s="546">
        <f>D33-B33</f>
        <v>1</v>
      </c>
      <c r="D33" s="547">
        <v>1</v>
      </c>
      <c r="J33"/>
      <c r="K33"/>
      <c r="M33"/>
      <c r="N33"/>
      <c r="O33"/>
      <c r="P33"/>
      <c r="Q33"/>
      <c r="R33"/>
      <c r="S33"/>
      <c r="T33"/>
      <c r="U33"/>
    </row>
    <row r="34" spans="1:21" ht="7.5" customHeight="1" x14ac:dyDescent="0.25">
      <c r="J34"/>
      <c r="K34"/>
      <c r="M34"/>
      <c r="N34"/>
      <c r="O34"/>
      <c r="P34"/>
      <c r="Q34"/>
      <c r="R34"/>
      <c r="S34"/>
      <c r="T34"/>
      <c r="U34"/>
    </row>
    <row r="35" spans="1:21" ht="24" customHeight="1" x14ac:dyDescent="0.25">
      <c r="A35" s="727" t="s">
        <v>1129</v>
      </c>
      <c r="B35" s="727"/>
      <c r="C35" s="727"/>
      <c r="D35" s="727"/>
      <c r="E35" s="727"/>
      <c r="F35" s="727"/>
      <c r="G35" s="6"/>
      <c r="J35"/>
      <c r="K35"/>
      <c r="M35"/>
      <c r="N35"/>
      <c r="O35"/>
      <c r="P35"/>
      <c r="Q35"/>
      <c r="R35"/>
      <c r="S35"/>
      <c r="T35"/>
      <c r="U35"/>
    </row>
    <row r="36" spans="1:21" ht="165.75" customHeight="1" x14ac:dyDescent="0.25">
      <c r="A36" s="732" t="s">
        <v>902</v>
      </c>
      <c r="B36" s="732"/>
      <c r="C36" s="732"/>
      <c r="D36" s="732"/>
      <c r="E36" s="732"/>
      <c r="F36" s="732"/>
      <c r="G36" s="6"/>
      <c r="H36" s="6"/>
      <c r="I36" s="6"/>
      <c r="K36" s="202"/>
    </row>
    <row r="37" spans="1:21" ht="7.5" customHeight="1" x14ac:dyDescent="0.25">
      <c r="G37" s="519"/>
      <c r="H37" s="519"/>
      <c r="I37" s="519"/>
      <c r="K37" s="202"/>
    </row>
    <row r="38" spans="1:21" ht="187.5" customHeight="1" x14ac:dyDescent="0.25">
      <c r="B38" s="546">
        <f>'1.5 Pequeña'!Z62</f>
        <v>0</v>
      </c>
      <c r="C38" s="546">
        <f>D38-B38</f>
        <v>1</v>
      </c>
      <c r="D38" s="547">
        <v>1</v>
      </c>
    </row>
    <row r="39" spans="1:21" ht="11.25" customHeight="1" x14ac:dyDescent="0.25">
      <c r="G39" s="182"/>
      <c r="H39" s="181"/>
    </row>
    <row r="40" spans="1:21" ht="22.5" customHeight="1" x14ac:dyDescent="0.25">
      <c r="A40" s="733" t="s">
        <v>1130</v>
      </c>
      <c r="B40" s="733"/>
      <c r="C40" s="733"/>
      <c r="D40" s="733"/>
      <c r="E40" s="733"/>
      <c r="F40" s="733"/>
      <c r="G40" s="6"/>
    </row>
    <row r="41" spans="1:21" ht="171.75" customHeight="1" x14ac:dyDescent="0.25">
      <c r="A41" s="728" t="s">
        <v>865</v>
      </c>
      <c r="B41" s="728"/>
      <c r="C41" s="728"/>
      <c r="D41" s="728"/>
      <c r="E41" s="728"/>
      <c r="F41" s="728"/>
      <c r="G41" s="6"/>
      <c r="H41" s="6"/>
      <c r="I41" s="6"/>
    </row>
    <row r="42" spans="1:21" ht="7.5" customHeight="1" x14ac:dyDescent="0.25"/>
    <row r="43" spans="1:21" ht="187.5" customHeight="1" x14ac:dyDescent="0.25">
      <c r="B43" s="546">
        <f>'1.5 Pequeña'!Z145</f>
        <v>0</v>
      </c>
      <c r="C43" s="546">
        <f>D43-B43</f>
        <v>1</v>
      </c>
      <c r="D43" s="547">
        <v>1</v>
      </c>
    </row>
    <row r="44" spans="1:21" ht="11.25" customHeight="1" x14ac:dyDescent="0.25"/>
    <row r="45" spans="1:21" ht="48" customHeight="1" x14ac:dyDescent="0.25">
      <c r="A45" s="738" t="s">
        <v>1100</v>
      </c>
      <c r="B45" s="738"/>
      <c r="C45" s="738"/>
      <c r="D45" s="738"/>
      <c r="E45" s="738"/>
      <c r="F45" s="738"/>
      <c r="G45" s="6"/>
    </row>
    <row r="46" spans="1:21" ht="11.25" customHeight="1" thickBot="1" x14ac:dyDescent="0.3"/>
    <row r="47" spans="1:21" ht="49.5" customHeight="1" thickTop="1" thickBot="1" x14ac:dyDescent="0.3">
      <c r="A47" s="594"/>
      <c r="B47" s="742" t="s">
        <v>1101</v>
      </c>
      <c r="C47" s="742"/>
      <c r="D47" s="742"/>
      <c r="E47" s="742"/>
      <c r="F47" s="743"/>
    </row>
    <row r="48" spans="1:21" ht="69" customHeight="1" thickTop="1" thickBot="1" x14ac:dyDescent="0.3">
      <c r="A48" s="594"/>
      <c r="B48" s="744" t="s">
        <v>1102</v>
      </c>
      <c r="C48" s="744"/>
      <c r="D48" s="744"/>
      <c r="E48" s="744"/>
      <c r="F48" s="745"/>
    </row>
    <row r="49" spans="1:9" ht="77.25" customHeight="1" thickTop="1" thickBot="1" x14ac:dyDescent="0.3">
      <c r="A49" s="594"/>
      <c r="B49" s="744" t="s">
        <v>1103</v>
      </c>
      <c r="C49" s="744"/>
      <c r="D49" s="744"/>
      <c r="E49" s="744"/>
      <c r="F49" s="745"/>
    </row>
    <row r="50" spans="1:9" ht="107.25" customHeight="1" thickTop="1" thickBot="1" x14ac:dyDescent="0.3">
      <c r="A50" s="594"/>
      <c r="B50" s="744" t="s">
        <v>1104</v>
      </c>
      <c r="C50" s="744"/>
      <c r="D50" s="744"/>
      <c r="E50" s="744"/>
      <c r="F50" s="745"/>
    </row>
    <row r="51" spans="1:9" ht="7.5" customHeight="1" thickTop="1" x14ac:dyDescent="0.25">
      <c r="B51" s="528"/>
      <c r="C51" s="528"/>
      <c r="D51" s="528"/>
      <c r="E51" s="528"/>
      <c r="F51" s="528"/>
    </row>
    <row r="52" spans="1:9" ht="22.5" customHeight="1" x14ac:dyDescent="0.25">
      <c r="A52" s="739" t="s">
        <v>1114</v>
      </c>
      <c r="B52" s="739"/>
      <c r="C52" s="739"/>
      <c r="D52" s="739"/>
      <c r="E52" s="739"/>
      <c r="F52" s="739"/>
    </row>
    <row r="53" spans="1:9" ht="17.25" customHeight="1" x14ac:dyDescent="0.25">
      <c r="A53" s="751" t="s">
        <v>1113</v>
      </c>
      <c r="B53" s="751"/>
      <c r="C53" s="751"/>
      <c r="D53" s="751"/>
      <c r="E53" s="751"/>
      <c r="F53" s="751"/>
    </row>
    <row r="54" spans="1:9" ht="21" customHeight="1" x14ac:dyDescent="0.25">
      <c r="A54" s="740" t="s">
        <v>1122</v>
      </c>
      <c r="B54" s="740"/>
      <c r="C54" s="740"/>
      <c r="D54" s="740"/>
      <c r="E54" s="740"/>
      <c r="F54" s="740"/>
    </row>
    <row r="55" spans="1:9" ht="20.25" customHeight="1" x14ac:dyDescent="0.25">
      <c r="A55" s="740" t="s">
        <v>1123</v>
      </c>
      <c r="B55" s="740"/>
      <c r="C55" s="740"/>
      <c r="D55" s="740"/>
      <c r="E55" s="740"/>
      <c r="F55" s="740"/>
    </row>
    <row r="56" spans="1:9" ht="22.5" customHeight="1" x14ac:dyDescent="0.25">
      <c r="A56" s="741" t="s">
        <v>1106</v>
      </c>
      <c r="B56" s="741"/>
      <c r="C56" s="741"/>
      <c r="D56" s="741"/>
      <c r="E56" s="741"/>
      <c r="F56" s="741"/>
    </row>
    <row r="57" spans="1:9" ht="37.5" customHeight="1" x14ac:dyDescent="0.25">
      <c r="A57" s="530" t="s">
        <v>1105</v>
      </c>
      <c r="B57" s="532" t="s">
        <v>1107</v>
      </c>
      <c r="C57" s="531" t="s">
        <v>1108</v>
      </c>
      <c r="D57" s="533" t="s">
        <v>1109</v>
      </c>
      <c r="E57" s="534" t="s">
        <v>1110</v>
      </c>
      <c r="F57" s="530" t="s">
        <v>1111</v>
      </c>
    </row>
    <row r="58" spans="1:9" ht="22.5" customHeight="1" x14ac:dyDescent="0.25">
      <c r="A58" s="535" t="s">
        <v>117</v>
      </c>
      <c r="B58" s="734" t="s">
        <v>1112</v>
      </c>
      <c r="C58" s="734"/>
      <c r="D58" s="734"/>
      <c r="E58" s="734"/>
      <c r="F58" s="734"/>
    </row>
    <row r="59" spans="1:9" ht="33.75" customHeight="1" x14ac:dyDescent="0.25">
      <c r="A59" s="536" t="s">
        <v>118</v>
      </c>
      <c r="B59" s="543">
        <f>'1.5 Pequeña'!Z11</f>
        <v>0</v>
      </c>
      <c r="C59" s="543">
        <f>'1.5 Pequeña'!Z13</f>
        <v>0</v>
      </c>
      <c r="D59" s="537"/>
      <c r="E59" s="537"/>
      <c r="F59" s="544" t="str">
        <f>IF(AND(B59=1,C59=1),"CUMPLE","NO CUMPLE")</f>
        <v>NO CUMPLE</v>
      </c>
      <c r="G59" s="6"/>
      <c r="H59" s="6"/>
      <c r="I59" s="6"/>
    </row>
    <row r="60" spans="1:9" ht="7.5" customHeight="1" x14ac:dyDescent="0.25">
      <c r="G60" s="184"/>
      <c r="H60" s="184"/>
      <c r="I60" s="199"/>
    </row>
    <row r="61" spans="1:9" ht="33.75" customHeight="1" x14ac:dyDescent="0.25">
      <c r="A61" s="538" t="s">
        <v>0</v>
      </c>
      <c r="B61" s="543">
        <f>'1.5 Pequeña'!Z20</f>
        <v>0</v>
      </c>
      <c r="C61" s="543">
        <f>'1.5 Pequeña'!Z22</f>
        <v>0</v>
      </c>
      <c r="D61" s="537"/>
      <c r="E61" s="537"/>
      <c r="F61" s="544" t="str">
        <f>IF(AND(B61=1,C61=1),"CUMPLE","NO CUMPLE")</f>
        <v>NO CUMPLE</v>
      </c>
      <c r="G61" s="6"/>
      <c r="H61" s="6"/>
      <c r="I61" s="6"/>
    </row>
    <row r="62" spans="1:9" ht="7.5" customHeight="1" x14ac:dyDescent="0.25">
      <c r="G62" s="183"/>
      <c r="H62" s="181"/>
    </row>
    <row r="63" spans="1:9" ht="33.75" customHeight="1" x14ac:dyDescent="0.25">
      <c r="A63" s="538" t="s">
        <v>142</v>
      </c>
      <c r="B63" s="543">
        <f>'1.5 Pequeña'!Z29</f>
        <v>0</v>
      </c>
      <c r="C63" s="543">
        <f>'1.5 Pequeña'!Z31</f>
        <v>0</v>
      </c>
      <c r="D63" s="537"/>
      <c r="E63" s="543">
        <f>'1.5 Pequeña'!Z33</f>
        <v>0</v>
      </c>
      <c r="F63" s="544" t="str">
        <f>IF(AND(B63=1,C63=1),"CUMPLE","NO CUMPLE")</f>
        <v>NO CUMPLE</v>
      </c>
      <c r="G63" s="183"/>
      <c r="H63" s="181"/>
    </row>
    <row r="64" spans="1:9" ht="8.25" customHeight="1" x14ac:dyDescent="0.25">
      <c r="G64" s="6"/>
      <c r="H64" s="6"/>
      <c r="I64" s="6"/>
    </row>
    <row r="65" spans="1:11" ht="33.75" customHeight="1" x14ac:dyDescent="0.25">
      <c r="A65" s="538" t="s">
        <v>150</v>
      </c>
      <c r="B65" s="543">
        <f>'1.5 Pequeña'!Z40</f>
        <v>0</v>
      </c>
      <c r="C65" s="537"/>
      <c r="D65" s="537"/>
      <c r="E65" s="543">
        <f>'1.5 Pequeña'!Z42</f>
        <v>0</v>
      </c>
      <c r="F65" s="544" t="str">
        <f>IF(AND(B65=1,E65=1),"CUMPLE","NO CUMPLE")</f>
        <v>NO CUMPLE</v>
      </c>
      <c r="G65" s="6"/>
      <c r="H65" s="6"/>
      <c r="I65" s="6"/>
    </row>
    <row r="66" spans="1:11" ht="7.5" customHeight="1" x14ac:dyDescent="0.25">
      <c r="G66" s="6"/>
      <c r="H66" s="6"/>
      <c r="I66" s="6"/>
    </row>
    <row r="67" spans="1:11" ht="22.5" customHeight="1" x14ac:dyDescent="0.25">
      <c r="A67" s="535" t="s">
        <v>117</v>
      </c>
      <c r="B67" s="734" t="s">
        <v>154</v>
      </c>
      <c r="C67" s="734"/>
      <c r="D67" s="734"/>
      <c r="E67" s="734"/>
      <c r="F67" s="734"/>
      <c r="G67" s="6"/>
      <c r="H67" s="6"/>
      <c r="I67" s="6"/>
    </row>
    <row r="68" spans="1:11" ht="33.75" customHeight="1" x14ac:dyDescent="0.25">
      <c r="A68" s="538" t="s">
        <v>156</v>
      </c>
      <c r="B68" s="543">
        <f>'1.5 Pequeña'!Z53</f>
        <v>0</v>
      </c>
      <c r="C68" s="539"/>
      <c r="D68" s="543">
        <f>'1.5 Pequeña'!Z55</f>
        <v>0</v>
      </c>
      <c r="E68" s="543">
        <f>'1.5 Pequeña'!Z57</f>
        <v>0</v>
      </c>
      <c r="F68" s="544" t="str">
        <f>IF(AND(B68=1,D68=1,E68=1),"CUMPLE","NO CUMPLE")</f>
        <v>NO CUMPLE</v>
      </c>
    </row>
    <row r="69" spans="1:11" ht="22.5" customHeight="1" x14ac:dyDescent="0.25">
      <c r="A69"/>
      <c r="B69"/>
      <c r="C69"/>
      <c r="D69"/>
      <c r="E69"/>
      <c r="F69"/>
    </row>
    <row r="70" spans="1:11" ht="22.5" customHeight="1" x14ac:dyDescent="0.25">
      <c r="A70" s="746" t="s">
        <v>1116</v>
      </c>
      <c r="B70" s="746"/>
      <c r="C70" s="747" t="s">
        <v>1115</v>
      </c>
      <c r="D70" s="747"/>
      <c r="E70" s="747"/>
      <c r="F70"/>
    </row>
    <row r="71" spans="1:11" ht="22.5" customHeight="1" x14ac:dyDescent="0.25">
      <c r="A71"/>
      <c r="B71"/>
      <c r="C71"/>
      <c r="D71"/>
      <c r="E71"/>
      <c r="F71"/>
      <c r="G71" s="516"/>
      <c r="H71" s="516"/>
      <c r="I71" s="516"/>
    </row>
    <row r="72" spans="1:11" ht="21.75" customHeight="1" x14ac:dyDescent="0.25">
      <c r="A72" s="753" t="s">
        <v>1117</v>
      </c>
      <c r="B72" s="753"/>
      <c r="C72" s="753"/>
      <c r="D72" s="753"/>
      <c r="E72" s="753"/>
      <c r="F72" s="753"/>
      <c r="J72"/>
      <c r="K72"/>
    </row>
    <row r="73" spans="1:11" ht="37.5" customHeight="1" x14ac:dyDescent="0.25">
      <c r="A73" s="530" t="s">
        <v>1105</v>
      </c>
      <c r="B73" s="532" t="s">
        <v>1107</v>
      </c>
      <c r="C73" s="531" t="s">
        <v>1108</v>
      </c>
      <c r="D73" s="533" t="s">
        <v>1109</v>
      </c>
      <c r="E73" s="534" t="s">
        <v>1110</v>
      </c>
      <c r="F73" s="530" t="s">
        <v>1111</v>
      </c>
      <c r="G73" s="6"/>
      <c r="H73" s="6"/>
      <c r="I73" s="6"/>
      <c r="J73"/>
      <c r="K73"/>
    </row>
    <row r="74" spans="1:11" ht="31.5" customHeight="1" x14ac:dyDescent="0.25">
      <c r="A74" s="535" t="s">
        <v>117</v>
      </c>
      <c r="B74" s="734" t="s">
        <v>165</v>
      </c>
      <c r="C74" s="734"/>
      <c r="D74" s="734"/>
      <c r="E74" s="734"/>
      <c r="F74" s="734"/>
      <c r="G74" s="6"/>
      <c r="H74" s="6"/>
      <c r="I74" s="6"/>
      <c r="J74"/>
      <c r="K74"/>
    </row>
    <row r="75" spans="1:11" ht="33.75" customHeight="1" x14ac:dyDescent="0.25">
      <c r="A75" s="529" t="s">
        <v>167</v>
      </c>
      <c r="B75" s="543">
        <f>'1.5 Pequeña'!Z69</f>
        <v>0</v>
      </c>
      <c r="C75" s="543">
        <f>'1.5 Pequeña'!Z71</f>
        <v>0</v>
      </c>
      <c r="D75" s="539"/>
      <c r="E75" s="539"/>
      <c r="F75" s="544" t="str">
        <f>IF(AND(B75=1,C75=1),"CUMPLE","NO CUMPLE")</f>
        <v>NO CUMPLE</v>
      </c>
      <c r="G75" s="6"/>
      <c r="H75" s="6"/>
      <c r="I75" s="6"/>
      <c r="J75"/>
      <c r="K75"/>
    </row>
    <row r="76" spans="1:11" ht="7.5" customHeight="1" x14ac:dyDescent="0.25">
      <c r="A76"/>
      <c r="B76"/>
      <c r="C76"/>
      <c r="D76"/>
      <c r="E76"/>
      <c r="F76"/>
      <c r="G76" s="6"/>
      <c r="H76" s="6"/>
      <c r="I76" s="6"/>
      <c r="J76"/>
      <c r="K76"/>
    </row>
    <row r="77" spans="1:11" ht="33.75" customHeight="1" x14ac:dyDescent="0.25">
      <c r="A77" s="529" t="s">
        <v>170</v>
      </c>
      <c r="B77" s="543">
        <f>'1.5 Pequeña'!Z79</f>
        <v>0</v>
      </c>
      <c r="C77" s="543">
        <f>'1.5 Pequeña'!Z81</f>
        <v>0</v>
      </c>
      <c r="D77" s="543">
        <f>'1.5 Pequeña'!Z84</f>
        <v>0</v>
      </c>
      <c r="E77" s="539"/>
      <c r="F77" s="544" t="str">
        <f>IF(AND(B77=1,C77=1,D77=1),"CUMPLE","NO CUMPLE")</f>
        <v>NO CUMPLE</v>
      </c>
      <c r="G77" s="6"/>
      <c r="H77" s="6"/>
      <c r="I77" s="6"/>
      <c r="J77"/>
      <c r="K77"/>
    </row>
    <row r="78" spans="1:11" ht="7.5" customHeight="1" x14ac:dyDescent="0.25">
      <c r="A78" s="529"/>
      <c r="B78"/>
      <c r="C78"/>
      <c r="D78"/>
      <c r="E78"/>
      <c r="F78"/>
      <c r="G78" s="6"/>
      <c r="H78" s="6"/>
      <c r="I78" s="6"/>
      <c r="J78"/>
      <c r="K78"/>
    </row>
    <row r="79" spans="1:11" ht="22.5" customHeight="1" x14ac:dyDescent="0.25">
      <c r="A79" s="535" t="s">
        <v>117</v>
      </c>
      <c r="B79" s="734" t="s">
        <v>176</v>
      </c>
      <c r="C79" s="734"/>
      <c r="D79" s="734"/>
      <c r="E79" s="734"/>
      <c r="F79" s="734"/>
      <c r="G79" s="6"/>
      <c r="H79" s="6"/>
      <c r="I79" s="6"/>
      <c r="J79"/>
      <c r="K79"/>
    </row>
    <row r="80" spans="1:11" ht="34.5" customHeight="1" x14ac:dyDescent="0.25">
      <c r="A80" s="529" t="s">
        <v>178</v>
      </c>
      <c r="B80" s="543">
        <f>'1.5 Pequeña'!Z97</f>
        <v>0</v>
      </c>
      <c r="C80" s="543">
        <f>'1.5 Pequeña'!Z99</f>
        <v>0</v>
      </c>
      <c r="D80" s="539"/>
      <c r="E80" s="539"/>
      <c r="F80" s="544" t="str">
        <f>IF(AND(B80=1,C80=1),"CUMPLE","NO CUMPLE")</f>
        <v>NO CUMPLE</v>
      </c>
      <c r="G80" s="6"/>
      <c r="H80" s="6"/>
      <c r="I80" s="6"/>
      <c r="J80"/>
      <c r="K80"/>
    </row>
    <row r="81" spans="1:11" ht="7.5" customHeight="1" x14ac:dyDescent="0.25">
      <c r="A81" s="529"/>
      <c r="B81"/>
      <c r="C81"/>
      <c r="D81"/>
      <c r="E81"/>
      <c r="F81"/>
      <c r="G81" s="6"/>
      <c r="H81" s="6"/>
      <c r="I81" s="6"/>
      <c r="J81"/>
      <c r="K81"/>
    </row>
    <row r="82" spans="1:11" ht="34.5" customHeight="1" x14ac:dyDescent="0.25">
      <c r="A82" s="529" t="s">
        <v>181</v>
      </c>
      <c r="B82" s="543">
        <f>'1.5 Pequeña'!Z106</f>
        <v>0</v>
      </c>
      <c r="C82" s="543">
        <f>'1.5 Pequeña'!Z109</f>
        <v>0</v>
      </c>
      <c r="D82" s="543">
        <f>'1.5 Pequeña'!Z114</f>
        <v>0</v>
      </c>
      <c r="E82" s="539"/>
      <c r="F82" s="544" t="str">
        <f>IF(AND(B82=1,C82=1,D82=1),"CUMPLE","NO CUMPLE")</f>
        <v>NO CUMPLE</v>
      </c>
      <c r="G82" s="6"/>
      <c r="H82" s="6"/>
      <c r="I82" s="6"/>
      <c r="J82"/>
      <c r="K82"/>
    </row>
    <row r="83" spans="1:11" ht="7.5" customHeight="1" x14ac:dyDescent="0.25">
      <c r="A83" s="529"/>
      <c r="B83"/>
      <c r="C83"/>
      <c r="D83"/>
      <c r="E83"/>
      <c r="F83"/>
      <c r="G83" s="6"/>
      <c r="H83" s="6"/>
      <c r="I83" s="6"/>
      <c r="J83"/>
      <c r="K83"/>
    </row>
    <row r="84" spans="1:11" ht="22.5" customHeight="1" x14ac:dyDescent="0.25">
      <c r="A84" s="535" t="s">
        <v>117</v>
      </c>
      <c r="B84" s="734" t="s">
        <v>195</v>
      </c>
      <c r="C84" s="734"/>
      <c r="D84" s="734"/>
      <c r="E84" s="734"/>
      <c r="F84" s="734"/>
      <c r="G84" s="6"/>
      <c r="H84" s="6"/>
      <c r="I84" s="6"/>
      <c r="J84"/>
      <c r="K84"/>
    </row>
    <row r="85" spans="1:11" ht="34.5" customHeight="1" x14ac:dyDescent="0.25">
      <c r="A85" s="529" t="s">
        <v>197</v>
      </c>
      <c r="B85" s="543">
        <f>'1.5 Pequeña'!Z127</f>
        <v>0</v>
      </c>
      <c r="C85" s="543">
        <f>'1.5 Pequeña'!Z129</f>
        <v>0</v>
      </c>
      <c r="D85" s="543">
        <f>'1.5 Pequeña'!Z131</f>
        <v>0</v>
      </c>
      <c r="E85" s="539"/>
      <c r="F85" s="544" t="str">
        <f>IF(AND(B85=1,C85=1,D85=1),"CUMPLE","NO CUMPLE")</f>
        <v>NO CUMPLE</v>
      </c>
      <c r="G85" s="6"/>
      <c r="H85" s="6"/>
      <c r="I85" s="6"/>
      <c r="J85"/>
      <c r="K85"/>
    </row>
    <row r="86" spans="1:11" ht="7.5" customHeight="1" x14ac:dyDescent="0.25">
      <c r="A86" s="529"/>
      <c r="B86"/>
      <c r="C86"/>
      <c r="D86"/>
      <c r="E86"/>
      <c r="F86"/>
      <c r="G86" s="6"/>
      <c r="H86" s="6"/>
      <c r="I86" s="6"/>
      <c r="J86"/>
      <c r="K86"/>
    </row>
    <row r="87" spans="1:11" ht="43.5" customHeight="1" x14ac:dyDescent="0.25">
      <c r="A87" s="529" t="s">
        <v>205</v>
      </c>
      <c r="B87" s="545"/>
      <c r="C87" s="543">
        <f>'1.5 Pequeña'!Z139</f>
        <v>0</v>
      </c>
      <c r="D87" s="539"/>
      <c r="E87" s="539"/>
      <c r="F87" s="544" t="str">
        <f>IF(AND(C87=1),"CUMPLE","NO CUMPLE")</f>
        <v>NO CUMPLE</v>
      </c>
      <c r="G87" s="6"/>
      <c r="H87" s="6"/>
      <c r="I87" s="6"/>
      <c r="J87"/>
      <c r="K87"/>
    </row>
    <row r="88" spans="1:11" ht="22.5" customHeight="1" x14ac:dyDescent="0.25">
      <c r="A88" s="529"/>
      <c r="B88"/>
      <c r="C88"/>
      <c r="D88"/>
      <c r="E88"/>
      <c r="F88"/>
      <c r="G88" s="6"/>
      <c r="H88" s="6"/>
      <c r="I88" s="6"/>
      <c r="J88"/>
      <c r="K88"/>
    </row>
    <row r="89" spans="1:11" ht="22.5" customHeight="1" x14ac:dyDescent="0.25">
      <c r="A89" s="746" t="s">
        <v>1116</v>
      </c>
      <c r="B89" s="746"/>
      <c r="C89" s="747" t="s">
        <v>1118</v>
      </c>
      <c r="D89" s="747"/>
      <c r="E89" s="747"/>
      <c r="F89"/>
      <c r="G89" s="6"/>
      <c r="H89" s="6"/>
      <c r="I89" s="6"/>
      <c r="J89"/>
      <c r="K89"/>
    </row>
    <row r="90" spans="1:11" ht="22.5" customHeight="1" x14ac:dyDescent="0.25">
      <c r="A90" s="153"/>
      <c r="B90" s="153"/>
      <c r="C90" s="541"/>
      <c r="D90" s="541"/>
      <c r="E90" s="541"/>
      <c r="F90"/>
      <c r="G90" s="6"/>
      <c r="H90" s="6"/>
      <c r="I90" s="6"/>
      <c r="J90"/>
      <c r="K90"/>
    </row>
    <row r="91" spans="1:11" ht="22.5" customHeight="1" x14ac:dyDescent="0.25">
      <c r="A91"/>
      <c r="B91"/>
      <c r="C91"/>
      <c r="D91"/>
      <c r="E91"/>
      <c r="F91"/>
      <c r="G91" s="6"/>
      <c r="H91" s="6"/>
      <c r="I91" s="6"/>
      <c r="J91"/>
      <c r="K91"/>
    </row>
    <row r="92" spans="1:11" ht="22.5" customHeight="1" x14ac:dyDescent="0.25">
      <c r="A92" s="752" t="s">
        <v>1119</v>
      </c>
      <c r="B92" s="752"/>
      <c r="C92" s="752"/>
      <c r="D92" s="752"/>
      <c r="E92" s="752"/>
      <c r="F92" s="752"/>
      <c r="G92" s="6"/>
      <c r="H92" s="6"/>
      <c r="I92" s="6"/>
      <c r="J92"/>
      <c r="K92"/>
    </row>
    <row r="93" spans="1:11" ht="22.5" customHeight="1" x14ac:dyDescent="0.25">
      <c r="A93" s="530" t="s">
        <v>1105</v>
      </c>
      <c r="B93" s="532" t="s">
        <v>1107</v>
      </c>
      <c r="C93" s="531" t="s">
        <v>1108</v>
      </c>
      <c r="D93" s="533" t="s">
        <v>1109</v>
      </c>
      <c r="E93" s="534" t="s">
        <v>1110</v>
      </c>
      <c r="F93" s="530" t="s">
        <v>1111</v>
      </c>
      <c r="G93" s="6"/>
      <c r="H93" s="6"/>
      <c r="I93" s="6"/>
      <c r="J93"/>
      <c r="K93"/>
    </row>
    <row r="94" spans="1:11" ht="34.5" customHeight="1" x14ac:dyDescent="0.25">
      <c r="A94" s="535" t="s">
        <v>117</v>
      </c>
      <c r="B94" s="734" t="s">
        <v>210</v>
      </c>
      <c r="C94" s="734"/>
      <c r="D94" s="734"/>
      <c r="E94" s="734"/>
      <c r="F94" s="734"/>
      <c r="G94" s="6"/>
      <c r="H94" s="6"/>
      <c r="I94" s="6"/>
      <c r="J94"/>
      <c r="K94"/>
    </row>
    <row r="95" spans="1:11" ht="33.75" customHeight="1" x14ac:dyDescent="0.25">
      <c r="A95" s="529" t="s">
        <v>212</v>
      </c>
      <c r="B95" s="543">
        <f>'1.5 Pequeña'!Z152</f>
        <v>0</v>
      </c>
      <c r="C95" s="543">
        <f>'1.5 Pequeña'!Z156</f>
        <v>0</v>
      </c>
      <c r="D95" s="543">
        <f>'1.5 Pequeña'!Z161</f>
        <v>0</v>
      </c>
      <c r="E95" s="539"/>
      <c r="F95" s="544" t="str">
        <f>IF(AND(B95=1,C95=1,D95=1),"CUMPLE","NO CUMPLE")</f>
        <v>NO CUMPLE</v>
      </c>
      <c r="G95" s="6"/>
      <c r="H95" s="6"/>
      <c r="I95" s="6"/>
      <c r="J95"/>
      <c r="K95"/>
    </row>
    <row r="96" spans="1:11" ht="7.5" customHeight="1" x14ac:dyDescent="0.25">
      <c r="A96"/>
      <c r="B96"/>
      <c r="C96"/>
      <c r="D96"/>
      <c r="E96"/>
      <c r="F96"/>
      <c r="G96" s="6"/>
      <c r="H96" s="6"/>
      <c r="I96" s="6"/>
      <c r="J96"/>
      <c r="K96"/>
    </row>
    <row r="97" spans="1:11" ht="34.5" customHeight="1" x14ac:dyDescent="0.25">
      <c r="A97" s="529" t="s">
        <v>222</v>
      </c>
      <c r="B97" s="543">
        <f>'1.5 Pequeña'!Z171</f>
        <v>0</v>
      </c>
      <c r="C97" s="543">
        <f>'1.5 Pequeña'!Z172</f>
        <v>0</v>
      </c>
      <c r="D97" s="543">
        <f>'1.5 Pequeña'!Z175</f>
        <v>0</v>
      </c>
      <c r="E97" s="539"/>
      <c r="F97" s="544" t="str">
        <f>IF(AND(B97=1,C97=1,D97=1),"CUMPLE","NO CUMPLE")</f>
        <v>NO CUMPLE</v>
      </c>
      <c r="G97" s="6"/>
      <c r="H97" s="6"/>
      <c r="I97" s="6"/>
      <c r="J97"/>
      <c r="K97"/>
    </row>
    <row r="98" spans="1:11" ht="7.5" customHeight="1" x14ac:dyDescent="0.25">
      <c r="A98" s="529"/>
      <c r="B98"/>
      <c r="C98"/>
      <c r="D98"/>
      <c r="E98"/>
      <c r="F98"/>
      <c r="G98" s="6"/>
      <c r="H98" s="6"/>
      <c r="I98" s="6"/>
      <c r="J98"/>
      <c r="K98"/>
    </row>
    <row r="99" spans="1:11" ht="34.5" customHeight="1" x14ac:dyDescent="0.25">
      <c r="A99" s="529" t="s">
        <v>224</v>
      </c>
      <c r="B99" s="543">
        <f>'1.5 Pequeña'!Z182</f>
        <v>0</v>
      </c>
      <c r="C99" s="543">
        <f>'1.5 Pequeña'!Z183</f>
        <v>0</v>
      </c>
      <c r="D99" s="543">
        <f>'1.5 Pequeña'!Z184</f>
        <v>0</v>
      </c>
      <c r="E99" s="543">
        <f>'1.5 Pequeña'!Z186</f>
        <v>0</v>
      </c>
      <c r="F99" s="544" t="str">
        <f>IF(AND(B99=1,C99=1,D99=1,E99=1),"CUMPLE","NO CUMPLE")</f>
        <v>NO CUMPLE</v>
      </c>
      <c r="G99" s="6"/>
      <c r="H99" s="6"/>
      <c r="I99" s="6"/>
      <c r="J99"/>
      <c r="K99"/>
    </row>
    <row r="100" spans="1:11" ht="7.5" customHeight="1" x14ac:dyDescent="0.25">
      <c r="A100" s="529"/>
      <c r="B100"/>
      <c r="C100"/>
      <c r="D100"/>
      <c r="E100"/>
      <c r="F100"/>
      <c r="G100" s="6"/>
      <c r="H100" s="6"/>
      <c r="I100" s="6"/>
      <c r="J100"/>
      <c r="K100"/>
    </row>
    <row r="101" spans="1:11" ht="34.5" customHeight="1" x14ac:dyDescent="0.25">
      <c r="A101" s="529" t="s">
        <v>228</v>
      </c>
      <c r="B101" s="543">
        <f>'1.5 Pequeña'!Z194</f>
        <v>0</v>
      </c>
      <c r="C101" s="539"/>
      <c r="D101" s="539"/>
      <c r="E101" s="539"/>
      <c r="F101" s="544" t="str">
        <f>IF(AND(B101=1),"CUMPLE","NO CUMPLE")</f>
        <v>NO CUMPLE</v>
      </c>
      <c r="G101" s="6"/>
      <c r="H101" s="6"/>
      <c r="I101" s="6"/>
      <c r="J101"/>
      <c r="K101"/>
    </row>
    <row r="102" spans="1:11" ht="7.5" customHeight="1" x14ac:dyDescent="0.25">
      <c r="A102" s="529"/>
      <c r="B102"/>
      <c r="C102"/>
      <c r="D102"/>
      <c r="E102"/>
      <c r="F102"/>
      <c r="G102" s="6"/>
      <c r="H102" s="6"/>
      <c r="I102" s="6"/>
      <c r="J102"/>
      <c r="K102"/>
    </row>
    <row r="103" spans="1:11" ht="30" customHeight="1" x14ac:dyDescent="0.25">
      <c r="A103" s="535" t="s">
        <v>117</v>
      </c>
      <c r="B103" s="734" t="s">
        <v>231</v>
      </c>
      <c r="C103" s="734"/>
      <c r="D103" s="734"/>
      <c r="E103" s="734"/>
      <c r="F103" s="734"/>
      <c r="G103" s="6"/>
      <c r="H103" s="6"/>
      <c r="I103" s="6"/>
      <c r="J103"/>
      <c r="K103"/>
    </row>
    <row r="104" spans="1:11" ht="33.75" customHeight="1" x14ac:dyDescent="0.25">
      <c r="A104" s="529" t="s">
        <v>233</v>
      </c>
      <c r="B104" s="543">
        <f>'1.5 Pequeña'!Z206</f>
        <v>0</v>
      </c>
      <c r="C104" s="539"/>
      <c r="D104" s="539"/>
      <c r="E104" s="543">
        <f>'1.5 Pequeña'!Z208</f>
        <v>0</v>
      </c>
      <c r="F104" s="544" t="str">
        <f>IF(AND(B104=1,E104=1),"CUMPLE","NO CUMPLE")</f>
        <v>NO CUMPLE</v>
      </c>
      <c r="G104" s="6"/>
      <c r="H104" s="6"/>
      <c r="I104" s="6"/>
      <c r="J104"/>
      <c r="K104"/>
    </row>
    <row r="105" spans="1:11" ht="22.5" customHeight="1" x14ac:dyDescent="0.25">
      <c r="A105" s="529"/>
      <c r="B105"/>
      <c r="C105"/>
      <c r="D105"/>
      <c r="E105"/>
      <c r="F105"/>
      <c r="G105" s="6"/>
      <c r="H105" s="6"/>
      <c r="I105" s="6"/>
      <c r="J105"/>
      <c r="K105"/>
    </row>
    <row r="106" spans="1:11" ht="33.75" customHeight="1" x14ac:dyDescent="0.25">
      <c r="A106" s="746" t="s">
        <v>1116</v>
      </c>
      <c r="B106" s="746"/>
      <c r="C106" s="747" t="s">
        <v>1120</v>
      </c>
      <c r="D106" s="747"/>
      <c r="E106" s="747"/>
      <c r="F106"/>
      <c r="G106" s="6"/>
      <c r="H106" s="6"/>
      <c r="I106" s="6"/>
      <c r="J106"/>
      <c r="K106"/>
    </row>
    <row r="107" spans="1:11" ht="225" customHeight="1" x14ac:dyDescent="0.25">
      <c r="A107" s="153"/>
      <c r="B107" s="153"/>
      <c r="C107" s="542"/>
      <c r="D107" s="542"/>
      <c r="E107" s="542"/>
      <c r="F107"/>
      <c r="G107" s="6"/>
      <c r="H107" s="6"/>
      <c r="I107" s="6"/>
      <c r="J107"/>
      <c r="K107"/>
    </row>
    <row r="108" spans="1:11" ht="225" customHeight="1" x14ac:dyDescent="0.25">
      <c r="A108"/>
      <c r="B108"/>
      <c r="C108"/>
      <c r="D108"/>
      <c r="E108"/>
      <c r="F108"/>
      <c r="G108" s="6"/>
      <c r="H108" s="6"/>
      <c r="I108" s="6"/>
      <c r="J108"/>
      <c r="K108"/>
    </row>
    <row r="109" spans="1:11" ht="22.5" customHeight="1" x14ac:dyDescent="0.25">
      <c r="A109" s="748" t="s">
        <v>1132</v>
      </c>
      <c r="B109" s="748"/>
      <c r="C109" s="748"/>
      <c r="D109" s="748"/>
      <c r="E109" s="748"/>
      <c r="F109" s="748"/>
      <c r="G109" s="6"/>
      <c r="H109" s="6"/>
      <c r="I109" s="6"/>
      <c r="J109"/>
      <c r="K109"/>
    </row>
    <row r="110" spans="1:11" ht="52.5" customHeight="1" x14ac:dyDescent="0.25">
      <c r="A110" s="722" t="s">
        <v>1133</v>
      </c>
      <c r="B110" s="722"/>
      <c r="C110" s="722"/>
      <c r="D110" s="722"/>
      <c r="E110" s="722"/>
      <c r="F110" s="722"/>
      <c r="G110" s="6"/>
      <c r="H110" s="6"/>
      <c r="I110" s="6"/>
      <c r="J110"/>
      <c r="K110"/>
    </row>
    <row r="111" spans="1:11" ht="50.25" customHeight="1" x14ac:dyDescent="0.25">
      <c r="A111" s="722" t="s">
        <v>1121</v>
      </c>
      <c r="B111" s="722"/>
      <c r="C111" s="722"/>
      <c r="D111" s="722"/>
      <c r="E111" s="722"/>
      <c r="F111" s="722"/>
      <c r="G111" s="6"/>
      <c r="H111" s="6"/>
      <c r="I111" s="6"/>
      <c r="J111"/>
      <c r="K111"/>
    </row>
    <row r="112" spans="1:11" customFormat="1" ht="21" customHeight="1" x14ac:dyDescent="0.25"/>
    <row r="113" spans="1:11" ht="21.75" customHeight="1" x14ac:dyDescent="0.25">
      <c r="A113" s="730" t="s">
        <v>1124</v>
      </c>
      <c r="B113" s="730"/>
      <c r="C113" s="730"/>
      <c r="D113" s="730"/>
      <c r="E113" s="595" t="s">
        <v>1134</v>
      </c>
      <c r="F113"/>
      <c r="I113" s="200"/>
      <c r="J113"/>
      <c r="K113"/>
    </row>
    <row r="114" spans="1:11" x14ac:dyDescent="0.25">
      <c r="A114" s="813" t="s">
        <v>118</v>
      </c>
      <c r="B114" s="813"/>
      <c r="C114" s="813"/>
      <c r="D114" s="813"/>
      <c r="E114" s="596"/>
      <c r="F114"/>
      <c r="G114"/>
      <c r="H114"/>
      <c r="I114"/>
      <c r="J114"/>
      <c r="K114"/>
    </row>
    <row r="115" spans="1:11" ht="33.75" customHeight="1" x14ac:dyDescent="0.25">
      <c r="A115" s="721" t="str">
        <f>IF('1.5 Pequeña'!V11=TRUE,"",'1.5 Pequeña'!J11)</f>
        <v>La empresa de TI conoce a su mercado objetivo y  bajo un enfoque práctico desarrolla y administra el contenido de su oferta.</v>
      </c>
      <c r="B115" s="721"/>
      <c r="C115" s="721"/>
      <c r="D115" s="721"/>
      <c r="E115" s="597" t="str">
        <f>MID(F115,1,7)</f>
        <v>1.1.1</v>
      </c>
      <c r="F115" s="200" t="str">
        <f>IF('1.5 Pequeña'!V11=TRUE,"",'1.5 Pequeña'!I11)</f>
        <v>1.1.1</v>
      </c>
      <c r="G115"/>
      <c r="H115"/>
      <c r="I115"/>
      <c r="J115"/>
      <c r="K115"/>
    </row>
    <row r="116" spans="1:11" ht="33.75" customHeight="1" x14ac:dyDescent="0.25">
      <c r="A116" s="721" t="str">
        <f>IF('1.5 Pequeña'!V12=TRUE,"",'1.5 Pequeña'!J12)</f>
        <v>Cuenta con una administración de su oferta de productos y/o servicios que le permite a la Empresa de TI:</v>
      </c>
      <c r="B116" s="721"/>
      <c r="C116" s="721"/>
      <c r="D116" s="721"/>
      <c r="E116" s="597" t="str">
        <f>MID(F116,1,7)</f>
        <v>1.1.2.1</v>
      </c>
      <c r="F116" s="200" t="str">
        <f>IF('1.5 Pequeña'!V12=TRUE,"",'1.5 Pequeña'!I12)</f>
        <v>1.1.2.1</v>
      </c>
      <c r="G116"/>
      <c r="H116"/>
      <c r="I116"/>
      <c r="J116"/>
      <c r="K116"/>
    </row>
    <row r="117" spans="1:11" ht="63" customHeight="1" x14ac:dyDescent="0.25">
      <c r="A117" s="724" t="str">
        <f>IF('1.5 Pequeña'!V13=TRUE,"",'1.5 Pequeña'!J13)</f>
        <v>Identificar y estructurar los servicios que serán ofrecidos en el mercado con la finalidad de alcanzar las metas y objetivos planteados, considerando los recursos ,la infraestructura de la empresa y el alcance territorial de la oferta (Regional Nacional o Internacional)</v>
      </c>
      <c r="B117" s="724"/>
      <c r="C117" s="724"/>
      <c r="D117" s="724"/>
      <c r="E117" s="597" t="str">
        <f>MID(F117,1,7)</f>
        <v>1.1.2.1</v>
      </c>
      <c r="F117" s="200" t="str">
        <f>IF('1.5 Pequeña'!V13=TRUE,"",'1.5 Pequeña'!I13)</f>
        <v>1.1.2.1.B</v>
      </c>
      <c r="G117"/>
      <c r="H117"/>
      <c r="I117"/>
      <c r="J117"/>
      <c r="K117"/>
    </row>
    <row r="118" spans="1:11" x14ac:dyDescent="0.25">
      <c r="A118" s="813" t="str">
        <f>IF('1.5 Pequeña'!V15=TRUE,"",'1.5 Pequeña'!J15)</f>
        <v>1.2 Administración del Valor del Cliente para la Empresa de TI</v>
      </c>
      <c r="B118" s="813"/>
      <c r="C118" s="813"/>
      <c r="D118" s="813"/>
      <c r="E118" s="597"/>
      <c r="F118" s="200"/>
      <c r="G118"/>
      <c r="H118"/>
      <c r="I118"/>
      <c r="J118"/>
      <c r="K118"/>
    </row>
    <row r="119" spans="1:11" ht="47.25" customHeight="1" x14ac:dyDescent="0.25">
      <c r="A119" s="721" t="str">
        <f>IF('1.5 Pequeña'!V20=TRUE,"",'1.5 Pequeña'!J20)</f>
        <v>Mediante un enfoque práctico, analiza la situación de su cartera de clientes, selecciona aquellos que le parecen más rentables y define líneas de acción enfocadas a cada uno de éstos.</v>
      </c>
      <c r="B119" s="721"/>
      <c r="C119" s="721"/>
      <c r="D119" s="721"/>
      <c r="E119" s="597" t="str">
        <f>MID(F119,1,7)</f>
        <v>1.2.1</v>
      </c>
      <c r="F119" s="200" t="str">
        <f>IF('1.5 Pequeña'!V20=TRUE,"",'1.5 Pequeña'!I20)</f>
        <v>1.2.1</v>
      </c>
      <c r="G119"/>
      <c r="H119"/>
      <c r="I119"/>
      <c r="J119"/>
      <c r="K119"/>
    </row>
    <row r="120" spans="1:11" ht="47.25" customHeight="1" x14ac:dyDescent="0.25">
      <c r="A120" s="721" t="str">
        <f>IF('1.5 Pequeña'!V21=TRUE,"",'1.5 Pequeña'!J21)</f>
        <v>La empresa de TI, cuenta con un proceso de Administración del Valor del Cliente  que considera lo siguiente:</v>
      </c>
      <c r="B120" s="721"/>
      <c r="C120" s="721"/>
      <c r="D120" s="721"/>
      <c r="E120" s="597" t="str">
        <f>MID(F120,1,7)</f>
        <v>1.2.2.1</v>
      </c>
      <c r="F120" s="200" t="str">
        <f>IF('1.5 Pequeña'!V21=TRUE,"",'1.5 Pequeña'!I21)</f>
        <v>1.2.2.1</v>
      </c>
      <c r="G120"/>
      <c r="H120"/>
      <c r="I120"/>
      <c r="J120"/>
      <c r="K120"/>
    </row>
    <row r="121" spans="1:11" ht="40.5" customHeight="1" x14ac:dyDescent="0.25">
      <c r="A121" s="724" t="str">
        <f>IF('1.5 Pequeña'!V22=TRUE,"",'1.5 Pequeña'!J22)</f>
        <v xml:space="preserve">El establecimiento de los clientes más valiosos en términos económicos, el análisis del negocio potencial que se puede conseguir y el negocio potencial que se puede perder </v>
      </c>
      <c r="B121" s="724"/>
      <c r="C121" s="724"/>
      <c r="D121" s="724"/>
      <c r="E121" s="597" t="str">
        <f>MID(F121,1,7)</f>
        <v>1.2.2.1</v>
      </c>
      <c r="F121" s="200" t="str">
        <f>IF('1.5 Pequeña'!V22=TRUE,"",'1.5 Pequeña'!I22)</f>
        <v>1.2.2.1.B</v>
      </c>
      <c r="G121"/>
      <c r="H121"/>
      <c r="I121"/>
    </row>
    <row r="122" spans="1:11" x14ac:dyDescent="0.25">
      <c r="A122" s="813" t="str">
        <f>IF('1.5 Pequeña'!V24=TRUE,"",'1.5 Pequeña'!J24)</f>
        <v>1.3 Administración del Valor Generado para el Cliente</v>
      </c>
      <c r="B122" s="813"/>
      <c r="C122" s="813"/>
      <c r="D122" s="813"/>
      <c r="E122" s="583"/>
      <c r="F122" s="200"/>
      <c r="G122"/>
      <c r="H122"/>
      <c r="I122"/>
    </row>
    <row r="123" spans="1:11" ht="48" customHeight="1" x14ac:dyDescent="0.25">
      <c r="A123" s="721" t="str">
        <f>IF('1.5 Pequeña'!V29=TRUE,"",'1.5 Pequeña'!J29)</f>
        <v>Bajo un enfoque práctico define una serie de acciones comerciales, con la finalidad de atender las necesidades de sus clientes y las adecúa a cada caso en particular conforme se va desarrollando la relación comercial</v>
      </c>
      <c r="B123" s="721"/>
      <c r="C123" s="721"/>
      <c r="D123" s="721"/>
      <c r="E123" s="597" t="str">
        <f>MID(F123,1,7)</f>
        <v>1.3.1</v>
      </c>
      <c r="F123" s="200" t="str">
        <f>IF('1.5 Pequeña'!V29=TRUE,"",'1.5 Pequeña'!I29)</f>
        <v>1.3.1</v>
      </c>
      <c r="G123" s="25"/>
    </row>
    <row r="124" spans="1:11" ht="48" customHeight="1" x14ac:dyDescent="0.25">
      <c r="A124" s="721" t="str">
        <f>IF('1.5 Pequeña'!V30=TRUE,"",'1.5 Pequeña'!J30)</f>
        <v>Existe un mecanismo enfocado  en el proceso de Administración del Valor Generado para el Cliente y éste se encuentra formalmente documentado considerando lo siguiente:</v>
      </c>
      <c r="B124" s="721"/>
      <c r="C124" s="721"/>
      <c r="D124" s="721"/>
      <c r="E124" s="597" t="str">
        <f>MID(F124,1,7)</f>
        <v>1.3.2.1</v>
      </c>
      <c r="F124" s="200" t="str">
        <f>IF('1.5 Pequeña'!V30=TRUE,"",'1.5 Pequeña'!I30)</f>
        <v>1.3.2.1</v>
      </c>
      <c r="G124" s="566"/>
    </row>
    <row r="125" spans="1:11" ht="54.75" customHeight="1" x14ac:dyDescent="0.25">
      <c r="A125" s="724" t="str">
        <f>IF('1.5 Pequeña'!V31=TRUE,"",'1.5 Pequeña'!J31)</f>
        <v>Un diseño y mantenimiento de la base de datos de sus clientes</v>
      </c>
      <c r="B125" s="724"/>
      <c r="C125" s="724"/>
      <c r="D125" s="724"/>
      <c r="E125" s="597" t="str">
        <f>MID(F125,1,7)</f>
        <v>1.3.2.1</v>
      </c>
      <c r="F125" s="200" t="str">
        <f>IF('1.5 Pequeña'!V31=TRUE,"",'1.5 Pequeña'!I31)</f>
        <v>1.3.2.1.C</v>
      </c>
      <c r="G125" s="25"/>
    </row>
    <row r="126" spans="1:11" ht="43.5" customHeight="1" x14ac:dyDescent="0.25">
      <c r="A126" s="721" t="str">
        <f>IF('1.5 Pequeña'!V32=TRUE,"",'1.5 Pequeña'!J32)</f>
        <v>Mide la efectividad del proceso  de Administración del Valor Generado para el Cliente ya que cuenta con indicadores de desempeño  que en conjunto muestran:</v>
      </c>
      <c r="B126" s="721"/>
      <c r="C126" s="721"/>
      <c r="D126" s="721"/>
      <c r="E126" s="597" t="str">
        <f>MID(F126,1,7)</f>
        <v>1.3.4.2</v>
      </c>
      <c r="F126" s="200" t="str">
        <f>IF('1.5 Pequeña'!V32=TRUE,"",'1.5 Pequeña'!I32)</f>
        <v>1.3.4.2</v>
      </c>
      <c r="G126" s="566"/>
    </row>
    <row r="127" spans="1:11" ht="33" customHeight="1" x14ac:dyDescent="0.25">
      <c r="A127" s="724" t="str">
        <f>IF('1.5 Pequeña'!V33=TRUE,"",'1.5 Pequeña'!J33)</f>
        <v>Un incremento en el número de clientes, frecuencia de consumo y tiempo de la relación comercial</v>
      </c>
      <c r="B127" s="724"/>
      <c r="C127" s="724"/>
      <c r="D127" s="724"/>
      <c r="E127" s="597" t="str">
        <f>MID(F127,1,7)</f>
        <v>1.3.4.2</v>
      </c>
      <c r="F127" s="200" t="str">
        <f>IF('1.5 Pequeña'!V33=TRUE,"",'1.5 Pequeña'!I33)</f>
        <v>1.3.4.2.B</v>
      </c>
      <c r="G127" s="25"/>
    </row>
    <row r="128" spans="1:11" x14ac:dyDescent="0.25">
      <c r="A128" s="813" t="str">
        <f>IF('1.5 Pequeña'!V35=TRUE,"",'1.5 Pequeña'!J35)</f>
        <v>1.4 Administración de la Calidad Empresarial</v>
      </c>
      <c r="B128" s="813"/>
      <c r="C128" s="813"/>
      <c r="D128" s="813"/>
      <c r="E128" s="597"/>
      <c r="F128" s="200"/>
    </row>
    <row r="129" spans="1:6" ht="38.25" customHeight="1" x14ac:dyDescent="0.25">
      <c r="A129" s="721" t="str">
        <f>IF('1.5 Pequeña'!V40=TRUE,"",'1.5 Pequeña'!J40)</f>
        <v>Establece objetivos de calidad basados en percepciones y experiencia personal y desarrolla lineamientos que permitan alcanzar dichos objetivos</v>
      </c>
      <c r="B129" s="721"/>
      <c r="C129" s="721"/>
      <c r="D129" s="721"/>
      <c r="E129" s="597" t="str">
        <f>MID(F129,1,7)</f>
        <v>1.4.1</v>
      </c>
      <c r="F129" s="200" t="str">
        <f>IF('1.5 Pequeña'!V40=TRUE,"",'1.5 Pequeña'!I40)</f>
        <v>1.4.1</v>
      </c>
    </row>
    <row r="130" spans="1:6" ht="38.25" customHeight="1" x14ac:dyDescent="0.25">
      <c r="A130" s="721" t="str">
        <f>IF('1.5 Pequeña'!V41=TRUE,"",'1.5 Pequeña'!J41)</f>
        <v>Mide la efectividad de su sistema de calidad ya que cuenta con indicadores de desempeño  que en conjunto muestran el cumplimiento de los siguientes objetivos:</v>
      </c>
      <c r="B130" s="721"/>
      <c r="C130" s="721"/>
      <c r="D130" s="721"/>
      <c r="E130" s="597" t="str">
        <f>MID(F130,1,7)</f>
        <v>1.4.4.2</v>
      </c>
      <c r="F130" s="200" t="str">
        <f>IF('1.5 Pequeña'!V41=TRUE,"",'1.5 Pequeña'!I41)</f>
        <v>1.4.4.2</v>
      </c>
    </row>
    <row r="131" spans="1:6" ht="34.5" customHeight="1" x14ac:dyDescent="0.25">
      <c r="A131" s="724" t="str">
        <f>IF('1.5 Pequeña'!V42=TRUE,"",'1.5 Pequeña'!J42)</f>
        <v>Generar una mayor confianza de los clientes hacia la oferta de la compañía obteniendo de ésta manera recomendaciones de los mismos</v>
      </c>
      <c r="B131" s="724"/>
      <c r="C131" s="724"/>
      <c r="D131" s="724"/>
      <c r="E131" s="597" t="str">
        <f>MID(F131,1,7)</f>
        <v>1.4.4.2</v>
      </c>
      <c r="F131" s="200" t="str">
        <f>IF('1.5 Pequeña'!V42=TRUE,"",'1.5 Pequeña'!I42)</f>
        <v>1.4.4.2.I</v>
      </c>
    </row>
    <row r="132" spans="1:6" x14ac:dyDescent="0.25">
      <c r="A132" s="813" t="str">
        <f>IF('1.5 Pequeña'!V48=TRUE,"",'1.5 Pequeña'!J48)</f>
        <v>2.1 Planeación Estratégica Empresarial</v>
      </c>
      <c r="B132" s="813"/>
      <c r="C132" s="813"/>
      <c r="D132" s="813"/>
      <c r="E132" s="597"/>
      <c r="F132" s="200"/>
    </row>
    <row r="133" spans="1:6" ht="63.75" customHeight="1" x14ac:dyDescent="0.25">
      <c r="A133" s="721" t="str">
        <f>IF('1.5 Pequeña'!V53=TRUE,"",'1.5 Pequeña'!J53)</f>
        <v xml:space="preserve">Establece su mercado objetivo y bajo un enfoque práctico desarrolla líneas de negocio con el objetivo de satisfacer una demanda existente y busca  la obtención o generación de los recursos necesarios para el desarrollo de los negocios conforme se presentan los requerimientos          </v>
      </c>
      <c r="B133" s="721"/>
      <c r="C133" s="721"/>
      <c r="D133" s="721"/>
      <c r="E133" s="597" t="str">
        <f>MID(F133,1,7)</f>
        <v>2.1.1</v>
      </c>
      <c r="F133" s="200" t="str">
        <f>IF('1.5 Pequeña'!V53=TRUE,"",'1.5 Pequeña'!I53)</f>
        <v>2.1.1</v>
      </c>
    </row>
    <row r="134" spans="1:6" ht="53.25" customHeight="1" x14ac:dyDescent="0.25">
      <c r="A134" s="721" t="str">
        <f>IF('1.5 Pequeña'!V54=TRUE,"",'1.5 Pequeña'!J54)</f>
        <v>Desarrolla documentos que proporcionan evidencia de las actividades llevadas a cabo o los resultados obtenidos en su proceso de Planeación Estratégica, los cuales pueden constar de:</v>
      </c>
      <c r="B134" s="721"/>
      <c r="C134" s="721"/>
      <c r="D134" s="721"/>
      <c r="E134" s="597" t="str">
        <f>MID(F134,1,7)</f>
        <v>2.1.3.1</v>
      </c>
      <c r="F134" s="200" t="str">
        <f>IF('1.5 Pequeña'!V54=TRUE,"",'1.5 Pequeña'!I54)</f>
        <v>2.1.3.1</v>
      </c>
    </row>
    <row r="135" spans="1:6" ht="51.75" customHeight="1" x14ac:dyDescent="0.25">
      <c r="A135" s="724" t="str">
        <f>IF('1.5 Pequeña'!V55=TRUE,"",'1.5 Pequeña'!J55)</f>
        <v xml:space="preserve">Modelos y metodologías para generar, seleccionar y evaluar e implementar estrategias empresariales o corporativas enfocadas en mejorar la competividad y posicionamiento de la empresa en el sector de TI  
</v>
      </c>
      <c r="B135" s="724"/>
      <c r="C135" s="724"/>
      <c r="D135" s="724"/>
      <c r="E135" s="597" t="str">
        <f>MID(F135,1,7)</f>
        <v>2.1.3.1</v>
      </c>
      <c r="F135" s="200" t="str">
        <f>IF('1.5 Pequeña'!V55=TRUE,"",'1.5 Pequeña'!I55)</f>
        <v>2.1.3.1.A</v>
      </c>
    </row>
    <row r="136" spans="1:6" ht="42.75" customHeight="1" x14ac:dyDescent="0.25">
      <c r="A136" s="721" t="str">
        <f>IF('1.5 Pequeña'!V56=TRUE,"",'1.5 Pequeña'!J56)</f>
        <v>Mide la efectividad del proceso de Planeación Estratégica ya que cuenta con indicadores de desempeño muestran:</v>
      </c>
      <c r="B136" s="721"/>
      <c r="C136" s="721"/>
      <c r="D136" s="721"/>
      <c r="E136" s="597" t="str">
        <f>MID(F136,1,7)</f>
        <v>2.1.4.2</v>
      </c>
      <c r="F136" s="200" t="str">
        <f>IF('1.5 Pequeña'!V56=TRUE,"",'1.5 Pequeña'!I56)</f>
        <v>2.1.4.2</v>
      </c>
    </row>
    <row r="137" spans="1:6" ht="41.25" customHeight="1" x14ac:dyDescent="0.25">
      <c r="A137" s="724" t="str">
        <f>IF('1.5 Pequeña'!V57=TRUE,"",'1.5 Pequeña'!J57)</f>
        <v>El mantenimiento de las ventajas comparativas que permiten  alcanzar, sostener y mejorar una determinada posición en el entorno socioeconómico</v>
      </c>
      <c r="B137" s="724"/>
      <c r="C137" s="724"/>
      <c r="D137" s="724"/>
      <c r="E137" s="597" t="str">
        <f>MID(F137,1,7)</f>
        <v>2.1.4.2</v>
      </c>
      <c r="F137" s="200" t="str">
        <f>IF('1.5 Pequeña'!V57=TRUE,"",'1.5 Pequeña'!I57)</f>
        <v>2.1.4.2.G</v>
      </c>
    </row>
    <row r="138" spans="1:6" ht="22.5" customHeight="1" x14ac:dyDescent="0.25">
      <c r="A138" s="727" t="s">
        <v>1126</v>
      </c>
      <c r="B138" s="727"/>
      <c r="C138" s="727"/>
      <c r="D138" s="727"/>
      <c r="E138" s="595" t="s">
        <v>1134</v>
      </c>
      <c r="F138" s="200"/>
    </row>
    <row r="139" spans="1:6" ht="15" customHeight="1" x14ac:dyDescent="0.25">
      <c r="A139" s="725" t="str">
        <f>IF('1.5 Pequeña'!V64=TRUE,"",'1.5 Pequeña'!J64)</f>
        <v>1.1 Administración del conocimiento financiero</v>
      </c>
      <c r="B139" s="725"/>
      <c r="C139" s="725"/>
      <c r="D139" s="725"/>
      <c r="E139" s="597"/>
      <c r="F139" s="200"/>
    </row>
    <row r="140" spans="1:6" ht="30" customHeight="1" x14ac:dyDescent="0.25">
      <c r="A140" s="721" t="str">
        <f>IF('1.5 Pequeña'!V69=TRUE,"",'1.5 Pequeña'!J69)</f>
        <v>El empresario y algunos de sus colaboradores tienen nociones de finanzas que aplican de manera práctica en la gestión financiera de la empresa.</v>
      </c>
      <c r="B140" s="721"/>
      <c r="C140" s="721"/>
      <c r="D140" s="721"/>
      <c r="E140" s="597" t="str">
        <f>MID(F140,1,7)</f>
        <v>1.1.1</v>
      </c>
      <c r="F140" s="200" t="str">
        <f>IF('1.5 Pequeña'!V69=TRUE,"",'1.5 Pequeña'!I69)</f>
        <v>1.1.1</v>
      </c>
    </row>
    <row r="141" spans="1:6" ht="45.75" customHeight="1" x14ac:dyDescent="0.25">
      <c r="A141" s="721" t="str">
        <f>IF('1.5 Pequeña'!V70=TRUE,"",'1.5 Pequeña'!J70)</f>
        <v>El proceso de Administración del Conocimiento Financiero dentro de la empresa está formalizado y estructurado de tal forma que se establecen los siguientes elementos:</v>
      </c>
      <c r="B141" s="721"/>
      <c r="C141" s="721"/>
      <c r="D141" s="721"/>
      <c r="E141" s="597" t="str">
        <f>MID(F141,1,7)</f>
        <v>1.1.2.1</v>
      </c>
      <c r="F141" s="200" t="str">
        <f>IF('1.5 Pequeña'!V70=TRUE,"",'1.5 Pequeña'!I70)</f>
        <v>1.1.2.1</v>
      </c>
    </row>
    <row r="142" spans="1:6" ht="46.5" customHeight="1" x14ac:dyDescent="0.25">
      <c r="A142" s="724" t="str">
        <f>IF('1.5 Pequeña'!V71=TRUE,"",'1.5 Pequeña'!J71)</f>
        <v>Definición de los perfiles de puestos y funciones de la administración financiera, requerimientos básicos y objetivos en cuanto a conocimientos y habilidades relacionados con cada puesto</v>
      </c>
      <c r="B142" s="724"/>
      <c r="C142" s="724"/>
      <c r="D142" s="724"/>
      <c r="E142" s="597" t="str">
        <f>MID(F142,1,7)</f>
        <v>1.1.2.1</v>
      </c>
      <c r="F142" s="200" t="str">
        <f>IF('1.5 Pequeña'!V71=TRUE,"",'1.5 Pequeña'!I71)</f>
        <v>1.1.2.1.A</v>
      </c>
    </row>
    <row r="143" spans="1:6" ht="36.75" customHeight="1" x14ac:dyDescent="0.25">
      <c r="A143" s="724" t="str">
        <f>IF('1.5 Pequeña'!V72=TRUE,"",'1.5 Pequeña'!J72)</f>
        <v>La empresa proporciona conocimiento al personal del área financiera para incrementar su valor agregado</v>
      </c>
      <c r="B143" s="724"/>
      <c r="C143" s="724"/>
      <c r="D143" s="724"/>
      <c r="E143" s="597" t="str">
        <f>MID(F143,1,7)</f>
        <v>1.1.2.1</v>
      </c>
      <c r="F143" s="200" t="str">
        <f>IF('1.5 Pequeña'!V72=TRUE,"",'1.5 Pequeña'!I72)</f>
        <v>1.1.2.1.B</v>
      </c>
    </row>
    <row r="144" spans="1:6" ht="15" customHeight="1" x14ac:dyDescent="0.25">
      <c r="A144" s="725" t="str">
        <f>IF('1.5 Pequeña'!V74=TRUE,"",'1.5 Pequeña'!J74)</f>
        <v>1.2 Elaboración y Reporte de la Información Financiera</v>
      </c>
      <c r="B144" s="725"/>
      <c r="C144" s="725"/>
      <c r="D144" s="725"/>
      <c r="E144" s="597"/>
      <c r="F144" s="200"/>
    </row>
    <row r="145" spans="1:6" ht="46.5" customHeight="1" x14ac:dyDescent="0.25">
      <c r="A145" s="721" t="str">
        <f>IF('1.5 Pequeña'!V79=TRUE,"",'1.5 Pequeña'!J79)</f>
        <v>El proceso de Elaboración y Reporte de la Información Financiera se realiza de manera periódica y se administra o subcontrata (outsourcing) la actividad de elaboración y procesamiento de información financiera</v>
      </c>
      <c r="B145" s="721"/>
      <c r="C145" s="721"/>
      <c r="D145" s="721"/>
      <c r="E145" s="597" t="str">
        <f t="shared" ref="E145:E151" si="0">MID(F145,1,7)</f>
        <v>1.2.1</v>
      </c>
      <c r="F145" s="200" t="str">
        <f>IF('1.5 Pequeña'!V79=TRUE,"",'1.5 Pequeña'!I79)</f>
        <v>1.2.1</v>
      </c>
    </row>
    <row r="146" spans="1:6" ht="46.5" customHeight="1" x14ac:dyDescent="0.25">
      <c r="A146" s="721" t="str">
        <f>IF('1.5 Pequeña'!V80=TRUE,"",'1.5 Pequeña'!J80)</f>
        <v>La empresa de TI está estructurada y su proceso de Elaboración y Reporte de la Información Financiera se encuentra formalizado, a través de lo siguiente:</v>
      </c>
      <c r="B146" s="721"/>
      <c r="C146" s="721"/>
      <c r="D146" s="721"/>
      <c r="E146" s="597" t="str">
        <f t="shared" si="0"/>
        <v>1.2.2.1</v>
      </c>
      <c r="F146" s="200" t="str">
        <f>IF('1.5 Pequeña'!V80=TRUE,"",'1.5 Pequeña'!I80)</f>
        <v>1.2.2.1</v>
      </c>
    </row>
    <row r="147" spans="1:6" ht="24" customHeight="1" x14ac:dyDescent="0.25">
      <c r="A147" s="724" t="str">
        <f>IF('1.5 Pequeña'!V81=TRUE,"",'1.5 Pequeña'!J81)</f>
        <v>Mantiene un historial de buró de crédito y buró legal del aval positivos</v>
      </c>
      <c r="B147" s="724"/>
      <c r="C147" s="724"/>
      <c r="D147" s="724"/>
      <c r="E147" s="597" t="str">
        <f t="shared" si="0"/>
        <v>1.2.2.1</v>
      </c>
      <c r="F147" s="200" t="str">
        <f>IF('1.5 Pequeña'!V81=TRUE,"",'1.5 Pequeña'!I81)</f>
        <v>1.2.2.1.A</v>
      </c>
    </row>
    <row r="148" spans="1:6" ht="66.75" customHeight="1" x14ac:dyDescent="0.25">
      <c r="A148" s="724" t="str">
        <f>IF('1.5 Pequeña'!V82=TRUE,"",'1.5 Pequeña'!J82)</f>
        <v>Las actividades de elaboración y reporte interno de la información financiera están definidas, consideran la definición de funciones y responsabilidades del área, la descripción de procesos y procedimientos para elaborar la información financiera de manera formal y veraz, y el cumplimiento de obligaciones legales y fiscales</v>
      </c>
      <c r="B148" s="724"/>
      <c r="C148" s="724"/>
      <c r="D148" s="724"/>
      <c r="E148" s="597" t="str">
        <f t="shared" si="0"/>
        <v>1.2.2.1</v>
      </c>
      <c r="F148" s="200" t="str">
        <f>IF('1.5 Pequeña'!V82=TRUE,"",'1.5 Pequeña'!I82)</f>
        <v>1.2.2.1.B</v>
      </c>
    </row>
    <row r="149" spans="1:6" ht="66.75" customHeight="1" x14ac:dyDescent="0.25">
      <c r="A149" s="721" t="str">
        <f>IF('1.5 Pequeña'!V83=TRUE,"",'1.5 Pequeña'!J83)</f>
        <v>Desarrolla documentos que proporcionan evidencia de las actividades llevadas a cabo o los resultados obtenidos en el proceso de Elaboración y Reporte de la Información Financiera, entre los que se encuentran:</v>
      </c>
      <c r="B149" s="721"/>
      <c r="C149" s="721"/>
      <c r="D149" s="721"/>
      <c r="E149" s="597" t="str">
        <f t="shared" si="0"/>
        <v>1.2.3.1</v>
      </c>
      <c r="F149" s="200" t="str">
        <f>IF('1.5 Pequeña'!V83=TRUE,"",'1.5 Pequeña'!I83)</f>
        <v>1.2.3.1</v>
      </c>
    </row>
    <row r="150" spans="1:6" ht="56.25" customHeight="1" x14ac:dyDescent="0.25">
      <c r="A150" s="724" t="str">
        <f>IF('1.5 Pequeña'!V84=TRUE,"",'1.5 Pequeña'!J84)</f>
        <v>Procedimientos para la elaboración de la información financiera, la cual para ser de calidad debe ser comparable, representable, objetiva, verificable y entregable de forma oportuna</v>
      </c>
      <c r="B150" s="724"/>
      <c r="C150" s="724"/>
      <c r="D150" s="724"/>
      <c r="E150" s="597" t="str">
        <f t="shared" si="0"/>
        <v>1.2.3.1</v>
      </c>
      <c r="F150" s="200" t="str">
        <f>IF('1.5 Pequeña'!V84=TRUE,"",'1.5 Pequeña'!I84)</f>
        <v>1.2.3.1.A</v>
      </c>
    </row>
    <row r="151" spans="1:6" ht="48.75" customHeight="1" x14ac:dyDescent="0.25">
      <c r="A151" s="724" t="str">
        <f>IF('1.5 Pequeña'!V85=TRUE,"",'1.5 Pequeña'!J85)</f>
        <v>Medidas de monitoreo y control de la información financiera mediante informes de cumplimiento de los objetivos y la verificación y validación de la calidad de la información y documentación financiera</v>
      </c>
      <c r="B151" s="724"/>
      <c r="C151" s="724"/>
      <c r="D151" s="724"/>
      <c r="E151" s="597" t="str">
        <f t="shared" si="0"/>
        <v>1.2.3.1</v>
      </c>
      <c r="F151" s="200" t="str">
        <f>IF('1.5 Pequeña'!V85=TRUE,"",'1.5 Pequeña'!I85)</f>
        <v>1.2.3.1.C</v>
      </c>
    </row>
    <row r="152" spans="1:6" ht="15" customHeight="1" x14ac:dyDescent="0.25">
      <c r="A152" s="725" t="str">
        <f>IF('1.5 Pequeña'!V92=TRUE,"",'1.5 Pequeña'!J92)</f>
        <v>2.1 Planeación y Control de Gestión Financieros</v>
      </c>
      <c r="B152" s="725"/>
      <c r="C152" s="725"/>
      <c r="D152" s="725"/>
      <c r="E152" s="597"/>
      <c r="F152" s="200"/>
    </row>
    <row r="153" spans="1:6" ht="47.25" customHeight="1" x14ac:dyDescent="0.25">
      <c r="A153" s="721" t="str">
        <f>IF('1.5 Pequeña'!V97=TRUE,"",'1.5 Pequeña'!J97)</f>
        <v>El proceso de Planeación y Control de Gestión Financiera se realiza con un enfoque práctico, basándose en tendencias generales del sector y en las experiencias pasadas de la empresa para proyectar la información.</v>
      </c>
      <c r="B153" s="721"/>
      <c r="C153" s="721"/>
      <c r="D153" s="721"/>
      <c r="E153" s="597" t="str">
        <f>MID(F153,1,7)</f>
        <v>2.1.1</v>
      </c>
      <c r="F153" s="200" t="str">
        <f>IF('1.5 Pequeña'!V97=TRUE,"",'1.5 Pequeña'!I97)</f>
        <v>2.1.1</v>
      </c>
    </row>
    <row r="154" spans="1:6" ht="47.25" customHeight="1" x14ac:dyDescent="0.25">
      <c r="A154" s="721" t="str">
        <f>IF('1.5 Pequeña'!V98=TRUE,"",'1.5 Pequeña'!J98)</f>
        <v>La empresa cuenta con una función de Planeación y Control de Gestión Financiera cuyas actividades consideran lo siguiente:</v>
      </c>
      <c r="B154" s="721"/>
      <c r="C154" s="721"/>
      <c r="D154" s="721"/>
      <c r="E154" s="597" t="str">
        <f>MID(F154,1,7)</f>
        <v>2.1.2.1</v>
      </c>
      <c r="F154" s="200" t="str">
        <f>IF('1.5 Pequeña'!V98=TRUE,"",'1.5 Pequeña'!I98)</f>
        <v>2.1.2.1</v>
      </c>
    </row>
    <row r="155" spans="1:6" ht="42" customHeight="1" x14ac:dyDescent="0.25">
      <c r="A155" s="724" t="str">
        <f>IF('1.5 Pequeña'!V99=TRUE,"",'1.5 Pequeña'!J99)</f>
        <v>Elaboración de proyecciones y administración de las actividades de control de gestión con una orientación operativa (seguimiento y control de gestión presupuestaria)</v>
      </c>
      <c r="B155" s="724"/>
      <c r="C155" s="724"/>
      <c r="D155" s="724"/>
      <c r="E155" s="597" t="str">
        <f>MID(F155,1,7)</f>
        <v>2.1.2.1</v>
      </c>
      <c r="F155" s="200" t="str">
        <f>IF('1.5 Pequeña'!V99=TRUE,"",'1.5 Pequeña'!I99)</f>
        <v>2.1.2.1.A</v>
      </c>
    </row>
    <row r="156" spans="1:6" ht="15" customHeight="1" x14ac:dyDescent="0.25">
      <c r="A156" s="725" t="str">
        <f>IF('1.5 Pequeña'!V101=TRUE,"",'1.5 Pequeña'!J101)</f>
        <v>2.2 Administración del Capital de Trabajo</v>
      </c>
      <c r="B156" s="725"/>
      <c r="C156" s="725"/>
      <c r="D156" s="725"/>
      <c r="E156" s="597"/>
      <c r="F156" s="200"/>
    </row>
    <row r="157" spans="1:6" ht="53.25" customHeight="1" x14ac:dyDescent="0.25">
      <c r="A157" s="721" t="str">
        <f>IF('1.5 Pequeña'!V106=TRUE,"",'1.5 Pequeña'!J106)</f>
        <v>El proceso de Administración del Capital de Trabajo se realiza de forma funcional, conforme va operando la empresa y van desarrollándose los  proyectos y/o servicios. Existen registros donde se determina el nivel de liquidez de la empresa.</v>
      </c>
      <c r="B157" s="721"/>
      <c r="C157" s="721"/>
      <c r="D157" s="721"/>
      <c r="E157" s="597" t="str">
        <f t="shared" ref="E157:E166" si="1">MID(F157,1,7)</f>
        <v>2.2.1.1</v>
      </c>
      <c r="F157" s="200" t="str">
        <f>IF('1.5 Pequeña'!V106=TRUE,"",'1.5 Pequeña'!I106)</f>
        <v>2.2.1.1</v>
      </c>
    </row>
    <row r="158" spans="1:6" ht="67.5" customHeight="1" x14ac:dyDescent="0.25">
      <c r="A158" s="721" t="str">
        <f>IF('1.5 Pequeña'!V107=TRUE,"",'1.5 Pequeña'!J107)</f>
        <v>Además, el capital de trabajo se financia con una orientación pragmática, en función de los recursos disponibles en la empresa y de las deudas que se contraen. Existen registros de los financiamientos utilizados para operar, tales como la tesorería o los préstamos otorgados (clientes, proveedores, créditos bancarios).</v>
      </c>
      <c r="B158" s="721"/>
      <c r="C158" s="721"/>
      <c r="D158" s="721"/>
      <c r="E158" s="597" t="str">
        <f t="shared" si="1"/>
        <v>2.2.1.2</v>
      </c>
      <c r="F158" s="200" t="str">
        <f>IF('1.5 Pequeña'!V107=TRUE,"",'1.5 Pequeña'!I107)</f>
        <v>2.2.1.2</v>
      </c>
    </row>
    <row r="159" spans="1:6" ht="44.25" customHeight="1" x14ac:dyDescent="0.25">
      <c r="A159" s="721" t="str">
        <f>IF('1.5 Pequeña'!V108=TRUE,"",'1.5 Pequeña'!J108)</f>
        <v>El proceso de Administración del Capital de Trabajo en la empresa de TI está estructurado a través de los aspectos siguientes:</v>
      </c>
      <c r="B159" s="721"/>
      <c r="C159" s="721"/>
      <c r="D159" s="721"/>
      <c r="E159" s="597" t="str">
        <f t="shared" ref="E159" si="2">MID(F159,1,7)</f>
        <v>2.2.2.1</v>
      </c>
      <c r="F159" s="200" t="str">
        <f>IF('1.5 Pequeña'!V108=TRUE,"",'1.5 Pequeña'!I108)</f>
        <v>2.2.2.1</v>
      </c>
    </row>
    <row r="160" spans="1:6" ht="31.5" customHeight="1" x14ac:dyDescent="0.25">
      <c r="A160" s="724" t="str">
        <f>IF('1.5 Pequeña'!V109=TRUE,"",'1.5 Pequeña'!J109)</f>
        <v>Elaboración de un Plan de Administración del Efectivo y Valores Negociables con fines a asegurar saldos adecuados de efectivo</v>
      </c>
      <c r="B160" s="724"/>
      <c r="C160" s="724"/>
      <c r="D160" s="724"/>
      <c r="E160" s="597" t="str">
        <f t="shared" si="1"/>
        <v>2.2.2.1</v>
      </c>
      <c r="F160" s="200" t="str">
        <f>IF('1.5 Pequeña'!V109=TRUE,"",'1.5 Pequeña'!I109)</f>
        <v>2.2.2.1.A</v>
      </c>
    </row>
    <row r="161" spans="1:6" ht="36" customHeight="1" x14ac:dyDescent="0.25">
      <c r="A161" s="724" t="str">
        <f>IF('1.5 Pequeña'!V110=TRUE,"",'1.5 Pequeña'!J110)</f>
        <v>Análisis del flujo de caja para detectar los problemas de liquidez, conocer la viabilidad de los proyectos y la rentabilidad de la empresa</v>
      </c>
      <c r="B161" s="724"/>
      <c r="C161" s="724"/>
      <c r="D161" s="724"/>
      <c r="E161" s="597" t="str">
        <f t="shared" si="1"/>
        <v>2.2.2.1</v>
      </c>
      <c r="F161" s="200" t="str">
        <f>IF('1.5 Pequeña'!V110=TRUE,"",'1.5 Pequeña'!I110)</f>
        <v>2.2.2.1.C</v>
      </c>
    </row>
    <row r="162" spans="1:6" ht="46.5" customHeight="1" x14ac:dyDescent="0.25">
      <c r="A162" s="724" t="str">
        <f>IF('1.5 Pequeña'!V111=TRUE,"",'1.5 Pequeña'!J111)</f>
        <v>Determinación de la forma en la que se puedan incrementar las entradas y reducir las salidas de efectivo en términos de volumen y frecuencia para alinear el ciclo operativo con el ciclo de caja</v>
      </c>
      <c r="B162" s="724"/>
      <c r="C162" s="724"/>
      <c r="D162" s="724"/>
      <c r="E162" s="597" t="str">
        <f t="shared" si="1"/>
        <v>2.2.2.1</v>
      </c>
      <c r="F162" s="200" t="str">
        <f>IF('1.5 Pequeña'!V111=TRUE,"",'1.5 Pequeña'!I111)</f>
        <v>2.2.2.1.D</v>
      </c>
    </row>
    <row r="163" spans="1:6" ht="46.5" customHeight="1" x14ac:dyDescent="0.25">
      <c r="A163" s="721" t="str">
        <f>IF('1.5 Pequeña'!V112=TRUE,"",'1.5 Pequeña'!J112)</f>
        <v>La empresa desarrolla modelos y metodologías que le permitan maximizar la eficacia de su proceso de Administración del Capital de Trabajo, tales como:</v>
      </c>
      <c r="B163" s="721"/>
      <c r="C163" s="721"/>
      <c r="D163" s="721"/>
      <c r="E163" s="597" t="str">
        <f t="shared" ref="E163" si="3">MID(F163,1,7)</f>
        <v>2.2.3.1</v>
      </c>
      <c r="F163" s="200" t="str">
        <f>IF('1.5 Pequeña'!V112=TRUE,"",'1.5 Pequeña'!I112)</f>
        <v>2.2.3.1</v>
      </c>
    </row>
    <row r="164" spans="1:6" ht="36.75" customHeight="1" x14ac:dyDescent="0.25">
      <c r="A164" s="812" t="str">
        <f>IF('1.5 Pequeña'!V113=TRUE,"",'1.5 Pequeña'!J113)</f>
        <v>Estrategias de previsión, análisis y diferenciación de los planes de financiamiento:</v>
      </c>
      <c r="B164" s="812"/>
      <c r="C164" s="812"/>
      <c r="D164" s="812"/>
      <c r="E164" s="597"/>
      <c r="F164" s="200">
        <f>IF('1.5 Pequeña'!V113=TRUE,"",'1.5 Pequeña'!I113)</f>
        <v>0</v>
      </c>
    </row>
    <row r="165" spans="1:6" ht="40.5" customHeight="1" x14ac:dyDescent="0.25">
      <c r="A165" s="724" t="str">
        <f>IF('1.5 Pequeña'!V114=TRUE,"",'1.5 Pequeña'!J114)</f>
        <v>Estrategias de gestión de pasivos circulantes, mediante las cuales se analizan las formas de financiamiento disponibles, ya sea espontáneo o no espontáneo</v>
      </c>
      <c r="B165" s="724"/>
      <c r="C165" s="724"/>
      <c r="D165" s="724"/>
      <c r="E165" s="597" t="str">
        <f t="shared" si="1"/>
        <v>2.2.3.1</v>
      </c>
      <c r="F165" s="200" t="str">
        <f>IF('1.5 Pequeña'!V114=TRUE,"",'1.5 Pequeña'!I114)</f>
        <v>2.2.3.1.F</v>
      </c>
    </row>
    <row r="166" spans="1:6" ht="36" customHeight="1" x14ac:dyDescent="0.25">
      <c r="A166" s="724" t="str">
        <f>IF('1.5 Pequeña'!V115=TRUE,"",'1.5 Pequeña'!J115)</f>
        <v>Análisis de la eficiencia en la administración de activos mediante el índice de rotación de activos, días de cartera, proveedores y del ciclo financiero</v>
      </c>
      <c r="B166" s="724"/>
      <c r="C166" s="724"/>
      <c r="D166" s="724"/>
      <c r="E166" s="597" t="str">
        <f t="shared" si="1"/>
        <v>2.2.3.1</v>
      </c>
      <c r="F166" s="200" t="str">
        <f>IF('1.5 Pequeña'!V115=TRUE,"",'1.5 Pequeña'!I115)</f>
        <v>2.2.3.1.G</v>
      </c>
    </row>
    <row r="167" spans="1:6" ht="15" customHeight="1" x14ac:dyDescent="0.25">
      <c r="A167" s="725" t="str">
        <f>IF('1.5 Pequeña'!V122=TRUE,"",'1.5 Pequeña'!J122)</f>
        <v>3.1 Generación de Valor Económico</v>
      </c>
      <c r="B167" s="725"/>
      <c r="C167" s="725"/>
      <c r="D167" s="725"/>
      <c r="E167" s="597"/>
      <c r="F167" s="200"/>
    </row>
    <row r="168" spans="1:6" ht="33.75" customHeight="1" x14ac:dyDescent="0.25">
      <c r="A168" s="721" t="str">
        <f>IF('1.5 Pequeña'!V127=TRUE,"",'1.5 Pequeña'!J127)</f>
        <v>El proceso de Generación de Valor Económico se administra de forma práctica, por medio de una gestión diaria que puede incluir una evidencia de generación de utilidades.</v>
      </c>
      <c r="B168" s="721"/>
      <c r="C168" s="721"/>
      <c r="D168" s="721"/>
      <c r="E168" s="597" t="str">
        <f t="shared" ref="E168:E173" si="4">MID(F168,1,7)</f>
        <v>3.1.1</v>
      </c>
      <c r="F168" s="200" t="str">
        <f>IF('1.5 Pequeña'!V127=TRUE,"",'1.5 Pequeña'!I127)</f>
        <v>3.1.1</v>
      </c>
    </row>
    <row r="169" spans="1:6" ht="33.75" customHeight="1" x14ac:dyDescent="0.25">
      <c r="A169" s="721" t="str">
        <f>IF('1.5 Pequeña'!V128=TRUE,"",'1.5 Pequeña'!J128)</f>
        <v>A través de un proceso formal de Generación de Valor Económico, la empresa:</v>
      </c>
      <c r="B169" s="721"/>
      <c r="C169" s="721"/>
      <c r="D169" s="721"/>
      <c r="E169" s="597" t="str">
        <f t="shared" si="4"/>
        <v>3.1.2.1</v>
      </c>
      <c r="F169" s="200" t="str">
        <f>IF('1.5 Pequeña'!V128=TRUE,"",'1.5 Pequeña'!I128)</f>
        <v>3.1.2.1</v>
      </c>
    </row>
    <row r="170" spans="1:6" ht="33.75" customHeight="1" x14ac:dyDescent="0.25">
      <c r="A170" s="724" t="str">
        <f>IF('1.5 Pequeña'!V129=TRUE,"",'1.5 Pequeña'!J129)</f>
        <v>Administra sus proyectos, servicios y/o productos tomando en cuenta los conceptos de costo-rentabilidad</v>
      </c>
      <c r="B170" s="724"/>
      <c r="C170" s="724"/>
      <c r="D170" s="724"/>
      <c r="E170" s="597" t="str">
        <f t="shared" si="4"/>
        <v>3.1.2.1</v>
      </c>
      <c r="F170" s="200" t="str">
        <f>IF('1.5 Pequeña'!V129=TRUE,"",'1.5 Pequeña'!I129)</f>
        <v>3.1.2.1.A</v>
      </c>
    </row>
    <row r="171" spans="1:6" ht="33.75" customHeight="1" x14ac:dyDescent="0.25">
      <c r="A171" s="721" t="str">
        <f>IF('1.5 Pequeña'!V130=TRUE,"",'1.5 Pequeña'!J130)</f>
        <v>Desarrolla modelos y metodologías que ayudan a la empresa a optimizar su proceso de Generación de Valor Económico, entre ellos:</v>
      </c>
      <c r="B171" s="721"/>
      <c r="C171" s="721"/>
      <c r="D171" s="721"/>
      <c r="E171" s="597" t="str">
        <f t="shared" si="4"/>
        <v>3.1.3.1</v>
      </c>
      <c r="F171" s="200" t="str">
        <f>IF('1.5 Pequeña'!V130=TRUE,"",'1.5 Pequeña'!I130)</f>
        <v>3.1.3.1</v>
      </c>
    </row>
    <row r="172" spans="1:6" ht="51" customHeight="1" x14ac:dyDescent="0.25">
      <c r="A172" s="724" t="str">
        <f>IF('1.5 Pequeña'!V131=TRUE,"",'1.5 Pequeña'!J131)</f>
        <v>Análisis de la cobertura de deuda de tal manera que la empresa pueda garantizar el pago de sus obligaciones a corto plazo y de la estructura de endeudamiento para asegurar que se cuenta con suficiente capital contable para financiar los activos</v>
      </c>
      <c r="B172" s="724"/>
      <c r="C172" s="724"/>
      <c r="D172" s="724"/>
      <c r="E172" s="597" t="str">
        <f t="shared" si="4"/>
        <v>3.1.3.1</v>
      </c>
      <c r="F172" s="200" t="str">
        <f>IF('1.5 Pequeña'!V131=TRUE,"",'1.5 Pequeña'!I131)</f>
        <v>3.1.3.1.B</v>
      </c>
    </row>
    <row r="173" spans="1:6" ht="27" customHeight="1" x14ac:dyDescent="0.25">
      <c r="A173" s="724" t="str">
        <f>IF('1.5 Pequeña'!V132=TRUE,"",'1.5 Pequeña'!J132)</f>
        <v xml:space="preserve">Comparación de la tasa de crecimiento de la empresa con la del sector </v>
      </c>
      <c r="B173" s="724"/>
      <c r="C173" s="724"/>
      <c r="D173" s="724"/>
      <c r="E173" s="597" t="str">
        <f t="shared" si="4"/>
        <v>3.1.3.1</v>
      </c>
      <c r="F173" s="200" t="str">
        <f>IF('1.5 Pequeña'!V132=TRUE,"",'1.5 Pequeña'!I132)</f>
        <v>3.1.3.1.E</v>
      </c>
    </row>
    <row r="174" spans="1:6" ht="15" customHeight="1" x14ac:dyDescent="0.25">
      <c r="A174" s="725" t="str">
        <f>IF('1.5 Pequeña'!V134=TRUE,"",'1.5 Pequeña'!J134)</f>
        <v>3.2 Maximización de la Rentabilidad del Proyecto de Inversión</v>
      </c>
      <c r="B174" s="725"/>
      <c r="C174" s="725"/>
      <c r="D174" s="725"/>
      <c r="E174" s="597"/>
      <c r="F174" s="200"/>
    </row>
    <row r="175" spans="1:6" ht="36" customHeight="1" x14ac:dyDescent="0.25">
      <c r="A175" s="721" t="str">
        <f>IF('1.5 Pequeña'!V139=TRUE,"",'1.5 Pequeña'!J139)</f>
        <v xml:space="preserve">El proceso de Maximización de la Rentabilidad del Proyecto de Inversión está estructurado, y al realizar una inversión la empresa considera lo siguiente: </v>
      </c>
      <c r="B175" s="721"/>
      <c r="C175" s="721"/>
      <c r="D175" s="721"/>
      <c r="E175" s="597" t="str">
        <f>MID(F175,1,7)</f>
        <v>3.2.2.1</v>
      </c>
      <c r="F175" s="200" t="str">
        <f>IF('1.5 Pequeña'!V139=TRUE,"",'1.5 Pequeña'!I139)</f>
        <v>3.2.2.1</v>
      </c>
    </row>
    <row r="176" spans="1:6" ht="51" customHeight="1" x14ac:dyDescent="0.25">
      <c r="A176" s="724" t="str">
        <f>IF('1.5 Pequeña'!V140=TRUE,"",'1.5 Pequeña'!J140)</f>
        <v>Análisis de la viabilidad financiera de los proyectos y acceso a fuentes de financiamiento por medio de Capital riesgo o Capital de proximidad, y préstamos bancarios a corto/mediano plazo</v>
      </c>
      <c r="B176" s="724"/>
      <c r="C176" s="724"/>
      <c r="D176" s="724"/>
      <c r="E176" s="597" t="str">
        <f>MID(F176,1,7)</f>
        <v>3.2.2.1</v>
      </c>
      <c r="F176" s="200" t="str">
        <f>IF('1.5 Pequeña'!V140=TRUE,"",'1.5 Pequeña'!I140)</f>
        <v>3.2.2.1.B</v>
      </c>
    </row>
    <row r="177" spans="1:6" ht="23.25" customHeight="1" x14ac:dyDescent="0.25">
      <c r="A177" s="723" t="s">
        <v>1127</v>
      </c>
      <c r="B177" s="723"/>
      <c r="C177" s="723"/>
      <c r="D177" s="723"/>
      <c r="E177" s="595" t="s">
        <v>1134</v>
      </c>
      <c r="F177" s="200"/>
    </row>
    <row r="178" spans="1:6" ht="15" customHeight="1" x14ac:dyDescent="0.25">
      <c r="A178" s="729" t="str">
        <f>IF('1.5 Pequeña'!V147=TRUE,"",'1.5 Pequeña'!J147)</f>
        <v>1.1 Administración de proyectos de TI</v>
      </c>
      <c r="B178" s="729"/>
      <c r="C178" s="729"/>
      <c r="D178" s="729"/>
      <c r="E178" s="597"/>
      <c r="F178" s="200"/>
    </row>
    <row r="179" spans="1:6" ht="36.75" customHeight="1" x14ac:dyDescent="0.25">
      <c r="A179" s="721" t="str">
        <f>IF('1.5 Pequeña'!V152=TRUE,"",'1.5 Pequeña'!J152)</f>
        <v>Existe un proceso de Administración de Proyectos de TI, el cual se administra de forma práctica y en donde el empresario se basa en su experiencia para:</v>
      </c>
      <c r="B179" s="721"/>
      <c r="C179" s="721"/>
      <c r="D179" s="721"/>
      <c r="E179" s="597" t="str">
        <f t="shared" ref="E179" si="5">MID(F179,1,7)</f>
        <v>1.1.1</v>
      </c>
      <c r="F179" s="200" t="str">
        <f>IF('1.5 Pequeña'!V152=TRUE,"",'1.5 Pequeña'!I152)</f>
        <v>1.1.1</v>
      </c>
    </row>
    <row r="180" spans="1:6" ht="31.5" customHeight="1" x14ac:dyDescent="0.25">
      <c r="A180" s="724" t="str">
        <f>IF('1.5 Pequeña'!V153=TRUE,"",'1.5 Pequeña'!J153)</f>
        <v>Crear proyectos y gestionarlos con procesos aceptados y prácticos</v>
      </c>
      <c r="B180" s="724"/>
      <c r="C180" s="724"/>
      <c r="D180" s="724"/>
      <c r="E180" s="597" t="str">
        <f t="shared" ref="E180:E191" si="6">MID(F180,1,7)</f>
        <v>1.1.1.A</v>
      </c>
      <c r="F180" s="200" t="str">
        <f>IF('1.5 Pequeña'!V153=TRUE,"",'1.5 Pequeña'!I153)</f>
        <v>1.1.1.A</v>
      </c>
    </row>
    <row r="181" spans="1:6" ht="31.5" customHeight="1" x14ac:dyDescent="0.25">
      <c r="A181" s="724" t="str">
        <f>IF('1.5 Pequeña'!V154=TRUE,"",'1.5 Pequeña'!J154)</f>
        <v>Generar documentación sobre los proyectos de TI sin que exista un modelo o metodología estándar y formal para ello</v>
      </c>
      <c r="B181" s="724"/>
      <c r="C181" s="724"/>
      <c r="D181" s="724"/>
      <c r="E181" s="597" t="str">
        <f t="shared" si="6"/>
        <v>1.1.1.B</v>
      </c>
      <c r="F181" s="200" t="str">
        <f>IF('1.5 Pequeña'!V154=TRUE,"",'1.5 Pequeña'!I154)</f>
        <v>1.1.1.B</v>
      </c>
    </row>
    <row r="182" spans="1:6" ht="31.5" customHeight="1" x14ac:dyDescent="0.25">
      <c r="A182" s="721" t="str">
        <f>IF('1.5 Pequeña'!V155=TRUE,"",'1.5 Pequeña'!J155)</f>
        <v>El proceso de Administración de Proyectos de TI está estandarizado y estructurado, de tal forma que existen elementos que permiten a la empresa:</v>
      </c>
      <c r="B182" s="721"/>
      <c r="C182" s="721"/>
      <c r="D182" s="721"/>
      <c r="E182" s="597" t="str">
        <f t="shared" ref="E182" si="7">MID(F182,1,7)</f>
        <v>1.1.2.1</v>
      </c>
      <c r="F182" s="200" t="str">
        <f>IF('1.5 Pequeña'!V155=TRUE,"",'1.5 Pequeña'!I155)</f>
        <v>1.1.2.1</v>
      </c>
    </row>
    <row r="183" spans="1:6" ht="51" customHeight="1" x14ac:dyDescent="0.25">
      <c r="A183" s="724" t="str">
        <f>IF('1.5 Pequeña'!V156=TRUE,"",'1.5 Pequeña'!J156)</f>
        <v>Contar con un marco de trabajo que define la estructura, los procedimientos, las técnicas, así como las funciones y responsabilidades de los miembros del proyecto para asegurar que los recursos se alineen al presupuesto establecido</v>
      </c>
      <c r="B183" s="724"/>
      <c r="C183" s="724"/>
      <c r="D183" s="724"/>
      <c r="E183" s="597" t="str">
        <f t="shared" si="6"/>
        <v>1.1.2.1</v>
      </c>
      <c r="F183" s="200" t="str">
        <f>IF('1.5 Pequeña'!V156=TRUE,"",'1.5 Pequeña'!I156)</f>
        <v>1.1.2.1.A</v>
      </c>
    </row>
    <row r="184" spans="1:6" ht="31.5" customHeight="1" x14ac:dyDescent="0.25">
      <c r="A184" s="724" t="str">
        <f>IF('1.5 Pequeña'!V157=TRUE,"",'1.5 Pequeña'!J157)</f>
        <v xml:space="preserve">Realizar un seguimiento de los proyectos en cuanto a su cronograma, costo y desempeño técnico por medio de indicadores básicos  </v>
      </c>
      <c r="B184" s="724"/>
      <c r="C184" s="724"/>
      <c r="D184" s="724"/>
      <c r="E184" s="597" t="str">
        <f t="shared" si="6"/>
        <v>1.1.2.1</v>
      </c>
      <c r="F184" s="200" t="str">
        <f>IF('1.5 Pequeña'!V157=TRUE,"",'1.5 Pequeña'!I157)</f>
        <v>1.1.2.1.C</v>
      </c>
    </row>
    <row r="185" spans="1:6" ht="31.5" customHeight="1" x14ac:dyDescent="0.25">
      <c r="A185" s="721" t="str">
        <f>IF('1.5 Pequeña'!V158=TRUE,"",'1.5 Pequeña'!J158)</f>
        <v>Todos éstos aspectos se encuentran formalmente documentados a través de:</v>
      </c>
      <c r="B185" s="721"/>
      <c r="C185" s="721"/>
      <c r="D185" s="721"/>
      <c r="E185" s="597" t="str">
        <f t="shared" ref="E185" si="8">MID(F185,1,7)</f>
        <v>1.1.2.2</v>
      </c>
      <c r="F185" s="200" t="str">
        <f>IF('1.5 Pequeña'!V158=TRUE,"",'1.5 Pequeña'!I158)</f>
        <v>1.1.2.2</v>
      </c>
    </row>
    <row r="186" spans="1:6" ht="46.5" customHeight="1" x14ac:dyDescent="0.25">
      <c r="A186" s="724" t="str">
        <f>IF('1.5 Pequeña'!V159=TRUE,"",'1.5 Pequeña'!J159)</f>
        <v>Un expediente del proyecto que permita una adecuada evaluación planeación de recursos y actividades en la fase de preparación y arranque, y seguimiento al proyecto en la fase de ejecución del y cierre del mismo</v>
      </c>
      <c r="B186" s="724"/>
      <c r="C186" s="724"/>
      <c r="D186" s="724"/>
      <c r="E186" s="597" t="str">
        <f t="shared" si="6"/>
        <v>1.1.2.2</v>
      </c>
      <c r="F186" s="200" t="str">
        <f>IF('1.5 Pequeña'!V159=TRUE,"",'1.5 Pequeña'!I159)</f>
        <v>1.1.2.2.A</v>
      </c>
    </row>
    <row r="187" spans="1:6" ht="100.5" customHeight="1" x14ac:dyDescent="0.25">
      <c r="A187" s="721" t="str">
        <f>IF('1.5 Pequeña'!V160=TRUE,"",'1.5 Pequeña'!J160)</f>
        <v xml:space="preserve">Se administran varios proyectos simultáneamente por medio del área de Gestión de Proyectos, encargada de centralizar, coordinar la administración de los proyectos y generar valor a través de la ejecución exitosa y eficiente de los proyectos.
Además, la empresa desarrolla estrategias y utiliza modelos y metodologías que le permiten potenciar la eficiencia de sus proyectos de TI a través de la ejecución de los siguientes elementos:
</v>
      </c>
      <c r="B187" s="721"/>
      <c r="C187" s="721"/>
      <c r="D187" s="721"/>
      <c r="E187" s="597" t="str">
        <f t="shared" ref="E187" si="9">MID(F187,1,7)</f>
        <v>1.1.3.1</v>
      </c>
      <c r="F187" s="200" t="str">
        <f>IF('1.5 Pequeña'!V160=TRUE,"",'1.5 Pequeña'!I160)</f>
        <v>1.1.3.1</v>
      </c>
    </row>
    <row r="188" spans="1:6" ht="42" customHeight="1" x14ac:dyDescent="0.25">
      <c r="A188" s="724" t="str">
        <f>IF('1.5 Pequeña'!V161=TRUE,"",'1.5 Pequeña'!J161)</f>
        <v>Gestión de la integración del proyecto, comprende la organización de las actividades del proyecto, el análisis, registro de resultados y gestión del cierre del proyecto</v>
      </c>
      <c r="B188" s="724"/>
      <c r="C188" s="724"/>
      <c r="D188" s="724"/>
      <c r="E188" s="597" t="str">
        <f t="shared" si="6"/>
        <v>1.1.3.1</v>
      </c>
      <c r="F188" s="200" t="str">
        <f>IF('1.5 Pequeña'!V161=TRUE,"",'1.5 Pequeña'!I161)</f>
        <v>1.1.3.1.A</v>
      </c>
    </row>
    <row r="189" spans="1:6" ht="77.25" customHeight="1" x14ac:dyDescent="0.25">
      <c r="A189" s="724" t="str">
        <f>IF('1.5 Pequeña'!V162=TRUE,"",'1.5 Pequeña'!J162)</f>
        <v xml:space="preserve">Gestión de la calidad del proyecto, describe los procesos necesarios para asegurar que el proyecto cumpla con los objetivos por los cuales ha sido emprendido. La adecuada gestión de la calidad permite satisfacer las necesidades del cliente y desarrollar un producto/servicio que cumple con los requerimientos establecidos, a través de procesos y recursos humanos eficientes </v>
      </c>
      <c r="B189" s="724"/>
      <c r="C189" s="724"/>
      <c r="D189" s="724"/>
      <c r="E189" s="597" t="str">
        <f t="shared" si="6"/>
        <v>1.1.3.1</v>
      </c>
      <c r="F189" s="200" t="str">
        <f>IF('1.5 Pequeña'!V162=TRUE,"",'1.5 Pequeña'!I162)</f>
        <v>1.1.3.1.E</v>
      </c>
    </row>
    <row r="190" spans="1:6" ht="48.75" customHeight="1" x14ac:dyDescent="0.25">
      <c r="A190" s="724" t="str">
        <f>IF('1.5 Pequeña'!V163=TRUE,"",'1.5 Pequeña'!J163)</f>
        <v>Gestión de los riesgos del proyecto, se describen los elementos que permiten identificar los acontecimientos importantes, así como determinar, evaluar y mitigar los factores de riesgo en cada etapa del ciclo de vida del proyecto</v>
      </c>
      <c r="B190" s="724"/>
      <c r="C190" s="724"/>
      <c r="D190" s="724"/>
      <c r="E190" s="597" t="str">
        <f t="shared" si="6"/>
        <v>1.1.3.1</v>
      </c>
      <c r="F190" s="200" t="str">
        <f>IF('1.5 Pequeña'!V163=TRUE,"",'1.5 Pequeña'!I163)</f>
        <v>1.1.3.1.F</v>
      </c>
    </row>
    <row r="191" spans="1:6" ht="55.5" customHeight="1" x14ac:dyDescent="0.25">
      <c r="A191" s="724" t="str">
        <f>IF('1.5 Pequeña'!V164=TRUE,"",'1.5 Pequeña'!J164)</f>
        <v>Gestión de los recursos humanos del proyecto, a través de éste se detectan los conocimientos y habilidades necesarios  para la ejecución del proyecto. Se planean los recursos y se asignan responsabilidades, buscando asegurar la máxima eficiencia</v>
      </c>
      <c r="B191" s="724"/>
      <c r="C191" s="724"/>
      <c r="D191" s="724"/>
      <c r="E191" s="597" t="str">
        <f t="shared" si="6"/>
        <v>1.1.3.1</v>
      </c>
      <c r="F191" s="200" t="str">
        <f>IF('1.5 Pequeña'!V164=TRUE,"",'1.5 Pequeña'!I164)</f>
        <v>1.1.3.1.G</v>
      </c>
    </row>
    <row r="192" spans="1:6" ht="15" customHeight="1" x14ac:dyDescent="0.25">
      <c r="A192" s="729" t="str">
        <f>IF('1.5 Pequeña'!V166=TRUE,"",'1.5 Pequeña'!J166)</f>
        <v>1.2 Ingeniería y desarrollo de soluciones tecnológicas</v>
      </c>
      <c r="B192" s="729"/>
      <c r="C192" s="729"/>
      <c r="D192" s="729"/>
      <c r="E192" s="597"/>
      <c r="F192" s="200"/>
    </row>
    <row r="193" spans="1:6" ht="39" customHeight="1" x14ac:dyDescent="0.25">
      <c r="A193" s="721" t="str">
        <f>IF('1.5 Pequeña'!V171=TRUE,"",'1.5 Pequeña'!J171)</f>
        <v>La empresa de TI identifica y evalúa las soluciones tecnológicas que requiere de una forma práctica</v>
      </c>
      <c r="B193" s="721"/>
      <c r="C193" s="721"/>
      <c r="D193" s="721"/>
      <c r="E193" s="597" t="str">
        <f>MID(F193,1,7)</f>
        <v>1.2.1</v>
      </c>
      <c r="F193" s="200" t="str">
        <f>IF('1.5 Pequeña'!V171=TRUE,"",'1.5 Pequeña'!I171)</f>
        <v>1.2.1</v>
      </c>
    </row>
    <row r="194" spans="1:6" ht="49.5" customHeight="1" x14ac:dyDescent="0.25">
      <c r="A194" s="721" t="str">
        <f>IF('1.5 Pequeña'!V172=TRUE,"",'1.5 Pequeña'!J172)</f>
        <v>La empresa de TI evalúa y selecciona las soluciones tecnológicas que requiere para prestar sus servicios considerando los requerimientos internos, la tecnología disponible, la viabilidad económica y evaluaciones de riesgos.</v>
      </c>
      <c r="B194" s="721"/>
      <c r="C194" s="721"/>
      <c r="D194" s="721"/>
      <c r="E194" s="597" t="str">
        <f>MID(F194,1,7)</f>
        <v>1.2.2.1</v>
      </c>
      <c r="F194" s="200" t="str">
        <f>IF('1.5 Pequeña'!V172=TRUE,"",'1.5 Pequeña'!I172)</f>
        <v>1.2.2.1</v>
      </c>
    </row>
    <row r="195" spans="1:6" ht="71.25" customHeight="1" x14ac:dyDescent="0.25">
      <c r="A195" s="721" t="str">
        <f>IF('1.5 Pequeña'!V173=TRUE,"",'1.5 Pequeña'!J173)</f>
        <v xml:space="preserve">Para desarrollar, adquirir, y mantener los componentes que integran sus soluciones tecnológicas, la empresa se basa una metodología detallada,  sigue un proceso de gestión de cambios,  establece ambientes para desarrollo, prueba y producción , e incorpora elementos que garanticen la seguridad de la información </v>
      </c>
      <c r="B195" s="721"/>
      <c r="C195" s="721"/>
      <c r="D195" s="721"/>
      <c r="E195" s="597" t="str">
        <f>MID(F195,1,7)</f>
        <v>1.2.2.2</v>
      </c>
      <c r="F195" s="200" t="str">
        <f>IF('1.5 Pequeña'!V173=TRUE,"",'1.5 Pequeña'!I173)</f>
        <v>1.2.2.2</v>
      </c>
    </row>
    <row r="196" spans="1:6" ht="61.5" customHeight="1" x14ac:dyDescent="0.25">
      <c r="A196" s="721" t="str">
        <f>IF('1.5 Pequeña'!V174=TRUE,"",'1.5 Pequeña'!J174)</f>
        <v xml:space="preserve">Para la  identificación, el desarrollo, adquisición y mantenimiento de los componentes tecnológicos, se desarrollan documentos que proporcionan evidencia de las actividades llevadas a cabo o los resultados obtenidos en el proceso, como son: </v>
      </c>
      <c r="B196" s="721"/>
      <c r="C196" s="721"/>
      <c r="D196" s="721"/>
      <c r="E196" s="597" t="str">
        <f>MID(F196,1,7)</f>
        <v>1.2.3.1</v>
      </c>
      <c r="F196" s="200" t="str">
        <f>IF('1.5 Pequeña'!V174=TRUE,"",'1.5 Pequeña'!I174)</f>
        <v>1.2.3.1</v>
      </c>
    </row>
    <row r="197" spans="1:6" ht="48.75" customHeight="1" x14ac:dyDescent="0.25">
      <c r="A197" s="724" t="str">
        <f>IF('1.5 Pequeña'!V175=TRUE,"",'1.5 Pequeña'!J175)</f>
        <v xml:space="preserve">Para la identificación de las soluciones tecnológicas : La definición de requerimientos, un estudio de viabilidad, un plan de alto nivel de adquisiciones /desarrollo, un reporte de  análisis de riesgos y firmas de aprobación. </v>
      </c>
      <c r="B197" s="724"/>
      <c r="C197" s="724"/>
      <c r="D197" s="724"/>
      <c r="E197" s="597" t="str">
        <f>MID(F197,1,7)</f>
        <v>1.2.3.1</v>
      </c>
      <c r="F197" s="200" t="str">
        <f>IF('1.5 Pequeña'!V175=TRUE,"",'1.5 Pequeña'!I175)</f>
        <v>1.2.3.1.A</v>
      </c>
    </row>
    <row r="198" spans="1:6" x14ac:dyDescent="0.25">
      <c r="A198" s="729" t="str">
        <f>IF('1.5 Pequeña'!V177=TRUE,"",'1.5 Pequeña'!J177)</f>
        <v>1.3 Operación y soporte de TI</v>
      </c>
      <c r="B198" s="729"/>
      <c r="C198" s="729"/>
      <c r="D198" s="729"/>
      <c r="E198" s="597"/>
      <c r="F198" s="200"/>
    </row>
    <row r="199" spans="1:6" ht="38.25" customHeight="1" x14ac:dyDescent="0.25">
      <c r="A199" s="721" t="str">
        <f>IF('1.5 Pequeña'!V182=TRUE,"",'1.5 Pequeña'!J182)</f>
        <v>La administración de las operaciones de TI y los servicios de soporte son provistos por parte de uno o más individuos expertos en TI y certificados</v>
      </c>
      <c r="B199" s="721"/>
      <c r="C199" s="721"/>
      <c r="D199" s="721"/>
      <c r="E199" s="597" t="str">
        <f t="shared" ref="E199:E204" si="10">MID(F199,1,7)</f>
        <v>1.3.1</v>
      </c>
      <c r="F199" s="200" t="str">
        <f>IF('1.5 Pequeña'!V182=TRUE,"",'1.5 Pequeña'!I182)</f>
        <v>1.3.1</v>
      </c>
    </row>
    <row r="200" spans="1:6" ht="83.25" customHeight="1" x14ac:dyDescent="0.25">
      <c r="A200" s="721" t="str">
        <f>IF('1.5 Pequeña'!V183=TRUE,"",'1.5 Pequeña'!J183)</f>
        <v xml:space="preserve">Para el desarrollo del proceso de Servicio y Soporte de la empresa de TI y su documentación correspondiente, la empresa de TI define actividades y procedimientos operativos necesarios para la entrega de los servicios internos y externos , promueve una respuesta oportuna y efectiva a peticiones de usuarios y establece soluciones para incidentes y  formula medidas de mejora para su prevención  </v>
      </c>
      <c r="B200" s="721"/>
      <c r="C200" s="721"/>
      <c r="D200" s="721"/>
      <c r="E200" s="597" t="str">
        <f t="shared" si="10"/>
        <v>1.3.2</v>
      </c>
      <c r="F200" s="200" t="str">
        <f>IF('1.5 Pequeña'!V183=TRUE,"",'1.5 Pequeña'!I183)</f>
        <v>1.3.2</v>
      </c>
    </row>
    <row r="201" spans="1:6" ht="54.75" customHeight="1" x14ac:dyDescent="0.25">
      <c r="A201" s="721" t="str">
        <f>IF('1.5 Pequeña'!V184=TRUE,"",'1.5 Pequeña'!J184)</f>
        <v>La empresa desarrolla modelos y metodologías que le permiten llevar a cabo la administración de las operaciones, la atención de requerimientos de usuarios y la identificación y solución de problemas</v>
      </c>
      <c r="B201" s="721"/>
      <c r="C201" s="721"/>
      <c r="D201" s="721"/>
      <c r="E201" s="597" t="str">
        <f t="shared" si="10"/>
        <v>1.3.3.1</v>
      </c>
      <c r="F201" s="200" t="str">
        <f>IF('1.5 Pequeña'!V184=TRUE,"",'1.5 Pequeña'!I184)</f>
        <v>1.3.3.1</v>
      </c>
    </row>
    <row r="202" spans="1:6" ht="54.75" customHeight="1" x14ac:dyDescent="0.25">
      <c r="A202" s="721" t="str">
        <f>IF('1.5 Pequeña'!V185=TRUE,"",'1.5 Pequeña'!J185)</f>
        <v xml:space="preserve">Su proceso se encuentra automatizado a través de herramientas que le permiten principalmente: </v>
      </c>
      <c r="B202" s="721"/>
      <c r="C202" s="721"/>
      <c r="D202" s="721"/>
      <c r="E202" s="597" t="str">
        <f t="shared" si="10"/>
        <v>1.3.4.1</v>
      </c>
      <c r="F202" s="200" t="str">
        <f>IF('1.5 Pequeña'!V185=TRUE,"",'1.5 Pequeña'!I185)</f>
        <v>1.3.4.1</v>
      </c>
    </row>
    <row r="203" spans="1:6" ht="38.25" customHeight="1" x14ac:dyDescent="0.25">
      <c r="A203" s="724" t="str">
        <f>IF('1.5 Pequeña'!V186=TRUE,"",'1.5 Pequeña'!J186)</f>
        <v>Monitorear los eventos relacionados con la capacidad, disponibilidad y seguridad de la infraestructura de TI</v>
      </c>
      <c r="B203" s="724"/>
      <c r="C203" s="724"/>
      <c r="D203" s="724"/>
      <c r="E203" s="597" t="str">
        <f t="shared" si="10"/>
        <v>1.3.4.1</v>
      </c>
      <c r="F203" s="200" t="str">
        <f>IF('1.5 Pequeña'!V186=TRUE,"",'1.5 Pequeña'!I186)</f>
        <v>1.3.4.1.A</v>
      </c>
    </row>
    <row r="204" spans="1:6" ht="48" customHeight="1" x14ac:dyDescent="0.25">
      <c r="A204" s="724" t="str">
        <f>IF('1.5 Pequeña'!V187=TRUE,"",'1.5 Pequeña'!J187)</f>
        <v>Proporcionar información de los problemas identificados, indicando su clasificación, categorización y priorización, así como acciones tomadas y planes de remediación desarrollados.</v>
      </c>
      <c r="B204" s="724"/>
      <c r="C204" s="724"/>
      <c r="D204" s="724"/>
      <c r="E204" s="597" t="str">
        <f t="shared" si="10"/>
        <v>1.3.4.1</v>
      </c>
      <c r="F204" s="200" t="str">
        <f>IF('1.5 Pequeña'!V187=TRUE,"",'1.5 Pequeña'!I187)</f>
        <v>1.3.4.1.F</v>
      </c>
    </row>
    <row r="205" spans="1:6" ht="15" customHeight="1" x14ac:dyDescent="0.25">
      <c r="A205" s="729" t="str">
        <f>IF('1.5 Pequeña'!V189=TRUE,"",'1.5 Pequeña'!J189)</f>
        <v>1.4 Administración de los sistemas de información</v>
      </c>
      <c r="B205" s="729"/>
      <c r="C205" s="729"/>
      <c r="D205" s="729"/>
      <c r="E205" s="597"/>
      <c r="F205" s="200"/>
    </row>
    <row r="206" spans="1:6" ht="54" customHeight="1" x14ac:dyDescent="0.25">
      <c r="A206" s="721" t="str">
        <f>IF('1.5 Pequeña'!V194=TRUE,"",'1.5 Pequeña'!J194)</f>
        <v>La administración del desempeño y la seguridad de los sistemas de información se lleva a cabo de acuerdo con estándares y buenas prácticas aplicadas por iniciativa uno o más individuos expertos en TI y certificados</v>
      </c>
      <c r="B206" s="721"/>
      <c r="C206" s="721"/>
      <c r="D206" s="721"/>
      <c r="E206" s="597" t="str">
        <f>MID(F206,1,7)</f>
        <v>1.4.1</v>
      </c>
      <c r="F206" s="200" t="str">
        <f>IF('1.5 Pequeña'!V194=TRUE,"",'1.5 Pequeña'!I194)</f>
        <v>1.4.1</v>
      </c>
    </row>
    <row r="207" spans="1:6" ht="15" customHeight="1" x14ac:dyDescent="0.25">
      <c r="A207" s="729" t="str">
        <f>IF('1.5 Pequeña'!V201=TRUE,"",'1.5 Pequeña'!J201)</f>
        <v>2.1 Gestión Integral del Capital Humano</v>
      </c>
      <c r="B207" s="729"/>
      <c r="C207" s="729"/>
      <c r="D207" s="729"/>
      <c r="E207" s="597"/>
      <c r="F207" s="200"/>
    </row>
    <row r="208" spans="1:6" ht="50.25" customHeight="1" x14ac:dyDescent="0.25">
      <c r="A208" s="721" t="str">
        <f>IF('1.5 Pequeña'!V206=TRUE,"",'1.5 Pequeña'!J206)</f>
        <v>Analiza prácticas objetivas de reclutamiento, compensación y desarrollo del personal con potencial y buen desempeño, e identifica las posibilidades adecuadas para la implantación de éstas prácticas</v>
      </c>
      <c r="B208" s="721"/>
      <c r="C208" s="721"/>
      <c r="D208" s="721"/>
      <c r="E208" s="597" t="str">
        <f t="shared" ref="E208:E213" si="11">MID(F208,1,7)</f>
        <v>2.1.1</v>
      </c>
      <c r="F208" s="200" t="str">
        <f>IF('1.5 Pequeña'!V206=TRUE,"",'1.5 Pequeña'!I206)</f>
        <v>2.1.1</v>
      </c>
    </row>
    <row r="209" spans="1:6" ht="50.25" customHeight="1" x14ac:dyDescent="0.25">
      <c r="A209" s="721" t="str">
        <f>IF('1.5 Pequeña'!V207=TRUE,"",'1.5 Pequeña'!J207)</f>
        <v>Su proceso se encuentra automatizado a través de herramientas que le permiten:</v>
      </c>
      <c r="B209" s="721"/>
      <c r="C209" s="721"/>
      <c r="D209" s="721"/>
      <c r="E209" s="597" t="str">
        <f t="shared" si="11"/>
        <v>2.1.4.1</v>
      </c>
      <c r="F209" s="200" t="str">
        <f>IF('1.5 Pequeña'!V207=TRUE,"",'1.5 Pequeña'!I207)</f>
        <v>2.1.4.1</v>
      </c>
    </row>
    <row r="210" spans="1:6" ht="47.25" customHeight="1" x14ac:dyDescent="0.25">
      <c r="A210" s="724" t="str">
        <f>IF('1.5 Pequeña'!V208=TRUE,"",'1.5 Pequeña'!J208)</f>
        <v>Analizar y dar seguimiento a las habilidades críticas, competencias y nivel técnico (certificado) requerido del personal, e identificar si existen recursos humanos con éstas características dentro de la organización</v>
      </c>
      <c r="B210" s="724"/>
      <c r="C210" s="724"/>
      <c r="D210" s="724"/>
      <c r="E210" s="597" t="str">
        <f t="shared" si="11"/>
        <v>2.1.4.1</v>
      </c>
      <c r="F210" s="200" t="str">
        <f>IF('1.5 Pequeña'!V208=TRUE,"",'1.5 Pequeña'!I208)</f>
        <v>2.1.4.1.B</v>
      </c>
    </row>
    <row r="211" spans="1:6" ht="62.25" customHeight="1" x14ac:dyDescent="0.25">
      <c r="A211" s="724" t="str">
        <f>IF('1.5 Pequeña'!V209=TRUE,"",'1.5 Pequeña'!J209)</f>
        <v>Registrar los planes de acción necesarios para hacer frente a los requerimientos de personal que cumpla con determinadas características y certificaciones requeridas, tales como programas formales de capacitación, redistribución y cambios en las estrategias de contratación</v>
      </c>
      <c r="B211" s="724"/>
      <c r="C211" s="724"/>
      <c r="D211" s="724"/>
      <c r="E211" s="597" t="str">
        <f t="shared" si="11"/>
        <v>2.1.4.1</v>
      </c>
      <c r="F211" s="200" t="str">
        <f>IF('1.5 Pequeña'!V209=TRUE,"",'1.5 Pequeña'!I209)</f>
        <v>2.1.4.1.C</v>
      </c>
    </row>
    <row r="212" spans="1:6" ht="38.25" customHeight="1" x14ac:dyDescent="0.25">
      <c r="A212" s="724" t="str">
        <f>IF('1.5 Pequeña'!V210=TRUE,"",'1.5 Pequeña'!J210)</f>
        <v>Mantener un control de las certificaciones requeridas para la prestación de servicios</v>
      </c>
      <c r="B212" s="724"/>
      <c r="C212" s="724"/>
      <c r="D212" s="724"/>
      <c r="E212" s="597" t="str">
        <f t="shared" si="11"/>
        <v>2.1.4.1</v>
      </c>
      <c r="F212" s="200" t="str">
        <f>IF('1.5 Pequeña'!V210=TRUE,"",'1.5 Pequeña'!I210)</f>
        <v>2.1.4.1.H</v>
      </c>
    </row>
    <row r="213" spans="1:6" ht="67.5" customHeight="1" x14ac:dyDescent="0.25">
      <c r="A213" s="204" t="s">
        <v>901</v>
      </c>
      <c r="B213" s="521"/>
      <c r="C213" s="521"/>
      <c r="D213" s="521"/>
      <c r="E213" s="526" t="str">
        <f t="shared" si="11"/>
        <v/>
      </c>
      <c r="F213" s="200"/>
    </row>
    <row r="214" spans="1:6" hidden="1" x14ac:dyDescent="0.25">
      <c r="A214" s="521"/>
      <c r="B214" s="521"/>
      <c r="C214" s="521"/>
      <c r="D214" s="521"/>
      <c r="E214" s="10"/>
      <c r="F214" s="200"/>
    </row>
    <row r="215" spans="1:6" hidden="1" x14ac:dyDescent="0.25">
      <c r="A215" s="521"/>
      <c r="B215" s="521"/>
      <c r="C215" s="521"/>
      <c r="D215" s="521"/>
      <c r="E215" s="10"/>
      <c r="F215" s="200"/>
    </row>
    <row r="216" spans="1:6" hidden="1" x14ac:dyDescent="0.25">
      <c r="A216" s="521"/>
      <c r="B216" s="521"/>
      <c r="C216" s="521"/>
      <c r="D216" s="521"/>
      <c r="E216" s="10"/>
      <c r="F216" s="200"/>
    </row>
    <row r="217" spans="1:6" hidden="1" x14ac:dyDescent="0.25">
      <c r="A217" s="521"/>
      <c r="B217" s="521"/>
      <c r="C217" s="521"/>
      <c r="D217" s="521"/>
      <c r="E217" s="10"/>
      <c r="F217" s="200"/>
    </row>
    <row r="218" spans="1:6" hidden="1" x14ac:dyDescent="0.25">
      <c r="A218" s="521"/>
      <c r="B218" s="521"/>
      <c r="C218" s="521"/>
      <c r="D218" s="521"/>
      <c r="E218" s="10"/>
      <c r="F218" s="200"/>
    </row>
    <row r="219" spans="1:6" hidden="1" x14ac:dyDescent="0.25">
      <c r="A219" s="521"/>
      <c r="B219" s="521"/>
      <c r="C219" s="521"/>
      <c r="D219" s="521"/>
      <c r="E219" s="10"/>
      <c r="F219" s="200"/>
    </row>
    <row r="220" spans="1:6" hidden="1" x14ac:dyDescent="0.25">
      <c r="A220" s="521"/>
      <c r="B220" s="521"/>
      <c r="C220" s="521"/>
      <c r="D220" s="521"/>
      <c r="E220" s="10"/>
      <c r="F220" s="200"/>
    </row>
    <row r="221" spans="1:6" hidden="1" x14ac:dyDescent="0.25">
      <c r="A221" s="521"/>
      <c r="B221" s="521"/>
      <c r="C221" s="521"/>
      <c r="D221" s="521"/>
      <c r="E221" s="10"/>
      <c r="F221" s="200"/>
    </row>
    <row r="222" spans="1:6" hidden="1" x14ac:dyDescent="0.25">
      <c r="A222" s="521"/>
      <c r="B222" s="521"/>
      <c r="C222" s="521"/>
      <c r="D222" s="521"/>
      <c r="E222" s="10"/>
      <c r="F222" s="200"/>
    </row>
    <row r="223" spans="1:6" hidden="1" x14ac:dyDescent="0.25">
      <c r="A223" s="521"/>
      <c r="B223" s="521"/>
      <c r="C223" s="521"/>
      <c r="D223" s="521"/>
      <c r="E223" s="10"/>
      <c r="F223" s="200"/>
    </row>
    <row r="224" spans="1:6" hidden="1" x14ac:dyDescent="0.25">
      <c r="A224" s="521"/>
      <c r="B224" s="521"/>
      <c r="C224" s="521"/>
      <c r="D224" s="521"/>
      <c r="E224" s="10"/>
      <c r="F224" s="200"/>
    </row>
    <row r="225" spans="1:6" hidden="1" x14ac:dyDescent="0.25">
      <c r="A225" s="521"/>
      <c r="B225" s="521"/>
      <c r="C225" s="521"/>
      <c r="D225" s="521"/>
      <c r="E225" s="10"/>
      <c r="F225" s="200"/>
    </row>
    <row r="226" spans="1:6" hidden="1" x14ac:dyDescent="0.25">
      <c r="A226" s="521"/>
      <c r="B226" s="521"/>
      <c r="C226" s="521"/>
      <c r="D226" s="521"/>
      <c r="E226" s="10"/>
      <c r="F226" s="200"/>
    </row>
    <row r="227" spans="1:6" hidden="1" x14ac:dyDescent="0.25">
      <c r="A227" s="521"/>
      <c r="B227" s="521"/>
      <c r="C227" s="521"/>
      <c r="D227" s="521"/>
      <c r="E227" s="10"/>
      <c r="F227" s="200"/>
    </row>
    <row r="228" spans="1:6" hidden="1" x14ac:dyDescent="0.25">
      <c r="A228" s="521"/>
      <c r="B228" s="521"/>
      <c r="C228" s="521"/>
      <c r="D228" s="521"/>
      <c r="E228" s="10"/>
      <c r="F228" s="200"/>
    </row>
    <row r="229" spans="1:6" hidden="1" x14ac:dyDescent="0.25">
      <c r="A229" s="521"/>
      <c r="B229" s="521"/>
      <c r="C229" s="521"/>
      <c r="D229" s="521"/>
      <c r="E229" s="10"/>
      <c r="F229" s="200"/>
    </row>
    <row r="230" spans="1:6" hidden="1" x14ac:dyDescent="0.25">
      <c r="A230" s="521"/>
      <c r="B230" s="521"/>
      <c r="C230" s="521"/>
      <c r="D230" s="521"/>
      <c r="E230" s="10"/>
      <c r="F230" s="200"/>
    </row>
    <row r="231" spans="1:6" hidden="1" x14ac:dyDescent="0.25">
      <c r="A231" s="521"/>
      <c r="B231" s="521"/>
      <c r="C231" s="521"/>
      <c r="D231" s="521"/>
      <c r="E231" s="10"/>
      <c r="F231" s="200"/>
    </row>
    <row r="232" spans="1:6" hidden="1" x14ac:dyDescent="0.25">
      <c r="A232" s="521"/>
      <c r="B232" s="521"/>
      <c r="C232" s="521"/>
      <c r="D232" s="521"/>
      <c r="E232" s="10"/>
      <c r="F232" s="200"/>
    </row>
    <row r="233" spans="1:6" hidden="1" x14ac:dyDescent="0.25">
      <c r="A233" s="521"/>
      <c r="B233" s="521"/>
      <c r="C233" s="521"/>
      <c r="D233" s="521"/>
      <c r="E233" s="10"/>
      <c r="F233" s="200"/>
    </row>
    <row r="234" spans="1:6" hidden="1" x14ac:dyDescent="0.25">
      <c r="A234" s="521"/>
      <c r="B234" s="521"/>
      <c r="C234" s="521"/>
      <c r="D234" s="521"/>
      <c r="E234" s="10"/>
      <c r="F234" s="200"/>
    </row>
    <row r="235" spans="1:6" hidden="1" x14ac:dyDescent="0.25">
      <c r="A235" s="521"/>
      <c r="B235" s="521"/>
      <c r="C235" s="521"/>
      <c r="D235" s="521"/>
      <c r="E235" s="10"/>
      <c r="F235" s="200"/>
    </row>
    <row r="236" spans="1:6" hidden="1" x14ac:dyDescent="0.25">
      <c r="A236" s="521"/>
      <c r="B236" s="521"/>
      <c r="C236" s="521"/>
      <c r="D236" s="521"/>
      <c r="E236" s="10"/>
      <c r="F236" s="200"/>
    </row>
    <row r="237" spans="1:6" hidden="1" x14ac:dyDescent="0.25">
      <c r="A237" s="521"/>
      <c r="B237" s="521"/>
      <c r="C237" s="521"/>
      <c r="D237" s="521"/>
      <c r="E237" s="10"/>
      <c r="F237" s="200"/>
    </row>
    <row r="238" spans="1:6" hidden="1" x14ac:dyDescent="0.25">
      <c r="A238" s="521"/>
      <c r="B238" s="521"/>
      <c r="C238" s="521"/>
      <c r="D238" s="521"/>
      <c r="E238" s="10"/>
      <c r="F238" s="200"/>
    </row>
    <row r="239" spans="1:6" hidden="1" x14ac:dyDescent="0.25">
      <c r="A239" s="521"/>
      <c r="B239" s="521"/>
      <c r="C239" s="521"/>
      <c r="D239" s="521"/>
      <c r="E239" s="10"/>
      <c r="F239" s="200"/>
    </row>
    <row r="240" spans="1:6" hidden="1" x14ac:dyDescent="0.25">
      <c r="A240" s="521"/>
      <c r="B240" s="521"/>
      <c r="C240" s="521"/>
      <c r="D240" s="521"/>
      <c r="E240" s="10"/>
      <c r="F240" s="200"/>
    </row>
    <row r="241" spans="1:6" hidden="1" x14ac:dyDescent="0.25">
      <c r="A241" s="521"/>
      <c r="B241" s="521"/>
      <c r="C241" s="521"/>
      <c r="D241" s="521"/>
      <c r="E241" s="10"/>
      <c r="F241" s="200"/>
    </row>
    <row r="242" spans="1:6" hidden="1" x14ac:dyDescent="0.25">
      <c r="A242" s="521"/>
      <c r="B242" s="521"/>
      <c r="C242" s="521"/>
      <c r="D242" s="521"/>
      <c r="E242" s="10"/>
      <c r="F242" s="200"/>
    </row>
    <row r="243" spans="1:6" hidden="1" x14ac:dyDescent="0.25">
      <c r="A243" s="521"/>
      <c r="B243" s="521"/>
      <c r="C243" s="521"/>
      <c r="D243" s="521"/>
      <c r="E243" s="10"/>
      <c r="F243" s="200"/>
    </row>
    <row r="244" spans="1:6" hidden="1" x14ac:dyDescent="0.25">
      <c r="A244" s="521"/>
      <c r="B244" s="521"/>
      <c r="C244" s="521"/>
      <c r="D244" s="521"/>
      <c r="E244" s="10"/>
      <c r="F244" s="200"/>
    </row>
    <row r="245" spans="1:6" hidden="1" x14ac:dyDescent="0.25">
      <c r="A245" s="521"/>
      <c r="B245" s="521"/>
      <c r="C245" s="521"/>
      <c r="D245" s="521"/>
      <c r="E245" s="10"/>
      <c r="F245" s="200"/>
    </row>
    <row r="246" spans="1:6" hidden="1" x14ac:dyDescent="0.25">
      <c r="A246" s="521"/>
      <c r="B246" s="521"/>
      <c r="C246" s="521"/>
      <c r="D246" s="521"/>
      <c r="E246" s="10"/>
      <c r="F246" s="200"/>
    </row>
    <row r="247" spans="1:6" hidden="1" x14ac:dyDescent="0.25">
      <c r="A247" s="521"/>
      <c r="B247" s="521"/>
      <c r="C247" s="521"/>
      <c r="D247" s="521"/>
      <c r="E247" s="10"/>
      <c r="F247" s="200"/>
    </row>
    <row r="248" spans="1:6" hidden="1" x14ac:dyDescent="0.25">
      <c r="A248" s="521"/>
      <c r="B248" s="521"/>
      <c r="C248" s="521"/>
      <c r="D248" s="521"/>
      <c r="E248" s="10"/>
      <c r="F248" s="200"/>
    </row>
    <row r="249" spans="1:6" hidden="1" x14ac:dyDescent="0.25">
      <c r="A249" s="521"/>
      <c r="B249" s="521"/>
      <c r="C249" s="521"/>
      <c r="D249" s="521"/>
      <c r="E249" s="10"/>
      <c r="F249" s="200"/>
    </row>
    <row r="250" spans="1:6" hidden="1" x14ac:dyDescent="0.25">
      <c r="A250" s="521"/>
      <c r="B250" s="521"/>
      <c r="C250" s="521"/>
      <c r="D250" s="521"/>
      <c r="E250" s="10"/>
      <c r="F250" s="200"/>
    </row>
    <row r="251" spans="1:6" hidden="1" x14ac:dyDescent="0.25">
      <c r="A251" s="521"/>
      <c r="B251" s="521"/>
      <c r="C251" s="521"/>
      <c r="D251" s="521"/>
      <c r="E251" s="10"/>
      <c r="F251" s="200"/>
    </row>
    <row r="252" spans="1:6" hidden="1" x14ac:dyDescent="0.25">
      <c r="A252" s="521"/>
      <c r="B252" s="521"/>
      <c r="C252" s="521"/>
      <c r="D252" s="521"/>
      <c r="E252" s="10"/>
      <c r="F252" s="200"/>
    </row>
    <row r="253" spans="1:6" hidden="1" x14ac:dyDescent="0.25">
      <c r="A253" s="521"/>
      <c r="B253" s="521"/>
      <c r="C253" s="521"/>
      <c r="D253" s="521"/>
      <c r="E253" s="10"/>
      <c r="F253" s="200"/>
    </row>
    <row r="254" spans="1:6" hidden="1" x14ac:dyDescent="0.25">
      <c r="A254" s="521"/>
      <c r="B254" s="521"/>
      <c r="C254" s="521"/>
      <c r="D254" s="521"/>
      <c r="E254" s="10"/>
      <c r="F254" s="200"/>
    </row>
    <row r="255" spans="1:6" hidden="1" x14ac:dyDescent="0.25">
      <c r="A255" s="521"/>
      <c r="B255" s="521"/>
      <c r="C255" s="521"/>
      <c r="D255" s="521"/>
      <c r="E255" s="10"/>
      <c r="F255" s="200"/>
    </row>
    <row r="256" spans="1:6" hidden="1" x14ac:dyDescent="0.25">
      <c r="A256" s="521"/>
      <c r="B256" s="521"/>
      <c r="C256" s="521"/>
      <c r="D256" s="521"/>
      <c r="E256" s="10"/>
      <c r="F256" s="200"/>
    </row>
    <row r="257" spans="1:6" hidden="1" x14ac:dyDescent="0.25">
      <c r="A257" s="521"/>
      <c r="B257" s="521"/>
      <c r="C257" s="521"/>
      <c r="D257" s="521"/>
      <c r="E257" s="10"/>
      <c r="F257" s="200"/>
    </row>
    <row r="258" spans="1:6" hidden="1" x14ac:dyDescent="0.25">
      <c r="A258" s="521"/>
      <c r="B258" s="521"/>
      <c r="C258" s="521"/>
      <c r="D258" s="521"/>
      <c r="E258" s="10"/>
      <c r="F258" s="200"/>
    </row>
    <row r="259" spans="1:6" hidden="1" x14ac:dyDescent="0.25">
      <c r="A259" s="521"/>
      <c r="B259" s="521"/>
      <c r="C259" s="521"/>
      <c r="D259" s="521"/>
      <c r="E259" s="10"/>
      <c r="F259" s="200"/>
    </row>
    <row r="260" spans="1:6" hidden="1" x14ac:dyDescent="0.25">
      <c r="A260" s="521"/>
      <c r="B260" s="521"/>
      <c r="C260" s="521"/>
      <c r="D260" s="521"/>
      <c r="E260" s="10"/>
      <c r="F260" s="200"/>
    </row>
    <row r="261" spans="1:6" hidden="1" x14ac:dyDescent="0.25">
      <c r="A261" s="521"/>
      <c r="B261" s="521"/>
      <c r="C261" s="521"/>
      <c r="D261" s="521"/>
      <c r="E261" s="10"/>
      <c r="F261" s="200"/>
    </row>
    <row r="262" spans="1:6" hidden="1" x14ac:dyDescent="0.25">
      <c r="A262" s="521"/>
      <c r="B262" s="521"/>
      <c r="C262" s="521"/>
      <c r="D262" s="521"/>
      <c r="E262" s="10"/>
      <c r="F262" s="200"/>
    </row>
    <row r="263" spans="1:6" hidden="1" x14ac:dyDescent="0.25">
      <c r="A263" s="521"/>
      <c r="B263" s="521"/>
      <c r="C263" s="521"/>
      <c r="D263" s="521"/>
      <c r="E263" s="10"/>
      <c r="F263" s="200"/>
    </row>
    <row r="264" spans="1:6" hidden="1" x14ac:dyDescent="0.25">
      <c r="A264" s="521"/>
      <c r="B264" s="521"/>
      <c r="C264" s="521"/>
      <c r="D264" s="521"/>
      <c r="E264" s="10"/>
      <c r="F264" s="200"/>
    </row>
    <row r="265" spans="1:6" hidden="1" x14ac:dyDescent="0.25">
      <c r="A265" s="521"/>
      <c r="B265" s="521"/>
      <c r="C265" s="521"/>
      <c r="D265" s="521"/>
      <c r="E265" s="10"/>
      <c r="F265" s="200"/>
    </row>
    <row r="266" spans="1:6" hidden="1" x14ac:dyDescent="0.25">
      <c r="A266" s="521"/>
      <c r="B266" s="521"/>
      <c r="C266" s="521"/>
      <c r="D266" s="521"/>
      <c r="E266" s="10"/>
      <c r="F266" s="200"/>
    </row>
    <row r="267" spans="1:6" hidden="1" x14ac:dyDescent="0.25">
      <c r="A267" s="521"/>
      <c r="B267" s="521"/>
      <c r="C267" s="521"/>
      <c r="D267" s="521"/>
      <c r="E267" s="10"/>
      <c r="F267" s="200"/>
    </row>
    <row r="268" spans="1:6" hidden="1" x14ac:dyDescent="0.25">
      <c r="A268" s="521"/>
      <c r="B268" s="521"/>
      <c r="C268" s="521"/>
      <c r="D268" s="521"/>
      <c r="E268" s="10"/>
      <c r="F268" s="200"/>
    </row>
    <row r="269" spans="1:6" hidden="1" x14ac:dyDescent="0.25">
      <c r="A269" s="529"/>
      <c r="B269" s="521"/>
      <c r="C269" s="521"/>
      <c r="D269" s="521"/>
      <c r="E269" s="10"/>
      <c r="F269" s="200"/>
    </row>
    <row r="270" spans="1:6" hidden="1" x14ac:dyDescent="0.25">
      <c r="A270" s="529"/>
      <c r="B270" s="521"/>
      <c r="C270" s="521"/>
      <c r="D270" s="521"/>
      <c r="E270" s="10"/>
      <c r="F270" s="200"/>
    </row>
    <row r="271" spans="1:6" hidden="1" x14ac:dyDescent="0.25">
      <c r="A271" s="529"/>
      <c r="B271" s="521"/>
      <c r="C271" s="521"/>
      <c r="D271" s="521"/>
      <c r="E271" s="10"/>
      <c r="F271" s="200"/>
    </row>
    <row r="272" spans="1:6" hidden="1" x14ac:dyDescent="0.25">
      <c r="A272" s="529"/>
      <c r="B272" s="521"/>
      <c r="C272" s="521"/>
      <c r="D272" s="521"/>
      <c r="E272" s="10"/>
      <c r="F272" s="200"/>
    </row>
    <row r="273" spans="1:6" hidden="1" x14ac:dyDescent="0.25">
      <c r="A273" s="529"/>
      <c r="B273" s="521"/>
      <c r="C273" s="521"/>
      <c r="D273" s="521"/>
      <c r="E273" s="10"/>
      <c r="F273" s="200"/>
    </row>
    <row r="274" spans="1:6" hidden="1" x14ac:dyDescent="0.25">
      <c r="A274" s="521"/>
      <c r="B274" s="521"/>
      <c r="C274" s="521"/>
      <c r="D274" s="521"/>
      <c r="E274" s="10"/>
      <c r="F274" s="200"/>
    </row>
    <row r="275" spans="1:6" hidden="1" x14ac:dyDescent="0.25">
      <c r="A275" s="521"/>
      <c r="B275" s="521"/>
      <c r="C275" s="521"/>
      <c r="D275" s="521"/>
      <c r="E275" s="10"/>
      <c r="F275" s="200"/>
    </row>
    <row r="276" spans="1:6" hidden="1" x14ac:dyDescent="0.25">
      <c r="A276" s="521"/>
      <c r="B276" s="521"/>
      <c r="C276" s="521"/>
      <c r="D276" s="521"/>
      <c r="E276" s="10"/>
      <c r="F276" s="200"/>
    </row>
    <row r="277" spans="1:6" hidden="1" x14ac:dyDescent="0.25">
      <c r="A277" s="521"/>
      <c r="B277" s="521"/>
      <c r="C277" s="521"/>
      <c r="D277" s="521"/>
      <c r="E277" s="10"/>
      <c r="F277" s="200"/>
    </row>
    <row r="278" spans="1:6" hidden="1" x14ac:dyDescent="0.25">
      <c r="A278" s="521"/>
      <c r="B278" s="521"/>
      <c r="C278" s="521"/>
      <c r="D278" s="521"/>
      <c r="E278" s="10"/>
      <c r="F278" s="200"/>
    </row>
    <row r="279" spans="1:6" hidden="1" x14ac:dyDescent="0.25">
      <c r="A279" s="521"/>
      <c r="B279" s="521"/>
      <c r="C279" s="521"/>
      <c r="D279" s="521"/>
      <c r="E279" s="10"/>
      <c r="F279" s="200"/>
    </row>
    <row r="280" spans="1:6" hidden="1" x14ac:dyDescent="0.25">
      <c r="A280" s="521"/>
      <c r="B280" s="521"/>
      <c r="C280" s="521"/>
      <c r="D280" s="521"/>
      <c r="E280" s="10"/>
      <c r="F280" s="200"/>
    </row>
    <row r="281" spans="1:6" hidden="1" x14ac:dyDescent="0.25">
      <c r="A281" s="521"/>
      <c r="B281" s="521"/>
      <c r="C281" s="521"/>
      <c r="D281" s="521"/>
      <c r="E281" s="10"/>
      <c r="F281" s="200"/>
    </row>
    <row r="282" spans="1:6" hidden="1" x14ac:dyDescent="0.25">
      <c r="A282" s="521"/>
      <c r="B282" s="521"/>
      <c r="C282" s="521"/>
      <c r="D282" s="521"/>
      <c r="E282" s="10"/>
      <c r="F282" s="200"/>
    </row>
    <row r="283" spans="1:6" hidden="1" x14ac:dyDescent="0.25">
      <c r="A283" s="521"/>
      <c r="B283" s="521"/>
      <c r="C283" s="521"/>
      <c r="D283" s="521"/>
      <c r="E283" s="10"/>
      <c r="F283" s="200"/>
    </row>
    <row r="284" spans="1:6" hidden="1" x14ac:dyDescent="0.25">
      <c r="A284" s="521"/>
      <c r="B284" s="521"/>
      <c r="C284" s="521"/>
      <c r="D284" s="521"/>
      <c r="E284" s="10"/>
      <c r="F284" s="200"/>
    </row>
    <row r="285" spans="1:6" hidden="1" x14ac:dyDescent="0.25">
      <c r="A285" s="521"/>
      <c r="B285" s="521"/>
      <c r="C285" s="521"/>
      <c r="D285" s="521"/>
      <c r="E285" s="10"/>
      <c r="F285" s="200"/>
    </row>
    <row r="286" spans="1:6" hidden="1" x14ac:dyDescent="0.25">
      <c r="A286" s="521"/>
      <c r="B286" s="521"/>
      <c r="C286" s="521"/>
      <c r="D286" s="521"/>
      <c r="E286" s="10"/>
      <c r="F286" s="200"/>
    </row>
    <row r="287" spans="1:6" hidden="1" x14ac:dyDescent="0.25">
      <c r="A287" s="521"/>
      <c r="B287" s="521"/>
      <c r="C287" s="521"/>
      <c r="D287" s="521"/>
      <c r="E287" s="10"/>
      <c r="F287" s="200"/>
    </row>
    <row r="288" spans="1:6" hidden="1" x14ac:dyDescent="0.25">
      <c r="A288" s="521"/>
      <c r="B288" s="521"/>
      <c r="C288" s="521"/>
      <c r="D288" s="521"/>
      <c r="E288" s="10"/>
      <c r="F288" s="200"/>
    </row>
    <row r="289" spans="1:6" hidden="1" x14ac:dyDescent="0.25">
      <c r="A289" s="521"/>
      <c r="B289" s="521"/>
      <c r="C289" s="521"/>
      <c r="D289" s="521"/>
      <c r="E289" s="10"/>
      <c r="F289" s="200"/>
    </row>
    <row r="290" spans="1:6" hidden="1" x14ac:dyDescent="0.25">
      <c r="A290" s="521"/>
      <c r="B290" s="521"/>
      <c r="C290" s="521"/>
      <c r="D290" s="521"/>
      <c r="E290" s="10"/>
      <c r="F290" s="200"/>
    </row>
    <row r="291" spans="1:6" hidden="1" x14ac:dyDescent="0.25">
      <c r="A291" s="521"/>
      <c r="B291" s="521"/>
      <c r="C291" s="521"/>
      <c r="D291" s="521"/>
      <c r="E291" s="10"/>
      <c r="F291" s="200"/>
    </row>
    <row r="292" spans="1:6" hidden="1" x14ac:dyDescent="0.25">
      <c r="A292" s="521"/>
      <c r="B292" s="521"/>
      <c r="C292" s="521"/>
      <c r="D292" s="521"/>
      <c r="E292" s="10"/>
      <c r="F292" s="200"/>
    </row>
    <row r="293" spans="1:6" hidden="1" x14ac:dyDescent="0.25">
      <c r="A293" s="521"/>
      <c r="B293" s="521"/>
      <c r="C293" s="521"/>
      <c r="D293" s="521"/>
      <c r="E293" s="10"/>
      <c r="F293" s="200"/>
    </row>
    <row r="294" spans="1:6" hidden="1" x14ac:dyDescent="0.25">
      <c r="A294" s="521"/>
      <c r="B294" s="521"/>
      <c r="C294" s="521"/>
      <c r="D294" s="521"/>
      <c r="E294" s="10"/>
      <c r="F294" s="200"/>
    </row>
    <row r="295" spans="1:6" hidden="1" x14ac:dyDescent="0.25">
      <c r="A295" s="521"/>
      <c r="B295" s="521"/>
      <c r="C295" s="521"/>
      <c r="D295" s="521"/>
      <c r="E295" s="10"/>
      <c r="F295" s="200"/>
    </row>
    <row r="296" spans="1:6" hidden="1" x14ac:dyDescent="0.25">
      <c r="A296" s="521"/>
      <c r="B296" s="521"/>
      <c r="C296" s="521"/>
      <c r="D296" s="521"/>
      <c r="E296" s="10"/>
      <c r="F296" s="200"/>
    </row>
    <row r="297" spans="1:6" hidden="1" x14ac:dyDescent="0.25">
      <c r="A297" s="521"/>
      <c r="B297" s="521"/>
      <c r="C297" s="521"/>
      <c r="D297" s="521"/>
      <c r="E297" s="10"/>
      <c r="F297" s="200"/>
    </row>
    <row r="298" spans="1:6" hidden="1" x14ac:dyDescent="0.25">
      <c r="A298" s="521"/>
      <c r="B298" s="521"/>
      <c r="C298" s="521"/>
      <c r="D298" s="521"/>
      <c r="E298" s="10"/>
      <c r="F298" s="200"/>
    </row>
    <row r="299" spans="1:6" hidden="1" x14ac:dyDescent="0.25">
      <c r="A299" s="521"/>
      <c r="B299" s="521"/>
      <c r="C299" s="521"/>
      <c r="D299" s="521"/>
      <c r="E299" s="10"/>
      <c r="F299" s="200"/>
    </row>
    <row r="300" spans="1:6" hidden="1" x14ac:dyDescent="0.25">
      <c r="A300" s="521"/>
      <c r="B300" s="521"/>
      <c r="C300" s="521"/>
      <c r="D300" s="521"/>
      <c r="E300" s="10"/>
      <c r="F300" s="200"/>
    </row>
    <row r="301" spans="1:6" hidden="1" x14ac:dyDescent="0.25">
      <c r="A301" s="521"/>
      <c r="B301" s="521"/>
      <c r="C301" s="521"/>
      <c r="D301" s="521"/>
      <c r="E301" s="10"/>
      <c r="F301" s="200"/>
    </row>
    <row r="302" spans="1:6" hidden="1" x14ac:dyDescent="0.25">
      <c r="A302" s="521"/>
      <c r="B302" s="521"/>
      <c r="C302" s="521"/>
      <c r="D302" s="521"/>
      <c r="E302" s="10"/>
      <c r="F302" s="200"/>
    </row>
    <row r="303" spans="1:6" hidden="1" x14ac:dyDescent="0.25">
      <c r="A303" s="521"/>
      <c r="B303" s="521"/>
      <c r="C303" s="521"/>
      <c r="D303" s="521"/>
      <c r="E303" s="10"/>
      <c r="F303" s="200"/>
    </row>
    <row r="304" spans="1:6" hidden="1" x14ac:dyDescent="0.25">
      <c r="A304" s="521"/>
      <c r="B304" s="521"/>
      <c r="C304" s="521"/>
      <c r="D304" s="521"/>
      <c r="E304" s="10"/>
      <c r="F304" s="200"/>
    </row>
    <row r="305" spans="1:6" hidden="1" x14ac:dyDescent="0.25">
      <c r="A305" s="521"/>
      <c r="B305" s="521"/>
      <c r="C305" s="521"/>
      <c r="D305" s="521"/>
      <c r="E305" s="10"/>
      <c r="F305" s="200"/>
    </row>
    <row r="306" spans="1:6" hidden="1" x14ac:dyDescent="0.25">
      <c r="A306" s="521"/>
      <c r="B306" s="521"/>
      <c r="C306" s="521"/>
      <c r="D306" s="521"/>
      <c r="E306" s="10"/>
      <c r="F306" s="200"/>
    </row>
    <row r="307" spans="1:6" hidden="1" x14ac:dyDescent="0.25">
      <c r="A307" s="521"/>
      <c r="B307" s="521"/>
      <c r="C307" s="521"/>
      <c r="D307" s="521"/>
      <c r="E307" s="10"/>
      <c r="F307" s="200"/>
    </row>
    <row r="308" spans="1:6" hidden="1" x14ac:dyDescent="0.25">
      <c r="A308" s="521"/>
      <c r="B308" s="521"/>
      <c r="C308" s="521"/>
      <c r="D308" s="521"/>
      <c r="E308" s="10"/>
      <c r="F308" s="200"/>
    </row>
    <row r="309" spans="1:6" hidden="1" x14ac:dyDescent="0.25">
      <c r="A309" s="521"/>
      <c r="B309" s="521"/>
      <c r="C309" s="521"/>
      <c r="D309" s="521"/>
      <c r="E309" s="10"/>
      <c r="F309" s="200"/>
    </row>
    <row r="310" spans="1:6" hidden="1" x14ac:dyDescent="0.25">
      <c r="A310" s="521"/>
      <c r="B310" s="521"/>
      <c r="C310" s="521"/>
      <c r="D310" s="521"/>
      <c r="E310" s="10"/>
      <c r="F310" s="200"/>
    </row>
    <row r="311" spans="1:6" hidden="1" x14ac:dyDescent="0.25">
      <c r="A311" s="521"/>
      <c r="B311" s="521"/>
      <c r="C311" s="521"/>
      <c r="D311" s="521"/>
      <c r="E311" s="10"/>
      <c r="F311" s="200"/>
    </row>
    <row r="312" spans="1:6" hidden="1" x14ac:dyDescent="0.25">
      <c r="A312" s="521"/>
      <c r="B312" s="521"/>
      <c r="C312" s="521"/>
      <c r="D312" s="521"/>
      <c r="E312" s="10"/>
      <c r="F312" s="200"/>
    </row>
    <row r="313" spans="1:6" hidden="1" x14ac:dyDescent="0.25">
      <c r="A313" s="521"/>
      <c r="B313" s="521"/>
      <c r="C313" s="521"/>
      <c r="D313" s="521"/>
      <c r="E313" s="10"/>
      <c r="F313" s="200"/>
    </row>
    <row r="314" spans="1:6" hidden="1" x14ac:dyDescent="0.25">
      <c r="A314" s="521"/>
      <c r="B314" s="521"/>
      <c r="C314" s="521"/>
      <c r="D314" s="521"/>
      <c r="E314" s="10"/>
      <c r="F314" s="200"/>
    </row>
    <row r="315" spans="1:6" hidden="1" x14ac:dyDescent="0.25">
      <c r="A315" s="521"/>
      <c r="B315" s="521"/>
      <c r="C315" s="521"/>
      <c r="D315" s="521"/>
      <c r="E315" s="10"/>
      <c r="F315" s="200"/>
    </row>
    <row r="316" spans="1:6" hidden="1" x14ac:dyDescent="0.25">
      <c r="A316" s="521"/>
      <c r="B316" s="521"/>
      <c r="C316" s="521"/>
      <c r="D316" s="521"/>
      <c r="E316" s="10"/>
      <c r="F316" s="200"/>
    </row>
    <row r="317" spans="1:6" hidden="1" x14ac:dyDescent="0.25">
      <c r="A317" s="521"/>
      <c r="B317" s="521"/>
      <c r="C317" s="521"/>
      <c r="D317" s="521"/>
      <c r="E317" s="10"/>
      <c r="F317" s="200"/>
    </row>
    <row r="318" spans="1:6" hidden="1" x14ac:dyDescent="0.25">
      <c r="A318" s="521"/>
      <c r="B318" s="521"/>
      <c r="C318" s="521"/>
      <c r="D318" s="521"/>
      <c r="E318" s="10"/>
      <c r="F318" s="200"/>
    </row>
    <row r="319" spans="1:6" hidden="1" x14ac:dyDescent="0.25">
      <c r="A319" s="521"/>
      <c r="B319" s="521"/>
      <c r="C319" s="521"/>
      <c r="D319" s="521"/>
      <c r="E319" s="10"/>
      <c r="F319" s="200"/>
    </row>
    <row r="320" spans="1:6" hidden="1" x14ac:dyDescent="0.25">
      <c r="A320" s="521"/>
      <c r="B320" s="521"/>
      <c r="C320" s="521"/>
      <c r="D320" s="521"/>
      <c r="E320" s="10"/>
      <c r="F320" s="200"/>
    </row>
    <row r="321" spans="1:6" hidden="1" x14ac:dyDescent="0.25">
      <c r="A321" s="521"/>
      <c r="B321" s="521"/>
      <c r="C321" s="521"/>
      <c r="D321" s="521"/>
      <c r="E321" s="10"/>
      <c r="F321" s="200"/>
    </row>
    <row r="322" spans="1:6" hidden="1" x14ac:dyDescent="0.25">
      <c r="A322" s="521"/>
      <c r="B322" s="521"/>
      <c r="C322" s="521"/>
      <c r="D322" s="521"/>
      <c r="E322" s="10"/>
      <c r="F322" s="200"/>
    </row>
    <row r="323" spans="1:6" hidden="1" x14ac:dyDescent="0.25">
      <c r="A323" s="521"/>
      <c r="B323" s="521"/>
      <c r="C323" s="521"/>
      <c r="D323" s="521"/>
      <c r="E323" s="10"/>
      <c r="F323" s="200"/>
    </row>
    <row r="324" spans="1:6" hidden="1" x14ac:dyDescent="0.25">
      <c r="A324" s="521"/>
      <c r="B324" s="521"/>
      <c r="C324" s="521"/>
      <c r="D324" s="521"/>
      <c r="E324" s="10"/>
      <c r="F324" s="200"/>
    </row>
    <row r="325" spans="1:6" hidden="1" x14ac:dyDescent="0.25">
      <c r="A325" s="521"/>
      <c r="B325" s="521"/>
      <c r="C325" s="521"/>
      <c r="D325" s="521"/>
      <c r="E325" s="10"/>
      <c r="F325" s="200"/>
    </row>
    <row r="326" spans="1:6" hidden="1" x14ac:dyDescent="0.25">
      <c r="A326" s="521"/>
      <c r="B326" s="521"/>
      <c r="C326" s="521"/>
      <c r="D326" s="521"/>
      <c r="E326" s="10"/>
      <c r="F326" s="200"/>
    </row>
    <row r="327" spans="1:6" hidden="1" x14ac:dyDescent="0.25">
      <c r="A327" s="521"/>
      <c r="B327" s="521"/>
      <c r="C327" s="521"/>
      <c r="D327" s="521"/>
      <c r="E327" s="10"/>
      <c r="F327" s="200"/>
    </row>
    <row r="328" spans="1:6" hidden="1" x14ac:dyDescent="0.25">
      <c r="A328" s="521"/>
      <c r="B328" s="521"/>
      <c r="C328" s="521"/>
      <c r="D328" s="521"/>
      <c r="E328" s="10"/>
      <c r="F328" s="200"/>
    </row>
    <row r="329" spans="1:6" hidden="1" x14ac:dyDescent="0.25">
      <c r="A329" s="521"/>
      <c r="B329" s="521"/>
      <c r="C329" s="521"/>
      <c r="D329" s="521"/>
      <c r="E329" s="10"/>
      <c r="F329" s="200"/>
    </row>
    <row r="330" spans="1:6" hidden="1" x14ac:dyDescent="0.25">
      <c r="A330" s="521"/>
      <c r="B330" s="521"/>
      <c r="C330" s="521"/>
      <c r="D330" s="521"/>
      <c r="E330" s="10"/>
      <c r="F330" s="200"/>
    </row>
    <row r="331" spans="1:6" hidden="1" x14ac:dyDescent="0.25">
      <c r="A331" s="521"/>
      <c r="B331" s="521"/>
      <c r="C331" s="521"/>
      <c r="D331" s="521"/>
      <c r="E331" s="10"/>
      <c r="F331" s="200"/>
    </row>
    <row r="332" spans="1:6" hidden="1" x14ac:dyDescent="0.25">
      <c r="A332" s="521"/>
      <c r="B332" s="521"/>
      <c r="C332" s="521"/>
      <c r="D332" s="521"/>
      <c r="E332" s="10"/>
      <c r="F332" s="200"/>
    </row>
    <row r="333" spans="1:6" hidden="1" x14ac:dyDescent="0.25">
      <c r="A333" s="521"/>
      <c r="B333" s="521"/>
      <c r="C333" s="521"/>
      <c r="D333" s="521"/>
      <c r="E333" s="10"/>
      <c r="F333" s="200"/>
    </row>
    <row r="334" spans="1:6" hidden="1" x14ac:dyDescent="0.25">
      <c r="A334" s="521"/>
      <c r="B334" s="521"/>
      <c r="C334" s="521"/>
      <c r="D334" s="521"/>
      <c r="E334" s="10"/>
      <c r="F334" s="200"/>
    </row>
    <row r="335" spans="1:6" hidden="1" x14ac:dyDescent="0.25">
      <c r="A335" s="521"/>
      <c r="B335" s="521"/>
      <c r="C335" s="521"/>
      <c r="D335" s="521"/>
      <c r="E335" s="10"/>
      <c r="F335" s="200"/>
    </row>
    <row r="336" spans="1:6" hidden="1" x14ac:dyDescent="0.25">
      <c r="A336" s="521"/>
      <c r="B336" s="521"/>
      <c r="C336" s="521"/>
      <c r="D336" s="521"/>
      <c r="E336" s="10"/>
      <c r="F336" s="200"/>
    </row>
    <row r="337" spans="1:6" hidden="1" x14ac:dyDescent="0.25">
      <c r="A337" s="521"/>
      <c r="B337" s="521"/>
      <c r="C337" s="521"/>
      <c r="D337" s="521"/>
      <c r="E337" s="10"/>
      <c r="F337" s="200"/>
    </row>
    <row r="338" spans="1:6" hidden="1" x14ac:dyDescent="0.25">
      <c r="A338" s="521"/>
      <c r="B338" s="521"/>
      <c r="C338" s="521"/>
      <c r="D338" s="521"/>
      <c r="E338" s="10"/>
      <c r="F338" s="200"/>
    </row>
    <row r="339" spans="1:6" hidden="1" x14ac:dyDescent="0.25">
      <c r="A339" s="521"/>
      <c r="B339" s="521"/>
      <c r="C339" s="521"/>
      <c r="D339" s="521"/>
      <c r="E339" s="10"/>
      <c r="F339" s="200"/>
    </row>
    <row r="340" spans="1:6" hidden="1" x14ac:dyDescent="0.25">
      <c r="A340" s="521"/>
      <c r="B340" s="521"/>
      <c r="C340" s="521"/>
      <c r="D340" s="521"/>
      <c r="E340" s="10"/>
      <c r="F340" s="200"/>
    </row>
    <row r="341" spans="1:6" hidden="1" x14ac:dyDescent="0.25">
      <c r="A341" s="521"/>
      <c r="B341" s="521"/>
      <c r="C341" s="521"/>
      <c r="D341" s="521"/>
      <c r="E341" s="10"/>
      <c r="F341" s="200"/>
    </row>
    <row r="342" spans="1:6" hidden="1" x14ac:dyDescent="0.25">
      <c r="A342" s="521"/>
      <c r="B342" s="521"/>
      <c r="C342" s="521"/>
      <c r="D342" s="521"/>
      <c r="E342" s="10"/>
      <c r="F342" s="200"/>
    </row>
    <row r="343" spans="1:6" hidden="1" x14ac:dyDescent="0.25">
      <c r="A343" s="521"/>
      <c r="B343" s="521"/>
      <c r="C343" s="521"/>
      <c r="D343" s="521"/>
      <c r="E343" s="10"/>
      <c r="F343" s="200"/>
    </row>
    <row r="344" spans="1:6" hidden="1" x14ac:dyDescent="0.25">
      <c r="A344" s="521"/>
      <c r="B344" s="521"/>
      <c r="C344" s="521"/>
      <c r="D344" s="521"/>
      <c r="E344" s="10"/>
      <c r="F344" s="200"/>
    </row>
    <row r="345" spans="1:6" hidden="1" x14ac:dyDescent="0.25">
      <c r="A345" s="521"/>
      <c r="B345" s="521"/>
      <c r="C345" s="521"/>
      <c r="D345" s="521"/>
      <c r="E345" s="10"/>
      <c r="F345" s="200"/>
    </row>
    <row r="346" spans="1:6" hidden="1" x14ac:dyDescent="0.25">
      <c r="A346" s="521"/>
      <c r="B346" s="521"/>
      <c r="C346" s="521"/>
      <c r="D346" s="521"/>
      <c r="E346" s="10"/>
      <c r="F346" s="200"/>
    </row>
    <row r="347" spans="1:6" hidden="1" x14ac:dyDescent="0.25">
      <c r="A347" s="521"/>
      <c r="B347" s="521"/>
      <c r="C347" s="521"/>
      <c r="D347" s="521"/>
      <c r="E347" s="10"/>
      <c r="F347" s="200"/>
    </row>
    <row r="348" spans="1:6" hidden="1" x14ac:dyDescent="0.25">
      <c r="A348" s="521"/>
      <c r="B348" s="521"/>
      <c r="C348" s="521"/>
      <c r="D348" s="521"/>
      <c r="E348" s="10"/>
      <c r="F348" s="200"/>
    </row>
    <row r="349" spans="1:6" hidden="1" x14ac:dyDescent="0.25">
      <c r="A349" s="521"/>
      <c r="B349" s="521"/>
      <c r="C349" s="521"/>
      <c r="D349" s="521"/>
      <c r="E349" s="10"/>
      <c r="F349" s="200"/>
    </row>
    <row r="350" spans="1:6" hidden="1" x14ac:dyDescent="0.25">
      <c r="A350" s="521"/>
      <c r="B350" s="521"/>
      <c r="C350" s="521"/>
      <c r="D350" s="521"/>
      <c r="E350" s="10"/>
      <c r="F350" s="200"/>
    </row>
    <row r="351" spans="1:6" hidden="1" x14ac:dyDescent="0.25">
      <c r="A351" s="521"/>
      <c r="B351" s="521"/>
      <c r="C351" s="521"/>
      <c r="D351" s="521"/>
      <c r="E351" s="10"/>
      <c r="F351" s="200"/>
    </row>
    <row r="352" spans="1:6" hidden="1" x14ac:dyDescent="0.25">
      <c r="A352" s="521"/>
      <c r="B352" s="521"/>
      <c r="C352" s="521"/>
      <c r="D352" s="521"/>
      <c r="E352" s="10"/>
      <c r="F352" s="200"/>
    </row>
    <row r="353" spans="1:6" hidden="1" x14ac:dyDescent="0.25">
      <c r="A353" s="521"/>
      <c r="B353" s="521"/>
      <c r="C353" s="521"/>
      <c r="D353" s="521"/>
      <c r="E353" s="10"/>
      <c r="F353" s="200"/>
    </row>
    <row r="354" spans="1:6" hidden="1" x14ac:dyDescent="0.25">
      <c r="A354" s="521"/>
      <c r="B354" s="521"/>
      <c r="C354" s="521"/>
      <c r="D354" s="521"/>
      <c r="E354" s="10"/>
      <c r="F354" s="200"/>
    </row>
    <row r="355" spans="1:6" hidden="1" x14ac:dyDescent="0.25">
      <c r="A355" s="521"/>
      <c r="B355" s="521"/>
      <c r="C355" s="521"/>
      <c r="D355" s="521"/>
      <c r="E355" s="10"/>
      <c r="F355" s="200"/>
    </row>
    <row r="356" spans="1:6" hidden="1" x14ac:dyDescent="0.25">
      <c r="A356" s="521"/>
      <c r="B356" s="521"/>
      <c r="C356" s="521"/>
      <c r="D356" s="521"/>
      <c r="E356" s="10"/>
      <c r="F356" s="200"/>
    </row>
    <row r="357" spans="1:6" hidden="1" x14ac:dyDescent="0.25">
      <c r="A357" s="521"/>
      <c r="B357" s="521"/>
      <c r="C357" s="521"/>
      <c r="D357" s="521"/>
      <c r="E357" s="10"/>
      <c r="F357" s="200"/>
    </row>
    <row r="358" spans="1:6" hidden="1" x14ac:dyDescent="0.25">
      <c r="A358" s="521"/>
      <c r="B358" s="521"/>
      <c r="C358" s="521"/>
      <c r="D358" s="521"/>
      <c r="E358" s="10"/>
      <c r="F358" s="200"/>
    </row>
    <row r="359" spans="1:6" hidden="1" x14ac:dyDescent="0.25">
      <c r="A359" s="521"/>
      <c r="B359" s="521"/>
      <c r="C359" s="521"/>
      <c r="D359" s="521"/>
      <c r="E359" s="10"/>
      <c r="F359" s="200"/>
    </row>
    <row r="360" spans="1:6" hidden="1" x14ac:dyDescent="0.25">
      <c r="A360" s="521"/>
      <c r="B360" s="521"/>
      <c r="C360" s="521"/>
      <c r="D360" s="521"/>
      <c r="E360" s="10"/>
      <c r="F360" s="200"/>
    </row>
    <row r="361" spans="1:6" hidden="1" x14ac:dyDescent="0.25">
      <c r="A361" s="521"/>
      <c r="B361" s="521"/>
      <c r="C361" s="521"/>
      <c r="D361" s="521"/>
      <c r="E361" s="10"/>
      <c r="F361" s="200"/>
    </row>
    <row r="362" spans="1:6" hidden="1" x14ac:dyDescent="0.25">
      <c r="A362" s="521"/>
      <c r="B362" s="521"/>
      <c r="C362" s="521"/>
      <c r="D362" s="521"/>
      <c r="E362" s="10"/>
      <c r="F362" s="200"/>
    </row>
    <row r="363" spans="1:6" hidden="1" x14ac:dyDescent="0.25">
      <c r="A363" s="521"/>
      <c r="B363" s="521"/>
      <c r="C363" s="521"/>
      <c r="D363" s="521"/>
      <c r="E363" s="10"/>
      <c r="F363" s="200"/>
    </row>
    <row r="364" spans="1:6" hidden="1" x14ac:dyDescent="0.25">
      <c r="A364" s="521"/>
      <c r="B364" s="521"/>
      <c r="C364" s="521"/>
      <c r="D364" s="521"/>
      <c r="E364" s="10"/>
      <c r="F364" s="200"/>
    </row>
    <row r="365" spans="1:6" hidden="1" x14ac:dyDescent="0.25">
      <c r="A365" s="521"/>
      <c r="B365" s="521"/>
      <c r="C365" s="521"/>
      <c r="D365" s="521"/>
      <c r="E365" s="10"/>
      <c r="F365" s="200"/>
    </row>
    <row r="366" spans="1:6" hidden="1" x14ac:dyDescent="0.25">
      <c r="A366" s="521"/>
      <c r="B366" s="521"/>
      <c r="C366" s="521"/>
      <c r="D366" s="521"/>
      <c r="E366" s="10"/>
      <c r="F366" s="200"/>
    </row>
    <row r="367" spans="1:6" hidden="1" x14ac:dyDescent="0.25">
      <c r="A367" s="521"/>
      <c r="B367" s="521"/>
      <c r="C367" s="521"/>
      <c r="D367" s="521"/>
      <c r="E367" s="10"/>
      <c r="F367" s="200"/>
    </row>
    <row r="368" spans="1:6" hidden="1" x14ac:dyDescent="0.25">
      <c r="A368" s="521"/>
      <c r="B368" s="521"/>
      <c r="C368" s="521"/>
      <c r="D368" s="521"/>
      <c r="E368" s="10"/>
      <c r="F368" s="200"/>
    </row>
    <row r="369" spans="1:6" hidden="1" x14ac:dyDescent="0.25">
      <c r="A369" s="521"/>
      <c r="B369" s="521"/>
      <c r="C369" s="521"/>
      <c r="D369" s="521"/>
      <c r="E369" s="10"/>
      <c r="F369" s="200"/>
    </row>
    <row r="370" spans="1:6" hidden="1" x14ac:dyDescent="0.25">
      <c r="A370" s="521"/>
      <c r="B370" s="521"/>
      <c r="C370" s="521"/>
      <c r="D370" s="521"/>
      <c r="E370" s="10"/>
      <c r="F370" s="200"/>
    </row>
    <row r="371" spans="1:6" hidden="1" x14ac:dyDescent="0.25">
      <c r="A371" s="521"/>
      <c r="B371" s="521"/>
      <c r="C371" s="521"/>
      <c r="D371" s="521"/>
      <c r="E371" s="10"/>
      <c r="F371" s="200"/>
    </row>
    <row r="372" spans="1:6" hidden="1" x14ac:dyDescent="0.25">
      <c r="A372" s="521"/>
      <c r="B372" s="521"/>
      <c r="C372" s="521"/>
      <c r="D372" s="521"/>
      <c r="E372" s="10"/>
      <c r="F372" s="200"/>
    </row>
    <row r="373" spans="1:6" hidden="1" x14ac:dyDescent="0.25">
      <c r="A373" s="521"/>
      <c r="B373" s="521"/>
      <c r="C373" s="521"/>
      <c r="D373" s="521"/>
      <c r="E373" s="10"/>
      <c r="F373" s="200"/>
    </row>
    <row r="374" spans="1:6" hidden="1" x14ac:dyDescent="0.25">
      <c r="A374" s="521"/>
      <c r="B374" s="521"/>
      <c r="C374" s="521"/>
      <c r="D374" s="521"/>
      <c r="E374" s="10"/>
      <c r="F374" s="200"/>
    </row>
    <row r="375" spans="1:6" hidden="1" x14ac:dyDescent="0.25">
      <c r="A375" s="521"/>
      <c r="B375" s="521"/>
      <c r="C375" s="521"/>
      <c r="D375" s="521"/>
      <c r="E375" s="10"/>
      <c r="F375" s="200"/>
    </row>
    <row r="376" spans="1:6" hidden="1" x14ac:dyDescent="0.25">
      <c r="A376" s="521"/>
      <c r="B376" s="521"/>
      <c r="C376" s="521"/>
      <c r="D376" s="521"/>
      <c r="E376" s="10"/>
      <c r="F376" s="200"/>
    </row>
    <row r="377" spans="1:6" hidden="1" x14ac:dyDescent="0.25">
      <c r="A377" s="521"/>
      <c r="B377" s="521"/>
      <c r="C377" s="521"/>
      <c r="D377" s="521"/>
      <c r="E377" s="10"/>
      <c r="F377" s="200"/>
    </row>
    <row r="378" spans="1:6" hidden="1" x14ac:dyDescent="0.25">
      <c r="A378" s="521"/>
      <c r="B378" s="521"/>
      <c r="C378" s="521"/>
      <c r="D378" s="521"/>
      <c r="E378" s="10"/>
      <c r="F378" s="200"/>
    </row>
    <row r="379" spans="1:6" hidden="1" x14ac:dyDescent="0.25">
      <c r="A379" s="521"/>
      <c r="B379" s="521"/>
      <c r="C379" s="521"/>
      <c r="D379" s="521"/>
      <c r="E379" s="10"/>
      <c r="F379" s="200"/>
    </row>
    <row r="380" spans="1:6" hidden="1" x14ac:dyDescent="0.25">
      <c r="A380" s="521"/>
      <c r="B380" s="521"/>
      <c r="C380" s="521"/>
      <c r="D380" s="521"/>
      <c r="E380" s="10"/>
      <c r="F380" s="200"/>
    </row>
    <row r="381" spans="1:6" hidden="1" x14ac:dyDescent="0.25">
      <c r="A381" s="521"/>
      <c r="B381" s="521"/>
      <c r="C381" s="521"/>
      <c r="D381" s="521"/>
      <c r="E381" s="10"/>
      <c r="F381" s="200"/>
    </row>
    <row r="382" spans="1:6" hidden="1" x14ac:dyDescent="0.25">
      <c r="A382" s="521"/>
      <c r="B382" s="521"/>
      <c r="C382" s="521"/>
      <c r="D382" s="521"/>
      <c r="E382" s="10"/>
      <c r="F382" s="200"/>
    </row>
    <row r="383" spans="1:6" hidden="1" x14ac:dyDescent="0.25">
      <c r="A383" s="521"/>
      <c r="B383" s="521"/>
      <c r="C383" s="521"/>
      <c r="D383" s="521"/>
      <c r="E383" s="10"/>
      <c r="F383" s="200"/>
    </row>
    <row r="384" spans="1:6" hidden="1" x14ac:dyDescent="0.25">
      <c r="A384" s="521"/>
      <c r="E384" s="10"/>
      <c r="F384" s="200"/>
    </row>
    <row r="385" spans="1:6" hidden="1" x14ac:dyDescent="0.25">
      <c r="A385" s="521"/>
      <c r="E385" s="10"/>
      <c r="F385" s="200"/>
    </row>
    <row r="386" spans="1:6" hidden="1" x14ac:dyDescent="0.25">
      <c r="A386" s="521"/>
      <c r="E386" s="10"/>
      <c r="F386" s="200"/>
    </row>
    <row r="387" spans="1:6" hidden="1" x14ac:dyDescent="0.25">
      <c r="A387" s="521"/>
      <c r="E387" s="10"/>
      <c r="F387" s="200"/>
    </row>
    <row r="388" spans="1:6" hidden="1" x14ac:dyDescent="0.25">
      <c r="A388" s="521"/>
      <c r="E388" s="10"/>
      <c r="F388" s="200"/>
    </row>
    <row r="389" spans="1:6" hidden="1" x14ac:dyDescent="0.25">
      <c r="A389" s="521"/>
      <c r="E389" s="10"/>
      <c r="F389" s="200"/>
    </row>
    <row r="390" spans="1:6" hidden="1" x14ac:dyDescent="0.25">
      <c r="A390" s="521"/>
      <c r="E390" s="10"/>
      <c r="F390" s="200"/>
    </row>
    <row r="391" spans="1:6" hidden="1" x14ac:dyDescent="0.25">
      <c r="A391" s="521"/>
      <c r="E391" s="10"/>
      <c r="F391" s="200"/>
    </row>
    <row r="392" spans="1:6" hidden="1" x14ac:dyDescent="0.25">
      <c r="A392" s="521"/>
      <c r="E392" s="10"/>
      <c r="F392" s="200"/>
    </row>
    <row r="393" spans="1:6" hidden="1" x14ac:dyDescent="0.25">
      <c r="A393" s="521"/>
      <c r="E393" s="10"/>
      <c r="F393" s="200"/>
    </row>
    <row r="394" spans="1:6" hidden="1" x14ac:dyDescent="0.25">
      <c r="A394" s="521"/>
      <c r="E394" s="10"/>
      <c r="F394" s="200"/>
    </row>
    <row r="395" spans="1:6" hidden="1" x14ac:dyDescent="0.25">
      <c r="A395" s="521"/>
      <c r="E395" s="10"/>
      <c r="F395" s="200"/>
    </row>
    <row r="396" spans="1:6" hidden="1" x14ac:dyDescent="0.25">
      <c r="A396" s="521"/>
      <c r="E396" s="10"/>
      <c r="F396" s="200"/>
    </row>
    <row r="397" spans="1:6" hidden="1" x14ac:dyDescent="0.25">
      <c r="A397" s="521"/>
      <c r="E397" s="10"/>
      <c r="F397" s="200"/>
    </row>
    <row r="398" spans="1:6" hidden="1" x14ac:dyDescent="0.25">
      <c r="A398" s="521"/>
      <c r="E398" s="10"/>
      <c r="F398" s="200"/>
    </row>
    <row r="399" spans="1:6" hidden="1" x14ac:dyDescent="0.25">
      <c r="A399" s="521"/>
      <c r="E399" s="10"/>
      <c r="F399" s="200"/>
    </row>
    <row r="400" spans="1:6" hidden="1" x14ac:dyDescent="0.25">
      <c r="A400" s="521"/>
      <c r="E400" s="10"/>
      <c r="F400" s="200"/>
    </row>
    <row r="401" spans="1:6" hidden="1" x14ac:dyDescent="0.25">
      <c r="A401" s="521"/>
      <c r="E401" s="10"/>
      <c r="F401" s="200"/>
    </row>
    <row r="402" spans="1:6" hidden="1" x14ac:dyDescent="0.25">
      <c r="A402" s="521"/>
      <c r="E402" s="10"/>
      <c r="F402" s="200"/>
    </row>
    <row r="403" spans="1:6" hidden="1" x14ac:dyDescent="0.25">
      <c r="A403" s="521"/>
      <c r="E403" s="10"/>
      <c r="F403" s="200"/>
    </row>
    <row r="404" spans="1:6" hidden="1" x14ac:dyDescent="0.25">
      <c r="A404" s="521"/>
      <c r="E404" s="10"/>
      <c r="F404" s="200"/>
    </row>
    <row r="405" spans="1:6" hidden="1" x14ac:dyDescent="0.25">
      <c r="A405" s="521"/>
      <c r="E405" s="10"/>
      <c r="F405" s="200"/>
    </row>
    <row r="406" spans="1:6" hidden="1" x14ac:dyDescent="0.25">
      <c r="A406" s="521"/>
      <c r="E406" s="10"/>
      <c r="F406" s="200"/>
    </row>
    <row r="407" spans="1:6" hidden="1" x14ac:dyDescent="0.25">
      <c r="A407" s="521"/>
      <c r="E407" s="10"/>
      <c r="F407" s="200"/>
    </row>
    <row r="408" spans="1:6" hidden="1" x14ac:dyDescent="0.25">
      <c r="A408" s="521"/>
      <c r="E408" s="10"/>
      <c r="F408" s="200"/>
    </row>
    <row r="409" spans="1:6" hidden="1" x14ac:dyDescent="0.25">
      <c r="A409" s="521"/>
      <c r="E409" s="10"/>
      <c r="F409" s="200"/>
    </row>
    <row r="410" spans="1:6" hidden="1" x14ac:dyDescent="0.25">
      <c r="A410" s="521"/>
      <c r="E410" s="10"/>
      <c r="F410" s="200"/>
    </row>
    <row r="411" spans="1:6" hidden="1" x14ac:dyDescent="0.25">
      <c r="A411" s="521"/>
      <c r="E411" s="10"/>
      <c r="F411" s="200"/>
    </row>
    <row r="412" spans="1:6" hidden="1" x14ac:dyDescent="0.25">
      <c r="A412" s="521"/>
      <c r="E412" s="10"/>
      <c r="F412" s="200"/>
    </row>
    <row r="413" spans="1:6" hidden="1" x14ac:dyDescent="0.25">
      <c r="A413" s="521"/>
      <c r="E413" s="10"/>
      <c r="F413" s="200"/>
    </row>
    <row r="414" spans="1:6" hidden="1" x14ac:dyDescent="0.25">
      <c r="A414" s="521"/>
      <c r="E414" s="10"/>
      <c r="F414" s="200"/>
    </row>
    <row r="415" spans="1:6" hidden="1" x14ac:dyDescent="0.25">
      <c r="A415" s="521"/>
      <c r="E415" s="10"/>
      <c r="F415" s="200"/>
    </row>
    <row r="416" spans="1:6" hidden="1" x14ac:dyDescent="0.25">
      <c r="A416" s="521"/>
      <c r="E416" s="10"/>
      <c r="F416" s="200"/>
    </row>
    <row r="417" spans="1:6" hidden="1" x14ac:dyDescent="0.25">
      <c r="A417" s="521"/>
      <c r="E417" s="10"/>
      <c r="F417" s="200"/>
    </row>
    <row r="418" spans="1:6" hidden="1" x14ac:dyDescent="0.25">
      <c r="A418" s="521"/>
      <c r="E418" s="10"/>
      <c r="F418" s="200"/>
    </row>
    <row r="419" spans="1:6" hidden="1" x14ac:dyDescent="0.25">
      <c r="A419" s="521"/>
      <c r="E419" s="10"/>
      <c r="F419" s="200"/>
    </row>
    <row r="420" spans="1:6" hidden="1" x14ac:dyDescent="0.25">
      <c r="A420" s="521"/>
      <c r="E420" s="10"/>
      <c r="F420" s="200"/>
    </row>
    <row r="421" spans="1:6" hidden="1" x14ac:dyDescent="0.25">
      <c r="A421" s="521"/>
      <c r="E421" s="10"/>
      <c r="F421" s="200"/>
    </row>
    <row r="422" spans="1:6" hidden="1" x14ac:dyDescent="0.25">
      <c r="A422" s="521"/>
      <c r="E422" s="10"/>
      <c r="F422" s="200"/>
    </row>
    <row r="423" spans="1:6" hidden="1" x14ac:dyDescent="0.25">
      <c r="A423" s="521"/>
      <c r="E423" s="10"/>
      <c r="F423" s="200"/>
    </row>
    <row r="424" spans="1:6" hidden="1" x14ac:dyDescent="0.25">
      <c r="A424" s="521"/>
      <c r="E424" s="10"/>
      <c r="F424" s="200"/>
    </row>
    <row r="425" spans="1:6" hidden="1" x14ac:dyDescent="0.25">
      <c r="A425" s="521"/>
      <c r="E425" s="10"/>
      <c r="F425" s="200"/>
    </row>
    <row r="426" spans="1:6" hidden="1" x14ac:dyDescent="0.25">
      <c r="A426" s="521"/>
      <c r="E426" s="10"/>
      <c r="F426" s="200"/>
    </row>
    <row r="427" spans="1:6" hidden="1" x14ac:dyDescent="0.25">
      <c r="A427" s="521"/>
      <c r="E427" s="10"/>
      <c r="F427" s="200"/>
    </row>
    <row r="428" spans="1:6" hidden="1" x14ac:dyDescent="0.25">
      <c r="A428" s="521"/>
      <c r="E428" s="10"/>
      <c r="F428" s="200"/>
    </row>
    <row r="429" spans="1:6" hidden="1" x14ac:dyDescent="0.25">
      <c r="A429" s="521"/>
      <c r="E429" s="10"/>
      <c r="F429" s="200"/>
    </row>
    <row r="430" spans="1:6" hidden="1" x14ac:dyDescent="0.25">
      <c r="A430" s="521"/>
      <c r="E430" s="10"/>
      <c r="F430" s="200"/>
    </row>
    <row r="431" spans="1:6" hidden="1" x14ac:dyDescent="0.25">
      <c r="A431" s="521"/>
      <c r="E431" s="10"/>
      <c r="F431" s="200"/>
    </row>
    <row r="432" spans="1:6" hidden="1" x14ac:dyDescent="0.25">
      <c r="A432" s="521"/>
      <c r="E432" s="10"/>
      <c r="F432" s="200"/>
    </row>
    <row r="433" spans="1:6" hidden="1" x14ac:dyDescent="0.25">
      <c r="A433" s="521"/>
      <c r="E433" s="10"/>
      <c r="F433" s="200"/>
    </row>
    <row r="434" spans="1:6" hidden="1" x14ac:dyDescent="0.25">
      <c r="A434" s="521"/>
      <c r="E434" s="10"/>
      <c r="F434" s="200"/>
    </row>
    <row r="435" spans="1:6" hidden="1" x14ac:dyDescent="0.25">
      <c r="A435" s="521"/>
      <c r="E435" s="10"/>
      <c r="F435" s="200"/>
    </row>
    <row r="436" spans="1:6" hidden="1" x14ac:dyDescent="0.25">
      <c r="A436" s="521"/>
      <c r="E436" s="10"/>
      <c r="F436" s="200"/>
    </row>
    <row r="437" spans="1:6" hidden="1" x14ac:dyDescent="0.25">
      <c r="A437" s="521"/>
      <c r="E437" s="10"/>
      <c r="F437" s="200"/>
    </row>
    <row r="438" spans="1:6" hidden="1" x14ac:dyDescent="0.25">
      <c r="A438" s="521"/>
      <c r="E438" s="10"/>
      <c r="F438" s="200"/>
    </row>
    <row r="439" spans="1:6" hidden="1" x14ac:dyDescent="0.25">
      <c r="A439" s="521"/>
      <c r="E439" s="10"/>
      <c r="F439" s="200"/>
    </row>
    <row r="440" spans="1:6" hidden="1" x14ac:dyDescent="0.25">
      <c r="A440" s="521"/>
      <c r="E440" s="10"/>
      <c r="F440" s="200"/>
    </row>
    <row r="441" spans="1:6" hidden="1" x14ac:dyDescent="0.25">
      <c r="A441" s="521"/>
      <c r="E441" s="10"/>
      <c r="F441" s="200"/>
    </row>
    <row r="442" spans="1:6" hidden="1" x14ac:dyDescent="0.25">
      <c r="A442" s="521"/>
      <c r="E442" s="10"/>
      <c r="F442" s="200"/>
    </row>
    <row r="443" spans="1:6" hidden="1" x14ac:dyDescent="0.25">
      <c r="A443" s="521"/>
      <c r="E443" s="10"/>
      <c r="F443" s="200"/>
    </row>
    <row r="444" spans="1:6" hidden="1" x14ac:dyDescent="0.25">
      <c r="A444" s="521"/>
      <c r="E444" s="10"/>
      <c r="F444" s="200"/>
    </row>
    <row r="445" spans="1:6" hidden="1" x14ac:dyDescent="0.25">
      <c r="A445" s="521"/>
      <c r="E445" s="10"/>
      <c r="F445" s="200"/>
    </row>
    <row r="446" spans="1:6" hidden="1" x14ac:dyDescent="0.25">
      <c r="A446" s="521"/>
      <c r="E446" s="10"/>
      <c r="F446" s="200"/>
    </row>
    <row r="447" spans="1:6" hidden="1" x14ac:dyDescent="0.25">
      <c r="A447" s="521"/>
      <c r="E447" s="10"/>
      <c r="F447" s="200"/>
    </row>
    <row r="448" spans="1:6" hidden="1" x14ac:dyDescent="0.25">
      <c r="A448" s="521"/>
      <c r="E448" s="10"/>
      <c r="F448" s="200"/>
    </row>
    <row r="449" spans="1:6" hidden="1" x14ac:dyDescent="0.25">
      <c r="A449" s="521"/>
      <c r="E449" s="10"/>
      <c r="F449" s="200"/>
    </row>
    <row r="450" spans="1:6" hidden="1" x14ac:dyDescent="0.25">
      <c r="A450" s="521"/>
      <c r="E450" s="10"/>
      <c r="F450" s="200"/>
    </row>
    <row r="451" spans="1:6" hidden="1" x14ac:dyDescent="0.25">
      <c r="A451" s="521"/>
      <c r="E451" s="10"/>
      <c r="F451" s="200"/>
    </row>
    <row r="452" spans="1:6" hidden="1" x14ac:dyDescent="0.25">
      <c r="A452" s="521"/>
      <c r="E452" s="10"/>
      <c r="F452" s="200"/>
    </row>
    <row r="453" spans="1:6" hidden="1" x14ac:dyDescent="0.25">
      <c r="A453" s="521"/>
      <c r="E453" s="10"/>
      <c r="F453" s="200"/>
    </row>
    <row r="454" spans="1:6" hidden="1" x14ac:dyDescent="0.25">
      <c r="A454" s="521"/>
      <c r="E454" s="10"/>
      <c r="F454" s="200"/>
    </row>
    <row r="455" spans="1:6" hidden="1" x14ac:dyDescent="0.25">
      <c r="A455" s="521"/>
      <c r="E455" s="10"/>
      <c r="F455" s="200"/>
    </row>
    <row r="456" spans="1:6" hidden="1" x14ac:dyDescent="0.25">
      <c r="A456" s="521"/>
      <c r="E456" s="10"/>
      <c r="F456" s="200"/>
    </row>
    <row r="457" spans="1:6" hidden="1" x14ac:dyDescent="0.25">
      <c r="A457" s="521"/>
      <c r="E457" s="10"/>
      <c r="F457" s="200"/>
    </row>
    <row r="458" spans="1:6" hidden="1" x14ac:dyDescent="0.25">
      <c r="A458" s="521"/>
      <c r="E458" s="10"/>
      <c r="F458" s="200"/>
    </row>
    <row r="459" spans="1:6" hidden="1" x14ac:dyDescent="0.25">
      <c r="A459" s="521"/>
      <c r="E459" s="10"/>
      <c r="F459" s="200"/>
    </row>
    <row r="460" spans="1:6" hidden="1" x14ac:dyDescent="0.25">
      <c r="A460" s="521"/>
      <c r="E460" s="10"/>
      <c r="F460" s="200"/>
    </row>
    <row r="461" spans="1:6" hidden="1" x14ac:dyDescent="0.25">
      <c r="A461" s="521"/>
      <c r="E461" s="10"/>
      <c r="F461" s="200"/>
    </row>
    <row r="462" spans="1:6" hidden="1" x14ac:dyDescent="0.25">
      <c r="A462" s="521"/>
      <c r="E462" s="10"/>
      <c r="F462" s="200"/>
    </row>
    <row r="463" spans="1:6" hidden="1" x14ac:dyDescent="0.25">
      <c r="A463" s="521"/>
      <c r="E463" s="10"/>
      <c r="F463" s="200"/>
    </row>
    <row r="464" spans="1:6" hidden="1" x14ac:dyDescent="0.25">
      <c r="A464" s="521"/>
      <c r="E464" s="10"/>
      <c r="F464" s="200"/>
    </row>
    <row r="465" spans="1:6" hidden="1" x14ac:dyDescent="0.25">
      <c r="A465" s="521"/>
      <c r="E465" s="10"/>
      <c r="F465" s="200"/>
    </row>
    <row r="466" spans="1:6" hidden="1" x14ac:dyDescent="0.25">
      <c r="A466" s="521"/>
      <c r="E466" s="10"/>
      <c r="F466" s="200"/>
    </row>
    <row r="467" spans="1:6" hidden="1" x14ac:dyDescent="0.25">
      <c r="A467" s="521"/>
      <c r="E467" s="10"/>
      <c r="F467" s="200"/>
    </row>
    <row r="468" spans="1:6" hidden="1" x14ac:dyDescent="0.25">
      <c r="A468" s="521"/>
      <c r="E468" s="10"/>
      <c r="F468" s="200"/>
    </row>
    <row r="469" spans="1:6" hidden="1" x14ac:dyDescent="0.25">
      <c r="A469" s="521"/>
      <c r="E469" s="10"/>
      <c r="F469" s="200"/>
    </row>
    <row r="470" spans="1:6" hidden="1" x14ac:dyDescent="0.25">
      <c r="A470" s="521"/>
      <c r="E470" s="10"/>
      <c r="F470" s="200"/>
    </row>
    <row r="471" spans="1:6" hidden="1" x14ac:dyDescent="0.25">
      <c r="A471" s="521"/>
      <c r="E471" s="10"/>
      <c r="F471" s="200"/>
    </row>
    <row r="472" spans="1:6" hidden="1" x14ac:dyDescent="0.25">
      <c r="A472" s="521"/>
      <c r="E472" s="10"/>
      <c r="F472" s="200"/>
    </row>
    <row r="473" spans="1:6" hidden="1" x14ac:dyDescent="0.25">
      <c r="A473" s="521"/>
      <c r="E473" s="10"/>
      <c r="F473" s="200"/>
    </row>
    <row r="474" spans="1:6" hidden="1" x14ac:dyDescent="0.25">
      <c r="A474" s="521"/>
      <c r="E474" s="10"/>
      <c r="F474" s="200"/>
    </row>
    <row r="475" spans="1:6" hidden="1" x14ac:dyDescent="0.25">
      <c r="A475" s="521"/>
      <c r="E475" s="10"/>
      <c r="F475" s="200"/>
    </row>
    <row r="476" spans="1:6" hidden="1" x14ac:dyDescent="0.25">
      <c r="A476" s="521"/>
      <c r="E476" s="10"/>
      <c r="F476" s="200"/>
    </row>
    <row r="477" spans="1:6" hidden="1" x14ac:dyDescent="0.25">
      <c r="A477" s="521"/>
      <c r="E477" s="10"/>
      <c r="F477" s="200"/>
    </row>
    <row r="478" spans="1:6" hidden="1" x14ac:dyDescent="0.25">
      <c r="A478" s="521"/>
      <c r="E478" s="10"/>
      <c r="F478" s="200"/>
    </row>
    <row r="479" spans="1:6" hidden="1" x14ac:dyDescent="0.25">
      <c r="A479" s="521"/>
      <c r="E479" s="10"/>
      <c r="F479" s="200"/>
    </row>
    <row r="480" spans="1:6" hidden="1" x14ac:dyDescent="0.25">
      <c r="A480" s="521"/>
      <c r="E480" s="10"/>
      <c r="F480" s="200"/>
    </row>
    <row r="481" spans="1:6" hidden="1" x14ac:dyDescent="0.25">
      <c r="A481" s="521"/>
      <c r="E481" s="10"/>
      <c r="F481" s="200"/>
    </row>
    <row r="482" spans="1:6" hidden="1" x14ac:dyDescent="0.25">
      <c r="A482" s="521"/>
      <c r="E482" s="10"/>
      <c r="F482" s="200"/>
    </row>
    <row r="483" spans="1:6" hidden="1" x14ac:dyDescent="0.25">
      <c r="A483" s="521"/>
      <c r="E483" s="10"/>
      <c r="F483" s="200"/>
    </row>
    <row r="484" spans="1:6" hidden="1" x14ac:dyDescent="0.25">
      <c r="A484" s="521"/>
      <c r="E484" s="10"/>
      <c r="F484" s="200"/>
    </row>
    <row r="485" spans="1:6" hidden="1" x14ac:dyDescent="0.25">
      <c r="A485" s="521"/>
      <c r="E485" s="10"/>
      <c r="F485" s="200"/>
    </row>
    <row r="486" spans="1:6" hidden="1" x14ac:dyDescent="0.25">
      <c r="A486" s="521"/>
      <c r="E486" s="10"/>
      <c r="F486" s="200"/>
    </row>
    <row r="487" spans="1:6" hidden="1" x14ac:dyDescent="0.25">
      <c r="A487" s="521"/>
      <c r="E487" s="10"/>
      <c r="F487" s="200"/>
    </row>
    <row r="488" spans="1:6" hidden="1" x14ac:dyDescent="0.25">
      <c r="A488" s="521"/>
      <c r="E488" s="10"/>
      <c r="F488" s="200"/>
    </row>
    <row r="489" spans="1:6" hidden="1" x14ac:dyDescent="0.25">
      <c r="A489" s="521"/>
      <c r="E489" s="10"/>
      <c r="F489" s="200"/>
    </row>
    <row r="490" spans="1:6" hidden="1" x14ac:dyDescent="0.25">
      <c r="A490" s="521"/>
      <c r="E490" s="10"/>
      <c r="F490" s="200"/>
    </row>
    <row r="491" spans="1:6" hidden="1" x14ac:dyDescent="0.25">
      <c r="A491" s="521"/>
      <c r="E491" s="10"/>
      <c r="F491" s="200"/>
    </row>
    <row r="492" spans="1:6" hidden="1" x14ac:dyDescent="0.25">
      <c r="A492" s="521"/>
      <c r="E492" s="10"/>
      <c r="F492" s="200"/>
    </row>
    <row r="493" spans="1:6" hidden="1" x14ac:dyDescent="0.25">
      <c r="A493" s="521"/>
      <c r="E493" s="10"/>
      <c r="F493" s="200"/>
    </row>
    <row r="494" spans="1:6" hidden="1" x14ac:dyDescent="0.25">
      <c r="A494" s="521"/>
      <c r="E494" s="10"/>
      <c r="F494" s="200"/>
    </row>
    <row r="495" spans="1:6" hidden="1" x14ac:dyDescent="0.25">
      <c r="A495" s="521"/>
      <c r="E495" s="10"/>
      <c r="F495" s="200"/>
    </row>
    <row r="496" spans="1:6" hidden="1" x14ac:dyDescent="0.25">
      <c r="A496" s="521"/>
      <c r="E496" s="10"/>
      <c r="F496" s="200"/>
    </row>
    <row r="497" spans="1:6" hidden="1" x14ac:dyDescent="0.25">
      <c r="A497" s="521"/>
      <c r="E497" s="10"/>
      <c r="F497" s="200"/>
    </row>
    <row r="498" spans="1:6" hidden="1" x14ac:dyDescent="0.25">
      <c r="A498" s="521"/>
      <c r="E498" s="10"/>
      <c r="F498" s="200"/>
    </row>
    <row r="499" spans="1:6" hidden="1" x14ac:dyDescent="0.25">
      <c r="A499" s="521"/>
      <c r="E499" s="10"/>
      <c r="F499" s="200"/>
    </row>
    <row r="500" spans="1:6" hidden="1" x14ac:dyDescent="0.25">
      <c r="A500" s="521"/>
      <c r="E500" s="10"/>
      <c r="F500" s="200"/>
    </row>
    <row r="501" spans="1:6" hidden="1" x14ac:dyDescent="0.25">
      <c r="A501" s="521"/>
      <c r="E501" s="10"/>
      <c r="F501" s="200"/>
    </row>
    <row r="502" spans="1:6" hidden="1" x14ac:dyDescent="0.25">
      <c r="A502" s="521"/>
      <c r="E502" s="10"/>
      <c r="F502" s="200"/>
    </row>
    <row r="503" spans="1:6" hidden="1" x14ac:dyDescent="0.25">
      <c r="A503" s="521"/>
      <c r="E503" s="524"/>
      <c r="F503" s="200"/>
    </row>
    <row r="504" spans="1:6" hidden="1" x14ac:dyDescent="0.25">
      <c r="A504" s="521"/>
      <c r="E504" s="524"/>
      <c r="F504" s="200"/>
    </row>
    <row r="505" spans="1:6" hidden="1" x14ac:dyDescent="0.25">
      <c r="A505" s="521"/>
      <c r="E505" s="524"/>
      <c r="F505" s="200"/>
    </row>
    <row r="506" spans="1:6" hidden="1" x14ac:dyDescent="0.25">
      <c r="A506" s="521"/>
      <c r="E506" s="524"/>
      <c r="F506" s="200"/>
    </row>
    <row r="507" spans="1:6" hidden="1" x14ac:dyDescent="0.25">
      <c r="A507" s="521"/>
      <c r="E507" s="524"/>
      <c r="F507" s="200"/>
    </row>
    <row r="508" spans="1:6" hidden="1" x14ac:dyDescent="0.25">
      <c r="A508" s="521"/>
      <c r="E508" s="524"/>
      <c r="F508" s="200"/>
    </row>
    <row r="509" spans="1:6" hidden="1" x14ac:dyDescent="0.25">
      <c r="A509" s="521"/>
      <c r="E509" s="524"/>
      <c r="F509" s="200"/>
    </row>
    <row r="510" spans="1:6" hidden="1" x14ac:dyDescent="0.25">
      <c r="A510" s="521"/>
      <c r="E510" s="524"/>
      <c r="F510" s="200"/>
    </row>
    <row r="511" spans="1:6" hidden="1" x14ac:dyDescent="0.25">
      <c r="A511" s="521"/>
      <c r="E511" s="524"/>
      <c r="F511" s="200"/>
    </row>
    <row r="512" spans="1:6" hidden="1" x14ac:dyDescent="0.25">
      <c r="A512" s="521"/>
      <c r="E512" s="524"/>
      <c r="F512" s="200"/>
    </row>
    <row r="513" spans="1:6" hidden="1" x14ac:dyDescent="0.25">
      <c r="A513" s="521"/>
      <c r="E513" s="524"/>
      <c r="F513" s="200"/>
    </row>
    <row r="514" spans="1:6" hidden="1" x14ac:dyDescent="0.25">
      <c r="E514" s="524"/>
      <c r="F514" s="200"/>
    </row>
    <row r="515" spans="1:6" hidden="1" x14ac:dyDescent="0.25">
      <c r="E515" s="524"/>
      <c r="F515" s="200"/>
    </row>
    <row r="516" spans="1:6" hidden="1" x14ac:dyDescent="0.25">
      <c r="E516" s="524"/>
      <c r="F516" s="200"/>
    </row>
    <row r="517" spans="1:6" hidden="1" x14ac:dyDescent="0.25">
      <c r="E517" s="524"/>
      <c r="F517" s="200"/>
    </row>
    <row r="518" spans="1:6" hidden="1" x14ac:dyDescent="0.25">
      <c r="E518" s="524"/>
      <c r="F518" s="200"/>
    </row>
    <row r="519" spans="1:6" hidden="1" x14ac:dyDescent="0.25">
      <c r="E519" s="524"/>
      <c r="F519" s="200"/>
    </row>
    <row r="520" spans="1:6" hidden="1" x14ac:dyDescent="0.25">
      <c r="E520" s="524"/>
      <c r="F520" s="200"/>
    </row>
    <row r="521" spans="1:6" hidden="1" x14ac:dyDescent="0.25">
      <c r="E521" s="524"/>
      <c r="F521" s="200"/>
    </row>
    <row r="522" spans="1:6" hidden="1" x14ac:dyDescent="0.25">
      <c r="E522" s="524"/>
      <c r="F522" s="200"/>
    </row>
    <row r="523" spans="1:6" hidden="1" x14ac:dyDescent="0.25">
      <c r="A523" s="529"/>
      <c r="B523" s="529"/>
      <c r="C523" s="529"/>
      <c r="D523" s="529"/>
      <c r="F523" s="200"/>
    </row>
    <row r="524" spans="1:6" hidden="1" x14ac:dyDescent="0.25">
      <c r="A524" s="529"/>
      <c r="B524" s="529"/>
      <c r="C524" s="529"/>
      <c r="D524" s="529"/>
      <c r="F524" s="200"/>
    </row>
    <row r="525" spans="1:6" hidden="1" x14ac:dyDescent="0.25">
      <c r="A525" s="529"/>
      <c r="B525" s="529"/>
      <c r="C525" s="529"/>
      <c r="D525" s="529"/>
      <c r="F525" s="200"/>
    </row>
    <row r="526" spans="1:6" hidden="1" x14ac:dyDescent="0.25">
      <c r="A526" s="529"/>
      <c r="B526" s="529"/>
      <c r="C526" s="529"/>
      <c r="D526" s="529"/>
      <c r="F526" s="200"/>
    </row>
    <row r="527" spans="1:6" hidden="1" x14ac:dyDescent="0.25">
      <c r="A527" s="529"/>
      <c r="B527" s="529"/>
      <c r="C527" s="529"/>
      <c r="D527" s="529"/>
      <c r="F527" s="200"/>
    </row>
    <row r="528" spans="1:6" hidden="1" x14ac:dyDescent="0.25">
      <c r="A528" s="529"/>
      <c r="B528" s="529"/>
      <c r="C528" s="529"/>
      <c r="D528" s="529"/>
      <c r="F528" s="200"/>
    </row>
    <row r="529" spans="1:6" hidden="1" x14ac:dyDescent="0.25">
      <c r="A529" s="529"/>
      <c r="B529" s="529"/>
      <c r="C529" s="529"/>
      <c r="D529" s="529"/>
      <c r="F529" s="200"/>
    </row>
    <row r="530" spans="1:6" hidden="1" x14ac:dyDescent="0.25">
      <c r="A530" s="529"/>
      <c r="B530" s="529"/>
      <c r="C530" s="529"/>
      <c r="D530" s="529"/>
      <c r="F530" s="200"/>
    </row>
    <row r="531" spans="1:6" hidden="1" x14ac:dyDescent="0.25">
      <c r="A531" s="529"/>
      <c r="B531" s="529"/>
      <c r="C531" s="529"/>
      <c r="D531" s="529"/>
      <c r="F531" s="200"/>
    </row>
    <row r="532" spans="1:6" hidden="1" x14ac:dyDescent="0.25">
      <c r="A532" s="529"/>
      <c r="B532" s="529"/>
      <c r="C532" s="529"/>
      <c r="D532" s="529"/>
      <c r="F532" s="200"/>
    </row>
    <row r="533" spans="1:6" hidden="1" x14ac:dyDescent="0.25">
      <c r="A533" s="529"/>
      <c r="B533" s="529"/>
      <c r="C533" s="529"/>
      <c r="D533" s="529"/>
      <c r="F533" s="200"/>
    </row>
    <row r="534" spans="1:6" hidden="1" x14ac:dyDescent="0.25">
      <c r="A534" s="529"/>
      <c r="B534" s="529"/>
      <c r="C534" s="529"/>
      <c r="D534" s="529"/>
      <c r="F534" s="200"/>
    </row>
    <row r="535" spans="1:6" hidden="1" x14ac:dyDescent="0.25">
      <c r="A535" s="529"/>
      <c r="B535" s="529"/>
      <c r="C535" s="529"/>
      <c r="D535" s="529"/>
      <c r="F535" s="200"/>
    </row>
    <row r="536" spans="1:6" hidden="1" x14ac:dyDescent="0.25">
      <c r="A536" s="529"/>
      <c r="B536" s="529"/>
      <c r="C536" s="529"/>
      <c r="D536" s="529"/>
      <c r="F536" s="200"/>
    </row>
    <row r="537" spans="1:6" hidden="1" x14ac:dyDescent="0.25">
      <c r="A537" s="529"/>
      <c r="B537" s="529"/>
      <c r="C537" s="529"/>
      <c r="D537" s="529"/>
      <c r="F537" s="200"/>
    </row>
    <row r="538" spans="1:6" hidden="1" x14ac:dyDescent="0.25">
      <c r="A538" s="529"/>
      <c r="B538" s="529"/>
      <c r="C538" s="529"/>
      <c r="D538" s="529"/>
      <c r="F538" s="200"/>
    </row>
    <row r="539" spans="1:6" hidden="1" x14ac:dyDescent="0.25">
      <c r="A539" s="529"/>
      <c r="B539" s="529"/>
      <c r="C539" s="529"/>
      <c r="D539" s="529"/>
      <c r="F539" s="200"/>
    </row>
    <row r="540" spans="1:6" hidden="1" x14ac:dyDescent="0.25">
      <c r="A540" s="529"/>
      <c r="B540" s="529"/>
      <c r="C540" s="529"/>
      <c r="D540" s="529"/>
      <c r="F540" s="200"/>
    </row>
    <row r="541" spans="1:6" hidden="1" x14ac:dyDescent="0.25">
      <c r="A541" s="529"/>
      <c r="B541" s="529"/>
      <c r="C541" s="529"/>
      <c r="D541" s="529"/>
      <c r="F541" s="200"/>
    </row>
    <row r="542" spans="1:6" hidden="1" x14ac:dyDescent="0.25">
      <c r="A542" s="529"/>
      <c r="B542" s="529"/>
      <c r="C542" s="529"/>
      <c r="D542" s="529"/>
      <c r="F542" s="200"/>
    </row>
    <row r="543" spans="1:6" hidden="1" x14ac:dyDescent="0.25">
      <c r="A543" s="529"/>
      <c r="B543" s="529"/>
      <c r="C543" s="529"/>
      <c r="D543" s="529"/>
      <c r="F543" s="200"/>
    </row>
    <row r="544" spans="1:6" hidden="1" x14ac:dyDescent="0.25">
      <c r="A544" s="529"/>
      <c r="B544" s="529"/>
      <c r="C544" s="529"/>
      <c r="D544" s="529"/>
      <c r="F544" s="200"/>
    </row>
    <row r="545" spans="1:6" hidden="1" x14ac:dyDescent="0.25">
      <c r="A545" s="529"/>
      <c r="B545" s="529"/>
      <c r="C545" s="529"/>
      <c r="D545" s="529"/>
      <c r="F545" s="200"/>
    </row>
    <row r="546" spans="1:6" hidden="1" x14ac:dyDescent="0.25">
      <c r="A546" s="529"/>
      <c r="B546" s="529"/>
      <c r="C546" s="529"/>
      <c r="D546" s="529"/>
      <c r="F546" s="200"/>
    </row>
    <row r="547" spans="1:6" hidden="1" x14ac:dyDescent="0.25">
      <c r="A547" s="529"/>
      <c r="B547" s="529"/>
      <c r="C547" s="529"/>
      <c r="D547" s="529"/>
      <c r="F547" s="200"/>
    </row>
    <row r="548" spans="1:6" hidden="1" x14ac:dyDescent="0.25">
      <c r="A548" s="529"/>
      <c r="B548" s="529"/>
      <c r="C548" s="529"/>
      <c r="D548" s="529"/>
      <c r="F548" s="200"/>
    </row>
    <row r="549" spans="1:6" hidden="1" x14ac:dyDescent="0.25">
      <c r="A549" s="529"/>
      <c r="B549" s="529"/>
      <c r="C549" s="529"/>
      <c r="D549" s="529"/>
      <c r="F549" s="200"/>
    </row>
    <row r="550" spans="1:6" hidden="1" x14ac:dyDescent="0.25">
      <c r="A550" s="529"/>
      <c r="B550" s="529"/>
      <c r="C550" s="529"/>
      <c r="D550" s="529"/>
      <c r="F550" s="200"/>
    </row>
    <row r="551" spans="1:6" hidden="1" x14ac:dyDescent="0.25">
      <c r="A551" s="529"/>
      <c r="B551" s="529"/>
      <c r="C551" s="529"/>
      <c r="D551" s="529"/>
      <c r="F551" s="200"/>
    </row>
    <row r="552" spans="1:6" hidden="1" x14ac:dyDescent="0.25">
      <c r="A552" s="529"/>
      <c r="B552" s="529"/>
      <c r="C552" s="529"/>
      <c r="D552" s="529"/>
      <c r="F552" s="200"/>
    </row>
    <row r="553" spans="1:6" hidden="1" x14ac:dyDescent="0.25">
      <c r="A553" s="529"/>
      <c r="B553" s="529"/>
      <c r="C553" s="529"/>
      <c r="D553" s="529"/>
      <c r="F553" s="200"/>
    </row>
    <row r="554" spans="1:6" hidden="1" x14ac:dyDescent="0.25">
      <c r="A554" s="529"/>
      <c r="B554" s="529"/>
      <c r="C554" s="529"/>
      <c r="D554" s="529"/>
      <c r="F554" s="200"/>
    </row>
    <row r="555" spans="1:6" hidden="1" x14ac:dyDescent="0.25">
      <c r="A555" s="529"/>
      <c r="B555" s="529"/>
      <c r="C555" s="529"/>
      <c r="D555" s="529"/>
      <c r="F555" s="200"/>
    </row>
    <row r="556" spans="1:6" hidden="1" x14ac:dyDescent="0.25">
      <c r="A556" s="529"/>
      <c r="B556" s="529"/>
      <c r="C556" s="529"/>
      <c r="D556" s="529"/>
      <c r="F556" s="200"/>
    </row>
    <row r="557" spans="1:6" hidden="1" x14ac:dyDescent="0.25">
      <c r="A557" s="529"/>
      <c r="B557" s="529"/>
      <c r="C557" s="529"/>
      <c r="D557" s="529"/>
      <c r="F557" s="200"/>
    </row>
    <row r="558" spans="1:6" hidden="1" x14ac:dyDescent="0.25">
      <c r="A558" s="529"/>
      <c r="B558" s="529"/>
      <c r="C558" s="529"/>
      <c r="D558" s="529"/>
      <c r="F558" s="200"/>
    </row>
    <row r="559" spans="1:6" hidden="1" x14ac:dyDescent="0.25">
      <c r="A559" s="529"/>
      <c r="B559" s="529"/>
      <c r="C559" s="529"/>
      <c r="D559" s="529"/>
      <c r="F559" s="200"/>
    </row>
    <row r="560" spans="1:6" hidden="1" x14ac:dyDescent="0.25">
      <c r="A560" s="529"/>
      <c r="B560" s="529"/>
      <c r="C560" s="529"/>
      <c r="D560" s="529"/>
      <c r="F560" s="200"/>
    </row>
    <row r="561" spans="1:6" hidden="1" x14ac:dyDescent="0.25">
      <c r="A561" s="529"/>
      <c r="B561" s="529"/>
      <c r="C561" s="529"/>
      <c r="D561" s="529"/>
      <c r="F561" s="200"/>
    </row>
    <row r="562" spans="1:6" hidden="1" x14ac:dyDescent="0.25">
      <c r="A562" s="529"/>
      <c r="B562" s="529"/>
      <c r="C562" s="529"/>
      <c r="D562" s="529"/>
      <c r="F562" s="200"/>
    </row>
    <row r="563" spans="1:6" hidden="1" x14ac:dyDescent="0.25">
      <c r="A563" s="529"/>
      <c r="B563" s="529"/>
      <c r="C563" s="529"/>
      <c r="D563" s="529"/>
      <c r="F563" s="200"/>
    </row>
    <row r="564" spans="1:6" hidden="1" x14ac:dyDescent="0.25">
      <c r="A564" s="529"/>
      <c r="B564" s="529"/>
      <c r="C564" s="529"/>
      <c r="D564" s="529"/>
      <c r="F564" s="200"/>
    </row>
    <row r="565" spans="1:6" hidden="1" x14ac:dyDescent="0.25">
      <c r="A565" s="529"/>
      <c r="B565" s="529"/>
      <c r="C565" s="529"/>
      <c r="D565" s="529"/>
      <c r="F565" s="200"/>
    </row>
    <row r="566" spans="1:6" hidden="1" x14ac:dyDescent="0.25">
      <c r="A566" s="529"/>
      <c r="B566" s="529"/>
      <c r="C566" s="529"/>
      <c r="D566" s="529"/>
      <c r="F566" s="200"/>
    </row>
    <row r="567" spans="1:6" hidden="1" x14ac:dyDescent="0.25">
      <c r="A567" s="529"/>
      <c r="B567" s="529"/>
      <c r="C567" s="529"/>
      <c r="D567" s="529"/>
      <c r="F567" s="200"/>
    </row>
    <row r="568" spans="1:6" hidden="1" x14ac:dyDescent="0.25">
      <c r="A568" s="529"/>
      <c r="B568" s="529"/>
      <c r="C568" s="529"/>
      <c r="D568" s="529"/>
      <c r="F568" s="200"/>
    </row>
    <row r="569" spans="1:6" hidden="1" x14ac:dyDescent="0.25">
      <c r="A569" s="529"/>
      <c r="B569" s="529"/>
      <c r="C569" s="529"/>
      <c r="D569" s="529"/>
      <c r="F569" s="200"/>
    </row>
    <row r="570" spans="1:6" hidden="1" x14ac:dyDescent="0.25">
      <c r="A570" s="529"/>
      <c r="B570" s="529"/>
      <c r="C570" s="529"/>
      <c r="D570" s="529"/>
      <c r="F570" s="200"/>
    </row>
    <row r="571" spans="1:6" hidden="1" x14ac:dyDescent="0.25">
      <c r="A571" s="529"/>
      <c r="B571" s="529"/>
      <c r="C571" s="529"/>
      <c r="D571" s="529"/>
      <c r="F571" s="200"/>
    </row>
    <row r="572" spans="1:6" hidden="1" x14ac:dyDescent="0.25">
      <c r="A572" s="529"/>
      <c r="B572" s="529"/>
      <c r="C572" s="529"/>
      <c r="D572" s="529"/>
      <c r="F572" s="200"/>
    </row>
    <row r="573" spans="1:6" hidden="1" x14ac:dyDescent="0.25">
      <c r="A573" s="529"/>
      <c r="B573" s="529"/>
      <c r="C573" s="529"/>
      <c r="D573" s="529"/>
      <c r="F573" s="200"/>
    </row>
    <row r="574" spans="1:6" hidden="1" x14ac:dyDescent="0.25">
      <c r="A574" s="529"/>
      <c r="B574" s="529"/>
      <c r="C574" s="529"/>
      <c r="D574" s="529"/>
      <c r="F574" s="200"/>
    </row>
    <row r="575" spans="1:6" hidden="1" x14ac:dyDescent="0.25">
      <c r="A575" s="529"/>
      <c r="B575" s="529"/>
      <c r="C575" s="529"/>
      <c r="D575" s="529"/>
      <c r="F575" s="200"/>
    </row>
    <row r="576" spans="1:6" hidden="1" x14ac:dyDescent="0.25">
      <c r="A576" s="529"/>
      <c r="B576" s="529"/>
      <c r="C576" s="529"/>
      <c r="D576" s="529"/>
      <c r="F576" s="200"/>
    </row>
    <row r="577" spans="1:6" hidden="1" x14ac:dyDescent="0.25">
      <c r="A577" s="529"/>
      <c r="B577" s="529"/>
      <c r="C577" s="529"/>
      <c r="D577" s="529"/>
      <c r="F577" s="200"/>
    </row>
    <row r="578" spans="1:6" hidden="1" x14ac:dyDescent="0.25">
      <c r="A578" s="529"/>
      <c r="B578" s="529"/>
      <c r="C578" s="529"/>
      <c r="D578" s="529"/>
      <c r="F578" s="200"/>
    </row>
    <row r="579" spans="1:6" hidden="1" x14ac:dyDescent="0.25">
      <c r="A579" s="529"/>
      <c r="B579" s="529"/>
      <c r="C579" s="529"/>
      <c r="D579" s="529"/>
      <c r="F579" s="200"/>
    </row>
    <row r="580" spans="1:6" hidden="1" x14ac:dyDescent="0.25">
      <c r="A580" s="529"/>
      <c r="B580" s="529"/>
      <c r="C580" s="529"/>
      <c r="D580" s="529"/>
      <c r="F580" s="200"/>
    </row>
    <row r="581" spans="1:6" hidden="1" x14ac:dyDescent="0.25">
      <c r="A581" s="529"/>
      <c r="B581" s="529"/>
      <c r="C581" s="529"/>
      <c r="D581" s="529"/>
      <c r="F581" s="200"/>
    </row>
    <row r="582" spans="1:6" hidden="1" x14ac:dyDescent="0.25">
      <c r="A582" s="529"/>
      <c r="B582" s="529"/>
      <c r="C582" s="529"/>
      <c r="D582" s="529"/>
      <c r="F582" s="200"/>
    </row>
    <row r="583" spans="1:6" x14ac:dyDescent="0.25">
      <c r="F583" s="200"/>
    </row>
    <row r="584" spans="1:6" x14ac:dyDescent="0.25">
      <c r="F584" s="200"/>
    </row>
    <row r="585" spans="1:6" x14ac:dyDescent="0.25">
      <c r="F585" s="200"/>
    </row>
    <row r="586" spans="1:6" x14ac:dyDescent="0.25">
      <c r="F586" s="200"/>
    </row>
    <row r="587" spans="1:6" x14ac:dyDescent="0.25">
      <c r="F587" s="200"/>
    </row>
    <row r="588" spans="1:6" x14ac:dyDescent="0.25">
      <c r="F588" s="200"/>
    </row>
    <row r="589" spans="1:6" x14ac:dyDescent="0.25">
      <c r="F589" s="200"/>
    </row>
  </sheetData>
  <mergeCells count="139">
    <mergeCell ref="A52:F52"/>
    <mergeCell ref="A53:F53"/>
    <mergeCell ref="A54:F54"/>
    <mergeCell ref="B21:E21"/>
    <mergeCell ref="B22:C22"/>
    <mergeCell ref="A25:F26"/>
    <mergeCell ref="A27:C27"/>
    <mergeCell ref="A29:F29"/>
    <mergeCell ref="A31:F31"/>
    <mergeCell ref="B48:F48"/>
    <mergeCell ref="B49:F49"/>
    <mergeCell ref="B50:F50"/>
    <mergeCell ref="A35:F35"/>
    <mergeCell ref="A36:F36"/>
    <mergeCell ref="A40:F40"/>
    <mergeCell ref="A41:F41"/>
    <mergeCell ref="A45:F45"/>
    <mergeCell ref="B47:F47"/>
    <mergeCell ref="A111:F111"/>
    <mergeCell ref="A113:D113"/>
    <mergeCell ref="A114:D114"/>
    <mergeCell ref="A115:D115"/>
    <mergeCell ref="A117:D117"/>
    <mergeCell ref="A92:F92"/>
    <mergeCell ref="B94:F94"/>
    <mergeCell ref="B103:F103"/>
    <mergeCell ref="A106:B106"/>
    <mergeCell ref="C106:E106"/>
    <mergeCell ref="A109:F109"/>
    <mergeCell ref="A116:D116"/>
    <mergeCell ref="A72:F72"/>
    <mergeCell ref="B74:F74"/>
    <mergeCell ref="B79:F79"/>
    <mergeCell ref="B84:F84"/>
    <mergeCell ref="A89:B89"/>
    <mergeCell ref="C89:E89"/>
    <mergeCell ref="A55:F55"/>
    <mergeCell ref="A56:F56"/>
    <mergeCell ref="B58:F58"/>
    <mergeCell ref="B67:F67"/>
    <mergeCell ref="A70:B70"/>
    <mergeCell ref="C70:E70"/>
    <mergeCell ref="A119:D119"/>
    <mergeCell ref="A121:D121"/>
    <mergeCell ref="A122:D122"/>
    <mergeCell ref="A118:D118"/>
    <mergeCell ref="A127:D127"/>
    <mergeCell ref="A128:D128"/>
    <mergeCell ref="A123:D123"/>
    <mergeCell ref="A125:D125"/>
    <mergeCell ref="A132:D132"/>
    <mergeCell ref="A129:D129"/>
    <mergeCell ref="A131:D131"/>
    <mergeCell ref="A120:D120"/>
    <mergeCell ref="A124:D124"/>
    <mergeCell ref="A137:D137"/>
    <mergeCell ref="A133:D133"/>
    <mergeCell ref="A135:D135"/>
    <mergeCell ref="A138:D138"/>
    <mergeCell ref="A139:D139"/>
    <mergeCell ref="A140:D140"/>
    <mergeCell ref="A142:D142"/>
    <mergeCell ref="A143:D143"/>
    <mergeCell ref="A155:D155"/>
    <mergeCell ref="A150:D150"/>
    <mergeCell ref="A151:D151"/>
    <mergeCell ref="A152:D152"/>
    <mergeCell ref="A144:D144"/>
    <mergeCell ref="A145:D145"/>
    <mergeCell ref="A147:D147"/>
    <mergeCell ref="A148:D148"/>
    <mergeCell ref="A168:D168"/>
    <mergeCell ref="A167:D167"/>
    <mergeCell ref="A177:D177"/>
    <mergeCell ref="A178:D178"/>
    <mergeCell ref="A176:D176"/>
    <mergeCell ref="A170:D170"/>
    <mergeCell ref="A172:D172"/>
    <mergeCell ref="A173:D173"/>
    <mergeCell ref="A174:D174"/>
    <mergeCell ref="A169:D169"/>
    <mergeCell ref="A171:D171"/>
    <mergeCell ref="A175:D175"/>
    <mergeCell ref="A156:D156"/>
    <mergeCell ref="A153:D153"/>
    <mergeCell ref="A162:D162"/>
    <mergeCell ref="A165:D165"/>
    <mergeCell ref="A166:D166"/>
    <mergeCell ref="A157:D157"/>
    <mergeCell ref="A158:D158"/>
    <mergeCell ref="A160:D160"/>
    <mergeCell ref="A161:D161"/>
    <mergeCell ref="A159:D159"/>
    <mergeCell ref="A164:D164"/>
    <mergeCell ref="A163:D163"/>
    <mergeCell ref="A190:D190"/>
    <mergeCell ref="A181:D181"/>
    <mergeCell ref="A210:D210"/>
    <mergeCell ref="A211:D211"/>
    <mergeCell ref="A212:D212"/>
    <mergeCell ref="A208:D208"/>
    <mergeCell ref="A193:D193"/>
    <mergeCell ref="A194:D194"/>
    <mergeCell ref="A195:D195"/>
    <mergeCell ref="A197:D197"/>
    <mergeCell ref="A192:D192"/>
    <mergeCell ref="A200:D200"/>
    <mergeCell ref="A201:D201"/>
    <mergeCell ref="A203:D203"/>
    <mergeCell ref="A204:D204"/>
    <mergeCell ref="A198:D198"/>
    <mergeCell ref="A199:D199"/>
    <mergeCell ref="A183:D183"/>
    <mergeCell ref="A184:D184"/>
    <mergeCell ref="A191:D191"/>
    <mergeCell ref="A180:D180"/>
    <mergeCell ref="A179:D179"/>
    <mergeCell ref="A182:D182"/>
    <mergeCell ref="A18:C18"/>
    <mergeCell ref="A185:D185"/>
    <mergeCell ref="A187:D187"/>
    <mergeCell ref="A196:D196"/>
    <mergeCell ref="A202:D202"/>
    <mergeCell ref="A209:D209"/>
    <mergeCell ref="A110:F110"/>
    <mergeCell ref="A126:D126"/>
    <mergeCell ref="A130:D130"/>
    <mergeCell ref="A134:D134"/>
    <mergeCell ref="A136:D136"/>
    <mergeCell ref="A141:D141"/>
    <mergeCell ref="A146:D146"/>
    <mergeCell ref="A149:D149"/>
    <mergeCell ref="A154:D154"/>
    <mergeCell ref="A207:D207"/>
    <mergeCell ref="A205:D205"/>
    <mergeCell ref="A206:D206"/>
    <mergeCell ref="A186:D186"/>
    <mergeCell ref="A188:D188"/>
    <mergeCell ref="A189:D189"/>
  </mergeCells>
  <conditionalFormatting sqref="G39">
    <cfRule type="dataBar" priority="19">
      <dataBar showValue="0">
        <cfvo type="num" val="0"/>
        <cfvo type="num" val="0.1"/>
        <color rgb="FF92D050"/>
      </dataBar>
    </cfRule>
  </conditionalFormatting>
  <conditionalFormatting sqref="A109 A111 G60 G62:G63 G71">
    <cfRule type="dataBar" priority="18">
      <dataBar showValue="0">
        <cfvo type="num" val="0"/>
        <cfvo type="num" val="0.1"/>
        <color rgb="FF60497B"/>
      </dataBar>
    </cfRule>
  </conditionalFormatting>
  <conditionalFormatting sqref="B59:C59 B61:C61 B63:C63 B65 B68 E68 B75 B77:C77 B80 B82:C82 B85:C85 C87 B95:C95 B97 B99:C99 B104 B101">
    <cfRule type="dataBar" priority="17">
      <dataBar>
        <cfvo type="num" val="0"/>
        <cfvo type="num" val="1"/>
        <color rgb="FF638EC6"/>
      </dataBar>
    </cfRule>
  </conditionalFormatting>
  <conditionalFormatting sqref="E63">
    <cfRule type="dataBar" priority="16">
      <dataBar>
        <cfvo type="num" val="0"/>
        <cfvo type="num" val="1"/>
        <color rgb="FF638EC6"/>
      </dataBar>
    </cfRule>
  </conditionalFormatting>
  <conditionalFormatting sqref="E65">
    <cfRule type="dataBar" priority="15">
      <dataBar>
        <cfvo type="num" val="0"/>
        <cfvo type="num" val="1"/>
        <color rgb="FF638EC6"/>
      </dataBar>
    </cfRule>
  </conditionalFormatting>
  <conditionalFormatting sqref="D68">
    <cfRule type="dataBar" priority="14">
      <dataBar>
        <cfvo type="num" val="0"/>
        <cfvo type="num" val="1"/>
        <color rgb="FF638EC6"/>
      </dataBar>
    </cfRule>
  </conditionalFormatting>
  <conditionalFormatting sqref="C75">
    <cfRule type="dataBar" priority="13">
      <dataBar>
        <cfvo type="num" val="0"/>
        <cfvo type="num" val="1"/>
        <color rgb="FF638EC6"/>
      </dataBar>
    </cfRule>
  </conditionalFormatting>
  <conditionalFormatting sqref="D77">
    <cfRule type="dataBar" priority="12">
      <dataBar>
        <cfvo type="num" val="0"/>
        <cfvo type="num" val="1"/>
        <color rgb="FF638EC6"/>
      </dataBar>
    </cfRule>
  </conditionalFormatting>
  <conditionalFormatting sqref="C80">
    <cfRule type="dataBar" priority="11">
      <dataBar>
        <cfvo type="num" val="0"/>
        <cfvo type="num" val="1"/>
        <color rgb="FF638EC6"/>
      </dataBar>
    </cfRule>
  </conditionalFormatting>
  <conditionalFormatting sqref="D82">
    <cfRule type="dataBar" priority="10">
      <dataBar>
        <cfvo type="num" val="0"/>
        <cfvo type="num" val="1"/>
        <color rgb="FF638EC6"/>
      </dataBar>
    </cfRule>
  </conditionalFormatting>
  <conditionalFormatting sqref="D85">
    <cfRule type="dataBar" priority="9">
      <dataBar>
        <cfvo type="num" val="0"/>
        <cfvo type="num" val="1"/>
        <color rgb="FF638EC6"/>
      </dataBar>
    </cfRule>
  </conditionalFormatting>
  <conditionalFormatting sqref="D95">
    <cfRule type="dataBar" priority="8">
      <dataBar>
        <cfvo type="num" val="0"/>
        <cfvo type="num" val="1"/>
        <color rgb="FF638EC6"/>
      </dataBar>
    </cfRule>
  </conditionalFormatting>
  <conditionalFormatting sqref="C97">
    <cfRule type="dataBar" priority="7">
      <dataBar>
        <cfvo type="num" val="0"/>
        <cfvo type="num" val="1"/>
        <color rgb="FF638EC6"/>
      </dataBar>
    </cfRule>
  </conditionalFormatting>
  <conditionalFormatting sqref="D97">
    <cfRule type="dataBar" priority="6">
      <dataBar>
        <cfvo type="num" val="0"/>
        <cfvo type="num" val="1"/>
        <color rgb="FF638EC6"/>
      </dataBar>
    </cfRule>
  </conditionalFormatting>
  <conditionalFormatting sqref="D99">
    <cfRule type="dataBar" priority="5">
      <dataBar>
        <cfvo type="num" val="0"/>
        <cfvo type="num" val="1"/>
        <color rgb="FF638EC6"/>
      </dataBar>
    </cfRule>
  </conditionalFormatting>
  <conditionalFormatting sqref="E99">
    <cfRule type="dataBar" priority="4">
      <dataBar>
        <cfvo type="num" val="0"/>
        <cfvo type="num" val="1"/>
        <color rgb="FF638EC6"/>
      </dataBar>
    </cfRule>
  </conditionalFormatting>
  <conditionalFormatting sqref="E104">
    <cfRule type="dataBar" priority="3">
      <dataBar>
        <cfvo type="num" val="0"/>
        <cfvo type="num" val="1"/>
        <color rgb="FF638EC6"/>
      </dataBar>
    </cfRule>
  </conditionalFormatting>
  <conditionalFormatting sqref="A109">
    <cfRule type="dataBar" priority="2">
      <dataBar showValue="0">
        <cfvo type="num" val="0"/>
        <cfvo type="num" val="0.1"/>
        <color rgb="FF60497B"/>
      </dataBar>
    </cfRule>
  </conditionalFormatting>
  <conditionalFormatting sqref="A110">
    <cfRule type="dataBar" priority="1">
      <dataBar showValue="0">
        <cfvo type="num" val="0"/>
        <cfvo type="num" val="0.1"/>
        <color rgb="FF60497B"/>
      </dataBar>
    </cfRule>
  </conditionalFormatting>
  <hyperlinks>
    <hyperlink ref="C106:E106" location="'R 1.5 Pequeña'!A177" display="Enfoque de Organizaciones Profesionales"/>
    <hyperlink ref="C89:E89" location="'R 1.5 Pequeña'!A138" display="Enfoque de Organizaciones Rentables"/>
    <hyperlink ref="C70:E70" location="'R 1.5 Pequeña'!A113" display="Enfoque de Organizaciones Inteligentes"/>
  </hyperlinks>
  <pageMargins left="0.62992125984251968" right="0.57999999999999996" top="0.59" bottom="0.56000000000000005" header="0.31496062992125984" footer="0.31496062992125984"/>
  <pageSetup scale="85" orientation="portrait" r:id="rId1"/>
  <headerFooter differentFirst="1">
    <oddHeader>&amp;L&amp;P&amp;C&amp;"-,Negrita"REPORTE DE RESULTADOS DEL CUESTIONARIO&amp;R&amp;D</oddHeader>
    <evenFooter>&amp;L&amp;G</evenFooter>
  </headerFooter>
  <drawing r:id="rId2"/>
  <legacyDrawingHF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4"/>
  <dimension ref="A1:AA256"/>
  <sheetViews>
    <sheetView showGridLines="0" showRowColHeaders="0" topLeftCell="G229" zoomScale="90" zoomScaleNormal="90" workbookViewId="0">
      <selection activeCell="G1" sqref="G1"/>
    </sheetView>
  </sheetViews>
  <sheetFormatPr baseColWidth="10" defaultColWidth="0" defaultRowHeight="0" customHeight="1" zeroHeight="1" x14ac:dyDescent="0.25"/>
  <cols>
    <col min="1" max="1" width="28.85546875" style="270" hidden="1" customWidth="1"/>
    <col min="2" max="2" width="7" style="270" hidden="1" customWidth="1"/>
    <col min="3" max="3" width="7.42578125" style="197" hidden="1" customWidth="1"/>
    <col min="4" max="4" width="7.28515625" style="197" hidden="1" customWidth="1"/>
    <col min="5" max="5" width="6.28515625" style="197" hidden="1" customWidth="1"/>
    <col min="6" max="6" width="6.140625" style="197" hidden="1" customWidth="1"/>
    <col min="7" max="7" width="1.42578125" style="270" customWidth="1"/>
    <col min="8" max="8" width="11.42578125" style="270" customWidth="1"/>
    <col min="9" max="9" width="11.42578125" style="318" customWidth="1"/>
    <col min="10" max="18" width="11.42578125" style="270" customWidth="1"/>
    <col min="19" max="19" width="12.28515625" style="270" bestFit="1" customWidth="1"/>
    <col min="20" max="20" width="11.42578125" style="579" customWidth="1"/>
    <col min="21" max="21" width="11.42578125" style="575" hidden="1" customWidth="1"/>
    <col min="22" max="22" width="12.7109375" style="268" hidden="1" customWidth="1"/>
    <col min="23" max="25" width="11.42578125" style="268" hidden="1" customWidth="1"/>
    <col min="26" max="26" width="11.42578125" style="269" hidden="1" customWidth="1"/>
    <col min="27" max="27" width="11.42578125" style="268" hidden="1" customWidth="1"/>
    <col min="28" max="16384" width="11.42578125" style="270" hidden="1"/>
  </cols>
  <sheetData>
    <row r="1" spans="1:26" ht="22.5" customHeight="1" x14ac:dyDescent="0.25">
      <c r="A1" s="254"/>
      <c r="B1" s="254"/>
      <c r="C1" s="263"/>
      <c r="D1" s="263"/>
      <c r="E1" s="263"/>
      <c r="F1" s="264"/>
      <c r="G1" s="173"/>
      <c r="H1" s="173"/>
      <c r="I1" s="265"/>
      <c r="J1" s="173"/>
      <c r="K1" s="173"/>
      <c r="L1" s="173"/>
      <c r="M1" s="173"/>
      <c r="N1" s="173"/>
      <c r="O1" s="173"/>
      <c r="P1" s="173"/>
      <c r="Q1" s="173"/>
      <c r="R1" s="173"/>
      <c r="S1" s="173"/>
    </row>
    <row r="2" spans="1:26" ht="30.75" customHeight="1" thickBot="1" x14ac:dyDescent="0.3">
      <c r="A2" s="254"/>
      <c r="B2" s="254"/>
      <c r="C2" s="263"/>
      <c r="D2" s="263"/>
      <c r="E2" s="263"/>
      <c r="F2" s="264"/>
      <c r="G2" s="173"/>
      <c r="H2" s="874" t="s">
        <v>115</v>
      </c>
      <c r="I2" s="874"/>
      <c r="J2" s="874"/>
      <c r="K2" s="874"/>
      <c r="L2" s="874"/>
      <c r="M2" s="874"/>
      <c r="N2" s="874"/>
      <c r="O2" s="874"/>
      <c r="P2" s="874"/>
      <c r="Q2" s="874"/>
      <c r="R2" s="874"/>
      <c r="S2" s="875"/>
    </row>
    <row r="3" spans="1:26" ht="7.5" customHeight="1" thickTop="1" x14ac:dyDescent="0.25">
      <c r="A3" s="254"/>
      <c r="B3" s="254"/>
      <c r="C3" s="263"/>
      <c r="D3" s="263"/>
      <c r="E3" s="263"/>
      <c r="F3" s="264"/>
      <c r="G3" s="173"/>
      <c r="H3" s="173"/>
      <c r="I3" s="265"/>
      <c r="J3" s="271"/>
      <c r="K3" s="173"/>
      <c r="L3" s="173"/>
      <c r="M3" s="173"/>
      <c r="N3" s="173"/>
      <c r="O3" s="173"/>
      <c r="P3" s="173"/>
      <c r="Q3" s="173"/>
      <c r="R3" s="177"/>
      <c r="S3" s="173"/>
    </row>
    <row r="4" spans="1:26" ht="87" customHeight="1" thickBot="1" x14ac:dyDescent="0.4">
      <c r="A4" s="254"/>
      <c r="B4" s="254"/>
      <c r="C4" s="263"/>
      <c r="D4" s="263"/>
      <c r="E4" s="263"/>
      <c r="F4" s="264"/>
      <c r="G4" s="173"/>
      <c r="H4" s="819" t="s">
        <v>116</v>
      </c>
      <c r="I4" s="868"/>
      <c r="J4" s="868"/>
      <c r="K4" s="868"/>
      <c r="L4" s="868"/>
      <c r="M4" s="868"/>
      <c r="N4" s="868"/>
      <c r="O4" s="868"/>
      <c r="P4" s="868"/>
      <c r="Q4" s="868"/>
      <c r="R4" s="868"/>
      <c r="S4" s="869"/>
      <c r="Y4" s="272"/>
      <c r="Z4" s="273">
        <f>AVERAGE(Z11:Z69)</f>
        <v>0</v>
      </c>
    </row>
    <row r="5" spans="1:26" ht="7.5" customHeight="1" thickTop="1" x14ac:dyDescent="0.25">
      <c r="A5" s="237"/>
      <c r="B5" s="237"/>
      <c r="C5" s="255"/>
      <c r="D5" s="255"/>
      <c r="E5" s="255"/>
      <c r="F5" s="274"/>
      <c r="G5" s="275"/>
      <c r="H5" s="275"/>
      <c r="I5" s="276"/>
      <c r="J5" s="275"/>
      <c r="K5" s="275"/>
      <c r="L5" s="275"/>
      <c r="M5" s="275"/>
      <c r="N5" s="275"/>
      <c r="O5" s="275"/>
      <c r="P5" s="275"/>
      <c r="Q5" s="275"/>
      <c r="R5" s="275"/>
      <c r="S5" s="275"/>
    </row>
    <row r="6" spans="1:26" ht="22.5" customHeight="1" thickBot="1" x14ac:dyDescent="0.3">
      <c r="A6" s="254"/>
      <c r="B6" s="254"/>
      <c r="C6" s="263"/>
      <c r="D6" s="263"/>
      <c r="E6" s="263"/>
      <c r="F6" s="264"/>
      <c r="G6" s="173"/>
      <c r="H6" s="870" t="s">
        <v>117</v>
      </c>
      <c r="I6" s="871"/>
      <c r="J6" s="703" t="s">
        <v>118</v>
      </c>
      <c r="K6" s="795"/>
      <c r="L6" s="795"/>
      <c r="M6" s="795"/>
      <c r="N6" s="795"/>
      <c r="O6" s="795"/>
      <c r="P6" s="795"/>
      <c r="Q6" s="795"/>
      <c r="R6" s="795"/>
      <c r="S6" s="796"/>
      <c r="V6" s="277" t="s">
        <v>945</v>
      </c>
      <c r="W6" s="278">
        <f>(U11+U13)/2</f>
        <v>1</v>
      </c>
    </row>
    <row r="7" spans="1:26" ht="7.5" customHeight="1" thickTop="1" x14ac:dyDescent="0.25">
      <c r="A7" s="254"/>
      <c r="B7" s="254"/>
      <c r="C7" s="263"/>
      <c r="D7" s="263"/>
      <c r="E7" s="263"/>
      <c r="F7" s="264"/>
      <c r="G7" s="173"/>
      <c r="H7" s="173"/>
      <c r="I7" s="265"/>
      <c r="J7" s="271"/>
      <c r="K7" s="173"/>
      <c r="L7" s="173"/>
      <c r="M7" s="173"/>
      <c r="N7" s="173"/>
      <c r="O7" s="173"/>
      <c r="P7" s="173"/>
      <c r="Q7" s="173"/>
      <c r="R7" s="177"/>
      <c r="S7" s="173"/>
    </row>
    <row r="8" spans="1:26" ht="101.25" customHeight="1" thickBot="1" x14ac:dyDescent="0.3">
      <c r="A8" s="254"/>
      <c r="B8" s="254"/>
      <c r="C8" s="263"/>
      <c r="D8" s="263"/>
      <c r="E8" s="263"/>
      <c r="F8" s="264"/>
      <c r="G8" s="173"/>
      <c r="H8" s="823" t="s">
        <v>119</v>
      </c>
      <c r="I8" s="866"/>
      <c r="J8" s="866"/>
      <c r="K8" s="866"/>
      <c r="L8" s="866"/>
      <c r="M8" s="866"/>
      <c r="N8" s="866"/>
      <c r="O8" s="866"/>
      <c r="P8" s="866"/>
      <c r="Q8" s="866"/>
      <c r="R8" s="866"/>
      <c r="S8" s="867"/>
    </row>
    <row r="9" spans="1:26" ht="7.5" customHeight="1" thickTop="1" x14ac:dyDescent="0.25">
      <c r="A9" s="254"/>
      <c r="B9" s="254"/>
      <c r="C9" s="263"/>
      <c r="D9" s="263"/>
      <c r="E9" s="263"/>
      <c r="F9" s="264"/>
      <c r="G9" s="173"/>
      <c r="H9" s="173"/>
      <c r="I9" s="265"/>
      <c r="J9" s="271"/>
      <c r="K9" s="173"/>
      <c r="L9" s="173"/>
      <c r="M9" s="173"/>
      <c r="N9" s="173"/>
      <c r="O9" s="173"/>
      <c r="P9" s="173"/>
      <c r="Q9" s="173"/>
      <c r="R9" s="177"/>
      <c r="S9" s="173"/>
    </row>
    <row r="10" spans="1:26" ht="37.5" customHeight="1" thickBot="1" x14ac:dyDescent="0.3">
      <c r="A10" s="279" t="s">
        <v>112</v>
      </c>
      <c r="B10" s="254"/>
      <c r="C10" s="255"/>
      <c r="D10" s="255"/>
      <c r="E10" s="255"/>
      <c r="F10" s="280"/>
      <c r="G10" s="173"/>
      <c r="H10" s="281" t="s">
        <v>120</v>
      </c>
      <c r="I10" s="281" t="s">
        <v>946</v>
      </c>
      <c r="J10" s="282" t="s">
        <v>121</v>
      </c>
      <c r="K10" s="283"/>
      <c r="L10" s="283"/>
      <c r="M10" s="283"/>
      <c r="N10" s="283"/>
      <c r="O10" s="283"/>
      <c r="P10" s="283"/>
      <c r="Q10" s="283"/>
      <c r="R10" s="177"/>
      <c r="S10" s="281" t="s">
        <v>122</v>
      </c>
      <c r="V10" s="284" t="s">
        <v>825</v>
      </c>
      <c r="W10" s="285" t="s">
        <v>826</v>
      </c>
      <c r="X10" s="285" t="s">
        <v>827</v>
      </c>
      <c r="Y10" s="286" t="s">
        <v>828</v>
      </c>
      <c r="Z10" s="287" t="s">
        <v>863</v>
      </c>
    </row>
    <row r="11" spans="1:26" ht="37.5" customHeight="1" thickTop="1" thickBot="1" x14ac:dyDescent="0.3">
      <c r="A11" s="253" t="s">
        <v>123</v>
      </c>
      <c r="B11" s="288"/>
      <c r="C11" s="101" t="s">
        <v>124</v>
      </c>
      <c r="D11" s="101" t="s">
        <v>125</v>
      </c>
      <c r="E11" s="101" t="s">
        <v>126</v>
      </c>
      <c r="F11" s="101" t="s">
        <v>127</v>
      </c>
      <c r="G11" s="173"/>
      <c r="H11" s="289" t="s">
        <v>128</v>
      </c>
      <c r="I11" s="168" t="s">
        <v>129</v>
      </c>
      <c r="J11" s="710" t="s">
        <v>130</v>
      </c>
      <c r="K11" s="711"/>
      <c r="L11" s="711"/>
      <c r="M11" s="711"/>
      <c r="N11" s="711"/>
      <c r="O11" s="711"/>
      <c r="P11" s="711"/>
      <c r="Q11" s="711"/>
      <c r="R11" s="290"/>
      <c r="S11" s="291"/>
      <c r="T11" s="579">
        <v>1</v>
      </c>
      <c r="U11" s="575">
        <f>T11</f>
        <v>1</v>
      </c>
      <c r="V11" s="268" t="b">
        <v>0</v>
      </c>
      <c r="W11" s="292">
        <f>IF(V11=TRUE,$X$11,0)</f>
        <v>0</v>
      </c>
      <c r="X11" s="292">
        <v>1</v>
      </c>
      <c r="Y11" s="292">
        <f>SUM(W11)</f>
        <v>0</v>
      </c>
      <c r="Z11" s="293">
        <f>Y11/1</f>
        <v>0</v>
      </c>
    </row>
    <row r="12" spans="1:26" ht="37.5" customHeight="1" thickTop="1" thickBot="1" x14ac:dyDescent="0.3">
      <c r="A12" s="253" t="s">
        <v>123</v>
      </c>
      <c r="B12" s="254"/>
      <c r="C12" s="101" t="s">
        <v>124</v>
      </c>
      <c r="D12" s="101" t="s">
        <v>125</v>
      </c>
      <c r="E12" s="101" t="s">
        <v>126</v>
      </c>
      <c r="F12" s="101" t="s">
        <v>127</v>
      </c>
      <c r="G12" s="173"/>
      <c r="H12" s="256" t="s">
        <v>131</v>
      </c>
      <c r="I12" s="294" t="s">
        <v>132</v>
      </c>
      <c r="J12" s="706" t="s">
        <v>947</v>
      </c>
      <c r="K12" s="803"/>
      <c r="L12" s="803"/>
      <c r="M12" s="803"/>
      <c r="N12" s="803"/>
      <c r="O12" s="803"/>
      <c r="P12" s="803"/>
      <c r="Q12" s="803"/>
      <c r="R12" s="175"/>
      <c r="S12" s="295"/>
      <c r="V12" s="472" t="b">
        <f>IF(AND(V13=TRUE),TRUE,FALSE)</f>
        <v>0</v>
      </c>
    </row>
    <row r="13" spans="1:26" ht="71.25" customHeight="1" thickTop="1" thickBot="1" x14ac:dyDescent="0.3">
      <c r="A13" s="253" t="s">
        <v>123</v>
      </c>
      <c r="B13" s="288"/>
      <c r="C13" s="101" t="s">
        <v>124</v>
      </c>
      <c r="D13" s="101" t="s">
        <v>125</v>
      </c>
      <c r="E13" s="101" t="s">
        <v>126</v>
      </c>
      <c r="F13" s="101" t="s">
        <v>127</v>
      </c>
      <c r="G13" s="173"/>
      <c r="H13" s="289" t="s">
        <v>131</v>
      </c>
      <c r="I13" s="294" t="s">
        <v>134</v>
      </c>
      <c r="J13" s="876" t="s">
        <v>969</v>
      </c>
      <c r="K13" s="877"/>
      <c r="L13" s="877"/>
      <c r="M13" s="877"/>
      <c r="N13" s="877"/>
      <c r="O13" s="877"/>
      <c r="P13" s="877"/>
      <c r="Q13" s="877"/>
      <c r="R13" s="178"/>
      <c r="S13" s="291"/>
      <c r="T13" s="579">
        <v>1</v>
      </c>
      <c r="U13" s="575">
        <f>T13</f>
        <v>1</v>
      </c>
      <c r="V13" s="268" t="b">
        <v>0</v>
      </c>
      <c r="W13" s="292">
        <f>IF(V13=TRUE,$X$11,0)</f>
        <v>0</v>
      </c>
      <c r="Y13" s="292">
        <f>SUM(W13)</f>
        <v>0</v>
      </c>
      <c r="Z13" s="293">
        <f>Y13/1</f>
        <v>0</v>
      </c>
    </row>
    <row r="14" spans="1:26" ht="22.5" customHeight="1" thickTop="1" x14ac:dyDescent="0.25">
      <c r="A14" s="254"/>
      <c r="B14" s="254"/>
      <c r="C14" s="255"/>
      <c r="D14" s="255"/>
      <c r="E14" s="255"/>
      <c r="F14" s="280"/>
      <c r="G14" s="173"/>
      <c r="H14" s="173"/>
      <c r="I14" s="296"/>
      <c r="J14" s="271"/>
      <c r="K14" s="173"/>
      <c r="L14" s="173"/>
      <c r="M14" s="173"/>
      <c r="N14" s="173"/>
      <c r="O14" s="173"/>
      <c r="P14" s="173"/>
      <c r="Q14" s="173"/>
      <c r="R14" s="177"/>
      <c r="S14" s="173"/>
    </row>
    <row r="15" spans="1:26" ht="22.5" customHeight="1" thickBot="1" x14ac:dyDescent="0.3">
      <c r="A15" s="254"/>
      <c r="B15" s="254"/>
      <c r="C15" s="255"/>
      <c r="D15" s="255"/>
      <c r="E15" s="255"/>
      <c r="F15" s="280"/>
      <c r="G15" s="173"/>
      <c r="H15" s="870" t="s">
        <v>117</v>
      </c>
      <c r="I15" s="871"/>
      <c r="J15" s="703" t="s">
        <v>0</v>
      </c>
      <c r="K15" s="795"/>
      <c r="L15" s="795"/>
      <c r="M15" s="795"/>
      <c r="N15" s="795"/>
      <c r="O15" s="795"/>
      <c r="P15" s="795"/>
      <c r="Q15" s="795"/>
      <c r="R15" s="795"/>
      <c r="S15" s="796"/>
      <c r="V15" s="277" t="s">
        <v>945</v>
      </c>
      <c r="W15" s="278">
        <f>(U20+U22+U24)/3</f>
        <v>1</v>
      </c>
    </row>
    <row r="16" spans="1:26" ht="7.5" customHeight="1" thickTop="1" x14ac:dyDescent="0.25">
      <c r="A16" s="254"/>
      <c r="B16" s="254"/>
      <c r="C16" s="255"/>
      <c r="D16" s="255"/>
      <c r="E16" s="255"/>
      <c r="F16" s="280"/>
      <c r="G16" s="173"/>
      <c r="H16" s="173"/>
      <c r="I16" s="296"/>
      <c r="J16" s="271"/>
      <c r="K16" s="173"/>
      <c r="L16" s="173"/>
      <c r="M16" s="173"/>
      <c r="N16" s="173"/>
      <c r="O16" s="173"/>
      <c r="P16" s="173"/>
      <c r="Q16" s="173"/>
      <c r="R16" s="177"/>
      <c r="S16" s="173"/>
    </row>
    <row r="17" spans="1:26" ht="74.25" customHeight="1" thickBot="1" x14ac:dyDescent="0.3">
      <c r="A17" s="254"/>
      <c r="B17" s="254"/>
      <c r="C17" s="255"/>
      <c r="D17" s="255"/>
      <c r="E17" s="255"/>
      <c r="F17" s="280"/>
      <c r="G17" s="173"/>
      <c r="H17" s="823" t="s">
        <v>135</v>
      </c>
      <c r="I17" s="866"/>
      <c r="J17" s="866"/>
      <c r="K17" s="866"/>
      <c r="L17" s="866"/>
      <c r="M17" s="866"/>
      <c r="N17" s="866"/>
      <c r="O17" s="866"/>
      <c r="P17" s="866"/>
      <c r="Q17" s="866"/>
      <c r="R17" s="866"/>
      <c r="S17" s="867"/>
    </row>
    <row r="18" spans="1:26" ht="7.5" customHeight="1" thickTop="1" x14ac:dyDescent="0.25">
      <c r="A18" s="254"/>
      <c r="B18" s="254"/>
      <c r="C18" s="255"/>
      <c r="D18" s="255"/>
      <c r="E18" s="255"/>
      <c r="F18" s="280"/>
      <c r="G18" s="173"/>
      <c r="H18" s="173"/>
      <c r="I18" s="296"/>
      <c r="J18" s="271"/>
      <c r="K18" s="173"/>
      <c r="L18" s="173"/>
      <c r="M18" s="173"/>
      <c r="N18" s="173"/>
      <c r="O18" s="173"/>
      <c r="P18" s="173"/>
      <c r="Q18" s="173"/>
      <c r="R18" s="177"/>
      <c r="S18" s="173"/>
    </row>
    <row r="19" spans="1:26" ht="37.5" customHeight="1" thickBot="1" x14ac:dyDescent="0.3">
      <c r="A19" s="254"/>
      <c r="B19" s="254"/>
      <c r="C19" s="255"/>
      <c r="D19" s="255"/>
      <c r="E19" s="255"/>
      <c r="F19" s="280"/>
      <c r="G19" s="173"/>
      <c r="H19" s="281" t="s">
        <v>120</v>
      </c>
      <c r="I19" s="297" t="s">
        <v>946</v>
      </c>
      <c r="J19" s="282" t="s">
        <v>121</v>
      </c>
      <c r="K19" s="283"/>
      <c r="L19" s="283"/>
      <c r="M19" s="283"/>
      <c r="N19" s="283"/>
      <c r="O19" s="283"/>
      <c r="P19" s="283"/>
      <c r="Q19" s="283"/>
      <c r="R19" s="177"/>
      <c r="S19" s="281" t="s">
        <v>122</v>
      </c>
      <c r="V19" s="284" t="s">
        <v>825</v>
      </c>
      <c r="W19" s="285" t="s">
        <v>826</v>
      </c>
      <c r="X19" s="285" t="s">
        <v>827</v>
      </c>
      <c r="Y19" s="286" t="s">
        <v>829</v>
      </c>
      <c r="Z19" s="287" t="s">
        <v>863</v>
      </c>
    </row>
    <row r="20" spans="1:26" ht="37.5" customHeight="1" thickTop="1" thickBot="1" x14ac:dyDescent="0.3">
      <c r="A20" s="253" t="s">
        <v>123</v>
      </c>
      <c r="B20" s="288"/>
      <c r="C20" s="101" t="s">
        <v>124</v>
      </c>
      <c r="D20" s="101" t="s">
        <v>125</v>
      </c>
      <c r="E20" s="101" t="s">
        <v>126</v>
      </c>
      <c r="F20" s="101" t="s">
        <v>127</v>
      </c>
      <c r="G20" s="173"/>
      <c r="H20" s="289" t="s">
        <v>128</v>
      </c>
      <c r="I20" s="168" t="s">
        <v>136</v>
      </c>
      <c r="J20" s="710" t="s">
        <v>137</v>
      </c>
      <c r="K20" s="882"/>
      <c r="L20" s="882"/>
      <c r="M20" s="882"/>
      <c r="N20" s="882"/>
      <c r="O20" s="882"/>
      <c r="P20" s="882"/>
      <c r="Q20" s="882"/>
      <c r="R20" s="290"/>
      <c r="S20" s="291"/>
      <c r="T20" s="579">
        <v>1</v>
      </c>
      <c r="U20" s="575">
        <f>T20</f>
        <v>1</v>
      </c>
      <c r="V20" s="268" t="b">
        <v>0</v>
      </c>
      <c r="W20" s="292">
        <f>IF(V20=TRUE,$X$20,0)</f>
        <v>0</v>
      </c>
      <c r="X20" s="292">
        <v>1</v>
      </c>
      <c r="Y20" s="292">
        <f>SUM(W20)</f>
        <v>0</v>
      </c>
      <c r="Z20" s="293">
        <f>Y20/1</f>
        <v>0</v>
      </c>
    </row>
    <row r="21" spans="1:26" ht="37.5" customHeight="1" thickTop="1" thickBot="1" x14ac:dyDescent="0.3">
      <c r="A21" s="253" t="s">
        <v>123</v>
      </c>
      <c r="B21" s="254"/>
      <c r="C21" s="101" t="s">
        <v>124</v>
      </c>
      <c r="D21" s="101" t="s">
        <v>125</v>
      </c>
      <c r="E21" s="101" t="s">
        <v>126</v>
      </c>
      <c r="F21" s="101" t="s">
        <v>127</v>
      </c>
      <c r="G21" s="173"/>
      <c r="H21" s="256" t="s">
        <v>131</v>
      </c>
      <c r="I21" s="294" t="s">
        <v>138</v>
      </c>
      <c r="J21" s="706" t="s">
        <v>139</v>
      </c>
      <c r="K21" s="803"/>
      <c r="L21" s="803"/>
      <c r="M21" s="803"/>
      <c r="N21" s="803"/>
      <c r="O21" s="803"/>
      <c r="P21" s="803"/>
      <c r="Q21" s="803"/>
      <c r="R21" s="175"/>
      <c r="S21" s="258"/>
      <c r="V21" s="472" t="b">
        <f>IF(AND(V22=TRUE),TRUE,FALSE)</f>
        <v>0</v>
      </c>
    </row>
    <row r="22" spans="1:26" ht="37.5" customHeight="1" thickTop="1" thickBot="1" x14ac:dyDescent="0.3">
      <c r="A22" s="253" t="s">
        <v>123</v>
      </c>
      <c r="B22" s="288"/>
      <c r="C22" s="101" t="s">
        <v>124</v>
      </c>
      <c r="D22" s="101" t="s">
        <v>125</v>
      </c>
      <c r="E22" s="101" t="s">
        <v>126</v>
      </c>
      <c r="F22" s="101" t="s">
        <v>127</v>
      </c>
      <c r="G22" s="173"/>
      <c r="H22" s="256" t="s">
        <v>131</v>
      </c>
      <c r="I22" s="294" t="s">
        <v>140</v>
      </c>
      <c r="J22" s="879" t="s">
        <v>141</v>
      </c>
      <c r="K22" s="873"/>
      <c r="L22" s="873"/>
      <c r="M22" s="873"/>
      <c r="N22" s="873"/>
      <c r="O22" s="873"/>
      <c r="P22" s="873"/>
      <c r="Q22" s="873"/>
      <c r="R22" s="177"/>
      <c r="S22" s="291"/>
      <c r="T22" s="579">
        <v>1</v>
      </c>
      <c r="U22" s="575">
        <f>T22</f>
        <v>1</v>
      </c>
      <c r="V22" s="268" t="b">
        <v>0</v>
      </c>
      <c r="W22" s="292">
        <f>IF(V22=TRUE,$X$20,0)</f>
        <v>0</v>
      </c>
      <c r="Y22" s="292">
        <f>SUM(W22)</f>
        <v>0</v>
      </c>
      <c r="Z22" s="293">
        <f>Y22/1</f>
        <v>0</v>
      </c>
    </row>
    <row r="23" spans="1:26" ht="37.5" customHeight="1" thickTop="1" thickBot="1" x14ac:dyDescent="0.3">
      <c r="A23" s="253" t="s">
        <v>123</v>
      </c>
      <c r="B23" s="254"/>
      <c r="C23" s="255"/>
      <c r="D23" s="255"/>
      <c r="E23" s="101" t="s">
        <v>126</v>
      </c>
      <c r="F23" s="101" t="s">
        <v>127</v>
      </c>
      <c r="G23" s="173"/>
      <c r="H23" s="256" t="s">
        <v>160</v>
      </c>
      <c r="I23" s="168" t="s">
        <v>278</v>
      </c>
      <c r="J23" s="801" t="s">
        <v>279</v>
      </c>
      <c r="K23" s="802"/>
      <c r="L23" s="802"/>
      <c r="M23" s="802"/>
      <c r="N23" s="802"/>
      <c r="O23" s="802"/>
      <c r="P23" s="802"/>
      <c r="Q23" s="802"/>
      <c r="R23" s="257"/>
      <c r="S23" s="258"/>
      <c r="V23" s="472" t="b">
        <f>IF(AND(V24=TRUE),TRUE,FALSE)</f>
        <v>0</v>
      </c>
    </row>
    <row r="24" spans="1:26" ht="37.5" customHeight="1" thickTop="1" thickBot="1" x14ac:dyDescent="0.3">
      <c r="A24" s="253" t="s">
        <v>123</v>
      </c>
      <c r="B24" s="288"/>
      <c r="C24" s="298"/>
      <c r="D24" s="298"/>
      <c r="E24" s="101" t="s">
        <v>126</v>
      </c>
      <c r="F24" s="101" t="s">
        <v>127</v>
      </c>
      <c r="G24" s="173"/>
      <c r="H24" s="256" t="s">
        <v>160</v>
      </c>
      <c r="I24" s="168" t="s">
        <v>280</v>
      </c>
      <c r="J24" s="872" t="s">
        <v>970</v>
      </c>
      <c r="K24" s="873"/>
      <c r="L24" s="873"/>
      <c r="M24" s="873"/>
      <c r="N24" s="873"/>
      <c r="O24" s="873"/>
      <c r="P24" s="873"/>
      <c r="Q24" s="873"/>
      <c r="R24" s="299"/>
      <c r="S24" s="291"/>
      <c r="T24" s="579">
        <f>1/3</f>
        <v>0.33333333333333331</v>
      </c>
      <c r="U24" s="575">
        <f>(T24+T27+T28)</f>
        <v>1</v>
      </c>
      <c r="V24" s="268" t="b">
        <v>0</v>
      </c>
      <c r="W24" s="292">
        <f>IF(V24=TRUE,$X$24,0)</f>
        <v>0</v>
      </c>
      <c r="X24" s="268">
        <v>0.33333333333333331</v>
      </c>
      <c r="Y24" s="292">
        <f>SUM(W24:W28)</f>
        <v>0</v>
      </c>
      <c r="Z24" s="293">
        <f>Y24/1</f>
        <v>0</v>
      </c>
    </row>
    <row r="25" spans="1:26" ht="37.5" customHeight="1" thickTop="1" thickBot="1" x14ac:dyDescent="0.3">
      <c r="A25" s="253" t="s">
        <v>123</v>
      </c>
      <c r="B25" s="254"/>
      <c r="C25" s="255"/>
      <c r="D25" s="255"/>
      <c r="E25" s="101" t="s">
        <v>126</v>
      </c>
      <c r="F25" s="101" t="s">
        <v>127</v>
      </c>
      <c r="G25" s="173"/>
      <c r="H25" s="256" t="s">
        <v>160</v>
      </c>
      <c r="I25" s="168" t="s">
        <v>282</v>
      </c>
      <c r="J25" s="801" t="s">
        <v>283</v>
      </c>
      <c r="K25" s="880"/>
      <c r="L25" s="880"/>
      <c r="M25" s="880"/>
      <c r="N25" s="880"/>
      <c r="O25" s="880"/>
      <c r="P25" s="880"/>
      <c r="Q25" s="880"/>
      <c r="R25" s="257"/>
      <c r="S25" s="258"/>
      <c r="V25" s="472" t="b">
        <f>IF(AND(V26=TRUE),TRUE,FALSE)</f>
        <v>0</v>
      </c>
    </row>
    <row r="26" spans="1:26" ht="37.5" customHeight="1" thickTop="1" thickBot="1" x14ac:dyDescent="0.3">
      <c r="A26" s="253" t="s">
        <v>123</v>
      </c>
      <c r="B26" s="254"/>
      <c r="C26" s="255"/>
      <c r="D26" s="255"/>
      <c r="E26" s="101" t="s">
        <v>126</v>
      </c>
      <c r="F26" s="101" t="s">
        <v>127</v>
      </c>
      <c r="G26" s="173"/>
      <c r="H26" s="256" t="s">
        <v>160</v>
      </c>
      <c r="I26" s="168"/>
      <c r="J26" s="825" t="s">
        <v>971</v>
      </c>
      <c r="K26" s="881"/>
      <c r="L26" s="881"/>
      <c r="M26" s="881"/>
      <c r="N26" s="881"/>
      <c r="O26" s="881"/>
      <c r="P26" s="881"/>
      <c r="Q26" s="881"/>
      <c r="R26" s="299"/>
      <c r="S26" s="300"/>
      <c r="V26" s="472" t="b">
        <f>IF(AND(V27=TRUE,V28=TRUE),TRUE,FALSE)</f>
        <v>0</v>
      </c>
    </row>
    <row r="27" spans="1:26" ht="37.5" customHeight="1" thickTop="1" thickBot="1" x14ac:dyDescent="0.3">
      <c r="A27" s="253" t="s">
        <v>123</v>
      </c>
      <c r="B27" s="288"/>
      <c r="C27" s="298"/>
      <c r="D27" s="298"/>
      <c r="E27" s="101" t="s">
        <v>126</v>
      </c>
      <c r="F27" s="101" t="s">
        <v>127</v>
      </c>
      <c r="G27" s="173"/>
      <c r="H27" s="256" t="s">
        <v>160</v>
      </c>
      <c r="I27" s="168" t="s">
        <v>285</v>
      </c>
      <c r="J27" s="872" t="s">
        <v>286</v>
      </c>
      <c r="K27" s="873"/>
      <c r="L27" s="873"/>
      <c r="M27" s="873"/>
      <c r="N27" s="873"/>
      <c r="O27" s="873"/>
      <c r="P27" s="873"/>
      <c r="Q27" s="873"/>
      <c r="R27" s="299"/>
      <c r="S27" s="291"/>
      <c r="T27" s="579">
        <f>1/3</f>
        <v>0.33333333333333331</v>
      </c>
      <c r="V27" s="268" t="b">
        <v>0</v>
      </c>
      <c r="W27" s="292">
        <f>IF(V27=TRUE,$X$24,0)</f>
        <v>0</v>
      </c>
    </row>
    <row r="28" spans="1:26" ht="37.5" customHeight="1" thickTop="1" thickBot="1" x14ac:dyDescent="0.3">
      <c r="A28" s="253" t="s">
        <v>123</v>
      </c>
      <c r="B28" s="288"/>
      <c r="C28" s="298"/>
      <c r="D28" s="298"/>
      <c r="E28" s="101" t="s">
        <v>126</v>
      </c>
      <c r="F28" s="101" t="s">
        <v>127</v>
      </c>
      <c r="G28" s="173"/>
      <c r="H28" s="289" t="s">
        <v>160</v>
      </c>
      <c r="I28" s="168" t="s">
        <v>287</v>
      </c>
      <c r="J28" s="720" t="s">
        <v>288</v>
      </c>
      <c r="K28" s="799"/>
      <c r="L28" s="799"/>
      <c r="M28" s="799"/>
      <c r="N28" s="799"/>
      <c r="O28" s="799"/>
      <c r="P28" s="799"/>
      <c r="Q28" s="799"/>
      <c r="R28" s="301"/>
      <c r="S28" s="291"/>
      <c r="T28" s="579">
        <f>1/3</f>
        <v>0.33333333333333331</v>
      </c>
      <c r="V28" s="268" t="b">
        <v>0</v>
      </c>
      <c r="W28" s="292">
        <f>IF(V28=TRUE,$X$24,0)</f>
        <v>0</v>
      </c>
    </row>
    <row r="29" spans="1:26" ht="22.5" customHeight="1" thickTop="1" x14ac:dyDescent="0.25">
      <c r="A29" s="254"/>
      <c r="B29" s="254"/>
      <c r="C29" s="255"/>
      <c r="D29" s="255"/>
      <c r="E29" s="255"/>
      <c r="F29" s="280"/>
      <c r="G29" s="173"/>
      <c r="H29" s="173"/>
      <c r="I29" s="296"/>
      <c r="J29" s="271"/>
      <c r="K29" s="173"/>
      <c r="L29" s="173"/>
      <c r="M29" s="173"/>
      <c r="N29" s="173"/>
      <c r="O29" s="173"/>
      <c r="P29" s="173"/>
      <c r="Q29" s="173"/>
      <c r="R29" s="177"/>
      <c r="S29" s="299"/>
    </row>
    <row r="30" spans="1:26" ht="22.5" customHeight="1" thickBot="1" x14ac:dyDescent="0.3">
      <c r="A30" s="254"/>
      <c r="B30" s="254"/>
      <c r="C30" s="255"/>
      <c r="D30" s="255"/>
      <c r="E30" s="255"/>
      <c r="F30" s="280"/>
      <c r="G30" s="173"/>
      <c r="H30" s="870" t="s">
        <v>117</v>
      </c>
      <c r="I30" s="871"/>
      <c r="J30" s="703" t="s">
        <v>142</v>
      </c>
      <c r="K30" s="795"/>
      <c r="L30" s="795"/>
      <c r="M30" s="795"/>
      <c r="N30" s="795"/>
      <c r="O30" s="795"/>
      <c r="P30" s="795"/>
      <c r="Q30" s="795"/>
      <c r="R30" s="795"/>
      <c r="S30" s="796"/>
      <c r="V30" s="277" t="s">
        <v>945</v>
      </c>
      <c r="W30" s="278">
        <f>(U35+U37+U39)/3</f>
        <v>1</v>
      </c>
    </row>
    <row r="31" spans="1:26" ht="7.5" customHeight="1" thickTop="1" x14ac:dyDescent="0.25">
      <c r="A31" s="254"/>
      <c r="B31" s="254"/>
      <c r="C31" s="255"/>
      <c r="D31" s="255"/>
      <c r="E31" s="255"/>
      <c r="F31" s="280"/>
      <c r="G31" s="173"/>
      <c r="H31" s="173"/>
      <c r="I31" s="296"/>
      <c r="J31" s="271"/>
      <c r="K31" s="173"/>
      <c r="L31" s="173"/>
      <c r="M31" s="173"/>
      <c r="N31" s="173"/>
      <c r="O31" s="173"/>
      <c r="P31" s="173"/>
      <c r="Q31" s="173"/>
      <c r="R31" s="177"/>
      <c r="S31" s="173"/>
    </row>
    <row r="32" spans="1:26" ht="73.5" customHeight="1" thickBot="1" x14ac:dyDescent="0.3">
      <c r="A32" s="254"/>
      <c r="B32" s="254"/>
      <c r="C32" s="255"/>
      <c r="D32" s="255"/>
      <c r="E32" s="255"/>
      <c r="F32" s="280"/>
      <c r="G32" s="173"/>
      <c r="H32" s="823" t="s">
        <v>143</v>
      </c>
      <c r="I32" s="866"/>
      <c r="J32" s="866"/>
      <c r="K32" s="866"/>
      <c r="L32" s="866"/>
      <c r="M32" s="866"/>
      <c r="N32" s="866"/>
      <c r="O32" s="866"/>
      <c r="P32" s="866"/>
      <c r="Q32" s="866"/>
      <c r="R32" s="866"/>
      <c r="S32" s="867"/>
    </row>
    <row r="33" spans="1:26" ht="7.5" customHeight="1" thickTop="1" x14ac:dyDescent="0.25">
      <c r="A33" s="254"/>
      <c r="B33" s="254"/>
      <c r="C33" s="255"/>
      <c r="D33" s="255"/>
      <c r="E33" s="255"/>
      <c r="F33" s="280"/>
      <c r="G33" s="173"/>
      <c r="H33" s="173"/>
      <c r="I33" s="296"/>
      <c r="J33" s="271"/>
      <c r="K33" s="173"/>
      <c r="L33" s="173"/>
      <c r="M33" s="173"/>
      <c r="N33" s="173"/>
      <c r="O33" s="173"/>
      <c r="P33" s="173"/>
      <c r="Q33" s="173"/>
      <c r="R33" s="177"/>
      <c r="S33" s="173"/>
    </row>
    <row r="34" spans="1:26" ht="37.5" customHeight="1" thickBot="1" x14ac:dyDescent="0.3">
      <c r="A34" s="254"/>
      <c r="B34" s="254"/>
      <c r="C34" s="255"/>
      <c r="D34" s="255"/>
      <c r="E34" s="255"/>
      <c r="F34" s="280"/>
      <c r="G34" s="173"/>
      <c r="H34" s="281" t="s">
        <v>120</v>
      </c>
      <c r="I34" s="297" t="s">
        <v>946</v>
      </c>
      <c r="J34" s="282" t="s">
        <v>121</v>
      </c>
      <c r="K34" s="283"/>
      <c r="L34" s="283"/>
      <c r="M34" s="283"/>
      <c r="N34" s="283"/>
      <c r="O34" s="283"/>
      <c r="P34" s="283"/>
      <c r="Q34" s="283"/>
      <c r="R34" s="177"/>
      <c r="S34" s="281" t="s">
        <v>122</v>
      </c>
      <c r="V34" s="284" t="s">
        <v>825</v>
      </c>
      <c r="W34" s="285" t="s">
        <v>826</v>
      </c>
      <c r="X34" s="285" t="s">
        <v>827</v>
      </c>
      <c r="Y34" s="286" t="s">
        <v>830</v>
      </c>
      <c r="Z34" s="287" t="s">
        <v>863</v>
      </c>
    </row>
    <row r="35" spans="1:26" ht="57" customHeight="1" thickTop="1" thickBot="1" x14ac:dyDescent="0.3">
      <c r="A35" s="253" t="s">
        <v>123</v>
      </c>
      <c r="B35" s="288"/>
      <c r="C35" s="101" t="s">
        <v>124</v>
      </c>
      <c r="D35" s="101" t="s">
        <v>125</v>
      </c>
      <c r="E35" s="101" t="s">
        <v>126</v>
      </c>
      <c r="F35" s="101" t="s">
        <v>127</v>
      </c>
      <c r="G35" s="173"/>
      <c r="H35" s="289" t="s">
        <v>128</v>
      </c>
      <c r="I35" s="168" t="s">
        <v>144</v>
      </c>
      <c r="J35" s="710" t="s">
        <v>145</v>
      </c>
      <c r="K35" s="800"/>
      <c r="L35" s="800"/>
      <c r="M35" s="800"/>
      <c r="N35" s="800"/>
      <c r="O35" s="800"/>
      <c r="P35" s="800"/>
      <c r="Q35" s="800"/>
      <c r="R35" s="290"/>
      <c r="S35" s="291"/>
      <c r="T35" s="579">
        <v>1</v>
      </c>
      <c r="U35" s="575">
        <f>T35</f>
        <v>1</v>
      </c>
      <c r="V35" s="268" t="b">
        <v>0</v>
      </c>
      <c r="W35" s="292">
        <f>IF(V35=TRUE,$X$35,0)</f>
        <v>0</v>
      </c>
      <c r="X35" s="292">
        <v>1</v>
      </c>
      <c r="Y35" s="292">
        <f>SUM(W35)</f>
        <v>0</v>
      </c>
      <c r="Z35" s="293">
        <f>Y35/1</f>
        <v>0</v>
      </c>
    </row>
    <row r="36" spans="1:26" ht="37.5" customHeight="1" thickTop="1" thickBot="1" x14ac:dyDescent="0.3">
      <c r="A36" s="253" t="s">
        <v>123</v>
      </c>
      <c r="B36" s="254"/>
      <c r="C36" s="101" t="s">
        <v>124</v>
      </c>
      <c r="D36" s="101" t="s">
        <v>125</v>
      </c>
      <c r="E36" s="101" t="s">
        <v>126</v>
      </c>
      <c r="F36" s="101" t="s">
        <v>127</v>
      </c>
      <c r="G36" s="173"/>
      <c r="H36" s="256" t="s">
        <v>131</v>
      </c>
      <c r="I36" s="294" t="s">
        <v>146</v>
      </c>
      <c r="J36" s="706" t="s">
        <v>147</v>
      </c>
      <c r="K36" s="803"/>
      <c r="L36" s="803"/>
      <c r="M36" s="803"/>
      <c r="N36" s="803"/>
      <c r="O36" s="803"/>
      <c r="P36" s="803"/>
      <c r="Q36" s="803"/>
      <c r="R36" s="175"/>
      <c r="S36" s="258"/>
      <c r="V36" s="472" t="b">
        <f>IF(AND(V37=TRUE),TRUE,FALSE)</f>
        <v>0</v>
      </c>
    </row>
    <row r="37" spans="1:26" ht="37.5" customHeight="1" thickTop="1" thickBot="1" x14ac:dyDescent="0.3">
      <c r="A37" s="253" t="s">
        <v>123</v>
      </c>
      <c r="B37" s="288"/>
      <c r="C37" s="101" t="s">
        <v>124</v>
      </c>
      <c r="D37" s="101" t="s">
        <v>125</v>
      </c>
      <c r="E37" s="101" t="s">
        <v>126</v>
      </c>
      <c r="F37" s="101" t="s">
        <v>127</v>
      </c>
      <c r="G37" s="173"/>
      <c r="H37" s="256" t="s">
        <v>131</v>
      </c>
      <c r="I37" s="294" t="s">
        <v>148</v>
      </c>
      <c r="J37" s="804" t="s">
        <v>149</v>
      </c>
      <c r="K37" s="805"/>
      <c r="L37" s="805"/>
      <c r="M37" s="805"/>
      <c r="N37" s="805"/>
      <c r="O37" s="805"/>
      <c r="P37" s="805"/>
      <c r="Q37" s="805"/>
      <c r="R37" s="177"/>
      <c r="S37" s="291"/>
      <c r="T37" s="579">
        <v>1</v>
      </c>
      <c r="U37" s="575">
        <f>T37</f>
        <v>1</v>
      </c>
      <c r="V37" s="268" t="b">
        <v>0</v>
      </c>
      <c r="W37" s="292">
        <f>IF(V37=TRUE,$X$35,0)</f>
        <v>0</v>
      </c>
      <c r="Y37" s="292">
        <f>SUM(W37)</f>
        <v>0</v>
      </c>
      <c r="Z37" s="293">
        <f>Y37/1</f>
        <v>0</v>
      </c>
    </row>
    <row r="38" spans="1:26" ht="37.5" customHeight="1" thickTop="1" thickBot="1" x14ac:dyDescent="0.3">
      <c r="A38" s="253" t="s">
        <v>123</v>
      </c>
      <c r="B38" s="254"/>
      <c r="C38" s="255"/>
      <c r="D38" s="101" t="s">
        <v>125</v>
      </c>
      <c r="E38" s="101" t="s">
        <v>126</v>
      </c>
      <c r="F38" s="101" t="s">
        <v>127</v>
      </c>
      <c r="G38" s="173"/>
      <c r="H38" s="256" t="s">
        <v>160</v>
      </c>
      <c r="I38" s="168" t="s">
        <v>236</v>
      </c>
      <c r="J38" s="806" t="s">
        <v>237</v>
      </c>
      <c r="K38" s="807"/>
      <c r="L38" s="807"/>
      <c r="M38" s="807"/>
      <c r="N38" s="807"/>
      <c r="O38" s="807"/>
      <c r="P38" s="807"/>
      <c r="Q38" s="807"/>
      <c r="R38" s="175"/>
      <c r="S38" s="258"/>
      <c r="V38" s="472" t="b">
        <f>IF(AND(V39=TRUE),TRUE,FALSE)</f>
        <v>0</v>
      </c>
    </row>
    <row r="39" spans="1:26" ht="37.5" customHeight="1" thickTop="1" thickBot="1" x14ac:dyDescent="0.3">
      <c r="A39" s="253" t="s">
        <v>123</v>
      </c>
      <c r="B39" s="288"/>
      <c r="C39" s="298"/>
      <c r="D39" s="101" t="s">
        <v>125</v>
      </c>
      <c r="E39" s="101" t="s">
        <v>126</v>
      </c>
      <c r="F39" s="101" t="s">
        <v>127</v>
      </c>
      <c r="G39" s="173"/>
      <c r="H39" s="289" t="s">
        <v>160</v>
      </c>
      <c r="I39" s="168" t="s">
        <v>238</v>
      </c>
      <c r="J39" s="878" t="s">
        <v>239</v>
      </c>
      <c r="K39" s="877"/>
      <c r="L39" s="877"/>
      <c r="M39" s="877"/>
      <c r="N39" s="877"/>
      <c r="O39" s="877"/>
      <c r="P39" s="877"/>
      <c r="Q39" s="877"/>
      <c r="R39" s="178"/>
      <c r="S39" s="291"/>
      <c r="T39" s="579">
        <v>1</v>
      </c>
      <c r="U39" s="575">
        <f>T39</f>
        <v>1</v>
      </c>
      <c r="V39" s="268" t="b">
        <v>0</v>
      </c>
      <c r="W39" s="292">
        <f>IF(V39=TRUE,$X$35,0)</f>
        <v>0</v>
      </c>
      <c r="Y39" s="292">
        <f>SUM(W39)</f>
        <v>0</v>
      </c>
      <c r="Z39" s="293">
        <f>Y39/1</f>
        <v>0</v>
      </c>
    </row>
    <row r="40" spans="1:26" ht="22.5" customHeight="1" thickTop="1" x14ac:dyDescent="0.25">
      <c r="A40" s="254"/>
      <c r="B40" s="254"/>
      <c r="C40" s="255"/>
      <c r="D40" s="255"/>
      <c r="E40" s="255"/>
      <c r="F40" s="280"/>
      <c r="G40" s="173"/>
      <c r="H40" s="173"/>
      <c r="I40" s="296"/>
      <c r="J40" s="271"/>
      <c r="K40" s="173"/>
      <c r="L40" s="173"/>
      <c r="M40" s="173"/>
      <c r="N40" s="173"/>
      <c r="O40" s="173"/>
      <c r="P40" s="173"/>
      <c r="Q40" s="173"/>
      <c r="R40" s="177"/>
      <c r="S40" s="177"/>
    </row>
    <row r="41" spans="1:26" ht="22.5" customHeight="1" thickBot="1" x14ac:dyDescent="0.3">
      <c r="A41" s="254"/>
      <c r="B41" s="254"/>
      <c r="C41" s="255"/>
      <c r="D41" s="255"/>
      <c r="E41" s="255"/>
      <c r="F41" s="280"/>
      <c r="G41" s="173"/>
      <c r="H41" s="870" t="s">
        <v>117</v>
      </c>
      <c r="I41" s="871"/>
      <c r="J41" s="703" t="s">
        <v>150</v>
      </c>
      <c r="K41" s="795"/>
      <c r="L41" s="795"/>
      <c r="M41" s="795"/>
      <c r="N41" s="795"/>
      <c r="O41" s="795"/>
      <c r="P41" s="795"/>
      <c r="Q41" s="795"/>
      <c r="R41" s="795"/>
      <c r="S41" s="796"/>
      <c r="V41" s="277" t="s">
        <v>945</v>
      </c>
      <c r="W41" s="278">
        <f>(U46+U48+U51)/3</f>
        <v>1</v>
      </c>
    </row>
    <row r="42" spans="1:26" ht="7.5" customHeight="1" thickTop="1" x14ac:dyDescent="0.25">
      <c r="A42" s="254"/>
      <c r="B42" s="254"/>
      <c r="C42" s="255"/>
      <c r="D42" s="255"/>
      <c r="E42" s="255"/>
      <c r="F42" s="280"/>
      <c r="G42" s="173"/>
      <c r="H42" s="173"/>
      <c r="I42" s="296"/>
      <c r="J42" s="173"/>
      <c r="K42" s="173"/>
      <c r="L42" s="173"/>
      <c r="M42" s="173"/>
      <c r="N42" s="173"/>
      <c r="O42" s="173"/>
      <c r="P42" s="173"/>
      <c r="Q42" s="173"/>
      <c r="R42" s="173"/>
      <c r="S42" s="173"/>
    </row>
    <row r="43" spans="1:26" ht="67.5" customHeight="1" thickBot="1" x14ac:dyDescent="0.3">
      <c r="A43" s="254"/>
      <c r="B43" s="254"/>
      <c r="C43" s="255"/>
      <c r="D43" s="255"/>
      <c r="E43" s="255"/>
      <c r="F43" s="280"/>
      <c r="G43" s="173"/>
      <c r="H43" s="823" t="s">
        <v>151</v>
      </c>
      <c r="I43" s="866"/>
      <c r="J43" s="866"/>
      <c r="K43" s="866"/>
      <c r="L43" s="866"/>
      <c r="M43" s="866"/>
      <c r="N43" s="866"/>
      <c r="O43" s="866"/>
      <c r="P43" s="866"/>
      <c r="Q43" s="866"/>
      <c r="R43" s="866"/>
      <c r="S43" s="867"/>
    </row>
    <row r="44" spans="1:26" ht="7.5" customHeight="1" thickTop="1" x14ac:dyDescent="0.25">
      <c r="A44" s="254"/>
      <c r="B44" s="254"/>
      <c r="C44" s="255"/>
      <c r="D44" s="255"/>
      <c r="E44" s="255"/>
      <c r="F44" s="280"/>
      <c r="G44" s="173"/>
      <c r="H44" s="173"/>
      <c r="I44" s="296"/>
      <c r="J44" s="271"/>
      <c r="K44" s="173"/>
      <c r="L44" s="173"/>
      <c r="M44" s="173"/>
      <c r="N44" s="173"/>
      <c r="O44" s="173"/>
      <c r="P44" s="173"/>
      <c r="Q44" s="173"/>
      <c r="R44" s="177"/>
      <c r="S44" s="173"/>
    </row>
    <row r="45" spans="1:26" ht="37.5" customHeight="1" thickBot="1" x14ac:dyDescent="0.3">
      <c r="A45" s="254"/>
      <c r="B45" s="254"/>
      <c r="C45" s="255"/>
      <c r="D45" s="255"/>
      <c r="E45" s="255"/>
      <c r="F45" s="280"/>
      <c r="G45" s="173"/>
      <c r="H45" s="281" t="s">
        <v>120</v>
      </c>
      <c r="I45" s="297" t="s">
        <v>946</v>
      </c>
      <c r="J45" s="282" t="s">
        <v>121</v>
      </c>
      <c r="K45" s="283"/>
      <c r="L45" s="283"/>
      <c r="M45" s="283"/>
      <c r="N45" s="283"/>
      <c r="O45" s="283"/>
      <c r="P45" s="283"/>
      <c r="Q45" s="283"/>
      <c r="R45" s="177"/>
      <c r="S45" s="281" t="s">
        <v>122</v>
      </c>
      <c r="V45" s="284" t="s">
        <v>825</v>
      </c>
      <c r="W45" s="285" t="s">
        <v>826</v>
      </c>
      <c r="X45" s="285" t="s">
        <v>827</v>
      </c>
      <c r="Y45" s="286" t="s">
        <v>831</v>
      </c>
      <c r="Z45" s="287" t="s">
        <v>863</v>
      </c>
    </row>
    <row r="46" spans="1:26" ht="37.5" customHeight="1" thickTop="1" thickBot="1" x14ac:dyDescent="0.3">
      <c r="A46" s="253" t="s">
        <v>123</v>
      </c>
      <c r="B46" s="288"/>
      <c r="C46" s="101" t="s">
        <v>124</v>
      </c>
      <c r="D46" s="101" t="s">
        <v>125</v>
      </c>
      <c r="E46" s="101" t="s">
        <v>126</v>
      </c>
      <c r="F46" s="101" t="s">
        <v>127</v>
      </c>
      <c r="G46" s="173"/>
      <c r="H46" s="302" t="s">
        <v>128</v>
      </c>
      <c r="I46" s="168" t="s">
        <v>152</v>
      </c>
      <c r="J46" s="710" t="s">
        <v>153</v>
      </c>
      <c r="K46" s="800"/>
      <c r="L46" s="800"/>
      <c r="M46" s="800"/>
      <c r="N46" s="800"/>
      <c r="O46" s="800"/>
      <c r="P46" s="800"/>
      <c r="Q46" s="800"/>
      <c r="R46" s="176"/>
      <c r="S46" s="291"/>
      <c r="T46" s="579">
        <v>1</v>
      </c>
      <c r="U46" s="575">
        <f>T46</f>
        <v>1</v>
      </c>
      <c r="V46" s="268" t="b">
        <v>0</v>
      </c>
      <c r="W46" s="292">
        <f>IF(V46=TRUE,$X$46,0)</f>
        <v>0</v>
      </c>
      <c r="X46" s="292">
        <v>1</v>
      </c>
      <c r="Y46" s="292">
        <f>SUM(W46)</f>
        <v>0</v>
      </c>
      <c r="Z46" s="293">
        <f>Y46/1</f>
        <v>0</v>
      </c>
    </row>
    <row r="47" spans="1:26" ht="37.5" customHeight="1" thickTop="1" thickBot="1" x14ac:dyDescent="0.3">
      <c r="A47" s="253" t="s">
        <v>123</v>
      </c>
      <c r="B47" s="254"/>
      <c r="C47" s="255"/>
      <c r="D47" s="255"/>
      <c r="E47" s="101" t="s">
        <v>126</v>
      </c>
      <c r="F47" s="101" t="s">
        <v>127</v>
      </c>
      <c r="G47" s="173"/>
      <c r="H47" s="256" t="s">
        <v>131</v>
      </c>
      <c r="I47" s="168" t="s">
        <v>289</v>
      </c>
      <c r="J47" s="706" t="s">
        <v>290</v>
      </c>
      <c r="K47" s="807"/>
      <c r="L47" s="807"/>
      <c r="M47" s="807"/>
      <c r="N47" s="807"/>
      <c r="O47" s="807"/>
      <c r="P47" s="807"/>
      <c r="Q47" s="807"/>
      <c r="R47" s="175"/>
      <c r="S47" s="258"/>
      <c r="V47" s="472" t="b">
        <f>IF(AND(V48=TRUE,V49=TRUE),TRUE,FALSE)</f>
        <v>0</v>
      </c>
    </row>
    <row r="48" spans="1:26" ht="37.5" customHeight="1" thickTop="1" thickBot="1" x14ac:dyDescent="0.3">
      <c r="A48" s="253" t="s">
        <v>123</v>
      </c>
      <c r="B48" s="288"/>
      <c r="C48" s="298"/>
      <c r="D48" s="298"/>
      <c r="E48" s="101" t="s">
        <v>126</v>
      </c>
      <c r="F48" s="101" t="s">
        <v>127</v>
      </c>
      <c r="G48" s="173"/>
      <c r="H48" s="256" t="s">
        <v>131</v>
      </c>
      <c r="I48" s="168" t="s">
        <v>291</v>
      </c>
      <c r="J48" s="804" t="s">
        <v>292</v>
      </c>
      <c r="K48" s="805"/>
      <c r="L48" s="805"/>
      <c r="M48" s="805"/>
      <c r="N48" s="805"/>
      <c r="O48" s="805"/>
      <c r="P48" s="805"/>
      <c r="Q48" s="805"/>
      <c r="R48" s="303"/>
      <c r="S48" s="291"/>
      <c r="T48" s="579">
        <v>0.5</v>
      </c>
      <c r="U48" s="575">
        <f>T48+T49</f>
        <v>1</v>
      </c>
      <c r="V48" s="268" t="b">
        <v>0</v>
      </c>
      <c r="W48" s="292">
        <f>IF(V48=TRUE,$X$48,0)</f>
        <v>0</v>
      </c>
      <c r="X48" s="268">
        <v>0.5</v>
      </c>
      <c r="Y48" s="292">
        <f>SUM(W48:W49)</f>
        <v>0</v>
      </c>
      <c r="Z48" s="293">
        <f>Y48/1</f>
        <v>0</v>
      </c>
    </row>
    <row r="49" spans="1:26" ht="37.5" customHeight="1" thickTop="1" thickBot="1" x14ac:dyDescent="0.3">
      <c r="A49" s="253" t="s">
        <v>123</v>
      </c>
      <c r="B49" s="288"/>
      <c r="C49" s="298"/>
      <c r="D49" s="298"/>
      <c r="E49" s="101" t="s">
        <v>126</v>
      </c>
      <c r="F49" s="101" t="s">
        <v>127</v>
      </c>
      <c r="G49" s="173"/>
      <c r="H49" s="256" t="s">
        <v>131</v>
      </c>
      <c r="I49" s="168" t="s">
        <v>293</v>
      </c>
      <c r="J49" s="876" t="s">
        <v>294</v>
      </c>
      <c r="K49" s="877"/>
      <c r="L49" s="877"/>
      <c r="M49" s="877"/>
      <c r="N49" s="877"/>
      <c r="O49" s="877"/>
      <c r="P49" s="877"/>
      <c r="Q49" s="877"/>
      <c r="R49" s="304"/>
      <c r="S49" s="291"/>
      <c r="T49" s="579">
        <v>0.5</v>
      </c>
      <c r="V49" s="268" t="b">
        <v>0</v>
      </c>
      <c r="W49" s="292">
        <f>IF(V49=TRUE,$X$48,0)</f>
        <v>0</v>
      </c>
    </row>
    <row r="50" spans="1:26" ht="37.5" customHeight="1" thickTop="1" thickBot="1" x14ac:dyDescent="0.3">
      <c r="A50" s="253" t="s">
        <v>123</v>
      </c>
      <c r="B50" s="254"/>
      <c r="C50" s="255"/>
      <c r="D50" s="101" t="s">
        <v>125</v>
      </c>
      <c r="E50" s="101" t="s">
        <v>126</v>
      </c>
      <c r="F50" s="101" t="s">
        <v>127</v>
      </c>
      <c r="G50" s="173"/>
      <c r="H50" s="256" t="s">
        <v>160</v>
      </c>
      <c r="I50" s="168" t="s">
        <v>295</v>
      </c>
      <c r="J50" s="801" t="s">
        <v>296</v>
      </c>
      <c r="K50" s="802"/>
      <c r="L50" s="802"/>
      <c r="M50" s="802"/>
      <c r="N50" s="802"/>
      <c r="O50" s="802"/>
      <c r="P50" s="802"/>
      <c r="Q50" s="802"/>
      <c r="R50" s="257"/>
      <c r="S50" s="258"/>
      <c r="V50" s="472" t="b">
        <f>IF(AND(V51=TRUE,V52=TRUE,V53=TRUE,V54=TRUE),TRUE,FALSE)</f>
        <v>0</v>
      </c>
    </row>
    <row r="51" spans="1:26" ht="37.5" customHeight="1" thickTop="1" thickBot="1" x14ac:dyDescent="0.3">
      <c r="A51" s="253" t="s">
        <v>123</v>
      </c>
      <c r="B51" s="288"/>
      <c r="C51" s="298"/>
      <c r="D51" s="298"/>
      <c r="E51" s="101" t="s">
        <v>126</v>
      </c>
      <c r="F51" s="101" t="s">
        <v>127</v>
      </c>
      <c r="G51" s="173"/>
      <c r="H51" s="256" t="s">
        <v>160</v>
      </c>
      <c r="I51" s="168" t="s">
        <v>297</v>
      </c>
      <c r="J51" s="872" t="s">
        <v>298</v>
      </c>
      <c r="K51" s="873"/>
      <c r="L51" s="873"/>
      <c r="M51" s="873"/>
      <c r="N51" s="873"/>
      <c r="O51" s="873"/>
      <c r="P51" s="873"/>
      <c r="Q51" s="873"/>
      <c r="R51" s="177"/>
      <c r="S51" s="291"/>
      <c r="T51" s="580">
        <f>1/4</f>
        <v>0.25</v>
      </c>
      <c r="U51" s="575">
        <f>T51+T52+T53+T54</f>
        <v>1</v>
      </c>
      <c r="V51" s="268" t="b">
        <v>0</v>
      </c>
      <c r="W51" s="292">
        <f>IF(V51=TRUE,$X$51,0)</f>
        <v>0</v>
      </c>
      <c r="X51" s="268">
        <f>1/4</f>
        <v>0.25</v>
      </c>
      <c r="Y51" s="292">
        <f>SUM(W51:W54)</f>
        <v>0</v>
      </c>
      <c r="Z51" s="293">
        <f>Y51/1</f>
        <v>0</v>
      </c>
    </row>
    <row r="52" spans="1:26" ht="37.5" customHeight="1" thickTop="1" thickBot="1" x14ac:dyDescent="0.3">
      <c r="A52" s="253" t="s">
        <v>123</v>
      </c>
      <c r="B52" s="288"/>
      <c r="C52" s="298"/>
      <c r="D52" s="298"/>
      <c r="E52" s="101" t="s">
        <v>126</v>
      </c>
      <c r="F52" s="101" t="s">
        <v>127</v>
      </c>
      <c r="G52" s="173"/>
      <c r="H52" s="256" t="s">
        <v>160</v>
      </c>
      <c r="I52" s="168" t="s">
        <v>299</v>
      </c>
      <c r="J52" s="872" t="s">
        <v>300</v>
      </c>
      <c r="K52" s="873"/>
      <c r="L52" s="873"/>
      <c r="M52" s="873"/>
      <c r="N52" s="873"/>
      <c r="O52" s="873"/>
      <c r="P52" s="873"/>
      <c r="Q52" s="873"/>
      <c r="R52" s="177"/>
      <c r="S52" s="291"/>
      <c r="T52" s="580">
        <f>1/4</f>
        <v>0.25</v>
      </c>
      <c r="V52" s="268" t="b">
        <v>0</v>
      </c>
      <c r="W52" s="292">
        <f>IF(V52=TRUE,$X$51,0)</f>
        <v>0</v>
      </c>
    </row>
    <row r="53" spans="1:26" ht="37.5" customHeight="1" thickTop="1" thickBot="1" x14ac:dyDescent="0.3">
      <c r="A53" s="253" t="s">
        <v>123</v>
      </c>
      <c r="B53" s="288"/>
      <c r="C53" s="298"/>
      <c r="D53" s="298"/>
      <c r="E53" s="101" t="s">
        <v>126</v>
      </c>
      <c r="F53" s="101" t="s">
        <v>127</v>
      </c>
      <c r="G53" s="173"/>
      <c r="H53" s="256" t="s">
        <v>160</v>
      </c>
      <c r="I53" s="168" t="s">
        <v>301</v>
      </c>
      <c r="J53" s="872" t="s">
        <v>302</v>
      </c>
      <c r="K53" s="873"/>
      <c r="L53" s="873"/>
      <c r="M53" s="873"/>
      <c r="N53" s="873"/>
      <c r="O53" s="873"/>
      <c r="P53" s="873"/>
      <c r="Q53" s="873"/>
      <c r="R53" s="177"/>
      <c r="S53" s="291"/>
      <c r="T53" s="580">
        <f>1/4</f>
        <v>0.25</v>
      </c>
      <c r="V53" s="268" t="b">
        <v>0</v>
      </c>
      <c r="W53" s="292">
        <f>IF(V53=TRUE,$X$51,0)</f>
        <v>0</v>
      </c>
    </row>
    <row r="54" spans="1:26" ht="37.5" customHeight="1" thickTop="1" thickBot="1" x14ac:dyDescent="0.3">
      <c r="A54" s="253" t="s">
        <v>123</v>
      </c>
      <c r="B54" s="288"/>
      <c r="C54" s="298"/>
      <c r="D54" s="101" t="s">
        <v>125</v>
      </c>
      <c r="E54" s="101" t="s">
        <v>126</v>
      </c>
      <c r="F54" s="101" t="s">
        <v>127</v>
      </c>
      <c r="G54" s="173"/>
      <c r="H54" s="289" t="s">
        <v>160</v>
      </c>
      <c r="I54" s="168" t="s">
        <v>240</v>
      </c>
      <c r="J54" s="720" t="s">
        <v>241</v>
      </c>
      <c r="K54" s="799"/>
      <c r="L54" s="799"/>
      <c r="M54" s="799"/>
      <c r="N54" s="799"/>
      <c r="O54" s="799"/>
      <c r="P54" s="799"/>
      <c r="Q54" s="799"/>
      <c r="R54" s="178"/>
      <c r="S54" s="291"/>
      <c r="T54" s="580">
        <f>1/4</f>
        <v>0.25</v>
      </c>
      <c r="V54" s="268" t="b">
        <v>0</v>
      </c>
      <c r="W54" s="292">
        <f>IF(V54=TRUE,$X$51,0)</f>
        <v>0</v>
      </c>
    </row>
    <row r="55" spans="1:26" ht="22.5" customHeight="1" thickTop="1" x14ac:dyDescent="0.25">
      <c r="A55" s="254"/>
      <c r="B55" s="254"/>
      <c r="C55" s="255"/>
      <c r="D55" s="255"/>
      <c r="E55" s="255"/>
      <c r="F55" s="280"/>
      <c r="G55" s="173"/>
      <c r="H55" s="173"/>
      <c r="I55" s="296"/>
      <c r="J55" s="271"/>
      <c r="K55" s="173"/>
      <c r="L55" s="173"/>
      <c r="M55" s="173"/>
      <c r="N55" s="173"/>
      <c r="O55" s="173"/>
      <c r="P55" s="173"/>
      <c r="Q55" s="173"/>
      <c r="R55" s="177"/>
      <c r="S55" s="173"/>
    </row>
    <row r="56" spans="1:26" ht="22.5" customHeight="1" thickBot="1" x14ac:dyDescent="0.3">
      <c r="A56" s="254"/>
      <c r="B56" s="254"/>
      <c r="C56" s="255"/>
      <c r="D56" s="255"/>
      <c r="E56" s="255"/>
      <c r="F56" s="280"/>
      <c r="G56" s="173"/>
      <c r="H56" s="874" t="s">
        <v>154</v>
      </c>
      <c r="I56" s="874"/>
      <c r="J56" s="874"/>
      <c r="K56" s="874"/>
      <c r="L56" s="874"/>
      <c r="M56" s="874"/>
      <c r="N56" s="874"/>
      <c r="O56" s="874"/>
      <c r="P56" s="874"/>
      <c r="Q56" s="874"/>
      <c r="R56" s="874"/>
      <c r="S56" s="875"/>
    </row>
    <row r="57" spans="1:26" ht="7.5" customHeight="1" thickTop="1" x14ac:dyDescent="0.25">
      <c r="A57" s="254"/>
      <c r="B57" s="254"/>
      <c r="C57" s="255"/>
      <c r="D57" s="255"/>
      <c r="E57" s="255"/>
      <c r="F57" s="280"/>
      <c r="G57" s="173"/>
      <c r="H57" s="173"/>
      <c r="I57" s="296"/>
      <c r="J57" s="173"/>
      <c r="K57" s="173"/>
      <c r="L57" s="173"/>
      <c r="M57" s="173"/>
      <c r="N57" s="173"/>
      <c r="O57" s="173"/>
      <c r="P57" s="173"/>
      <c r="Q57" s="173"/>
      <c r="R57" s="173"/>
      <c r="S57" s="173"/>
    </row>
    <row r="58" spans="1:26" ht="67.5" customHeight="1" thickBot="1" x14ac:dyDescent="0.3">
      <c r="A58" s="254"/>
      <c r="B58" s="254"/>
      <c r="C58" s="255"/>
      <c r="D58" s="255"/>
      <c r="E58" s="255"/>
      <c r="F58" s="280"/>
      <c r="G58" s="173"/>
      <c r="H58" s="819" t="s">
        <v>155</v>
      </c>
      <c r="I58" s="868"/>
      <c r="J58" s="868"/>
      <c r="K58" s="868"/>
      <c r="L58" s="868"/>
      <c r="M58" s="868"/>
      <c r="N58" s="868"/>
      <c r="O58" s="868"/>
      <c r="P58" s="868"/>
      <c r="Q58" s="868"/>
      <c r="R58" s="868"/>
      <c r="S58" s="869"/>
    </row>
    <row r="59" spans="1:26" ht="7.5" customHeight="1" thickTop="1" x14ac:dyDescent="0.25">
      <c r="A59" s="254"/>
      <c r="B59" s="254"/>
      <c r="C59" s="255"/>
      <c r="D59" s="255"/>
      <c r="E59" s="255"/>
      <c r="F59" s="280"/>
      <c r="G59" s="173"/>
      <c r="H59" s="173"/>
      <c r="I59" s="296"/>
      <c r="J59" s="271"/>
      <c r="K59" s="173"/>
      <c r="L59" s="173"/>
      <c r="M59" s="173"/>
      <c r="N59" s="173"/>
      <c r="O59" s="173"/>
      <c r="P59" s="173"/>
      <c r="Q59" s="173"/>
      <c r="R59" s="177"/>
      <c r="S59" s="173"/>
    </row>
    <row r="60" spans="1:26" ht="22.5" customHeight="1" thickBot="1" x14ac:dyDescent="0.3">
      <c r="A60" s="254"/>
      <c r="B60" s="254"/>
      <c r="C60" s="255"/>
      <c r="D60" s="255"/>
      <c r="E60" s="255"/>
      <c r="F60" s="280"/>
      <c r="G60" s="173"/>
      <c r="H60" s="870" t="s">
        <v>117</v>
      </c>
      <c r="I60" s="871"/>
      <c r="J60" s="703" t="s">
        <v>156</v>
      </c>
      <c r="K60" s="795"/>
      <c r="L60" s="795"/>
      <c r="M60" s="795"/>
      <c r="N60" s="795"/>
      <c r="O60" s="795"/>
      <c r="P60" s="795"/>
      <c r="Q60" s="795"/>
      <c r="R60" s="795"/>
      <c r="S60" s="796"/>
      <c r="V60" s="277" t="s">
        <v>945</v>
      </c>
      <c r="W60" s="278">
        <f>(U65+U67+U69)/3</f>
        <v>1</v>
      </c>
    </row>
    <row r="61" spans="1:26" ht="7.5" customHeight="1" thickTop="1" x14ac:dyDescent="0.25">
      <c r="A61" s="254"/>
      <c r="B61" s="254"/>
      <c r="C61" s="255"/>
      <c r="D61" s="255"/>
      <c r="E61" s="255"/>
      <c r="F61" s="280"/>
      <c r="G61" s="173"/>
      <c r="H61" s="173"/>
      <c r="I61" s="296"/>
      <c r="J61" s="173"/>
      <c r="K61" s="173"/>
      <c r="L61" s="173"/>
      <c r="M61" s="173"/>
      <c r="N61" s="173"/>
      <c r="O61" s="173"/>
      <c r="P61" s="173"/>
      <c r="Q61" s="173"/>
      <c r="R61" s="173"/>
      <c r="S61" s="173"/>
    </row>
    <row r="62" spans="1:26" ht="150.75" customHeight="1" thickBot="1" x14ac:dyDescent="0.3">
      <c r="A62" s="254"/>
      <c r="B62" s="254"/>
      <c r="C62" s="255"/>
      <c r="D62" s="255"/>
      <c r="E62" s="255"/>
      <c r="F62" s="280"/>
      <c r="G62" s="173"/>
      <c r="H62" s="823" t="s">
        <v>157</v>
      </c>
      <c r="I62" s="866"/>
      <c r="J62" s="866"/>
      <c r="K62" s="866"/>
      <c r="L62" s="866"/>
      <c r="M62" s="866"/>
      <c r="N62" s="866"/>
      <c r="O62" s="866"/>
      <c r="P62" s="866"/>
      <c r="Q62" s="866"/>
      <c r="R62" s="866"/>
      <c r="S62" s="867"/>
    </row>
    <row r="63" spans="1:26" ht="7.5" customHeight="1" thickTop="1" x14ac:dyDescent="0.25">
      <c r="A63" s="254"/>
      <c r="B63" s="254"/>
      <c r="C63" s="255"/>
      <c r="D63" s="255"/>
      <c r="E63" s="255"/>
      <c r="F63" s="280"/>
      <c r="G63" s="173"/>
      <c r="H63" s="234"/>
      <c r="I63" s="288"/>
      <c r="J63" s="237"/>
      <c r="K63" s="237"/>
      <c r="L63" s="237"/>
      <c r="M63" s="237"/>
      <c r="N63" s="237"/>
      <c r="O63" s="237"/>
      <c r="P63" s="237"/>
      <c r="Q63" s="237"/>
      <c r="R63" s="237"/>
      <c r="S63" s="237"/>
    </row>
    <row r="64" spans="1:26" ht="37.5" customHeight="1" thickBot="1" x14ac:dyDescent="0.3">
      <c r="A64" s="254"/>
      <c r="B64" s="254"/>
      <c r="C64" s="255"/>
      <c r="D64" s="255"/>
      <c r="E64" s="255"/>
      <c r="F64" s="280"/>
      <c r="G64" s="173"/>
      <c r="H64" s="281" t="s">
        <v>120</v>
      </c>
      <c r="I64" s="297" t="s">
        <v>946</v>
      </c>
      <c r="J64" s="282" t="s">
        <v>121</v>
      </c>
      <c r="K64" s="283"/>
      <c r="L64" s="283"/>
      <c r="M64" s="283"/>
      <c r="N64" s="283"/>
      <c r="O64" s="283"/>
      <c r="P64" s="283"/>
      <c r="Q64" s="283"/>
      <c r="R64" s="177"/>
      <c r="S64" s="281" t="s">
        <v>122</v>
      </c>
      <c r="V64" s="284" t="s">
        <v>825</v>
      </c>
      <c r="W64" s="285" t="s">
        <v>826</v>
      </c>
      <c r="X64" s="285" t="s">
        <v>827</v>
      </c>
      <c r="Y64" s="286" t="s">
        <v>832</v>
      </c>
      <c r="Z64" s="287" t="s">
        <v>863</v>
      </c>
    </row>
    <row r="65" spans="1:26" ht="55.5" customHeight="1" thickTop="1" thickBot="1" x14ac:dyDescent="0.3">
      <c r="A65" s="253" t="s">
        <v>123</v>
      </c>
      <c r="B65" s="288"/>
      <c r="C65" s="101" t="s">
        <v>124</v>
      </c>
      <c r="D65" s="101" t="s">
        <v>125</v>
      </c>
      <c r="E65" s="101" t="s">
        <v>126</v>
      </c>
      <c r="F65" s="101" t="s">
        <v>127</v>
      </c>
      <c r="G65" s="173"/>
      <c r="H65" s="289" t="s">
        <v>128</v>
      </c>
      <c r="I65" s="168" t="s">
        <v>158</v>
      </c>
      <c r="J65" s="710" t="s">
        <v>159</v>
      </c>
      <c r="K65" s="800"/>
      <c r="L65" s="800"/>
      <c r="M65" s="800"/>
      <c r="N65" s="800"/>
      <c r="O65" s="800"/>
      <c r="P65" s="800"/>
      <c r="Q65" s="800"/>
      <c r="R65" s="290"/>
      <c r="S65" s="291"/>
      <c r="T65" s="579">
        <v>1</v>
      </c>
      <c r="U65" s="575">
        <v>1</v>
      </c>
      <c r="V65" s="268" t="b">
        <v>0</v>
      </c>
      <c r="W65" s="292">
        <f>IF(V65=TRUE,$X$65,0)</f>
        <v>0</v>
      </c>
      <c r="X65" s="292">
        <v>1</v>
      </c>
      <c r="Y65" s="292">
        <f>SUM(W65)</f>
        <v>0</v>
      </c>
      <c r="Z65" s="293">
        <f>Y65/1</f>
        <v>0</v>
      </c>
    </row>
    <row r="66" spans="1:26" ht="44.25" customHeight="1" thickTop="1" thickBot="1" x14ac:dyDescent="0.3">
      <c r="A66" s="253" t="s">
        <v>123</v>
      </c>
      <c r="B66" s="254"/>
      <c r="C66" s="255"/>
      <c r="D66" s="101" t="s">
        <v>125</v>
      </c>
      <c r="E66" s="101" t="s">
        <v>126</v>
      </c>
      <c r="F66" s="101" t="s">
        <v>127</v>
      </c>
      <c r="G66" s="173"/>
      <c r="H66" s="256" t="s">
        <v>242</v>
      </c>
      <c r="I66" s="168" t="s">
        <v>243</v>
      </c>
      <c r="J66" s="797" t="s">
        <v>244</v>
      </c>
      <c r="K66" s="798"/>
      <c r="L66" s="798"/>
      <c r="M66" s="798"/>
      <c r="N66" s="798"/>
      <c r="O66" s="798"/>
      <c r="P66" s="798"/>
      <c r="Q66" s="798"/>
      <c r="R66" s="175"/>
      <c r="S66" s="258"/>
      <c r="V66" s="472" t="b">
        <f>IF(AND(V67=TRUE),TRUE,FALSE)</f>
        <v>0</v>
      </c>
    </row>
    <row r="67" spans="1:26" ht="55.5" customHeight="1" thickTop="1" thickBot="1" x14ac:dyDescent="0.3">
      <c r="A67" s="253" t="s">
        <v>123</v>
      </c>
      <c r="B67" s="288"/>
      <c r="C67" s="298"/>
      <c r="D67" s="101" t="s">
        <v>125</v>
      </c>
      <c r="E67" s="101" t="s">
        <v>126</v>
      </c>
      <c r="F67" s="101" t="s">
        <v>127</v>
      </c>
      <c r="G67" s="173"/>
      <c r="H67" s="256" t="s">
        <v>242</v>
      </c>
      <c r="I67" s="168" t="s">
        <v>245</v>
      </c>
      <c r="J67" s="720" t="s">
        <v>246</v>
      </c>
      <c r="K67" s="799"/>
      <c r="L67" s="799"/>
      <c r="M67" s="799"/>
      <c r="N67" s="799"/>
      <c r="O67" s="799"/>
      <c r="P67" s="799"/>
      <c r="Q67" s="799"/>
      <c r="R67" s="178"/>
      <c r="S67" s="291"/>
      <c r="T67" s="579">
        <v>1</v>
      </c>
      <c r="U67" s="575">
        <v>1</v>
      </c>
      <c r="V67" s="268" t="b">
        <v>0</v>
      </c>
      <c r="W67" s="292">
        <f>IF(V67=TRUE,$X$65,0)</f>
        <v>0</v>
      </c>
      <c r="Y67" s="292">
        <f>SUM(W67)</f>
        <v>0</v>
      </c>
      <c r="Z67" s="293">
        <f>Y67/1</f>
        <v>0</v>
      </c>
    </row>
    <row r="68" spans="1:26" ht="37.5" customHeight="1" thickTop="1" thickBot="1" x14ac:dyDescent="0.3">
      <c r="A68" s="253" t="s">
        <v>123</v>
      </c>
      <c r="B68" s="254"/>
      <c r="C68" s="101" t="s">
        <v>124</v>
      </c>
      <c r="D68" s="101" t="s">
        <v>125</v>
      </c>
      <c r="E68" s="101" t="s">
        <v>126</v>
      </c>
      <c r="F68" s="101" t="s">
        <v>127</v>
      </c>
      <c r="G68" s="173"/>
      <c r="H68" s="256" t="s">
        <v>160</v>
      </c>
      <c r="I68" s="168" t="s">
        <v>161</v>
      </c>
      <c r="J68" s="806" t="s">
        <v>162</v>
      </c>
      <c r="K68" s="807"/>
      <c r="L68" s="807"/>
      <c r="M68" s="807"/>
      <c r="N68" s="807"/>
      <c r="O68" s="807"/>
      <c r="P68" s="807"/>
      <c r="Q68" s="807"/>
      <c r="R68" s="175"/>
      <c r="S68" s="295"/>
      <c r="V68" s="472" t="b">
        <f>IF(AND(V69=TRUE),TRUE,FALSE)</f>
        <v>0</v>
      </c>
    </row>
    <row r="69" spans="1:26" ht="37.5" customHeight="1" thickTop="1" thickBot="1" x14ac:dyDescent="0.3">
      <c r="A69" s="253" t="s">
        <v>123</v>
      </c>
      <c r="B69" s="288"/>
      <c r="C69" s="101" t="s">
        <v>124</v>
      </c>
      <c r="D69" s="101" t="s">
        <v>125</v>
      </c>
      <c r="E69" s="101" t="s">
        <v>126</v>
      </c>
      <c r="F69" s="101" t="s">
        <v>127</v>
      </c>
      <c r="G69" s="173"/>
      <c r="H69" s="289" t="s">
        <v>160</v>
      </c>
      <c r="I69" s="168" t="s">
        <v>163</v>
      </c>
      <c r="J69" s="720" t="s">
        <v>164</v>
      </c>
      <c r="K69" s="799"/>
      <c r="L69" s="799"/>
      <c r="M69" s="799"/>
      <c r="N69" s="799"/>
      <c r="O69" s="799"/>
      <c r="P69" s="799"/>
      <c r="Q69" s="799"/>
      <c r="R69" s="178"/>
      <c r="S69" s="291"/>
      <c r="T69" s="579">
        <v>1</v>
      </c>
      <c r="U69" s="575">
        <v>1</v>
      </c>
      <c r="V69" s="268" t="b">
        <v>0</v>
      </c>
      <c r="W69" s="292">
        <f>IF(V69=TRUE,$X$65,0)</f>
        <v>0</v>
      </c>
      <c r="Y69" s="292">
        <f>SUM(W69)</f>
        <v>0</v>
      </c>
      <c r="Z69" s="293">
        <f>Y69/1</f>
        <v>0</v>
      </c>
    </row>
    <row r="70" spans="1:26" ht="22.5" customHeight="1" thickTop="1" x14ac:dyDescent="0.25">
      <c r="A70" s="254"/>
      <c r="B70" s="254"/>
      <c r="C70" s="263"/>
      <c r="D70" s="263"/>
      <c r="E70" s="263"/>
      <c r="F70" s="264"/>
      <c r="G70" s="173"/>
      <c r="H70" s="173"/>
      <c r="I70" s="265"/>
      <c r="J70" s="173"/>
      <c r="K70" s="173"/>
      <c r="L70" s="173"/>
      <c r="M70" s="173"/>
      <c r="N70" s="173"/>
      <c r="O70" s="173"/>
      <c r="P70" s="173"/>
      <c r="Q70" s="173"/>
      <c r="R70" s="173"/>
      <c r="S70" s="173"/>
    </row>
    <row r="71" spans="1:26" ht="22.5" customHeight="1" x14ac:dyDescent="0.25">
      <c r="A71" s="254"/>
      <c r="B71" s="254"/>
      <c r="C71" s="263"/>
      <c r="D71" s="263"/>
      <c r="E71" s="263"/>
      <c r="F71" s="264"/>
      <c r="G71" s="173"/>
      <c r="H71" s="173"/>
      <c r="I71" s="265"/>
      <c r="J71" s="173"/>
      <c r="K71" s="173"/>
      <c r="L71" s="173"/>
      <c r="M71" s="173"/>
      <c r="N71" s="173"/>
      <c r="O71" s="173"/>
      <c r="P71" s="173"/>
      <c r="Q71" s="173"/>
      <c r="R71" s="173"/>
      <c r="S71" s="173"/>
    </row>
    <row r="72" spans="1:26" ht="30" customHeight="1" thickBot="1" x14ac:dyDescent="0.3">
      <c r="A72" s="173"/>
      <c r="B72" s="306"/>
      <c r="C72" s="307"/>
      <c r="D72" s="307"/>
      <c r="E72" s="307"/>
      <c r="F72" s="307"/>
      <c r="G72" s="173"/>
      <c r="H72" s="863" t="s">
        <v>165</v>
      </c>
      <c r="I72" s="863"/>
      <c r="J72" s="863"/>
      <c r="K72" s="863"/>
      <c r="L72" s="863"/>
      <c r="M72" s="863"/>
      <c r="N72" s="863"/>
      <c r="O72" s="863"/>
      <c r="P72" s="863"/>
      <c r="Q72" s="863"/>
      <c r="R72" s="863"/>
      <c r="S72" s="864"/>
    </row>
    <row r="73" spans="1:26" ht="7.5" customHeight="1" thickTop="1" x14ac:dyDescent="0.25">
      <c r="A73" s="173"/>
      <c r="B73" s="306"/>
      <c r="C73" s="307"/>
      <c r="D73" s="307"/>
      <c r="E73" s="307"/>
      <c r="F73" s="307"/>
      <c r="G73" s="173"/>
      <c r="H73" s="173"/>
      <c r="I73" s="265"/>
      <c r="J73" s="271"/>
      <c r="K73" s="173"/>
      <c r="L73" s="173"/>
      <c r="M73" s="173"/>
      <c r="N73" s="173"/>
      <c r="O73" s="173"/>
      <c r="P73" s="173"/>
      <c r="Q73" s="173"/>
      <c r="R73" s="177"/>
      <c r="S73" s="173"/>
    </row>
    <row r="74" spans="1:26" ht="106.5" customHeight="1" thickBot="1" x14ac:dyDescent="0.4">
      <c r="A74" s="173"/>
      <c r="B74" s="306"/>
      <c r="C74" s="307"/>
      <c r="D74" s="307"/>
      <c r="E74" s="307"/>
      <c r="F74" s="307"/>
      <c r="G74" s="173"/>
      <c r="H74" s="819" t="s">
        <v>166</v>
      </c>
      <c r="I74" s="868"/>
      <c r="J74" s="868"/>
      <c r="K74" s="868"/>
      <c r="L74" s="868"/>
      <c r="M74" s="868"/>
      <c r="N74" s="868"/>
      <c r="O74" s="868"/>
      <c r="P74" s="868"/>
      <c r="Q74" s="868"/>
      <c r="R74" s="868"/>
      <c r="S74" s="869"/>
      <c r="Y74" s="308"/>
      <c r="Z74" s="273">
        <f>AVERAGE(Z81:Z162)</f>
        <v>0</v>
      </c>
    </row>
    <row r="75" spans="1:26" ht="7.5" customHeight="1" thickTop="1" x14ac:dyDescent="0.25">
      <c r="A75" s="173"/>
      <c r="B75" s="306"/>
      <c r="C75" s="307"/>
      <c r="D75" s="307"/>
      <c r="E75" s="307"/>
      <c r="F75" s="307"/>
      <c r="G75" s="173"/>
      <c r="H75" s="275"/>
      <c r="I75" s="276"/>
      <c r="J75" s="275"/>
      <c r="K75" s="275"/>
      <c r="L75" s="275"/>
      <c r="M75" s="275"/>
      <c r="N75" s="275"/>
      <c r="O75" s="275"/>
      <c r="P75" s="275"/>
      <c r="Q75" s="275"/>
      <c r="R75" s="275"/>
      <c r="S75" s="275"/>
    </row>
    <row r="76" spans="1:26" ht="22.5" customHeight="1" thickBot="1" x14ac:dyDescent="0.3">
      <c r="A76" s="173"/>
      <c r="B76" s="306"/>
      <c r="C76" s="307"/>
      <c r="D76" s="307"/>
      <c r="E76" s="307"/>
      <c r="F76" s="307"/>
      <c r="G76" s="173"/>
      <c r="H76" s="870" t="s">
        <v>117</v>
      </c>
      <c r="I76" s="871"/>
      <c r="J76" s="685" t="s">
        <v>167</v>
      </c>
      <c r="K76" s="793"/>
      <c r="L76" s="793"/>
      <c r="M76" s="793"/>
      <c r="N76" s="793"/>
      <c r="O76" s="793"/>
      <c r="P76" s="793"/>
      <c r="Q76" s="793"/>
      <c r="R76" s="793"/>
      <c r="S76" s="794"/>
      <c r="V76" s="277" t="s">
        <v>945</v>
      </c>
      <c r="W76" s="278">
        <f>(U81+U83)/2</f>
        <v>1</v>
      </c>
    </row>
    <row r="77" spans="1:26" ht="7.5" customHeight="1" thickTop="1" x14ac:dyDescent="0.25">
      <c r="A77" s="173"/>
      <c r="B77" s="306"/>
      <c r="C77" s="307"/>
      <c r="D77" s="307"/>
      <c r="E77" s="307"/>
      <c r="F77" s="307"/>
      <c r="G77" s="173"/>
      <c r="H77" s="173"/>
      <c r="I77" s="265"/>
      <c r="J77" s="271"/>
      <c r="K77" s="173"/>
      <c r="L77" s="173"/>
      <c r="M77" s="173"/>
      <c r="N77" s="173"/>
      <c r="O77" s="173"/>
      <c r="P77" s="173"/>
      <c r="Q77" s="173"/>
      <c r="R77" s="177"/>
      <c r="S77" s="173"/>
    </row>
    <row r="78" spans="1:26" ht="85.5" customHeight="1" thickBot="1" x14ac:dyDescent="0.3">
      <c r="A78" s="173"/>
      <c r="B78" s="306"/>
      <c r="C78" s="307"/>
      <c r="D78" s="307"/>
      <c r="E78" s="307"/>
      <c r="F78" s="307"/>
      <c r="G78" s="173"/>
      <c r="H78" s="823" t="s">
        <v>168</v>
      </c>
      <c r="I78" s="866"/>
      <c r="J78" s="866"/>
      <c r="K78" s="866"/>
      <c r="L78" s="866"/>
      <c r="M78" s="866"/>
      <c r="N78" s="866"/>
      <c r="O78" s="866"/>
      <c r="P78" s="866"/>
      <c r="Q78" s="866"/>
      <c r="R78" s="866"/>
      <c r="S78" s="867"/>
    </row>
    <row r="79" spans="1:26" ht="12.75" customHeight="1" thickTop="1" x14ac:dyDescent="0.25">
      <c r="A79" s="173"/>
      <c r="B79" s="306"/>
      <c r="C79" s="307"/>
      <c r="D79" s="307"/>
      <c r="E79" s="307"/>
      <c r="F79" s="307"/>
      <c r="G79" s="173"/>
      <c r="H79" s="173"/>
      <c r="I79" s="296"/>
      <c r="J79" s="173"/>
      <c r="K79" s="173"/>
      <c r="L79" s="173"/>
      <c r="M79" s="173"/>
      <c r="N79" s="173"/>
      <c r="O79" s="173"/>
      <c r="P79" s="173"/>
      <c r="Q79" s="173"/>
      <c r="R79" s="173"/>
      <c r="S79" s="173"/>
    </row>
    <row r="80" spans="1:26" ht="37.5" customHeight="1" thickBot="1" x14ac:dyDescent="0.3">
      <c r="A80" s="279" t="s">
        <v>112</v>
      </c>
      <c r="B80" s="306"/>
      <c r="C80" s="307"/>
      <c r="D80" s="307"/>
      <c r="E80" s="307"/>
      <c r="F80" s="307"/>
      <c r="G80" s="173"/>
      <c r="H80" s="281" t="s">
        <v>120</v>
      </c>
      <c r="I80" s="297" t="s">
        <v>946</v>
      </c>
      <c r="J80" s="282" t="s">
        <v>121</v>
      </c>
      <c r="K80" s="283"/>
      <c r="L80" s="283"/>
      <c r="M80" s="283"/>
      <c r="N80" s="283"/>
      <c r="O80" s="283"/>
      <c r="P80" s="283"/>
      <c r="Q80" s="283"/>
      <c r="R80" s="177"/>
      <c r="S80" s="281" t="s">
        <v>122</v>
      </c>
      <c r="V80" s="284" t="s">
        <v>825</v>
      </c>
      <c r="W80" s="285" t="s">
        <v>826</v>
      </c>
      <c r="X80" s="285" t="s">
        <v>827</v>
      </c>
      <c r="Y80" s="309" t="s">
        <v>833</v>
      </c>
      <c r="Z80" s="310" t="s">
        <v>863</v>
      </c>
    </row>
    <row r="81" spans="1:26" ht="37.5" customHeight="1" thickTop="1" thickBot="1" x14ac:dyDescent="0.3">
      <c r="A81" s="171" t="s">
        <v>123</v>
      </c>
      <c r="B81" s="306"/>
      <c r="C81" s="101" t="s">
        <v>124</v>
      </c>
      <c r="D81" s="101" t="s">
        <v>125</v>
      </c>
      <c r="E81" s="101" t="s">
        <v>126</v>
      </c>
      <c r="F81" s="101" t="s">
        <v>127</v>
      </c>
      <c r="G81" s="173"/>
      <c r="H81" s="311" t="s">
        <v>128</v>
      </c>
      <c r="I81" s="168" t="s">
        <v>129</v>
      </c>
      <c r="J81" s="830" t="s">
        <v>169</v>
      </c>
      <c r="K81" s="831"/>
      <c r="L81" s="831"/>
      <c r="M81" s="831"/>
      <c r="N81" s="831"/>
      <c r="O81" s="831"/>
      <c r="P81" s="831"/>
      <c r="Q81" s="831"/>
      <c r="R81" s="290"/>
      <c r="S81" s="312"/>
      <c r="T81" s="579">
        <v>1</v>
      </c>
      <c r="U81" s="575">
        <f>T81</f>
        <v>1</v>
      </c>
      <c r="V81" s="268" t="b">
        <v>0</v>
      </c>
      <c r="W81" s="292">
        <f>IF(V81=TRUE,$X$81,0)</f>
        <v>0</v>
      </c>
      <c r="X81" s="292">
        <v>1</v>
      </c>
      <c r="Y81" s="292">
        <f>SUM(W81)</f>
        <v>0</v>
      </c>
      <c r="Z81" s="293">
        <f>Y81/1</f>
        <v>0</v>
      </c>
    </row>
    <row r="82" spans="1:26" ht="37.5" customHeight="1" thickTop="1" thickBot="1" x14ac:dyDescent="0.3">
      <c r="A82" s="171" t="s">
        <v>123</v>
      </c>
      <c r="B82" s="306"/>
      <c r="C82" s="313"/>
      <c r="D82" s="101" t="s">
        <v>125</v>
      </c>
      <c r="E82" s="101" t="s">
        <v>126</v>
      </c>
      <c r="F82" s="101" t="s">
        <v>127</v>
      </c>
      <c r="G82" s="173"/>
      <c r="H82" s="311" t="s">
        <v>131</v>
      </c>
      <c r="I82" s="168" t="s">
        <v>132</v>
      </c>
      <c r="J82" s="859" t="s">
        <v>247</v>
      </c>
      <c r="K82" s="802"/>
      <c r="L82" s="802"/>
      <c r="M82" s="802"/>
      <c r="N82" s="802"/>
      <c r="O82" s="802"/>
      <c r="P82" s="802"/>
      <c r="Q82" s="802"/>
      <c r="R82" s="257"/>
      <c r="S82" s="295"/>
      <c r="V82" s="472" t="b">
        <f>IF(AND(V83=TRUE,V84=TRUE),TRUE,FALSE)</f>
        <v>0</v>
      </c>
    </row>
    <row r="83" spans="1:26" ht="48" customHeight="1" thickTop="1" thickBot="1" x14ac:dyDescent="0.3">
      <c r="A83" s="171" t="s">
        <v>123</v>
      </c>
      <c r="B83" s="306"/>
      <c r="C83" s="116"/>
      <c r="D83" s="101" t="s">
        <v>125</v>
      </c>
      <c r="E83" s="101" t="s">
        <v>126</v>
      </c>
      <c r="F83" s="101" t="s">
        <v>127</v>
      </c>
      <c r="G83" s="173"/>
      <c r="H83" s="311" t="s">
        <v>131</v>
      </c>
      <c r="I83" s="168" t="s">
        <v>219</v>
      </c>
      <c r="J83" s="781" t="s">
        <v>248</v>
      </c>
      <c r="K83" s="860"/>
      <c r="L83" s="860"/>
      <c r="M83" s="860"/>
      <c r="N83" s="860"/>
      <c r="O83" s="860"/>
      <c r="P83" s="860"/>
      <c r="Q83" s="860"/>
      <c r="R83" s="299"/>
      <c r="S83" s="312"/>
      <c r="T83" s="579">
        <v>0.5</v>
      </c>
      <c r="U83" s="575">
        <f>(T83+T84)</f>
        <v>1</v>
      </c>
      <c r="V83" s="268" t="b">
        <v>0</v>
      </c>
      <c r="W83" s="292">
        <f>IF(V83=TRUE,$X$83,0)</f>
        <v>0</v>
      </c>
      <c r="X83" s="268">
        <v>0.5</v>
      </c>
      <c r="Y83" s="292">
        <f>SUM(W83:W84)</f>
        <v>0</v>
      </c>
      <c r="Z83" s="293">
        <f>Y83/1</f>
        <v>0</v>
      </c>
    </row>
    <row r="84" spans="1:26" ht="37.5" customHeight="1" thickTop="1" thickBot="1" x14ac:dyDescent="0.3">
      <c r="A84" s="171" t="s">
        <v>123</v>
      </c>
      <c r="B84" s="306"/>
      <c r="C84" s="116"/>
      <c r="D84" s="101" t="s">
        <v>125</v>
      </c>
      <c r="E84" s="101" t="s">
        <v>126</v>
      </c>
      <c r="F84" s="101" t="s">
        <v>127</v>
      </c>
      <c r="G84" s="173"/>
      <c r="H84" s="311" t="s">
        <v>131</v>
      </c>
      <c r="I84" s="168" t="s">
        <v>134</v>
      </c>
      <c r="J84" s="783" t="s">
        <v>249</v>
      </c>
      <c r="K84" s="854"/>
      <c r="L84" s="854"/>
      <c r="M84" s="854"/>
      <c r="N84" s="854"/>
      <c r="O84" s="854"/>
      <c r="P84" s="854"/>
      <c r="Q84" s="854"/>
      <c r="R84" s="301"/>
      <c r="S84" s="312"/>
      <c r="T84" s="579">
        <v>0.5</v>
      </c>
      <c r="V84" s="268" t="b">
        <v>0</v>
      </c>
      <c r="W84" s="292">
        <f>IF(V84=TRUE,$X$83,0)</f>
        <v>0</v>
      </c>
    </row>
    <row r="85" spans="1:26" ht="37.5" customHeight="1" thickTop="1" x14ac:dyDescent="0.25">
      <c r="A85" s="254"/>
      <c r="B85" s="254"/>
      <c r="C85" s="263"/>
      <c r="D85" s="263"/>
      <c r="E85" s="263"/>
      <c r="F85" s="264"/>
      <c r="G85" s="173"/>
      <c r="H85" s="173"/>
      <c r="I85" s="265"/>
      <c r="J85" s="173"/>
      <c r="K85" s="173"/>
      <c r="L85" s="173"/>
      <c r="M85" s="173"/>
      <c r="N85" s="173"/>
      <c r="O85" s="173"/>
      <c r="P85" s="173"/>
      <c r="Q85" s="173"/>
      <c r="R85" s="173"/>
      <c r="S85" s="173"/>
    </row>
    <row r="86" spans="1:26" ht="22.5" customHeight="1" thickBot="1" x14ac:dyDescent="0.3">
      <c r="A86" s="306"/>
      <c r="B86" s="306"/>
      <c r="C86" s="313"/>
      <c r="D86" s="313"/>
      <c r="E86" s="313"/>
      <c r="F86" s="313"/>
      <c r="G86" s="173"/>
      <c r="H86" s="821" t="s">
        <v>117</v>
      </c>
      <c r="I86" s="822"/>
      <c r="J86" s="685" t="s">
        <v>170</v>
      </c>
      <c r="K86" s="686"/>
      <c r="L86" s="686"/>
      <c r="M86" s="686"/>
      <c r="N86" s="686"/>
      <c r="O86" s="686"/>
      <c r="P86" s="686"/>
      <c r="Q86" s="686"/>
      <c r="R86" s="686"/>
      <c r="S86" s="687"/>
      <c r="V86" s="277" t="s">
        <v>945</v>
      </c>
      <c r="W86" s="278">
        <f>(U91+U93+U96)/3</f>
        <v>1</v>
      </c>
    </row>
    <row r="87" spans="1:26" ht="6.75" customHeight="1" thickTop="1" x14ac:dyDescent="0.25">
      <c r="A87" s="306"/>
      <c r="B87" s="306"/>
      <c r="C87" s="313"/>
      <c r="D87" s="313"/>
      <c r="E87" s="313"/>
      <c r="F87" s="313"/>
      <c r="G87" s="173"/>
      <c r="H87" s="314"/>
      <c r="I87" s="315"/>
      <c r="J87" s="314"/>
      <c r="K87" s="314"/>
      <c r="L87" s="314"/>
      <c r="M87" s="314"/>
      <c r="N87" s="314"/>
      <c r="O87" s="314"/>
      <c r="P87" s="314"/>
      <c r="Q87" s="314"/>
      <c r="R87" s="316"/>
      <c r="S87" s="314"/>
    </row>
    <row r="88" spans="1:26" ht="102" customHeight="1" thickBot="1" x14ac:dyDescent="0.3">
      <c r="A88" s="306"/>
      <c r="B88" s="306"/>
      <c r="C88" s="313"/>
      <c r="D88" s="313"/>
      <c r="E88" s="313"/>
      <c r="F88" s="313"/>
      <c r="G88" s="173"/>
      <c r="H88" s="823" t="s">
        <v>171</v>
      </c>
      <c r="I88" s="823"/>
      <c r="J88" s="823"/>
      <c r="K88" s="823"/>
      <c r="L88" s="823"/>
      <c r="M88" s="823"/>
      <c r="N88" s="823"/>
      <c r="O88" s="823"/>
      <c r="P88" s="823"/>
      <c r="Q88" s="823"/>
      <c r="R88" s="823"/>
      <c r="S88" s="824"/>
    </row>
    <row r="89" spans="1:26" ht="7.5" customHeight="1" thickTop="1" x14ac:dyDescent="0.25">
      <c r="A89" s="306"/>
      <c r="B89" s="306"/>
      <c r="C89" s="313"/>
      <c r="D89" s="313"/>
      <c r="E89" s="313"/>
      <c r="F89" s="313"/>
      <c r="G89" s="173"/>
      <c r="H89" s="173"/>
      <c r="I89" s="296"/>
      <c r="J89" s="173"/>
      <c r="K89" s="173"/>
      <c r="L89" s="173"/>
      <c r="M89" s="173"/>
      <c r="N89" s="173"/>
      <c r="O89" s="173"/>
      <c r="P89" s="173"/>
      <c r="Q89" s="173"/>
      <c r="R89" s="173"/>
      <c r="S89" s="173"/>
    </row>
    <row r="90" spans="1:26" ht="37.5" customHeight="1" thickBot="1" x14ac:dyDescent="0.3">
      <c r="A90" s="306"/>
      <c r="B90" s="306"/>
      <c r="C90" s="313"/>
      <c r="D90" s="317"/>
      <c r="E90" s="317"/>
      <c r="F90" s="317"/>
      <c r="G90" s="173"/>
      <c r="H90" s="281" t="s">
        <v>120</v>
      </c>
      <c r="I90" s="297" t="s">
        <v>946</v>
      </c>
      <c r="J90" s="282" t="s">
        <v>121</v>
      </c>
      <c r="K90" s="283"/>
      <c r="L90" s="283"/>
      <c r="M90" s="283"/>
      <c r="N90" s="283"/>
      <c r="O90" s="283"/>
      <c r="P90" s="283"/>
      <c r="Q90" s="283"/>
      <c r="R90" s="177"/>
      <c r="S90" s="281" t="s">
        <v>122</v>
      </c>
      <c r="V90" s="284" t="s">
        <v>825</v>
      </c>
      <c r="W90" s="285" t="s">
        <v>826</v>
      </c>
      <c r="X90" s="285" t="s">
        <v>827</v>
      </c>
      <c r="Y90" s="309" t="s">
        <v>834</v>
      </c>
      <c r="Z90" s="310" t="s">
        <v>863</v>
      </c>
    </row>
    <row r="91" spans="1:26" ht="49.5" customHeight="1" thickTop="1" thickBot="1" x14ac:dyDescent="0.3">
      <c r="A91" s="171" t="s">
        <v>123</v>
      </c>
      <c r="B91" s="306"/>
      <c r="C91" s="101" t="s">
        <v>124</v>
      </c>
      <c r="D91" s="101" t="s">
        <v>125</v>
      </c>
      <c r="E91" s="101" t="s">
        <v>126</v>
      </c>
      <c r="F91" s="101" t="s">
        <v>127</v>
      </c>
      <c r="G91" s="173"/>
      <c r="H91" s="311" t="s">
        <v>128</v>
      </c>
      <c r="I91" s="168" t="s">
        <v>136</v>
      </c>
      <c r="J91" s="830" t="s">
        <v>949</v>
      </c>
      <c r="K91" s="831"/>
      <c r="L91" s="831"/>
      <c r="M91" s="831"/>
      <c r="N91" s="831"/>
      <c r="O91" s="831"/>
      <c r="P91" s="831"/>
      <c r="Q91" s="831"/>
      <c r="R91" s="290"/>
      <c r="S91" s="312"/>
      <c r="T91" s="579">
        <v>1</v>
      </c>
      <c r="U91" s="575">
        <f>T91</f>
        <v>1</v>
      </c>
      <c r="V91" s="268" t="b">
        <v>0</v>
      </c>
      <c r="W91" s="292">
        <f>IF(V91=TRUE,$X$91,0)</f>
        <v>0</v>
      </c>
      <c r="X91" s="292">
        <v>1</v>
      </c>
      <c r="Y91" s="292">
        <f>SUM(W91)</f>
        <v>0</v>
      </c>
      <c r="Z91" s="293">
        <f>Y91/1</f>
        <v>0</v>
      </c>
    </row>
    <row r="92" spans="1:26" ht="37.5" customHeight="1" thickTop="1" thickBot="1" x14ac:dyDescent="0.3">
      <c r="A92" s="171" t="s">
        <v>123</v>
      </c>
      <c r="B92" s="306"/>
      <c r="C92" s="101" t="s">
        <v>124</v>
      </c>
      <c r="D92" s="101" t="s">
        <v>125</v>
      </c>
      <c r="E92" s="101" t="s">
        <v>126</v>
      </c>
      <c r="F92" s="101" t="s">
        <v>127</v>
      </c>
      <c r="G92" s="173"/>
      <c r="H92" s="311" t="s">
        <v>131</v>
      </c>
      <c r="I92" s="168" t="s">
        <v>138</v>
      </c>
      <c r="J92" s="806" t="s">
        <v>172</v>
      </c>
      <c r="K92" s="807"/>
      <c r="L92" s="807"/>
      <c r="M92" s="807"/>
      <c r="N92" s="807"/>
      <c r="O92" s="807"/>
      <c r="P92" s="807"/>
      <c r="Q92" s="807"/>
      <c r="R92" s="175"/>
      <c r="S92" s="258"/>
      <c r="V92" s="472" t="b">
        <f>IF(AND(V93=TRUE,V94=TRUE),TRUE,FALSE)</f>
        <v>0</v>
      </c>
    </row>
    <row r="93" spans="1:26" ht="37.5" customHeight="1" thickTop="1" thickBot="1" x14ac:dyDescent="0.3">
      <c r="A93" s="171" t="s">
        <v>123</v>
      </c>
      <c r="B93" s="306"/>
      <c r="C93" s="101" t="s">
        <v>124</v>
      </c>
      <c r="D93" s="101" t="s">
        <v>125</v>
      </c>
      <c r="E93" s="101" t="s">
        <v>126</v>
      </c>
      <c r="F93" s="101" t="s">
        <v>127</v>
      </c>
      <c r="G93" s="173"/>
      <c r="H93" s="311" t="s">
        <v>131</v>
      </c>
      <c r="I93" s="168" t="s">
        <v>173</v>
      </c>
      <c r="J93" s="781" t="s">
        <v>174</v>
      </c>
      <c r="K93" s="785"/>
      <c r="L93" s="785"/>
      <c r="M93" s="785"/>
      <c r="N93" s="785"/>
      <c r="O93" s="785"/>
      <c r="P93" s="785"/>
      <c r="Q93" s="785"/>
      <c r="R93" s="177"/>
      <c r="S93" s="312"/>
      <c r="T93" s="579">
        <v>0.5</v>
      </c>
      <c r="U93" s="575">
        <f>T93+T94</f>
        <v>1</v>
      </c>
      <c r="V93" s="268" t="b">
        <v>0</v>
      </c>
      <c r="W93" s="292">
        <f>IF(V93=TRUE,$X$93,0)</f>
        <v>0</v>
      </c>
      <c r="X93" s="268">
        <v>0.5</v>
      </c>
      <c r="Y93" s="292">
        <f>SUM(W93:W94)</f>
        <v>0</v>
      </c>
      <c r="Z93" s="293">
        <f>Y93/1</f>
        <v>0</v>
      </c>
    </row>
    <row r="94" spans="1:26" ht="48.75" customHeight="1" thickTop="1" thickBot="1" x14ac:dyDescent="0.3">
      <c r="A94" s="171" t="s">
        <v>123</v>
      </c>
      <c r="B94" s="306"/>
      <c r="C94" s="101" t="s">
        <v>124</v>
      </c>
      <c r="D94" s="101" t="s">
        <v>125</v>
      </c>
      <c r="E94" s="101" t="s">
        <v>126</v>
      </c>
      <c r="F94" s="101" t="s">
        <v>127</v>
      </c>
      <c r="G94" s="173"/>
      <c r="H94" s="311" t="s">
        <v>131</v>
      </c>
      <c r="I94" s="168" t="s">
        <v>140</v>
      </c>
      <c r="J94" s="783" t="s">
        <v>175</v>
      </c>
      <c r="K94" s="854"/>
      <c r="L94" s="854"/>
      <c r="M94" s="854"/>
      <c r="N94" s="854"/>
      <c r="O94" s="854"/>
      <c r="P94" s="854"/>
      <c r="Q94" s="854"/>
      <c r="R94" s="304"/>
      <c r="S94" s="312"/>
      <c r="T94" s="579">
        <v>0.5</v>
      </c>
      <c r="V94" s="268" t="b">
        <v>0</v>
      </c>
      <c r="W94" s="292">
        <f>IF(V94=TRUE,$X$93,0)</f>
        <v>0</v>
      </c>
    </row>
    <row r="95" spans="1:26" ht="49.5" customHeight="1" thickTop="1" thickBot="1" x14ac:dyDescent="0.3">
      <c r="A95" s="171" t="s">
        <v>123</v>
      </c>
      <c r="B95" s="306"/>
      <c r="C95" s="313"/>
      <c r="D95" s="101" t="s">
        <v>125</v>
      </c>
      <c r="E95" s="101" t="s">
        <v>126</v>
      </c>
      <c r="F95" s="101" t="s">
        <v>127</v>
      </c>
      <c r="G95" s="173"/>
      <c r="H95" s="311" t="s">
        <v>250</v>
      </c>
      <c r="I95" s="168" t="s">
        <v>251</v>
      </c>
      <c r="J95" s="859" t="s">
        <v>252</v>
      </c>
      <c r="K95" s="802"/>
      <c r="L95" s="802"/>
      <c r="M95" s="802"/>
      <c r="N95" s="802"/>
      <c r="O95" s="802"/>
      <c r="P95" s="802"/>
      <c r="Q95" s="802"/>
      <c r="R95" s="175"/>
      <c r="S95" s="295"/>
      <c r="V95" s="472" t="b">
        <f>IF(AND(V96=TRUE,V97=TRUE,V98=TRUE),TRUE,FALSE)</f>
        <v>0</v>
      </c>
    </row>
    <row r="96" spans="1:26" ht="54.75" customHeight="1" thickTop="1" thickBot="1" x14ac:dyDescent="0.3">
      <c r="A96" s="171" t="s">
        <v>123</v>
      </c>
      <c r="B96" s="306"/>
      <c r="C96" s="116"/>
      <c r="D96" s="101" t="s">
        <v>125</v>
      </c>
      <c r="E96" s="101" t="s">
        <v>126</v>
      </c>
      <c r="F96" s="101" t="s">
        <v>127</v>
      </c>
      <c r="G96" s="173"/>
      <c r="H96" s="311" t="s">
        <v>250</v>
      </c>
      <c r="I96" s="168" t="s">
        <v>253</v>
      </c>
      <c r="J96" s="781" t="s">
        <v>254</v>
      </c>
      <c r="K96" s="860"/>
      <c r="L96" s="860"/>
      <c r="M96" s="860"/>
      <c r="N96" s="860"/>
      <c r="O96" s="860"/>
      <c r="P96" s="860"/>
      <c r="Q96" s="860"/>
      <c r="R96" s="177"/>
      <c r="S96" s="312"/>
      <c r="T96" s="579">
        <f>1/3</f>
        <v>0.33333333333333331</v>
      </c>
      <c r="U96" s="575">
        <f>T96+T97+T98</f>
        <v>1</v>
      </c>
      <c r="V96" s="268" t="b">
        <v>0</v>
      </c>
      <c r="W96" s="292">
        <f>IF(V96=TRUE,$X$96,0)</f>
        <v>0</v>
      </c>
      <c r="X96" s="266">
        <f>1/3</f>
        <v>0.33333333333333331</v>
      </c>
      <c r="Y96" s="292">
        <f>SUM(W96:W98)</f>
        <v>0</v>
      </c>
      <c r="Z96" s="293">
        <f>Y96/1</f>
        <v>0</v>
      </c>
    </row>
    <row r="97" spans="1:26" ht="37.5" customHeight="1" thickTop="1" thickBot="1" x14ac:dyDescent="0.3">
      <c r="A97" s="171" t="s">
        <v>123</v>
      </c>
      <c r="B97" s="306"/>
      <c r="C97" s="116"/>
      <c r="D97" s="116"/>
      <c r="E97" s="101" t="s">
        <v>126</v>
      </c>
      <c r="F97" s="101" t="s">
        <v>127</v>
      </c>
      <c r="G97" s="173"/>
      <c r="H97" s="311" t="s">
        <v>250</v>
      </c>
      <c r="I97" s="168" t="s">
        <v>303</v>
      </c>
      <c r="J97" s="781" t="s">
        <v>304</v>
      </c>
      <c r="K97" s="785"/>
      <c r="L97" s="785"/>
      <c r="M97" s="785"/>
      <c r="N97" s="785"/>
      <c r="O97" s="785"/>
      <c r="P97" s="785"/>
      <c r="Q97" s="785"/>
      <c r="R97" s="303"/>
      <c r="S97" s="312"/>
      <c r="T97" s="579">
        <f>1/3</f>
        <v>0.33333333333333331</v>
      </c>
      <c r="V97" s="268" t="b">
        <v>0</v>
      </c>
      <c r="W97" s="292">
        <f>IF(V97=TRUE,$X$96,0)</f>
        <v>0</v>
      </c>
    </row>
    <row r="98" spans="1:26" ht="48.75" customHeight="1" thickTop="1" thickBot="1" x14ac:dyDescent="0.3">
      <c r="A98" s="171" t="s">
        <v>123</v>
      </c>
      <c r="B98" s="306"/>
      <c r="C98" s="116"/>
      <c r="D98" s="101" t="s">
        <v>125</v>
      </c>
      <c r="E98" s="101" t="s">
        <v>126</v>
      </c>
      <c r="F98" s="101" t="s">
        <v>127</v>
      </c>
      <c r="G98" s="173"/>
      <c r="H98" s="311" t="s">
        <v>250</v>
      </c>
      <c r="I98" s="168" t="s">
        <v>255</v>
      </c>
      <c r="J98" s="783" t="s">
        <v>256</v>
      </c>
      <c r="K98" s="862"/>
      <c r="L98" s="862"/>
      <c r="M98" s="862"/>
      <c r="N98" s="862"/>
      <c r="O98" s="862"/>
      <c r="P98" s="862"/>
      <c r="Q98" s="862"/>
      <c r="R98" s="304"/>
      <c r="S98" s="312"/>
      <c r="T98" s="579">
        <f>1/3</f>
        <v>0.33333333333333331</v>
      </c>
      <c r="V98" s="268" t="b">
        <v>0</v>
      </c>
      <c r="W98" s="292">
        <f>IF(V98=TRUE,$X$96,0)</f>
        <v>0</v>
      </c>
    </row>
    <row r="99" spans="1:26" ht="22.5" customHeight="1" thickTop="1" x14ac:dyDescent="0.25"/>
    <row r="100" spans="1:26" ht="22.5" customHeight="1" x14ac:dyDescent="0.25">
      <c r="A100" s="254"/>
      <c r="B100" s="254"/>
      <c r="C100" s="263"/>
      <c r="D100" s="263"/>
      <c r="E100" s="263"/>
      <c r="F100" s="264"/>
      <c r="G100" s="173"/>
      <c r="H100" s="173"/>
      <c r="I100" s="265"/>
      <c r="J100" s="173"/>
      <c r="K100" s="173"/>
      <c r="L100" s="173"/>
      <c r="M100" s="173"/>
      <c r="N100" s="173"/>
      <c r="O100" s="173"/>
      <c r="P100" s="173"/>
      <c r="Q100" s="173"/>
      <c r="R100" s="173"/>
      <c r="S100" s="173"/>
    </row>
    <row r="101" spans="1:26" ht="22.5" customHeight="1" thickBot="1" x14ac:dyDescent="0.3">
      <c r="A101" s="306"/>
      <c r="B101" s="306"/>
      <c r="C101" s="313"/>
      <c r="D101" s="313"/>
      <c r="E101" s="313"/>
      <c r="F101" s="313"/>
      <c r="G101" s="173"/>
      <c r="H101" s="863" t="s">
        <v>176</v>
      </c>
      <c r="I101" s="863"/>
      <c r="J101" s="863"/>
      <c r="K101" s="863"/>
      <c r="L101" s="863"/>
      <c r="M101" s="863"/>
      <c r="N101" s="863"/>
      <c r="O101" s="863"/>
      <c r="P101" s="863"/>
      <c r="Q101" s="863"/>
      <c r="R101" s="863"/>
      <c r="S101" s="864"/>
    </row>
    <row r="102" spans="1:26" ht="7.5" customHeight="1" thickTop="1" x14ac:dyDescent="0.25">
      <c r="A102" s="306"/>
      <c r="B102" s="306"/>
      <c r="C102" s="313"/>
      <c r="D102" s="313"/>
      <c r="E102" s="313"/>
      <c r="F102" s="313"/>
      <c r="G102" s="173"/>
      <c r="H102" s="314"/>
      <c r="I102" s="319"/>
      <c r="J102" s="314"/>
      <c r="K102" s="314"/>
      <c r="L102" s="314"/>
      <c r="M102" s="314"/>
      <c r="N102" s="314"/>
      <c r="O102" s="314"/>
      <c r="P102" s="314"/>
      <c r="Q102" s="314"/>
      <c r="R102" s="316"/>
      <c r="S102" s="314"/>
    </row>
    <row r="103" spans="1:26" ht="108" customHeight="1" thickBot="1" x14ac:dyDescent="0.3">
      <c r="A103" s="306"/>
      <c r="B103" s="306"/>
      <c r="C103" s="313"/>
      <c r="D103" s="313"/>
      <c r="E103" s="313"/>
      <c r="F103" s="313"/>
      <c r="G103" s="173"/>
      <c r="H103" s="819" t="s">
        <v>177</v>
      </c>
      <c r="I103" s="819"/>
      <c r="J103" s="819"/>
      <c r="K103" s="819"/>
      <c r="L103" s="819"/>
      <c r="M103" s="819"/>
      <c r="N103" s="819"/>
      <c r="O103" s="819"/>
      <c r="P103" s="819"/>
      <c r="Q103" s="819"/>
      <c r="R103" s="819"/>
      <c r="S103" s="820"/>
    </row>
    <row r="104" spans="1:26" ht="7.5" customHeight="1" thickTop="1" x14ac:dyDescent="0.25">
      <c r="A104" s="306"/>
      <c r="B104" s="306"/>
      <c r="C104" s="313"/>
      <c r="D104" s="313"/>
      <c r="E104" s="313"/>
      <c r="F104" s="313"/>
      <c r="G104" s="173"/>
      <c r="H104" s="320"/>
      <c r="I104" s="321"/>
      <c r="J104" s="320"/>
      <c r="K104" s="320"/>
      <c r="L104" s="320"/>
      <c r="M104" s="320"/>
      <c r="N104" s="320"/>
      <c r="O104" s="320"/>
      <c r="P104" s="320"/>
      <c r="Q104" s="320"/>
      <c r="R104" s="320"/>
      <c r="S104" s="320"/>
    </row>
    <row r="105" spans="1:26" ht="22.5" customHeight="1" thickBot="1" x14ac:dyDescent="0.3">
      <c r="A105" s="306"/>
      <c r="B105" s="306"/>
      <c r="C105" s="313"/>
      <c r="D105" s="313"/>
      <c r="E105" s="313"/>
      <c r="F105" s="313"/>
      <c r="G105" s="173"/>
      <c r="H105" s="821" t="s">
        <v>117</v>
      </c>
      <c r="I105" s="822"/>
      <c r="J105" s="685" t="s">
        <v>178</v>
      </c>
      <c r="K105" s="686"/>
      <c r="L105" s="686"/>
      <c r="M105" s="686"/>
      <c r="N105" s="686"/>
      <c r="O105" s="686"/>
      <c r="P105" s="686"/>
      <c r="Q105" s="686"/>
      <c r="R105" s="686"/>
      <c r="S105" s="687"/>
      <c r="V105" s="277" t="s">
        <v>945</v>
      </c>
      <c r="W105" s="278">
        <f>(U110+U112+U114+U117)/4</f>
        <v>1</v>
      </c>
    </row>
    <row r="106" spans="1:26" ht="7.5" customHeight="1" thickTop="1" x14ac:dyDescent="0.25">
      <c r="A106" s="306"/>
      <c r="B106" s="306"/>
      <c r="C106" s="313"/>
      <c r="D106" s="313"/>
      <c r="E106" s="313"/>
      <c r="F106" s="313"/>
      <c r="G106" s="173"/>
      <c r="H106" s="314"/>
      <c r="I106" s="319"/>
      <c r="J106" s="314"/>
      <c r="K106" s="314"/>
      <c r="L106" s="314"/>
      <c r="M106" s="314"/>
      <c r="N106" s="314"/>
      <c r="O106" s="314"/>
      <c r="P106" s="314"/>
      <c r="Q106" s="314"/>
      <c r="R106" s="316"/>
      <c r="S106" s="314"/>
    </row>
    <row r="107" spans="1:26" ht="123.75" customHeight="1" thickBot="1" x14ac:dyDescent="0.3">
      <c r="A107" s="306"/>
      <c r="B107" s="306"/>
      <c r="C107" s="313"/>
      <c r="D107" s="313"/>
      <c r="E107" s="313"/>
      <c r="F107" s="313"/>
      <c r="G107" s="173"/>
      <c r="H107" s="823" t="s">
        <v>179</v>
      </c>
      <c r="I107" s="823"/>
      <c r="J107" s="823"/>
      <c r="K107" s="823"/>
      <c r="L107" s="823"/>
      <c r="M107" s="823"/>
      <c r="N107" s="823"/>
      <c r="O107" s="823"/>
      <c r="P107" s="823"/>
      <c r="Q107" s="823"/>
      <c r="R107" s="823"/>
      <c r="S107" s="824"/>
    </row>
    <row r="108" spans="1:26" ht="7.5" customHeight="1" thickTop="1" x14ac:dyDescent="0.25">
      <c r="A108" s="306"/>
      <c r="B108" s="306"/>
      <c r="C108" s="313"/>
      <c r="D108" s="313"/>
      <c r="E108" s="313"/>
      <c r="F108" s="313"/>
      <c r="G108" s="173"/>
      <c r="H108" s="173"/>
      <c r="I108" s="296"/>
      <c r="J108" s="173"/>
      <c r="K108" s="173"/>
      <c r="L108" s="173"/>
      <c r="M108" s="173"/>
      <c r="N108" s="173"/>
      <c r="O108" s="173"/>
      <c r="P108" s="173"/>
      <c r="Q108" s="173"/>
      <c r="R108" s="173"/>
      <c r="S108" s="173"/>
    </row>
    <row r="109" spans="1:26" ht="37.5" customHeight="1" thickBot="1" x14ac:dyDescent="0.3">
      <c r="A109" s="306"/>
      <c r="B109" s="306"/>
      <c r="C109" s="313"/>
      <c r="D109" s="313"/>
      <c r="E109" s="313"/>
      <c r="F109" s="313"/>
      <c r="G109" s="173"/>
      <c r="H109" s="281" t="s">
        <v>120</v>
      </c>
      <c r="I109" s="297" t="s">
        <v>946</v>
      </c>
      <c r="J109" s="282" t="s">
        <v>121</v>
      </c>
      <c r="K109" s="283"/>
      <c r="L109" s="283"/>
      <c r="M109" s="283"/>
      <c r="N109" s="283"/>
      <c r="O109" s="283"/>
      <c r="P109" s="283"/>
      <c r="Q109" s="283"/>
      <c r="R109" s="177"/>
      <c r="S109" s="281" t="s">
        <v>122</v>
      </c>
      <c r="V109" s="284" t="s">
        <v>825</v>
      </c>
      <c r="W109" s="285" t="s">
        <v>826</v>
      </c>
      <c r="X109" s="285" t="s">
        <v>827</v>
      </c>
      <c r="Y109" s="309" t="s">
        <v>835</v>
      </c>
      <c r="Z109" s="310" t="s">
        <v>863</v>
      </c>
    </row>
    <row r="110" spans="1:26" ht="49.5" customHeight="1" thickTop="1" thickBot="1" x14ac:dyDescent="0.3">
      <c r="A110" s="171" t="s">
        <v>123</v>
      </c>
      <c r="B110" s="306"/>
      <c r="C110" s="101" t="s">
        <v>124</v>
      </c>
      <c r="D110" s="101" t="s">
        <v>125</v>
      </c>
      <c r="E110" s="101" t="s">
        <v>126</v>
      </c>
      <c r="F110" s="101" t="s">
        <v>127</v>
      </c>
      <c r="G110" s="173"/>
      <c r="H110" s="311" t="s">
        <v>128</v>
      </c>
      <c r="I110" s="168" t="s">
        <v>158</v>
      </c>
      <c r="J110" s="830" t="s">
        <v>180</v>
      </c>
      <c r="K110" s="831"/>
      <c r="L110" s="831"/>
      <c r="M110" s="831"/>
      <c r="N110" s="831"/>
      <c r="O110" s="831"/>
      <c r="P110" s="831"/>
      <c r="Q110" s="831"/>
      <c r="R110" s="290"/>
      <c r="S110" s="312"/>
      <c r="T110" s="579">
        <v>1</v>
      </c>
      <c r="U110" s="575">
        <f>T110</f>
        <v>1</v>
      </c>
      <c r="V110" s="268" t="b">
        <v>0</v>
      </c>
      <c r="W110" s="292">
        <f>IF(V110=TRUE,$X$110,0)</f>
        <v>0</v>
      </c>
      <c r="X110" s="292">
        <v>1</v>
      </c>
      <c r="Y110" s="292">
        <f>SUM(W110)</f>
        <v>0</v>
      </c>
      <c r="Z110" s="293">
        <f>Y110/1</f>
        <v>0</v>
      </c>
    </row>
    <row r="111" spans="1:26" ht="37.5" customHeight="1" thickTop="1" thickBot="1" x14ac:dyDescent="0.3">
      <c r="A111" s="171" t="s">
        <v>123</v>
      </c>
      <c r="B111" s="306"/>
      <c r="C111" s="313"/>
      <c r="D111" s="101" t="s">
        <v>125</v>
      </c>
      <c r="E111" s="101" t="s">
        <v>126</v>
      </c>
      <c r="F111" s="101" t="s">
        <v>127</v>
      </c>
      <c r="G111" s="173"/>
      <c r="H111" s="311" t="s">
        <v>131</v>
      </c>
      <c r="I111" s="168" t="s">
        <v>257</v>
      </c>
      <c r="J111" s="706" t="s">
        <v>258</v>
      </c>
      <c r="K111" s="807"/>
      <c r="L111" s="807"/>
      <c r="M111" s="807"/>
      <c r="N111" s="807"/>
      <c r="O111" s="807"/>
      <c r="P111" s="807"/>
      <c r="Q111" s="807"/>
      <c r="R111" s="175"/>
      <c r="S111" s="295"/>
      <c r="V111" s="472" t="b">
        <f>IF(AND(V112=TRUE),TRUE,FALSE)</f>
        <v>0</v>
      </c>
    </row>
    <row r="112" spans="1:26" ht="37.5" customHeight="1" thickTop="1" thickBot="1" x14ac:dyDescent="0.3">
      <c r="A112" s="171" t="s">
        <v>123</v>
      </c>
      <c r="B112" s="306"/>
      <c r="C112" s="116"/>
      <c r="D112" s="101" t="s">
        <v>125</v>
      </c>
      <c r="E112" s="101" t="s">
        <v>126</v>
      </c>
      <c r="F112" s="101" t="s">
        <v>127</v>
      </c>
      <c r="G112" s="173"/>
      <c r="H112" s="311" t="s">
        <v>131</v>
      </c>
      <c r="I112" s="168" t="s">
        <v>259</v>
      </c>
      <c r="J112" s="857" t="s">
        <v>260</v>
      </c>
      <c r="K112" s="858"/>
      <c r="L112" s="858"/>
      <c r="M112" s="858"/>
      <c r="N112" s="858"/>
      <c r="O112" s="858"/>
      <c r="P112" s="858"/>
      <c r="Q112" s="858"/>
      <c r="R112" s="304"/>
      <c r="S112" s="312"/>
      <c r="T112" s="579">
        <v>1</v>
      </c>
      <c r="U112" s="575">
        <f>T112</f>
        <v>1</v>
      </c>
      <c r="V112" s="268" t="b">
        <v>0</v>
      </c>
      <c r="W112" s="292">
        <f>IF(V112=TRUE,$X$110,0)</f>
        <v>0</v>
      </c>
      <c r="Y112" s="292">
        <f>SUM(W112)</f>
        <v>0</v>
      </c>
      <c r="Z112" s="293">
        <f>Y112/1</f>
        <v>0</v>
      </c>
    </row>
    <row r="113" spans="1:26" ht="56.25" customHeight="1" thickTop="1" thickBot="1" x14ac:dyDescent="0.3">
      <c r="A113" s="171" t="s">
        <v>123</v>
      </c>
      <c r="B113" s="306"/>
      <c r="C113" s="313"/>
      <c r="D113" s="313"/>
      <c r="E113" s="101" t="s">
        <v>126</v>
      </c>
      <c r="F113" s="101" t="s">
        <v>127</v>
      </c>
      <c r="G113" s="173"/>
      <c r="H113" s="311" t="s">
        <v>250</v>
      </c>
      <c r="I113" s="294" t="s">
        <v>243</v>
      </c>
      <c r="J113" s="706" t="s">
        <v>972</v>
      </c>
      <c r="K113" s="807"/>
      <c r="L113" s="807"/>
      <c r="M113" s="807"/>
      <c r="N113" s="807"/>
      <c r="O113" s="807"/>
      <c r="P113" s="807"/>
      <c r="Q113" s="807"/>
      <c r="R113" s="175"/>
      <c r="S113" s="258"/>
      <c r="V113" s="472" t="b">
        <f>IF(AND(V114=TRUE,V115=TRUE),TRUE,FALSE)</f>
        <v>0</v>
      </c>
    </row>
    <row r="114" spans="1:26" ht="56.25" customHeight="1" thickTop="1" thickBot="1" x14ac:dyDescent="0.3">
      <c r="A114" s="171" t="s">
        <v>123</v>
      </c>
      <c r="B114" s="306"/>
      <c r="C114" s="116"/>
      <c r="D114" s="116"/>
      <c r="E114" s="101" t="s">
        <v>126</v>
      </c>
      <c r="F114" s="101" t="s">
        <v>127</v>
      </c>
      <c r="G114" s="173"/>
      <c r="H114" s="311" t="s">
        <v>250</v>
      </c>
      <c r="I114" s="294" t="s">
        <v>245</v>
      </c>
      <c r="J114" s="781" t="s">
        <v>973</v>
      </c>
      <c r="K114" s="860"/>
      <c r="L114" s="860"/>
      <c r="M114" s="860"/>
      <c r="N114" s="860"/>
      <c r="O114" s="860"/>
      <c r="P114" s="860"/>
      <c r="Q114" s="860"/>
      <c r="R114" s="177"/>
      <c r="S114" s="312"/>
      <c r="T114" s="579">
        <v>0.5</v>
      </c>
      <c r="U114" s="575">
        <f>T114+T115</f>
        <v>1</v>
      </c>
      <c r="V114" s="268" t="b">
        <v>0</v>
      </c>
      <c r="W114" s="292">
        <f>IF(V114=TRUE,$X$114,0)</f>
        <v>0</v>
      </c>
      <c r="X114" s="268">
        <v>0.5</v>
      </c>
      <c r="Y114" s="292">
        <f>SUM(W114:W115)</f>
        <v>0</v>
      </c>
      <c r="Z114" s="293">
        <f>Y114/1</f>
        <v>0</v>
      </c>
    </row>
    <row r="115" spans="1:26" ht="37.5" customHeight="1" thickTop="1" thickBot="1" x14ac:dyDescent="0.3">
      <c r="A115" s="171" t="s">
        <v>123</v>
      </c>
      <c r="B115" s="306"/>
      <c r="C115" s="116"/>
      <c r="D115" s="116"/>
      <c r="E115" s="101" t="s">
        <v>126</v>
      </c>
      <c r="F115" s="101" t="s">
        <v>127</v>
      </c>
      <c r="G115" s="173"/>
      <c r="H115" s="311" t="s">
        <v>250</v>
      </c>
      <c r="I115" s="294" t="s">
        <v>306</v>
      </c>
      <c r="J115" s="781" t="s">
        <v>307</v>
      </c>
      <c r="K115" s="785"/>
      <c r="L115" s="785"/>
      <c r="M115" s="785"/>
      <c r="N115" s="785"/>
      <c r="O115" s="785"/>
      <c r="P115" s="785"/>
      <c r="Q115" s="785"/>
      <c r="R115" s="177"/>
      <c r="S115" s="312"/>
      <c r="T115" s="579">
        <v>0.5</v>
      </c>
      <c r="V115" s="268" t="b">
        <v>0</v>
      </c>
      <c r="W115" s="292">
        <f>IF(V115=TRUE,$X$114,0)</f>
        <v>0</v>
      </c>
    </row>
    <row r="116" spans="1:26" ht="37.5" customHeight="1" thickTop="1" thickBot="1" x14ac:dyDescent="0.3">
      <c r="A116" s="171" t="s">
        <v>123</v>
      </c>
      <c r="B116" s="306"/>
      <c r="C116" s="313"/>
      <c r="D116" s="313"/>
      <c r="E116" s="101" t="s">
        <v>126</v>
      </c>
      <c r="F116" s="101" t="s">
        <v>127</v>
      </c>
      <c r="G116" s="173"/>
      <c r="H116" s="311" t="s">
        <v>160</v>
      </c>
      <c r="I116" s="168" t="s">
        <v>308</v>
      </c>
      <c r="J116" s="859" t="s">
        <v>309</v>
      </c>
      <c r="K116" s="802"/>
      <c r="L116" s="802"/>
      <c r="M116" s="802"/>
      <c r="N116" s="802"/>
      <c r="O116" s="802"/>
      <c r="P116" s="802"/>
      <c r="Q116" s="802"/>
      <c r="R116" s="175"/>
      <c r="S116" s="258"/>
      <c r="V116" s="472" t="b">
        <f>IF(AND(V117=TRUE,V118=TRUE),TRUE,FALSE)</f>
        <v>0</v>
      </c>
    </row>
    <row r="117" spans="1:26" ht="48.75" customHeight="1" thickTop="1" thickBot="1" x14ac:dyDescent="0.3">
      <c r="A117" s="171" t="s">
        <v>123</v>
      </c>
      <c r="B117" s="306"/>
      <c r="C117" s="116"/>
      <c r="D117" s="116"/>
      <c r="E117" s="101" t="s">
        <v>126</v>
      </c>
      <c r="F117" s="101" t="s">
        <v>127</v>
      </c>
      <c r="G117" s="173"/>
      <c r="H117" s="311" t="s">
        <v>160</v>
      </c>
      <c r="I117" s="168" t="s">
        <v>310</v>
      </c>
      <c r="J117" s="781" t="s">
        <v>311</v>
      </c>
      <c r="K117" s="860"/>
      <c r="L117" s="860"/>
      <c r="M117" s="860"/>
      <c r="N117" s="860"/>
      <c r="O117" s="860"/>
      <c r="P117" s="860"/>
      <c r="Q117" s="860"/>
      <c r="R117" s="177"/>
      <c r="S117" s="312"/>
      <c r="T117" s="579">
        <v>0.5</v>
      </c>
      <c r="U117" s="575">
        <f>T117+T118</f>
        <v>1</v>
      </c>
      <c r="V117" s="268" t="b">
        <v>0</v>
      </c>
      <c r="W117" s="292">
        <f>IF(V117=TRUE,$X$114,0)</f>
        <v>0</v>
      </c>
      <c r="Y117" s="292">
        <f>SUM(W117:W118)</f>
        <v>0</v>
      </c>
      <c r="Z117" s="293">
        <f>Y117/1</f>
        <v>0</v>
      </c>
    </row>
    <row r="118" spans="1:26" ht="37.5" customHeight="1" thickTop="1" thickBot="1" x14ac:dyDescent="0.3">
      <c r="A118" s="171" t="s">
        <v>123</v>
      </c>
      <c r="B118" s="306"/>
      <c r="C118" s="116"/>
      <c r="D118" s="116"/>
      <c r="E118" s="101" t="s">
        <v>126</v>
      </c>
      <c r="F118" s="101" t="s">
        <v>127</v>
      </c>
      <c r="G118" s="173"/>
      <c r="H118" s="311" t="s">
        <v>160</v>
      </c>
      <c r="I118" s="168" t="s">
        <v>312</v>
      </c>
      <c r="J118" s="783" t="s">
        <v>313</v>
      </c>
      <c r="K118" s="854"/>
      <c r="L118" s="854"/>
      <c r="M118" s="854"/>
      <c r="N118" s="854"/>
      <c r="O118" s="854"/>
      <c r="P118" s="854"/>
      <c r="Q118" s="854"/>
      <c r="R118" s="178"/>
      <c r="S118" s="312"/>
      <c r="T118" s="579">
        <v>0.5</v>
      </c>
      <c r="V118" s="268" t="b">
        <v>0</v>
      </c>
      <c r="W118" s="292">
        <f>IF(V118=TRUE,$X$114,0)</f>
        <v>0</v>
      </c>
    </row>
    <row r="119" spans="1:26" ht="22.5" customHeight="1" thickTop="1" x14ac:dyDescent="0.25">
      <c r="A119" s="254"/>
      <c r="B119" s="254"/>
      <c r="C119" s="263"/>
      <c r="D119" s="263"/>
      <c r="E119" s="263"/>
      <c r="F119" s="264"/>
      <c r="G119" s="173"/>
      <c r="H119" s="173"/>
      <c r="I119" s="265"/>
      <c r="J119" s="173"/>
      <c r="K119" s="173"/>
      <c r="L119" s="173"/>
      <c r="M119" s="173"/>
      <c r="N119" s="173"/>
      <c r="O119" s="173"/>
      <c r="P119" s="173"/>
      <c r="Q119" s="173"/>
      <c r="R119" s="173"/>
      <c r="S119" s="173"/>
    </row>
    <row r="120" spans="1:26" ht="22.5" customHeight="1" thickBot="1" x14ac:dyDescent="0.3">
      <c r="A120" s="254"/>
      <c r="B120" s="254"/>
      <c r="C120" s="263"/>
      <c r="D120" s="263"/>
      <c r="E120" s="263"/>
      <c r="F120" s="264"/>
      <c r="G120" s="173"/>
      <c r="H120" s="821" t="s">
        <v>117</v>
      </c>
      <c r="I120" s="822"/>
      <c r="J120" s="685" t="s">
        <v>181</v>
      </c>
      <c r="K120" s="686"/>
      <c r="L120" s="686"/>
      <c r="M120" s="686"/>
      <c r="N120" s="686"/>
      <c r="O120" s="686"/>
      <c r="P120" s="686"/>
      <c r="Q120" s="686"/>
      <c r="R120" s="686"/>
      <c r="S120" s="687"/>
      <c r="V120" s="277" t="s">
        <v>945</v>
      </c>
      <c r="W120" s="278">
        <f>(U125+U128+U133)/3</f>
        <v>1</v>
      </c>
    </row>
    <row r="121" spans="1:26" ht="7.5" customHeight="1" thickTop="1" x14ac:dyDescent="0.25">
      <c r="A121" s="306"/>
      <c r="B121" s="306"/>
      <c r="C121" s="313"/>
      <c r="D121" s="313"/>
      <c r="E121" s="313"/>
      <c r="F121" s="313"/>
      <c r="G121" s="173"/>
      <c r="H121" s="314"/>
      <c r="I121" s="319"/>
      <c r="J121" s="314"/>
      <c r="K121" s="314"/>
      <c r="L121" s="314"/>
      <c r="M121" s="314"/>
      <c r="N121" s="314"/>
      <c r="O121" s="314"/>
      <c r="P121" s="314"/>
      <c r="Q121" s="314"/>
      <c r="R121" s="316"/>
      <c r="S121" s="314"/>
    </row>
    <row r="122" spans="1:26" ht="132" customHeight="1" thickBot="1" x14ac:dyDescent="0.3">
      <c r="A122" s="306"/>
      <c r="B122" s="306"/>
      <c r="C122" s="313"/>
      <c r="D122" s="313"/>
      <c r="E122" s="313"/>
      <c r="F122" s="313"/>
      <c r="G122" s="173"/>
      <c r="H122" s="823" t="s">
        <v>182</v>
      </c>
      <c r="I122" s="823"/>
      <c r="J122" s="823"/>
      <c r="K122" s="823"/>
      <c r="L122" s="823"/>
      <c r="M122" s="823"/>
      <c r="N122" s="823"/>
      <c r="O122" s="823"/>
      <c r="P122" s="823"/>
      <c r="Q122" s="823"/>
      <c r="R122" s="823"/>
      <c r="S122" s="824"/>
    </row>
    <row r="123" spans="1:26" ht="7.5" customHeight="1" thickTop="1" x14ac:dyDescent="0.25">
      <c r="A123" s="306"/>
      <c r="B123" s="306"/>
      <c r="C123" s="313"/>
      <c r="D123" s="313"/>
      <c r="E123" s="313"/>
      <c r="F123" s="313"/>
      <c r="G123" s="173"/>
      <c r="H123" s="173"/>
      <c r="I123" s="296"/>
      <c r="J123" s="173"/>
      <c r="K123" s="173"/>
      <c r="L123" s="173"/>
      <c r="M123" s="173"/>
      <c r="N123" s="173"/>
      <c r="O123" s="173"/>
      <c r="P123" s="173"/>
      <c r="Q123" s="173"/>
      <c r="R123" s="173"/>
      <c r="S123" s="173"/>
    </row>
    <row r="124" spans="1:26" ht="37.5" customHeight="1" thickBot="1" x14ac:dyDescent="0.3">
      <c r="A124" s="306"/>
      <c r="B124" s="306"/>
      <c r="C124" s="313"/>
      <c r="D124" s="313"/>
      <c r="E124" s="313"/>
      <c r="F124" s="313"/>
      <c r="G124" s="173"/>
      <c r="H124" s="281" t="s">
        <v>120</v>
      </c>
      <c r="I124" s="297" t="s">
        <v>946</v>
      </c>
      <c r="J124" s="282" t="s">
        <v>121</v>
      </c>
      <c r="K124" s="283"/>
      <c r="L124" s="283"/>
      <c r="M124" s="283"/>
      <c r="N124" s="283"/>
      <c r="O124" s="283"/>
      <c r="P124" s="283"/>
      <c r="Q124" s="283"/>
      <c r="R124" s="177"/>
      <c r="S124" s="281" t="s">
        <v>122</v>
      </c>
      <c r="V124" s="284" t="s">
        <v>825</v>
      </c>
      <c r="W124" s="285" t="s">
        <v>826</v>
      </c>
      <c r="X124" s="285" t="s">
        <v>827</v>
      </c>
      <c r="Y124" s="309" t="s">
        <v>843</v>
      </c>
      <c r="Z124" s="310" t="s">
        <v>863</v>
      </c>
    </row>
    <row r="125" spans="1:26" ht="59.25" customHeight="1" thickTop="1" thickBot="1" x14ac:dyDescent="0.3">
      <c r="A125" s="171" t="s">
        <v>123</v>
      </c>
      <c r="B125" s="306"/>
      <c r="C125" s="101" t="s">
        <v>124</v>
      </c>
      <c r="D125" s="101" t="s">
        <v>125</v>
      </c>
      <c r="E125" s="101" t="s">
        <v>126</v>
      </c>
      <c r="F125" s="101" t="s">
        <v>127</v>
      </c>
      <c r="G125" s="173"/>
      <c r="H125" s="311" t="s">
        <v>128</v>
      </c>
      <c r="I125" s="168" t="s">
        <v>183</v>
      </c>
      <c r="J125" s="830" t="s">
        <v>184</v>
      </c>
      <c r="K125" s="831"/>
      <c r="L125" s="831"/>
      <c r="M125" s="831"/>
      <c r="N125" s="831"/>
      <c r="O125" s="831"/>
      <c r="P125" s="831"/>
      <c r="Q125" s="831"/>
      <c r="R125" s="176"/>
      <c r="S125" s="312"/>
      <c r="T125" s="579">
        <v>0.5</v>
      </c>
      <c r="U125" s="575">
        <f>T125+T126</f>
        <v>1</v>
      </c>
      <c r="V125" s="268" t="b">
        <v>0</v>
      </c>
      <c r="W125" s="292">
        <f>IF(V125=TRUE,$X$125,0)</f>
        <v>0</v>
      </c>
      <c r="X125" s="292">
        <v>0.5</v>
      </c>
      <c r="Y125" s="292">
        <f>SUM(W125:W126)</f>
        <v>0</v>
      </c>
      <c r="Z125" s="293">
        <f>Y125/1</f>
        <v>0</v>
      </c>
    </row>
    <row r="126" spans="1:26" ht="68.25" customHeight="1" thickTop="1" thickBot="1" x14ac:dyDescent="0.3">
      <c r="A126" s="171" t="s">
        <v>123</v>
      </c>
      <c r="B126" s="306"/>
      <c r="C126" s="101" t="s">
        <v>124</v>
      </c>
      <c r="D126" s="101" t="s">
        <v>125</v>
      </c>
      <c r="E126" s="101" t="s">
        <v>126</v>
      </c>
      <c r="F126" s="101" t="s">
        <v>127</v>
      </c>
      <c r="G126" s="173"/>
      <c r="H126" s="311" t="s">
        <v>128</v>
      </c>
      <c r="I126" s="168" t="s">
        <v>185</v>
      </c>
      <c r="J126" s="830" t="s">
        <v>186</v>
      </c>
      <c r="K126" s="831"/>
      <c r="L126" s="831"/>
      <c r="M126" s="831"/>
      <c r="N126" s="831"/>
      <c r="O126" s="831"/>
      <c r="P126" s="831"/>
      <c r="Q126" s="831"/>
      <c r="R126" s="176"/>
      <c r="S126" s="312"/>
      <c r="T126" s="579">
        <v>0.5</v>
      </c>
      <c r="V126" s="268" t="b">
        <v>0</v>
      </c>
      <c r="W126" s="292">
        <f>IF(V126=TRUE,$X$125,0)</f>
        <v>0</v>
      </c>
    </row>
    <row r="127" spans="1:26" ht="37.5" customHeight="1" thickTop="1" thickBot="1" x14ac:dyDescent="0.3">
      <c r="A127" s="171" t="s">
        <v>123</v>
      </c>
      <c r="B127" s="306"/>
      <c r="C127" s="101" t="s">
        <v>124</v>
      </c>
      <c r="D127" s="101" t="s">
        <v>125</v>
      </c>
      <c r="E127" s="101" t="s">
        <v>126</v>
      </c>
      <c r="F127" s="101" t="s">
        <v>127</v>
      </c>
      <c r="G127" s="173"/>
      <c r="H127" s="311" t="s">
        <v>131</v>
      </c>
      <c r="I127" s="168" t="s">
        <v>187</v>
      </c>
      <c r="J127" s="706" t="s">
        <v>188</v>
      </c>
      <c r="K127" s="807"/>
      <c r="L127" s="807"/>
      <c r="M127" s="807"/>
      <c r="N127" s="807"/>
      <c r="O127" s="807"/>
      <c r="P127" s="807"/>
      <c r="Q127" s="807"/>
      <c r="R127" s="175"/>
      <c r="S127" s="295"/>
      <c r="V127" s="472" t="b">
        <f>IF(AND(V128=TRUE,V129=TRUE,V130=TRUE),TRUE,FALSE)</f>
        <v>0</v>
      </c>
    </row>
    <row r="128" spans="1:26" ht="37.5" customHeight="1" thickTop="1" thickBot="1" x14ac:dyDescent="0.3">
      <c r="A128" s="171" t="s">
        <v>123</v>
      </c>
      <c r="B128" s="306"/>
      <c r="C128" s="101" t="s">
        <v>124</v>
      </c>
      <c r="D128" s="101" t="s">
        <v>125</v>
      </c>
      <c r="E128" s="101" t="s">
        <v>126</v>
      </c>
      <c r="F128" s="101" t="s">
        <v>127</v>
      </c>
      <c r="G128" s="173"/>
      <c r="H128" s="311" t="s">
        <v>131</v>
      </c>
      <c r="I128" s="168" t="s">
        <v>189</v>
      </c>
      <c r="J128" s="781" t="s">
        <v>190</v>
      </c>
      <c r="K128" s="785"/>
      <c r="L128" s="785"/>
      <c r="M128" s="785"/>
      <c r="N128" s="785"/>
      <c r="O128" s="785"/>
      <c r="P128" s="785"/>
      <c r="Q128" s="785"/>
      <c r="R128" s="865"/>
      <c r="S128" s="312"/>
      <c r="T128" s="579">
        <f>1/3</f>
        <v>0.33333333333333331</v>
      </c>
      <c r="U128" s="575">
        <f>T128+T129+T130</f>
        <v>1</v>
      </c>
      <c r="V128" s="268" t="b">
        <v>0</v>
      </c>
      <c r="W128" s="292">
        <f>IF(V128=TRUE,$X$128,0)</f>
        <v>0</v>
      </c>
      <c r="X128" s="268">
        <v>0.33333333333333331</v>
      </c>
      <c r="Y128" s="292">
        <f>SUM(W128:W130)</f>
        <v>0</v>
      </c>
      <c r="Z128" s="293">
        <f>Y128/1</f>
        <v>0</v>
      </c>
    </row>
    <row r="129" spans="1:26" ht="37.5" customHeight="1" thickTop="1" thickBot="1" x14ac:dyDescent="0.3">
      <c r="A129" s="171" t="s">
        <v>123</v>
      </c>
      <c r="B129" s="306"/>
      <c r="C129" s="101" t="s">
        <v>124</v>
      </c>
      <c r="D129" s="101" t="s">
        <v>125</v>
      </c>
      <c r="E129" s="101" t="s">
        <v>126</v>
      </c>
      <c r="F129" s="101" t="s">
        <v>127</v>
      </c>
      <c r="G129" s="173"/>
      <c r="H129" s="311" t="s">
        <v>131</v>
      </c>
      <c r="I129" s="168" t="s">
        <v>191</v>
      </c>
      <c r="J129" s="781" t="s">
        <v>192</v>
      </c>
      <c r="K129" s="860"/>
      <c r="L129" s="860"/>
      <c r="M129" s="860"/>
      <c r="N129" s="860"/>
      <c r="O129" s="860"/>
      <c r="P129" s="860"/>
      <c r="Q129" s="860"/>
      <c r="R129" s="177"/>
      <c r="S129" s="312"/>
      <c r="T129" s="579">
        <f>1/3</f>
        <v>0.33333333333333331</v>
      </c>
      <c r="V129" s="268" t="b">
        <v>0</v>
      </c>
      <c r="W129" s="292">
        <f>IF(V129=TRUE,$X$128,0)</f>
        <v>0</v>
      </c>
    </row>
    <row r="130" spans="1:26" ht="55.5" customHeight="1" thickTop="1" thickBot="1" x14ac:dyDescent="0.3">
      <c r="A130" s="171" t="s">
        <v>123</v>
      </c>
      <c r="B130" s="306"/>
      <c r="C130" s="101" t="s">
        <v>124</v>
      </c>
      <c r="D130" s="101" t="s">
        <v>125</v>
      </c>
      <c r="E130" s="101" t="s">
        <v>126</v>
      </c>
      <c r="F130" s="101" t="s">
        <v>127</v>
      </c>
      <c r="G130" s="173"/>
      <c r="H130" s="311" t="s">
        <v>131</v>
      </c>
      <c r="I130" s="168" t="s">
        <v>193</v>
      </c>
      <c r="J130" s="783" t="s">
        <v>194</v>
      </c>
      <c r="K130" s="854"/>
      <c r="L130" s="854"/>
      <c r="M130" s="854"/>
      <c r="N130" s="854"/>
      <c r="O130" s="854"/>
      <c r="P130" s="854"/>
      <c r="Q130" s="854"/>
      <c r="R130" s="304"/>
      <c r="S130" s="312"/>
      <c r="T130" s="579">
        <f>1/3</f>
        <v>0.33333333333333331</v>
      </c>
      <c r="V130" s="268" t="b">
        <v>0</v>
      </c>
      <c r="W130" s="292">
        <f>IF(V130=TRUE,$X$128,0)</f>
        <v>0</v>
      </c>
    </row>
    <row r="131" spans="1:26" ht="55.5" customHeight="1" thickTop="1" thickBot="1" x14ac:dyDescent="0.3">
      <c r="A131" s="171" t="s">
        <v>123</v>
      </c>
      <c r="B131" s="306"/>
      <c r="C131" s="116"/>
      <c r="D131" s="101" t="s">
        <v>125</v>
      </c>
      <c r="E131" s="101" t="s">
        <v>126</v>
      </c>
      <c r="F131" s="101" t="s">
        <v>127</v>
      </c>
      <c r="G131" s="173"/>
      <c r="H131" s="311" t="s">
        <v>250</v>
      </c>
      <c r="I131" s="168" t="s">
        <v>261</v>
      </c>
      <c r="J131" s="859" t="s">
        <v>955</v>
      </c>
      <c r="K131" s="802"/>
      <c r="L131" s="802"/>
      <c r="M131" s="802"/>
      <c r="N131" s="802"/>
      <c r="O131" s="802"/>
      <c r="P131" s="802"/>
      <c r="Q131" s="802"/>
      <c r="R131" s="175"/>
      <c r="S131" s="295"/>
      <c r="V131" s="472" t="b">
        <f>IF(AND(V132=TRUE),TRUE,FALSE)</f>
        <v>0</v>
      </c>
    </row>
    <row r="132" spans="1:26" ht="37.5" customHeight="1" thickTop="1" thickBot="1" x14ac:dyDescent="0.3">
      <c r="A132" s="171" t="s">
        <v>123</v>
      </c>
      <c r="B132" s="306"/>
      <c r="C132" s="313"/>
      <c r="D132" s="101" t="s">
        <v>125</v>
      </c>
      <c r="E132" s="101" t="s">
        <v>126</v>
      </c>
      <c r="F132" s="101" t="s">
        <v>127</v>
      </c>
      <c r="G132" s="173"/>
      <c r="H132" s="311" t="s">
        <v>250</v>
      </c>
      <c r="I132" s="168"/>
      <c r="J132" s="861" t="s">
        <v>262</v>
      </c>
      <c r="K132" s="861"/>
      <c r="L132" s="861"/>
      <c r="M132" s="861"/>
      <c r="N132" s="861"/>
      <c r="O132" s="861"/>
      <c r="P132" s="861"/>
      <c r="Q132" s="861"/>
      <c r="R132" s="177"/>
      <c r="S132" s="322"/>
      <c r="V132" s="472" t="b">
        <f>IF(AND(V133=TRUE,V134=TRUE),TRUE,FALSE)</f>
        <v>0</v>
      </c>
    </row>
    <row r="133" spans="1:26" ht="37.5" customHeight="1" thickTop="1" thickBot="1" x14ac:dyDescent="0.3">
      <c r="A133" s="171" t="s">
        <v>123</v>
      </c>
      <c r="B133" s="306"/>
      <c r="C133" s="116"/>
      <c r="D133" s="101" t="s">
        <v>125</v>
      </c>
      <c r="E133" s="101" t="s">
        <v>126</v>
      </c>
      <c r="F133" s="101" t="s">
        <v>127</v>
      </c>
      <c r="G133" s="173"/>
      <c r="H133" s="311" t="s">
        <v>250</v>
      </c>
      <c r="I133" s="168" t="s">
        <v>263</v>
      </c>
      <c r="J133" s="781" t="s">
        <v>264</v>
      </c>
      <c r="K133" s="860"/>
      <c r="L133" s="860"/>
      <c r="M133" s="860"/>
      <c r="N133" s="860"/>
      <c r="O133" s="860"/>
      <c r="P133" s="860"/>
      <c r="Q133" s="860"/>
      <c r="R133" s="177"/>
      <c r="S133" s="312"/>
      <c r="T133" s="579">
        <v>0.5</v>
      </c>
      <c r="U133" s="575">
        <f>T133+T134</f>
        <v>1</v>
      </c>
      <c r="V133" s="268" t="b">
        <v>0</v>
      </c>
      <c r="W133" s="292">
        <f>IF(V133=TRUE,$X$133,0)</f>
        <v>0</v>
      </c>
      <c r="X133" s="268">
        <v>0.5</v>
      </c>
      <c r="Y133" s="292">
        <f>SUM(W133:W135)</f>
        <v>0</v>
      </c>
      <c r="Z133" s="293">
        <f>Y133/1</f>
        <v>0</v>
      </c>
    </row>
    <row r="134" spans="1:26" ht="37.5" customHeight="1" thickTop="1" thickBot="1" x14ac:dyDescent="0.3">
      <c r="A134" s="171" t="s">
        <v>123</v>
      </c>
      <c r="B134" s="306"/>
      <c r="C134" s="116"/>
      <c r="D134" s="101" t="s">
        <v>125</v>
      </c>
      <c r="E134" s="101" t="s">
        <v>126</v>
      </c>
      <c r="F134" s="101" t="s">
        <v>127</v>
      </c>
      <c r="G134" s="173"/>
      <c r="H134" s="311" t="s">
        <v>250</v>
      </c>
      <c r="I134" s="168" t="s">
        <v>265</v>
      </c>
      <c r="J134" s="783" t="s">
        <v>266</v>
      </c>
      <c r="K134" s="862"/>
      <c r="L134" s="862"/>
      <c r="M134" s="862"/>
      <c r="N134" s="862"/>
      <c r="O134" s="862"/>
      <c r="P134" s="862"/>
      <c r="Q134" s="862"/>
      <c r="R134" s="178"/>
      <c r="S134" s="312"/>
      <c r="T134" s="579">
        <v>0.5</v>
      </c>
      <c r="V134" s="268" t="b">
        <v>0</v>
      </c>
      <c r="W134" s="292">
        <f>IF(V134=TRUE,$X$133,0)</f>
        <v>0</v>
      </c>
    </row>
    <row r="135" spans="1:26" ht="21.75" customHeight="1" thickTop="1" x14ac:dyDescent="0.25">
      <c r="A135" s="254"/>
      <c r="B135" s="254"/>
      <c r="C135" s="263"/>
      <c r="D135" s="263"/>
      <c r="E135" s="263"/>
      <c r="F135" s="264"/>
      <c r="G135" s="173"/>
      <c r="H135" s="173"/>
      <c r="I135" s="265"/>
      <c r="J135" s="173"/>
      <c r="K135" s="173"/>
      <c r="L135" s="173"/>
      <c r="M135" s="173"/>
      <c r="N135" s="173"/>
      <c r="O135" s="173"/>
      <c r="P135" s="173"/>
      <c r="Q135" s="173"/>
      <c r="R135" s="173"/>
      <c r="S135" s="173"/>
    </row>
    <row r="136" spans="1:26" ht="21.75" customHeight="1" x14ac:dyDescent="0.25">
      <c r="A136" s="254"/>
      <c r="B136" s="254"/>
      <c r="C136" s="263"/>
      <c r="D136" s="263"/>
      <c r="E136" s="263"/>
      <c r="F136" s="264"/>
      <c r="G136" s="173"/>
      <c r="H136" s="173"/>
      <c r="I136" s="265"/>
      <c r="J136" s="173"/>
      <c r="K136" s="173"/>
      <c r="L136" s="173"/>
      <c r="M136" s="173"/>
      <c r="N136" s="173"/>
      <c r="O136" s="173"/>
      <c r="P136" s="173"/>
      <c r="Q136" s="173"/>
      <c r="R136" s="173"/>
      <c r="S136" s="173"/>
    </row>
    <row r="137" spans="1:26" ht="30" customHeight="1" thickBot="1" x14ac:dyDescent="0.3">
      <c r="A137" s="306"/>
      <c r="B137" s="306"/>
      <c r="C137" s="313"/>
      <c r="D137" s="313"/>
      <c r="E137" s="313"/>
      <c r="F137" s="313"/>
      <c r="G137" s="173"/>
      <c r="H137" s="863" t="s">
        <v>195</v>
      </c>
      <c r="I137" s="863"/>
      <c r="J137" s="863"/>
      <c r="K137" s="863"/>
      <c r="L137" s="863"/>
      <c r="M137" s="863"/>
      <c r="N137" s="863"/>
      <c r="O137" s="863"/>
      <c r="P137" s="863"/>
      <c r="Q137" s="863"/>
      <c r="R137" s="863"/>
      <c r="S137" s="864"/>
    </row>
    <row r="138" spans="1:26" ht="7.5" customHeight="1" thickTop="1" x14ac:dyDescent="0.25">
      <c r="A138" s="306"/>
      <c r="B138" s="306"/>
      <c r="C138" s="313"/>
      <c r="D138" s="313"/>
      <c r="E138" s="313"/>
      <c r="F138" s="313"/>
      <c r="G138" s="173"/>
      <c r="H138" s="314"/>
      <c r="I138" s="319"/>
      <c r="J138" s="314"/>
      <c r="K138" s="314"/>
      <c r="L138" s="314"/>
      <c r="M138" s="314"/>
      <c r="N138" s="314"/>
      <c r="O138" s="314"/>
      <c r="P138" s="314"/>
      <c r="Q138" s="314"/>
      <c r="R138" s="316"/>
      <c r="S138" s="314"/>
    </row>
    <row r="139" spans="1:26" ht="82.5" customHeight="1" thickBot="1" x14ac:dyDescent="0.3">
      <c r="A139" s="306"/>
      <c r="B139" s="306"/>
      <c r="C139" s="313"/>
      <c r="D139" s="313"/>
      <c r="E139" s="313"/>
      <c r="F139" s="313"/>
      <c r="G139" s="173"/>
      <c r="H139" s="819" t="s">
        <v>196</v>
      </c>
      <c r="I139" s="819"/>
      <c r="J139" s="819"/>
      <c r="K139" s="819"/>
      <c r="L139" s="819"/>
      <c r="M139" s="819"/>
      <c r="N139" s="819"/>
      <c r="O139" s="819"/>
      <c r="P139" s="819"/>
      <c r="Q139" s="819"/>
      <c r="R139" s="819"/>
      <c r="S139" s="820"/>
    </row>
    <row r="140" spans="1:26" ht="7.5" customHeight="1" thickTop="1" x14ac:dyDescent="0.25">
      <c r="A140" s="306"/>
      <c r="B140" s="306"/>
      <c r="C140" s="313"/>
      <c r="D140" s="313"/>
      <c r="E140" s="313"/>
      <c r="F140" s="313"/>
      <c r="G140" s="173"/>
      <c r="H140" s="320"/>
      <c r="I140" s="321"/>
      <c r="J140" s="320"/>
      <c r="K140" s="320"/>
      <c r="L140" s="320"/>
      <c r="M140" s="320"/>
      <c r="N140" s="320"/>
      <c r="O140" s="320"/>
      <c r="P140" s="320"/>
      <c r="Q140" s="320"/>
      <c r="R140" s="320"/>
      <c r="S140" s="320"/>
    </row>
    <row r="141" spans="1:26" ht="22.5" customHeight="1" thickBot="1" x14ac:dyDescent="0.3">
      <c r="A141" s="306"/>
      <c r="B141" s="306"/>
      <c r="C141" s="313"/>
      <c r="D141" s="313"/>
      <c r="E141" s="313"/>
      <c r="F141" s="313"/>
      <c r="G141" s="173"/>
      <c r="H141" s="821" t="s">
        <v>117</v>
      </c>
      <c r="I141" s="822"/>
      <c r="J141" s="685" t="s">
        <v>197</v>
      </c>
      <c r="K141" s="686"/>
      <c r="L141" s="686"/>
      <c r="M141" s="686"/>
      <c r="N141" s="686"/>
      <c r="O141" s="686"/>
      <c r="P141" s="686"/>
      <c r="Q141" s="686"/>
      <c r="R141" s="686"/>
      <c r="S141" s="687"/>
      <c r="V141" s="277" t="s">
        <v>945</v>
      </c>
      <c r="W141" s="278">
        <f>(U146+U148+U150)/3</f>
        <v>1</v>
      </c>
    </row>
    <row r="142" spans="1:26" ht="7.5" customHeight="1" thickTop="1" x14ac:dyDescent="0.25">
      <c r="A142" s="306"/>
      <c r="B142" s="306"/>
      <c r="C142" s="313"/>
      <c r="D142" s="313"/>
      <c r="E142" s="313"/>
      <c r="F142" s="313"/>
      <c r="G142" s="173"/>
      <c r="H142" s="314"/>
      <c r="I142" s="319"/>
      <c r="J142" s="314"/>
      <c r="K142" s="314"/>
      <c r="L142" s="314"/>
      <c r="M142" s="314"/>
      <c r="N142" s="314"/>
      <c r="O142" s="314"/>
      <c r="P142" s="314"/>
      <c r="Q142" s="314"/>
      <c r="R142" s="316"/>
      <c r="S142" s="314"/>
    </row>
    <row r="143" spans="1:26" ht="88.5" customHeight="1" thickBot="1" x14ac:dyDescent="0.3">
      <c r="A143" s="306"/>
      <c r="B143" s="306"/>
      <c r="C143" s="313"/>
      <c r="D143" s="313"/>
      <c r="E143" s="313"/>
      <c r="F143" s="313"/>
      <c r="G143" s="173"/>
      <c r="H143" s="823" t="s">
        <v>198</v>
      </c>
      <c r="I143" s="823"/>
      <c r="J143" s="823"/>
      <c r="K143" s="823"/>
      <c r="L143" s="823"/>
      <c r="M143" s="823"/>
      <c r="N143" s="823"/>
      <c r="O143" s="823"/>
      <c r="P143" s="823"/>
      <c r="Q143" s="823"/>
      <c r="R143" s="823"/>
      <c r="S143" s="824"/>
    </row>
    <row r="144" spans="1:26" ht="7.5" customHeight="1" thickTop="1" x14ac:dyDescent="0.25">
      <c r="A144" s="306"/>
      <c r="B144" s="306"/>
      <c r="C144" s="313"/>
      <c r="D144" s="313"/>
      <c r="E144" s="313"/>
      <c r="F144" s="313"/>
      <c r="G144" s="173"/>
      <c r="H144" s="173"/>
      <c r="I144" s="296"/>
      <c r="J144" s="173"/>
      <c r="K144" s="173"/>
      <c r="L144" s="173"/>
      <c r="M144" s="173"/>
      <c r="N144" s="173"/>
      <c r="O144" s="173"/>
      <c r="P144" s="173"/>
      <c r="Q144" s="173"/>
      <c r="R144" s="173"/>
      <c r="S144" s="173"/>
    </row>
    <row r="145" spans="1:26" ht="37.5" customHeight="1" thickBot="1" x14ac:dyDescent="0.3">
      <c r="A145" s="306"/>
      <c r="B145" s="306"/>
      <c r="C145" s="313"/>
      <c r="D145" s="313"/>
      <c r="E145" s="313"/>
      <c r="F145" s="313"/>
      <c r="G145" s="173"/>
      <c r="H145" s="281" t="s">
        <v>120</v>
      </c>
      <c r="I145" s="297" t="s">
        <v>946</v>
      </c>
      <c r="J145" s="282" t="s">
        <v>121</v>
      </c>
      <c r="K145" s="283"/>
      <c r="L145" s="283"/>
      <c r="M145" s="283"/>
      <c r="N145" s="283"/>
      <c r="O145" s="283"/>
      <c r="P145" s="283"/>
      <c r="Q145" s="283"/>
      <c r="R145" s="177"/>
      <c r="S145" s="281" t="s">
        <v>122</v>
      </c>
      <c r="V145" s="284" t="s">
        <v>825</v>
      </c>
      <c r="W145" s="285" t="s">
        <v>826</v>
      </c>
      <c r="X145" s="285" t="s">
        <v>827</v>
      </c>
      <c r="Y145" s="309" t="s">
        <v>836</v>
      </c>
      <c r="Z145" s="310" t="s">
        <v>863</v>
      </c>
    </row>
    <row r="146" spans="1:26" ht="37.5" customHeight="1" thickTop="1" thickBot="1" x14ac:dyDescent="0.3">
      <c r="A146" s="171" t="s">
        <v>123</v>
      </c>
      <c r="B146" s="306"/>
      <c r="C146" s="101" t="s">
        <v>124</v>
      </c>
      <c r="D146" s="101" t="s">
        <v>125</v>
      </c>
      <c r="E146" s="101" t="s">
        <v>126</v>
      </c>
      <c r="F146" s="101" t="s">
        <v>127</v>
      </c>
      <c r="G146" s="173"/>
      <c r="H146" s="311" t="s">
        <v>128</v>
      </c>
      <c r="I146" s="168" t="s">
        <v>199</v>
      </c>
      <c r="J146" s="710" t="s">
        <v>200</v>
      </c>
      <c r="K146" s="800"/>
      <c r="L146" s="800"/>
      <c r="M146" s="800"/>
      <c r="N146" s="800"/>
      <c r="O146" s="800"/>
      <c r="P146" s="800"/>
      <c r="Q146" s="800"/>
      <c r="R146" s="290"/>
      <c r="S146" s="312"/>
      <c r="T146" s="579">
        <v>1</v>
      </c>
      <c r="U146" s="575">
        <f>T146</f>
        <v>1</v>
      </c>
      <c r="V146" s="268" t="b">
        <v>0</v>
      </c>
      <c r="W146" s="292">
        <f>IF(V146=TRUE,$X$146,0)</f>
        <v>0</v>
      </c>
      <c r="X146" s="292">
        <v>1</v>
      </c>
      <c r="Y146" s="292">
        <f>SUM(W146)</f>
        <v>0</v>
      </c>
      <c r="Z146" s="293">
        <f>Y146/1</f>
        <v>0</v>
      </c>
    </row>
    <row r="147" spans="1:26" ht="37.5" customHeight="1" thickTop="1" thickBot="1" x14ac:dyDescent="0.3">
      <c r="A147" s="171" t="s">
        <v>123</v>
      </c>
      <c r="B147" s="306"/>
      <c r="C147" s="101" t="s">
        <v>124</v>
      </c>
      <c r="D147" s="101" t="s">
        <v>125</v>
      </c>
      <c r="E147" s="101" t="s">
        <v>126</v>
      </c>
      <c r="F147" s="101" t="s">
        <v>127</v>
      </c>
      <c r="G147" s="173"/>
      <c r="H147" s="311" t="s">
        <v>131</v>
      </c>
      <c r="I147" s="294" t="s">
        <v>201</v>
      </c>
      <c r="J147" s="706" t="s">
        <v>202</v>
      </c>
      <c r="K147" s="807"/>
      <c r="L147" s="807"/>
      <c r="M147" s="807"/>
      <c r="N147" s="807"/>
      <c r="O147" s="807"/>
      <c r="P147" s="807"/>
      <c r="Q147" s="807"/>
      <c r="R147" s="175"/>
      <c r="S147" s="295"/>
      <c r="V147" s="472" t="b">
        <f>IF(AND(V148=TRUE),TRUE,FALSE)</f>
        <v>0</v>
      </c>
      <c r="W147" s="292"/>
    </row>
    <row r="148" spans="1:26" ht="37.5" customHeight="1" thickTop="1" thickBot="1" x14ac:dyDescent="0.3">
      <c r="A148" s="171" t="s">
        <v>123</v>
      </c>
      <c r="B148" s="306"/>
      <c r="C148" s="101" t="s">
        <v>124</v>
      </c>
      <c r="D148" s="101" t="s">
        <v>125</v>
      </c>
      <c r="E148" s="101" t="s">
        <v>126</v>
      </c>
      <c r="F148" s="101" t="s">
        <v>127</v>
      </c>
      <c r="G148" s="173"/>
      <c r="H148" s="311" t="s">
        <v>131</v>
      </c>
      <c r="I148" s="294" t="s">
        <v>203</v>
      </c>
      <c r="J148" s="857" t="s">
        <v>204</v>
      </c>
      <c r="K148" s="858"/>
      <c r="L148" s="858"/>
      <c r="M148" s="858"/>
      <c r="N148" s="858"/>
      <c r="O148" s="858"/>
      <c r="P148" s="858"/>
      <c r="Q148" s="858"/>
      <c r="R148" s="304"/>
      <c r="S148" s="312"/>
      <c r="T148" s="579">
        <v>1</v>
      </c>
      <c r="U148" s="575">
        <f>T148</f>
        <v>1</v>
      </c>
      <c r="V148" s="268" t="b">
        <v>0</v>
      </c>
      <c r="W148" s="292">
        <f>IF(V148=TRUE,$X$146,0)</f>
        <v>0</v>
      </c>
      <c r="Y148" s="292">
        <f>SUM(W148)</f>
        <v>0</v>
      </c>
      <c r="Z148" s="293">
        <f>Y148/1</f>
        <v>0</v>
      </c>
    </row>
    <row r="149" spans="1:26" ht="37.5" customHeight="1" thickTop="1" thickBot="1" x14ac:dyDescent="0.3">
      <c r="A149" s="171" t="s">
        <v>123</v>
      </c>
      <c r="B149" s="306"/>
      <c r="C149" s="313"/>
      <c r="D149" s="101" t="s">
        <v>125</v>
      </c>
      <c r="E149" s="101" t="s">
        <v>126</v>
      </c>
      <c r="F149" s="101" t="s">
        <v>127</v>
      </c>
      <c r="G149" s="173"/>
      <c r="H149" s="311" t="s">
        <v>250</v>
      </c>
      <c r="I149" s="294" t="s">
        <v>267</v>
      </c>
      <c r="J149" s="859" t="s">
        <v>956</v>
      </c>
      <c r="K149" s="802"/>
      <c r="L149" s="802"/>
      <c r="M149" s="802"/>
      <c r="N149" s="802"/>
      <c r="O149" s="802"/>
      <c r="P149" s="802"/>
      <c r="Q149" s="802"/>
      <c r="R149" s="175"/>
      <c r="S149" s="295"/>
      <c r="V149" s="472" t="b">
        <f>IF(AND(V150=TRUE,V151=TRUE,V152=TRUE,V153=TRUE,V154=TRUE),TRUE,FALSE)</f>
        <v>0</v>
      </c>
    </row>
    <row r="150" spans="1:26" ht="48.75" customHeight="1" thickTop="1" thickBot="1" x14ac:dyDescent="0.3">
      <c r="A150" s="171" t="s">
        <v>123</v>
      </c>
      <c r="B150" s="306"/>
      <c r="C150" s="116"/>
      <c r="D150" s="116"/>
      <c r="E150" s="101" t="s">
        <v>126</v>
      </c>
      <c r="F150" s="101" t="s">
        <v>127</v>
      </c>
      <c r="G150" s="173"/>
      <c r="H150" s="311" t="s">
        <v>250</v>
      </c>
      <c r="I150" s="294" t="s">
        <v>314</v>
      </c>
      <c r="J150" s="781" t="s">
        <v>974</v>
      </c>
      <c r="K150" s="860"/>
      <c r="L150" s="860"/>
      <c r="M150" s="860"/>
      <c r="N150" s="860"/>
      <c r="O150" s="860"/>
      <c r="P150" s="860"/>
      <c r="Q150" s="860"/>
      <c r="R150" s="177"/>
      <c r="S150" s="312"/>
      <c r="T150" s="579">
        <f>1/5</f>
        <v>0.2</v>
      </c>
      <c r="U150" s="575">
        <f>T150+T151+T152+T153+T154</f>
        <v>1</v>
      </c>
      <c r="V150" s="268" t="b">
        <v>0</v>
      </c>
      <c r="W150" s="292">
        <f>IF(V150=TRUE,$X$150,0)</f>
        <v>0</v>
      </c>
      <c r="X150" s="268">
        <v>0.2</v>
      </c>
      <c r="Y150" s="292">
        <f>SUM(W150:W154)</f>
        <v>0</v>
      </c>
      <c r="Z150" s="293">
        <f>Y150/1</f>
        <v>0</v>
      </c>
    </row>
    <row r="151" spans="1:26" ht="51.75" customHeight="1" thickTop="1" thickBot="1" x14ac:dyDescent="0.3">
      <c r="A151" s="171" t="s">
        <v>123</v>
      </c>
      <c r="B151" s="306"/>
      <c r="C151" s="116"/>
      <c r="D151" s="101" t="s">
        <v>125</v>
      </c>
      <c r="E151" s="101" t="s">
        <v>126</v>
      </c>
      <c r="F151" s="101" t="s">
        <v>127</v>
      </c>
      <c r="G151" s="173"/>
      <c r="H151" s="311" t="s">
        <v>250</v>
      </c>
      <c r="I151" s="294" t="s">
        <v>268</v>
      </c>
      <c r="J151" s="781" t="s">
        <v>269</v>
      </c>
      <c r="K151" s="860"/>
      <c r="L151" s="860"/>
      <c r="M151" s="860"/>
      <c r="N151" s="860"/>
      <c r="O151" s="860"/>
      <c r="P151" s="860"/>
      <c r="Q151" s="860"/>
      <c r="R151" s="177"/>
      <c r="S151" s="312"/>
      <c r="T151" s="579">
        <f>1/5</f>
        <v>0.2</v>
      </c>
      <c r="V151" s="268" t="b">
        <v>0</v>
      </c>
      <c r="W151" s="292">
        <f>IF(V151=TRUE,$X$150,0)</f>
        <v>0</v>
      </c>
    </row>
    <row r="152" spans="1:26" ht="53.25" customHeight="1" thickTop="1" thickBot="1" x14ac:dyDescent="0.3">
      <c r="A152" s="171" t="s">
        <v>123</v>
      </c>
      <c r="B152" s="306"/>
      <c r="C152" s="116"/>
      <c r="D152" s="116"/>
      <c r="E152" s="101" t="s">
        <v>126</v>
      </c>
      <c r="F152" s="101" t="s">
        <v>127</v>
      </c>
      <c r="G152" s="173"/>
      <c r="H152" s="311" t="s">
        <v>250</v>
      </c>
      <c r="I152" s="294" t="s">
        <v>315</v>
      </c>
      <c r="J152" s="781" t="s">
        <v>316</v>
      </c>
      <c r="K152" s="785"/>
      <c r="L152" s="785"/>
      <c r="M152" s="785"/>
      <c r="N152" s="785"/>
      <c r="O152" s="785"/>
      <c r="P152" s="785"/>
      <c r="Q152" s="785"/>
      <c r="R152" s="177"/>
      <c r="S152" s="312"/>
      <c r="T152" s="579">
        <f>1/5</f>
        <v>0.2</v>
      </c>
      <c r="V152" s="268" t="b">
        <v>0</v>
      </c>
      <c r="W152" s="292">
        <f>IF(V152=TRUE,$X$150,0)</f>
        <v>0</v>
      </c>
    </row>
    <row r="153" spans="1:26" ht="57" customHeight="1" thickTop="1" thickBot="1" x14ac:dyDescent="0.3">
      <c r="A153" s="171" t="s">
        <v>123</v>
      </c>
      <c r="B153" s="306"/>
      <c r="C153" s="116"/>
      <c r="D153" s="116"/>
      <c r="E153" s="101" t="s">
        <v>126</v>
      </c>
      <c r="F153" s="101" t="s">
        <v>127</v>
      </c>
      <c r="G153" s="173"/>
      <c r="H153" s="311" t="s">
        <v>250</v>
      </c>
      <c r="I153" s="294" t="s">
        <v>317</v>
      </c>
      <c r="J153" s="781" t="s">
        <v>318</v>
      </c>
      <c r="K153" s="860"/>
      <c r="L153" s="860"/>
      <c r="M153" s="860"/>
      <c r="N153" s="860"/>
      <c r="O153" s="860"/>
      <c r="P153" s="860"/>
      <c r="Q153" s="860"/>
      <c r="R153" s="177"/>
      <c r="S153" s="312"/>
      <c r="T153" s="579">
        <f>1/5</f>
        <v>0.2</v>
      </c>
      <c r="V153" s="268" t="b">
        <v>0</v>
      </c>
      <c r="W153" s="292">
        <f>IF(V153=TRUE,$X$150,0)</f>
        <v>0</v>
      </c>
    </row>
    <row r="154" spans="1:26" ht="37.5" customHeight="1" thickTop="1" thickBot="1" x14ac:dyDescent="0.3">
      <c r="A154" s="171" t="s">
        <v>123</v>
      </c>
      <c r="B154" s="306"/>
      <c r="C154" s="116"/>
      <c r="D154" s="101" t="s">
        <v>125</v>
      </c>
      <c r="E154" s="101" t="s">
        <v>126</v>
      </c>
      <c r="F154" s="101" t="s">
        <v>127</v>
      </c>
      <c r="G154" s="173"/>
      <c r="H154" s="311" t="s">
        <v>250</v>
      </c>
      <c r="I154" s="294" t="s">
        <v>270</v>
      </c>
      <c r="J154" s="783" t="s">
        <v>271</v>
      </c>
      <c r="K154" s="854"/>
      <c r="L154" s="854"/>
      <c r="M154" s="854"/>
      <c r="N154" s="854"/>
      <c r="O154" s="854"/>
      <c r="P154" s="854"/>
      <c r="Q154" s="854"/>
      <c r="R154" s="304"/>
      <c r="S154" s="312"/>
      <c r="T154" s="579">
        <f>1/5</f>
        <v>0.2</v>
      </c>
      <c r="V154" s="268" t="b">
        <v>0</v>
      </c>
      <c r="W154" s="292">
        <f>IF(V154=TRUE,$X$150,0)</f>
        <v>0</v>
      </c>
    </row>
    <row r="155" spans="1:26" ht="23.25" customHeight="1" thickTop="1" x14ac:dyDescent="0.25">
      <c r="A155" s="254"/>
      <c r="B155" s="254"/>
      <c r="C155" s="263"/>
      <c r="D155" s="263"/>
      <c r="E155" s="263"/>
      <c r="F155" s="264"/>
      <c r="G155" s="173"/>
      <c r="H155" s="173"/>
      <c r="I155" s="265"/>
      <c r="J155" s="173"/>
      <c r="K155" s="173"/>
      <c r="L155" s="173"/>
      <c r="M155" s="173"/>
      <c r="N155" s="173"/>
      <c r="O155" s="173"/>
      <c r="P155" s="173"/>
      <c r="Q155" s="173"/>
      <c r="R155" s="173"/>
      <c r="S155" s="173"/>
    </row>
    <row r="156" spans="1:26" ht="22.5" customHeight="1" thickBot="1" x14ac:dyDescent="0.3">
      <c r="A156" s="254"/>
      <c r="B156" s="254"/>
      <c r="C156" s="263"/>
      <c r="D156" s="263"/>
      <c r="E156" s="263"/>
      <c r="F156" s="264"/>
      <c r="G156" s="173"/>
      <c r="H156" s="821" t="s">
        <v>117</v>
      </c>
      <c r="I156" s="822"/>
      <c r="J156" s="685" t="s">
        <v>205</v>
      </c>
      <c r="K156" s="686"/>
      <c r="L156" s="686"/>
      <c r="M156" s="686"/>
      <c r="N156" s="686"/>
      <c r="O156" s="686"/>
      <c r="P156" s="686"/>
      <c r="Q156" s="686"/>
      <c r="R156" s="686"/>
      <c r="S156" s="687"/>
      <c r="V156" s="277" t="s">
        <v>945</v>
      </c>
      <c r="W156" s="278">
        <f>U162/1</f>
        <v>1</v>
      </c>
    </row>
    <row r="157" spans="1:26" ht="6.75" customHeight="1" thickTop="1" x14ac:dyDescent="0.25">
      <c r="A157" s="306"/>
      <c r="B157" s="306"/>
      <c r="C157" s="313"/>
      <c r="D157" s="313"/>
      <c r="E157" s="313"/>
      <c r="F157" s="313"/>
      <c r="G157" s="173"/>
      <c r="H157" s="314"/>
      <c r="I157" s="319"/>
      <c r="J157" s="314"/>
      <c r="K157" s="314"/>
      <c r="L157" s="314"/>
      <c r="M157" s="314"/>
      <c r="N157" s="314"/>
      <c r="O157" s="314"/>
      <c r="P157" s="314"/>
      <c r="Q157" s="314"/>
      <c r="R157" s="316"/>
      <c r="S157" s="314"/>
    </row>
    <row r="158" spans="1:26" ht="83.25" customHeight="1" thickBot="1" x14ac:dyDescent="0.3">
      <c r="A158" s="306"/>
      <c r="B158" s="306"/>
      <c r="C158" s="313"/>
      <c r="D158" s="313"/>
      <c r="E158" s="313"/>
      <c r="F158" s="313"/>
      <c r="G158" s="173"/>
      <c r="H158" s="823" t="s">
        <v>206</v>
      </c>
      <c r="I158" s="823"/>
      <c r="J158" s="823"/>
      <c r="K158" s="823"/>
      <c r="L158" s="823"/>
      <c r="M158" s="823"/>
      <c r="N158" s="823"/>
      <c r="O158" s="823"/>
      <c r="P158" s="823"/>
      <c r="Q158" s="823"/>
      <c r="R158" s="823"/>
      <c r="S158" s="824"/>
    </row>
    <row r="159" spans="1:26" ht="7.5" customHeight="1" thickTop="1" x14ac:dyDescent="0.25">
      <c r="A159" s="306"/>
      <c r="B159" s="306"/>
      <c r="C159" s="313"/>
      <c r="D159" s="313"/>
      <c r="E159" s="313"/>
      <c r="F159" s="313"/>
      <c r="G159" s="173"/>
      <c r="H159" s="173"/>
      <c r="I159" s="296"/>
      <c r="J159" s="173"/>
      <c r="K159" s="173"/>
      <c r="L159" s="173"/>
      <c r="M159" s="173"/>
      <c r="N159" s="173"/>
      <c r="O159" s="173"/>
      <c r="P159" s="173"/>
      <c r="Q159" s="173"/>
      <c r="R159" s="173"/>
      <c r="S159" s="173"/>
    </row>
    <row r="160" spans="1:26" ht="37.5" customHeight="1" thickBot="1" x14ac:dyDescent="0.3">
      <c r="A160" s="323"/>
      <c r="B160" s="306"/>
      <c r="C160" s="313"/>
      <c r="D160" s="313"/>
      <c r="E160" s="313"/>
      <c r="F160" s="313"/>
      <c r="G160" s="173"/>
      <c r="H160" s="281" t="s">
        <v>120</v>
      </c>
      <c r="I160" s="297" t="s">
        <v>946</v>
      </c>
      <c r="J160" s="282" t="s">
        <v>121</v>
      </c>
      <c r="K160" s="283"/>
      <c r="L160" s="283"/>
      <c r="M160" s="283"/>
      <c r="N160" s="283"/>
      <c r="O160" s="283"/>
      <c r="P160" s="283"/>
      <c r="Q160" s="283"/>
      <c r="R160" s="177"/>
      <c r="S160" s="281" t="s">
        <v>122</v>
      </c>
      <c r="V160" s="284" t="s">
        <v>825</v>
      </c>
      <c r="W160" s="285" t="s">
        <v>826</v>
      </c>
      <c r="X160" s="285" t="s">
        <v>827</v>
      </c>
      <c r="Y160" s="309" t="s">
        <v>837</v>
      </c>
      <c r="Z160" s="310" t="s">
        <v>863</v>
      </c>
    </row>
    <row r="161" spans="1:27" ht="37.5" customHeight="1" thickTop="1" thickBot="1" x14ac:dyDescent="0.3">
      <c r="A161" s="171" t="s">
        <v>123</v>
      </c>
      <c r="B161" s="306"/>
      <c r="C161" s="101" t="s">
        <v>124</v>
      </c>
      <c r="D161" s="101" t="s">
        <v>125</v>
      </c>
      <c r="E161" s="101" t="s">
        <v>126</v>
      </c>
      <c r="F161" s="101" t="s">
        <v>127</v>
      </c>
      <c r="G161" s="173"/>
      <c r="H161" s="311" t="s">
        <v>131</v>
      </c>
      <c r="I161" s="168" t="s">
        <v>207</v>
      </c>
      <c r="J161" s="706" t="s">
        <v>208</v>
      </c>
      <c r="K161" s="807"/>
      <c r="L161" s="807"/>
      <c r="M161" s="807"/>
      <c r="N161" s="807"/>
      <c r="O161" s="807"/>
      <c r="P161" s="807"/>
      <c r="Q161" s="807"/>
      <c r="R161" s="175"/>
      <c r="S161" s="295"/>
      <c r="V161" s="472" t="b">
        <f>IF(AND(V162=TRUE),TRUE,FALSE)</f>
        <v>0</v>
      </c>
      <c r="W161" s="292"/>
      <c r="X161" s="292">
        <v>1</v>
      </c>
      <c r="Y161" s="292">
        <f>SUM(W161:W162)</f>
        <v>0</v>
      </c>
      <c r="Z161" s="293">
        <f>Y161/1</f>
        <v>0</v>
      </c>
    </row>
    <row r="162" spans="1:27" ht="50.25" customHeight="1" thickTop="1" thickBot="1" x14ac:dyDescent="0.3">
      <c r="A162" s="171" t="s">
        <v>123</v>
      </c>
      <c r="B162" s="306"/>
      <c r="C162" s="101" t="s">
        <v>124</v>
      </c>
      <c r="D162" s="101" t="s">
        <v>125</v>
      </c>
      <c r="E162" s="101" t="s">
        <v>126</v>
      </c>
      <c r="F162" s="101" t="s">
        <v>127</v>
      </c>
      <c r="G162" s="173"/>
      <c r="H162" s="311" t="s">
        <v>131</v>
      </c>
      <c r="I162" s="168" t="s">
        <v>209</v>
      </c>
      <c r="J162" s="855" t="s">
        <v>909</v>
      </c>
      <c r="K162" s="856"/>
      <c r="L162" s="856"/>
      <c r="M162" s="856"/>
      <c r="N162" s="856"/>
      <c r="O162" s="856"/>
      <c r="P162" s="856"/>
      <c r="Q162" s="856"/>
      <c r="R162" s="178"/>
      <c r="S162" s="312"/>
      <c r="T162" s="579">
        <v>1</v>
      </c>
      <c r="U162" s="575">
        <f>T162</f>
        <v>1</v>
      </c>
      <c r="V162" s="268" t="b">
        <v>0</v>
      </c>
      <c r="W162" s="292">
        <f>IF(V162=TRUE,$X$161,0)</f>
        <v>0</v>
      </c>
    </row>
    <row r="163" spans="1:27" ht="22.5" customHeight="1" thickTop="1" x14ac:dyDescent="0.25">
      <c r="A163" s="254"/>
      <c r="B163" s="254"/>
      <c r="C163" s="263"/>
      <c r="D163" s="263"/>
      <c r="E163" s="263"/>
      <c r="F163" s="264"/>
      <c r="G163" s="173"/>
      <c r="H163" s="173"/>
      <c r="I163" s="265"/>
      <c r="J163" s="173"/>
      <c r="K163" s="173"/>
      <c r="L163" s="173"/>
      <c r="M163" s="173"/>
      <c r="N163" s="173"/>
      <c r="O163" s="173"/>
      <c r="P163" s="173"/>
      <c r="Q163" s="173"/>
      <c r="R163" s="173"/>
      <c r="S163" s="173"/>
    </row>
    <row r="164" spans="1:27" ht="22.5" customHeight="1" x14ac:dyDescent="0.25">
      <c r="A164" s="254"/>
      <c r="B164" s="254"/>
      <c r="C164" s="263"/>
      <c r="D164" s="263"/>
      <c r="E164" s="263"/>
      <c r="F164" s="264"/>
      <c r="G164" s="173"/>
      <c r="H164" s="173"/>
      <c r="I164" s="265"/>
      <c r="J164" s="173"/>
      <c r="K164" s="173"/>
      <c r="L164" s="173"/>
      <c r="M164" s="173"/>
      <c r="N164" s="173"/>
      <c r="O164" s="173"/>
      <c r="P164" s="173"/>
      <c r="Q164" s="173"/>
      <c r="R164" s="173"/>
      <c r="S164" s="173"/>
    </row>
    <row r="165" spans="1:27" s="329" customFormat="1" ht="30" customHeight="1" thickBot="1" x14ac:dyDescent="0.3">
      <c r="A165" s="314"/>
      <c r="B165" s="314"/>
      <c r="C165" s="324"/>
      <c r="D165" s="324"/>
      <c r="E165" s="324"/>
      <c r="F165" s="324"/>
      <c r="G165" s="314"/>
      <c r="H165" s="817" t="s">
        <v>210</v>
      </c>
      <c r="I165" s="817"/>
      <c r="J165" s="817"/>
      <c r="K165" s="817"/>
      <c r="L165" s="817"/>
      <c r="M165" s="817"/>
      <c r="N165" s="817"/>
      <c r="O165" s="817"/>
      <c r="P165" s="817"/>
      <c r="Q165" s="817"/>
      <c r="R165" s="817"/>
      <c r="S165" s="818"/>
      <c r="T165" s="581"/>
      <c r="U165" s="577"/>
      <c r="V165" s="327"/>
      <c r="W165" s="327"/>
      <c r="X165" s="327"/>
      <c r="Y165" s="327"/>
      <c r="Z165" s="328"/>
      <c r="AA165" s="327"/>
    </row>
    <row r="166" spans="1:27" s="329" customFormat="1" ht="7.5" customHeight="1" thickTop="1" x14ac:dyDescent="0.25">
      <c r="A166" s="314"/>
      <c r="B166" s="314"/>
      <c r="C166" s="324"/>
      <c r="D166" s="324"/>
      <c r="E166" s="324"/>
      <c r="F166" s="324"/>
      <c r="G166" s="314"/>
      <c r="H166" s="314"/>
      <c r="I166" s="319"/>
      <c r="J166" s="314"/>
      <c r="K166" s="314"/>
      <c r="L166" s="314"/>
      <c r="M166" s="314"/>
      <c r="N166" s="314"/>
      <c r="O166" s="314"/>
      <c r="P166" s="314"/>
      <c r="Q166" s="314"/>
      <c r="R166" s="316"/>
      <c r="S166" s="314"/>
      <c r="T166" s="581"/>
      <c r="U166" s="577"/>
      <c r="V166" s="327"/>
      <c r="W166" s="327"/>
      <c r="X166" s="327"/>
      <c r="Y166" s="327"/>
      <c r="Z166" s="328"/>
      <c r="AA166" s="327"/>
    </row>
    <row r="167" spans="1:27" s="329" customFormat="1" ht="81" customHeight="1" thickBot="1" x14ac:dyDescent="0.4">
      <c r="A167" s="314"/>
      <c r="B167" s="314"/>
      <c r="C167" s="324"/>
      <c r="D167" s="324"/>
      <c r="E167" s="324"/>
      <c r="F167" s="324"/>
      <c r="G167" s="314"/>
      <c r="H167" s="819" t="s">
        <v>211</v>
      </c>
      <c r="I167" s="819"/>
      <c r="J167" s="819"/>
      <c r="K167" s="819"/>
      <c r="L167" s="819"/>
      <c r="M167" s="819"/>
      <c r="N167" s="819"/>
      <c r="O167" s="819"/>
      <c r="P167" s="819"/>
      <c r="Q167" s="819"/>
      <c r="R167" s="819"/>
      <c r="S167" s="820"/>
      <c r="T167" s="581"/>
      <c r="U167" s="577"/>
      <c r="V167" s="327"/>
      <c r="W167" s="327"/>
      <c r="X167" s="327"/>
      <c r="Y167" s="330"/>
      <c r="Z167" s="331">
        <f>AVERAGE(Z174:Z236)</f>
        <v>0</v>
      </c>
      <c r="AA167" s="327"/>
    </row>
    <row r="168" spans="1:27" s="329" customFormat="1" ht="7.5" customHeight="1" thickTop="1" x14ac:dyDescent="0.25">
      <c r="A168" s="314"/>
      <c r="B168" s="314"/>
      <c r="C168" s="324"/>
      <c r="D168" s="324"/>
      <c r="E168" s="324"/>
      <c r="F168" s="324"/>
      <c r="G168" s="314"/>
      <c r="H168" s="320"/>
      <c r="I168" s="321"/>
      <c r="J168" s="320"/>
      <c r="K168" s="320"/>
      <c r="L168" s="320"/>
      <c r="M168" s="320"/>
      <c r="N168" s="320"/>
      <c r="O168" s="320"/>
      <c r="P168" s="320"/>
      <c r="Q168" s="320"/>
      <c r="R168" s="320"/>
      <c r="S168" s="320"/>
      <c r="T168" s="581"/>
      <c r="U168" s="577"/>
      <c r="V168" s="327"/>
      <c r="W168" s="327"/>
      <c r="X168" s="327"/>
      <c r="Y168" s="327"/>
      <c r="Z168" s="328"/>
      <c r="AA168" s="327"/>
    </row>
    <row r="169" spans="1:27" s="329" customFormat="1" ht="22.5" customHeight="1" thickBot="1" x14ac:dyDescent="0.3">
      <c r="A169" s="314"/>
      <c r="B169" s="314"/>
      <c r="C169" s="324"/>
      <c r="D169" s="324"/>
      <c r="E169" s="324"/>
      <c r="F169" s="324"/>
      <c r="G169" s="314"/>
      <c r="H169" s="821" t="s">
        <v>117</v>
      </c>
      <c r="I169" s="822"/>
      <c r="J169" s="655" t="s">
        <v>212</v>
      </c>
      <c r="K169" s="656"/>
      <c r="L169" s="656"/>
      <c r="M169" s="656"/>
      <c r="N169" s="656"/>
      <c r="O169" s="656"/>
      <c r="P169" s="656"/>
      <c r="Q169" s="656"/>
      <c r="R169" s="656"/>
      <c r="S169" s="657"/>
      <c r="T169" s="578"/>
      <c r="U169" s="578"/>
      <c r="V169" s="325" t="s">
        <v>945</v>
      </c>
      <c r="W169" s="326">
        <f>(U175+U178+U183)/3</f>
        <v>1</v>
      </c>
      <c r="X169" s="327"/>
      <c r="Y169" s="327"/>
      <c r="Z169" s="328"/>
      <c r="AA169" s="327"/>
    </row>
    <row r="170" spans="1:27" s="329" customFormat="1" ht="8.25" customHeight="1" thickTop="1" x14ac:dyDescent="0.25">
      <c r="A170" s="314"/>
      <c r="B170" s="314"/>
      <c r="C170" s="324"/>
      <c r="D170" s="324"/>
      <c r="E170" s="324"/>
      <c r="F170" s="324"/>
      <c r="G170" s="314"/>
      <c r="H170" s="314"/>
      <c r="I170" s="319"/>
      <c r="J170" s="314"/>
      <c r="K170" s="314"/>
      <c r="L170" s="314"/>
      <c r="M170" s="314"/>
      <c r="N170" s="314"/>
      <c r="O170" s="314"/>
      <c r="P170" s="314"/>
      <c r="Q170" s="314"/>
      <c r="R170" s="316"/>
      <c r="S170" s="314"/>
      <c r="T170" s="581"/>
      <c r="U170" s="577"/>
      <c r="V170" s="327"/>
      <c r="W170" s="327"/>
      <c r="X170" s="327"/>
      <c r="Y170" s="327"/>
      <c r="Z170" s="328"/>
      <c r="AA170" s="327"/>
    </row>
    <row r="171" spans="1:27" s="329" customFormat="1" ht="81.75" customHeight="1" thickBot="1" x14ac:dyDescent="0.3">
      <c r="A171" s="314"/>
      <c r="B171" s="314"/>
      <c r="C171" s="324"/>
      <c r="D171" s="324"/>
      <c r="E171" s="324"/>
      <c r="F171" s="324"/>
      <c r="G171" s="314"/>
      <c r="H171" s="823" t="s">
        <v>213</v>
      </c>
      <c r="I171" s="823"/>
      <c r="J171" s="823"/>
      <c r="K171" s="823"/>
      <c r="L171" s="823"/>
      <c r="M171" s="823"/>
      <c r="N171" s="823"/>
      <c r="O171" s="823"/>
      <c r="P171" s="823"/>
      <c r="Q171" s="823"/>
      <c r="R171" s="823"/>
      <c r="S171" s="824"/>
      <c r="T171" s="581"/>
      <c r="U171" s="577"/>
      <c r="V171" s="327"/>
      <c r="W171" s="327"/>
      <c r="X171" s="327"/>
      <c r="Y171" s="327"/>
      <c r="Z171" s="328"/>
      <c r="AA171" s="327"/>
    </row>
    <row r="172" spans="1:27" ht="8.25" customHeight="1" thickTop="1" x14ac:dyDescent="0.25">
      <c r="A172" s="173"/>
      <c r="B172" s="173"/>
      <c r="C172" s="307"/>
      <c r="D172" s="307"/>
      <c r="E172" s="307"/>
      <c r="F172" s="307"/>
      <c r="G172" s="173"/>
      <c r="H172" s="173"/>
      <c r="I172" s="296"/>
      <c r="J172" s="271"/>
      <c r="K172" s="173"/>
      <c r="L172" s="173"/>
      <c r="M172" s="173"/>
      <c r="N172" s="173"/>
      <c r="O172" s="173"/>
      <c r="P172" s="173"/>
      <c r="Q172" s="173"/>
      <c r="R172" s="177"/>
      <c r="S172" s="173"/>
    </row>
    <row r="173" spans="1:27" ht="37.5" customHeight="1" thickBot="1" x14ac:dyDescent="0.3">
      <c r="A173" s="173"/>
      <c r="B173" s="173"/>
      <c r="C173" s="307"/>
      <c r="D173" s="307"/>
      <c r="E173" s="307"/>
      <c r="F173" s="307"/>
      <c r="G173" s="173"/>
      <c r="H173" s="332" t="s">
        <v>120</v>
      </c>
      <c r="I173" s="333" t="s">
        <v>946</v>
      </c>
      <c r="J173" s="334" t="s">
        <v>121</v>
      </c>
      <c r="K173" s="335"/>
      <c r="L173" s="335"/>
      <c r="M173" s="335"/>
      <c r="N173" s="335"/>
      <c r="O173" s="335"/>
      <c r="P173" s="335"/>
      <c r="Q173" s="335"/>
      <c r="R173" s="336"/>
      <c r="S173" s="332" t="s">
        <v>122</v>
      </c>
      <c r="V173" s="284" t="s">
        <v>825</v>
      </c>
      <c r="W173" s="285" t="s">
        <v>826</v>
      </c>
      <c r="X173" s="285" t="s">
        <v>827</v>
      </c>
      <c r="Y173" s="337" t="s">
        <v>838</v>
      </c>
      <c r="Z173" s="338" t="s">
        <v>863</v>
      </c>
    </row>
    <row r="174" spans="1:27" ht="37.5" customHeight="1" thickTop="1" thickBot="1" x14ac:dyDescent="0.3">
      <c r="A174" s="171" t="s">
        <v>123</v>
      </c>
      <c r="B174" s="296"/>
      <c r="C174" s="101" t="s">
        <v>124</v>
      </c>
      <c r="D174" s="101" t="s">
        <v>125</v>
      </c>
      <c r="E174" s="101" t="s">
        <v>126</v>
      </c>
      <c r="F174" s="101" t="s">
        <v>127</v>
      </c>
      <c r="G174" s="173"/>
      <c r="H174" s="339" t="s">
        <v>128</v>
      </c>
      <c r="I174" s="340" t="s">
        <v>129</v>
      </c>
      <c r="J174" s="851" t="s">
        <v>214</v>
      </c>
      <c r="K174" s="853"/>
      <c r="L174" s="853"/>
      <c r="M174" s="853"/>
      <c r="N174" s="853"/>
      <c r="O174" s="853"/>
      <c r="P174" s="853"/>
      <c r="Q174" s="853"/>
      <c r="R174" s="341"/>
      <c r="S174" s="342"/>
      <c r="V174" s="472" t="b">
        <f>IF(AND(V175=TRUE,V176=TRUE),TRUE,FALSE)</f>
        <v>0</v>
      </c>
      <c r="X174" s="292">
        <v>0.5</v>
      </c>
      <c r="Y174" s="292">
        <f>SUM(W174:W175:W176)</f>
        <v>0</v>
      </c>
      <c r="Z174" s="293">
        <f>Y174/1</f>
        <v>0</v>
      </c>
    </row>
    <row r="175" spans="1:27" ht="37.5" customHeight="1" thickTop="1" thickBot="1" x14ac:dyDescent="0.3">
      <c r="A175" s="171" t="s">
        <v>123</v>
      </c>
      <c r="B175" s="172"/>
      <c r="C175" s="101" t="s">
        <v>124</v>
      </c>
      <c r="D175" s="101" t="s">
        <v>125</v>
      </c>
      <c r="E175" s="101" t="s">
        <v>126</v>
      </c>
      <c r="F175" s="101" t="s">
        <v>127</v>
      </c>
      <c r="G175" s="173"/>
      <c r="H175" s="339" t="s">
        <v>128</v>
      </c>
      <c r="I175" s="340" t="s">
        <v>215</v>
      </c>
      <c r="J175" s="845" t="s">
        <v>216</v>
      </c>
      <c r="K175" s="846"/>
      <c r="L175" s="846"/>
      <c r="M175" s="846"/>
      <c r="N175" s="846"/>
      <c r="O175" s="846"/>
      <c r="P175" s="846"/>
      <c r="Q175" s="846"/>
      <c r="R175" s="343"/>
      <c r="S175" s="344"/>
      <c r="T175" s="579">
        <v>0.5</v>
      </c>
      <c r="U175" s="575">
        <f>T175+T176</f>
        <v>1</v>
      </c>
      <c r="V175" s="268" t="b">
        <v>0</v>
      </c>
      <c r="W175" s="292">
        <f>IF(V175=TRUE,$X$174,0)</f>
        <v>0</v>
      </c>
    </row>
    <row r="176" spans="1:27" ht="37.5" customHeight="1" thickTop="1" thickBot="1" x14ac:dyDescent="0.3">
      <c r="A176" s="171" t="s">
        <v>123</v>
      </c>
      <c r="B176" s="172"/>
      <c r="C176" s="101" t="s">
        <v>124</v>
      </c>
      <c r="D176" s="101" t="s">
        <v>125</v>
      </c>
      <c r="E176" s="101" t="s">
        <v>126</v>
      </c>
      <c r="F176" s="101" t="s">
        <v>127</v>
      </c>
      <c r="G176" s="173"/>
      <c r="H176" s="339" t="s">
        <v>128</v>
      </c>
      <c r="I176" s="340" t="s">
        <v>217</v>
      </c>
      <c r="J176" s="847" t="s">
        <v>950</v>
      </c>
      <c r="K176" s="848"/>
      <c r="L176" s="848"/>
      <c r="M176" s="848"/>
      <c r="N176" s="848"/>
      <c r="O176" s="848"/>
      <c r="P176" s="848"/>
      <c r="Q176" s="848"/>
      <c r="R176" s="345"/>
      <c r="S176" s="344"/>
      <c r="T176" s="579">
        <v>0.5</v>
      </c>
      <c r="V176" s="268" t="b">
        <v>0</v>
      </c>
      <c r="W176" s="292">
        <f>IF(V176=TRUE,$X$174,0)</f>
        <v>0</v>
      </c>
    </row>
    <row r="177" spans="1:27" ht="37.5" customHeight="1" thickTop="1" thickBot="1" x14ac:dyDescent="0.3">
      <c r="A177" s="171" t="s">
        <v>123</v>
      </c>
      <c r="B177" s="173"/>
      <c r="C177" s="101" t="s">
        <v>124</v>
      </c>
      <c r="D177" s="101" t="s">
        <v>125</v>
      </c>
      <c r="E177" s="101" t="s">
        <v>126</v>
      </c>
      <c r="F177" s="101" t="s">
        <v>127</v>
      </c>
      <c r="G177" s="173"/>
      <c r="H177" s="339" t="s">
        <v>131</v>
      </c>
      <c r="I177" s="340" t="s">
        <v>132</v>
      </c>
      <c r="J177" s="849" t="s">
        <v>218</v>
      </c>
      <c r="K177" s="850"/>
      <c r="L177" s="850"/>
      <c r="M177" s="850"/>
      <c r="N177" s="850"/>
      <c r="O177" s="850"/>
      <c r="P177" s="850"/>
      <c r="Q177" s="850"/>
      <c r="R177" s="341"/>
      <c r="S177" s="346"/>
      <c r="V177" s="472" t="b">
        <f>IF(AND(V178=TRUE,V179=TRUE),TRUE,FALSE)</f>
        <v>0</v>
      </c>
    </row>
    <row r="178" spans="1:27" ht="51.75" customHeight="1" thickTop="1" thickBot="1" x14ac:dyDescent="0.3">
      <c r="A178" s="171" t="s">
        <v>123</v>
      </c>
      <c r="B178" s="172"/>
      <c r="C178" s="101" t="s">
        <v>124</v>
      </c>
      <c r="D178" s="101" t="s">
        <v>125</v>
      </c>
      <c r="E178" s="101" t="s">
        <v>126</v>
      </c>
      <c r="F178" s="101" t="s">
        <v>127</v>
      </c>
      <c r="G178" s="173"/>
      <c r="H178" s="339" t="s">
        <v>131</v>
      </c>
      <c r="I178" s="340" t="s">
        <v>219</v>
      </c>
      <c r="J178" s="677" t="s">
        <v>951</v>
      </c>
      <c r="K178" s="678"/>
      <c r="L178" s="678"/>
      <c r="M178" s="678"/>
      <c r="N178" s="678"/>
      <c r="O178" s="678"/>
      <c r="P178" s="678"/>
      <c r="Q178" s="678"/>
      <c r="R178" s="336"/>
      <c r="S178" s="344"/>
      <c r="T178" s="582">
        <f>1/3</f>
        <v>0.33333333333333331</v>
      </c>
      <c r="U178" s="575">
        <f>T178+T179+T181</f>
        <v>1</v>
      </c>
      <c r="V178" s="268" t="b">
        <v>0</v>
      </c>
      <c r="W178" s="292">
        <f>IF(V178=TRUE,$X$178,0)</f>
        <v>0</v>
      </c>
      <c r="X178" s="268">
        <v>0.33333333333333331</v>
      </c>
      <c r="Y178" s="292">
        <f>SUM(W178:W179:W181)</f>
        <v>0</v>
      </c>
      <c r="Z178" s="293">
        <f>Y178/1</f>
        <v>0</v>
      </c>
    </row>
    <row r="179" spans="1:27" ht="37.5" customHeight="1" thickTop="1" thickBot="1" x14ac:dyDescent="0.3">
      <c r="A179" s="171" t="s">
        <v>123</v>
      </c>
      <c r="B179" s="172"/>
      <c r="C179" s="101" t="s">
        <v>124</v>
      </c>
      <c r="D179" s="101" t="s">
        <v>125</v>
      </c>
      <c r="E179" s="101" t="s">
        <v>126</v>
      </c>
      <c r="F179" s="101" t="s">
        <v>127</v>
      </c>
      <c r="G179" s="173"/>
      <c r="H179" s="339" t="s">
        <v>131</v>
      </c>
      <c r="I179" s="340" t="s">
        <v>220</v>
      </c>
      <c r="J179" s="679" t="s">
        <v>221</v>
      </c>
      <c r="K179" s="680"/>
      <c r="L179" s="680"/>
      <c r="M179" s="680"/>
      <c r="N179" s="680"/>
      <c r="O179" s="680"/>
      <c r="P179" s="680"/>
      <c r="Q179" s="680"/>
      <c r="R179" s="348"/>
      <c r="S179" s="344"/>
      <c r="T179" s="580">
        <f>1/3</f>
        <v>0.33333333333333331</v>
      </c>
      <c r="V179" s="268" t="b">
        <v>0</v>
      </c>
      <c r="W179" s="292">
        <f>IF(V179=TRUE,$X$178,0)</f>
        <v>0</v>
      </c>
    </row>
    <row r="180" spans="1:27" ht="37.5" customHeight="1" thickTop="1" thickBot="1" x14ac:dyDescent="0.3">
      <c r="A180" s="171" t="s">
        <v>123</v>
      </c>
      <c r="B180" s="173"/>
      <c r="C180" s="313"/>
      <c r="D180" s="101" t="s">
        <v>125</v>
      </c>
      <c r="E180" s="101" t="s">
        <v>126</v>
      </c>
      <c r="F180" s="101" t="s">
        <v>127</v>
      </c>
      <c r="G180" s="173"/>
      <c r="H180" s="339" t="s">
        <v>131</v>
      </c>
      <c r="I180" s="340" t="s">
        <v>272</v>
      </c>
      <c r="J180" s="851" t="s">
        <v>273</v>
      </c>
      <c r="K180" s="852"/>
      <c r="L180" s="852"/>
      <c r="M180" s="852"/>
      <c r="N180" s="852"/>
      <c r="O180" s="852"/>
      <c r="P180" s="852"/>
      <c r="Q180" s="852"/>
      <c r="R180" s="341"/>
      <c r="S180" s="349"/>
      <c r="V180" s="472" t="b">
        <f>IF(AND(V181=TRUE),TRUE,FALSE)</f>
        <v>0</v>
      </c>
    </row>
    <row r="181" spans="1:27" ht="51.75" customHeight="1" thickTop="1" thickBot="1" x14ac:dyDescent="0.3">
      <c r="A181" s="171" t="s">
        <v>123</v>
      </c>
      <c r="B181" s="172"/>
      <c r="C181" s="350"/>
      <c r="D181" s="101" t="s">
        <v>125</v>
      </c>
      <c r="E181" s="101" t="s">
        <v>126</v>
      </c>
      <c r="F181" s="101" t="s">
        <v>127</v>
      </c>
      <c r="G181" s="173"/>
      <c r="H181" s="339" t="s">
        <v>131</v>
      </c>
      <c r="I181" s="340" t="s">
        <v>274</v>
      </c>
      <c r="J181" s="843" t="s">
        <v>957</v>
      </c>
      <c r="K181" s="844"/>
      <c r="L181" s="844"/>
      <c r="M181" s="844"/>
      <c r="N181" s="844"/>
      <c r="O181" s="844"/>
      <c r="P181" s="844"/>
      <c r="Q181" s="844"/>
      <c r="R181" s="351"/>
      <c r="S181" s="344"/>
      <c r="T181" s="580">
        <f>1/3</f>
        <v>0.33333333333333331</v>
      </c>
      <c r="V181" s="268" t="b">
        <v>0</v>
      </c>
      <c r="W181" s="292">
        <f>IF(V181=TRUE,$X$178,0)</f>
        <v>0</v>
      </c>
    </row>
    <row r="182" spans="1:27" ht="87" customHeight="1" thickTop="1" thickBot="1" x14ac:dyDescent="0.3">
      <c r="A182" s="171" t="s">
        <v>123</v>
      </c>
      <c r="B182" s="173"/>
      <c r="C182" s="313"/>
      <c r="D182" s="101" t="s">
        <v>125</v>
      </c>
      <c r="E182" s="101" t="s">
        <v>126</v>
      </c>
      <c r="F182" s="101" t="s">
        <v>127</v>
      </c>
      <c r="G182" s="173"/>
      <c r="H182" s="69" t="s">
        <v>250</v>
      </c>
      <c r="I182" s="129" t="s">
        <v>321</v>
      </c>
      <c r="J182" s="767" t="s">
        <v>958</v>
      </c>
      <c r="K182" s="768"/>
      <c r="L182" s="768"/>
      <c r="M182" s="768"/>
      <c r="N182" s="768"/>
      <c r="O182" s="768"/>
      <c r="P182" s="768"/>
      <c r="Q182" s="768"/>
      <c r="R182" s="341"/>
      <c r="S182" s="352"/>
      <c r="V182" s="472" t="b">
        <f>IF(AND(V183=TRUE,V184=TRUE,V185=TRUE,V186=TRUE),TRUE,FALSE)</f>
        <v>0</v>
      </c>
    </row>
    <row r="183" spans="1:27" ht="49.5" customHeight="1" thickTop="1" thickBot="1" x14ac:dyDescent="0.3">
      <c r="A183" s="171" t="s">
        <v>123</v>
      </c>
      <c r="B183" s="172"/>
      <c r="C183" s="350"/>
      <c r="D183" s="101" t="s">
        <v>125</v>
      </c>
      <c r="E183" s="101" t="s">
        <v>126</v>
      </c>
      <c r="F183" s="101" t="s">
        <v>127</v>
      </c>
      <c r="G183" s="173"/>
      <c r="H183" s="69" t="s">
        <v>250</v>
      </c>
      <c r="I183" s="144" t="s">
        <v>322</v>
      </c>
      <c r="J183" s="754" t="s">
        <v>323</v>
      </c>
      <c r="K183" s="754"/>
      <c r="L183" s="754"/>
      <c r="M183" s="754"/>
      <c r="N183" s="754"/>
      <c r="O183" s="754"/>
      <c r="P183" s="754"/>
      <c r="Q183" s="754"/>
      <c r="R183" s="336"/>
      <c r="S183" s="344"/>
      <c r="T183" s="580">
        <f>1/4</f>
        <v>0.25</v>
      </c>
      <c r="U183" s="575">
        <f>T183+T184+T185+T186</f>
        <v>1</v>
      </c>
      <c r="V183" s="268" t="b">
        <v>0</v>
      </c>
      <c r="W183" s="292">
        <f>IF(V183=TRUE,$X$183,0)</f>
        <v>0</v>
      </c>
      <c r="X183" s="268">
        <v>0.25</v>
      </c>
      <c r="Y183" s="292">
        <f>SUM(W183:W183:W186)</f>
        <v>0</v>
      </c>
      <c r="Z183" s="293">
        <f>Y183/1</f>
        <v>0</v>
      </c>
    </row>
    <row r="184" spans="1:27" ht="84" customHeight="1" thickTop="1" thickBot="1" x14ac:dyDescent="0.3">
      <c r="A184" s="171" t="s">
        <v>123</v>
      </c>
      <c r="B184" s="172"/>
      <c r="C184" s="350"/>
      <c r="D184" s="101" t="s">
        <v>125</v>
      </c>
      <c r="E184" s="101" t="s">
        <v>126</v>
      </c>
      <c r="F184" s="101" t="s">
        <v>127</v>
      </c>
      <c r="G184" s="173"/>
      <c r="H184" s="69" t="s">
        <v>250</v>
      </c>
      <c r="I184" s="144" t="s">
        <v>324</v>
      </c>
      <c r="J184" s="754" t="s">
        <v>325</v>
      </c>
      <c r="K184" s="754"/>
      <c r="L184" s="754"/>
      <c r="M184" s="754"/>
      <c r="N184" s="754"/>
      <c r="O184" s="754"/>
      <c r="P184" s="754"/>
      <c r="Q184" s="754"/>
      <c r="R184" s="336"/>
      <c r="S184" s="344"/>
      <c r="T184" s="580">
        <f>1/4</f>
        <v>0.25</v>
      </c>
      <c r="V184" s="268" t="b">
        <v>0</v>
      </c>
      <c r="W184" s="292">
        <f>IF(V184=TRUE,$X$183,0)</f>
        <v>0</v>
      </c>
    </row>
    <row r="185" spans="1:27" ht="57" customHeight="1" thickTop="1" thickBot="1" x14ac:dyDescent="0.3">
      <c r="A185" s="171" t="s">
        <v>123</v>
      </c>
      <c r="B185" s="172"/>
      <c r="C185" s="350"/>
      <c r="D185" s="101" t="s">
        <v>125</v>
      </c>
      <c r="E185" s="101" t="s">
        <v>126</v>
      </c>
      <c r="F185" s="101" t="s">
        <v>127</v>
      </c>
      <c r="G185" s="173"/>
      <c r="H185" s="69" t="s">
        <v>250</v>
      </c>
      <c r="I185" s="144" t="s">
        <v>326</v>
      </c>
      <c r="J185" s="754" t="s">
        <v>327</v>
      </c>
      <c r="K185" s="754"/>
      <c r="L185" s="754"/>
      <c r="M185" s="754"/>
      <c r="N185" s="754"/>
      <c r="O185" s="754"/>
      <c r="P185" s="754"/>
      <c r="Q185" s="754"/>
      <c r="R185" s="336"/>
      <c r="S185" s="344"/>
      <c r="T185" s="580">
        <f>1/4</f>
        <v>0.25</v>
      </c>
      <c r="V185" s="268" t="b">
        <v>0</v>
      </c>
      <c r="W185" s="292">
        <f>IF(V185=TRUE,$X$183,0)</f>
        <v>0</v>
      </c>
    </row>
    <row r="186" spans="1:27" ht="67.5" customHeight="1" thickTop="1" thickBot="1" x14ac:dyDescent="0.3">
      <c r="A186" s="171" t="s">
        <v>123</v>
      </c>
      <c r="B186" s="172"/>
      <c r="C186" s="350"/>
      <c r="D186" s="101" t="s">
        <v>125</v>
      </c>
      <c r="E186" s="101" t="s">
        <v>126</v>
      </c>
      <c r="F186" s="101" t="s">
        <v>127</v>
      </c>
      <c r="G186" s="173"/>
      <c r="H186" s="79" t="s">
        <v>250</v>
      </c>
      <c r="I186" s="144" t="s">
        <v>328</v>
      </c>
      <c r="J186" s="755" t="s">
        <v>329</v>
      </c>
      <c r="K186" s="755"/>
      <c r="L186" s="755"/>
      <c r="M186" s="755"/>
      <c r="N186" s="755"/>
      <c r="O186" s="755"/>
      <c r="P186" s="755"/>
      <c r="Q186" s="755"/>
      <c r="R186" s="348"/>
      <c r="S186" s="344"/>
      <c r="T186" s="580">
        <f>1/4</f>
        <v>0.25</v>
      </c>
      <c r="V186" s="268" t="b">
        <v>0</v>
      </c>
      <c r="W186" s="292">
        <f>IF(V186=TRUE,$X$183,0)</f>
        <v>0</v>
      </c>
    </row>
    <row r="187" spans="1:27" ht="22.5" customHeight="1" thickTop="1" x14ac:dyDescent="0.25">
      <c r="A187" s="254"/>
      <c r="B187" s="254"/>
      <c r="C187" s="263"/>
      <c r="D187" s="263"/>
      <c r="E187" s="263"/>
      <c r="F187" s="264"/>
      <c r="G187" s="173"/>
      <c r="H187" s="173"/>
      <c r="I187" s="265"/>
      <c r="J187" s="173"/>
      <c r="K187" s="173"/>
      <c r="L187" s="173"/>
      <c r="M187" s="173"/>
      <c r="N187" s="173"/>
      <c r="O187" s="173"/>
      <c r="P187" s="173"/>
      <c r="Q187" s="173"/>
      <c r="R187" s="173"/>
      <c r="S187" s="173"/>
    </row>
    <row r="188" spans="1:27" s="329" customFormat="1" ht="22.5" customHeight="1" thickBot="1" x14ac:dyDescent="0.3">
      <c r="A188" s="353"/>
      <c r="B188" s="353"/>
      <c r="C188" s="354"/>
      <c r="D188" s="354"/>
      <c r="E188" s="354"/>
      <c r="F188" s="355"/>
      <c r="G188" s="314"/>
      <c r="H188" s="821" t="s">
        <v>117</v>
      </c>
      <c r="I188" s="822"/>
      <c r="J188" s="655" t="s">
        <v>222</v>
      </c>
      <c r="K188" s="656"/>
      <c r="L188" s="656"/>
      <c r="M188" s="656"/>
      <c r="N188" s="656"/>
      <c r="O188" s="656"/>
      <c r="P188" s="656"/>
      <c r="Q188" s="656"/>
      <c r="R188" s="656"/>
      <c r="S188" s="657"/>
      <c r="T188" s="578"/>
      <c r="U188" s="578"/>
      <c r="V188" s="325" t="s">
        <v>945</v>
      </c>
      <c r="W188" s="326">
        <f>(U193+U194+U197+U199)/4</f>
        <v>1</v>
      </c>
      <c r="X188" s="327"/>
      <c r="Y188" s="327"/>
      <c r="Z188" s="328"/>
      <c r="AA188" s="327"/>
    </row>
    <row r="189" spans="1:27" s="329" customFormat="1" ht="7.5" customHeight="1" thickTop="1" x14ac:dyDescent="0.25">
      <c r="A189" s="314"/>
      <c r="B189" s="314"/>
      <c r="C189" s="356"/>
      <c r="D189" s="356"/>
      <c r="E189" s="356"/>
      <c r="F189" s="356"/>
      <c r="G189" s="314"/>
      <c r="H189" s="314"/>
      <c r="I189" s="319"/>
      <c r="J189" s="314"/>
      <c r="K189" s="314"/>
      <c r="L189" s="314"/>
      <c r="M189" s="314"/>
      <c r="N189" s="314"/>
      <c r="O189" s="314"/>
      <c r="P189" s="314"/>
      <c r="Q189" s="314"/>
      <c r="R189" s="316"/>
      <c r="S189" s="314"/>
      <c r="T189" s="581"/>
      <c r="U189" s="577"/>
      <c r="V189" s="327"/>
      <c r="W189" s="327"/>
      <c r="X189" s="327"/>
      <c r="Y189" s="327"/>
      <c r="Z189" s="328"/>
      <c r="AA189" s="327"/>
    </row>
    <row r="190" spans="1:27" s="329" customFormat="1" ht="172.5" customHeight="1" thickBot="1" x14ac:dyDescent="0.3">
      <c r="A190" s="314"/>
      <c r="B190" s="314"/>
      <c r="C190" s="356"/>
      <c r="D190" s="356"/>
      <c r="E190" s="356"/>
      <c r="F190" s="356"/>
      <c r="G190" s="314"/>
      <c r="H190" s="823" t="s">
        <v>223</v>
      </c>
      <c r="I190" s="823"/>
      <c r="J190" s="823"/>
      <c r="K190" s="823"/>
      <c r="L190" s="823"/>
      <c r="M190" s="823"/>
      <c r="N190" s="823"/>
      <c r="O190" s="823"/>
      <c r="P190" s="823"/>
      <c r="Q190" s="823"/>
      <c r="R190" s="823"/>
      <c r="S190" s="824"/>
      <c r="T190" s="581"/>
      <c r="U190" s="577"/>
      <c r="V190" s="327"/>
      <c r="W190" s="327"/>
      <c r="X190" s="327"/>
      <c r="Y190" s="327"/>
      <c r="Z190" s="328"/>
      <c r="AA190" s="327"/>
    </row>
    <row r="191" spans="1:27" s="329" customFormat="1" ht="7.5" customHeight="1" thickTop="1" x14ac:dyDescent="0.25">
      <c r="A191" s="314"/>
      <c r="B191" s="314"/>
      <c r="C191" s="356"/>
      <c r="D191" s="356"/>
      <c r="E191" s="356"/>
      <c r="F191" s="356"/>
      <c r="G191" s="314"/>
      <c r="H191" s="314"/>
      <c r="I191" s="315"/>
      <c r="J191" s="314"/>
      <c r="K191" s="314"/>
      <c r="L191" s="314"/>
      <c r="M191" s="314"/>
      <c r="N191" s="314"/>
      <c r="O191" s="314"/>
      <c r="P191" s="314"/>
      <c r="Q191" s="314"/>
      <c r="R191" s="314"/>
      <c r="S191" s="314"/>
      <c r="T191" s="581"/>
      <c r="U191" s="577"/>
      <c r="V191" s="327"/>
      <c r="W191" s="327"/>
      <c r="X191" s="327"/>
      <c r="Y191" s="327"/>
      <c r="Z191" s="328"/>
      <c r="AA191" s="327"/>
    </row>
    <row r="192" spans="1:27" ht="37.5" customHeight="1" thickBot="1" x14ac:dyDescent="0.3">
      <c r="A192" s="173"/>
      <c r="B192" s="173"/>
      <c r="C192" s="313"/>
      <c r="D192" s="313"/>
      <c r="E192" s="313"/>
      <c r="F192" s="313"/>
      <c r="G192" s="173"/>
      <c r="H192" s="281" t="s">
        <v>120</v>
      </c>
      <c r="I192" s="297" t="s">
        <v>946</v>
      </c>
      <c r="J192" s="282" t="s">
        <v>121</v>
      </c>
      <c r="K192" s="283"/>
      <c r="L192" s="283"/>
      <c r="M192" s="283"/>
      <c r="N192" s="283"/>
      <c r="O192" s="283"/>
      <c r="P192" s="283"/>
      <c r="Q192" s="283"/>
      <c r="R192" s="177"/>
      <c r="S192" s="281" t="s">
        <v>122</v>
      </c>
      <c r="V192" s="284" t="s">
        <v>825</v>
      </c>
      <c r="W192" s="285" t="s">
        <v>826</v>
      </c>
      <c r="X192" s="285" t="s">
        <v>827</v>
      </c>
      <c r="Y192" s="337" t="s">
        <v>839</v>
      </c>
      <c r="Z192" s="338" t="s">
        <v>863</v>
      </c>
    </row>
    <row r="193" spans="1:27" ht="37.5" customHeight="1" thickTop="1" thickBot="1" x14ac:dyDescent="0.3">
      <c r="A193" s="171" t="s">
        <v>123</v>
      </c>
      <c r="B193" s="172"/>
      <c r="C193" s="101" t="s">
        <v>124</v>
      </c>
      <c r="D193" s="101" t="s">
        <v>125</v>
      </c>
      <c r="E193" s="101" t="s">
        <v>126</v>
      </c>
      <c r="F193" s="101" t="s">
        <v>127</v>
      </c>
      <c r="G193" s="173"/>
      <c r="H193" s="357" t="s">
        <v>128</v>
      </c>
      <c r="I193" s="168" t="s">
        <v>136</v>
      </c>
      <c r="J193" s="839" t="s">
        <v>952</v>
      </c>
      <c r="K193" s="840"/>
      <c r="L193" s="840"/>
      <c r="M193" s="840"/>
      <c r="N193" s="840"/>
      <c r="O193" s="840"/>
      <c r="P193" s="840"/>
      <c r="Q193" s="840"/>
      <c r="R193" s="290"/>
      <c r="S193" s="358"/>
      <c r="T193" s="579">
        <v>1</v>
      </c>
      <c r="U193" s="575">
        <f>T193</f>
        <v>1</v>
      </c>
      <c r="V193" s="268" t="b">
        <v>0</v>
      </c>
      <c r="W193" s="292">
        <f>IF(V193=TRUE,$X$193,0)</f>
        <v>0</v>
      </c>
      <c r="X193" s="292">
        <v>1</v>
      </c>
      <c r="Y193" s="292">
        <f>SUM(W193)</f>
        <v>0</v>
      </c>
      <c r="Z193" s="293">
        <f>Y193/1</f>
        <v>0</v>
      </c>
    </row>
    <row r="194" spans="1:27" ht="62.25" customHeight="1" thickTop="1" thickBot="1" x14ac:dyDescent="0.3">
      <c r="A194" s="171" t="s">
        <v>123</v>
      </c>
      <c r="B194" s="172"/>
      <c r="C194" s="116"/>
      <c r="D194" s="101" t="s">
        <v>125</v>
      </c>
      <c r="E194" s="101" t="s">
        <v>126</v>
      </c>
      <c r="F194" s="101" t="s">
        <v>127</v>
      </c>
      <c r="G194" s="173"/>
      <c r="H194" s="359" t="s">
        <v>131</v>
      </c>
      <c r="I194" s="168" t="s">
        <v>138</v>
      </c>
      <c r="J194" s="841" t="s">
        <v>959</v>
      </c>
      <c r="K194" s="842"/>
      <c r="L194" s="842"/>
      <c r="M194" s="842"/>
      <c r="N194" s="842"/>
      <c r="O194" s="842"/>
      <c r="P194" s="842"/>
      <c r="Q194" s="842"/>
      <c r="R194" s="290"/>
      <c r="S194" s="358"/>
      <c r="T194" s="579">
        <v>0.5</v>
      </c>
      <c r="U194" s="575">
        <f>T194+T195</f>
        <v>1</v>
      </c>
      <c r="V194" s="268" t="b">
        <v>0</v>
      </c>
      <c r="W194" s="292">
        <f>IF(V194=TRUE,$X$194,0)</f>
        <v>0</v>
      </c>
      <c r="X194" s="268">
        <v>0.5</v>
      </c>
      <c r="Y194" s="292">
        <f>SUM(W194:W195)</f>
        <v>0</v>
      </c>
      <c r="Z194" s="293">
        <f>Y194/1</f>
        <v>0</v>
      </c>
    </row>
    <row r="195" spans="1:27" ht="72.75" customHeight="1" thickTop="1" thickBot="1" x14ac:dyDescent="0.3">
      <c r="A195" s="171" t="s">
        <v>123</v>
      </c>
      <c r="B195" s="172"/>
      <c r="C195" s="116"/>
      <c r="D195" s="101" t="s">
        <v>125</v>
      </c>
      <c r="E195" s="101" t="s">
        <v>126</v>
      </c>
      <c r="F195" s="101" t="s">
        <v>127</v>
      </c>
      <c r="G195" s="173"/>
      <c r="H195" s="360" t="s">
        <v>131</v>
      </c>
      <c r="I195" s="102" t="s">
        <v>275</v>
      </c>
      <c r="J195" s="841" t="s">
        <v>960</v>
      </c>
      <c r="K195" s="842"/>
      <c r="L195" s="842"/>
      <c r="M195" s="842"/>
      <c r="N195" s="842"/>
      <c r="O195" s="842"/>
      <c r="P195" s="842"/>
      <c r="Q195" s="842"/>
      <c r="R195" s="303"/>
      <c r="S195" s="358"/>
      <c r="T195" s="579">
        <v>0.5</v>
      </c>
      <c r="V195" s="268" t="b">
        <v>0</v>
      </c>
      <c r="W195" s="292">
        <f>IF(V195=TRUE,$X$194,0)</f>
        <v>0</v>
      </c>
    </row>
    <row r="196" spans="1:27" ht="73.5" customHeight="1" thickTop="1" thickBot="1" x14ac:dyDescent="0.3">
      <c r="A196" s="171" t="s">
        <v>123</v>
      </c>
      <c r="B196" s="172"/>
      <c r="C196" s="350"/>
      <c r="D196" s="101" t="s">
        <v>125</v>
      </c>
      <c r="E196" s="101" t="s">
        <v>126</v>
      </c>
      <c r="F196" s="101" t="s">
        <v>127</v>
      </c>
      <c r="G196" s="173"/>
      <c r="H196" s="174" t="s">
        <v>250</v>
      </c>
      <c r="I196" s="102" t="s">
        <v>251</v>
      </c>
      <c r="J196" s="832" t="s">
        <v>961</v>
      </c>
      <c r="K196" s="832"/>
      <c r="L196" s="832"/>
      <c r="M196" s="832"/>
      <c r="N196" s="832"/>
      <c r="O196" s="832"/>
      <c r="P196" s="832"/>
      <c r="Q196" s="832"/>
      <c r="R196" s="175"/>
      <c r="S196" s="361"/>
      <c r="V196" s="472" t="b">
        <f>IF(AND(V197=TRUE),TRUE,FALSE)</f>
        <v>0</v>
      </c>
    </row>
    <row r="197" spans="1:27" ht="66.75" customHeight="1" thickTop="1" thickBot="1" x14ac:dyDescent="0.3">
      <c r="A197" s="171" t="s">
        <v>123</v>
      </c>
      <c r="B197" s="172"/>
      <c r="C197" s="350"/>
      <c r="D197" s="101" t="s">
        <v>125</v>
      </c>
      <c r="E197" s="101" t="s">
        <v>126</v>
      </c>
      <c r="F197" s="101" t="s">
        <v>127</v>
      </c>
      <c r="G197" s="173"/>
      <c r="H197" s="174" t="s">
        <v>250</v>
      </c>
      <c r="I197" s="168" t="s">
        <v>253</v>
      </c>
      <c r="J197" s="833" t="s">
        <v>962</v>
      </c>
      <c r="K197" s="834"/>
      <c r="L197" s="834"/>
      <c r="M197" s="834"/>
      <c r="N197" s="834"/>
      <c r="O197" s="834"/>
      <c r="P197" s="834"/>
      <c r="Q197" s="834"/>
      <c r="R197" s="178"/>
      <c r="S197" s="358"/>
      <c r="T197" s="579">
        <v>1</v>
      </c>
      <c r="U197" s="575">
        <f>T197</f>
        <v>1</v>
      </c>
      <c r="V197" s="268" t="b">
        <v>0</v>
      </c>
      <c r="W197" s="292">
        <f>IF(V197=TRUE,$X$193,0)</f>
        <v>0</v>
      </c>
      <c r="Y197" s="292">
        <f>SUM(W197)</f>
        <v>0</v>
      </c>
      <c r="Z197" s="293">
        <f>Y197/1</f>
        <v>0</v>
      </c>
    </row>
    <row r="198" spans="1:27" ht="60" customHeight="1" thickTop="1" thickBot="1" x14ac:dyDescent="0.3">
      <c r="A198" s="58" t="s">
        <v>123</v>
      </c>
      <c r="B198" s="73"/>
      <c r="C198" s="350"/>
      <c r="D198" s="101"/>
      <c r="E198" s="101" t="s">
        <v>126</v>
      </c>
      <c r="F198" s="101" t="s">
        <v>127</v>
      </c>
      <c r="G198" s="90"/>
      <c r="H198" s="362" t="s">
        <v>160</v>
      </c>
      <c r="I198" s="163" t="s">
        <v>282</v>
      </c>
      <c r="J198" s="835" t="s">
        <v>319</v>
      </c>
      <c r="K198" s="836"/>
      <c r="L198" s="836"/>
      <c r="M198" s="836"/>
      <c r="N198" s="836"/>
      <c r="O198" s="836"/>
      <c r="P198" s="836"/>
      <c r="Q198" s="836"/>
      <c r="R198" s="177"/>
      <c r="S198" s="363"/>
      <c r="V198" s="472" t="b">
        <f>IF(AND(V199=TRUE,V200=TRUE,V201=TRUE),TRUE,FALSE)</f>
        <v>0</v>
      </c>
    </row>
    <row r="199" spans="1:27" ht="44.25" customHeight="1" thickTop="1" thickBot="1" x14ac:dyDescent="0.3">
      <c r="A199" s="58" t="s">
        <v>123</v>
      </c>
      <c r="B199" s="73"/>
      <c r="C199" s="350"/>
      <c r="D199" s="101"/>
      <c r="E199" s="101" t="s">
        <v>126</v>
      </c>
      <c r="F199" s="101" t="s">
        <v>127</v>
      </c>
      <c r="G199" s="90"/>
      <c r="H199" s="143" t="s">
        <v>160</v>
      </c>
      <c r="I199" s="163" t="s">
        <v>629</v>
      </c>
      <c r="J199" s="837" t="s">
        <v>975</v>
      </c>
      <c r="K199" s="838"/>
      <c r="L199" s="838"/>
      <c r="M199" s="838"/>
      <c r="N199" s="838"/>
      <c r="O199" s="838"/>
      <c r="P199" s="838"/>
      <c r="Q199" s="838"/>
      <c r="R199" s="177"/>
      <c r="S199" s="358"/>
      <c r="T199" s="579">
        <f>1/3</f>
        <v>0.33333333333333331</v>
      </c>
      <c r="U199" s="575">
        <f>T199+T200+T201</f>
        <v>1</v>
      </c>
      <c r="V199" s="268" t="b">
        <v>0</v>
      </c>
      <c r="W199" s="292">
        <f>IF(V199=TRUE,$X$199,0)</f>
        <v>0</v>
      </c>
      <c r="X199" s="268">
        <v>0.33333333333333331</v>
      </c>
      <c r="Y199" s="292">
        <f>SUM(W199:W199:W201)</f>
        <v>0</v>
      </c>
      <c r="Z199" s="293">
        <f>Y199/1</f>
        <v>0</v>
      </c>
    </row>
    <row r="200" spans="1:27" ht="44.25" customHeight="1" thickTop="1" thickBot="1" x14ac:dyDescent="0.3">
      <c r="A200" s="58" t="s">
        <v>123</v>
      </c>
      <c r="B200" s="73"/>
      <c r="C200" s="350"/>
      <c r="D200" s="101"/>
      <c r="E200" s="101" t="s">
        <v>126</v>
      </c>
      <c r="F200" s="101" t="s">
        <v>127</v>
      </c>
      <c r="G200" s="90"/>
      <c r="H200" s="143" t="s">
        <v>160</v>
      </c>
      <c r="I200" s="163" t="s">
        <v>631</v>
      </c>
      <c r="J200" s="837" t="s">
        <v>976</v>
      </c>
      <c r="K200" s="837"/>
      <c r="L200" s="837"/>
      <c r="M200" s="837"/>
      <c r="N200" s="837"/>
      <c r="O200" s="837"/>
      <c r="P200" s="837"/>
      <c r="Q200" s="837"/>
      <c r="R200" s="177"/>
      <c r="S200" s="358"/>
      <c r="T200" s="579">
        <f>1/3</f>
        <v>0.33333333333333331</v>
      </c>
      <c r="V200" s="268" t="b">
        <v>0</v>
      </c>
      <c r="W200" s="292">
        <f>IF(V200=TRUE,$X$199,0)</f>
        <v>0</v>
      </c>
    </row>
    <row r="201" spans="1:27" ht="44.25" customHeight="1" thickTop="1" thickBot="1" x14ac:dyDescent="0.3">
      <c r="A201" s="58" t="s">
        <v>123</v>
      </c>
      <c r="B201" s="73"/>
      <c r="C201" s="350"/>
      <c r="D201" s="101"/>
      <c r="E201" s="101" t="s">
        <v>126</v>
      </c>
      <c r="F201" s="101" t="s">
        <v>127</v>
      </c>
      <c r="G201" s="90"/>
      <c r="H201" s="82" t="s">
        <v>160</v>
      </c>
      <c r="I201" s="163" t="s">
        <v>633</v>
      </c>
      <c r="J201" s="709" t="s">
        <v>977</v>
      </c>
      <c r="K201" s="709"/>
      <c r="L201" s="709"/>
      <c r="M201" s="709"/>
      <c r="N201" s="709"/>
      <c r="O201" s="709"/>
      <c r="P201" s="709"/>
      <c r="Q201" s="709"/>
      <c r="R201" s="178"/>
      <c r="S201" s="358"/>
      <c r="T201" s="579">
        <f>1/3</f>
        <v>0.33333333333333331</v>
      </c>
      <c r="V201" s="268" t="b">
        <v>0</v>
      </c>
      <c r="W201" s="292">
        <f>IF(V201=TRUE,$X$199,0)</f>
        <v>0</v>
      </c>
    </row>
    <row r="202" spans="1:27" customFormat="1" ht="22.5" customHeight="1" thickTop="1" x14ac:dyDescent="0.25">
      <c r="C202" s="197"/>
      <c r="D202" s="197"/>
      <c r="E202" s="197"/>
      <c r="F202" s="197"/>
      <c r="I202" s="364"/>
      <c r="T202" s="583"/>
      <c r="U202" s="583"/>
    </row>
    <row r="203" spans="1:27" s="329" customFormat="1" ht="22.5" customHeight="1" thickBot="1" x14ac:dyDescent="0.3">
      <c r="A203" s="353"/>
      <c r="B203" s="353"/>
      <c r="C203" s="354"/>
      <c r="D203" s="354"/>
      <c r="E203" s="354"/>
      <c r="F203" s="355"/>
      <c r="G203" s="314"/>
      <c r="H203" s="821" t="s">
        <v>117</v>
      </c>
      <c r="I203" s="822"/>
      <c r="J203" s="655" t="s">
        <v>224</v>
      </c>
      <c r="K203" s="656"/>
      <c r="L203" s="656"/>
      <c r="M203" s="656"/>
      <c r="N203" s="656"/>
      <c r="O203" s="656"/>
      <c r="P203" s="656"/>
      <c r="Q203" s="656"/>
      <c r="R203" s="656"/>
      <c r="S203" s="657"/>
      <c r="T203" s="581" t="s">
        <v>945</v>
      </c>
      <c r="U203" s="577">
        <f>(U208+U209+U210+U212)/4</f>
        <v>1</v>
      </c>
      <c r="V203" s="327"/>
      <c r="W203" s="327"/>
      <c r="X203" s="327"/>
      <c r="Y203" s="327"/>
      <c r="Z203" s="328"/>
      <c r="AA203" s="327"/>
    </row>
    <row r="204" spans="1:27" s="329" customFormat="1" ht="7.5" customHeight="1" thickTop="1" x14ac:dyDescent="0.25">
      <c r="A204" s="314"/>
      <c r="B204" s="314"/>
      <c r="C204" s="356"/>
      <c r="D204" s="356"/>
      <c r="E204" s="356"/>
      <c r="F204" s="356"/>
      <c r="G204" s="314"/>
      <c r="H204" s="314"/>
      <c r="I204" s="319"/>
      <c r="J204" s="314"/>
      <c r="K204" s="314"/>
      <c r="L204" s="314"/>
      <c r="M204" s="314"/>
      <c r="N204" s="314"/>
      <c r="O204" s="314"/>
      <c r="P204" s="314"/>
      <c r="Q204" s="314"/>
      <c r="R204" s="316"/>
      <c r="S204" s="314"/>
      <c r="T204" s="581"/>
      <c r="U204" s="577"/>
      <c r="V204" s="327"/>
      <c r="W204" s="327"/>
      <c r="X204" s="327"/>
      <c r="Y204" s="327"/>
      <c r="Z204" s="328"/>
      <c r="AA204" s="327"/>
    </row>
    <row r="205" spans="1:27" s="329" customFormat="1" ht="90" customHeight="1" thickBot="1" x14ac:dyDescent="0.3">
      <c r="A205" s="314"/>
      <c r="B205" s="314"/>
      <c r="C205" s="356"/>
      <c r="D205" s="356"/>
      <c r="E205" s="356"/>
      <c r="F205" s="356"/>
      <c r="G205" s="314"/>
      <c r="H205" s="823" t="s">
        <v>225</v>
      </c>
      <c r="I205" s="823"/>
      <c r="J205" s="823"/>
      <c r="K205" s="823"/>
      <c r="L205" s="823"/>
      <c r="M205" s="823"/>
      <c r="N205" s="823"/>
      <c r="O205" s="823"/>
      <c r="P205" s="823"/>
      <c r="Q205" s="823"/>
      <c r="R205" s="823"/>
      <c r="S205" s="824"/>
      <c r="T205" s="581"/>
      <c r="U205" s="577"/>
      <c r="V205" s="327"/>
      <c r="W205" s="327"/>
      <c r="X205" s="327"/>
      <c r="Y205" s="327"/>
      <c r="Z205" s="328"/>
      <c r="AA205" s="327"/>
    </row>
    <row r="206" spans="1:27" ht="9" customHeight="1" thickTop="1" x14ac:dyDescent="0.25">
      <c r="A206" s="254"/>
      <c r="B206" s="254"/>
      <c r="C206" s="263"/>
      <c r="D206" s="263"/>
      <c r="E206" s="263"/>
      <c r="F206" s="264"/>
      <c r="G206" s="173"/>
      <c r="H206" s="173"/>
      <c r="I206" s="265"/>
      <c r="J206" s="173"/>
      <c r="K206" s="173"/>
      <c r="L206" s="173"/>
      <c r="M206" s="173"/>
      <c r="N206" s="173"/>
      <c r="O206" s="173"/>
      <c r="P206" s="173"/>
      <c r="Q206" s="173"/>
      <c r="R206" s="173"/>
      <c r="S206" s="173"/>
    </row>
    <row r="207" spans="1:27" ht="37.5" customHeight="1" thickBot="1" x14ac:dyDescent="0.3">
      <c r="A207" s="173"/>
      <c r="B207" s="173"/>
      <c r="C207" s="313"/>
      <c r="D207" s="313"/>
      <c r="E207" s="313"/>
      <c r="F207" s="313"/>
      <c r="G207" s="173"/>
      <c r="H207" s="281" t="s">
        <v>120</v>
      </c>
      <c r="I207" s="297" t="s">
        <v>946</v>
      </c>
      <c r="J207" s="282" t="s">
        <v>121</v>
      </c>
      <c r="K207" s="283"/>
      <c r="L207" s="283"/>
      <c r="M207" s="283"/>
      <c r="N207" s="283"/>
      <c r="O207" s="283"/>
      <c r="P207" s="283"/>
      <c r="Q207" s="283"/>
      <c r="R207" s="177"/>
      <c r="S207" s="281" t="s">
        <v>122</v>
      </c>
      <c r="V207" s="284" t="s">
        <v>825</v>
      </c>
      <c r="W207" s="285" t="s">
        <v>826</v>
      </c>
      <c r="X207" s="285" t="s">
        <v>827</v>
      </c>
      <c r="Y207" s="337" t="s">
        <v>841</v>
      </c>
      <c r="Z207" s="338" t="s">
        <v>863</v>
      </c>
    </row>
    <row r="208" spans="1:27" ht="37.5" customHeight="1" thickTop="1" thickBot="1" x14ac:dyDescent="0.3">
      <c r="A208" s="58" t="s">
        <v>123</v>
      </c>
      <c r="B208" s="73"/>
      <c r="C208" s="101" t="s">
        <v>124</v>
      </c>
      <c r="D208" s="101" t="s">
        <v>125</v>
      </c>
      <c r="E208" s="101" t="s">
        <v>126</v>
      </c>
      <c r="F208" s="101" t="s">
        <v>127</v>
      </c>
      <c r="G208" s="90"/>
      <c r="H208" s="82" t="s">
        <v>128</v>
      </c>
      <c r="I208" s="102" t="s">
        <v>144</v>
      </c>
      <c r="J208" s="669" t="s">
        <v>226</v>
      </c>
      <c r="K208" s="670"/>
      <c r="L208" s="670"/>
      <c r="M208" s="670"/>
      <c r="N208" s="670"/>
      <c r="O208" s="670"/>
      <c r="P208" s="670"/>
      <c r="Q208" s="670"/>
      <c r="R208" s="290"/>
      <c r="S208" s="358"/>
      <c r="T208" s="579">
        <v>1</v>
      </c>
      <c r="U208" s="575">
        <f>T208</f>
        <v>1</v>
      </c>
      <c r="V208" s="268" t="b">
        <v>0</v>
      </c>
      <c r="W208" s="292">
        <f>IF(V208=TRUE,$X$208,0)</f>
        <v>0</v>
      </c>
      <c r="X208" s="292">
        <v>1</v>
      </c>
      <c r="Y208" s="292">
        <f>SUM(W208)</f>
        <v>0</v>
      </c>
      <c r="Z208" s="293">
        <f>Y208/1</f>
        <v>0</v>
      </c>
    </row>
    <row r="209" spans="1:27" ht="83.25" customHeight="1" thickTop="1" thickBot="1" x14ac:dyDescent="0.3">
      <c r="A209" s="58" t="s">
        <v>123</v>
      </c>
      <c r="B209" s="73"/>
      <c r="C209" s="101" t="s">
        <v>124</v>
      </c>
      <c r="D209" s="101" t="s">
        <v>125</v>
      </c>
      <c r="E209" s="101" t="s">
        <v>126</v>
      </c>
      <c r="F209" s="101" t="s">
        <v>127</v>
      </c>
      <c r="G209" s="90"/>
      <c r="H209" s="82" t="s">
        <v>131</v>
      </c>
      <c r="I209" s="102" t="s">
        <v>227</v>
      </c>
      <c r="J209" s="830" t="s">
        <v>953</v>
      </c>
      <c r="K209" s="831"/>
      <c r="L209" s="831"/>
      <c r="M209" s="831"/>
      <c r="N209" s="831"/>
      <c r="O209" s="831"/>
      <c r="P209" s="831"/>
      <c r="Q209" s="831"/>
      <c r="R209" s="365"/>
      <c r="S209" s="358"/>
      <c r="T209" s="579">
        <v>1</v>
      </c>
      <c r="U209" s="575">
        <f>T209</f>
        <v>1</v>
      </c>
      <c r="V209" s="268" t="b">
        <v>0</v>
      </c>
      <c r="W209" s="292">
        <f>IF(V209=TRUE,$X$208,0)</f>
        <v>0</v>
      </c>
      <c r="Y209" s="292">
        <f>SUM(W209)</f>
        <v>0</v>
      </c>
      <c r="Z209" s="293">
        <f>Y209/1</f>
        <v>0</v>
      </c>
    </row>
    <row r="210" spans="1:27" ht="51" customHeight="1" thickTop="1" thickBot="1" x14ac:dyDescent="0.3">
      <c r="A210" s="58" t="s">
        <v>123</v>
      </c>
      <c r="B210" s="73"/>
      <c r="C210" s="350"/>
      <c r="D210" s="101" t="s">
        <v>125</v>
      </c>
      <c r="E210" s="101" t="s">
        <v>126</v>
      </c>
      <c r="F210" s="101" t="s">
        <v>127</v>
      </c>
      <c r="G210" s="90"/>
      <c r="H210" s="143" t="s">
        <v>250</v>
      </c>
      <c r="I210" s="41" t="s">
        <v>276</v>
      </c>
      <c r="J210" s="830" t="s">
        <v>963</v>
      </c>
      <c r="K210" s="831"/>
      <c r="L210" s="831"/>
      <c r="M210" s="831"/>
      <c r="N210" s="831"/>
      <c r="O210" s="831"/>
      <c r="P210" s="831"/>
      <c r="Q210" s="831"/>
      <c r="R210" s="176"/>
      <c r="S210" s="358"/>
      <c r="T210" s="579">
        <v>1</v>
      </c>
      <c r="U210" s="575">
        <f>T210</f>
        <v>1</v>
      </c>
      <c r="V210" s="268" t="b">
        <v>0</v>
      </c>
      <c r="W210" s="292">
        <f>IF(V210=TRUE,$X$208,0)</f>
        <v>0</v>
      </c>
      <c r="Y210" s="292">
        <f>SUM(W210)</f>
        <v>0</v>
      </c>
      <c r="Z210" s="293">
        <f>Y210/1</f>
        <v>0</v>
      </c>
    </row>
    <row r="211" spans="1:27" ht="37.5" customHeight="1" thickTop="1" thickBot="1" x14ac:dyDescent="0.3">
      <c r="A211" s="58" t="s">
        <v>123</v>
      </c>
      <c r="B211" s="73"/>
      <c r="C211" s="350"/>
      <c r="D211" s="101" t="s">
        <v>125</v>
      </c>
      <c r="E211" s="101" t="s">
        <v>126</v>
      </c>
      <c r="F211" s="101" t="s">
        <v>127</v>
      </c>
      <c r="G211" s="90"/>
      <c r="H211" s="143" t="s">
        <v>160</v>
      </c>
      <c r="I211" s="102" t="s">
        <v>330</v>
      </c>
      <c r="J211" s="825" t="s">
        <v>964</v>
      </c>
      <c r="K211" s="826"/>
      <c r="L211" s="826"/>
      <c r="M211" s="826"/>
      <c r="N211" s="826"/>
      <c r="O211" s="826"/>
      <c r="P211" s="826"/>
      <c r="Q211" s="826"/>
      <c r="R211" s="177"/>
      <c r="S211" s="363"/>
      <c r="V211" s="472" t="b">
        <f>IF(AND(V212=TRUE,V213=TRUE),TRUE,FALSE)</f>
        <v>0</v>
      </c>
    </row>
    <row r="212" spans="1:27" ht="37.5" customHeight="1" thickTop="1" thickBot="1" x14ac:dyDescent="0.3">
      <c r="A212" s="58" t="s">
        <v>123</v>
      </c>
      <c r="B212" s="73"/>
      <c r="C212" s="350"/>
      <c r="D212" s="101" t="s">
        <v>125</v>
      </c>
      <c r="E212" s="101" t="s">
        <v>126</v>
      </c>
      <c r="F212" s="101" t="s">
        <v>127</v>
      </c>
      <c r="G212" s="90"/>
      <c r="H212" s="143" t="s">
        <v>160</v>
      </c>
      <c r="I212" s="102" t="s">
        <v>636</v>
      </c>
      <c r="J212" s="702" t="s">
        <v>965</v>
      </c>
      <c r="K212" s="827"/>
      <c r="L212" s="827"/>
      <c r="M212" s="827"/>
      <c r="N212" s="827"/>
      <c r="O212" s="827"/>
      <c r="P212" s="827"/>
      <c r="Q212" s="827"/>
      <c r="R212" s="177"/>
      <c r="S212" s="358"/>
      <c r="T212" s="579">
        <v>0.5</v>
      </c>
      <c r="U212" s="575">
        <f>T212+T213</f>
        <v>1</v>
      </c>
      <c r="V212" s="268" t="b">
        <v>0</v>
      </c>
      <c r="W212" s="292">
        <f>IF(V212=TRUE,$X$212,0)</f>
        <v>0</v>
      </c>
      <c r="X212" s="268">
        <v>0.5</v>
      </c>
      <c r="Y212" s="292">
        <f>SUM(W212:W213)</f>
        <v>0</v>
      </c>
      <c r="Z212" s="293">
        <f>Y212/1</f>
        <v>0</v>
      </c>
    </row>
    <row r="213" spans="1:27" ht="37.5" customHeight="1" thickTop="1" thickBot="1" x14ac:dyDescent="0.3">
      <c r="A213" s="58" t="s">
        <v>123</v>
      </c>
      <c r="B213" s="73"/>
      <c r="C213" s="350"/>
      <c r="D213" s="101" t="s">
        <v>125</v>
      </c>
      <c r="E213" s="101" t="s">
        <v>126</v>
      </c>
      <c r="F213" s="101" t="s">
        <v>127</v>
      </c>
      <c r="G213" s="90"/>
      <c r="H213" s="82" t="s">
        <v>160</v>
      </c>
      <c r="I213" s="102" t="s">
        <v>851</v>
      </c>
      <c r="J213" s="828" t="s">
        <v>966</v>
      </c>
      <c r="K213" s="829"/>
      <c r="L213" s="829"/>
      <c r="M213" s="829"/>
      <c r="N213" s="829"/>
      <c r="O213" s="829"/>
      <c r="P213" s="829"/>
      <c r="Q213" s="829"/>
      <c r="R213" s="178"/>
      <c r="S213" s="358"/>
      <c r="T213" s="579">
        <v>0.5</v>
      </c>
      <c r="V213" s="268" t="b">
        <v>0</v>
      </c>
      <c r="W213" s="292">
        <f>IF(V213=TRUE,$X$212,0)</f>
        <v>0</v>
      </c>
    </row>
    <row r="214" spans="1:27" ht="22.5" customHeight="1" thickTop="1" x14ac:dyDescent="0.25">
      <c r="A214" s="254"/>
      <c r="B214" s="254"/>
      <c r="C214" s="263"/>
      <c r="D214" s="263"/>
      <c r="E214" s="263"/>
      <c r="F214" s="264"/>
      <c r="G214" s="173"/>
      <c r="H214" s="173"/>
      <c r="I214" s="265"/>
      <c r="J214" s="173"/>
      <c r="K214" s="173"/>
      <c r="L214" s="173"/>
      <c r="M214" s="173"/>
      <c r="N214" s="173"/>
      <c r="O214" s="173"/>
      <c r="P214" s="173"/>
      <c r="Q214" s="173"/>
      <c r="R214" s="173"/>
      <c r="S214" s="173"/>
    </row>
    <row r="215" spans="1:27" s="329" customFormat="1" ht="22.5" customHeight="1" thickBot="1" x14ac:dyDescent="0.3">
      <c r="A215" s="353"/>
      <c r="B215" s="353"/>
      <c r="C215" s="354"/>
      <c r="D215" s="354"/>
      <c r="E215" s="354"/>
      <c r="F215" s="355"/>
      <c r="G215" s="314"/>
      <c r="H215" s="821" t="s">
        <v>117</v>
      </c>
      <c r="I215" s="822"/>
      <c r="J215" s="655" t="s">
        <v>228</v>
      </c>
      <c r="K215" s="656"/>
      <c r="L215" s="656"/>
      <c r="M215" s="656"/>
      <c r="N215" s="656"/>
      <c r="O215" s="656"/>
      <c r="P215" s="656"/>
      <c r="Q215" s="656"/>
      <c r="R215" s="656"/>
      <c r="S215" s="657"/>
      <c r="T215" s="578"/>
      <c r="U215" s="578"/>
      <c r="V215" s="325" t="s">
        <v>945</v>
      </c>
      <c r="W215" s="326">
        <f>U220</f>
        <v>1</v>
      </c>
      <c r="X215" s="327"/>
      <c r="Y215" s="327"/>
      <c r="Z215" s="328"/>
      <c r="AA215" s="327"/>
    </row>
    <row r="216" spans="1:27" s="329" customFormat="1" ht="7.5" customHeight="1" thickTop="1" x14ac:dyDescent="0.25">
      <c r="A216" s="314"/>
      <c r="B216" s="314"/>
      <c r="C216" s="356"/>
      <c r="D216" s="356"/>
      <c r="E216" s="356"/>
      <c r="F216" s="356"/>
      <c r="G216" s="314"/>
      <c r="H216" s="314"/>
      <c r="I216" s="319"/>
      <c r="J216" s="314"/>
      <c r="K216" s="314"/>
      <c r="L216" s="314"/>
      <c r="M216" s="314"/>
      <c r="N216" s="314"/>
      <c r="O216" s="314"/>
      <c r="P216" s="314"/>
      <c r="Q216" s="314"/>
      <c r="R216" s="316"/>
      <c r="S216" s="314"/>
      <c r="T216" s="581"/>
      <c r="U216" s="577"/>
      <c r="V216" s="327"/>
      <c r="W216" s="327"/>
      <c r="X216" s="327"/>
      <c r="Y216" s="327"/>
      <c r="Z216" s="328"/>
      <c r="AA216" s="327"/>
    </row>
    <row r="217" spans="1:27" s="329" customFormat="1" ht="103.5" customHeight="1" thickBot="1" x14ac:dyDescent="0.3">
      <c r="A217" s="314"/>
      <c r="B217" s="314"/>
      <c r="C217" s="356"/>
      <c r="D217" s="356"/>
      <c r="E217" s="356"/>
      <c r="F217" s="356"/>
      <c r="G217" s="314"/>
      <c r="H217" s="823" t="s">
        <v>229</v>
      </c>
      <c r="I217" s="823"/>
      <c r="J217" s="823"/>
      <c r="K217" s="823"/>
      <c r="L217" s="823"/>
      <c r="M217" s="823"/>
      <c r="N217" s="823"/>
      <c r="O217" s="823"/>
      <c r="P217" s="823"/>
      <c r="Q217" s="823"/>
      <c r="R217" s="823"/>
      <c r="S217" s="824"/>
      <c r="T217" s="581"/>
      <c r="U217" s="577"/>
      <c r="V217" s="327"/>
      <c r="W217" s="327"/>
      <c r="X217" s="327"/>
      <c r="Y217" s="327"/>
      <c r="Z217" s="328"/>
      <c r="AA217" s="327"/>
    </row>
    <row r="218" spans="1:27" ht="7.5" customHeight="1" thickTop="1" x14ac:dyDescent="0.25">
      <c r="A218" s="173"/>
      <c r="B218" s="173"/>
      <c r="C218" s="313"/>
      <c r="D218" s="313"/>
      <c r="E218" s="313"/>
      <c r="F218" s="313"/>
      <c r="G218" s="173"/>
      <c r="H218" s="173"/>
      <c r="I218" s="296"/>
      <c r="J218" s="271"/>
      <c r="K218" s="173"/>
      <c r="L218" s="173"/>
      <c r="M218" s="173"/>
      <c r="N218" s="173"/>
      <c r="O218" s="173"/>
      <c r="P218" s="173"/>
      <c r="Q218" s="173"/>
      <c r="R218" s="177"/>
      <c r="S218" s="173"/>
    </row>
    <row r="219" spans="1:27" ht="37.5" customHeight="1" thickBot="1" x14ac:dyDescent="0.3">
      <c r="A219" s="173"/>
      <c r="B219" s="173"/>
      <c r="C219" s="313"/>
      <c r="D219" s="313"/>
      <c r="E219" s="313"/>
      <c r="F219" s="313"/>
      <c r="G219" s="173"/>
      <c r="H219" s="281" t="s">
        <v>120</v>
      </c>
      <c r="I219" s="297" t="s">
        <v>946</v>
      </c>
      <c r="J219" s="282" t="s">
        <v>121</v>
      </c>
      <c r="K219" s="283"/>
      <c r="L219" s="283"/>
      <c r="M219" s="283"/>
      <c r="N219" s="283"/>
      <c r="O219" s="283"/>
      <c r="P219" s="283"/>
      <c r="Q219" s="283"/>
      <c r="R219" s="177"/>
      <c r="S219" s="281" t="s">
        <v>122</v>
      </c>
      <c r="V219" s="284" t="s">
        <v>825</v>
      </c>
      <c r="W219" s="285" t="s">
        <v>826</v>
      </c>
      <c r="X219" s="285" t="s">
        <v>827</v>
      </c>
      <c r="Y219" s="337" t="s">
        <v>840</v>
      </c>
      <c r="Z219" s="338" t="s">
        <v>863</v>
      </c>
    </row>
    <row r="220" spans="1:27" ht="58.5" customHeight="1" thickTop="1" thickBot="1" x14ac:dyDescent="0.3">
      <c r="A220" s="58" t="s">
        <v>123</v>
      </c>
      <c r="B220" s="73"/>
      <c r="C220" s="101" t="s">
        <v>124</v>
      </c>
      <c r="D220" s="101" t="s">
        <v>125</v>
      </c>
      <c r="E220" s="101" t="s">
        <v>126</v>
      </c>
      <c r="F220" s="101" t="s">
        <v>127</v>
      </c>
      <c r="G220" s="90"/>
      <c r="H220" s="82" t="s">
        <v>128</v>
      </c>
      <c r="I220" s="102" t="s">
        <v>152</v>
      </c>
      <c r="J220" s="663" t="s">
        <v>954</v>
      </c>
      <c r="K220" s="664"/>
      <c r="L220" s="664"/>
      <c r="M220" s="664"/>
      <c r="N220" s="664"/>
      <c r="O220" s="664"/>
      <c r="P220" s="664"/>
      <c r="Q220" s="664"/>
      <c r="R220" s="290"/>
      <c r="S220" s="358"/>
      <c r="T220" s="579">
        <v>1</v>
      </c>
      <c r="U220" s="575">
        <v>1</v>
      </c>
      <c r="V220" s="268" t="b">
        <v>0</v>
      </c>
      <c r="W220" s="292">
        <f>IF(V220=TRUE,$X$220,0)</f>
        <v>0</v>
      </c>
      <c r="X220" s="292">
        <v>1</v>
      </c>
      <c r="Y220" s="292">
        <f>SUM(W220:W220)</f>
        <v>0</v>
      </c>
      <c r="Z220" s="293">
        <f>Y220/1</f>
        <v>0</v>
      </c>
    </row>
    <row r="221" spans="1:27" ht="22.5" customHeight="1" thickTop="1" x14ac:dyDescent="0.25">
      <c r="A221" s="254"/>
      <c r="B221" s="254"/>
      <c r="C221" s="263"/>
      <c r="D221" s="263"/>
      <c r="E221" s="263"/>
      <c r="F221" s="264"/>
      <c r="G221" s="173"/>
      <c r="H221" s="173"/>
      <c r="I221" s="265"/>
      <c r="J221" s="173"/>
      <c r="K221" s="173"/>
      <c r="L221" s="173"/>
      <c r="M221" s="173"/>
      <c r="N221" s="173"/>
      <c r="O221" s="173"/>
      <c r="P221" s="173"/>
      <c r="Q221" s="173"/>
      <c r="R221" s="173"/>
      <c r="S221" s="173"/>
    </row>
    <row r="222" spans="1:27" ht="22.5" customHeight="1" x14ac:dyDescent="0.25">
      <c r="A222" s="254"/>
      <c r="B222" s="254"/>
      <c r="C222" s="263"/>
      <c r="D222" s="263"/>
      <c r="E222" s="263"/>
      <c r="F222" s="264"/>
      <c r="G222" s="173"/>
      <c r="H222" s="173"/>
      <c r="I222" s="265"/>
      <c r="J222" s="173"/>
      <c r="K222" s="173"/>
      <c r="L222" s="173"/>
      <c r="M222" s="173"/>
      <c r="N222" s="173"/>
      <c r="O222" s="173"/>
      <c r="P222" s="173"/>
      <c r="Q222" s="173"/>
      <c r="R222" s="173"/>
      <c r="S222" s="173"/>
    </row>
    <row r="223" spans="1:27" s="329" customFormat="1" ht="30" customHeight="1" thickBot="1" x14ac:dyDescent="0.3">
      <c r="A223" s="314"/>
      <c r="B223" s="314"/>
      <c r="C223" s="356"/>
      <c r="D223" s="356"/>
      <c r="E223" s="356"/>
      <c r="F223" s="356"/>
      <c r="G223" s="314"/>
      <c r="H223" s="817" t="s">
        <v>231</v>
      </c>
      <c r="I223" s="817"/>
      <c r="J223" s="817"/>
      <c r="K223" s="817"/>
      <c r="L223" s="817"/>
      <c r="M223" s="817"/>
      <c r="N223" s="817"/>
      <c r="O223" s="817"/>
      <c r="P223" s="817"/>
      <c r="Q223" s="817"/>
      <c r="R223" s="817"/>
      <c r="S223" s="818"/>
      <c r="T223" s="581"/>
      <c r="U223" s="577"/>
      <c r="V223" s="327"/>
      <c r="W223" s="327"/>
      <c r="X223" s="327"/>
      <c r="Y223" s="327"/>
      <c r="Z223" s="328"/>
      <c r="AA223" s="327"/>
    </row>
    <row r="224" spans="1:27" s="329" customFormat="1" ht="7.5" customHeight="1" thickTop="1" x14ac:dyDescent="0.25">
      <c r="A224" s="314"/>
      <c r="B224" s="314"/>
      <c r="C224" s="356"/>
      <c r="D224" s="356"/>
      <c r="E224" s="356"/>
      <c r="F224" s="356"/>
      <c r="G224" s="314"/>
      <c r="H224" s="314"/>
      <c r="I224" s="315"/>
      <c r="J224" s="314"/>
      <c r="K224" s="314"/>
      <c r="L224" s="314"/>
      <c r="M224" s="314"/>
      <c r="N224" s="314"/>
      <c r="O224" s="314"/>
      <c r="P224" s="314"/>
      <c r="Q224" s="314"/>
      <c r="R224" s="314"/>
      <c r="S224" s="314"/>
      <c r="T224" s="581"/>
      <c r="U224" s="577"/>
      <c r="V224" s="327"/>
      <c r="W224" s="327"/>
      <c r="X224" s="327"/>
      <c r="Y224" s="327"/>
      <c r="Z224" s="328"/>
      <c r="AA224" s="327"/>
    </row>
    <row r="225" spans="1:27" s="329" customFormat="1" ht="104.25" customHeight="1" thickBot="1" x14ac:dyDescent="0.3">
      <c r="A225" s="314"/>
      <c r="B225" s="314"/>
      <c r="C225" s="356"/>
      <c r="D225" s="356"/>
      <c r="E225" s="356"/>
      <c r="F225" s="356"/>
      <c r="G225" s="314"/>
      <c r="H225" s="819" t="s">
        <v>232</v>
      </c>
      <c r="I225" s="819"/>
      <c r="J225" s="819"/>
      <c r="K225" s="819"/>
      <c r="L225" s="819"/>
      <c r="M225" s="819"/>
      <c r="N225" s="819"/>
      <c r="O225" s="819"/>
      <c r="P225" s="819"/>
      <c r="Q225" s="819"/>
      <c r="R225" s="819"/>
      <c r="S225" s="820"/>
      <c r="T225" s="581"/>
      <c r="U225" s="577"/>
      <c r="V225" s="327"/>
      <c r="W225" s="327"/>
      <c r="X225" s="327"/>
      <c r="Y225" s="327"/>
      <c r="Z225" s="328"/>
      <c r="AA225" s="327"/>
    </row>
    <row r="226" spans="1:27" s="329" customFormat="1" ht="7.5" customHeight="1" thickTop="1" x14ac:dyDescent="0.25">
      <c r="A226" s="314"/>
      <c r="B226" s="314"/>
      <c r="C226" s="356"/>
      <c r="D226" s="356"/>
      <c r="E226" s="356"/>
      <c r="F226" s="356"/>
      <c r="G226" s="314"/>
      <c r="H226" s="314"/>
      <c r="I226" s="315"/>
      <c r="J226" s="314"/>
      <c r="K226" s="314"/>
      <c r="L226" s="314"/>
      <c r="M226" s="314"/>
      <c r="N226" s="314"/>
      <c r="O226" s="314"/>
      <c r="P226" s="314"/>
      <c r="Q226" s="314"/>
      <c r="R226" s="316"/>
      <c r="S226" s="314"/>
      <c r="T226" s="581"/>
      <c r="U226" s="577"/>
      <c r="V226" s="327"/>
      <c r="W226" s="327"/>
      <c r="X226" s="327"/>
      <c r="Y226" s="327"/>
      <c r="Z226" s="328"/>
      <c r="AA226" s="327"/>
    </row>
    <row r="227" spans="1:27" s="329" customFormat="1" ht="22.5" customHeight="1" thickBot="1" x14ac:dyDescent="0.3">
      <c r="A227" s="314"/>
      <c r="B227" s="314"/>
      <c r="C227" s="356"/>
      <c r="D227" s="356"/>
      <c r="E227" s="356"/>
      <c r="F227" s="356"/>
      <c r="G227" s="314"/>
      <c r="H227" s="821" t="s">
        <v>117</v>
      </c>
      <c r="I227" s="822"/>
      <c r="J227" s="655" t="s">
        <v>233</v>
      </c>
      <c r="K227" s="656"/>
      <c r="L227" s="656"/>
      <c r="M227" s="656"/>
      <c r="N227" s="656"/>
      <c r="O227" s="656"/>
      <c r="P227" s="656"/>
      <c r="Q227" s="656"/>
      <c r="R227" s="656"/>
      <c r="S227" s="657"/>
      <c r="T227" s="578"/>
      <c r="U227" s="578"/>
      <c r="V227" s="325" t="s">
        <v>945</v>
      </c>
      <c r="W227" s="326">
        <f>(U232+U234)/2</f>
        <v>1</v>
      </c>
      <c r="X227" s="327"/>
      <c r="Y227" s="327"/>
      <c r="Z227" s="328"/>
    </row>
    <row r="228" spans="1:27" s="329" customFormat="1" ht="7.5" customHeight="1" thickTop="1" x14ac:dyDescent="0.25">
      <c r="A228" s="314"/>
      <c r="B228" s="314"/>
      <c r="C228" s="356"/>
      <c r="D228" s="356"/>
      <c r="E228" s="356"/>
      <c r="F228" s="356"/>
      <c r="G228" s="314"/>
      <c r="H228" s="314"/>
      <c r="I228" s="315"/>
      <c r="J228" s="314"/>
      <c r="K228" s="314"/>
      <c r="L228" s="314"/>
      <c r="M228" s="314"/>
      <c r="N228" s="314"/>
      <c r="O228" s="314"/>
      <c r="P228" s="314"/>
      <c r="Q228" s="314"/>
      <c r="R228" s="314"/>
      <c r="S228" s="314"/>
      <c r="T228" s="581"/>
      <c r="U228" s="577"/>
      <c r="V228" s="327"/>
      <c r="W228" s="327"/>
      <c r="X228" s="327"/>
      <c r="Y228" s="327"/>
      <c r="Z228" s="328"/>
      <c r="AA228" s="327"/>
    </row>
    <row r="229" spans="1:27" s="329" customFormat="1" ht="219" customHeight="1" thickBot="1" x14ac:dyDescent="0.3">
      <c r="A229" s="314"/>
      <c r="B229" s="314"/>
      <c r="C229" s="356"/>
      <c r="D229" s="356"/>
      <c r="E229" s="356"/>
      <c r="F229" s="356"/>
      <c r="G229" s="314"/>
      <c r="H229" s="823" t="s">
        <v>234</v>
      </c>
      <c r="I229" s="823"/>
      <c r="J229" s="823"/>
      <c r="K229" s="823"/>
      <c r="L229" s="823"/>
      <c r="M229" s="823"/>
      <c r="N229" s="823"/>
      <c r="O229" s="823"/>
      <c r="P229" s="823"/>
      <c r="Q229" s="823"/>
      <c r="R229" s="823"/>
      <c r="S229" s="824"/>
      <c r="T229" s="581"/>
      <c r="U229" s="577"/>
      <c r="V229" s="327"/>
      <c r="W229" s="327"/>
      <c r="X229" s="327"/>
      <c r="Y229" s="327"/>
      <c r="Z229" s="328"/>
      <c r="AA229" s="327"/>
    </row>
    <row r="230" spans="1:27" s="329" customFormat="1" ht="7.5" customHeight="1" thickTop="1" x14ac:dyDescent="0.25">
      <c r="A230" s="314"/>
      <c r="B230" s="314"/>
      <c r="C230" s="356"/>
      <c r="D230" s="356"/>
      <c r="E230" s="356"/>
      <c r="F230" s="356"/>
      <c r="G230" s="314"/>
      <c r="H230" s="234"/>
      <c r="I230" s="366"/>
      <c r="J230" s="234"/>
      <c r="K230" s="234"/>
      <c r="L230" s="234"/>
      <c r="M230" s="234"/>
      <c r="N230" s="234"/>
      <c r="O230" s="234"/>
      <c r="P230" s="234"/>
      <c r="Q230" s="234"/>
      <c r="R230" s="234"/>
      <c r="S230" s="234"/>
      <c r="T230" s="581"/>
      <c r="U230" s="577"/>
      <c r="V230" s="327"/>
      <c r="W230" s="327"/>
      <c r="X230" s="327"/>
      <c r="Y230" s="327"/>
      <c r="Z230" s="328"/>
      <c r="AA230" s="327"/>
    </row>
    <row r="231" spans="1:27" ht="37.5" customHeight="1" thickBot="1" x14ac:dyDescent="0.3">
      <c r="A231" s="173"/>
      <c r="B231" s="173"/>
      <c r="C231" s="313"/>
      <c r="D231" s="313"/>
      <c r="E231" s="313"/>
      <c r="F231" s="367"/>
      <c r="G231" s="336"/>
      <c r="H231" s="281" t="s">
        <v>120</v>
      </c>
      <c r="I231" s="297" t="s">
        <v>946</v>
      </c>
      <c r="J231" s="282" t="s">
        <v>121</v>
      </c>
      <c r="K231" s="283"/>
      <c r="L231" s="283"/>
      <c r="M231" s="283"/>
      <c r="N231" s="283"/>
      <c r="O231" s="283"/>
      <c r="P231" s="283"/>
      <c r="Q231" s="283"/>
      <c r="R231" s="177"/>
      <c r="S231" s="281" t="s">
        <v>122</v>
      </c>
      <c r="V231" s="284" t="s">
        <v>825</v>
      </c>
      <c r="W231" s="285" t="s">
        <v>826</v>
      </c>
      <c r="X231" s="285" t="s">
        <v>827</v>
      </c>
      <c r="Y231" s="337" t="s">
        <v>842</v>
      </c>
      <c r="Z231" s="338" t="s">
        <v>863</v>
      </c>
    </row>
    <row r="232" spans="1:27" ht="37.5" customHeight="1" thickTop="1" thickBot="1" x14ac:dyDescent="0.3">
      <c r="A232" s="171" t="s">
        <v>123</v>
      </c>
      <c r="B232" s="172"/>
      <c r="C232" s="101" t="s">
        <v>124</v>
      </c>
      <c r="D232" s="101" t="s">
        <v>125</v>
      </c>
      <c r="E232" s="101" t="s">
        <v>126</v>
      </c>
      <c r="F232" s="101" t="s">
        <v>127</v>
      </c>
      <c r="G232" s="336"/>
      <c r="H232" s="368" t="s">
        <v>128</v>
      </c>
      <c r="I232" s="340" t="s">
        <v>158</v>
      </c>
      <c r="J232" s="814" t="s">
        <v>235</v>
      </c>
      <c r="K232" s="815"/>
      <c r="L232" s="815"/>
      <c r="M232" s="815"/>
      <c r="N232" s="815"/>
      <c r="O232" s="815"/>
      <c r="P232" s="815"/>
      <c r="Q232" s="815"/>
      <c r="R232" s="369"/>
      <c r="S232" s="358"/>
      <c r="T232" s="579">
        <v>1</v>
      </c>
      <c r="U232" s="575">
        <v>1</v>
      </c>
      <c r="V232" s="268" t="b">
        <v>0</v>
      </c>
      <c r="W232" s="292">
        <f>IF(V232=TRUE,$X$232,0)</f>
        <v>0</v>
      </c>
      <c r="X232" s="292">
        <v>1</v>
      </c>
      <c r="Y232" s="292">
        <f>SUM(W232)</f>
        <v>0</v>
      </c>
      <c r="Z232" s="293">
        <f>Y232/1</f>
        <v>0</v>
      </c>
    </row>
    <row r="233" spans="1:27" ht="37.5" customHeight="1" thickTop="1" thickBot="1" x14ac:dyDescent="0.3">
      <c r="A233" s="171" t="s">
        <v>123</v>
      </c>
      <c r="B233" s="173"/>
      <c r="C233" s="313"/>
      <c r="D233" s="313"/>
      <c r="E233" s="313"/>
      <c r="F233" s="313"/>
      <c r="G233" s="336"/>
      <c r="H233" s="370" t="s">
        <v>160</v>
      </c>
      <c r="I233" s="340" t="s">
        <v>308</v>
      </c>
      <c r="J233" s="816" t="s">
        <v>331</v>
      </c>
      <c r="K233" s="816"/>
      <c r="L233" s="816"/>
      <c r="M233" s="816"/>
      <c r="N233" s="816"/>
      <c r="O233" s="816"/>
      <c r="P233" s="816"/>
      <c r="Q233" s="816"/>
      <c r="R233" s="341"/>
      <c r="S233" s="352"/>
      <c r="V233" s="472" t="b">
        <f>IF(AND(V234=TRUE,V235=TRUE,V236=TRUE),TRUE,FALSE)</f>
        <v>0</v>
      </c>
    </row>
    <row r="234" spans="1:27" ht="51" customHeight="1" thickTop="1" thickBot="1" x14ac:dyDescent="0.3">
      <c r="A234" s="58" t="s">
        <v>123</v>
      </c>
      <c r="B234" s="73"/>
      <c r="C234" s="73"/>
      <c r="D234" s="101" t="s">
        <v>125</v>
      </c>
      <c r="E234" s="101" t="s">
        <v>126</v>
      </c>
      <c r="F234" s="101" t="s">
        <v>127</v>
      </c>
      <c r="G234" s="126"/>
      <c r="H234" s="150" t="s">
        <v>160</v>
      </c>
      <c r="I234" s="144" t="s">
        <v>312</v>
      </c>
      <c r="J234" s="754" t="s">
        <v>967</v>
      </c>
      <c r="K234" s="754"/>
      <c r="L234" s="754"/>
      <c r="M234" s="754"/>
      <c r="N234" s="754"/>
      <c r="O234" s="754"/>
      <c r="P234" s="754"/>
      <c r="Q234" s="754"/>
      <c r="R234" s="336"/>
      <c r="S234" s="358"/>
      <c r="T234" s="579">
        <f>1/3</f>
        <v>0.33333333333333331</v>
      </c>
      <c r="U234" s="575">
        <f>T234+T235+T236</f>
        <v>1</v>
      </c>
      <c r="V234" s="268" t="b">
        <v>0</v>
      </c>
      <c r="W234" s="292">
        <f>IF(V234=TRUE,$X$234,0)</f>
        <v>0</v>
      </c>
      <c r="X234" s="268">
        <v>0.33333333333333331</v>
      </c>
      <c r="Y234" s="292">
        <f>SUM(W234:W234:W236)</f>
        <v>0</v>
      </c>
      <c r="Z234" s="293">
        <f>Y234/1</f>
        <v>0</v>
      </c>
    </row>
    <row r="235" spans="1:27" ht="63.75" customHeight="1" thickTop="1" thickBot="1" x14ac:dyDescent="0.3">
      <c r="A235" s="58" t="s">
        <v>123</v>
      </c>
      <c r="B235" s="73"/>
      <c r="C235" s="73"/>
      <c r="D235" s="101" t="s">
        <v>125</v>
      </c>
      <c r="E235" s="101" t="s">
        <v>126</v>
      </c>
      <c r="F235" s="101" t="s">
        <v>127</v>
      </c>
      <c r="G235" s="126"/>
      <c r="H235" s="150" t="s">
        <v>160</v>
      </c>
      <c r="I235" s="144" t="s">
        <v>332</v>
      </c>
      <c r="J235" s="754" t="s">
        <v>968</v>
      </c>
      <c r="K235" s="754"/>
      <c r="L235" s="754"/>
      <c r="M235" s="754"/>
      <c r="N235" s="754"/>
      <c r="O235" s="754"/>
      <c r="P235" s="754"/>
      <c r="Q235" s="754"/>
      <c r="R235" s="336"/>
      <c r="S235" s="358"/>
      <c r="T235" s="579">
        <f>1/3</f>
        <v>0.33333333333333331</v>
      </c>
      <c r="V235" s="268" t="b">
        <v>0</v>
      </c>
      <c r="W235" s="292">
        <f>IF(V235=TRUE,$X$234,0)</f>
        <v>0</v>
      </c>
    </row>
    <row r="236" spans="1:27" ht="37.5" customHeight="1" thickTop="1" thickBot="1" x14ac:dyDescent="0.3">
      <c r="A236" s="58" t="s">
        <v>123</v>
      </c>
      <c r="B236" s="73"/>
      <c r="C236" s="73"/>
      <c r="D236" s="101" t="s">
        <v>125</v>
      </c>
      <c r="E236" s="101" t="s">
        <v>126</v>
      </c>
      <c r="F236" s="101" t="s">
        <v>127</v>
      </c>
      <c r="G236" s="126"/>
      <c r="H236" s="85" t="s">
        <v>160</v>
      </c>
      <c r="I236" s="144" t="s">
        <v>333</v>
      </c>
      <c r="J236" s="755" t="s">
        <v>334</v>
      </c>
      <c r="K236" s="755"/>
      <c r="L236" s="755"/>
      <c r="M236" s="755"/>
      <c r="N236" s="755"/>
      <c r="O236" s="755"/>
      <c r="P236" s="755"/>
      <c r="Q236" s="755"/>
      <c r="R236" s="348"/>
      <c r="S236" s="358"/>
      <c r="T236" s="579">
        <f>1/3</f>
        <v>0.33333333333333331</v>
      </c>
      <c r="V236" s="268" t="b">
        <v>0</v>
      </c>
      <c r="W236" s="292">
        <f>IF(V236=TRUE,$X$234,0)</f>
        <v>0</v>
      </c>
    </row>
    <row r="237" spans="1:27" ht="37.5" customHeight="1" thickTop="1" x14ac:dyDescent="0.25">
      <c r="A237"/>
      <c r="B237"/>
      <c r="C237"/>
      <c r="D237"/>
      <c r="E237"/>
      <c r="F237"/>
      <c r="G237" s="173"/>
      <c r="H237" s="173"/>
      <c r="I237" s="265"/>
      <c r="J237" s="173"/>
      <c r="K237" s="173"/>
      <c r="L237" s="173"/>
      <c r="M237" s="173"/>
      <c r="N237" s="173"/>
      <c r="O237" s="173"/>
      <c r="P237" s="173"/>
      <c r="Q237" s="173"/>
      <c r="R237" s="173"/>
      <c r="S237" s="173"/>
    </row>
    <row r="238" spans="1:27" ht="37.5" customHeight="1" x14ac:dyDescent="0.25"/>
    <row r="239" spans="1:27" ht="37.5" customHeight="1" x14ac:dyDescent="0.25"/>
    <row r="240" spans="1:27" ht="37.5" customHeight="1" x14ac:dyDescent="0.25"/>
    <row r="241" ht="37.5" customHeight="1" x14ac:dyDescent="0.25"/>
    <row r="242" ht="37.5" customHeight="1" x14ac:dyDescent="0.25"/>
    <row r="243" ht="37.5" customHeight="1" x14ac:dyDescent="0.25"/>
    <row r="244" ht="37.5" customHeight="1" x14ac:dyDescent="0.25"/>
    <row r="245" ht="37.5" customHeight="1" x14ac:dyDescent="0.25"/>
    <row r="246" ht="37.5" customHeight="1" x14ac:dyDescent="0.25"/>
    <row r="247" ht="37.5" customHeight="1" x14ac:dyDescent="0.25"/>
    <row r="248" ht="37.5" customHeight="1" x14ac:dyDescent="0.25"/>
    <row r="249" ht="37.5" customHeight="1" x14ac:dyDescent="0.25"/>
    <row r="250" ht="37.5" customHeight="1" x14ac:dyDescent="0.25"/>
    <row r="251" ht="37.5" customHeight="1" x14ac:dyDescent="0.25"/>
    <row r="252" ht="37.5" customHeight="1" x14ac:dyDescent="0.25"/>
    <row r="253" ht="37.5" customHeight="1" x14ac:dyDescent="0.25"/>
    <row r="254" ht="37.5" customHeight="1" x14ac:dyDescent="0.25"/>
    <row r="255" ht="37.5" customHeight="1" x14ac:dyDescent="0.25"/>
    <row r="256" ht="37.5" customHeight="1" x14ac:dyDescent="0.25"/>
  </sheetData>
  <mergeCells count="169">
    <mergeCell ref="J12:Q12"/>
    <mergeCell ref="J13:Q13"/>
    <mergeCell ref="H15:I15"/>
    <mergeCell ref="J15:S15"/>
    <mergeCell ref="H17:S17"/>
    <mergeCell ref="J20:Q20"/>
    <mergeCell ref="H2:S2"/>
    <mergeCell ref="H4:S4"/>
    <mergeCell ref="H6:I6"/>
    <mergeCell ref="J6:S6"/>
    <mergeCell ref="H8:S8"/>
    <mergeCell ref="J11:Q11"/>
    <mergeCell ref="J27:Q27"/>
    <mergeCell ref="J28:Q28"/>
    <mergeCell ref="H30:I30"/>
    <mergeCell ref="J30:S30"/>
    <mergeCell ref="H32:S32"/>
    <mergeCell ref="J35:Q35"/>
    <mergeCell ref="J21:Q21"/>
    <mergeCell ref="J22:Q22"/>
    <mergeCell ref="J23:Q23"/>
    <mergeCell ref="J24:Q24"/>
    <mergeCell ref="J25:Q25"/>
    <mergeCell ref="J26:Q26"/>
    <mergeCell ref="H43:S43"/>
    <mergeCell ref="J46:Q46"/>
    <mergeCell ref="J47:Q47"/>
    <mergeCell ref="J48:Q48"/>
    <mergeCell ref="J49:Q49"/>
    <mergeCell ref="J50:Q50"/>
    <mergeCell ref="J36:Q36"/>
    <mergeCell ref="J37:Q37"/>
    <mergeCell ref="J38:Q38"/>
    <mergeCell ref="J39:Q39"/>
    <mergeCell ref="H41:I41"/>
    <mergeCell ref="J41:S41"/>
    <mergeCell ref="H60:I60"/>
    <mergeCell ref="J60:S60"/>
    <mergeCell ref="H62:S62"/>
    <mergeCell ref="J65:Q65"/>
    <mergeCell ref="J66:Q66"/>
    <mergeCell ref="J67:Q67"/>
    <mergeCell ref="J51:Q51"/>
    <mergeCell ref="J52:Q52"/>
    <mergeCell ref="J53:Q53"/>
    <mergeCell ref="J54:Q54"/>
    <mergeCell ref="H56:S56"/>
    <mergeCell ref="H58:S58"/>
    <mergeCell ref="H78:S78"/>
    <mergeCell ref="J81:Q81"/>
    <mergeCell ref="J82:Q82"/>
    <mergeCell ref="J83:Q83"/>
    <mergeCell ref="J84:Q84"/>
    <mergeCell ref="H86:I86"/>
    <mergeCell ref="J86:S86"/>
    <mergeCell ref="J68:Q68"/>
    <mergeCell ref="J69:Q69"/>
    <mergeCell ref="H72:S72"/>
    <mergeCell ref="H74:S74"/>
    <mergeCell ref="H76:I76"/>
    <mergeCell ref="J76:S76"/>
    <mergeCell ref="J96:Q96"/>
    <mergeCell ref="J97:Q97"/>
    <mergeCell ref="J98:Q98"/>
    <mergeCell ref="H101:S101"/>
    <mergeCell ref="H103:S103"/>
    <mergeCell ref="H105:I105"/>
    <mergeCell ref="J105:S105"/>
    <mergeCell ref="H88:S88"/>
    <mergeCell ref="J91:Q91"/>
    <mergeCell ref="J92:Q92"/>
    <mergeCell ref="J93:Q93"/>
    <mergeCell ref="J94:Q94"/>
    <mergeCell ref="J95:Q95"/>
    <mergeCell ref="J115:Q115"/>
    <mergeCell ref="J116:Q116"/>
    <mergeCell ref="J117:Q117"/>
    <mergeCell ref="J118:Q118"/>
    <mergeCell ref="H120:I120"/>
    <mergeCell ref="J120:S120"/>
    <mergeCell ref="H107:S107"/>
    <mergeCell ref="J110:Q110"/>
    <mergeCell ref="J111:Q111"/>
    <mergeCell ref="J112:Q112"/>
    <mergeCell ref="J113:Q113"/>
    <mergeCell ref="J114:Q114"/>
    <mergeCell ref="J130:Q130"/>
    <mergeCell ref="J131:Q131"/>
    <mergeCell ref="J132:Q132"/>
    <mergeCell ref="J133:Q133"/>
    <mergeCell ref="J134:Q134"/>
    <mergeCell ref="H137:S137"/>
    <mergeCell ref="H122:S122"/>
    <mergeCell ref="J125:Q125"/>
    <mergeCell ref="J126:Q126"/>
    <mergeCell ref="J127:Q127"/>
    <mergeCell ref="J128:R128"/>
    <mergeCell ref="J129:Q129"/>
    <mergeCell ref="J148:Q148"/>
    <mergeCell ref="J149:Q149"/>
    <mergeCell ref="J150:Q150"/>
    <mergeCell ref="J151:Q151"/>
    <mergeCell ref="J152:Q152"/>
    <mergeCell ref="J153:Q153"/>
    <mergeCell ref="H139:S139"/>
    <mergeCell ref="H141:I141"/>
    <mergeCell ref="J141:S141"/>
    <mergeCell ref="H143:S143"/>
    <mergeCell ref="J146:Q146"/>
    <mergeCell ref="J147:Q147"/>
    <mergeCell ref="H165:S165"/>
    <mergeCell ref="H167:S167"/>
    <mergeCell ref="H169:I169"/>
    <mergeCell ref="J169:S169"/>
    <mergeCell ref="H171:S171"/>
    <mergeCell ref="J174:Q174"/>
    <mergeCell ref="J154:Q154"/>
    <mergeCell ref="H156:I156"/>
    <mergeCell ref="J156:S156"/>
    <mergeCell ref="H158:S158"/>
    <mergeCell ref="J161:Q161"/>
    <mergeCell ref="J162:Q162"/>
    <mergeCell ref="J181:Q181"/>
    <mergeCell ref="J182:Q182"/>
    <mergeCell ref="J183:Q183"/>
    <mergeCell ref="J184:Q184"/>
    <mergeCell ref="J185:Q185"/>
    <mergeCell ref="J186:Q186"/>
    <mergeCell ref="J175:Q175"/>
    <mergeCell ref="J176:Q176"/>
    <mergeCell ref="J177:Q177"/>
    <mergeCell ref="J178:Q178"/>
    <mergeCell ref="J179:Q179"/>
    <mergeCell ref="J180:Q180"/>
    <mergeCell ref="J196:Q196"/>
    <mergeCell ref="J197:Q197"/>
    <mergeCell ref="J198:Q198"/>
    <mergeCell ref="J199:Q199"/>
    <mergeCell ref="J200:Q200"/>
    <mergeCell ref="J201:Q201"/>
    <mergeCell ref="H188:I188"/>
    <mergeCell ref="J188:S188"/>
    <mergeCell ref="H190:S190"/>
    <mergeCell ref="J193:Q193"/>
    <mergeCell ref="J194:Q194"/>
    <mergeCell ref="J195:Q195"/>
    <mergeCell ref="J211:Q211"/>
    <mergeCell ref="J212:Q212"/>
    <mergeCell ref="J213:Q213"/>
    <mergeCell ref="H215:I215"/>
    <mergeCell ref="J215:S215"/>
    <mergeCell ref="H217:S217"/>
    <mergeCell ref="H203:I203"/>
    <mergeCell ref="J203:S203"/>
    <mergeCell ref="H205:S205"/>
    <mergeCell ref="J208:Q208"/>
    <mergeCell ref="J209:Q209"/>
    <mergeCell ref="J210:Q210"/>
    <mergeCell ref="J232:Q232"/>
    <mergeCell ref="J233:Q233"/>
    <mergeCell ref="J234:Q234"/>
    <mergeCell ref="J235:Q235"/>
    <mergeCell ref="J236:Q236"/>
    <mergeCell ref="J220:Q220"/>
    <mergeCell ref="H223:S223"/>
    <mergeCell ref="H225:S225"/>
    <mergeCell ref="H227:I227"/>
    <mergeCell ref="J227:S227"/>
    <mergeCell ref="H229:S2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Check Box 1">
              <controlPr defaultSize="0" autoFill="0" autoLine="0" autoPict="0">
                <anchor moveWithCells="1">
                  <from>
                    <xdr:col>18</xdr:col>
                    <xdr:colOff>314325</xdr:colOff>
                    <xdr:row>10</xdr:row>
                    <xdr:rowOff>123825</xdr:rowOff>
                  </from>
                  <to>
                    <xdr:col>18</xdr:col>
                    <xdr:colOff>628650</xdr:colOff>
                    <xdr:row>10</xdr:row>
                    <xdr:rowOff>342900</xdr:rowOff>
                  </to>
                </anchor>
              </controlPr>
            </control>
          </mc:Choice>
        </mc:AlternateContent>
        <mc:AlternateContent xmlns:mc="http://schemas.openxmlformats.org/markup-compatibility/2006">
          <mc:Choice Requires="x14">
            <control shapeId="29698" r:id="rId5" name="Check Box 2">
              <controlPr defaultSize="0" autoFill="0" autoLine="0" autoPict="0">
                <anchor moveWithCells="1">
                  <from>
                    <xdr:col>18</xdr:col>
                    <xdr:colOff>304800</xdr:colOff>
                    <xdr:row>12</xdr:row>
                    <xdr:rowOff>333375</xdr:rowOff>
                  </from>
                  <to>
                    <xdr:col>18</xdr:col>
                    <xdr:colOff>609600</xdr:colOff>
                    <xdr:row>12</xdr:row>
                    <xdr:rowOff>552450</xdr:rowOff>
                  </to>
                </anchor>
              </controlPr>
            </control>
          </mc:Choice>
        </mc:AlternateContent>
        <mc:AlternateContent xmlns:mc="http://schemas.openxmlformats.org/markup-compatibility/2006">
          <mc:Choice Requires="x14">
            <control shapeId="29699" r:id="rId6" name="Check Box 3">
              <controlPr defaultSize="0" autoFill="0" autoLine="0" autoPict="0">
                <anchor moveWithCells="1">
                  <from>
                    <xdr:col>18</xdr:col>
                    <xdr:colOff>304800</xdr:colOff>
                    <xdr:row>19</xdr:row>
                    <xdr:rowOff>123825</xdr:rowOff>
                  </from>
                  <to>
                    <xdr:col>18</xdr:col>
                    <xdr:colOff>609600</xdr:colOff>
                    <xdr:row>19</xdr:row>
                    <xdr:rowOff>342900</xdr:rowOff>
                  </to>
                </anchor>
              </controlPr>
            </control>
          </mc:Choice>
        </mc:AlternateContent>
        <mc:AlternateContent xmlns:mc="http://schemas.openxmlformats.org/markup-compatibility/2006">
          <mc:Choice Requires="x14">
            <control shapeId="29700" r:id="rId7" name="Check Box 4">
              <controlPr defaultSize="0" autoFill="0" autoLine="0" autoPict="0">
                <anchor moveWithCells="1">
                  <from>
                    <xdr:col>18</xdr:col>
                    <xdr:colOff>304800</xdr:colOff>
                    <xdr:row>21</xdr:row>
                    <xdr:rowOff>123825</xdr:rowOff>
                  </from>
                  <to>
                    <xdr:col>18</xdr:col>
                    <xdr:colOff>609600</xdr:colOff>
                    <xdr:row>21</xdr:row>
                    <xdr:rowOff>342900</xdr:rowOff>
                  </to>
                </anchor>
              </controlPr>
            </control>
          </mc:Choice>
        </mc:AlternateContent>
        <mc:AlternateContent xmlns:mc="http://schemas.openxmlformats.org/markup-compatibility/2006">
          <mc:Choice Requires="x14">
            <control shapeId="29701" r:id="rId8" name="Check Box 5">
              <controlPr defaultSize="0" autoFill="0" autoLine="0" autoPict="0">
                <anchor moveWithCells="1">
                  <from>
                    <xdr:col>18</xdr:col>
                    <xdr:colOff>304800</xdr:colOff>
                    <xdr:row>23</xdr:row>
                    <xdr:rowOff>123825</xdr:rowOff>
                  </from>
                  <to>
                    <xdr:col>18</xdr:col>
                    <xdr:colOff>609600</xdr:colOff>
                    <xdr:row>23</xdr:row>
                    <xdr:rowOff>342900</xdr:rowOff>
                  </to>
                </anchor>
              </controlPr>
            </control>
          </mc:Choice>
        </mc:AlternateContent>
        <mc:AlternateContent xmlns:mc="http://schemas.openxmlformats.org/markup-compatibility/2006">
          <mc:Choice Requires="x14">
            <control shapeId="29702" r:id="rId9" name="Check Box 6">
              <controlPr defaultSize="0" autoFill="0" autoLine="0" autoPict="0">
                <anchor moveWithCells="1">
                  <from>
                    <xdr:col>18</xdr:col>
                    <xdr:colOff>304800</xdr:colOff>
                    <xdr:row>26</xdr:row>
                    <xdr:rowOff>133350</xdr:rowOff>
                  </from>
                  <to>
                    <xdr:col>18</xdr:col>
                    <xdr:colOff>609600</xdr:colOff>
                    <xdr:row>26</xdr:row>
                    <xdr:rowOff>361950</xdr:rowOff>
                  </to>
                </anchor>
              </controlPr>
            </control>
          </mc:Choice>
        </mc:AlternateContent>
        <mc:AlternateContent xmlns:mc="http://schemas.openxmlformats.org/markup-compatibility/2006">
          <mc:Choice Requires="x14">
            <control shapeId="29703" r:id="rId10" name="Check Box 7">
              <controlPr defaultSize="0" autoFill="0" autoLine="0" autoPict="0">
                <anchor moveWithCells="1">
                  <from>
                    <xdr:col>18</xdr:col>
                    <xdr:colOff>304800</xdr:colOff>
                    <xdr:row>27</xdr:row>
                    <xdr:rowOff>133350</xdr:rowOff>
                  </from>
                  <to>
                    <xdr:col>18</xdr:col>
                    <xdr:colOff>609600</xdr:colOff>
                    <xdr:row>27</xdr:row>
                    <xdr:rowOff>361950</xdr:rowOff>
                  </to>
                </anchor>
              </controlPr>
            </control>
          </mc:Choice>
        </mc:AlternateContent>
        <mc:AlternateContent xmlns:mc="http://schemas.openxmlformats.org/markup-compatibility/2006">
          <mc:Choice Requires="x14">
            <control shapeId="29704" r:id="rId11" name="Check Box 8">
              <controlPr defaultSize="0" autoFill="0" autoLine="0" autoPict="0">
                <anchor moveWithCells="1">
                  <from>
                    <xdr:col>18</xdr:col>
                    <xdr:colOff>304800</xdr:colOff>
                    <xdr:row>34</xdr:row>
                    <xdr:rowOff>247650</xdr:rowOff>
                  </from>
                  <to>
                    <xdr:col>18</xdr:col>
                    <xdr:colOff>609600</xdr:colOff>
                    <xdr:row>34</xdr:row>
                    <xdr:rowOff>466725</xdr:rowOff>
                  </to>
                </anchor>
              </controlPr>
            </control>
          </mc:Choice>
        </mc:AlternateContent>
        <mc:AlternateContent xmlns:mc="http://schemas.openxmlformats.org/markup-compatibility/2006">
          <mc:Choice Requires="x14">
            <control shapeId="29705" r:id="rId12" name="Check Box 9">
              <controlPr defaultSize="0" autoFill="0" autoLine="0" autoPict="0">
                <anchor moveWithCells="1">
                  <from>
                    <xdr:col>18</xdr:col>
                    <xdr:colOff>304800</xdr:colOff>
                    <xdr:row>36</xdr:row>
                    <xdr:rowOff>133350</xdr:rowOff>
                  </from>
                  <to>
                    <xdr:col>18</xdr:col>
                    <xdr:colOff>609600</xdr:colOff>
                    <xdr:row>36</xdr:row>
                    <xdr:rowOff>361950</xdr:rowOff>
                  </to>
                </anchor>
              </controlPr>
            </control>
          </mc:Choice>
        </mc:AlternateContent>
        <mc:AlternateContent xmlns:mc="http://schemas.openxmlformats.org/markup-compatibility/2006">
          <mc:Choice Requires="x14">
            <control shapeId="29706" r:id="rId13" name="Check Box 10">
              <controlPr defaultSize="0" autoFill="0" autoLine="0" autoPict="0">
                <anchor moveWithCells="1">
                  <from>
                    <xdr:col>18</xdr:col>
                    <xdr:colOff>304800</xdr:colOff>
                    <xdr:row>38</xdr:row>
                    <xdr:rowOff>133350</xdr:rowOff>
                  </from>
                  <to>
                    <xdr:col>18</xdr:col>
                    <xdr:colOff>609600</xdr:colOff>
                    <xdr:row>38</xdr:row>
                    <xdr:rowOff>361950</xdr:rowOff>
                  </to>
                </anchor>
              </controlPr>
            </control>
          </mc:Choice>
        </mc:AlternateContent>
        <mc:AlternateContent xmlns:mc="http://schemas.openxmlformats.org/markup-compatibility/2006">
          <mc:Choice Requires="x14">
            <control shapeId="29707" r:id="rId14" name="Check Box 11">
              <controlPr defaultSize="0" autoFill="0" autoLine="0" autoPict="0">
                <anchor moveWithCells="1">
                  <from>
                    <xdr:col>18</xdr:col>
                    <xdr:colOff>304800</xdr:colOff>
                    <xdr:row>45</xdr:row>
                    <xdr:rowOff>133350</xdr:rowOff>
                  </from>
                  <to>
                    <xdr:col>18</xdr:col>
                    <xdr:colOff>609600</xdr:colOff>
                    <xdr:row>45</xdr:row>
                    <xdr:rowOff>361950</xdr:rowOff>
                  </to>
                </anchor>
              </controlPr>
            </control>
          </mc:Choice>
        </mc:AlternateContent>
        <mc:AlternateContent xmlns:mc="http://schemas.openxmlformats.org/markup-compatibility/2006">
          <mc:Choice Requires="x14">
            <control shapeId="29708" r:id="rId15" name="Check Box 12">
              <controlPr defaultSize="0" autoFill="0" autoLine="0" autoPict="0">
                <anchor moveWithCells="1">
                  <from>
                    <xdr:col>18</xdr:col>
                    <xdr:colOff>304800</xdr:colOff>
                    <xdr:row>47</xdr:row>
                    <xdr:rowOff>123825</xdr:rowOff>
                  </from>
                  <to>
                    <xdr:col>18</xdr:col>
                    <xdr:colOff>609600</xdr:colOff>
                    <xdr:row>47</xdr:row>
                    <xdr:rowOff>342900</xdr:rowOff>
                  </to>
                </anchor>
              </controlPr>
            </control>
          </mc:Choice>
        </mc:AlternateContent>
        <mc:AlternateContent xmlns:mc="http://schemas.openxmlformats.org/markup-compatibility/2006">
          <mc:Choice Requires="x14">
            <control shapeId="29709" r:id="rId16" name="Check Box 13">
              <controlPr defaultSize="0" autoFill="0" autoLine="0" autoPict="0">
                <anchor moveWithCells="1">
                  <from>
                    <xdr:col>18</xdr:col>
                    <xdr:colOff>304800</xdr:colOff>
                    <xdr:row>48</xdr:row>
                    <xdr:rowOff>133350</xdr:rowOff>
                  </from>
                  <to>
                    <xdr:col>18</xdr:col>
                    <xdr:colOff>609600</xdr:colOff>
                    <xdr:row>48</xdr:row>
                    <xdr:rowOff>361950</xdr:rowOff>
                  </to>
                </anchor>
              </controlPr>
            </control>
          </mc:Choice>
        </mc:AlternateContent>
        <mc:AlternateContent xmlns:mc="http://schemas.openxmlformats.org/markup-compatibility/2006">
          <mc:Choice Requires="x14">
            <control shapeId="29710" r:id="rId17" name="Check Box 14">
              <controlPr defaultSize="0" autoFill="0" autoLine="0" autoPict="0">
                <anchor moveWithCells="1">
                  <from>
                    <xdr:col>18</xdr:col>
                    <xdr:colOff>304800</xdr:colOff>
                    <xdr:row>50</xdr:row>
                    <xdr:rowOff>133350</xdr:rowOff>
                  </from>
                  <to>
                    <xdr:col>18</xdr:col>
                    <xdr:colOff>609600</xdr:colOff>
                    <xdr:row>50</xdr:row>
                    <xdr:rowOff>361950</xdr:rowOff>
                  </to>
                </anchor>
              </controlPr>
            </control>
          </mc:Choice>
        </mc:AlternateContent>
        <mc:AlternateContent xmlns:mc="http://schemas.openxmlformats.org/markup-compatibility/2006">
          <mc:Choice Requires="x14">
            <control shapeId="29711" r:id="rId18" name="Check Box 15">
              <controlPr defaultSize="0" autoFill="0" autoLine="0" autoPict="0">
                <anchor moveWithCells="1">
                  <from>
                    <xdr:col>18</xdr:col>
                    <xdr:colOff>304800</xdr:colOff>
                    <xdr:row>51</xdr:row>
                    <xdr:rowOff>133350</xdr:rowOff>
                  </from>
                  <to>
                    <xdr:col>18</xdr:col>
                    <xdr:colOff>609600</xdr:colOff>
                    <xdr:row>51</xdr:row>
                    <xdr:rowOff>361950</xdr:rowOff>
                  </to>
                </anchor>
              </controlPr>
            </control>
          </mc:Choice>
        </mc:AlternateContent>
        <mc:AlternateContent xmlns:mc="http://schemas.openxmlformats.org/markup-compatibility/2006">
          <mc:Choice Requires="x14">
            <control shapeId="29712" r:id="rId19" name="Check Box 16">
              <controlPr defaultSize="0" autoFill="0" autoLine="0" autoPict="0">
                <anchor moveWithCells="1">
                  <from>
                    <xdr:col>18</xdr:col>
                    <xdr:colOff>304800</xdr:colOff>
                    <xdr:row>52</xdr:row>
                    <xdr:rowOff>133350</xdr:rowOff>
                  </from>
                  <to>
                    <xdr:col>18</xdr:col>
                    <xdr:colOff>609600</xdr:colOff>
                    <xdr:row>52</xdr:row>
                    <xdr:rowOff>361950</xdr:rowOff>
                  </to>
                </anchor>
              </controlPr>
            </control>
          </mc:Choice>
        </mc:AlternateContent>
        <mc:AlternateContent xmlns:mc="http://schemas.openxmlformats.org/markup-compatibility/2006">
          <mc:Choice Requires="x14">
            <control shapeId="29713" r:id="rId20" name="Check Box 17">
              <controlPr defaultSize="0" autoFill="0" autoLine="0" autoPict="0">
                <anchor moveWithCells="1">
                  <from>
                    <xdr:col>18</xdr:col>
                    <xdr:colOff>304800</xdr:colOff>
                    <xdr:row>53</xdr:row>
                    <xdr:rowOff>133350</xdr:rowOff>
                  </from>
                  <to>
                    <xdr:col>18</xdr:col>
                    <xdr:colOff>609600</xdr:colOff>
                    <xdr:row>53</xdr:row>
                    <xdr:rowOff>361950</xdr:rowOff>
                  </to>
                </anchor>
              </controlPr>
            </control>
          </mc:Choice>
        </mc:AlternateContent>
        <mc:AlternateContent xmlns:mc="http://schemas.openxmlformats.org/markup-compatibility/2006">
          <mc:Choice Requires="x14">
            <control shapeId="29714" r:id="rId21" name="Check Box 18">
              <controlPr defaultSize="0" autoFill="0" autoLine="0" autoPict="0">
                <anchor moveWithCells="1">
                  <from>
                    <xdr:col>18</xdr:col>
                    <xdr:colOff>304800</xdr:colOff>
                    <xdr:row>64</xdr:row>
                    <xdr:rowOff>266700</xdr:rowOff>
                  </from>
                  <to>
                    <xdr:col>18</xdr:col>
                    <xdr:colOff>609600</xdr:colOff>
                    <xdr:row>64</xdr:row>
                    <xdr:rowOff>485775</xdr:rowOff>
                  </to>
                </anchor>
              </controlPr>
            </control>
          </mc:Choice>
        </mc:AlternateContent>
        <mc:AlternateContent xmlns:mc="http://schemas.openxmlformats.org/markup-compatibility/2006">
          <mc:Choice Requires="x14">
            <control shapeId="29715" r:id="rId22" name="Check Box 19">
              <controlPr defaultSize="0" autoFill="0" autoLine="0" autoPict="0">
                <anchor moveWithCells="1">
                  <from>
                    <xdr:col>18</xdr:col>
                    <xdr:colOff>304800</xdr:colOff>
                    <xdr:row>66</xdr:row>
                    <xdr:rowOff>266700</xdr:rowOff>
                  </from>
                  <to>
                    <xdr:col>18</xdr:col>
                    <xdr:colOff>609600</xdr:colOff>
                    <xdr:row>66</xdr:row>
                    <xdr:rowOff>485775</xdr:rowOff>
                  </to>
                </anchor>
              </controlPr>
            </control>
          </mc:Choice>
        </mc:AlternateContent>
        <mc:AlternateContent xmlns:mc="http://schemas.openxmlformats.org/markup-compatibility/2006">
          <mc:Choice Requires="x14">
            <control shapeId="29716" r:id="rId23" name="Check Box 20">
              <controlPr defaultSize="0" autoFill="0" autoLine="0" autoPict="0">
                <anchor moveWithCells="1">
                  <from>
                    <xdr:col>18</xdr:col>
                    <xdr:colOff>304800</xdr:colOff>
                    <xdr:row>68</xdr:row>
                    <xdr:rowOff>123825</xdr:rowOff>
                  </from>
                  <to>
                    <xdr:col>18</xdr:col>
                    <xdr:colOff>609600</xdr:colOff>
                    <xdr:row>68</xdr:row>
                    <xdr:rowOff>342900</xdr:rowOff>
                  </to>
                </anchor>
              </controlPr>
            </control>
          </mc:Choice>
        </mc:AlternateContent>
        <mc:AlternateContent xmlns:mc="http://schemas.openxmlformats.org/markup-compatibility/2006">
          <mc:Choice Requires="x14">
            <control shapeId="29717" r:id="rId24" name="Check Box 21">
              <controlPr defaultSize="0" autoFill="0" autoLine="0" autoPict="0">
                <anchor moveWithCells="1">
                  <from>
                    <xdr:col>18</xdr:col>
                    <xdr:colOff>304800</xdr:colOff>
                    <xdr:row>80</xdr:row>
                    <xdr:rowOff>133350</xdr:rowOff>
                  </from>
                  <to>
                    <xdr:col>18</xdr:col>
                    <xdr:colOff>609600</xdr:colOff>
                    <xdr:row>80</xdr:row>
                    <xdr:rowOff>361950</xdr:rowOff>
                  </to>
                </anchor>
              </controlPr>
            </control>
          </mc:Choice>
        </mc:AlternateContent>
        <mc:AlternateContent xmlns:mc="http://schemas.openxmlformats.org/markup-compatibility/2006">
          <mc:Choice Requires="x14">
            <control shapeId="29718" r:id="rId25" name="Check Box 22">
              <controlPr defaultSize="0" autoFill="0" autoLine="0" autoPict="0">
                <anchor moveWithCells="1">
                  <from>
                    <xdr:col>18</xdr:col>
                    <xdr:colOff>304800</xdr:colOff>
                    <xdr:row>82</xdr:row>
                    <xdr:rowOff>180975</xdr:rowOff>
                  </from>
                  <to>
                    <xdr:col>18</xdr:col>
                    <xdr:colOff>609600</xdr:colOff>
                    <xdr:row>82</xdr:row>
                    <xdr:rowOff>409575</xdr:rowOff>
                  </to>
                </anchor>
              </controlPr>
            </control>
          </mc:Choice>
        </mc:AlternateContent>
        <mc:AlternateContent xmlns:mc="http://schemas.openxmlformats.org/markup-compatibility/2006">
          <mc:Choice Requires="x14">
            <control shapeId="29719" r:id="rId26" name="Check Box 23">
              <controlPr defaultSize="0" autoFill="0" autoLine="0" autoPict="0">
                <anchor moveWithCells="1">
                  <from>
                    <xdr:col>18</xdr:col>
                    <xdr:colOff>304800</xdr:colOff>
                    <xdr:row>83</xdr:row>
                    <xdr:rowOff>133350</xdr:rowOff>
                  </from>
                  <to>
                    <xdr:col>18</xdr:col>
                    <xdr:colOff>609600</xdr:colOff>
                    <xdr:row>83</xdr:row>
                    <xdr:rowOff>361950</xdr:rowOff>
                  </to>
                </anchor>
              </controlPr>
            </control>
          </mc:Choice>
        </mc:AlternateContent>
        <mc:AlternateContent xmlns:mc="http://schemas.openxmlformats.org/markup-compatibility/2006">
          <mc:Choice Requires="x14">
            <control shapeId="29720" r:id="rId27" name="Check Box 24">
              <controlPr defaultSize="0" autoFill="0" autoLine="0" autoPict="0">
                <anchor moveWithCells="1">
                  <from>
                    <xdr:col>18</xdr:col>
                    <xdr:colOff>304800</xdr:colOff>
                    <xdr:row>90</xdr:row>
                    <xdr:rowOff>190500</xdr:rowOff>
                  </from>
                  <to>
                    <xdr:col>18</xdr:col>
                    <xdr:colOff>609600</xdr:colOff>
                    <xdr:row>90</xdr:row>
                    <xdr:rowOff>409575</xdr:rowOff>
                  </to>
                </anchor>
              </controlPr>
            </control>
          </mc:Choice>
        </mc:AlternateContent>
        <mc:AlternateContent xmlns:mc="http://schemas.openxmlformats.org/markup-compatibility/2006">
          <mc:Choice Requires="x14">
            <control shapeId="29721" r:id="rId28" name="Check Box 25">
              <controlPr defaultSize="0" autoFill="0" autoLine="0" autoPict="0">
                <anchor moveWithCells="1">
                  <from>
                    <xdr:col>18</xdr:col>
                    <xdr:colOff>304800</xdr:colOff>
                    <xdr:row>92</xdr:row>
                    <xdr:rowOff>123825</xdr:rowOff>
                  </from>
                  <to>
                    <xdr:col>18</xdr:col>
                    <xdr:colOff>609600</xdr:colOff>
                    <xdr:row>92</xdr:row>
                    <xdr:rowOff>342900</xdr:rowOff>
                  </to>
                </anchor>
              </controlPr>
            </control>
          </mc:Choice>
        </mc:AlternateContent>
        <mc:AlternateContent xmlns:mc="http://schemas.openxmlformats.org/markup-compatibility/2006">
          <mc:Choice Requires="x14">
            <control shapeId="29722" r:id="rId29" name="Check Box 26">
              <controlPr defaultSize="0" autoFill="0" autoLine="0" autoPict="0">
                <anchor moveWithCells="1">
                  <from>
                    <xdr:col>18</xdr:col>
                    <xdr:colOff>304800</xdr:colOff>
                    <xdr:row>93</xdr:row>
                    <xdr:rowOff>190500</xdr:rowOff>
                  </from>
                  <to>
                    <xdr:col>18</xdr:col>
                    <xdr:colOff>609600</xdr:colOff>
                    <xdr:row>93</xdr:row>
                    <xdr:rowOff>409575</xdr:rowOff>
                  </to>
                </anchor>
              </controlPr>
            </control>
          </mc:Choice>
        </mc:AlternateContent>
        <mc:AlternateContent xmlns:mc="http://schemas.openxmlformats.org/markup-compatibility/2006">
          <mc:Choice Requires="x14">
            <control shapeId="29723" r:id="rId30" name="Check Box 27">
              <controlPr defaultSize="0" autoFill="0" autoLine="0" autoPict="0">
                <anchor moveWithCells="1">
                  <from>
                    <xdr:col>18</xdr:col>
                    <xdr:colOff>304800</xdr:colOff>
                    <xdr:row>95</xdr:row>
                    <xdr:rowOff>238125</xdr:rowOff>
                  </from>
                  <to>
                    <xdr:col>18</xdr:col>
                    <xdr:colOff>609600</xdr:colOff>
                    <xdr:row>95</xdr:row>
                    <xdr:rowOff>457200</xdr:rowOff>
                  </to>
                </anchor>
              </controlPr>
            </control>
          </mc:Choice>
        </mc:AlternateContent>
        <mc:AlternateContent xmlns:mc="http://schemas.openxmlformats.org/markup-compatibility/2006">
          <mc:Choice Requires="x14">
            <control shapeId="29724" r:id="rId31" name="Check Box 28">
              <controlPr defaultSize="0" autoFill="0" autoLine="0" autoPict="0">
                <anchor moveWithCells="1">
                  <from>
                    <xdr:col>18</xdr:col>
                    <xdr:colOff>304800</xdr:colOff>
                    <xdr:row>96</xdr:row>
                    <xdr:rowOff>133350</xdr:rowOff>
                  </from>
                  <to>
                    <xdr:col>18</xdr:col>
                    <xdr:colOff>609600</xdr:colOff>
                    <xdr:row>96</xdr:row>
                    <xdr:rowOff>361950</xdr:rowOff>
                  </to>
                </anchor>
              </controlPr>
            </control>
          </mc:Choice>
        </mc:AlternateContent>
        <mc:AlternateContent xmlns:mc="http://schemas.openxmlformats.org/markup-compatibility/2006">
          <mc:Choice Requires="x14">
            <control shapeId="29725" r:id="rId32" name="Check Box 29">
              <controlPr defaultSize="0" autoFill="0" autoLine="0" autoPict="0">
                <anchor moveWithCells="1">
                  <from>
                    <xdr:col>18</xdr:col>
                    <xdr:colOff>304800</xdr:colOff>
                    <xdr:row>97</xdr:row>
                    <xdr:rowOff>190500</xdr:rowOff>
                  </from>
                  <to>
                    <xdr:col>18</xdr:col>
                    <xdr:colOff>609600</xdr:colOff>
                    <xdr:row>97</xdr:row>
                    <xdr:rowOff>409575</xdr:rowOff>
                  </to>
                </anchor>
              </controlPr>
            </control>
          </mc:Choice>
        </mc:AlternateContent>
        <mc:AlternateContent xmlns:mc="http://schemas.openxmlformats.org/markup-compatibility/2006">
          <mc:Choice Requires="x14">
            <control shapeId="29726" r:id="rId33" name="Check Box 30">
              <controlPr defaultSize="0" autoFill="0" autoLine="0" autoPict="0">
                <anchor moveWithCells="1">
                  <from>
                    <xdr:col>18</xdr:col>
                    <xdr:colOff>304800</xdr:colOff>
                    <xdr:row>109</xdr:row>
                    <xdr:rowOff>180975</xdr:rowOff>
                  </from>
                  <to>
                    <xdr:col>18</xdr:col>
                    <xdr:colOff>609600</xdr:colOff>
                    <xdr:row>109</xdr:row>
                    <xdr:rowOff>409575</xdr:rowOff>
                  </to>
                </anchor>
              </controlPr>
            </control>
          </mc:Choice>
        </mc:AlternateContent>
        <mc:AlternateContent xmlns:mc="http://schemas.openxmlformats.org/markup-compatibility/2006">
          <mc:Choice Requires="x14">
            <control shapeId="29727" r:id="rId34" name="Check Box 31">
              <controlPr defaultSize="0" autoFill="0" autoLine="0" autoPict="0">
                <anchor moveWithCells="1">
                  <from>
                    <xdr:col>18</xdr:col>
                    <xdr:colOff>304800</xdr:colOff>
                    <xdr:row>111</xdr:row>
                    <xdr:rowOff>123825</xdr:rowOff>
                  </from>
                  <to>
                    <xdr:col>18</xdr:col>
                    <xdr:colOff>609600</xdr:colOff>
                    <xdr:row>111</xdr:row>
                    <xdr:rowOff>342900</xdr:rowOff>
                  </to>
                </anchor>
              </controlPr>
            </control>
          </mc:Choice>
        </mc:AlternateContent>
        <mc:AlternateContent xmlns:mc="http://schemas.openxmlformats.org/markup-compatibility/2006">
          <mc:Choice Requires="x14">
            <control shapeId="29728" r:id="rId35" name="Check Box 32">
              <controlPr defaultSize="0" autoFill="0" autoLine="0" autoPict="0">
                <anchor moveWithCells="1">
                  <from>
                    <xdr:col>18</xdr:col>
                    <xdr:colOff>304800</xdr:colOff>
                    <xdr:row>113</xdr:row>
                    <xdr:rowOff>276225</xdr:rowOff>
                  </from>
                  <to>
                    <xdr:col>18</xdr:col>
                    <xdr:colOff>609600</xdr:colOff>
                    <xdr:row>113</xdr:row>
                    <xdr:rowOff>504825</xdr:rowOff>
                  </to>
                </anchor>
              </controlPr>
            </control>
          </mc:Choice>
        </mc:AlternateContent>
        <mc:AlternateContent xmlns:mc="http://schemas.openxmlformats.org/markup-compatibility/2006">
          <mc:Choice Requires="x14">
            <control shapeId="29729" r:id="rId36" name="Check Box 33">
              <controlPr defaultSize="0" autoFill="0" autoLine="0" autoPict="0">
                <anchor moveWithCells="1">
                  <from>
                    <xdr:col>18</xdr:col>
                    <xdr:colOff>304800</xdr:colOff>
                    <xdr:row>114</xdr:row>
                    <xdr:rowOff>123825</xdr:rowOff>
                  </from>
                  <to>
                    <xdr:col>18</xdr:col>
                    <xdr:colOff>609600</xdr:colOff>
                    <xdr:row>114</xdr:row>
                    <xdr:rowOff>342900</xdr:rowOff>
                  </to>
                </anchor>
              </controlPr>
            </control>
          </mc:Choice>
        </mc:AlternateContent>
        <mc:AlternateContent xmlns:mc="http://schemas.openxmlformats.org/markup-compatibility/2006">
          <mc:Choice Requires="x14">
            <control shapeId="29730" r:id="rId37" name="Check Box 34">
              <controlPr defaultSize="0" autoFill="0" autoLine="0" autoPict="0">
                <anchor moveWithCells="1">
                  <from>
                    <xdr:col>18</xdr:col>
                    <xdr:colOff>304800</xdr:colOff>
                    <xdr:row>116</xdr:row>
                    <xdr:rowOff>209550</xdr:rowOff>
                  </from>
                  <to>
                    <xdr:col>18</xdr:col>
                    <xdr:colOff>609600</xdr:colOff>
                    <xdr:row>116</xdr:row>
                    <xdr:rowOff>438150</xdr:rowOff>
                  </to>
                </anchor>
              </controlPr>
            </control>
          </mc:Choice>
        </mc:AlternateContent>
        <mc:AlternateContent xmlns:mc="http://schemas.openxmlformats.org/markup-compatibility/2006">
          <mc:Choice Requires="x14">
            <control shapeId="29731" r:id="rId38" name="Check Box 35">
              <controlPr defaultSize="0" autoFill="0" autoLine="0" autoPict="0">
                <anchor moveWithCells="1">
                  <from>
                    <xdr:col>18</xdr:col>
                    <xdr:colOff>304800</xdr:colOff>
                    <xdr:row>117</xdr:row>
                    <xdr:rowOff>123825</xdr:rowOff>
                  </from>
                  <to>
                    <xdr:col>18</xdr:col>
                    <xdr:colOff>609600</xdr:colOff>
                    <xdr:row>117</xdr:row>
                    <xdr:rowOff>342900</xdr:rowOff>
                  </to>
                </anchor>
              </controlPr>
            </control>
          </mc:Choice>
        </mc:AlternateContent>
        <mc:AlternateContent xmlns:mc="http://schemas.openxmlformats.org/markup-compatibility/2006">
          <mc:Choice Requires="x14">
            <control shapeId="29732" r:id="rId39" name="Check Box 36">
              <controlPr defaultSize="0" autoFill="0" autoLine="0" autoPict="0">
                <anchor moveWithCells="1">
                  <from>
                    <xdr:col>18</xdr:col>
                    <xdr:colOff>304800</xdr:colOff>
                    <xdr:row>124</xdr:row>
                    <xdr:rowOff>247650</xdr:rowOff>
                  </from>
                  <to>
                    <xdr:col>18</xdr:col>
                    <xdr:colOff>609600</xdr:colOff>
                    <xdr:row>124</xdr:row>
                    <xdr:rowOff>466725</xdr:rowOff>
                  </to>
                </anchor>
              </controlPr>
            </control>
          </mc:Choice>
        </mc:AlternateContent>
        <mc:AlternateContent xmlns:mc="http://schemas.openxmlformats.org/markup-compatibility/2006">
          <mc:Choice Requires="x14">
            <control shapeId="29733" r:id="rId40" name="Check Box 37">
              <controlPr defaultSize="0" autoFill="0" autoLine="0" autoPict="0">
                <anchor moveWithCells="1">
                  <from>
                    <xdr:col>18</xdr:col>
                    <xdr:colOff>304800</xdr:colOff>
                    <xdr:row>125</xdr:row>
                    <xdr:rowOff>314325</xdr:rowOff>
                  </from>
                  <to>
                    <xdr:col>18</xdr:col>
                    <xdr:colOff>609600</xdr:colOff>
                    <xdr:row>125</xdr:row>
                    <xdr:rowOff>533400</xdr:rowOff>
                  </to>
                </anchor>
              </controlPr>
            </control>
          </mc:Choice>
        </mc:AlternateContent>
        <mc:AlternateContent xmlns:mc="http://schemas.openxmlformats.org/markup-compatibility/2006">
          <mc:Choice Requires="x14">
            <control shapeId="29734" r:id="rId41" name="Check Box 38">
              <controlPr defaultSize="0" autoFill="0" autoLine="0" autoPict="0">
                <anchor moveWithCells="1">
                  <from>
                    <xdr:col>18</xdr:col>
                    <xdr:colOff>304800</xdr:colOff>
                    <xdr:row>127</xdr:row>
                    <xdr:rowOff>142875</xdr:rowOff>
                  </from>
                  <to>
                    <xdr:col>18</xdr:col>
                    <xdr:colOff>609600</xdr:colOff>
                    <xdr:row>127</xdr:row>
                    <xdr:rowOff>361950</xdr:rowOff>
                  </to>
                </anchor>
              </controlPr>
            </control>
          </mc:Choice>
        </mc:AlternateContent>
        <mc:AlternateContent xmlns:mc="http://schemas.openxmlformats.org/markup-compatibility/2006">
          <mc:Choice Requires="x14">
            <control shapeId="29735" r:id="rId42" name="Check Box 39">
              <controlPr defaultSize="0" autoFill="0" autoLine="0" autoPict="0">
                <anchor moveWithCells="1">
                  <from>
                    <xdr:col>18</xdr:col>
                    <xdr:colOff>304800</xdr:colOff>
                    <xdr:row>128</xdr:row>
                    <xdr:rowOff>133350</xdr:rowOff>
                  </from>
                  <to>
                    <xdr:col>18</xdr:col>
                    <xdr:colOff>609600</xdr:colOff>
                    <xdr:row>128</xdr:row>
                    <xdr:rowOff>361950</xdr:rowOff>
                  </to>
                </anchor>
              </controlPr>
            </control>
          </mc:Choice>
        </mc:AlternateContent>
        <mc:AlternateContent xmlns:mc="http://schemas.openxmlformats.org/markup-compatibility/2006">
          <mc:Choice Requires="x14">
            <control shapeId="29736" r:id="rId43" name="Check Box 40">
              <controlPr defaultSize="0" autoFill="0" autoLine="0" autoPict="0">
                <anchor moveWithCells="1">
                  <from>
                    <xdr:col>18</xdr:col>
                    <xdr:colOff>304800</xdr:colOff>
                    <xdr:row>129</xdr:row>
                    <xdr:rowOff>219075</xdr:rowOff>
                  </from>
                  <to>
                    <xdr:col>18</xdr:col>
                    <xdr:colOff>609600</xdr:colOff>
                    <xdr:row>129</xdr:row>
                    <xdr:rowOff>438150</xdr:rowOff>
                  </to>
                </anchor>
              </controlPr>
            </control>
          </mc:Choice>
        </mc:AlternateContent>
        <mc:AlternateContent xmlns:mc="http://schemas.openxmlformats.org/markup-compatibility/2006">
          <mc:Choice Requires="x14">
            <control shapeId="29737" r:id="rId44" name="Check Box 41">
              <controlPr defaultSize="0" autoFill="0" autoLine="0" autoPict="0">
                <anchor moveWithCells="1">
                  <from>
                    <xdr:col>18</xdr:col>
                    <xdr:colOff>304800</xdr:colOff>
                    <xdr:row>132</xdr:row>
                    <xdr:rowOff>133350</xdr:rowOff>
                  </from>
                  <to>
                    <xdr:col>18</xdr:col>
                    <xdr:colOff>609600</xdr:colOff>
                    <xdr:row>132</xdr:row>
                    <xdr:rowOff>361950</xdr:rowOff>
                  </to>
                </anchor>
              </controlPr>
            </control>
          </mc:Choice>
        </mc:AlternateContent>
        <mc:AlternateContent xmlns:mc="http://schemas.openxmlformats.org/markup-compatibility/2006">
          <mc:Choice Requires="x14">
            <control shapeId="29738" r:id="rId45" name="Check Box 42">
              <controlPr defaultSize="0" autoFill="0" autoLine="0" autoPict="0">
                <anchor moveWithCells="1">
                  <from>
                    <xdr:col>18</xdr:col>
                    <xdr:colOff>304800</xdr:colOff>
                    <xdr:row>133</xdr:row>
                    <xdr:rowOff>133350</xdr:rowOff>
                  </from>
                  <to>
                    <xdr:col>18</xdr:col>
                    <xdr:colOff>609600</xdr:colOff>
                    <xdr:row>133</xdr:row>
                    <xdr:rowOff>361950</xdr:rowOff>
                  </to>
                </anchor>
              </controlPr>
            </control>
          </mc:Choice>
        </mc:AlternateContent>
        <mc:AlternateContent xmlns:mc="http://schemas.openxmlformats.org/markup-compatibility/2006">
          <mc:Choice Requires="x14">
            <control shapeId="29739" r:id="rId46" name="Check Box 43">
              <controlPr defaultSize="0" autoFill="0" autoLine="0" autoPict="0">
                <anchor moveWithCells="1">
                  <from>
                    <xdr:col>18</xdr:col>
                    <xdr:colOff>304800</xdr:colOff>
                    <xdr:row>145</xdr:row>
                    <xdr:rowOff>123825</xdr:rowOff>
                  </from>
                  <to>
                    <xdr:col>18</xdr:col>
                    <xdr:colOff>609600</xdr:colOff>
                    <xdr:row>145</xdr:row>
                    <xdr:rowOff>342900</xdr:rowOff>
                  </to>
                </anchor>
              </controlPr>
            </control>
          </mc:Choice>
        </mc:AlternateContent>
        <mc:AlternateContent xmlns:mc="http://schemas.openxmlformats.org/markup-compatibility/2006">
          <mc:Choice Requires="x14">
            <control shapeId="29740" r:id="rId47" name="Check Box 44">
              <controlPr defaultSize="0" autoFill="0" autoLine="0" autoPict="0">
                <anchor moveWithCells="1">
                  <from>
                    <xdr:col>18</xdr:col>
                    <xdr:colOff>304800</xdr:colOff>
                    <xdr:row>147</xdr:row>
                    <xdr:rowOff>123825</xdr:rowOff>
                  </from>
                  <to>
                    <xdr:col>18</xdr:col>
                    <xdr:colOff>609600</xdr:colOff>
                    <xdr:row>147</xdr:row>
                    <xdr:rowOff>342900</xdr:rowOff>
                  </to>
                </anchor>
              </controlPr>
            </control>
          </mc:Choice>
        </mc:AlternateContent>
        <mc:AlternateContent xmlns:mc="http://schemas.openxmlformats.org/markup-compatibility/2006">
          <mc:Choice Requires="x14">
            <control shapeId="29741" r:id="rId48" name="Check Box 45">
              <controlPr defaultSize="0" autoFill="0" autoLine="0" autoPict="0">
                <anchor moveWithCells="1">
                  <from>
                    <xdr:col>18</xdr:col>
                    <xdr:colOff>304800</xdr:colOff>
                    <xdr:row>149</xdr:row>
                    <xdr:rowOff>200025</xdr:rowOff>
                  </from>
                  <to>
                    <xdr:col>18</xdr:col>
                    <xdr:colOff>609600</xdr:colOff>
                    <xdr:row>149</xdr:row>
                    <xdr:rowOff>419100</xdr:rowOff>
                  </to>
                </anchor>
              </controlPr>
            </control>
          </mc:Choice>
        </mc:AlternateContent>
        <mc:AlternateContent xmlns:mc="http://schemas.openxmlformats.org/markup-compatibility/2006">
          <mc:Choice Requires="x14">
            <control shapeId="29742" r:id="rId49" name="Check Box 46">
              <controlPr defaultSize="0" autoFill="0" autoLine="0" autoPict="0">
                <anchor moveWithCells="1">
                  <from>
                    <xdr:col>18</xdr:col>
                    <xdr:colOff>304800</xdr:colOff>
                    <xdr:row>150</xdr:row>
                    <xdr:rowOff>219075</xdr:rowOff>
                  </from>
                  <to>
                    <xdr:col>18</xdr:col>
                    <xdr:colOff>609600</xdr:colOff>
                    <xdr:row>150</xdr:row>
                    <xdr:rowOff>438150</xdr:rowOff>
                  </to>
                </anchor>
              </controlPr>
            </control>
          </mc:Choice>
        </mc:AlternateContent>
        <mc:AlternateContent xmlns:mc="http://schemas.openxmlformats.org/markup-compatibility/2006">
          <mc:Choice Requires="x14">
            <control shapeId="29743" r:id="rId50" name="Check Box 47">
              <controlPr defaultSize="0" autoFill="0" autoLine="0" autoPict="0">
                <anchor moveWithCells="1">
                  <from>
                    <xdr:col>18</xdr:col>
                    <xdr:colOff>304800</xdr:colOff>
                    <xdr:row>151</xdr:row>
                    <xdr:rowOff>219075</xdr:rowOff>
                  </from>
                  <to>
                    <xdr:col>18</xdr:col>
                    <xdr:colOff>609600</xdr:colOff>
                    <xdr:row>151</xdr:row>
                    <xdr:rowOff>438150</xdr:rowOff>
                  </to>
                </anchor>
              </controlPr>
            </control>
          </mc:Choice>
        </mc:AlternateContent>
        <mc:AlternateContent xmlns:mc="http://schemas.openxmlformats.org/markup-compatibility/2006">
          <mc:Choice Requires="x14">
            <control shapeId="29744" r:id="rId51" name="Check Box 48">
              <controlPr defaultSize="0" autoFill="0" autoLine="0" autoPict="0">
                <anchor moveWithCells="1">
                  <from>
                    <xdr:col>18</xdr:col>
                    <xdr:colOff>304800</xdr:colOff>
                    <xdr:row>152</xdr:row>
                    <xdr:rowOff>238125</xdr:rowOff>
                  </from>
                  <to>
                    <xdr:col>18</xdr:col>
                    <xdr:colOff>609600</xdr:colOff>
                    <xdr:row>152</xdr:row>
                    <xdr:rowOff>457200</xdr:rowOff>
                  </to>
                </anchor>
              </controlPr>
            </control>
          </mc:Choice>
        </mc:AlternateContent>
        <mc:AlternateContent xmlns:mc="http://schemas.openxmlformats.org/markup-compatibility/2006">
          <mc:Choice Requires="x14">
            <control shapeId="29745" r:id="rId52" name="Check Box 49">
              <controlPr defaultSize="0" autoFill="0" autoLine="0" autoPict="0">
                <anchor moveWithCells="1">
                  <from>
                    <xdr:col>18</xdr:col>
                    <xdr:colOff>304800</xdr:colOff>
                    <xdr:row>153</xdr:row>
                    <xdr:rowOff>133350</xdr:rowOff>
                  </from>
                  <to>
                    <xdr:col>18</xdr:col>
                    <xdr:colOff>609600</xdr:colOff>
                    <xdr:row>153</xdr:row>
                    <xdr:rowOff>361950</xdr:rowOff>
                  </to>
                </anchor>
              </controlPr>
            </control>
          </mc:Choice>
        </mc:AlternateContent>
        <mc:AlternateContent xmlns:mc="http://schemas.openxmlformats.org/markup-compatibility/2006">
          <mc:Choice Requires="x14">
            <control shapeId="29746" r:id="rId53" name="Check Box 50">
              <controlPr defaultSize="0" autoFill="0" autoLine="0" autoPict="0">
                <anchor moveWithCells="1">
                  <from>
                    <xdr:col>18</xdr:col>
                    <xdr:colOff>304800</xdr:colOff>
                    <xdr:row>161</xdr:row>
                    <xdr:rowOff>209550</xdr:rowOff>
                  </from>
                  <to>
                    <xdr:col>18</xdr:col>
                    <xdr:colOff>609600</xdr:colOff>
                    <xdr:row>161</xdr:row>
                    <xdr:rowOff>438150</xdr:rowOff>
                  </to>
                </anchor>
              </controlPr>
            </control>
          </mc:Choice>
        </mc:AlternateContent>
        <mc:AlternateContent xmlns:mc="http://schemas.openxmlformats.org/markup-compatibility/2006">
          <mc:Choice Requires="x14">
            <control shapeId="29747" r:id="rId54" name="Check Box 51">
              <controlPr defaultSize="0" autoFill="0" autoLine="0" autoPict="0">
                <anchor moveWithCells="1">
                  <from>
                    <xdr:col>18</xdr:col>
                    <xdr:colOff>304800</xdr:colOff>
                    <xdr:row>174</xdr:row>
                    <xdr:rowOff>123825</xdr:rowOff>
                  </from>
                  <to>
                    <xdr:col>18</xdr:col>
                    <xdr:colOff>609600</xdr:colOff>
                    <xdr:row>174</xdr:row>
                    <xdr:rowOff>342900</xdr:rowOff>
                  </to>
                </anchor>
              </controlPr>
            </control>
          </mc:Choice>
        </mc:AlternateContent>
        <mc:AlternateContent xmlns:mc="http://schemas.openxmlformats.org/markup-compatibility/2006">
          <mc:Choice Requires="x14">
            <control shapeId="29748" r:id="rId55" name="Check Box 52">
              <controlPr defaultSize="0" autoFill="0" autoLine="0" autoPict="0">
                <anchor moveWithCells="1">
                  <from>
                    <xdr:col>18</xdr:col>
                    <xdr:colOff>304800</xdr:colOff>
                    <xdr:row>175</xdr:row>
                    <xdr:rowOff>133350</xdr:rowOff>
                  </from>
                  <to>
                    <xdr:col>18</xdr:col>
                    <xdr:colOff>609600</xdr:colOff>
                    <xdr:row>175</xdr:row>
                    <xdr:rowOff>361950</xdr:rowOff>
                  </to>
                </anchor>
              </controlPr>
            </control>
          </mc:Choice>
        </mc:AlternateContent>
        <mc:AlternateContent xmlns:mc="http://schemas.openxmlformats.org/markup-compatibility/2006">
          <mc:Choice Requires="x14">
            <control shapeId="29749" r:id="rId56" name="Check Box 53">
              <controlPr defaultSize="0" autoFill="0" autoLine="0" autoPict="0">
                <anchor moveWithCells="1">
                  <from>
                    <xdr:col>18</xdr:col>
                    <xdr:colOff>304800</xdr:colOff>
                    <xdr:row>177</xdr:row>
                    <xdr:rowOff>219075</xdr:rowOff>
                  </from>
                  <to>
                    <xdr:col>18</xdr:col>
                    <xdr:colOff>609600</xdr:colOff>
                    <xdr:row>177</xdr:row>
                    <xdr:rowOff>438150</xdr:rowOff>
                  </to>
                </anchor>
              </controlPr>
            </control>
          </mc:Choice>
        </mc:AlternateContent>
        <mc:AlternateContent xmlns:mc="http://schemas.openxmlformats.org/markup-compatibility/2006">
          <mc:Choice Requires="x14">
            <control shapeId="29750" r:id="rId57" name="Check Box 54">
              <controlPr defaultSize="0" autoFill="0" autoLine="0" autoPict="0">
                <anchor moveWithCells="1">
                  <from>
                    <xdr:col>18</xdr:col>
                    <xdr:colOff>304800</xdr:colOff>
                    <xdr:row>178</xdr:row>
                    <xdr:rowOff>133350</xdr:rowOff>
                  </from>
                  <to>
                    <xdr:col>18</xdr:col>
                    <xdr:colOff>609600</xdr:colOff>
                    <xdr:row>178</xdr:row>
                    <xdr:rowOff>361950</xdr:rowOff>
                  </to>
                </anchor>
              </controlPr>
            </control>
          </mc:Choice>
        </mc:AlternateContent>
        <mc:AlternateContent xmlns:mc="http://schemas.openxmlformats.org/markup-compatibility/2006">
          <mc:Choice Requires="x14">
            <control shapeId="29751" r:id="rId58" name="Check Box 55">
              <controlPr defaultSize="0" autoFill="0" autoLine="0" autoPict="0">
                <anchor moveWithCells="1">
                  <from>
                    <xdr:col>18</xdr:col>
                    <xdr:colOff>304800</xdr:colOff>
                    <xdr:row>180</xdr:row>
                    <xdr:rowOff>219075</xdr:rowOff>
                  </from>
                  <to>
                    <xdr:col>18</xdr:col>
                    <xdr:colOff>609600</xdr:colOff>
                    <xdr:row>180</xdr:row>
                    <xdr:rowOff>438150</xdr:rowOff>
                  </to>
                </anchor>
              </controlPr>
            </control>
          </mc:Choice>
        </mc:AlternateContent>
        <mc:AlternateContent xmlns:mc="http://schemas.openxmlformats.org/markup-compatibility/2006">
          <mc:Choice Requires="x14">
            <control shapeId="29752" r:id="rId59" name="Check Box 56">
              <controlPr defaultSize="0" autoFill="0" autoLine="0" autoPict="0">
                <anchor moveWithCells="1">
                  <from>
                    <xdr:col>18</xdr:col>
                    <xdr:colOff>304800</xdr:colOff>
                    <xdr:row>182</xdr:row>
                    <xdr:rowOff>200025</xdr:rowOff>
                  </from>
                  <to>
                    <xdr:col>18</xdr:col>
                    <xdr:colOff>609600</xdr:colOff>
                    <xdr:row>182</xdr:row>
                    <xdr:rowOff>419100</xdr:rowOff>
                  </to>
                </anchor>
              </controlPr>
            </control>
          </mc:Choice>
        </mc:AlternateContent>
        <mc:AlternateContent xmlns:mc="http://schemas.openxmlformats.org/markup-compatibility/2006">
          <mc:Choice Requires="x14">
            <control shapeId="29753" r:id="rId60" name="Check Box 57">
              <controlPr defaultSize="0" autoFill="0" autoLine="0" autoPict="0">
                <anchor moveWithCells="1">
                  <from>
                    <xdr:col>18</xdr:col>
                    <xdr:colOff>304800</xdr:colOff>
                    <xdr:row>183</xdr:row>
                    <xdr:rowOff>390525</xdr:rowOff>
                  </from>
                  <to>
                    <xdr:col>18</xdr:col>
                    <xdr:colOff>609600</xdr:colOff>
                    <xdr:row>183</xdr:row>
                    <xdr:rowOff>609600</xdr:rowOff>
                  </to>
                </anchor>
              </controlPr>
            </control>
          </mc:Choice>
        </mc:AlternateContent>
        <mc:AlternateContent xmlns:mc="http://schemas.openxmlformats.org/markup-compatibility/2006">
          <mc:Choice Requires="x14">
            <control shapeId="29754" r:id="rId61" name="Check Box 58">
              <controlPr defaultSize="0" autoFill="0" autoLine="0" autoPict="0">
                <anchor moveWithCells="1">
                  <from>
                    <xdr:col>18</xdr:col>
                    <xdr:colOff>304800</xdr:colOff>
                    <xdr:row>184</xdr:row>
                    <xdr:rowOff>247650</xdr:rowOff>
                  </from>
                  <to>
                    <xdr:col>18</xdr:col>
                    <xdr:colOff>609600</xdr:colOff>
                    <xdr:row>184</xdr:row>
                    <xdr:rowOff>466725</xdr:rowOff>
                  </to>
                </anchor>
              </controlPr>
            </control>
          </mc:Choice>
        </mc:AlternateContent>
        <mc:AlternateContent xmlns:mc="http://schemas.openxmlformats.org/markup-compatibility/2006">
          <mc:Choice Requires="x14">
            <control shapeId="29755" r:id="rId62" name="Check Box 59">
              <controlPr defaultSize="0" autoFill="0" autoLine="0" autoPict="0">
                <anchor moveWithCells="1">
                  <from>
                    <xdr:col>18</xdr:col>
                    <xdr:colOff>304800</xdr:colOff>
                    <xdr:row>185</xdr:row>
                    <xdr:rowOff>314325</xdr:rowOff>
                  </from>
                  <to>
                    <xdr:col>18</xdr:col>
                    <xdr:colOff>609600</xdr:colOff>
                    <xdr:row>185</xdr:row>
                    <xdr:rowOff>533400</xdr:rowOff>
                  </to>
                </anchor>
              </controlPr>
            </control>
          </mc:Choice>
        </mc:AlternateContent>
        <mc:AlternateContent xmlns:mc="http://schemas.openxmlformats.org/markup-compatibility/2006">
          <mc:Choice Requires="x14">
            <control shapeId="29756" r:id="rId63" name="Check Box 60">
              <controlPr defaultSize="0" autoFill="0" autoLine="0" autoPict="0">
                <anchor moveWithCells="1">
                  <from>
                    <xdr:col>18</xdr:col>
                    <xdr:colOff>304800</xdr:colOff>
                    <xdr:row>192</xdr:row>
                    <xdr:rowOff>133350</xdr:rowOff>
                  </from>
                  <to>
                    <xdr:col>18</xdr:col>
                    <xdr:colOff>609600</xdr:colOff>
                    <xdr:row>192</xdr:row>
                    <xdr:rowOff>361950</xdr:rowOff>
                  </to>
                </anchor>
              </controlPr>
            </control>
          </mc:Choice>
        </mc:AlternateContent>
        <mc:AlternateContent xmlns:mc="http://schemas.openxmlformats.org/markup-compatibility/2006">
          <mc:Choice Requires="x14">
            <control shapeId="29757" r:id="rId64" name="Check Box 61">
              <controlPr defaultSize="0" autoFill="0" autoLine="0" autoPict="0">
                <anchor moveWithCells="1">
                  <from>
                    <xdr:col>18</xdr:col>
                    <xdr:colOff>304800</xdr:colOff>
                    <xdr:row>194</xdr:row>
                    <xdr:rowOff>361950</xdr:rowOff>
                  </from>
                  <to>
                    <xdr:col>18</xdr:col>
                    <xdr:colOff>609600</xdr:colOff>
                    <xdr:row>194</xdr:row>
                    <xdr:rowOff>581025</xdr:rowOff>
                  </to>
                </anchor>
              </controlPr>
            </control>
          </mc:Choice>
        </mc:AlternateContent>
        <mc:AlternateContent xmlns:mc="http://schemas.openxmlformats.org/markup-compatibility/2006">
          <mc:Choice Requires="x14">
            <control shapeId="29758" r:id="rId65" name="Check Box 62">
              <controlPr defaultSize="0" autoFill="0" autoLine="0" autoPict="0">
                <anchor moveWithCells="1">
                  <from>
                    <xdr:col>18</xdr:col>
                    <xdr:colOff>304800</xdr:colOff>
                    <xdr:row>196</xdr:row>
                    <xdr:rowOff>314325</xdr:rowOff>
                  </from>
                  <to>
                    <xdr:col>18</xdr:col>
                    <xdr:colOff>609600</xdr:colOff>
                    <xdr:row>196</xdr:row>
                    <xdr:rowOff>533400</xdr:rowOff>
                  </to>
                </anchor>
              </controlPr>
            </control>
          </mc:Choice>
        </mc:AlternateContent>
        <mc:AlternateContent xmlns:mc="http://schemas.openxmlformats.org/markup-compatibility/2006">
          <mc:Choice Requires="x14">
            <control shapeId="29759" r:id="rId66" name="Check Box 63">
              <controlPr defaultSize="0" autoFill="0" autoLine="0" autoPict="0">
                <anchor moveWithCells="1">
                  <from>
                    <xdr:col>18</xdr:col>
                    <xdr:colOff>304800</xdr:colOff>
                    <xdr:row>207</xdr:row>
                    <xdr:rowOff>133350</xdr:rowOff>
                  </from>
                  <to>
                    <xdr:col>18</xdr:col>
                    <xdr:colOff>609600</xdr:colOff>
                    <xdr:row>207</xdr:row>
                    <xdr:rowOff>361950</xdr:rowOff>
                  </to>
                </anchor>
              </controlPr>
            </control>
          </mc:Choice>
        </mc:AlternateContent>
        <mc:AlternateContent xmlns:mc="http://schemas.openxmlformats.org/markup-compatibility/2006">
          <mc:Choice Requires="x14">
            <control shapeId="29760" r:id="rId67" name="Check Box 64">
              <controlPr defaultSize="0" autoFill="0" autoLine="0" autoPict="0">
                <anchor moveWithCells="1">
                  <from>
                    <xdr:col>18</xdr:col>
                    <xdr:colOff>304800</xdr:colOff>
                    <xdr:row>208</xdr:row>
                    <xdr:rowOff>409575</xdr:rowOff>
                  </from>
                  <to>
                    <xdr:col>18</xdr:col>
                    <xdr:colOff>609600</xdr:colOff>
                    <xdr:row>208</xdr:row>
                    <xdr:rowOff>628650</xdr:rowOff>
                  </to>
                </anchor>
              </controlPr>
            </control>
          </mc:Choice>
        </mc:AlternateContent>
        <mc:AlternateContent xmlns:mc="http://schemas.openxmlformats.org/markup-compatibility/2006">
          <mc:Choice Requires="x14">
            <control shapeId="29761" r:id="rId68" name="Check Box 65">
              <controlPr defaultSize="0" autoFill="0" autoLine="0" autoPict="0">
                <anchor moveWithCells="1">
                  <from>
                    <xdr:col>18</xdr:col>
                    <xdr:colOff>304800</xdr:colOff>
                    <xdr:row>211</xdr:row>
                    <xdr:rowOff>123825</xdr:rowOff>
                  </from>
                  <to>
                    <xdr:col>18</xdr:col>
                    <xdr:colOff>609600</xdr:colOff>
                    <xdr:row>211</xdr:row>
                    <xdr:rowOff>342900</xdr:rowOff>
                  </to>
                </anchor>
              </controlPr>
            </control>
          </mc:Choice>
        </mc:AlternateContent>
        <mc:AlternateContent xmlns:mc="http://schemas.openxmlformats.org/markup-compatibility/2006">
          <mc:Choice Requires="x14">
            <control shapeId="29762" r:id="rId69" name="Check Box 66">
              <controlPr defaultSize="0" autoFill="0" autoLine="0" autoPict="0">
                <anchor moveWithCells="1">
                  <from>
                    <xdr:col>18</xdr:col>
                    <xdr:colOff>304800</xdr:colOff>
                    <xdr:row>212</xdr:row>
                    <xdr:rowOff>133350</xdr:rowOff>
                  </from>
                  <to>
                    <xdr:col>18</xdr:col>
                    <xdr:colOff>609600</xdr:colOff>
                    <xdr:row>212</xdr:row>
                    <xdr:rowOff>361950</xdr:rowOff>
                  </to>
                </anchor>
              </controlPr>
            </control>
          </mc:Choice>
        </mc:AlternateContent>
        <mc:AlternateContent xmlns:mc="http://schemas.openxmlformats.org/markup-compatibility/2006">
          <mc:Choice Requires="x14">
            <control shapeId="29763" r:id="rId70" name="Check Box 67">
              <controlPr defaultSize="0" autoFill="0" autoLine="0" autoPict="0">
                <anchor moveWithCells="1">
                  <from>
                    <xdr:col>18</xdr:col>
                    <xdr:colOff>304800</xdr:colOff>
                    <xdr:row>219</xdr:row>
                    <xdr:rowOff>266700</xdr:rowOff>
                  </from>
                  <to>
                    <xdr:col>18</xdr:col>
                    <xdr:colOff>609600</xdr:colOff>
                    <xdr:row>219</xdr:row>
                    <xdr:rowOff>485775</xdr:rowOff>
                  </to>
                </anchor>
              </controlPr>
            </control>
          </mc:Choice>
        </mc:AlternateContent>
        <mc:AlternateContent xmlns:mc="http://schemas.openxmlformats.org/markup-compatibility/2006">
          <mc:Choice Requires="x14">
            <control shapeId="29764" r:id="rId71" name="Check Box 68">
              <controlPr defaultSize="0" autoFill="0" autoLine="0" autoPict="0">
                <anchor moveWithCells="1">
                  <from>
                    <xdr:col>18</xdr:col>
                    <xdr:colOff>304800</xdr:colOff>
                    <xdr:row>231</xdr:row>
                    <xdr:rowOff>133350</xdr:rowOff>
                  </from>
                  <to>
                    <xdr:col>18</xdr:col>
                    <xdr:colOff>609600</xdr:colOff>
                    <xdr:row>231</xdr:row>
                    <xdr:rowOff>361950</xdr:rowOff>
                  </to>
                </anchor>
              </controlPr>
            </control>
          </mc:Choice>
        </mc:AlternateContent>
        <mc:AlternateContent xmlns:mc="http://schemas.openxmlformats.org/markup-compatibility/2006">
          <mc:Choice Requires="x14">
            <control shapeId="29765" r:id="rId72" name="Check Box 69">
              <controlPr defaultSize="0" autoFill="0" autoLine="0" autoPict="0">
                <anchor moveWithCells="1">
                  <from>
                    <xdr:col>18</xdr:col>
                    <xdr:colOff>304800</xdr:colOff>
                    <xdr:row>233</xdr:row>
                    <xdr:rowOff>190500</xdr:rowOff>
                  </from>
                  <to>
                    <xdr:col>18</xdr:col>
                    <xdr:colOff>609600</xdr:colOff>
                    <xdr:row>233</xdr:row>
                    <xdr:rowOff>409575</xdr:rowOff>
                  </to>
                </anchor>
              </controlPr>
            </control>
          </mc:Choice>
        </mc:AlternateContent>
        <mc:AlternateContent xmlns:mc="http://schemas.openxmlformats.org/markup-compatibility/2006">
          <mc:Choice Requires="x14">
            <control shapeId="29766" r:id="rId73" name="Check Box 70">
              <controlPr defaultSize="0" autoFill="0" autoLine="0" autoPict="0">
                <anchor moveWithCells="1">
                  <from>
                    <xdr:col>18</xdr:col>
                    <xdr:colOff>304800</xdr:colOff>
                    <xdr:row>234</xdr:row>
                    <xdr:rowOff>266700</xdr:rowOff>
                  </from>
                  <to>
                    <xdr:col>18</xdr:col>
                    <xdr:colOff>609600</xdr:colOff>
                    <xdr:row>234</xdr:row>
                    <xdr:rowOff>485775</xdr:rowOff>
                  </to>
                </anchor>
              </controlPr>
            </control>
          </mc:Choice>
        </mc:AlternateContent>
        <mc:AlternateContent xmlns:mc="http://schemas.openxmlformats.org/markup-compatibility/2006">
          <mc:Choice Requires="x14">
            <control shapeId="29767" r:id="rId74" name="Check Box 71">
              <controlPr defaultSize="0" autoFill="0" autoLine="0" autoPict="0">
                <anchor moveWithCells="1">
                  <from>
                    <xdr:col>18</xdr:col>
                    <xdr:colOff>304800</xdr:colOff>
                    <xdr:row>235</xdr:row>
                    <xdr:rowOff>133350</xdr:rowOff>
                  </from>
                  <to>
                    <xdr:col>18</xdr:col>
                    <xdr:colOff>609600</xdr:colOff>
                    <xdr:row>235</xdr:row>
                    <xdr:rowOff>361950</xdr:rowOff>
                  </to>
                </anchor>
              </controlPr>
            </control>
          </mc:Choice>
        </mc:AlternateContent>
        <mc:AlternateContent xmlns:mc="http://schemas.openxmlformats.org/markup-compatibility/2006">
          <mc:Choice Requires="x14">
            <control shapeId="29768" r:id="rId75" name="Check Box 72">
              <controlPr defaultSize="0" autoFill="0" autoLine="0" autoPict="0">
                <anchor moveWithCells="1">
                  <from>
                    <xdr:col>18</xdr:col>
                    <xdr:colOff>304800</xdr:colOff>
                    <xdr:row>209</xdr:row>
                    <xdr:rowOff>190500</xdr:rowOff>
                  </from>
                  <to>
                    <xdr:col>18</xdr:col>
                    <xdr:colOff>609600</xdr:colOff>
                    <xdr:row>209</xdr:row>
                    <xdr:rowOff>409575</xdr:rowOff>
                  </to>
                </anchor>
              </controlPr>
            </control>
          </mc:Choice>
        </mc:AlternateContent>
        <mc:AlternateContent xmlns:mc="http://schemas.openxmlformats.org/markup-compatibility/2006">
          <mc:Choice Requires="x14">
            <control shapeId="29769" r:id="rId76" name="Check Box 73">
              <controlPr defaultSize="0" autoFill="0" autoLine="0" autoPict="0">
                <anchor moveWithCells="1">
                  <from>
                    <xdr:col>18</xdr:col>
                    <xdr:colOff>304800</xdr:colOff>
                    <xdr:row>193</xdr:row>
                    <xdr:rowOff>285750</xdr:rowOff>
                  </from>
                  <to>
                    <xdr:col>18</xdr:col>
                    <xdr:colOff>609600</xdr:colOff>
                    <xdr:row>193</xdr:row>
                    <xdr:rowOff>504825</xdr:rowOff>
                  </to>
                </anchor>
              </controlPr>
            </control>
          </mc:Choice>
        </mc:AlternateContent>
        <mc:AlternateContent xmlns:mc="http://schemas.openxmlformats.org/markup-compatibility/2006">
          <mc:Choice Requires="x14">
            <control shapeId="29770" r:id="rId77" name="Check Box 74">
              <controlPr defaultSize="0" autoFill="0" autoLine="0" autoPict="0">
                <anchor moveWithCells="1">
                  <from>
                    <xdr:col>18</xdr:col>
                    <xdr:colOff>304800</xdr:colOff>
                    <xdr:row>198</xdr:row>
                    <xdr:rowOff>133350</xdr:rowOff>
                  </from>
                  <to>
                    <xdr:col>18</xdr:col>
                    <xdr:colOff>609600</xdr:colOff>
                    <xdr:row>198</xdr:row>
                    <xdr:rowOff>361950</xdr:rowOff>
                  </to>
                </anchor>
              </controlPr>
            </control>
          </mc:Choice>
        </mc:AlternateContent>
        <mc:AlternateContent xmlns:mc="http://schemas.openxmlformats.org/markup-compatibility/2006">
          <mc:Choice Requires="x14">
            <control shapeId="29771" r:id="rId78" name="Check Box 75">
              <controlPr defaultSize="0" autoFill="0" autoLine="0" autoPict="0">
                <anchor moveWithCells="1">
                  <from>
                    <xdr:col>18</xdr:col>
                    <xdr:colOff>304800</xdr:colOff>
                    <xdr:row>199</xdr:row>
                    <xdr:rowOff>171450</xdr:rowOff>
                  </from>
                  <to>
                    <xdr:col>18</xdr:col>
                    <xdr:colOff>609600</xdr:colOff>
                    <xdr:row>199</xdr:row>
                    <xdr:rowOff>390525</xdr:rowOff>
                  </to>
                </anchor>
              </controlPr>
            </control>
          </mc:Choice>
        </mc:AlternateContent>
        <mc:AlternateContent xmlns:mc="http://schemas.openxmlformats.org/markup-compatibility/2006">
          <mc:Choice Requires="x14">
            <control shapeId="29772" r:id="rId79" name="Check Box 76">
              <controlPr defaultSize="0" autoFill="0" autoLine="0" autoPict="0">
                <anchor moveWithCells="1">
                  <from>
                    <xdr:col>18</xdr:col>
                    <xdr:colOff>304800</xdr:colOff>
                    <xdr:row>200</xdr:row>
                    <xdr:rowOff>133350</xdr:rowOff>
                  </from>
                  <to>
                    <xdr:col>18</xdr:col>
                    <xdr:colOff>609600</xdr:colOff>
                    <xdr:row>200</xdr:row>
                    <xdr:rowOff>361950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U660"/>
  <sheetViews>
    <sheetView showGridLines="0" showRowColHeaders="0" zoomScale="90" zoomScaleNormal="90" workbookViewId="0">
      <selection activeCell="B21" sqref="B21:E21"/>
    </sheetView>
  </sheetViews>
  <sheetFormatPr baseColWidth="10" defaultRowHeight="15" x14ac:dyDescent="0.25"/>
  <cols>
    <col min="1" max="1" width="30" style="6" customWidth="1"/>
    <col min="2" max="5" width="16.42578125" style="6" customWidth="1"/>
    <col min="6" max="6" width="11.42578125" style="6" customWidth="1"/>
    <col min="7" max="7" width="27" style="1" customWidth="1"/>
    <col min="8" max="8" width="16.5703125" style="1" customWidth="1"/>
    <col min="9" max="9" width="13.42578125" style="198" customWidth="1"/>
    <col min="10" max="11" width="19.28515625" style="1" customWidth="1"/>
    <col min="12" max="12" width="19.28515625" customWidth="1"/>
    <col min="13" max="16384" width="11.42578125" style="6"/>
  </cols>
  <sheetData>
    <row r="1" spans="7:11" ht="36" customHeight="1" x14ac:dyDescent="0.25">
      <c r="G1" s="179"/>
      <c r="H1"/>
      <c r="I1" s="197"/>
      <c r="J1"/>
      <c r="K1" s="6"/>
    </row>
    <row r="2" spans="7:11" customFormat="1" ht="38.25" customHeight="1" x14ac:dyDescent="0.25">
      <c r="I2" s="197"/>
    </row>
    <row r="3" spans="7:11" customFormat="1" ht="38.25" customHeight="1" x14ac:dyDescent="0.25">
      <c r="I3" s="197"/>
    </row>
    <row r="4" spans="7:11" customFormat="1" ht="38.25" customHeight="1" x14ac:dyDescent="0.25">
      <c r="I4" s="197"/>
    </row>
    <row r="5" spans="7:11" customFormat="1" ht="38.25" customHeight="1" x14ac:dyDescent="0.25">
      <c r="I5" s="197"/>
    </row>
    <row r="6" spans="7:11" customFormat="1" ht="38.25" customHeight="1" x14ac:dyDescent="0.25">
      <c r="I6" s="197"/>
    </row>
    <row r="7" spans="7:11" customFormat="1" ht="38.25" customHeight="1" x14ac:dyDescent="0.25">
      <c r="I7" s="197"/>
    </row>
    <row r="8" spans="7:11" customFormat="1" ht="38.25" customHeight="1" x14ac:dyDescent="0.25">
      <c r="I8" s="197"/>
    </row>
    <row r="9" spans="7:11" customFormat="1" ht="38.25" customHeight="1" x14ac:dyDescent="0.25">
      <c r="I9" s="197"/>
    </row>
    <row r="10" spans="7:11" customFormat="1" ht="38.25" customHeight="1" x14ac:dyDescent="0.25">
      <c r="I10" s="197"/>
    </row>
    <row r="11" spans="7:11" customFormat="1" ht="38.25" customHeight="1" x14ac:dyDescent="0.25">
      <c r="I11" s="197"/>
    </row>
    <row r="12" spans="7:11" customFormat="1" ht="38.25" customHeight="1" x14ac:dyDescent="0.25">
      <c r="I12" s="197"/>
    </row>
    <row r="13" spans="7:11" customFormat="1" ht="38.25" customHeight="1" x14ac:dyDescent="0.25">
      <c r="I13" s="197"/>
    </row>
    <row r="14" spans="7:11" customFormat="1" ht="38.25" customHeight="1" x14ac:dyDescent="0.25">
      <c r="I14" s="197"/>
    </row>
    <row r="15" spans="7:11" customFormat="1" ht="38.25" customHeight="1" x14ac:dyDescent="0.25">
      <c r="I15" s="197"/>
    </row>
    <row r="16" spans="7:11" customFormat="1" ht="38.25" customHeight="1" x14ac:dyDescent="0.25">
      <c r="I16" s="197"/>
    </row>
    <row r="17" spans="1:21" customFormat="1" ht="38.25" customHeight="1" x14ac:dyDescent="0.25">
      <c r="A17" s="622" t="s">
        <v>1140</v>
      </c>
      <c r="I17" s="197"/>
    </row>
    <row r="18" spans="1:21" customFormat="1" ht="38.25" customHeight="1" x14ac:dyDescent="0.25">
      <c r="A18" s="750" t="str">
        <f>IF(Datos!E3&lt;&gt;"",Datos!E3,IF(Datos!E4&lt;&gt;"",Datos!E4,IF(Datos!E5&lt;&gt;"",Datos!E5,IF(Datos!E6&lt;&gt;"",Datos!E6,IF(Datos!E7&lt;&gt;"",Datos!E7,IF(Datos!E8&lt;&gt;"",Datos!E8,IF(Datos!E9&lt;&gt;"",Datos!E9,IF(Datos!E10&lt;&gt;"",Datos!E10))))))))</f>
        <v> JABIL MEXICO INVESTMENT, S. DE R.L. DE C.V.</v>
      </c>
      <c r="B18" s="750"/>
      <c r="C18" s="750"/>
      <c r="I18" s="197"/>
    </row>
    <row r="19" spans="1:21" ht="38.25" customHeight="1" x14ac:dyDescent="0.25"/>
    <row r="20" spans="1:21" ht="23.25" customHeight="1" x14ac:dyDescent="0.25"/>
    <row r="21" spans="1:21" ht="22.5" customHeight="1" x14ac:dyDescent="0.25">
      <c r="A21" s="527"/>
      <c r="B21" s="731"/>
      <c r="C21" s="731"/>
      <c r="D21" s="731"/>
      <c r="E21" s="731"/>
    </row>
    <row r="22" spans="1:21" ht="22.5" customHeight="1" x14ac:dyDescent="0.25">
      <c r="A22" s="527"/>
      <c r="B22" s="749"/>
      <c r="C22" s="749"/>
    </row>
    <row r="23" spans="1:21" ht="25.5" customHeight="1" x14ac:dyDescent="0.25"/>
    <row r="24" spans="1:21" ht="25.5" customHeight="1" x14ac:dyDescent="0.25"/>
    <row r="25" spans="1:21" ht="42.75" customHeight="1" x14ac:dyDescent="0.25">
      <c r="A25" s="735" t="s">
        <v>1098</v>
      </c>
      <c r="B25" s="735"/>
      <c r="C25" s="735"/>
      <c r="D25" s="735"/>
      <c r="E25" s="735"/>
      <c r="F25" s="735"/>
    </row>
    <row r="26" spans="1:21" ht="8.25" customHeight="1" x14ac:dyDescent="0.25">
      <c r="A26" s="735"/>
      <c r="B26" s="735"/>
      <c r="C26" s="735"/>
      <c r="D26" s="735"/>
      <c r="E26" s="735"/>
      <c r="F26" s="735"/>
    </row>
    <row r="27" spans="1:21" ht="52.5" customHeight="1" x14ac:dyDescent="0.25">
      <c r="A27" s="751" t="s">
        <v>1097</v>
      </c>
      <c r="B27" s="735"/>
      <c r="C27" s="735"/>
      <c r="H27" s="180"/>
      <c r="I27" s="201"/>
    </row>
    <row r="28" spans="1:21" ht="21.75" customHeight="1" x14ac:dyDescent="0.25">
      <c r="A28" s="1" t="s">
        <v>1099</v>
      </c>
      <c r="G28" s="6"/>
      <c r="H28" s="6"/>
      <c r="I28" s="6"/>
      <c r="J28"/>
      <c r="K28"/>
      <c r="M28"/>
      <c r="N28"/>
      <c r="O28"/>
      <c r="P28"/>
      <c r="Q28"/>
      <c r="R28"/>
      <c r="S28"/>
      <c r="T28"/>
      <c r="U28"/>
    </row>
    <row r="29" spans="1:21" ht="22.5" customHeight="1" x14ac:dyDescent="0.25">
      <c r="A29" s="736" t="s">
        <v>1128</v>
      </c>
      <c r="B29" s="736"/>
      <c r="C29" s="736"/>
      <c r="D29" s="736"/>
      <c r="E29" s="736"/>
      <c r="F29" s="736"/>
      <c r="G29" s="522"/>
      <c r="H29" s="522"/>
      <c r="I29" s="522"/>
      <c r="J29"/>
      <c r="K29"/>
      <c r="M29"/>
      <c r="N29"/>
      <c r="O29"/>
      <c r="P29"/>
      <c r="Q29"/>
      <c r="R29"/>
      <c r="S29"/>
      <c r="T29"/>
      <c r="U29"/>
    </row>
    <row r="30" spans="1:21" ht="7.5" customHeight="1" x14ac:dyDescent="0.25">
      <c r="J30"/>
      <c r="K30"/>
      <c r="M30"/>
      <c r="N30"/>
      <c r="O30"/>
      <c r="P30"/>
      <c r="Q30"/>
      <c r="R30"/>
      <c r="S30"/>
      <c r="T30"/>
      <c r="U30"/>
    </row>
    <row r="31" spans="1:21" ht="106.5" customHeight="1" x14ac:dyDescent="0.25">
      <c r="A31" s="737" t="s">
        <v>864</v>
      </c>
      <c r="B31" s="737"/>
      <c r="C31" s="737"/>
      <c r="D31" s="737"/>
      <c r="E31" s="737"/>
      <c r="F31" s="737"/>
      <c r="J31"/>
      <c r="K31"/>
      <c r="M31"/>
      <c r="N31"/>
      <c r="O31"/>
      <c r="P31"/>
      <c r="Q31"/>
      <c r="R31"/>
      <c r="S31"/>
      <c r="T31"/>
      <c r="U31"/>
    </row>
    <row r="32" spans="1:21" ht="11.25" customHeight="1" x14ac:dyDescent="0.25">
      <c r="J32"/>
      <c r="K32"/>
      <c r="M32"/>
      <c r="N32"/>
      <c r="O32"/>
      <c r="P32"/>
      <c r="Q32"/>
      <c r="R32"/>
      <c r="S32"/>
      <c r="T32"/>
      <c r="U32"/>
    </row>
    <row r="33" spans="1:21" ht="187.5" customHeight="1" x14ac:dyDescent="0.25">
      <c r="B33" s="546">
        <f>'1.5 Mediana'!Z4</f>
        <v>0</v>
      </c>
      <c r="C33" s="546">
        <f>D33-B33</f>
        <v>1</v>
      </c>
      <c r="D33" s="547">
        <v>1</v>
      </c>
      <c r="J33"/>
      <c r="K33"/>
      <c r="M33"/>
      <c r="N33"/>
      <c r="O33"/>
      <c r="P33"/>
      <c r="Q33"/>
      <c r="R33"/>
      <c r="S33"/>
      <c r="T33"/>
      <c r="U33"/>
    </row>
    <row r="34" spans="1:21" ht="7.5" customHeight="1" x14ac:dyDescent="0.25">
      <c r="J34"/>
      <c r="K34"/>
      <c r="M34"/>
      <c r="N34"/>
      <c r="O34"/>
      <c r="P34"/>
      <c r="Q34"/>
      <c r="R34"/>
      <c r="S34"/>
      <c r="T34"/>
      <c r="U34"/>
    </row>
    <row r="35" spans="1:21" ht="24" customHeight="1" x14ac:dyDescent="0.25">
      <c r="A35" s="727" t="s">
        <v>1129</v>
      </c>
      <c r="B35" s="727"/>
      <c r="C35" s="727"/>
      <c r="D35" s="727"/>
      <c r="E35" s="727"/>
      <c r="F35" s="727"/>
      <c r="G35" s="6"/>
      <c r="J35"/>
      <c r="K35"/>
      <c r="M35"/>
      <c r="N35"/>
      <c r="O35"/>
      <c r="P35"/>
      <c r="Q35"/>
      <c r="R35"/>
      <c r="S35"/>
      <c r="T35"/>
      <c r="U35"/>
    </row>
    <row r="36" spans="1:21" ht="165.75" customHeight="1" x14ac:dyDescent="0.25">
      <c r="A36" s="732" t="s">
        <v>902</v>
      </c>
      <c r="B36" s="732"/>
      <c r="C36" s="732"/>
      <c r="D36" s="732"/>
      <c r="E36" s="732"/>
      <c r="F36" s="732"/>
      <c r="G36" s="6"/>
      <c r="H36" s="6"/>
      <c r="I36" s="6"/>
      <c r="K36" s="202"/>
    </row>
    <row r="37" spans="1:21" ht="7.5" customHeight="1" x14ac:dyDescent="0.25">
      <c r="G37" s="523"/>
      <c r="H37" s="523"/>
      <c r="I37" s="523"/>
      <c r="K37" s="202"/>
    </row>
    <row r="38" spans="1:21" ht="187.5" customHeight="1" x14ac:dyDescent="0.25">
      <c r="B38" s="546">
        <f>'1.5 Mediana'!Z74</f>
        <v>0</v>
      </c>
      <c r="C38" s="546">
        <f>D38-B38</f>
        <v>1</v>
      </c>
      <c r="D38" s="547">
        <v>1</v>
      </c>
    </row>
    <row r="39" spans="1:21" ht="11.25" customHeight="1" x14ac:dyDescent="0.25">
      <c r="G39" s="182"/>
      <c r="H39" s="181"/>
    </row>
    <row r="40" spans="1:21" ht="22.5" customHeight="1" x14ac:dyDescent="0.25">
      <c r="A40" s="733" t="s">
        <v>1130</v>
      </c>
      <c r="B40" s="733"/>
      <c r="C40" s="733"/>
      <c r="D40" s="733"/>
      <c r="E40" s="733"/>
      <c r="F40" s="733"/>
      <c r="G40" s="6"/>
    </row>
    <row r="41" spans="1:21" ht="171.75" customHeight="1" x14ac:dyDescent="0.25">
      <c r="A41" s="728" t="s">
        <v>865</v>
      </c>
      <c r="B41" s="728"/>
      <c r="C41" s="728"/>
      <c r="D41" s="728"/>
      <c r="E41" s="728"/>
      <c r="F41" s="728"/>
      <c r="G41" s="6"/>
      <c r="H41" s="6"/>
      <c r="I41" s="6"/>
    </row>
    <row r="42" spans="1:21" ht="7.5" customHeight="1" x14ac:dyDescent="0.25"/>
    <row r="43" spans="1:21" ht="187.5" customHeight="1" x14ac:dyDescent="0.25">
      <c r="B43" s="546">
        <f>'1.5 Mediana'!Z167</f>
        <v>0</v>
      </c>
      <c r="C43" s="546">
        <f>D43-B43</f>
        <v>1</v>
      </c>
      <c r="D43" s="547">
        <v>1</v>
      </c>
    </row>
    <row r="44" spans="1:21" ht="11.25" customHeight="1" x14ac:dyDescent="0.25"/>
    <row r="45" spans="1:21" ht="48" customHeight="1" x14ac:dyDescent="0.25">
      <c r="A45" s="738" t="s">
        <v>1100</v>
      </c>
      <c r="B45" s="738"/>
      <c r="C45" s="738"/>
      <c r="D45" s="738"/>
      <c r="E45" s="738"/>
      <c r="F45" s="738"/>
      <c r="G45" s="6"/>
    </row>
    <row r="46" spans="1:21" ht="11.25" customHeight="1" thickBot="1" x14ac:dyDescent="0.3"/>
    <row r="47" spans="1:21" ht="49.5" customHeight="1" thickTop="1" thickBot="1" x14ac:dyDescent="0.3">
      <c r="A47" s="594"/>
      <c r="B47" s="742" t="s">
        <v>1101</v>
      </c>
      <c r="C47" s="742"/>
      <c r="D47" s="742"/>
      <c r="E47" s="742"/>
      <c r="F47" s="743"/>
    </row>
    <row r="48" spans="1:21" ht="69" customHeight="1" thickTop="1" thickBot="1" x14ac:dyDescent="0.3">
      <c r="A48" s="594"/>
      <c r="B48" s="744" t="s">
        <v>1102</v>
      </c>
      <c r="C48" s="744"/>
      <c r="D48" s="744"/>
      <c r="E48" s="744"/>
      <c r="F48" s="745"/>
    </row>
    <row r="49" spans="1:9" ht="77.25" customHeight="1" thickTop="1" thickBot="1" x14ac:dyDescent="0.3">
      <c r="A49" s="594"/>
      <c r="B49" s="744" t="s">
        <v>1103</v>
      </c>
      <c r="C49" s="744"/>
      <c r="D49" s="744"/>
      <c r="E49" s="744"/>
      <c r="F49" s="745"/>
    </row>
    <row r="50" spans="1:9" ht="107.25" customHeight="1" thickTop="1" thickBot="1" x14ac:dyDescent="0.3">
      <c r="A50" s="594"/>
      <c r="B50" s="744" t="s">
        <v>1104</v>
      </c>
      <c r="C50" s="744"/>
      <c r="D50" s="744"/>
      <c r="E50" s="744"/>
      <c r="F50" s="745"/>
    </row>
    <row r="51" spans="1:9" ht="7.5" customHeight="1" thickTop="1" x14ac:dyDescent="0.25">
      <c r="B51" s="528"/>
      <c r="C51" s="528"/>
      <c r="D51" s="528"/>
      <c r="E51" s="528"/>
      <c r="F51" s="528"/>
    </row>
    <row r="52" spans="1:9" ht="22.5" customHeight="1" x14ac:dyDescent="0.25">
      <c r="A52" s="739" t="s">
        <v>1114</v>
      </c>
      <c r="B52" s="739"/>
      <c r="C52" s="739"/>
      <c r="D52" s="739"/>
      <c r="E52" s="739"/>
      <c r="F52" s="739"/>
    </row>
    <row r="53" spans="1:9" ht="17.25" customHeight="1" x14ac:dyDescent="0.25">
      <c r="A53" s="751" t="s">
        <v>1113</v>
      </c>
      <c r="B53" s="751"/>
      <c r="C53" s="751"/>
      <c r="D53" s="751"/>
      <c r="E53" s="751"/>
      <c r="F53" s="751"/>
    </row>
    <row r="54" spans="1:9" ht="21" customHeight="1" x14ac:dyDescent="0.25">
      <c r="A54" s="740" t="s">
        <v>1122</v>
      </c>
      <c r="B54" s="740"/>
      <c r="C54" s="740"/>
      <c r="D54" s="740"/>
      <c r="E54" s="740"/>
      <c r="F54" s="740"/>
    </row>
    <row r="55" spans="1:9" ht="20.25" customHeight="1" x14ac:dyDescent="0.25">
      <c r="A55" s="740" t="s">
        <v>1123</v>
      </c>
      <c r="B55" s="740"/>
      <c r="C55" s="740"/>
      <c r="D55" s="740"/>
      <c r="E55" s="740"/>
      <c r="F55" s="740"/>
    </row>
    <row r="56" spans="1:9" ht="22.5" customHeight="1" x14ac:dyDescent="0.25">
      <c r="A56" s="741" t="s">
        <v>1106</v>
      </c>
      <c r="B56" s="741"/>
      <c r="C56" s="741"/>
      <c r="D56" s="741"/>
      <c r="E56" s="741"/>
      <c r="F56" s="741"/>
    </row>
    <row r="57" spans="1:9" ht="37.5" customHeight="1" x14ac:dyDescent="0.25">
      <c r="A57" s="530" t="s">
        <v>1105</v>
      </c>
      <c r="B57" s="532" t="s">
        <v>1107</v>
      </c>
      <c r="C57" s="531" t="s">
        <v>1108</v>
      </c>
      <c r="D57" s="533" t="s">
        <v>1109</v>
      </c>
      <c r="E57" s="534" t="s">
        <v>1110</v>
      </c>
      <c r="F57" s="530" t="s">
        <v>1111</v>
      </c>
    </row>
    <row r="58" spans="1:9" ht="22.5" customHeight="1" x14ac:dyDescent="0.25">
      <c r="A58" s="535" t="s">
        <v>117</v>
      </c>
      <c r="B58" s="734" t="s">
        <v>1112</v>
      </c>
      <c r="C58" s="734"/>
      <c r="D58" s="734"/>
      <c r="E58" s="734"/>
      <c r="F58" s="734"/>
    </row>
    <row r="59" spans="1:9" ht="33.75" customHeight="1" x14ac:dyDescent="0.25">
      <c r="A59" s="536" t="s">
        <v>118</v>
      </c>
      <c r="B59" s="543">
        <f>'1.5 Mediana'!Z11</f>
        <v>0</v>
      </c>
      <c r="C59" s="543">
        <f>'1.5 Mediana'!Z13</f>
        <v>0</v>
      </c>
      <c r="D59" s="537"/>
      <c r="E59" s="537"/>
      <c r="F59" s="544" t="str">
        <f>IF(AND(B59=1,C59=1),"CUMPLE","NO CUMPLE")</f>
        <v>NO CUMPLE</v>
      </c>
      <c r="G59" s="6"/>
      <c r="H59" s="6"/>
      <c r="I59" s="6"/>
    </row>
    <row r="60" spans="1:9" ht="7.5" customHeight="1" x14ac:dyDescent="0.25">
      <c r="G60" s="184"/>
      <c r="H60" s="184"/>
      <c r="I60" s="199"/>
    </row>
    <row r="61" spans="1:9" ht="33.75" customHeight="1" x14ac:dyDescent="0.25">
      <c r="A61" s="538" t="s">
        <v>0</v>
      </c>
      <c r="B61" s="543">
        <f>'1.5 Mediana'!Z20</f>
        <v>0</v>
      </c>
      <c r="C61" s="543">
        <f>'1.5 Mediana'!Z22</f>
        <v>0</v>
      </c>
      <c r="D61" s="537"/>
      <c r="E61" s="543">
        <f>'1.5 Mediana'!Z24</f>
        <v>0</v>
      </c>
      <c r="F61" s="544" t="str">
        <f>IF(AND(B61=1,C61=1,E61=1),"CUMPLE","NO CUMPLE")</f>
        <v>NO CUMPLE</v>
      </c>
      <c r="G61" s="6"/>
      <c r="H61" s="6"/>
      <c r="I61" s="6"/>
    </row>
    <row r="62" spans="1:9" ht="7.5" customHeight="1" x14ac:dyDescent="0.25">
      <c r="G62" s="183"/>
      <c r="H62" s="181"/>
    </row>
    <row r="63" spans="1:9" ht="33.75" customHeight="1" x14ac:dyDescent="0.25">
      <c r="A63" s="538" t="s">
        <v>142</v>
      </c>
      <c r="B63" s="543">
        <f>'1.5 Mediana'!Z35</f>
        <v>0</v>
      </c>
      <c r="C63" s="543">
        <f>'1.5 Mediana'!Z37</f>
        <v>0</v>
      </c>
      <c r="D63" s="537"/>
      <c r="E63" s="543">
        <f>'1.5 Mediana'!Z39</f>
        <v>0</v>
      </c>
      <c r="F63" s="544" t="str">
        <f>IF(AND(B63=1,C63=1,E63=1),"CUMPLE","NO CUMPLE")</f>
        <v>NO CUMPLE</v>
      </c>
      <c r="G63" s="183"/>
      <c r="H63" s="181"/>
    </row>
    <row r="64" spans="1:9" ht="8.25" customHeight="1" x14ac:dyDescent="0.25">
      <c r="G64" s="6"/>
      <c r="H64" s="6"/>
      <c r="I64" s="6"/>
    </row>
    <row r="65" spans="1:11" ht="33.75" customHeight="1" x14ac:dyDescent="0.25">
      <c r="A65" s="538" t="s">
        <v>150</v>
      </c>
      <c r="B65" s="543">
        <f>'1.5 Mediana'!Z46</f>
        <v>0</v>
      </c>
      <c r="C65" s="543">
        <f>'1.5 Mediana'!Z48</f>
        <v>0</v>
      </c>
      <c r="D65" s="537"/>
      <c r="E65" s="543">
        <f>'1.5 Mediana'!Z51</f>
        <v>0</v>
      </c>
      <c r="F65" s="544" t="str">
        <f>IF(AND(B65=1,C65=1,E65=1),"CUMPLE","NO CUMPLE")</f>
        <v>NO CUMPLE</v>
      </c>
      <c r="G65" s="6"/>
      <c r="H65" s="6"/>
      <c r="I65" s="6"/>
    </row>
    <row r="66" spans="1:11" ht="7.5" customHeight="1" x14ac:dyDescent="0.25">
      <c r="G66" s="6"/>
      <c r="H66" s="6"/>
      <c r="I66" s="6"/>
    </row>
    <row r="67" spans="1:11" ht="22.5" customHeight="1" x14ac:dyDescent="0.25">
      <c r="A67" s="535" t="s">
        <v>117</v>
      </c>
      <c r="B67" s="734" t="s">
        <v>154</v>
      </c>
      <c r="C67" s="734"/>
      <c r="D67" s="734"/>
      <c r="E67" s="734"/>
      <c r="F67" s="734"/>
      <c r="G67" s="6"/>
      <c r="H67" s="6"/>
      <c r="I67" s="6"/>
    </row>
    <row r="68" spans="1:11" ht="33.75" customHeight="1" x14ac:dyDescent="0.25">
      <c r="A68" s="538" t="s">
        <v>156</v>
      </c>
      <c r="B68" s="543">
        <f>'1.5 Mediana'!Z65</f>
        <v>0</v>
      </c>
      <c r="C68" s="539"/>
      <c r="D68" s="543">
        <f>'1.5 Mediana'!Z67</f>
        <v>0</v>
      </c>
      <c r="E68" s="543">
        <f>'1.5 Mediana'!Z69</f>
        <v>0</v>
      </c>
      <c r="F68" s="544" t="str">
        <f>IF(AND(B68=1,D68=1,E68=1),"CUMPLE","NO CUMPLE")</f>
        <v>NO CUMPLE</v>
      </c>
    </row>
    <row r="69" spans="1:11" ht="22.5" customHeight="1" x14ac:dyDescent="0.25">
      <c r="A69"/>
      <c r="B69"/>
      <c r="C69"/>
      <c r="D69"/>
      <c r="E69"/>
      <c r="F69"/>
    </row>
    <row r="70" spans="1:11" ht="22.5" customHeight="1" x14ac:dyDescent="0.25">
      <c r="A70" s="746" t="s">
        <v>1116</v>
      </c>
      <c r="B70" s="746"/>
      <c r="C70" s="747" t="s">
        <v>1115</v>
      </c>
      <c r="D70" s="747"/>
      <c r="E70" s="747"/>
      <c r="F70"/>
    </row>
    <row r="71" spans="1:11" ht="22.5" customHeight="1" x14ac:dyDescent="0.25">
      <c r="A71"/>
      <c r="B71"/>
      <c r="C71"/>
      <c r="D71"/>
      <c r="E71"/>
      <c r="F71"/>
      <c r="G71" s="520"/>
      <c r="H71" s="520"/>
      <c r="I71" s="520"/>
    </row>
    <row r="72" spans="1:11" ht="21.75" customHeight="1" x14ac:dyDescent="0.25">
      <c r="A72" s="753" t="s">
        <v>1117</v>
      </c>
      <c r="B72" s="753"/>
      <c r="C72" s="753"/>
      <c r="D72" s="753"/>
      <c r="E72" s="753"/>
      <c r="F72" s="753"/>
      <c r="J72"/>
      <c r="K72"/>
    </row>
    <row r="73" spans="1:11" ht="37.5" customHeight="1" x14ac:dyDescent="0.25">
      <c r="A73" s="530" t="s">
        <v>1105</v>
      </c>
      <c r="B73" s="532" t="s">
        <v>1107</v>
      </c>
      <c r="C73" s="531" t="s">
        <v>1108</v>
      </c>
      <c r="D73" s="533" t="s">
        <v>1109</v>
      </c>
      <c r="E73" s="534" t="s">
        <v>1110</v>
      </c>
      <c r="F73" s="530" t="s">
        <v>1111</v>
      </c>
      <c r="G73" s="6"/>
      <c r="H73" s="6"/>
      <c r="I73" s="6"/>
      <c r="J73"/>
      <c r="K73"/>
    </row>
    <row r="74" spans="1:11" ht="31.5" customHeight="1" x14ac:dyDescent="0.25">
      <c r="A74" s="535" t="s">
        <v>117</v>
      </c>
      <c r="B74" s="734" t="s">
        <v>165</v>
      </c>
      <c r="C74" s="734"/>
      <c r="D74" s="734"/>
      <c r="E74" s="734"/>
      <c r="F74" s="734"/>
      <c r="G74" s="6"/>
      <c r="H74" s="6"/>
      <c r="I74" s="6"/>
      <c r="J74"/>
      <c r="K74"/>
    </row>
    <row r="75" spans="1:11" ht="33.75" customHeight="1" x14ac:dyDescent="0.25">
      <c r="A75" s="529" t="s">
        <v>167</v>
      </c>
      <c r="B75" s="543">
        <f>'1.5 Mediana'!Z81</f>
        <v>0</v>
      </c>
      <c r="C75" s="543">
        <f>'1.5 Mediana'!Z83</f>
        <v>0</v>
      </c>
      <c r="D75" s="539"/>
      <c r="E75" s="539"/>
      <c r="F75" s="544" t="str">
        <f>IF(AND(B75=1,C75=1),"CUMPLE","NO CUMPLE")</f>
        <v>NO CUMPLE</v>
      </c>
      <c r="G75" s="6"/>
      <c r="H75" s="6"/>
      <c r="I75" s="6"/>
      <c r="J75"/>
      <c r="K75"/>
    </row>
    <row r="76" spans="1:11" ht="7.5" customHeight="1" x14ac:dyDescent="0.25">
      <c r="A76"/>
      <c r="B76"/>
      <c r="C76"/>
      <c r="D76"/>
      <c r="E76"/>
      <c r="F76"/>
      <c r="G76" s="6"/>
      <c r="H76" s="6"/>
      <c r="I76" s="6"/>
      <c r="J76"/>
      <c r="K76"/>
    </row>
    <row r="77" spans="1:11" ht="33.75" customHeight="1" x14ac:dyDescent="0.25">
      <c r="A77" s="529" t="s">
        <v>170</v>
      </c>
      <c r="B77" s="543">
        <f>'1.5 Mediana'!Z91</f>
        <v>0</v>
      </c>
      <c r="C77" s="543">
        <f>'1.5 Mediana'!Z93</f>
        <v>0</v>
      </c>
      <c r="D77" s="543">
        <f>'1.5 Mediana'!Z96</f>
        <v>0</v>
      </c>
      <c r="E77" s="539"/>
      <c r="F77" s="544" t="str">
        <f>IF(AND(B77=1,C77=1,D77=1),"CUMPLE","NO CUMPLE")</f>
        <v>NO CUMPLE</v>
      </c>
      <c r="G77" s="6"/>
      <c r="H77" s="6"/>
      <c r="I77" s="6"/>
      <c r="J77"/>
      <c r="K77"/>
    </row>
    <row r="78" spans="1:11" ht="7.5" customHeight="1" x14ac:dyDescent="0.25">
      <c r="A78" s="529"/>
      <c r="B78"/>
      <c r="C78"/>
      <c r="D78"/>
      <c r="E78"/>
      <c r="F78"/>
      <c r="G78" s="6"/>
      <c r="H78" s="6"/>
      <c r="I78" s="6"/>
      <c r="J78"/>
      <c r="K78"/>
    </row>
    <row r="79" spans="1:11" ht="22.5" customHeight="1" x14ac:dyDescent="0.25">
      <c r="A79" s="535" t="s">
        <v>117</v>
      </c>
      <c r="B79" s="734" t="s">
        <v>176</v>
      </c>
      <c r="C79" s="734"/>
      <c r="D79" s="734"/>
      <c r="E79" s="734"/>
      <c r="F79" s="734"/>
      <c r="G79" s="6"/>
      <c r="H79" s="6"/>
      <c r="I79" s="6"/>
      <c r="J79"/>
      <c r="K79"/>
    </row>
    <row r="80" spans="1:11" ht="34.5" customHeight="1" x14ac:dyDescent="0.25">
      <c r="A80" s="529" t="s">
        <v>178</v>
      </c>
      <c r="B80" s="543">
        <f>'1.5 Mediana'!Z110</f>
        <v>0</v>
      </c>
      <c r="C80" s="543">
        <f>'1.5 Mediana'!Z112</f>
        <v>0</v>
      </c>
      <c r="D80" s="543">
        <f>'1.5 Mediana'!Z114</f>
        <v>0</v>
      </c>
      <c r="E80" s="543">
        <f>'1.5 Mediana'!Z117</f>
        <v>0</v>
      </c>
      <c r="F80" s="544" t="str">
        <f>IF(AND(B80=1,C80=1,D80=1,E80=1),"CUMPLE","NO CUMPLE")</f>
        <v>NO CUMPLE</v>
      </c>
      <c r="G80" s="6"/>
      <c r="H80" s="6"/>
      <c r="I80" s="6"/>
      <c r="J80"/>
      <c r="K80"/>
    </row>
    <row r="81" spans="1:11" ht="7.5" customHeight="1" x14ac:dyDescent="0.25">
      <c r="A81" s="529"/>
      <c r="B81"/>
      <c r="C81"/>
      <c r="D81"/>
      <c r="E81"/>
      <c r="F81"/>
      <c r="G81" s="6"/>
      <c r="H81" s="6"/>
      <c r="I81" s="6"/>
      <c r="J81"/>
      <c r="K81"/>
    </row>
    <row r="82" spans="1:11" ht="34.5" customHeight="1" x14ac:dyDescent="0.25">
      <c r="A82" s="529" t="s">
        <v>181</v>
      </c>
      <c r="B82" s="543">
        <f>'1.5 Mediana'!Z125</f>
        <v>0</v>
      </c>
      <c r="C82" s="543">
        <f>'1.5 Mediana'!Z128</f>
        <v>0</v>
      </c>
      <c r="D82" s="543">
        <f>'1.5 Mediana'!Z133</f>
        <v>0</v>
      </c>
      <c r="E82" s="539"/>
      <c r="F82" s="544" t="str">
        <f>IF(AND(B82=1,C82=1,D82=1),"CUMPLE","NO CUMPLE")</f>
        <v>NO CUMPLE</v>
      </c>
      <c r="G82" s="6"/>
      <c r="H82" s="6"/>
      <c r="I82" s="6"/>
      <c r="J82"/>
      <c r="K82"/>
    </row>
    <row r="83" spans="1:11" ht="7.5" customHeight="1" x14ac:dyDescent="0.25">
      <c r="A83" s="529"/>
      <c r="B83"/>
      <c r="C83"/>
      <c r="D83"/>
      <c r="E83"/>
      <c r="F83"/>
      <c r="G83" s="6"/>
      <c r="H83" s="6"/>
      <c r="I83" s="6"/>
      <c r="J83"/>
      <c r="K83"/>
    </row>
    <row r="84" spans="1:11" ht="22.5" customHeight="1" x14ac:dyDescent="0.25">
      <c r="A84" s="535" t="s">
        <v>117</v>
      </c>
      <c r="B84" s="734" t="s">
        <v>195</v>
      </c>
      <c r="C84" s="734"/>
      <c r="D84" s="734"/>
      <c r="E84" s="734"/>
      <c r="F84" s="734"/>
      <c r="G84" s="6"/>
      <c r="H84" s="6"/>
      <c r="I84" s="6"/>
      <c r="J84"/>
      <c r="K84"/>
    </row>
    <row r="85" spans="1:11" ht="34.5" customHeight="1" x14ac:dyDescent="0.25">
      <c r="A85" s="529" t="s">
        <v>197</v>
      </c>
      <c r="B85" s="543">
        <f>'1.5 Mediana'!Z146</f>
        <v>0</v>
      </c>
      <c r="C85" s="543">
        <f>'1.5 Mediana'!Z148</f>
        <v>0</v>
      </c>
      <c r="D85" s="543">
        <f>'1.5 Mediana'!Z150</f>
        <v>0</v>
      </c>
      <c r="E85" s="539"/>
      <c r="F85" s="544" t="str">
        <f>IF(AND(B85=1,C85=1,D85=1),"CUMPLE","NO CUMPLE")</f>
        <v>NO CUMPLE</v>
      </c>
      <c r="G85" s="6"/>
      <c r="H85" s="6"/>
      <c r="I85" s="6"/>
      <c r="J85"/>
      <c r="K85"/>
    </row>
    <row r="86" spans="1:11" ht="7.5" customHeight="1" x14ac:dyDescent="0.25">
      <c r="A86" s="529"/>
      <c r="B86"/>
      <c r="C86"/>
      <c r="D86"/>
      <c r="E86"/>
      <c r="F86"/>
      <c r="G86" s="6"/>
      <c r="H86" s="6"/>
      <c r="I86" s="6"/>
      <c r="J86"/>
      <c r="K86"/>
    </row>
    <row r="87" spans="1:11" ht="43.5" customHeight="1" x14ac:dyDescent="0.25">
      <c r="A87" s="529" t="s">
        <v>205</v>
      </c>
      <c r="B87" s="545"/>
      <c r="C87" s="543">
        <f>'1.5 Mediana'!Z161</f>
        <v>0</v>
      </c>
      <c r="D87" s="539"/>
      <c r="E87" s="539"/>
      <c r="F87" s="544" t="str">
        <f>IF(AND(C87=1),"CUMPLE","NO CUMPLE")</f>
        <v>NO CUMPLE</v>
      </c>
      <c r="G87" s="6"/>
      <c r="H87" s="6"/>
      <c r="I87" s="6"/>
      <c r="J87"/>
      <c r="K87"/>
    </row>
    <row r="88" spans="1:11" ht="22.5" customHeight="1" x14ac:dyDescent="0.25">
      <c r="A88" s="529"/>
      <c r="B88"/>
      <c r="C88"/>
      <c r="D88"/>
      <c r="E88"/>
      <c r="F88"/>
      <c r="G88" s="6"/>
      <c r="H88" s="6"/>
      <c r="I88" s="6"/>
      <c r="J88"/>
      <c r="K88"/>
    </row>
    <row r="89" spans="1:11" ht="22.5" customHeight="1" x14ac:dyDescent="0.25">
      <c r="A89" s="746" t="s">
        <v>1116</v>
      </c>
      <c r="B89" s="746"/>
      <c r="C89" s="747" t="s">
        <v>1118</v>
      </c>
      <c r="D89" s="747"/>
      <c r="E89" s="747"/>
      <c r="F89"/>
      <c r="G89" s="6"/>
      <c r="H89" s="6"/>
      <c r="I89" s="6"/>
      <c r="J89"/>
      <c r="K89"/>
    </row>
    <row r="90" spans="1:11" ht="22.5" customHeight="1" x14ac:dyDescent="0.25">
      <c r="A90" s="540"/>
      <c r="B90" s="540"/>
      <c r="C90" s="541"/>
      <c r="D90" s="541"/>
      <c r="E90" s="541"/>
      <c r="F90"/>
      <c r="G90" s="6"/>
      <c r="H90" s="6"/>
      <c r="I90" s="6"/>
      <c r="J90"/>
      <c r="K90"/>
    </row>
    <row r="91" spans="1:11" ht="22.5" customHeight="1" x14ac:dyDescent="0.25">
      <c r="A91"/>
      <c r="B91"/>
      <c r="C91"/>
      <c r="D91"/>
      <c r="E91"/>
      <c r="F91"/>
      <c r="G91" s="6"/>
      <c r="H91" s="6"/>
      <c r="I91" s="6"/>
      <c r="J91"/>
      <c r="K91"/>
    </row>
    <row r="92" spans="1:11" ht="22.5" customHeight="1" x14ac:dyDescent="0.25">
      <c r="A92" s="752" t="s">
        <v>1119</v>
      </c>
      <c r="B92" s="752"/>
      <c r="C92" s="752"/>
      <c r="D92" s="752"/>
      <c r="E92" s="752"/>
      <c r="F92" s="752"/>
      <c r="G92" s="6"/>
      <c r="H92" s="6"/>
      <c r="I92" s="6"/>
      <c r="J92"/>
      <c r="K92"/>
    </row>
    <row r="93" spans="1:11" ht="22.5" customHeight="1" x14ac:dyDescent="0.25">
      <c r="A93" s="530" t="s">
        <v>1105</v>
      </c>
      <c r="B93" s="532" t="s">
        <v>1107</v>
      </c>
      <c r="C93" s="531" t="s">
        <v>1108</v>
      </c>
      <c r="D93" s="533" t="s">
        <v>1109</v>
      </c>
      <c r="E93" s="534" t="s">
        <v>1110</v>
      </c>
      <c r="F93" s="530" t="s">
        <v>1111</v>
      </c>
      <c r="G93" s="6"/>
      <c r="H93" s="6"/>
      <c r="I93" s="6"/>
      <c r="J93"/>
      <c r="K93"/>
    </row>
    <row r="94" spans="1:11" ht="34.5" customHeight="1" x14ac:dyDescent="0.25">
      <c r="A94" s="535" t="s">
        <v>117</v>
      </c>
      <c r="B94" s="734" t="s">
        <v>210</v>
      </c>
      <c r="C94" s="734"/>
      <c r="D94" s="734"/>
      <c r="E94" s="734"/>
      <c r="F94" s="734"/>
      <c r="G94" s="6"/>
      <c r="H94" s="6"/>
      <c r="I94" s="6"/>
      <c r="J94"/>
      <c r="K94"/>
    </row>
    <row r="95" spans="1:11" ht="33.75" customHeight="1" x14ac:dyDescent="0.25">
      <c r="A95" s="529" t="s">
        <v>212</v>
      </c>
      <c r="B95" s="543">
        <f>'1.5 Mediana'!Z174</f>
        <v>0</v>
      </c>
      <c r="C95" s="543">
        <f>'1.5 Mediana'!Z178</f>
        <v>0</v>
      </c>
      <c r="D95" s="543">
        <f>'1.5 Mediana'!Z183</f>
        <v>0</v>
      </c>
      <c r="E95" s="539"/>
      <c r="F95" s="544" t="str">
        <f>IF(AND(B95=1,C95=1,D95=1),"CUMPLE","NO CUMPLE")</f>
        <v>NO CUMPLE</v>
      </c>
      <c r="G95" s="6"/>
      <c r="H95" s="6"/>
      <c r="I95" s="6"/>
      <c r="J95"/>
      <c r="K95"/>
    </row>
    <row r="96" spans="1:11" ht="7.5" customHeight="1" x14ac:dyDescent="0.25">
      <c r="A96"/>
      <c r="B96"/>
      <c r="C96"/>
      <c r="D96"/>
      <c r="E96"/>
      <c r="F96" s="544"/>
      <c r="G96" s="6"/>
      <c r="H96" s="6"/>
      <c r="I96" s="6"/>
      <c r="J96"/>
      <c r="K96"/>
    </row>
    <row r="97" spans="1:11" ht="34.5" customHeight="1" x14ac:dyDescent="0.25">
      <c r="A97" s="529" t="s">
        <v>222</v>
      </c>
      <c r="B97" s="543">
        <f>'1.5 Mediana'!Z193</f>
        <v>0</v>
      </c>
      <c r="C97" s="543">
        <f>'1.5 Mediana'!Z194</f>
        <v>0</v>
      </c>
      <c r="D97" s="543">
        <f>'1.5 Mediana'!Z197</f>
        <v>0</v>
      </c>
      <c r="E97" s="543">
        <f>'1.5 Mediana'!Z199</f>
        <v>0</v>
      </c>
      <c r="F97" s="544" t="str">
        <f>IF(AND(B97=1,C97=1,D97=1,E97=1),"CUMPLE","NO CUMPLE")</f>
        <v>NO CUMPLE</v>
      </c>
      <c r="G97" s="6"/>
      <c r="H97" s="6"/>
      <c r="I97" s="6"/>
      <c r="J97"/>
      <c r="K97"/>
    </row>
    <row r="98" spans="1:11" ht="7.5" customHeight="1" x14ac:dyDescent="0.25">
      <c r="A98" s="529"/>
      <c r="B98"/>
      <c r="C98"/>
      <c r="D98"/>
      <c r="E98"/>
      <c r="F98"/>
      <c r="G98" s="6"/>
      <c r="H98" s="6"/>
      <c r="I98" s="6"/>
      <c r="J98"/>
      <c r="K98"/>
    </row>
    <row r="99" spans="1:11" ht="34.5" customHeight="1" x14ac:dyDescent="0.25">
      <c r="A99" s="529" t="s">
        <v>224</v>
      </c>
      <c r="B99" s="543">
        <f>'1.5 Mediana'!Z208</f>
        <v>0</v>
      </c>
      <c r="C99" s="543">
        <f>'1.5 Mediana'!Z209</f>
        <v>0</v>
      </c>
      <c r="D99" s="543">
        <f>'1.5 Mediana'!Z210</f>
        <v>0</v>
      </c>
      <c r="E99" s="543">
        <f>'1.5 Mediana'!Z212</f>
        <v>0</v>
      </c>
      <c r="F99" s="544" t="str">
        <f>IF(AND(B99=1,C99=1,D99=1,E99=1),"CUMPLE","NO CUMPLE")</f>
        <v>NO CUMPLE</v>
      </c>
      <c r="G99" s="6"/>
      <c r="H99" s="6"/>
      <c r="I99" s="6"/>
      <c r="J99"/>
      <c r="K99"/>
    </row>
    <row r="100" spans="1:11" ht="7.5" customHeight="1" x14ac:dyDescent="0.25">
      <c r="A100" s="529"/>
      <c r="B100"/>
      <c r="C100"/>
      <c r="D100">
        <v>0</v>
      </c>
      <c r="E100"/>
      <c r="F100"/>
      <c r="G100" s="6"/>
      <c r="H100" s="6"/>
      <c r="I100" s="6"/>
      <c r="J100"/>
      <c r="K100"/>
    </row>
    <row r="101" spans="1:11" ht="34.5" customHeight="1" x14ac:dyDescent="0.25">
      <c r="A101" s="529" t="s">
        <v>228</v>
      </c>
      <c r="B101" s="543">
        <f>'1.5 Mediana'!Z220</f>
        <v>0</v>
      </c>
      <c r="C101" s="539"/>
      <c r="D101" s="539"/>
      <c r="E101" s="539"/>
      <c r="F101" s="544" t="str">
        <f>IF(AND(B101=1),"CUMPLE","NO CUMPLE")</f>
        <v>NO CUMPLE</v>
      </c>
      <c r="G101" s="6"/>
      <c r="H101" s="6"/>
      <c r="I101" s="6"/>
      <c r="J101"/>
      <c r="K101"/>
    </row>
    <row r="102" spans="1:11" ht="7.5" customHeight="1" x14ac:dyDescent="0.25">
      <c r="A102" s="529"/>
      <c r="B102"/>
      <c r="C102"/>
      <c r="D102"/>
      <c r="E102"/>
      <c r="F102"/>
      <c r="G102" s="6"/>
      <c r="H102" s="6"/>
      <c r="I102" s="6"/>
      <c r="J102"/>
      <c r="K102"/>
    </row>
    <row r="103" spans="1:11" ht="30" customHeight="1" x14ac:dyDescent="0.25">
      <c r="A103" s="535" t="s">
        <v>117</v>
      </c>
      <c r="B103" s="734" t="s">
        <v>231</v>
      </c>
      <c r="C103" s="734"/>
      <c r="D103" s="734"/>
      <c r="E103" s="734"/>
      <c r="F103" s="734"/>
      <c r="G103" s="6"/>
      <c r="H103" s="6"/>
      <c r="I103" s="6"/>
      <c r="J103"/>
      <c r="K103"/>
    </row>
    <row r="104" spans="1:11" ht="33.75" customHeight="1" x14ac:dyDescent="0.25">
      <c r="A104" s="529" t="s">
        <v>233</v>
      </c>
      <c r="B104" s="543">
        <f>'1.5 Mediana'!Z232</f>
        <v>0</v>
      </c>
      <c r="C104" s="539"/>
      <c r="D104" s="539"/>
      <c r="E104" s="543">
        <f>'1.5 Mediana'!Z234</f>
        <v>0</v>
      </c>
      <c r="F104" s="544" t="str">
        <f>IF(AND(B104=1,E104=1),"CUMPLE","NO CUMPLE")</f>
        <v>NO CUMPLE</v>
      </c>
      <c r="G104" s="6"/>
      <c r="H104" s="6"/>
      <c r="I104" s="6"/>
      <c r="J104"/>
      <c r="K104"/>
    </row>
    <row r="105" spans="1:11" ht="22.5" customHeight="1" x14ac:dyDescent="0.25">
      <c r="A105" s="529"/>
      <c r="B105"/>
      <c r="C105"/>
      <c r="D105"/>
      <c r="E105"/>
      <c r="F105"/>
      <c r="G105" s="6"/>
      <c r="H105" s="6"/>
      <c r="I105" s="6"/>
      <c r="J105"/>
      <c r="K105"/>
    </row>
    <row r="106" spans="1:11" ht="33.75" customHeight="1" x14ac:dyDescent="0.25">
      <c r="A106" s="746" t="s">
        <v>1116</v>
      </c>
      <c r="B106" s="746"/>
      <c r="C106" s="747" t="s">
        <v>1120</v>
      </c>
      <c r="D106" s="747"/>
      <c r="E106" s="747"/>
      <c r="F106"/>
      <c r="G106" s="6"/>
      <c r="H106" s="6"/>
      <c r="I106" s="6"/>
      <c r="J106"/>
      <c r="K106"/>
    </row>
    <row r="107" spans="1:11" ht="225" customHeight="1" x14ac:dyDescent="0.25">
      <c r="A107" s="540"/>
      <c r="B107" s="540"/>
      <c r="C107" s="542"/>
      <c r="D107" s="542"/>
      <c r="E107" s="542"/>
      <c r="F107"/>
      <c r="G107" s="6"/>
      <c r="H107" s="6"/>
      <c r="I107" s="6"/>
      <c r="J107"/>
      <c r="K107"/>
    </row>
    <row r="108" spans="1:11" ht="225" customHeight="1" x14ac:dyDescent="0.25">
      <c r="A108"/>
      <c r="B108"/>
      <c r="C108"/>
      <c r="D108"/>
      <c r="E108"/>
      <c r="F108"/>
      <c r="G108" s="6"/>
      <c r="H108" s="6"/>
      <c r="I108" s="6"/>
      <c r="J108"/>
      <c r="K108"/>
    </row>
    <row r="109" spans="1:11" ht="22.5" customHeight="1" x14ac:dyDescent="0.25">
      <c r="A109" s="748" t="s">
        <v>1132</v>
      </c>
      <c r="B109" s="748"/>
      <c r="C109" s="748"/>
      <c r="D109" s="748"/>
      <c r="E109" s="748"/>
      <c r="F109" s="748"/>
      <c r="G109" s="6"/>
      <c r="H109" s="6"/>
      <c r="I109" s="6"/>
      <c r="J109"/>
      <c r="K109"/>
    </row>
    <row r="110" spans="1:11" ht="52.5" customHeight="1" x14ac:dyDescent="0.25">
      <c r="A110" s="722" t="s">
        <v>1133</v>
      </c>
      <c r="B110" s="722"/>
      <c r="C110" s="722"/>
      <c r="D110" s="722"/>
      <c r="E110" s="722"/>
      <c r="F110" s="722"/>
      <c r="G110" s="6"/>
      <c r="H110" s="6"/>
      <c r="I110" s="6"/>
      <c r="J110"/>
      <c r="K110"/>
    </row>
    <row r="111" spans="1:11" ht="50.25" customHeight="1" x14ac:dyDescent="0.25">
      <c r="A111" s="722" t="s">
        <v>1121</v>
      </c>
      <c r="B111" s="722"/>
      <c r="C111" s="722"/>
      <c r="D111" s="722"/>
      <c r="E111" s="722"/>
      <c r="F111" s="722"/>
      <c r="G111" s="6"/>
      <c r="H111" s="6"/>
      <c r="I111" s="6"/>
      <c r="J111"/>
      <c r="K111"/>
    </row>
    <row r="112" spans="1:11" customFormat="1" ht="21" customHeight="1" x14ac:dyDescent="0.25"/>
    <row r="113" spans="1:21" ht="21.75" customHeight="1" x14ac:dyDescent="0.25">
      <c r="A113" s="730" t="s">
        <v>1124</v>
      </c>
      <c r="B113" s="730"/>
      <c r="C113" s="730"/>
      <c r="D113" s="730"/>
      <c r="E113" s="595" t="s">
        <v>1134</v>
      </c>
      <c r="F113"/>
      <c r="I113" s="200"/>
      <c r="J113"/>
      <c r="K113"/>
    </row>
    <row r="114" spans="1:21" x14ac:dyDescent="0.25">
      <c r="A114" s="813" t="s">
        <v>118</v>
      </c>
      <c r="B114" s="813"/>
      <c r="C114" s="813"/>
      <c r="D114" s="813"/>
      <c r="E114" s="596"/>
      <c r="F114"/>
      <c r="G114"/>
      <c r="H114"/>
      <c r="I114"/>
      <c r="J114"/>
      <c r="K114"/>
    </row>
    <row r="115" spans="1:21" ht="33.75" customHeight="1" x14ac:dyDescent="0.25">
      <c r="A115" s="721" t="str">
        <f>IF('1.5 Mediana'!V11=TRUE,"",'1.5 Mediana'!J11)</f>
        <v>La empresa de TI conoce a su mercado objetivo y  bajo un enfoque práctico desarrolla y administra el contenido de su oferta.</v>
      </c>
      <c r="B115" s="721"/>
      <c r="C115" s="721"/>
      <c r="D115" s="721"/>
      <c r="E115" s="597" t="str">
        <f>MID(F115,1,7)</f>
        <v>1.1.1</v>
      </c>
      <c r="F115" s="200" t="str">
        <f>IF('1.5 Mediana'!V11=TRUE,"",'1.5 Mediana'!I11)</f>
        <v>1.1.1</v>
      </c>
      <c r="G115"/>
      <c r="H115"/>
      <c r="I115"/>
      <c r="J115"/>
      <c r="K115"/>
    </row>
    <row r="116" spans="1:21" ht="33.75" customHeight="1" x14ac:dyDescent="0.25">
      <c r="A116" s="721" t="str">
        <f>IF('1.5 Mediana'!V12=TRUE,"",'1.5 Mediana'!J12)</f>
        <v>Cuenta con una administración de su oferta de productos y/o servicios que le permite a la Empresa de TI:</v>
      </c>
      <c r="B116" s="721"/>
      <c r="C116" s="721"/>
      <c r="D116" s="721"/>
      <c r="E116" s="597" t="str">
        <f t="shared" ref="E116" si="0">MID(F116,1,7)</f>
        <v>1.1.2.1</v>
      </c>
      <c r="F116" s="200" t="str">
        <f>IF('1.5 Mediana'!V12=TRUE,"",'1.5 Mediana'!I12)</f>
        <v>1.1.2.1</v>
      </c>
      <c r="G116"/>
      <c r="H116"/>
      <c r="I116"/>
      <c r="J116"/>
      <c r="K116"/>
    </row>
    <row r="117" spans="1:21" customFormat="1" ht="62.25" customHeight="1" x14ac:dyDescent="0.25">
      <c r="A117" s="724" t="str">
        <f>IF('1.5 Mediana'!V13=TRUE,"",'1.5 Mediana'!J13)</f>
        <v>Identificar y estructurar los servicios que serán ofrecidos en el mercado con la finalidad de alcanzar las metas y objetivos planteados, considerando los recursos ,la infraestructura de la empresa y el alcance territorial de la oferta (Regional Nacional o Internacional)</v>
      </c>
      <c r="B117" s="724"/>
      <c r="C117" s="724"/>
      <c r="D117" s="724"/>
      <c r="E117" s="597" t="str">
        <f t="shared" ref="E117:E149" si="1">MID(F117,1,7)</f>
        <v>1.1.2.1</v>
      </c>
      <c r="F117" s="200" t="str">
        <f>IF('1.5 Mediana'!V13=TRUE,"",'1.5 Mediana'!I13)</f>
        <v>1.1.2.1.B</v>
      </c>
      <c r="M117" s="6"/>
      <c r="N117" s="6"/>
      <c r="O117" s="6"/>
      <c r="P117" s="6"/>
      <c r="Q117" s="6"/>
      <c r="R117" s="6"/>
      <c r="S117" s="6"/>
      <c r="T117" s="6"/>
      <c r="U117" s="6"/>
    </row>
    <row r="118" spans="1:21" customFormat="1" x14ac:dyDescent="0.25">
      <c r="A118" s="813" t="str">
        <f>IF('1.5 Mediana'!V15=TRUE,"",'1.5 Mediana'!J15)</f>
        <v>1.2 Administración del Valor del Cliente para la Empresa de TI</v>
      </c>
      <c r="B118" s="813"/>
      <c r="C118" s="813"/>
      <c r="D118" s="813"/>
      <c r="E118" s="597" t="str">
        <f t="shared" si="1"/>
        <v/>
      </c>
      <c r="F118" s="200"/>
      <c r="J118" s="1"/>
      <c r="K118" s="1"/>
      <c r="M118" s="6"/>
      <c r="N118" s="6"/>
      <c r="O118" s="6"/>
      <c r="P118" s="6"/>
      <c r="Q118" s="6"/>
      <c r="R118" s="6"/>
      <c r="S118" s="6"/>
      <c r="T118" s="6"/>
      <c r="U118" s="6"/>
    </row>
    <row r="119" spans="1:21" customFormat="1" ht="50.25" customHeight="1" x14ac:dyDescent="0.25">
      <c r="A119" s="721" t="str">
        <f>IF('1.5 Mediana'!V20=TRUE,"",'1.5 Mediana'!J20)</f>
        <v>Mediante un enfoque práctico, analiza la situación de su cartera de clientes, selecciona aquellos que le parecen más rentables y define líneas de acción enfocadas a cada uno de éstos.</v>
      </c>
      <c r="B119" s="721"/>
      <c r="C119" s="721"/>
      <c r="D119" s="721"/>
      <c r="E119" s="597" t="str">
        <f t="shared" si="1"/>
        <v>1.2.1</v>
      </c>
      <c r="F119" s="200" t="str">
        <f>IF('1.5 Mediana'!V20=TRUE,"",'1.5 Mediana'!I20)</f>
        <v>1.2.1</v>
      </c>
      <c r="G119" s="1"/>
      <c r="H119" s="1"/>
      <c r="I119" s="198"/>
      <c r="J119" s="1"/>
      <c r="K119" s="1"/>
      <c r="M119" s="6"/>
      <c r="N119" s="6"/>
      <c r="O119" s="6"/>
      <c r="P119" s="6"/>
      <c r="Q119" s="6"/>
      <c r="R119" s="6"/>
      <c r="S119" s="6"/>
      <c r="T119" s="6"/>
      <c r="U119" s="6"/>
    </row>
    <row r="120" spans="1:21" customFormat="1" ht="50.25" customHeight="1" x14ac:dyDescent="0.25">
      <c r="A120" s="721" t="str">
        <f>IF('1.5 Mediana'!V21=TRUE,"",'1.5 Mediana'!J21)</f>
        <v>La empresa de TI, cuenta con un proceso de Administración del Valor del Cliente  que considera lo siguiente:</v>
      </c>
      <c r="B120" s="721"/>
      <c r="C120" s="721"/>
      <c r="D120" s="721"/>
      <c r="E120" s="597" t="str">
        <f t="shared" ref="E120" si="2">MID(F120,1,7)</f>
        <v>1.2.2.1</v>
      </c>
      <c r="F120" s="200" t="str">
        <f>IF('1.5 Mediana'!V21=TRUE,"",'1.5 Mediana'!I21)</f>
        <v>1.2.2.1</v>
      </c>
      <c r="G120" s="1"/>
      <c r="H120" s="1"/>
      <c r="I120" s="198"/>
      <c r="J120" s="1"/>
      <c r="K120" s="1"/>
      <c r="M120" s="6"/>
      <c r="N120" s="6"/>
      <c r="O120" s="6"/>
      <c r="P120" s="6"/>
      <c r="Q120" s="6"/>
      <c r="R120" s="6"/>
      <c r="S120" s="6"/>
      <c r="T120" s="6"/>
      <c r="U120" s="6"/>
    </row>
    <row r="121" spans="1:21" customFormat="1" ht="39" customHeight="1" x14ac:dyDescent="0.25">
      <c r="A121" s="724" t="str">
        <f>IF('1.5 Mediana'!V22=TRUE,"",'1.5 Mediana'!J22)</f>
        <v xml:space="preserve">El establecimiento de los clientes más valiosos en términos económicos, el análisis del negocio potencial que se puede conseguir y el negocio potencial que se puede perder </v>
      </c>
      <c r="B121" s="724"/>
      <c r="C121" s="724"/>
      <c r="D121" s="724"/>
      <c r="E121" s="597" t="str">
        <f t="shared" si="1"/>
        <v>1.2.2.1</v>
      </c>
      <c r="F121" s="200" t="str">
        <f>IF('1.5 Mediana'!V22=TRUE,"",'1.5 Mediana'!I22)</f>
        <v>1.2.2.1.B</v>
      </c>
      <c r="G121" s="1"/>
      <c r="H121" s="1"/>
      <c r="I121" s="198"/>
      <c r="J121" s="1"/>
      <c r="K121" s="1"/>
      <c r="M121" s="6"/>
      <c r="N121" s="6"/>
      <c r="O121" s="6"/>
      <c r="P121" s="6"/>
      <c r="Q121" s="6"/>
      <c r="R121" s="6"/>
      <c r="S121" s="6"/>
      <c r="T121" s="6"/>
      <c r="U121" s="6"/>
    </row>
    <row r="122" spans="1:21" customFormat="1" ht="39" customHeight="1" x14ac:dyDescent="0.25">
      <c r="A122" s="721" t="str">
        <f>IF('1.5 Mediana'!V23=TRUE,"",'1.5 Mediana'!J23)</f>
        <v>Su proceso de Administración del Valor del Cliente  se encuentra automatizado a través de herramientas que le permiten:</v>
      </c>
      <c r="B122" s="721"/>
      <c r="C122" s="721"/>
      <c r="D122" s="721"/>
      <c r="E122" s="597" t="str">
        <f t="shared" ref="E122" si="3">MID(F122,1,7)</f>
        <v>1.2.4.1</v>
      </c>
      <c r="F122" s="200" t="str">
        <f>IF('1.5 Mediana'!V23=TRUE,"",'1.5 Mediana'!I23)</f>
        <v>1.2.4.1</v>
      </c>
      <c r="G122" s="1"/>
      <c r="H122" s="1"/>
      <c r="I122" s="198"/>
      <c r="J122" s="1"/>
      <c r="K122" s="1"/>
      <c r="M122" s="6"/>
      <c r="N122" s="6"/>
      <c r="O122" s="6"/>
      <c r="P122" s="6"/>
      <c r="Q122" s="6"/>
      <c r="R122" s="6"/>
      <c r="S122" s="6"/>
      <c r="T122" s="6"/>
      <c r="U122" s="6"/>
    </row>
    <row r="123" spans="1:21" customFormat="1" ht="42" customHeight="1" x14ac:dyDescent="0.25">
      <c r="A123" s="724" t="str">
        <f>IF('1.5 Mediana'!V24=TRUE,"",'1.5 Mediana'!J24)</f>
        <v xml:space="preserve">Mantener actualizados los componentes del  valor de toda su cartera de clientes actuales y potenciales </v>
      </c>
      <c r="B123" s="724"/>
      <c r="C123" s="724"/>
      <c r="D123" s="724"/>
      <c r="E123" s="597" t="str">
        <f t="shared" si="1"/>
        <v>1.2.4.1</v>
      </c>
      <c r="F123" s="200" t="str">
        <f>IF('1.5 Mediana'!V24=TRUE,"",'1.5 Mediana'!I24)</f>
        <v>1.2.4.1.C</v>
      </c>
      <c r="G123" s="1"/>
      <c r="H123" s="1"/>
      <c r="I123" s="198"/>
      <c r="J123" s="1"/>
      <c r="K123" s="1"/>
      <c r="M123" s="6"/>
      <c r="N123" s="6"/>
      <c r="O123" s="6"/>
      <c r="P123" s="6"/>
      <c r="Q123" s="6"/>
      <c r="R123" s="6"/>
      <c r="S123" s="6"/>
      <c r="T123" s="6"/>
      <c r="U123" s="6"/>
    </row>
    <row r="124" spans="1:21" customFormat="1" ht="42" customHeight="1" x14ac:dyDescent="0.25">
      <c r="A124" s="721" t="str">
        <f>IF('1.5 Mediana'!V25=TRUE,"",'1.5 Mediana'!J25)</f>
        <v>Mide la efectividad del proceso para la Administración del Valor del Cliente ya que cuenta con indicadores de desempeño que en conjunto miden el cumplimiento de objetivos como:</v>
      </c>
      <c r="B124" s="721"/>
      <c r="C124" s="721"/>
      <c r="D124" s="721"/>
      <c r="E124" s="597" t="str">
        <f t="shared" ref="E124" si="4">MID(F124,1,7)</f>
        <v>1.2.4.2</v>
      </c>
      <c r="F124" s="200" t="str">
        <f>IF('1.5 Mediana'!V25=TRUE,"",'1.5 Mediana'!I25)</f>
        <v>1.2.4.2</v>
      </c>
      <c r="G124" s="1"/>
      <c r="H124" s="1"/>
      <c r="I124" s="198"/>
      <c r="J124" s="1"/>
      <c r="K124" s="1"/>
      <c r="M124" s="6"/>
      <c r="N124" s="6"/>
      <c r="O124" s="6"/>
      <c r="P124" s="6"/>
      <c r="Q124" s="6"/>
      <c r="R124" s="6"/>
      <c r="S124" s="6"/>
      <c r="T124" s="6"/>
      <c r="U124" s="6"/>
    </row>
    <row r="125" spans="1:21" customFormat="1" ht="42" customHeight="1" x14ac:dyDescent="0.25">
      <c r="A125" s="721" t="str">
        <f>IF('1.5 Mediana'!V26=TRUE,"",'1.5 Mediana'!J26)</f>
        <v>La rentabilización la cartera de clientes a través de:</v>
      </c>
      <c r="B125" s="721"/>
      <c r="C125" s="721"/>
      <c r="D125" s="721"/>
      <c r="E125" s="597"/>
      <c r="F125" s="200">
        <f>IF('1.5 Mediana'!V26=TRUE,"",'1.5 Mediana'!I26)</f>
        <v>0</v>
      </c>
      <c r="G125" s="1"/>
      <c r="H125" s="1"/>
      <c r="I125" s="198"/>
      <c r="J125" s="1"/>
      <c r="K125" s="1"/>
      <c r="M125" s="6"/>
      <c r="N125" s="6"/>
      <c r="O125" s="6"/>
      <c r="P125" s="6"/>
      <c r="Q125" s="6"/>
      <c r="R125" s="6"/>
      <c r="S125" s="6"/>
      <c r="T125" s="6"/>
      <c r="U125" s="6"/>
    </row>
    <row r="126" spans="1:21" s="1" customFormat="1" ht="30" customHeight="1" x14ac:dyDescent="0.25">
      <c r="A126" s="721" t="str">
        <f>IF('1.5 Mediana'!V27=TRUE,"",'1.5 Mediana'!J27)</f>
        <v xml:space="preserve">El aumento de la adquisición de clientes potenciales rentables para la empresa </v>
      </c>
      <c r="B126" s="721"/>
      <c r="C126" s="721"/>
      <c r="D126" s="721"/>
      <c r="E126" s="597" t="str">
        <f t="shared" si="1"/>
        <v>1.2.4.2</v>
      </c>
      <c r="F126" s="200" t="str">
        <f>IF('1.5 Mediana'!V27=TRUE,"",'1.5 Mediana'!I27)</f>
        <v>1.2.4.2.D</v>
      </c>
      <c r="I126" s="198"/>
      <c r="L126"/>
      <c r="M126" s="6"/>
      <c r="N126" s="6"/>
      <c r="O126" s="6"/>
      <c r="P126" s="6"/>
      <c r="Q126" s="6"/>
      <c r="R126" s="6"/>
      <c r="S126" s="6"/>
      <c r="T126" s="6"/>
      <c r="U126" s="6"/>
    </row>
    <row r="127" spans="1:21" s="1" customFormat="1" ht="24.75" customHeight="1" x14ac:dyDescent="0.25">
      <c r="A127" s="721" t="str">
        <f>IF('1.5 Mediana'!V28=TRUE,"",'1.5 Mediana'!J28)</f>
        <v xml:space="preserve">La disminución de la retención de clientes no rentables </v>
      </c>
      <c r="B127" s="721"/>
      <c r="C127" s="721"/>
      <c r="D127" s="721"/>
      <c r="E127" s="597" t="str">
        <f t="shared" si="1"/>
        <v>1.2.4.2</v>
      </c>
      <c r="F127" s="200" t="str">
        <f>IF('1.5 Mediana'!V28=TRUE,"",'1.5 Mediana'!I28)</f>
        <v>1.2.4.2.E</v>
      </c>
      <c r="I127" s="198"/>
      <c r="L127"/>
      <c r="M127" s="6"/>
      <c r="N127" s="6"/>
      <c r="O127" s="6"/>
      <c r="P127" s="6"/>
      <c r="Q127" s="6"/>
      <c r="R127" s="6"/>
      <c r="S127" s="6"/>
      <c r="T127" s="6"/>
      <c r="U127" s="6"/>
    </row>
    <row r="128" spans="1:21" s="1" customFormat="1" x14ac:dyDescent="0.25">
      <c r="A128" s="813" t="str">
        <f>IF('1.5 Mediana'!V30=TRUE,"",'1.5 Mediana'!J30)</f>
        <v>1.3 Administración del Valor Generado para el Cliente</v>
      </c>
      <c r="B128" s="813"/>
      <c r="C128" s="813"/>
      <c r="D128" s="813"/>
      <c r="E128" s="597" t="str">
        <f t="shared" si="1"/>
        <v/>
      </c>
      <c r="F128" s="200"/>
      <c r="I128" s="198"/>
      <c r="L128"/>
      <c r="M128" s="6"/>
      <c r="N128" s="6"/>
      <c r="O128" s="6"/>
      <c r="P128" s="6"/>
      <c r="Q128" s="6"/>
      <c r="R128" s="6"/>
      <c r="S128" s="6"/>
      <c r="T128" s="6"/>
      <c r="U128" s="6"/>
    </row>
    <row r="129" spans="1:21" s="1" customFormat="1" ht="57" customHeight="1" x14ac:dyDescent="0.25">
      <c r="A129" s="721" t="str">
        <f>IF('1.5 Mediana'!V35=TRUE,"",'1.5 Mediana'!J35)</f>
        <v>Bajo un enfoque práctico define una serie de acciones comerciales, con la finalidad de atender las necesidades de sus clientes y las adecúa a cada caso en particular conforme se va desarrollando la relación comercial</v>
      </c>
      <c r="B129" s="721"/>
      <c r="C129" s="721"/>
      <c r="D129" s="721"/>
      <c r="E129" s="597" t="str">
        <f t="shared" si="1"/>
        <v>1.3.1</v>
      </c>
      <c r="F129" s="200" t="str">
        <f>IF('1.5 Mediana'!V35=TRUE,"",'1.5 Mediana'!I35)</f>
        <v>1.3.1</v>
      </c>
      <c r="I129" s="198"/>
      <c r="L129"/>
      <c r="M129" s="6"/>
      <c r="N129" s="6"/>
      <c r="O129" s="6"/>
      <c r="P129" s="6"/>
      <c r="Q129" s="6"/>
      <c r="R129" s="6"/>
      <c r="S129" s="6"/>
      <c r="T129" s="6"/>
      <c r="U129" s="6"/>
    </row>
    <row r="130" spans="1:21" s="1" customFormat="1" ht="42" customHeight="1" x14ac:dyDescent="0.25">
      <c r="A130" s="721" t="str">
        <f>IF('1.5 Mediana'!V36=TRUE,"",'1.5 Mediana'!J36)</f>
        <v>Existe un mecanismo enfocado  en el proceso de Administración del Valor Generado para el Cliente y éste se encuentra formalmente documentado considerando lo siguiente:</v>
      </c>
      <c r="B130" s="721"/>
      <c r="C130" s="721"/>
      <c r="D130" s="721"/>
      <c r="E130" s="597" t="str">
        <f t="shared" ref="E130" si="5">MID(F130,1,7)</f>
        <v>1.3.2.1</v>
      </c>
      <c r="F130" s="200" t="str">
        <f>IF('1.5 Mediana'!V36=TRUE,"",'1.5 Mediana'!I36)</f>
        <v>1.3.2.1</v>
      </c>
      <c r="I130" s="198"/>
      <c r="L130"/>
      <c r="M130" s="6"/>
      <c r="N130" s="6"/>
      <c r="O130" s="6"/>
      <c r="P130" s="6"/>
      <c r="Q130" s="6"/>
      <c r="R130" s="6"/>
      <c r="S130" s="6"/>
      <c r="T130" s="6"/>
      <c r="U130" s="6"/>
    </row>
    <row r="131" spans="1:21" s="1" customFormat="1" ht="29.25" customHeight="1" x14ac:dyDescent="0.25">
      <c r="A131" s="724" t="str">
        <f>IF('1.5 Mediana'!V37=TRUE,"",'1.5 Mediana'!J37)</f>
        <v>Un diseño y mantenimiento de la base de datos de sus clientes</v>
      </c>
      <c r="B131" s="724"/>
      <c r="C131" s="724"/>
      <c r="D131" s="724"/>
      <c r="E131" s="597" t="str">
        <f t="shared" si="1"/>
        <v>1.3.2.1</v>
      </c>
      <c r="F131" s="200" t="str">
        <f>IF('1.5 Mediana'!V37=TRUE,"",'1.5 Mediana'!I37)</f>
        <v>1.3.2.1.C</v>
      </c>
      <c r="I131" s="198"/>
      <c r="L131"/>
      <c r="M131" s="6"/>
      <c r="N131" s="6"/>
      <c r="O131" s="6"/>
      <c r="P131" s="6"/>
      <c r="Q131" s="6"/>
      <c r="R131" s="6"/>
      <c r="S131" s="6"/>
      <c r="T131" s="6"/>
      <c r="U131" s="6"/>
    </row>
    <row r="132" spans="1:21" s="1" customFormat="1" ht="33.75" customHeight="1" x14ac:dyDescent="0.25">
      <c r="A132" s="721" t="str">
        <f>IF('1.5 Mediana'!V38=TRUE,"",'1.5 Mediana'!J38)</f>
        <v>Mide la efectividad del proceso  de Administración del Valor Generado para el Cliente ya que cuenta con indicadores de desempeño  que en conjunto muestran:</v>
      </c>
      <c r="B132" s="721"/>
      <c r="C132" s="721"/>
      <c r="D132" s="721"/>
      <c r="E132" s="597" t="str">
        <f t="shared" ref="E132" si="6">MID(F132,1,7)</f>
        <v>1.3.4.2</v>
      </c>
      <c r="F132" s="200" t="str">
        <f>IF('1.5 Mediana'!V38=TRUE,"",'1.5 Mediana'!I38)</f>
        <v>1.3.4.2</v>
      </c>
      <c r="I132" s="198"/>
      <c r="L132"/>
      <c r="M132" s="6"/>
      <c r="N132" s="6"/>
      <c r="O132" s="6"/>
      <c r="P132" s="6"/>
      <c r="Q132" s="6"/>
      <c r="R132" s="6"/>
      <c r="S132" s="6"/>
      <c r="T132" s="6"/>
      <c r="U132" s="6"/>
    </row>
    <row r="133" spans="1:21" s="1" customFormat="1" ht="31.5" customHeight="1" x14ac:dyDescent="0.25">
      <c r="A133" s="724" t="str">
        <f>IF('1.5 Mediana'!V39=TRUE,"",'1.5 Mediana'!J39)</f>
        <v>Un incremento en el número de clientes, frecuencia de consumo y tiempo de la relación comercial</v>
      </c>
      <c r="B133" s="724"/>
      <c r="C133" s="724"/>
      <c r="D133" s="724"/>
      <c r="E133" s="597" t="str">
        <f t="shared" si="1"/>
        <v>1.3.4.2</v>
      </c>
      <c r="F133" s="200" t="str">
        <f>IF('1.5 Mediana'!V39=TRUE,"",'1.5 Mediana'!I39)</f>
        <v>1.3.4.2.B</v>
      </c>
      <c r="I133" s="198"/>
      <c r="L133"/>
      <c r="M133" s="6"/>
      <c r="N133" s="6"/>
      <c r="O133" s="6"/>
      <c r="P133" s="6"/>
      <c r="Q133" s="6"/>
      <c r="R133" s="6"/>
      <c r="S133" s="6"/>
      <c r="T133" s="6"/>
      <c r="U133" s="6"/>
    </row>
    <row r="134" spans="1:21" s="1" customFormat="1" ht="15" customHeight="1" x14ac:dyDescent="0.25">
      <c r="A134" s="813" t="str">
        <f>IF('1.5 Mediana'!V41=TRUE,"",'1.5 Mediana'!J41)</f>
        <v>1.4 Administración de la Calidad Empresarial</v>
      </c>
      <c r="B134" s="813"/>
      <c r="C134" s="813"/>
      <c r="D134" s="813"/>
      <c r="E134" s="597" t="str">
        <f t="shared" si="1"/>
        <v/>
      </c>
      <c r="F134" s="200"/>
      <c r="I134" s="198"/>
      <c r="L134"/>
      <c r="M134" s="6"/>
      <c r="N134" s="6"/>
      <c r="O134" s="6"/>
      <c r="P134" s="6"/>
      <c r="Q134" s="6"/>
      <c r="R134" s="6"/>
      <c r="S134" s="6"/>
      <c r="T134" s="6"/>
      <c r="U134" s="6"/>
    </row>
    <row r="135" spans="1:21" s="1" customFormat="1" ht="37.5" customHeight="1" x14ac:dyDescent="0.25">
      <c r="A135" s="721" t="str">
        <f>IF('1.5 Mediana'!V46=TRUE,"",'1.5 Mediana'!J46)</f>
        <v>Establece objetivos de calidad basados en percepciones y experiencia personal y desarrolla lineamientos que permitan alcanzar dichos objetivos</v>
      </c>
      <c r="B135" s="721"/>
      <c r="C135" s="721"/>
      <c r="D135" s="721"/>
      <c r="E135" s="597" t="str">
        <f t="shared" si="1"/>
        <v>1.4.1</v>
      </c>
      <c r="F135" s="200" t="str">
        <f>IF('1.5 Mediana'!V46=TRUE,"",'1.5 Mediana'!I46)</f>
        <v>1.4.1</v>
      </c>
      <c r="I135" s="198"/>
      <c r="L135"/>
      <c r="M135" s="6"/>
      <c r="N135" s="6"/>
      <c r="O135" s="6"/>
      <c r="P135" s="6"/>
      <c r="Q135" s="6"/>
      <c r="R135" s="6"/>
      <c r="S135" s="6"/>
      <c r="T135" s="6"/>
      <c r="U135" s="6"/>
    </row>
    <row r="136" spans="1:21" s="1" customFormat="1" ht="37.5" customHeight="1" x14ac:dyDescent="0.25">
      <c r="A136" s="721" t="str">
        <f>IF('1.5 Mediana'!V47=TRUE,"",'1.5 Mediana'!J47)</f>
        <v xml:space="preserve">Existe un Sistema de  Gestión de Calidad y éste se encuentran formalmente documentado considerando lo siguiente:
</v>
      </c>
      <c r="B136" s="721"/>
      <c r="C136" s="721"/>
      <c r="D136" s="721"/>
      <c r="E136" s="597" t="str">
        <f t="shared" ref="E136" si="7">MID(F136,1,7)</f>
        <v>1.4.2</v>
      </c>
      <c r="F136" s="200" t="str">
        <f>IF('1.5 Mediana'!V47=TRUE,"",'1.5 Mediana'!I47)</f>
        <v>1.4.2</v>
      </c>
      <c r="I136" s="198"/>
      <c r="L136"/>
      <c r="M136" s="6"/>
      <c r="N136" s="6"/>
      <c r="O136" s="6"/>
      <c r="P136" s="6"/>
      <c r="Q136" s="6"/>
      <c r="R136" s="6"/>
      <c r="S136" s="6"/>
      <c r="T136" s="6"/>
      <c r="U136" s="6"/>
    </row>
    <row r="137" spans="1:21" s="1" customFormat="1" ht="21.75" customHeight="1" x14ac:dyDescent="0.25">
      <c r="A137" s="724" t="str">
        <f>IF('1.5 Mediana'!V48=TRUE,"",'1.5 Mediana'!J48)</f>
        <v>Un  Manual de Calidad</v>
      </c>
      <c r="B137" s="724"/>
      <c r="C137" s="724"/>
      <c r="D137" s="724"/>
      <c r="E137" s="597" t="str">
        <f>MID(F137,1,6)</f>
        <v>1.4.2.</v>
      </c>
      <c r="F137" s="200" t="str">
        <f>IF('1.5 Mediana'!V48=TRUE,"",'1.5 Mediana'!I48)</f>
        <v>1.4.2.A</v>
      </c>
      <c r="I137" s="198"/>
      <c r="L137"/>
      <c r="M137" s="6"/>
      <c r="N137" s="6"/>
      <c r="O137" s="6"/>
      <c r="P137" s="6"/>
      <c r="Q137" s="6"/>
      <c r="R137" s="6"/>
      <c r="S137" s="6"/>
      <c r="T137" s="6"/>
      <c r="U137" s="6"/>
    </row>
    <row r="138" spans="1:21" s="1" customFormat="1" ht="30" customHeight="1" x14ac:dyDescent="0.25">
      <c r="A138" s="724" t="str">
        <f>IF('1.5 Mediana'!V49=TRUE,"",'1.5 Mediana'!J49)</f>
        <v xml:space="preserve">El desarrollo de un Plan de Calidad por área o departamento </v>
      </c>
      <c r="B138" s="724"/>
      <c r="C138" s="724"/>
      <c r="D138" s="724"/>
      <c r="E138" s="597" t="str">
        <f t="shared" si="1"/>
        <v>1.4.2.B</v>
      </c>
      <c r="F138" s="200" t="str">
        <f>IF('1.5 Mediana'!V49=TRUE,"",'1.5 Mediana'!I49)</f>
        <v>1.4.2.B</v>
      </c>
      <c r="I138" s="198"/>
      <c r="L138"/>
      <c r="M138" s="6"/>
      <c r="N138" s="6"/>
      <c r="O138" s="6"/>
      <c r="P138" s="6"/>
      <c r="Q138" s="6"/>
      <c r="R138" s="6"/>
      <c r="S138" s="6"/>
      <c r="T138" s="6"/>
      <c r="U138" s="6"/>
    </row>
    <row r="139" spans="1:21" s="1" customFormat="1" ht="47.25" customHeight="1" x14ac:dyDescent="0.25">
      <c r="A139" s="721" t="str">
        <f>IF('1.5 Mediana'!V50=TRUE,"",'1.5 Mediana'!J50)</f>
        <v>Mide la efectividad de su sistema de calidad ya que cuenta con indicadores de desempeño  que en conjunto muestran el cumplimiento de los siguientes objetivos:</v>
      </c>
      <c r="B139" s="721"/>
      <c r="C139" s="721"/>
      <c r="D139" s="721"/>
      <c r="E139" s="597" t="str">
        <f t="shared" ref="E139" si="8">MID(F139,1,7)</f>
        <v>1.4.4.2</v>
      </c>
      <c r="F139" s="200" t="str">
        <f>IF('1.5 Mediana'!V50=TRUE,"",'1.5 Mediana'!I50)</f>
        <v>1.4.4.2</v>
      </c>
      <c r="I139" s="198"/>
      <c r="L139"/>
      <c r="M139" s="6"/>
      <c r="N139" s="6"/>
      <c r="O139" s="6"/>
      <c r="P139" s="6"/>
      <c r="Q139" s="6"/>
      <c r="R139" s="6"/>
      <c r="S139" s="6"/>
      <c r="T139" s="6"/>
      <c r="U139" s="6"/>
    </row>
    <row r="140" spans="1:21" s="1" customFormat="1" ht="36.75" customHeight="1" x14ac:dyDescent="0.25">
      <c r="A140" s="724" t="str">
        <f>IF('1.5 Mediana'!V51=TRUE,"",'1.5 Mediana'!J51)</f>
        <v>Una mayor estandarización de los procesos así como la alineación a los requerimientos de calidad y tendencias mundiales</v>
      </c>
      <c r="B140" s="724"/>
      <c r="C140" s="724"/>
      <c r="D140" s="724"/>
      <c r="E140" s="597" t="str">
        <f t="shared" si="1"/>
        <v>1.4.4.2</v>
      </c>
      <c r="F140" s="200" t="str">
        <f>IF('1.5 Mediana'!V51=TRUE,"",'1.5 Mediana'!I51)</f>
        <v>1.4.4.2.B</v>
      </c>
      <c r="I140" s="198"/>
      <c r="L140"/>
      <c r="M140" s="6"/>
      <c r="N140" s="6"/>
      <c r="O140" s="6"/>
      <c r="P140" s="6"/>
      <c r="Q140" s="6"/>
      <c r="R140" s="6"/>
      <c r="S140" s="6"/>
      <c r="T140" s="6"/>
      <c r="U140" s="6"/>
    </row>
    <row r="141" spans="1:21" s="1" customFormat="1" ht="23.25" customHeight="1" x14ac:dyDescent="0.25">
      <c r="A141" s="724" t="str">
        <f>IF('1.5 Mediana'!V52=TRUE,"",'1.5 Mediana'!J52)</f>
        <v xml:space="preserve">Una mejora de la organización y la competitividad </v>
      </c>
      <c r="B141" s="724"/>
      <c r="C141" s="724"/>
      <c r="D141" s="724"/>
      <c r="E141" s="597" t="str">
        <f t="shared" si="1"/>
        <v>1.4.4.2</v>
      </c>
      <c r="F141" s="200" t="str">
        <f>IF('1.5 Mediana'!V52=TRUE,"",'1.5 Mediana'!I52)</f>
        <v>1.4.4.2.E</v>
      </c>
      <c r="I141" s="198"/>
      <c r="L141"/>
      <c r="M141" s="6"/>
      <c r="N141" s="6"/>
      <c r="O141" s="6"/>
      <c r="P141" s="6"/>
      <c r="Q141" s="6"/>
      <c r="R141" s="6"/>
      <c r="S141" s="6"/>
      <c r="T141" s="6"/>
      <c r="U141" s="6"/>
    </row>
    <row r="142" spans="1:21" s="1" customFormat="1" ht="36.75" customHeight="1" x14ac:dyDescent="0.25">
      <c r="A142" s="724" t="str">
        <f>IF('1.5 Mediana'!V53=TRUE,"",'1.5 Mediana'!J53)</f>
        <v xml:space="preserve">Lograr mejoras significativas en la imagen comercial de la compañía a través del incremento significativo de los casos de éxito </v>
      </c>
      <c r="B142" s="724"/>
      <c r="C142" s="724"/>
      <c r="D142" s="724"/>
      <c r="E142" s="597" t="str">
        <f t="shared" si="1"/>
        <v>1.4.4.2</v>
      </c>
      <c r="F142" s="200" t="str">
        <f>IF('1.5 Mediana'!V53=TRUE,"",'1.5 Mediana'!I53)</f>
        <v>1.4.4.2.H</v>
      </c>
      <c r="I142" s="198"/>
      <c r="L142"/>
      <c r="M142" s="6"/>
      <c r="N142" s="6"/>
      <c r="O142" s="6"/>
      <c r="P142" s="6"/>
      <c r="Q142" s="6"/>
      <c r="R142" s="6"/>
      <c r="S142" s="6"/>
      <c r="T142" s="6"/>
      <c r="U142" s="6"/>
    </row>
    <row r="143" spans="1:21" s="1" customFormat="1" ht="36.75" customHeight="1" x14ac:dyDescent="0.25">
      <c r="A143" s="724" t="str">
        <f>IF('1.5 Mediana'!V54=TRUE,"",'1.5 Mediana'!J54)</f>
        <v>Generar una mayor confianza de los clientes hacia la oferta de la compañía obteniendo de ésta manera recomendaciones de los mismos</v>
      </c>
      <c r="B143" s="724"/>
      <c r="C143" s="724"/>
      <c r="D143" s="724"/>
      <c r="E143" s="597" t="str">
        <f t="shared" si="1"/>
        <v>1.4.4.2</v>
      </c>
      <c r="F143" s="200" t="str">
        <f>IF('1.5 Mediana'!V54=TRUE,"",'1.5 Mediana'!I54)</f>
        <v>1.4.4.2.I</v>
      </c>
      <c r="I143" s="198"/>
      <c r="L143"/>
      <c r="M143" s="6"/>
      <c r="N143" s="6"/>
      <c r="O143" s="6"/>
      <c r="P143" s="6"/>
      <c r="Q143" s="6"/>
      <c r="R143" s="6"/>
      <c r="S143" s="6"/>
      <c r="T143" s="6"/>
      <c r="U143" s="6"/>
    </row>
    <row r="144" spans="1:21" s="1" customFormat="1" ht="15" customHeight="1" x14ac:dyDescent="0.25">
      <c r="A144" s="813" t="str">
        <f>IF('1.5 Mediana'!V60=TRUE,"",'1.5 Mediana'!J60)</f>
        <v>2.1 Planeación Estratégica Empresarial</v>
      </c>
      <c r="B144" s="813"/>
      <c r="C144" s="813"/>
      <c r="D144" s="813"/>
      <c r="E144" s="597" t="str">
        <f t="shared" si="1"/>
        <v/>
      </c>
      <c r="F144" s="200"/>
      <c r="I144" s="198"/>
      <c r="L144"/>
      <c r="M144" s="6"/>
      <c r="N144" s="6"/>
      <c r="O144" s="6"/>
      <c r="P144" s="6"/>
      <c r="Q144" s="6"/>
      <c r="R144" s="6"/>
      <c r="S144" s="6"/>
      <c r="T144" s="6"/>
      <c r="U144" s="6"/>
    </row>
    <row r="145" spans="1:21" s="1" customFormat="1" ht="63.75" customHeight="1" x14ac:dyDescent="0.25">
      <c r="A145" s="721" t="str">
        <f>IF('1.5 Mediana'!V65=TRUE,"",'1.5 Mediana'!J65)</f>
        <v xml:space="preserve">Establece su mercado objetivo y bajo un enfoque práctico desarrolla líneas de negocio con el objetivo de satisfacer una demanda existente y busca  la obtención o generación de los recursos necesarios para el desarrollo de los negocios conforme se presentan los requerimientos          </v>
      </c>
      <c r="B145" s="721"/>
      <c r="C145" s="721"/>
      <c r="D145" s="721"/>
      <c r="E145" s="597" t="str">
        <f t="shared" si="1"/>
        <v>2.1.1</v>
      </c>
      <c r="F145" s="200" t="str">
        <f>IF('1.5 Mediana'!V65=TRUE,"",'1.5 Mediana'!I65)</f>
        <v>2.1.1</v>
      </c>
      <c r="I145" s="198"/>
      <c r="L145"/>
      <c r="M145" s="6"/>
      <c r="N145" s="6"/>
      <c r="O145" s="6"/>
      <c r="P145" s="6"/>
      <c r="Q145" s="6"/>
      <c r="R145" s="6"/>
      <c r="S145" s="6"/>
      <c r="T145" s="6"/>
      <c r="U145" s="6"/>
    </row>
    <row r="146" spans="1:21" s="1" customFormat="1" ht="63.75" customHeight="1" x14ac:dyDescent="0.25">
      <c r="A146" s="721" t="str">
        <f>IF('1.5 Mediana'!V66=TRUE,"",'1.5 Mediana'!J66)</f>
        <v>Desarrolla documentos que proporcionan evidencia de las actividades llevadas a cabo o los resultados obtenidos en su proceso de Planeación Estratégica, los cuales pueden constar de:</v>
      </c>
      <c r="B146" s="721"/>
      <c r="C146" s="721"/>
      <c r="D146" s="721"/>
      <c r="E146" s="597" t="str">
        <f t="shared" ref="E146" si="9">MID(F146,1,7)</f>
        <v>2.1.3.1</v>
      </c>
      <c r="F146" s="200" t="str">
        <f>IF('1.5 Mediana'!V66=TRUE,"",'1.5 Mediana'!I66)</f>
        <v>2.1.3.1</v>
      </c>
      <c r="I146" s="198"/>
      <c r="L146"/>
      <c r="M146" s="6"/>
      <c r="N146" s="6"/>
      <c r="O146" s="6"/>
      <c r="P146" s="6"/>
      <c r="Q146" s="6"/>
      <c r="R146" s="6"/>
      <c r="S146" s="6"/>
      <c r="T146" s="6"/>
      <c r="U146" s="6"/>
    </row>
    <row r="147" spans="1:21" s="1" customFormat="1" ht="47.25" customHeight="1" x14ac:dyDescent="0.25">
      <c r="A147" s="724" t="str">
        <f>IF('1.5 Mediana'!V67=TRUE,"",'1.5 Mediana'!J67)</f>
        <v xml:space="preserve">Modelos y metodologías para generar, seleccionar y evaluar e implementar estrategias empresariales o corporativas enfocadas en mejorar la competividad y posicionamiento de la empresa en el sector de TI  
</v>
      </c>
      <c r="B147" s="724"/>
      <c r="C147" s="724"/>
      <c r="D147" s="724"/>
      <c r="E147" s="597" t="str">
        <f t="shared" si="1"/>
        <v>2.1.3.1</v>
      </c>
      <c r="F147" s="200" t="str">
        <f>IF('1.5 Mediana'!V67=TRUE,"",'1.5 Mediana'!I67)</f>
        <v>2.1.3.1.A</v>
      </c>
      <c r="I147" s="198"/>
      <c r="L147"/>
      <c r="M147" s="6"/>
      <c r="N147" s="6"/>
      <c r="O147" s="6"/>
      <c r="P147" s="6"/>
      <c r="Q147" s="6"/>
      <c r="R147" s="6"/>
      <c r="S147" s="6"/>
      <c r="T147" s="6"/>
      <c r="U147" s="6"/>
    </row>
    <row r="148" spans="1:21" s="1" customFormat="1" ht="47.25" customHeight="1" x14ac:dyDescent="0.25">
      <c r="A148" s="721" t="str">
        <f>IF('1.5 Mediana'!V68=TRUE,"",'1.5 Mediana'!J68)</f>
        <v>Mide la efectividad del proceso de Planeación Estratégica ya que cuenta con indicadores de desempeño muestran:</v>
      </c>
      <c r="B148" s="721"/>
      <c r="C148" s="721"/>
      <c r="D148" s="721"/>
      <c r="E148" s="597" t="str">
        <f t="shared" ref="E148" si="10">MID(F148,1,7)</f>
        <v>2.1.4.2</v>
      </c>
      <c r="F148" s="200" t="str">
        <f>IF('1.5 Mediana'!V68=TRUE,"",'1.5 Mediana'!I68)</f>
        <v>2.1.4.2</v>
      </c>
      <c r="I148" s="198"/>
      <c r="L148"/>
      <c r="M148" s="6"/>
      <c r="N148" s="6"/>
      <c r="O148" s="6"/>
      <c r="P148" s="6"/>
      <c r="Q148" s="6"/>
      <c r="R148" s="6"/>
      <c r="S148" s="6"/>
      <c r="T148" s="6"/>
      <c r="U148" s="6"/>
    </row>
    <row r="149" spans="1:21" s="1" customFormat="1" ht="44.25" customHeight="1" x14ac:dyDescent="0.25">
      <c r="A149" s="724" t="str">
        <f>IF('1.5 Mediana'!V69=TRUE,"",'1.5 Mediana'!J69)</f>
        <v>El mantenimiento de las ventajas comparativas que permiten  alcanzar, sostener y mejorar una determinada posición en el entorno socioeconómico</v>
      </c>
      <c r="B149" s="724"/>
      <c r="C149" s="724"/>
      <c r="D149" s="724"/>
      <c r="E149" s="597" t="str">
        <f t="shared" si="1"/>
        <v>2.1.4.2</v>
      </c>
      <c r="F149" s="200" t="str">
        <f>IF('1.5 Mediana'!V69=TRUE,"",'1.5 Mediana'!I69)</f>
        <v>2.1.4.2.G</v>
      </c>
      <c r="I149" s="198"/>
      <c r="L149"/>
      <c r="M149" s="6"/>
      <c r="N149" s="6"/>
      <c r="O149" s="6"/>
      <c r="P149" s="6"/>
      <c r="Q149" s="6"/>
      <c r="R149" s="6"/>
      <c r="S149" s="6"/>
      <c r="T149" s="6"/>
      <c r="U149" s="6"/>
    </row>
    <row r="150" spans="1:21" s="1" customFormat="1" ht="22.5" customHeight="1" x14ac:dyDescent="0.25">
      <c r="A150" s="727" t="s">
        <v>1126</v>
      </c>
      <c r="B150" s="727"/>
      <c r="C150" s="727"/>
      <c r="D150" s="727"/>
      <c r="E150" s="595" t="s">
        <v>1134</v>
      </c>
      <c r="F150" s="200"/>
      <c r="I150" s="198"/>
      <c r="L150"/>
      <c r="M150" s="6"/>
      <c r="N150" s="6"/>
      <c r="O150" s="6"/>
      <c r="P150" s="6"/>
      <c r="Q150" s="6"/>
      <c r="R150" s="6"/>
      <c r="S150" s="6"/>
      <c r="T150" s="6"/>
      <c r="U150" s="6"/>
    </row>
    <row r="151" spans="1:21" s="1" customFormat="1" x14ac:dyDescent="0.25">
      <c r="A151" s="725" t="str">
        <f>IF('1.5 Mediana'!V76=TRUE,"",'1.5 Mediana'!J76)</f>
        <v>1.1 Administración del conocimiento financiero</v>
      </c>
      <c r="B151" s="725"/>
      <c r="C151" s="725"/>
      <c r="D151" s="725"/>
      <c r="E151" s="597"/>
      <c r="F151" s="200"/>
      <c r="I151" s="198"/>
      <c r="L151"/>
      <c r="M151" s="6"/>
      <c r="N151" s="6"/>
      <c r="O151" s="6"/>
      <c r="P151" s="6"/>
      <c r="Q151" s="6"/>
      <c r="R151" s="6"/>
      <c r="S151" s="6"/>
      <c r="T151" s="6"/>
      <c r="U151" s="6"/>
    </row>
    <row r="152" spans="1:21" s="1" customFormat="1" ht="50.25" customHeight="1" x14ac:dyDescent="0.25">
      <c r="A152" s="721" t="str">
        <f>IF('1.5 Mediana'!V81=TRUE,"",'1.5 Mediana'!J81)</f>
        <v>El empresario y algunos de sus colaboradores tienen nociones de finanzas que aplican de manera práctica en la gestión financiera de la empresa.</v>
      </c>
      <c r="B152" s="721"/>
      <c r="C152" s="721"/>
      <c r="D152" s="721"/>
      <c r="E152" s="597" t="str">
        <f t="shared" ref="E152:E185" si="11">MID(F152,1,7)</f>
        <v>1.1.1</v>
      </c>
      <c r="F152" s="200" t="str">
        <f>IF('1.5 Mediana'!V81=TRUE,"",'1.5 Mediana'!I81)</f>
        <v>1.1.1</v>
      </c>
      <c r="I152" s="198"/>
      <c r="L152"/>
      <c r="M152" s="6"/>
      <c r="N152" s="6"/>
      <c r="O152" s="6"/>
      <c r="P152" s="6"/>
      <c r="Q152" s="6"/>
      <c r="R152" s="6"/>
      <c r="S152" s="6"/>
      <c r="T152" s="6"/>
      <c r="U152" s="6"/>
    </row>
    <row r="153" spans="1:21" s="1" customFormat="1" ht="50.25" customHeight="1" x14ac:dyDescent="0.25">
      <c r="A153" s="721" t="str">
        <f>IF('1.5 Mediana'!V82=TRUE,"",'1.5 Mediana'!J82)</f>
        <v>El proceso de Administración del Conocimiento Financiero dentro de la empresa está formalizado y estructurado de tal forma que se establecen los siguientes elementos:</v>
      </c>
      <c r="B153" s="721"/>
      <c r="C153" s="721"/>
      <c r="D153" s="721"/>
      <c r="E153" s="597" t="str">
        <f t="shared" ref="E153" si="12">MID(F153,1,7)</f>
        <v>1.1.2.1</v>
      </c>
      <c r="F153" s="200" t="str">
        <f>IF('1.5 Mediana'!V82=TRUE,"",'1.5 Mediana'!I82)</f>
        <v>1.1.2.1</v>
      </c>
      <c r="I153" s="198"/>
      <c r="L153"/>
      <c r="M153" s="6"/>
      <c r="N153" s="6"/>
      <c r="O153" s="6"/>
      <c r="P153" s="6"/>
      <c r="Q153" s="6"/>
      <c r="R153" s="6"/>
      <c r="S153" s="6"/>
      <c r="T153" s="6"/>
      <c r="U153" s="6"/>
    </row>
    <row r="154" spans="1:21" s="1" customFormat="1" ht="62.25" customHeight="1" x14ac:dyDescent="0.25">
      <c r="A154" s="724" t="str">
        <f>IF('1.5 Mediana'!V83=TRUE,"",'1.5 Mediana'!J83)</f>
        <v>Definición de los perfiles de puestos y funciones de la administración financiera, requerimientos básicos y objetivos en cuanto a conocimientos y habilidades relacionados con cada puesto</v>
      </c>
      <c r="B154" s="724"/>
      <c r="C154" s="724"/>
      <c r="D154" s="724"/>
      <c r="E154" s="597" t="str">
        <f t="shared" si="11"/>
        <v>1.1.2.1</v>
      </c>
      <c r="F154" s="200" t="str">
        <f>IF('1.5 Mediana'!V83=TRUE,"",'1.5 Mediana'!I83)</f>
        <v>1.1.2.1.A</v>
      </c>
      <c r="I154" s="198"/>
      <c r="L154"/>
      <c r="M154" s="6"/>
      <c r="N154" s="6"/>
      <c r="O154" s="6"/>
      <c r="P154" s="6"/>
      <c r="Q154" s="6"/>
      <c r="R154" s="6"/>
      <c r="S154" s="6"/>
      <c r="T154" s="6"/>
      <c r="U154" s="6"/>
    </row>
    <row r="155" spans="1:21" s="1" customFormat="1" ht="38.25" customHeight="1" x14ac:dyDescent="0.25">
      <c r="A155" s="724" t="str">
        <f>IF('1.5 Mediana'!V84=TRUE,"",'1.5 Mediana'!J84)</f>
        <v>La empresa proporciona conocimiento al personal del área financiera para incrementar su valor agregado</v>
      </c>
      <c r="B155" s="724"/>
      <c r="C155" s="724"/>
      <c r="D155" s="724"/>
      <c r="E155" s="597" t="str">
        <f t="shared" si="11"/>
        <v>1.1.2.1</v>
      </c>
      <c r="F155" s="200" t="str">
        <f>IF('1.5 Mediana'!V84=TRUE,"",'1.5 Mediana'!I84)</f>
        <v>1.1.2.1.B</v>
      </c>
      <c r="I155" s="198"/>
      <c r="L155"/>
      <c r="M155" s="6"/>
      <c r="N155" s="6"/>
      <c r="O155" s="6"/>
      <c r="P155" s="6"/>
      <c r="Q155" s="6"/>
      <c r="R155" s="6"/>
      <c r="S155" s="6"/>
      <c r="T155" s="6"/>
      <c r="U155" s="6"/>
    </row>
    <row r="156" spans="1:21" s="1" customFormat="1" ht="15" customHeight="1" x14ac:dyDescent="0.25">
      <c r="A156" s="725" t="str">
        <f>IF('1.5 Mediana'!V86=TRUE,"",'1.5 Mediana'!J86)</f>
        <v>1.2 Elaboración y Reporte de la Información Financiera</v>
      </c>
      <c r="B156" s="725"/>
      <c r="C156" s="725"/>
      <c r="D156" s="725"/>
      <c r="E156" s="597"/>
      <c r="F156" s="200"/>
      <c r="I156" s="198"/>
      <c r="L156"/>
      <c r="M156" s="6"/>
      <c r="N156" s="6"/>
      <c r="O156" s="6"/>
      <c r="P156" s="6"/>
      <c r="Q156" s="6"/>
      <c r="R156" s="6"/>
      <c r="S156" s="6"/>
      <c r="T156" s="6"/>
      <c r="U156" s="6"/>
    </row>
    <row r="157" spans="1:21" ht="52.5" customHeight="1" x14ac:dyDescent="0.25">
      <c r="A157" s="721" t="str">
        <f>IF('1.5 Mediana'!V91=TRUE,"",'1.5 Mediana'!J91)</f>
        <v>El proceso de Elaboración y Reporte de la Información Financiera se realiza de manera periódica y se administra o subcontrata (outsourcing) la actividad de elaboración y procesamiento de información financiera</v>
      </c>
      <c r="B157" s="721"/>
      <c r="C157" s="721"/>
      <c r="D157" s="721"/>
      <c r="E157" s="597" t="str">
        <f t="shared" si="11"/>
        <v>1.2.1</v>
      </c>
      <c r="F157" s="200" t="str">
        <f>IF('1.5 Mediana'!V91=TRUE,"",'1.5 Mediana'!I91)</f>
        <v>1.2.1</v>
      </c>
    </row>
    <row r="158" spans="1:21" ht="52.5" customHeight="1" x14ac:dyDescent="0.25">
      <c r="A158" s="721" t="str">
        <f>IF('1.5 Mediana'!V92=TRUE,"",'1.5 Mediana'!J92)</f>
        <v>La empresa de TI está estructurada y su proceso de Elaboración y Reporte de la Información Financiera se encuentra formalizado, a través de lo siguiente:</v>
      </c>
      <c r="B158" s="721"/>
      <c r="C158" s="721"/>
      <c r="D158" s="721"/>
      <c r="E158" s="597" t="str">
        <f t="shared" ref="E158" si="13">MID(F158,1,7)</f>
        <v>1.2.2.1</v>
      </c>
      <c r="F158" s="200" t="str">
        <f>IF('1.5 Mediana'!V92=TRUE,"",'1.5 Mediana'!I92)</f>
        <v>1.2.2.1</v>
      </c>
    </row>
    <row r="159" spans="1:21" ht="40.5" customHeight="1" x14ac:dyDescent="0.25">
      <c r="A159" s="724" t="str">
        <f>IF('1.5 Mediana'!V93=TRUE,"",'1.5 Mediana'!J93)</f>
        <v>Mantiene un historial de buró de crédito y buró legal del aval positivos</v>
      </c>
      <c r="B159" s="724"/>
      <c r="C159" s="724"/>
      <c r="D159" s="724"/>
      <c r="E159" s="597" t="str">
        <f t="shared" si="11"/>
        <v>1.2.2.1</v>
      </c>
      <c r="F159" s="200" t="str">
        <f>IF('1.5 Mediana'!V93=TRUE,"",'1.5 Mediana'!I93)</f>
        <v>1.2.2.1.A</v>
      </c>
    </row>
    <row r="160" spans="1:21" ht="64.5" customHeight="1" x14ac:dyDescent="0.25">
      <c r="A160" s="724" t="str">
        <f>IF('1.5 Mediana'!V94=TRUE,"",'1.5 Mediana'!J94)</f>
        <v>Las actividades de elaboración y reporte interno de la información financiera están definidas, consideran la definición de funciones y responsabilidades del área, la descripción de procesos y procedimientos para elaborar la información financiera de manera formal y veraz, y el cumplimiento de obligaciones legales y fiscales</v>
      </c>
      <c r="B160" s="724"/>
      <c r="C160" s="724"/>
      <c r="D160" s="724"/>
      <c r="E160" s="597" t="str">
        <f t="shared" si="11"/>
        <v>1.2.2.1</v>
      </c>
      <c r="F160" s="200" t="str">
        <f>IF('1.5 Mediana'!V94=TRUE,"",'1.5 Mediana'!I94)</f>
        <v>1.2.2.1.B</v>
      </c>
    </row>
    <row r="161" spans="1:6" ht="64.5" customHeight="1" x14ac:dyDescent="0.25">
      <c r="A161" s="721" t="str">
        <f>IF('1.5 Mediana'!V95=TRUE,"",'1.5 Mediana'!J95)</f>
        <v>Desarrolla documentos que proporcionan evidencia de las actividades llevadas a cabo o los resultados obtenidos en el proceso de Elaboración y Reporte de la Información Financiera, entre los que se encuentran:</v>
      </c>
      <c r="B161" s="721"/>
      <c r="C161" s="721"/>
      <c r="D161" s="721"/>
      <c r="E161" s="597" t="str">
        <f t="shared" ref="E161" si="14">MID(F161,1,7)</f>
        <v>1.2.3.1</v>
      </c>
      <c r="F161" s="200" t="str">
        <f>IF('1.5 Mediana'!V95=TRUE,"",'1.5 Mediana'!I95)</f>
        <v>1.2.3.1</v>
      </c>
    </row>
    <row r="162" spans="1:6" ht="49.5" customHeight="1" x14ac:dyDescent="0.25">
      <c r="A162" s="724" t="str">
        <f>IF('1.5 Mediana'!V96=TRUE,"",'1.5 Mediana'!J96)</f>
        <v>Procedimientos para la elaboración de la información financiera, la cual para ser de calidad debe ser comparable, representable, objetiva, verificable y entregable de forma oportuna</v>
      </c>
      <c r="B162" s="724"/>
      <c r="C162" s="724"/>
      <c r="D162" s="724"/>
      <c r="E162" s="597" t="str">
        <f t="shared" si="11"/>
        <v>1.2.3.1</v>
      </c>
      <c r="F162" s="200" t="str">
        <f>IF('1.5 Mediana'!V96=TRUE,"",'1.5 Mediana'!I96)</f>
        <v>1.2.3.1.A</v>
      </c>
    </row>
    <row r="163" spans="1:6" ht="40.5" customHeight="1" x14ac:dyDescent="0.25">
      <c r="A163" s="724" t="str">
        <f>IF('1.5 Mediana'!V97=TRUE,"",'1.5 Mediana'!J97)</f>
        <v>Técnicas de análisis de la información financiera, con porcentajes, razones o por comparación</v>
      </c>
      <c r="B163" s="724"/>
      <c r="C163" s="724"/>
      <c r="D163" s="724"/>
      <c r="E163" s="597" t="str">
        <f t="shared" si="11"/>
        <v>1.2.3.1</v>
      </c>
      <c r="F163" s="200" t="str">
        <f>IF('1.5 Mediana'!V97=TRUE,"",'1.5 Mediana'!I97)</f>
        <v>1.2.3.1.B</v>
      </c>
    </row>
    <row r="164" spans="1:6" ht="52.5" customHeight="1" x14ac:dyDescent="0.25">
      <c r="A164" s="724" t="str">
        <f>IF('1.5 Mediana'!V98=TRUE,"",'1.5 Mediana'!J98)</f>
        <v>Medidas de monitoreo y control de la información financiera mediante informes de cumplimiento de los objetivos y la verificación y validación de la calidad de la información y documentación financiera</v>
      </c>
      <c r="B164" s="724"/>
      <c r="C164" s="724"/>
      <c r="D164" s="724"/>
      <c r="E164" s="597" t="str">
        <f t="shared" si="11"/>
        <v>1.2.3.1</v>
      </c>
      <c r="F164" s="200" t="str">
        <f>IF('1.5 Mediana'!V98=TRUE,"",'1.5 Mediana'!I98)</f>
        <v>1.2.3.1.C</v>
      </c>
    </row>
    <row r="165" spans="1:6" ht="15" customHeight="1" x14ac:dyDescent="0.25">
      <c r="A165" s="725" t="str">
        <f>IF('1.5 Mediana'!V105=TRUE,"",'1.5 Mediana'!J105)</f>
        <v>2.1 Planeación y Control de Gestión Financieros</v>
      </c>
      <c r="B165" s="725"/>
      <c r="C165" s="725"/>
      <c r="D165" s="725"/>
      <c r="E165" s="597"/>
      <c r="F165" s="200"/>
    </row>
    <row r="166" spans="1:6" ht="44.25" customHeight="1" x14ac:dyDescent="0.25">
      <c r="A166" s="721" t="str">
        <f>IF('1.5 Mediana'!V110=TRUE,"",'1.5 Mediana'!J110)</f>
        <v>El proceso de Planeación y Control de Gestión Financiera se realiza con un enfoque práctico, basándose en tendencias generales del sector y en las experiencias pasadas de la empresa para proyectar la información.</v>
      </c>
      <c r="B166" s="721"/>
      <c r="C166" s="721"/>
      <c r="D166" s="721"/>
      <c r="E166" s="597" t="str">
        <f t="shared" si="11"/>
        <v>2.1.1</v>
      </c>
      <c r="F166" s="200" t="str">
        <f>IF('1.5 Mediana'!V110=TRUE,"",'1.5 Mediana'!I110)</f>
        <v>2.1.1</v>
      </c>
    </row>
    <row r="167" spans="1:6" ht="44.25" customHeight="1" x14ac:dyDescent="0.25">
      <c r="A167" s="721" t="str">
        <f>IF('1.5 Mediana'!V111=TRUE,"",'1.5 Mediana'!J111)</f>
        <v>La empresa cuenta con una función de Planeación y Control de Gestión Financiera cuyas actividades consideran lo siguiente:</v>
      </c>
      <c r="B167" s="721"/>
      <c r="C167" s="721"/>
      <c r="D167" s="721"/>
      <c r="E167" s="597" t="str">
        <f t="shared" ref="E167" si="15">MID(F167,1,7)</f>
        <v>2.1.2.1</v>
      </c>
      <c r="F167" s="200" t="str">
        <f>IF('1.5 Mediana'!V111=TRUE,"",'1.5 Mediana'!I111)</f>
        <v>2.1.2.1</v>
      </c>
    </row>
    <row r="168" spans="1:6" ht="44.25" customHeight="1" x14ac:dyDescent="0.25">
      <c r="A168" s="724" t="str">
        <f>IF('1.5 Mediana'!V112=TRUE,"",'1.5 Mediana'!J112)</f>
        <v>Elaboración de proyecciones y administración de las actividades de control de gestión con una orientación operativa (seguimiento y control de gestión presupuestaria)</v>
      </c>
      <c r="B168" s="724"/>
      <c r="C168" s="724"/>
      <c r="D168" s="724"/>
      <c r="E168" s="597" t="str">
        <f t="shared" si="11"/>
        <v>2.1.2.1</v>
      </c>
      <c r="F168" s="200" t="str">
        <f>IF('1.5 Mediana'!V112=TRUE,"",'1.5 Mediana'!I112)</f>
        <v>2.1.2.1.A</v>
      </c>
    </row>
    <row r="169" spans="1:6" ht="53.25" customHeight="1" x14ac:dyDescent="0.25">
      <c r="A169" s="721" t="str">
        <f>IF('1.5 Mediana'!V113=TRUE,"",'1.5 Mediana'!J113)</f>
        <v>Desarrolla modelos y metodologías que proporcionan evidencia de las actividades llevadas a cabo o los resultados obtenidos en el proceso de planeación y control de gestión financiera, entre los que se encuentran:</v>
      </c>
      <c r="B169" s="721"/>
      <c r="C169" s="721"/>
      <c r="D169" s="721"/>
      <c r="E169" s="597" t="str">
        <f t="shared" ref="E169" si="16">MID(F169,1,7)</f>
        <v>2.1.3.1</v>
      </c>
      <c r="F169" s="200" t="str">
        <f>IF('1.5 Mediana'!V113=TRUE,"",'1.5 Mediana'!I113)</f>
        <v>2.1.3.1</v>
      </c>
    </row>
    <row r="170" spans="1:6" ht="58.5" customHeight="1" x14ac:dyDescent="0.25">
      <c r="A170" s="724" t="str">
        <f>IF('1.5 Mediana'!V114=TRUE,"",'1.5 Mediana'!J114)</f>
        <v xml:space="preserve">Métodos para establecer diferentes tipos de planeación en función del horizonte de tiempo, entre las cuales se consideran la planeación estratégica, operativa y presupuestaria, y alineación de la planeación operativa con los objetivos estratégicos </v>
      </c>
      <c r="B170" s="724"/>
      <c r="C170" s="724"/>
      <c r="D170" s="724"/>
      <c r="E170" s="597" t="str">
        <f t="shared" si="11"/>
        <v>2.1.3.1</v>
      </c>
      <c r="F170" s="200" t="str">
        <f>IF('1.5 Mediana'!V114=TRUE,"",'1.5 Mediana'!I114)</f>
        <v>2.1.3.1.A</v>
      </c>
    </row>
    <row r="171" spans="1:6" ht="44.25" customHeight="1" x14ac:dyDescent="0.25">
      <c r="A171" s="724" t="str">
        <f>IF('1.5 Mediana'!V115=TRUE,"",'1.5 Mediana'!J115)</f>
        <v>Técnicas para elaborar proyecciones financieras (ventas, participación de mercado, estados financieros, etc.)</v>
      </c>
      <c r="B171" s="724"/>
      <c r="C171" s="724"/>
      <c r="D171" s="724"/>
      <c r="E171" s="597" t="str">
        <f t="shared" si="11"/>
        <v>2.1.3.1</v>
      </c>
      <c r="F171" s="200" t="str">
        <f>IF('1.5 Mediana'!V115=TRUE,"",'1.5 Mediana'!I115)</f>
        <v>2.1.3.1.B</v>
      </c>
    </row>
    <row r="172" spans="1:6" ht="44.25" customHeight="1" x14ac:dyDescent="0.25">
      <c r="A172" s="721" t="str">
        <f>IF('1.5 Mediana'!V116=TRUE,"",'1.5 Mediana'!J116)</f>
        <v>Su proceso de planeación y control de gestión financiera se encuentra automatizado a través de herramientas que le permitan:</v>
      </c>
      <c r="B172" s="721"/>
      <c r="C172" s="721"/>
      <c r="D172" s="721"/>
      <c r="E172" s="597" t="str">
        <f t="shared" ref="E172" si="17">MID(F172,1,7)</f>
        <v>2.1.4.1</v>
      </c>
      <c r="F172" s="200" t="str">
        <f>IF('1.5 Mediana'!V116=TRUE,"",'1.5 Mediana'!I116)</f>
        <v>2.1.4.1</v>
      </c>
    </row>
    <row r="173" spans="1:6" ht="52.5" customHeight="1" x14ac:dyDescent="0.25">
      <c r="A173" s="724" t="str">
        <f>IF('1.5 Mediana'!V117=TRUE,"",'1.5 Mediana'!J117)</f>
        <v xml:space="preserve">Utilizar las siguientes razones financieras como herramienta de proyección: liquidez, rentabilidad, endeudamiento, administración de activos, tasa de crecimiento, análisis del punto de equilibrio y determinación de la estructura financiera óptima </v>
      </c>
      <c r="B173" s="724"/>
      <c r="C173" s="724"/>
      <c r="D173" s="724"/>
      <c r="E173" s="597" t="str">
        <f t="shared" si="11"/>
        <v>2.1.4.1</v>
      </c>
      <c r="F173" s="200" t="str">
        <f>IF('1.5 Mediana'!V117=TRUE,"",'1.5 Mediana'!I117)</f>
        <v>2.1.4.1.A</v>
      </c>
    </row>
    <row r="174" spans="1:6" ht="44.25" customHeight="1" x14ac:dyDescent="0.25">
      <c r="A174" s="724" t="str">
        <f>IF('1.5 Mediana'!V118=TRUE,"",'1.5 Mediana'!J118)</f>
        <v>Realizar presupuestos operativos (ingresos presupuestados) y financieros (balance presupuestado y presupuestado de flujo de caja)</v>
      </c>
      <c r="B174" s="724"/>
      <c r="C174" s="724"/>
      <c r="D174" s="724"/>
      <c r="E174" s="597" t="str">
        <f t="shared" si="11"/>
        <v>2.1.4.1</v>
      </c>
      <c r="F174" s="200" t="str">
        <f>IF('1.5 Mediana'!V118=TRUE,"",'1.5 Mediana'!I118)</f>
        <v>2.1.4.1.B</v>
      </c>
    </row>
    <row r="175" spans="1:6" ht="15" customHeight="1" x14ac:dyDescent="0.25">
      <c r="A175" s="725" t="str">
        <f>IF('1.5 Mediana'!V120=TRUE,"",'1.5 Mediana'!J120)</f>
        <v>2.2 Administración del Capital de Trabajo</v>
      </c>
      <c r="B175" s="725"/>
      <c r="C175" s="725"/>
      <c r="D175" s="725"/>
      <c r="E175" s="597"/>
      <c r="F175" s="200"/>
    </row>
    <row r="176" spans="1:6" ht="54.75" customHeight="1" x14ac:dyDescent="0.25">
      <c r="A176" s="721" t="str">
        <f>IF('1.5 Mediana'!V125=TRUE,"",'1.5 Mediana'!J125)</f>
        <v>El proceso de Administración del Capital de Trabajo se realiza de forma funcional, conforme va operando la empresa y van desarrollándose los  proyectos y/o servicios. Existen registros donde se determina el nivel de liquidez de la empresa.</v>
      </c>
      <c r="B176" s="721"/>
      <c r="C176" s="721"/>
      <c r="D176" s="721"/>
      <c r="E176" s="597" t="str">
        <f t="shared" si="11"/>
        <v>2.2.1.1</v>
      </c>
      <c r="F176" s="200" t="str">
        <f>IF('1.5 Mediana'!V125=TRUE,"",'1.5 Mediana'!I125)</f>
        <v>2.2.1.1</v>
      </c>
    </row>
    <row r="177" spans="1:6" ht="66.75" customHeight="1" x14ac:dyDescent="0.25">
      <c r="A177" s="721" t="str">
        <f>IF('1.5 Mediana'!V126=TRUE,"",'1.5 Mediana'!J126)</f>
        <v>Además, el capital de trabajo se financia con una orientación pragmática, en función de los recursos disponibles en la empresa y de las deudas que se contraen. Existen registros de los financiamientos utilizados para operar, tales como la tesorería o los préstamos otorgados (clientes, proveedores, créditos bancarios).</v>
      </c>
      <c r="B177" s="721"/>
      <c r="C177" s="721"/>
      <c r="D177" s="721"/>
      <c r="E177" s="597" t="str">
        <f t="shared" si="11"/>
        <v>2.2.1.2</v>
      </c>
      <c r="F177" s="200" t="str">
        <f>IF('1.5 Mediana'!V126=TRUE,"",'1.5 Mediana'!I126)</f>
        <v>2.2.1.2</v>
      </c>
    </row>
    <row r="178" spans="1:6" ht="45" customHeight="1" x14ac:dyDescent="0.25">
      <c r="A178" s="721" t="str">
        <f>IF('1.5 Mediana'!V127=TRUE,"",'1.5 Mediana'!J127)</f>
        <v>El proceso de Administración del Capital de Trabajo en la empresa de TI está estructurado a través de los aspectos siguientes:</v>
      </c>
      <c r="B178" s="721"/>
      <c r="C178" s="721"/>
      <c r="D178" s="721"/>
      <c r="E178" s="597" t="str">
        <f t="shared" ref="E178" si="18">MID(F178,1,7)</f>
        <v>2.2.2.1</v>
      </c>
      <c r="F178" s="200" t="str">
        <f>IF('1.5 Mediana'!V127=TRUE,"",'1.5 Mediana'!I127)</f>
        <v>2.2.2.1</v>
      </c>
    </row>
    <row r="179" spans="1:6" ht="42.75" customHeight="1" x14ac:dyDescent="0.25">
      <c r="A179" s="724" t="str">
        <f>IF('1.5 Mediana'!V128=TRUE,"",'1.5 Mediana'!J128)</f>
        <v>Elaboración de un Plan de Administración del Efectivo y Valores Negociables con fines a asegurar saldos adecuados de efectivo</v>
      </c>
      <c r="B179" s="724"/>
      <c r="C179" s="724"/>
      <c r="D179" s="724"/>
      <c r="E179" s="597" t="str">
        <f t="shared" si="11"/>
        <v>2.2.2.1</v>
      </c>
      <c r="F179" s="200" t="str">
        <f>IF('1.5 Mediana'!V128=TRUE,"",'1.5 Mediana'!I128)</f>
        <v>2.2.2.1.A</v>
      </c>
    </row>
    <row r="180" spans="1:6" ht="42.75" customHeight="1" x14ac:dyDescent="0.25">
      <c r="A180" s="724" t="str">
        <f>IF('1.5 Mediana'!V129=TRUE,"",'1.5 Mediana'!J129)</f>
        <v>Análisis del flujo de caja para detectar los problemas de liquidez, conocer la viabilidad de los proyectos y la rentabilidad de la empresa</v>
      </c>
      <c r="B180" s="724"/>
      <c r="C180" s="724"/>
      <c r="D180" s="724"/>
      <c r="E180" s="597" t="str">
        <f t="shared" si="11"/>
        <v>2.2.2.1</v>
      </c>
      <c r="F180" s="200" t="str">
        <f>IF('1.5 Mediana'!V129=TRUE,"",'1.5 Mediana'!I129)</f>
        <v>2.2.2.1.C</v>
      </c>
    </row>
    <row r="181" spans="1:6" ht="49.5" customHeight="1" x14ac:dyDescent="0.25">
      <c r="A181" s="724" t="str">
        <f>IF('1.5 Mediana'!V130=TRUE,"",'1.5 Mediana'!J130)</f>
        <v>Determinación de la forma en la que se puedan incrementar las entradas y reducir las salidas de efectivo en términos de volumen y frecuencia para alinear el ciclo operativo con el ciclo de caja</v>
      </c>
      <c r="B181" s="724"/>
      <c r="C181" s="724"/>
      <c r="D181" s="724"/>
      <c r="E181" s="597" t="str">
        <f t="shared" si="11"/>
        <v>2.2.2.1</v>
      </c>
      <c r="F181" s="200" t="str">
        <f>IF('1.5 Mediana'!V130=TRUE,"",'1.5 Mediana'!I130)</f>
        <v>2.2.2.1.D</v>
      </c>
    </row>
    <row r="182" spans="1:6" ht="49.5" customHeight="1" x14ac:dyDescent="0.25">
      <c r="A182" s="721" t="str">
        <f>IF('1.5 Mediana'!V131=TRUE,"",'1.5 Mediana'!J131)</f>
        <v>La empresa desarrolla modelos y metodologías que le permitan maximizar la eficacia de su proceso de Administración del Capital de Trabajo, tales como:</v>
      </c>
      <c r="B182" s="721"/>
      <c r="C182" s="721"/>
      <c r="D182" s="721"/>
      <c r="E182" s="597" t="str">
        <f t="shared" ref="E182" si="19">MID(F182,1,7)</f>
        <v>2.2.3.1</v>
      </c>
      <c r="F182" s="200" t="str">
        <f>IF('1.5 Mediana'!V131=TRUE,"",'1.5 Mediana'!I131)</f>
        <v>2.2.3.1</v>
      </c>
    </row>
    <row r="183" spans="1:6" ht="28.5" customHeight="1" x14ac:dyDescent="0.25">
      <c r="A183" s="812" t="str">
        <f>IF('1.5 Mediana'!V132=TRUE,"",'1.5 Mediana'!J132)</f>
        <v>Estrategias de previsión, análisis y diferenciación de los planes de financiamiento:</v>
      </c>
      <c r="B183" s="812"/>
      <c r="C183" s="812"/>
      <c r="D183" s="812"/>
      <c r="E183" s="597"/>
      <c r="F183" s="200">
        <f>IF('1.5 Mediana'!V132=TRUE,"",'1.5 Mediana'!I132)</f>
        <v>0</v>
      </c>
    </row>
    <row r="184" spans="1:6" ht="42.75" customHeight="1" x14ac:dyDescent="0.25">
      <c r="A184" s="724" t="str">
        <f>IF('1.5 Mediana'!V133=TRUE,"",'1.5 Mediana'!J133)</f>
        <v>Estrategias de gestión de pasivos circulantes, mediante las cuales se analizan las formas de financiamiento disponibles, ya sea espontáneo o no espontáneo</v>
      </c>
      <c r="B184" s="724"/>
      <c r="C184" s="724"/>
      <c r="D184" s="724"/>
      <c r="E184" s="597" t="str">
        <f t="shared" si="11"/>
        <v>2.2.3.1</v>
      </c>
      <c r="F184" s="200" t="str">
        <f>IF('1.5 Mediana'!V133=TRUE,"",'1.5 Mediana'!I133)</f>
        <v>2.2.3.1.F</v>
      </c>
    </row>
    <row r="185" spans="1:6" ht="42.75" customHeight="1" x14ac:dyDescent="0.25">
      <c r="A185" s="724" t="str">
        <f>IF('1.5 Mediana'!V134=TRUE,"",'1.5 Mediana'!J134)</f>
        <v>Análisis de la eficiencia en la administración de activos mediante el índice de rotación de activos, días de cartera, proveedores y del ciclo financiero</v>
      </c>
      <c r="B185" s="724"/>
      <c r="C185" s="724"/>
      <c r="D185" s="724"/>
      <c r="E185" s="597" t="str">
        <f t="shared" si="11"/>
        <v>2.2.3.1</v>
      </c>
      <c r="F185" s="200" t="str">
        <f>IF('1.5 Mediana'!V134=TRUE,"",'1.5 Mediana'!I134)</f>
        <v>2.2.3.1.G</v>
      </c>
    </row>
    <row r="186" spans="1:6" ht="15" customHeight="1" x14ac:dyDescent="0.25">
      <c r="A186" s="725" t="str">
        <f>IF('1.5 Mediana'!V141=TRUE,"",'1.5 Mediana'!J141)</f>
        <v>3.1 Generación de Valor Económico</v>
      </c>
      <c r="B186" s="725"/>
      <c r="C186" s="725"/>
      <c r="D186" s="725"/>
      <c r="E186" s="597"/>
      <c r="F186" s="200"/>
    </row>
    <row r="187" spans="1:6" ht="44.25" customHeight="1" x14ac:dyDescent="0.25">
      <c r="A187" s="721" t="str">
        <f>IF('1.5 Mediana'!V146=TRUE,"",'1.5 Mediana'!J146)</f>
        <v>El proceso de Generación de Valor Económico se administra de forma práctica, por medio de una gestión diaria que puede incluir una evidencia de generación de utilidades.</v>
      </c>
      <c r="B187" s="721"/>
      <c r="C187" s="721"/>
      <c r="D187" s="721"/>
      <c r="E187" s="597" t="str">
        <f t="shared" ref="E187:E223" si="20">MID(F187,1,7)</f>
        <v>3.1.1</v>
      </c>
      <c r="F187" s="200" t="str">
        <f>IF('1.5 Mediana'!V146=TRUE,"",'1.5 Mediana'!I146)</f>
        <v>3.1.1</v>
      </c>
    </row>
    <row r="188" spans="1:6" ht="44.25" customHeight="1" x14ac:dyDescent="0.25">
      <c r="A188" s="721" t="str">
        <f>IF('1.5 Mediana'!V147=TRUE,"",'1.5 Mediana'!J147)</f>
        <v>A través de un proceso formal de Generación de Valor Económico, la empresa:</v>
      </c>
      <c r="B188" s="721"/>
      <c r="C188" s="721"/>
      <c r="D188" s="721"/>
      <c r="E188" s="597" t="str">
        <f t="shared" ref="E188" si="21">MID(F188,1,7)</f>
        <v>3.1.2.1</v>
      </c>
      <c r="F188" s="200" t="str">
        <f>IF('1.5 Mediana'!V147=TRUE,"",'1.5 Mediana'!I147)</f>
        <v>3.1.2.1</v>
      </c>
    </row>
    <row r="189" spans="1:6" ht="44.25" customHeight="1" x14ac:dyDescent="0.25">
      <c r="A189" s="724" t="str">
        <f>IF('1.5 Mediana'!V148=TRUE,"",'1.5 Mediana'!J148)</f>
        <v>Administra sus proyectos, servicios y/o productos tomando en cuenta los conceptos de costo-rentabilidad</v>
      </c>
      <c r="B189" s="724"/>
      <c r="C189" s="724"/>
      <c r="D189" s="724"/>
      <c r="E189" s="597" t="str">
        <f t="shared" si="20"/>
        <v>3.1.2.1</v>
      </c>
      <c r="F189" s="200" t="str">
        <f>IF('1.5 Mediana'!V148=TRUE,"",'1.5 Mediana'!I148)</f>
        <v>3.1.2.1.A</v>
      </c>
    </row>
    <row r="190" spans="1:6" ht="44.25" customHeight="1" x14ac:dyDescent="0.25">
      <c r="A190" s="721" t="str">
        <f>IF('1.5 Mediana'!V149=TRUE,"",'1.5 Mediana'!J149)</f>
        <v>Desarrolla modelos y metodologías que ayudan a la empresa a optimizar su proceso de Generación de Valor Económico, entre ellos:</v>
      </c>
      <c r="B190" s="721"/>
      <c r="C190" s="721"/>
      <c r="D190" s="721"/>
      <c r="E190" s="597" t="str">
        <f t="shared" ref="E190" si="22">MID(F190,1,7)</f>
        <v>3.1.3.1</v>
      </c>
      <c r="F190" s="200" t="str">
        <f>IF('1.5 Mediana'!V149=TRUE,"",'1.5 Mediana'!I149)</f>
        <v>3.1.3.1</v>
      </c>
    </row>
    <row r="191" spans="1:6" ht="49.5" customHeight="1" x14ac:dyDescent="0.25">
      <c r="A191" s="724" t="str">
        <f>IF('1.5 Mediana'!V150=TRUE,"",'1.5 Mediana'!J150)</f>
        <v>Metodologías para evidenciar y valorar los ingresos provenientes de activos intangibles, tales como marcas, patentes, licencias, franquicias, derechos de autor, exclusividad en los productos o en la distribución, existencia de partners, etc.</v>
      </c>
      <c r="B191" s="724"/>
      <c r="C191" s="724"/>
      <c r="D191" s="724"/>
      <c r="E191" s="597" t="str">
        <f t="shared" si="20"/>
        <v>3.1.3.1</v>
      </c>
      <c r="F191" s="200" t="str">
        <f>IF('1.5 Mediana'!V150=TRUE,"",'1.5 Mediana'!I150)</f>
        <v>3.1.3.1.A</v>
      </c>
    </row>
    <row r="192" spans="1:6" ht="50.25" customHeight="1" x14ac:dyDescent="0.25">
      <c r="A192" s="724" t="str">
        <f>IF('1.5 Mediana'!V151=TRUE,"",'1.5 Mediana'!J151)</f>
        <v>Análisis de la cobertura de deuda de tal manera que la empresa pueda garantizar el pago de sus obligaciones a corto plazo y de la estructura de endeudamiento para asegurar que se cuenta con suficiente capital contable para financiar los activos</v>
      </c>
      <c r="B192" s="724"/>
      <c r="C192" s="724"/>
      <c r="D192" s="724"/>
      <c r="E192" s="597" t="str">
        <f t="shared" si="20"/>
        <v>3.1.3.1</v>
      </c>
      <c r="F192" s="200" t="str">
        <f>IF('1.5 Mediana'!V151=TRUE,"",'1.5 Mediana'!I151)</f>
        <v>3.1.3.1.B</v>
      </c>
    </row>
    <row r="193" spans="1:6" ht="54.75" customHeight="1" x14ac:dyDescent="0.25">
      <c r="A193" s="724" t="str">
        <f>IF('1.5 Mediana'!V152=TRUE,"",'1.5 Mediana'!J152)</f>
        <v>Estrategias para aumentar la rentabilidad sobre activos (ROA) mediante una reducción del capital de trabajo o de los activos fijos, y la rentabilidad sobre el capital (ROE) mediante un mayor endeudamiento o reducción del patrimonio</v>
      </c>
      <c r="B193" s="724"/>
      <c r="C193" s="724"/>
      <c r="D193" s="724"/>
      <c r="E193" s="597" t="str">
        <f t="shared" si="20"/>
        <v>3.1.3.1</v>
      </c>
      <c r="F193" s="200" t="str">
        <f>IF('1.5 Mediana'!V152=TRUE,"",'1.5 Mediana'!I152)</f>
        <v>3.1.3.1.C</v>
      </c>
    </row>
    <row r="194" spans="1:6" ht="49.5" customHeight="1" x14ac:dyDescent="0.25">
      <c r="A194" s="724" t="str">
        <f>IF('1.5 Mediana'!V153=TRUE,"",'1.5 Mediana'!J153)</f>
        <v>Modelos para evaluar la creación de valor en base a su capital intelectual y a su capacidad para transformarlo en capital financiero (competencias del personal en los procesos, estructura interna y externa de la empresa)</v>
      </c>
      <c r="B194" s="724"/>
      <c r="C194" s="724"/>
      <c r="D194" s="724"/>
      <c r="E194" s="597" t="str">
        <f t="shared" si="20"/>
        <v>3.1.3.1</v>
      </c>
      <c r="F194" s="200" t="str">
        <f>IF('1.5 Mediana'!V153=TRUE,"",'1.5 Mediana'!I153)</f>
        <v>3.1.3.1.D</v>
      </c>
    </row>
    <row r="195" spans="1:6" ht="44.25" customHeight="1" x14ac:dyDescent="0.25">
      <c r="A195" s="724" t="str">
        <f>IF('1.5 Mediana'!V154=TRUE,"",'1.5 Mediana'!J154)</f>
        <v xml:space="preserve">Comparación de la tasa de crecimiento de la empresa con la del sector </v>
      </c>
      <c r="B195" s="724"/>
      <c r="C195" s="724"/>
      <c r="D195" s="724"/>
      <c r="E195" s="597" t="str">
        <f t="shared" si="20"/>
        <v>3.1.3.1</v>
      </c>
      <c r="F195" s="200" t="str">
        <f>IF('1.5 Mediana'!V154=TRUE,"",'1.5 Mediana'!I154)</f>
        <v>3.1.3.1.E</v>
      </c>
    </row>
    <row r="196" spans="1:6" ht="15" customHeight="1" x14ac:dyDescent="0.25">
      <c r="A196" s="725" t="str">
        <f>IF('1.5 Mediana'!V156=TRUE,"",'1.5 Mediana'!J156)</f>
        <v>3.2 Maximización de la Rentabilidad del Proyecto de Inversión</v>
      </c>
      <c r="B196" s="725"/>
      <c r="C196" s="725"/>
      <c r="D196" s="725"/>
      <c r="E196" s="597"/>
      <c r="F196" s="200"/>
    </row>
    <row r="197" spans="1:6" ht="38.25" customHeight="1" x14ac:dyDescent="0.25">
      <c r="A197" s="721" t="str">
        <f>IF('1.5 Mediana'!V161=TRUE,"",'1.5 Mediana'!J161)</f>
        <v xml:space="preserve">El proceso de Maximización de la Rentabilidad del Proyecto de Inversión está estructurado, y al realizar una inversión la empresa considera lo siguiente: </v>
      </c>
      <c r="B197" s="721"/>
      <c r="C197" s="721"/>
      <c r="D197" s="721"/>
      <c r="E197" s="597" t="str">
        <f t="shared" ref="E197" si="23">MID(F197,1,7)</f>
        <v>3.2.2.1</v>
      </c>
      <c r="F197" s="200" t="str">
        <f>IF('1.5 Mediana'!V161=TRUE,"",'1.5 Mediana'!I161)</f>
        <v>3.2.2.1</v>
      </c>
    </row>
    <row r="198" spans="1:6" ht="45" customHeight="1" x14ac:dyDescent="0.25">
      <c r="A198" s="724" t="str">
        <f>IF('1.5 Mediana'!V162=TRUE,"",'1.5 Mediana'!J162)</f>
        <v>Análisis de la viabilidad financiera de los proyectos y acceso a fuentes de financiamiento por medio de Capital riesgo o Capital de proximidad, y préstamos bancarios a corto/mediano plazo</v>
      </c>
      <c r="B198" s="724"/>
      <c r="C198" s="724"/>
      <c r="D198" s="724"/>
      <c r="E198" s="597" t="str">
        <f t="shared" si="20"/>
        <v>3.2.2.1</v>
      </c>
      <c r="F198" s="200" t="str">
        <f>IF('1.5 Mediana'!V162=TRUE,"",'1.5 Mediana'!I162)</f>
        <v>3.2.2.1.B</v>
      </c>
    </row>
    <row r="199" spans="1:6" ht="23.25" customHeight="1" x14ac:dyDescent="0.25">
      <c r="A199" s="723" t="s">
        <v>1127</v>
      </c>
      <c r="B199" s="723"/>
      <c r="C199" s="723"/>
      <c r="D199" s="723"/>
      <c r="E199" s="595" t="s">
        <v>1134</v>
      </c>
      <c r="F199" s="200"/>
    </row>
    <row r="200" spans="1:6" ht="15" customHeight="1" x14ac:dyDescent="0.25">
      <c r="A200" s="729" t="str">
        <f>IF('1.5 Mediana'!V169=TRUE,"",'1.5 Mediana'!J169)</f>
        <v>1.1 Administración de proyectos de TI</v>
      </c>
      <c r="B200" s="729"/>
      <c r="C200" s="729"/>
      <c r="D200" s="729"/>
      <c r="E200" s="597"/>
      <c r="F200" s="200"/>
    </row>
    <row r="201" spans="1:6" ht="37.5" customHeight="1" x14ac:dyDescent="0.25">
      <c r="A201" s="721" t="str">
        <f>IF('1.5 Mediana'!V174=TRUE,"",'1.5 Mediana'!J174)</f>
        <v>Existe un proceso de Administración de Proyectos de TI, el cual se administra de forma práctica y en donde el empresario se basa en su experiencia para:</v>
      </c>
      <c r="B201" s="721"/>
      <c r="C201" s="721"/>
      <c r="D201" s="721"/>
      <c r="E201" s="597" t="str">
        <f t="shared" ref="E201" si="24">MID(F201,1,7)</f>
        <v>1.1.1</v>
      </c>
      <c r="F201" s="200" t="str">
        <f>IF('1.5 Mediana'!V174=TRUE,"",'1.5 Mediana'!I174)</f>
        <v>1.1.1</v>
      </c>
    </row>
    <row r="202" spans="1:6" ht="45" customHeight="1" x14ac:dyDescent="0.25">
      <c r="A202" s="724" t="str">
        <f>IF('1.5 Mediana'!V175=TRUE,"",'1.5 Mediana'!J175)</f>
        <v>Crear proyectos y gestionarlos con procesos aceptados y prácticos</v>
      </c>
      <c r="B202" s="724"/>
      <c r="C202" s="724"/>
      <c r="D202" s="724"/>
      <c r="E202" s="597" t="str">
        <f t="shared" si="20"/>
        <v>1.1.1.A</v>
      </c>
      <c r="F202" s="200" t="str">
        <f>IF('1.5 Mediana'!V175=TRUE,"",'1.5 Mediana'!I175)</f>
        <v>1.1.1.A</v>
      </c>
    </row>
    <row r="203" spans="1:6" ht="45" customHeight="1" x14ac:dyDescent="0.25">
      <c r="A203" s="724" t="str">
        <f>IF('1.5 Mediana'!V176=TRUE,"",'1.5 Mediana'!J176)</f>
        <v>Generar documentación sobre los proyectos de TI sin que exista un modelo o metodología estándar y formal para ello</v>
      </c>
      <c r="B203" s="724"/>
      <c r="C203" s="724"/>
      <c r="D203" s="724"/>
      <c r="E203" s="597" t="str">
        <f t="shared" si="20"/>
        <v>1.1.1.B</v>
      </c>
      <c r="F203" s="200" t="str">
        <f>IF('1.5 Mediana'!V176=TRUE,"",'1.5 Mediana'!I176)</f>
        <v>1.1.1.B</v>
      </c>
    </row>
    <row r="204" spans="1:6" ht="45" customHeight="1" x14ac:dyDescent="0.25">
      <c r="A204" s="721" t="str">
        <f>IF('1.5 Mediana'!V177=TRUE,"",'1.5 Mediana'!J177)</f>
        <v>El proceso de Administración de Proyectos de TI está estandarizado y estructurado, de tal forma que existen elementos que permiten a la empresa:</v>
      </c>
      <c r="B204" s="721"/>
      <c r="C204" s="721"/>
      <c r="D204" s="721"/>
      <c r="E204" s="597" t="str">
        <f t="shared" ref="E204" si="25">MID(F204,1,7)</f>
        <v>1.1.2.1</v>
      </c>
      <c r="F204" s="200" t="str">
        <f>IF('1.5 Mediana'!V177=TRUE,"",'1.5 Mediana'!I177)</f>
        <v>1.1.2.1</v>
      </c>
    </row>
    <row r="205" spans="1:6" ht="45" customHeight="1" x14ac:dyDescent="0.25">
      <c r="A205" s="724" t="str">
        <f>IF('1.5 Mediana'!V178=TRUE,"",'1.5 Mediana'!J178)</f>
        <v>Contar con un marco de trabajo que define la estructura, los procedimientos, las técnicas, así como las funciones y responsabilidades de los miembros del proyecto para asegurar que los recursos se alineen al presupuesto establecido</v>
      </c>
      <c r="B205" s="724"/>
      <c r="C205" s="724"/>
      <c r="D205" s="724"/>
      <c r="E205" s="597" t="str">
        <f t="shared" si="20"/>
        <v>1.1.2.1</v>
      </c>
      <c r="F205" s="200" t="str">
        <f>IF('1.5 Mediana'!V178=TRUE,"",'1.5 Mediana'!I178)</f>
        <v>1.1.2.1.A</v>
      </c>
    </row>
    <row r="206" spans="1:6" ht="45" customHeight="1" x14ac:dyDescent="0.25">
      <c r="A206" s="724" t="str">
        <f>IF('1.5 Mediana'!V179=TRUE,"",'1.5 Mediana'!J179)</f>
        <v xml:space="preserve">Realizar un seguimiento de los proyectos en cuanto a su cronograma, costo y desempeño técnico por medio de indicadores básicos  </v>
      </c>
      <c r="B206" s="724"/>
      <c r="C206" s="724"/>
      <c r="D206" s="724"/>
      <c r="E206" s="597" t="str">
        <f t="shared" si="20"/>
        <v>1.1.2.1</v>
      </c>
      <c r="F206" s="200" t="str">
        <f>IF('1.5 Mediana'!V179=TRUE,"",'1.5 Mediana'!I179)</f>
        <v>1.1.2.1.C</v>
      </c>
    </row>
    <row r="207" spans="1:6" ht="45" customHeight="1" x14ac:dyDescent="0.25">
      <c r="A207" s="721" t="str">
        <f>IF('1.5 Mediana'!V180=TRUE,"",'1.5 Mediana'!J180)</f>
        <v>Todos éstos aspectos se encuentran formalmente documentados a través de:</v>
      </c>
      <c r="B207" s="721"/>
      <c r="C207" s="721"/>
      <c r="D207" s="721"/>
      <c r="E207" s="597" t="str">
        <f t="shared" ref="E207" si="26">MID(F207,1,7)</f>
        <v>1.1.2.2</v>
      </c>
      <c r="F207" s="200" t="str">
        <f>IF('1.5 Mediana'!V180=TRUE,"",'1.5 Mediana'!I180)</f>
        <v>1.1.2.2</v>
      </c>
    </row>
    <row r="208" spans="1:6" ht="45" customHeight="1" x14ac:dyDescent="0.25">
      <c r="A208" s="724" t="str">
        <f>IF('1.5 Mediana'!V181=TRUE,"",'1.5 Mediana'!J181)</f>
        <v>Un expediente del proyecto que permita una adecuada evaluación planeación de recursos y actividades en la fase de preparación y arranque, y seguimiento al proyecto en la fase de ejecución del y cierre del mismo</v>
      </c>
      <c r="B208" s="724"/>
      <c r="C208" s="724"/>
      <c r="D208" s="724"/>
      <c r="E208" s="597" t="str">
        <f t="shared" si="20"/>
        <v>1.1.2.2</v>
      </c>
      <c r="F208" s="200" t="str">
        <f>IF('1.5 Mediana'!V181=TRUE,"",'1.5 Mediana'!I181)</f>
        <v>1.1.2.2.A</v>
      </c>
    </row>
    <row r="209" spans="1:6" ht="101.25" customHeight="1" x14ac:dyDescent="0.25">
      <c r="A209" s="721" t="str">
        <f>IF('1.5 Mediana'!V182=TRUE,"",'1.5 Mediana'!J182)</f>
        <v xml:space="preserve">Se administran varios proyectos simultáneamente por medio del área de Gestión de Proyectos, encargada de centralizar, coordinar la administración de los proyectos y generar valor a través de la ejecución exitosa y eficiente de los proyectos.
Además, la empresa desarrolla estrategias y utiliza modelos y metodologías que le permiten potenciar la eficiencia de sus proyectos de TI a través de la ejecución de los siguientes elementos:
</v>
      </c>
      <c r="B209" s="721"/>
      <c r="C209" s="721"/>
      <c r="D209" s="721"/>
      <c r="E209" s="597" t="str">
        <f t="shared" ref="E209" si="27">MID(F209,1,7)</f>
        <v>1.1.3.1</v>
      </c>
      <c r="F209" s="200" t="str">
        <f>IF('1.5 Mediana'!V182=TRUE,"",'1.5 Mediana'!I182)</f>
        <v>1.1.3.1</v>
      </c>
    </row>
    <row r="210" spans="1:6" ht="49.5" customHeight="1" x14ac:dyDescent="0.25">
      <c r="A210" s="724" t="str">
        <f>IF('1.5 Mediana'!V183=TRUE,"",'1.5 Mediana'!J183)</f>
        <v>Gestión de la integración del proyecto, comprende la organización de las actividades del proyecto, el análisis, registro de resultados y gestión del cierre del proyecto</v>
      </c>
      <c r="B210" s="724"/>
      <c r="C210" s="724"/>
      <c r="D210" s="724"/>
      <c r="E210" s="597" t="str">
        <f t="shared" si="20"/>
        <v>1.1.3.1</v>
      </c>
      <c r="F210" s="200" t="str">
        <f>IF('1.5 Mediana'!V183=TRUE,"",'1.5 Mediana'!I183)</f>
        <v>1.1.3.1.A</v>
      </c>
    </row>
    <row r="211" spans="1:6" ht="84" customHeight="1" x14ac:dyDescent="0.25">
      <c r="A211" s="724" t="str">
        <f>IF('1.5 Mediana'!V184=TRUE,"",'1.5 Mediana'!J184)</f>
        <v xml:space="preserve">Gestión de la calidad del proyecto, describe los procesos necesarios para asegurar que el proyecto cumpla con los objetivos por los cuales ha sido emprendido. La adecuada gestión de la calidad permite satisfacer las necesidades del cliente y desarrollar un producto/servicio que cumple con los requerimientos establecidos, a través de procesos y recursos humanos eficientes </v>
      </c>
      <c r="B211" s="724"/>
      <c r="C211" s="724"/>
      <c r="D211" s="724"/>
      <c r="E211" s="597" t="str">
        <f t="shared" si="20"/>
        <v>1.1.3.1</v>
      </c>
      <c r="F211" s="200" t="str">
        <f>IF('1.5 Mediana'!V184=TRUE,"",'1.5 Mediana'!I184)</f>
        <v>1.1.3.1.E</v>
      </c>
    </row>
    <row r="212" spans="1:6" ht="50.25" customHeight="1" x14ac:dyDescent="0.25">
      <c r="A212" s="724" t="str">
        <f>IF('1.5 Mediana'!V185=TRUE,"",'1.5 Mediana'!J185)</f>
        <v>Gestión de los riesgos del proyecto, se describen los elementos que permiten identificar los acontecimientos importantes, así como determinar, evaluar y mitigar los factores de riesgo en cada etapa del ciclo de vida del proyecto</v>
      </c>
      <c r="B212" s="724"/>
      <c r="C212" s="724"/>
      <c r="D212" s="724"/>
      <c r="E212" s="597" t="str">
        <f t="shared" si="20"/>
        <v>1.1.3.1</v>
      </c>
      <c r="F212" s="200" t="str">
        <f>IF('1.5 Mediana'!V185=TRUE,"",'1.5 Mediana'!I185)</f>
        <v>1.1.3.1.F</v>
      </c>
    </row>
    <row r="213" spans="1:6" ht="53.25" customHeight="1" x14ac:dyDescent="0.25">
      <c r="A213" s="724" t="str">
        <f>IF('1.5 Mediana'!V186=TRUE,"",'1.5 Mediana'!J186)</f>
        <v>Gestión de los recursos humanos del proyecto, a través de éste se detectan los conocimientos y habilidades necesarios  para la ejecución del proyecto. Se planean los recursos y se asignan responsabilidades, buscando asegurar la máxima eficiencia</v>
      </c>
      <c r="B213" s="724"/>
      <c r="C213" s="724"/>
      <c r="D213" s="724"/>
      <c r="E213" s="597" t="str">
        <f t="shared" si="20"/>
        <v>1.1.3.1</v>
      </c>
      <c r="F213" s="200" t="str">
        <f>IF('1.5 Mediana'!V186=TRUE,"",'1.5 Mediana'!I186)</f>
        <v>1.1.3.1.G</v>
      </c>
    </row>
    <row r="214" spans="1:6" ht="15" customHeight="1" x14ac:dyDescent="0.25">
      <c r="A214" s="729" t="str">
        <f>IF('1.5 Mediana'!V188=TRUE,"",'1.5 Mediana'!J188)</f>
        <v>1.2 Ingeniería y desarrollo de soluciones tecnológicas</v>
      </c>
      <c r="B214" s="729"/>
      <c r="C214" s="729"/>
      <c r="D214" s="729"/>
      <c r="E214" s="597"/>
      <c r="F214" s="200"/>
    </row>
    <row r="215" spans="1:6" ht="45" customHeight="1" x14ac:dyDescent="0.25">
      <c r="A215" s="721" t="str">
        <f>IF('1.5 Mediana'!V193=TRUE,"",'1.5 Mediana'!J193)</f>
        <v>La empresa de TI identifica y evalúa las soluciones tecnológicas que requiere de una forma práctica</v>
      </c>
      <c r="B215" s="721"/>
      <c r="C215" s="721"/>
      <c r="D215" s="721"/>
      <c r="E215" s="597" t="str">
        <f t="shared" si="20"/>
        <v>1.2.1</v>
      </c>
      <c r="F215" s="200" t="str">
        <f>IF('1.5 Mediana'!V193=TRUE,"",'1.5 Mediana'!I193)</f>
        <v>1.2.1</v>
      </c>
    </row>
    <row r="216" spans="1:6" ht="54" customHeight="1" x14ac:dyDescent="0.25">
      <c r="A216" s="721" t="str">
        <f>IF('1.5 Mediana'!V194=TRUE,"",'1.5 Mediana'!J194)</f>
        <v>La empresa de TI evalúa y selecciona las soluciones tecnológicas que requiere para prestar sus servicios considerando los requerimientos internos, la tecnología disponible, la viabilidad económica y evaluaciones de riesgos.</v>
      </c>
      <c r="B216" s="721"/>
      <c r="C216" s="721"/>
      <c r="D216" s="721"/>
      <c r="E216" s="597" t="str">
        <f t="shared" si="20"/>
        <v>1.2.2.1</v>
      </c>
      <c r="F216" s="200" t="str">
        <f>IF('1.5 Mediana'!V194=TRUE,"",'1.5 Mediana'!I194)</f>
        <v>1.2.2.1</v>
      </c>
    </row>
    <row r="217" spans="1:6" ht="65.25" customHeight="1" x14ac:dyDescent="0.25">
      <c r="A217" s="721" t="str">
        <f>IF('1.5 Mediana'!V195=TRUE,"",'1.5 Mediana'!J195)</f>
        <v xml:space="preserve">Para desarrollar, adquirir, y mantener los componentes que integran sus soluciones tecnológicas, la empresa se basa una metodología detallada,  sigue un proceso de gestión de cambios,  establece ambientes para desarrollo, prueba y producción , e incorpora elementos que garanticen la seguridad de la información </v>
      </c>
      <c r="B217" s="721"/>
      <c r="C217" s="721"/>
      <c r="D217" s="721"/>
      <c r="E217" s="597" t="str">
        <f t="shared" si="20"/>
        <v>1.2.2.2</v>
      </c>
      <c r="F217" s="200" t="str">
        <f>IF('1.5 Mediana'!V195=TRUE,"",'1.5 Mediana'!I195)</f>
        <v>1.2.2.2</v>
      </c>
    </row>
    <row r="218" spans="1:6" ht="65.25" customHeight="1" x14ac:dyDescent="0.25">
      <c r="A218" s="721" t="str">
        <f>IF('1.5 Mediana'!V196=TRUE,"",'1.5 Mediana'!J196)</f>
        <v xml:space="preserve">Para la  identificación, el desarrollo, adquisición y mantenimiento de los componentes tecnológicos, se desarrollan documentos que proporcionan evidencia de las actividades llevadas a cabo o los resultados obtenidos en el proceso, como son: </v>
      </c>
      <c r="B218" s="721"/>
      <c r="C218" s="721"/>
      <c r="D218" s="721"/>
      <c r="E218" s="597" t="str">
        <f t="shared" ref="E218" si="28">MID(F218,1,7)</f>
        <v>1.2.3.1</v>
      </c>
      <c r="F218" s="200" t="str">
        <f>IF('1.5 Mediana'!V196=TRUE,"",'1.5 Mediana'!I196)</f>
        <v>1.2.3.1</v>
      </c>
    </row>
    <row r="219" spans="1:6" ht="54" customHeight="1" x14ac:dyDescent="0.25">
      <c r="A219" s="724" t="str">
        <f>IF('1.5 Mediana'!V197=TRUE,"",'1.5 Mediana'!J197)</f>
        <v xml:space="preserve">Para la identificación de las soluciones tecnológicas : La definición de requerimientos, un estudio de viabilidad, un plan de alto nivel de adquisiciones /desarrollo, un reporte de  análisis de riesgos y firmas de aprobación. </v>
      </c>
      <c r="B219" s="724"/>
      <c r="C219" s="724"/>
      <c r="D219" s="724"/>
      <c r="E219" s="597" t="str">
        <f t="shared" si="20"/>
        <v>1.2.3.1</v>
      </c>
      <c r="F219" s="200" t="str">
        <f>IF('1.5 Mediana'!V197=TRUE,"",'1.5 Mediana'!I197)</f>
        <v>1.2.3.1.A</v>
      </c>
    </row>
    <row r="220" spans="1:6" ht="54" customHeight="1" x14ac:dyDescent="0.25">
      <c r="A220" s="721" t="str">
        <f>IF('1.5 Mediana'!V198=TRUE,"",'1.5 Mediana'!J198)</f>
        <v>Conoce la efectividad del proceso  ya que cuenta con indicadores de desempeño que en conjunto muestran lo siguiente:</v>
      </c>
      <c r="B220" s="721"/>
      <c r="C220" s="721"/>
      <c r="D220" s="721"/>
      <c r="E220" s="597" t="str">
        <f t="shared" ref="E220" si="29">MID(F220,1,7)</f>
        <v>1.2.4.2</v>
      </c>
      <c r="F220" s="200" t="str">
        <f>IF('1.5 Mediana'!V198=TRUE,"",'1.5 Mediana'!I198)</f>
        <v>1.2.4.2</v>
      </c>
    </row>
    <row r="221" spans="1:6" ht="45" customHeight="1" x14ac:dyDescent="0.25">
      <c r="A221" s="724" t="str">
        <f>IF('1.5 Mediana'!V199=TRUE,"",'1.5 Mediana'!J199)</f>
        <v>La implementación de las soluciones de TI se realiza con un enfoque preventivo, en línea con la estrategia y los objetivos de negocio</v>
      </c>
      <c r="B221" s="724"/>
      <c r="C221" s="724"/>
      <c r="D221" s="724"/>
      <c r="E221" s="597" t="str">
        <f t="shared" si="20"/>
        <v>1.2.4.2</v>
      </c>
      <c r="F221" s="200" t="str">
        <f>IF('1.5 Mediana'!V199=TRUE,"",'1.5 Mediana'!I199)</f>
        <v>1.2.4.2.A</v>
      </c>
    </row>
    <row r="222" spans="1:6" ht="45" customHeight="1" x14ac:dyDescent="0.25">
      <c r="A222" s="724" t="str">
        <f>IF('1.5 Mediana'!V200=TRUE,"",'1.5 Mediana'!J200)</f>
        <v>Las soluciones tecnológicas de la organización responden adecuadamente a sus necesidades y requerimientos de negocio</v>
      </c>
      <c r="B222" s="724"/>
      <c r="C222" s="724"/>
      <c r="D222" s="724"/>
      <c r="E222" s="597" t="str">
        <f t="shared" si="20"/>
        <v>1.2.4.2</v>
      </c>
      <c r="F222" s="200" t="str">
        <f>IF('1.5 Mediana'!V200=TRUE,"",'1.5 Mediana'!I200)</f>
        <v>1.2.4.2.B</v>
      </c>
    </row>
    <row r="223" spans="1:6" ht="45" customHeight="1" x14ac:dyDescent="0.25">
      <c r="A223" s="724" t="str">
        <f>IF('1.5 Mediana'!V201=TRUE,"",'1.5 Mediana'!J201)</f>
        <v>La organización desarrolla procesos de valor que representan ventajas competitivas</v>
      </c>
      <c r="B223" s="724"/>
      <c r="C223" s="724"/>
      <c r="D223" s="724"/>
      <c r="E223" s="597" t="str">
        <f t="shared" si="20"/>
        <v>1.2.4.2</v>
      </c>
      <c r="F223" s="200" t="str">
        <f>IF('1.5 Mediana'!V201=TRUE,"",'1.5 Mediana'!I201)</f>
        <v>1.2.4.2.C</v>
      </c>
    </row>
    <row r="224" spans="1:6" x14ac:dyDescent="0.25">
      <c r="A224" s="729" t="str">
        <f>IF('1.5 Mediana'!V203=TRUE,"",'1.5 Mediana'!J203)</f>
        <v>1.3 Operación y soporte de TI</v>
      </c>
      <c r="B224" s="729"/>
      <c r="C224" s="729"/>
      <c r="D224" s="729"/>
      <c r="E224" s="597"/>
      <c r="F224" s="200"/>
    </row>
    <row r="225" spans="1:6" ht="44.25" customHeight="1" x14ac:dyDescent="0.25">
      <c r="A225" s="721" t="str">
        <f>IF('1.5 Mediana'!V208=TRUE,"",'1.5 Mediana'!J208)</f>
        <v>La administración de las operaciones de TI y los servicios de soporte son provistos por parte de uno o más individuos expertos en TI y certificados</v>
      </c>
      <c r="B225" s="721"/>
      <c r="C225" s="721"/>
      <c r="D225" s="721"/>
      <c r="E225" s="597" t="str">
        <f t="shared" ref="E225:E238" si="30">MID(F225,1,7)</f>
        <v>1.3.1</v>
      </c>
      <c r="F225" s="200" t="str">
        <f>IF('1.5 Mediana'!V208=TRUE,"",'1.5 Mediana'!I208)</f>
        <v>1.3.1</v>
      </c>
    </row>
    <row r="226" spans="1:6" ht="84" customHeight="1" x14ac:dyDescent="0.25">
      <c r="A226" s="721" t="str">
        <f>IF('1.5 Mediana'!V209=TRUE,"",'1.5 Mediana'!J209)</f>
        <v xml:space="preserve">Para el desarrollo del proceso de Servicio y Soporte de la empresa de TI y su documentación correspondiente, la empresa de TI define actividades y procedimientos operativos necesarios para la entrega de los servicios internos y externos , promueve una respuesta oportuna y efectiva a peticiones de usuarios y establece soluciones para incidentes y  formula medidas de mejora para su prevención  </v>
      </c>
      <c r="B226" s="721"/>
      <c r="C226" s="721"/>
      <c r="D226" s="721"/>
      <c r="E226" s="597" t="str">
        <f t="shared" si="30"/>
        <v>1.3.2</v>
      </c>
      <c r="F226" s="200" t="str">
        <f>IF('1.5 Mediana'!V209=TRUE,"",'1.5 Mediana'!I209)</f>
        <v>1.3.2</v>
      </c>
    </row>
    <row r="227" spans="1:6" ht="53.25" customHeight="1" x14ac:dyDescent="0.25">
      <c r="A227" s="721" t="str">
        <f>IF('1.5 Mediana'!V210=TRUE,"",'1.5 Mediana'!J210)</f>
        <v>La empresa desarrolla modelos y metodologías que le permiten llevar a cabo la administración de las operaciones, la atención de requerimientos de usuarios y la identificación y solución de problemas</v>
      </c>
      <c r="B227" s="721"/>
      <c r="C227" s="721"/>
      <c r="D227" s="721"/>
      <c r="E227" s="597" t="str">
        <f t="shared" si="30"/>
        <v>1.3.3.1</v>
      </c>
      <c r="F227" s="200" t="str">
        <f>IF('1.5 Mediana'!V210=TRUE,"",'1.5 Mediana'!I210)</f>
        <v>1.3.3.1</v>
      </c>
    </row>
    <row r="228" spans="1:6" ht="53.25" customHeight="1" x14ac:dyDescent="0.25">
      <c r="A228" s="721" t="str">
        <f>IF('1.5 Mediana'!V211=TRUE,"",'1.5 Mediana'!J211)</f>
        <v xml:space="preserve">Su proceso se encuentra automatizado a través de herramientas que le permiten principalmente: </v>
      </c>
      <c r="B228" s="721"/>
      <c r="C228" s="721"/>
      <c r="D228" s="721"/>
      <c r="E228" s="597" t="str">
        <f t="shared" ref="E228" si="31">MID(F228,1,7)</f>
        <v>1.3.4.1</v>
      </c>
      <c r="F228" s="200" t="str">
        <f>IF('1.5 Mediana'!V211=TRUE,"",'1.5 Mediana'!I211)</f>
        <v>1.3.4.1</v>
      </c>
    </row>
    <row r="229" spans="1:6" ht="44.25" customHeight="1" x14ac:dyDescent="0.25">
      <c r="A229" s="724" t="str">
        <f>IF('1.5 Mediana'!V212=TRUE,"",'1.5 Mediana'!J212)</f>
        <v>Monitorear los eventos relacionados con la capacidad, disponibilidad y seguridad de la infraestructura de TI</v>
      </c>
      <c r="B229" s="724"/>
      <c r="C229" s="724"/>
      <c r="D229" s="724"/>
      <c r="E229" s="597" t="str">
        <f t="shared" si="30"/>
        <v>1.3.4.1</v>
      </c>
      <c r="F229" s="200" t="str">
        <f>IF('1.5 Mediana'!V212=TRUE,"",'1.5 Mediana'!I212)</f>
        <v>1.3.4.1.A</v>
      </c>
    </row>
    <row r="230" spans="1:6" ht="46.5" customHeight="1" x14ac:dyDescent="0.25">
      <c r="A230" s="724" t="str">
        <f>IF('1.5 Mediana'!V213=TRUE,"",'1.5 Mediana'!J213)</f>
        <v>Proporcionar información de los problemas identificados, indicando su clasificación, categorización y priorización, así como acciones tomadas y planes de remediación desarrollados.</v>
      </c>
      <c r="B230" s="724"/>
      <c r="C230" s="724"/>
      <c r="D230" s="724"/>
      <c r="E230" s="597" t="str">
        <f t="shared" si="30"/>
        <v>1.3.4.1</v>
      </c>
      <c r="F230" s="200" t="str">
        <f>IF('1.5 Mediana'!V213=TRUE,"",'1.5 Mediana'!I213)</f>
        <v>1.3.4.1.F</v>
      </c>
    </row>
    <row r="231" spans="1:6" ht="15" customHeight="1" x14ac:dyDescent="0.25">
      <c r="A231" s="729" t="str">
        <f>IF('1.5 Mediana'!V215=TRUE,"",'1.5 Mediana'!J215)</f>
        <v>1.4 Administración de los sistemas de información</v>
      </c>
      <c r="B231" s="729"/>
      <c r="C231" s="729"/>
      <c r="D231" s="729"/>
      <c r="E231" s="597"/>
      <c r="F231" s="200"/>
    </row>
    <row r="232" spans="1:6" ht="51" customHeight="1" x14ac:dyDescent="0.25">
      <c r="A232" s="721" t="str">
        <f>IF('1.5 Mediana'!V220=TRUE,"",'1.5 Mediana'!J220)</f>
        <v>La administración del desempeño y la seguridad de los sistemas de información se lleva a cabo de acuerdo con estándares y buenas prácticas aplicadas por iniciativa uno o más individuos expertos en TI y certificados</v>
      </c>
      <c r="B232" s="721"/>
      <c r="C232" s="721"/>
      <c r="D232" s="721"/>
      <c r="E232" s="597" t="str">
        <f t="shared" si="30"/>
        <v>1.4.1</v>
      </c>
      <c r="F232" s="200" t="str">
        <f>IF('1.5 Mediana'!V220=TRUE,"",'1.5 Mediana'!I220)</f>
        <v>1.4.1</v>
      </c>
    </row>
    <row r="233" spans="1:6" ht="15" customHeight="1" x14ac:dyDescent="0.25">
      <c r="A233" s="729" t="str">
        <f>IF('1.5 Mediana'!V227=TRUE,"",'1.5 Mediana'!J227)</f>
        <v>2.1 Gestión Integral del Capital Humano</v>
      </c>
      <c r="B233" s="729"/>
      <c r="C233" s="729"/>
      <c r="D233" s="729"/>
      <c r="E233" s="597"/>
      <c r="F233" s="200"/>
    </row>
    <row r="234" spans="1:6" ht="45.75" customHeight="1" x14ac:dyDescent="0.25">
      <c r="A234" s="721" t="str">
        <f>IF('1.5 Mediana'!V232=TRUE,"",'1.5 Mediana'!J232)</f>
        <v>Analiza prácticas objetivas de reclutamiento, compensación y desarrollo del personal con potencial y buen desempeño, e identifica las posibilidades adecuadas para la implantación de éstas prácticas</v>
      </c>
      <c r="B234" s="721"/>
      <c r="C234" s="721"/>
      <c r="D234" s="721"/>
      <c r="E234" s="597" t="str">
        <f t="shared" si="30"/>
        <v>2.1.1</v>
      </c>
      <c r="F234" s="200" t="str">
        <f>IF('1.5 Mediana'!V232=TRUE,"",'1.5 Mediana'!I232)</f>
        <v>2.1.1</v>
      </c>
    </row>
    <row r="235" spans="1:6" ht="45.75" customHeight="1" x14ac:dyDescent="0.25">
      <c r="A235" s="721" t="str">
        <f>IF('1.5 Mediana'!V233=TRUE,"",'1.5 Mediana'!J233)</f>
        <v>Su proceso se encuentra automatizado a través de herramientas que le permiten:</v>
      </c>
      <c r="B235" s="721"/>
      <c r="C235" s="721"/>
      <c r="D235" s="721"/>
      <c r="E235" s="597" t="str">
        <f t="shared" ref="E235" si="32">MID(F235,1,7)</f>
        <v>2.1.4.1</v>
      </c>
      <c r="F235" s="200" t="str">
        <f>IF('1.5 Mediana'!V233=TRUE,"",'1.5 Mediana'!I233)</f>
        <v>2.1.4.1</v>
      </c>
    </row>
    <row r="236" spans="1:6" ht="45.75" customHeight="1" x14ac:dyDescent="0.25">
      <c r="A236" s="724" t="str">
        <f>IF('1.5 Mediana'!V234=TRUE,"",'1.5 Mediana'!J234)</f>
        <v>Analizar y dar seguimiento a las habilidades críticas, competencias y nivel técnico (certificado) requerido del personal, e identificar si existen recursos humanos con éstas características dentro de la organización</v>
      </c>
      <c r="B236" s="724"/>
      <c r="C236" s="724"/>
      <c r="D236" s="724"/>
      <c r="E236" s="597" t="str">
        <f t="shared" si="30"/>
        <v>2.1.4.1</v>
      </c>
      <c r="F236" s="200" t="str">
        <f>IF('1.5 Mediana'!V234=TRUE,"",'1.5 Mediana'!I234)</f>
        <v>2.1.4.1.B</v>
      </c>
    </row>
    <row r="237" spans="1:6" ht="45.75" customHeight="1" x14ac:dyDescent="0.25">
      <c r="A237" s="724" t="str">
        <f>IF('1.5 Mediana'!V235=TRUE,"",'1.5 Mediana'!J235)</f>
        <v>Registrar los planes de acción necesarios para hacer frente a los requerimientos de personal que cumpla con determinadas características y certificaciones requeridas, tales como programas formales de capacitación, redistribución y cambios en las estrategias de contratación</v>
      </c>
      <c r="B237" s="724"/>
      <c r="C237" s="724"/>
      <c r="D237" s="724"/>
      <c r="E237" s="597" t="str">
        <f t="shared" si="30"/>
        <v>2.1.4.1</v>
      </c>
      <c r="F237" s="200" t="str">
        <f>IF('1.5 Mediana'!V235=TRUE,"",'1.5 Mediana'!I235)</f>
        <v>2.1.4.1.C</v>
      </c>
    </row>
    <row r="238" spans="1:6" ht="45.75" customHeight="1" x14ac:dyDescent="0.25">
      <c r="A238" s="724" t="str">
        <f>IF('1.5 Mediana'!V236=TRUE,"",'1.5 Mediana'!J236)</f>
        <v>Mantener un control de las certificaciones requeridas para la prestación de servicios</v>
      </c>
      <c r="B238" s="724"/>
      <c r="C238" s="724"/>
      <c r="D238" s="724"/>
      <c r="E238" s="597" t="str">
        <f t="shared" si="30"/>
        <v>2.1.4.1</v>
      </c>
      <c r="F238" s="200" t="str">
        <f>IF('1.5 Mediana'!V236=TRUE,"",'1.5 Mediana'!I236)</f>
        <v>2.1.4.1.H</v>
      </c>
    </row>
    <row r="239" spans="1:6" ht="67.5" customHeight="1" x14ac:dyDescent="0.25">
      <c r="A239" s="204" t="s">
        <v>901</v>
      </c>
      <c r="B239" s="521"/>
      <c r="C239" s="521"/>
      <c r="D239" s="521"/>
      <c r="E239" s="526"/>
      <c r="F239" s="200"/>
    </row>
    <row r="240" spans="1:6" hidden="1" x14ac:dyDescent="0.25">
      <c r="A240" s="728"/>
      <c r="B240" s="728"/>
      <c r="C240" s="728"/>
      <c r="D240" s="728"/>
      <c r="E240" s="526"/>
    </row>
    <row r="241" spans="1:5" hidden="1" x14ac:dyDescent="0.25">
      <c r="A241" s="728"/>
      <c r="B241" s="728"/>
      <c r="C241" s="728"/>
      <c r="D241" s="728"/>
      <c r="E241" s="526"/>
    </row>
    <row r="242" spans="1:5" hidden="1" x14ac:dyDescent="0.25">
      <c r="A242" s="728"/>
      <c r="B242" s="728"/>
      <c r="C242" s="728"/>
      <c r="D242" s="728"/>
      <c r="E242" s="526"/>
    </row>
    <row r="243" spans="1:5" hidden="1" x14ac:dyDescent="0.25">
      <c r="A243" s="728"/>
      <c r="B243" s="728"/>
      <c r="C243" s="728"/>
      <c r="D243" s="728"/>
      <c r="E243" s="526"/>
    </row>
    <row r="244" spans="1:5" hidden="1" x14ac:dyDescent="0.25">
      <c r="A244" s="728"/>
      <c r="B244" s="728"/>
      <c r="C244" s="728"/>
      <c r="D244" s="728"/>
      <c r="E244" s="526"/>
    </row>
    <row r="245" spans="1:5" hidden="1" x14ac:dyDescent="0.25">
      <c r="A245" s="728"/>
      <c r="B245" s="728"/>
      <c r="C245" s="728"/>
      <c r="D245" s="728"/>
      <c r="E245" s="526"/>
    </row>
    <row r="246" spans="1:5" hidden="1" x14ac:dyDescent="0.25">
      <c r="A246" s="728"/>
      <c r="B246" s="728"/>
      <c r="C246" s="728"/>
      <c r="D246" s="728"/>
      <c r="E246" s="526"/>
    </row>
    <row r="247" spans="1:5" hidden="1" x14ac:dyDescent="0.25">
      <c r="A247" s="728"/>
      <c r="B247" s="728"/>
      <c r="C247" s="728"/>
      <c r="D247" s="728"/>
      <c r="E247" s="526"/>
    </row>
    <row r="248" spans="1:5" hidden="1" x14ac:dyDescent="0.25">
      <c r="A248" s="728"/>
      <c r="B248" s="728"/>
      <c r="C248" s="728"/>
      <c r="D248" s="728"/>
      <c r="E248" s="526"/>
    </row>
    <row r="249" spans="1:5" hidden="1" x14ac:dyDescent="0.25">
      <c r="A249" s="728"/>
      <c r="B249" s="728"/>
      <c r="C249" s="728"/>
      <c r="D249" s="728"/>
      <c r="E249" s="526"/>
    </row>
    <row r="250" spans="1:5" hidden="1" x14ac:dyDescent="0.25">
      <c r="A250" s="735"/>
      <c r="B250" s="735"/>
      <c r="C250" s="735"/>
      <c r="D250" s="735"/>
      <c r="E250" s="526"/>
    </row>
    <row r="251" spans="1:5" hidden="1" x14ac:dyDescent="0.25">
      <c r="A251" s="735"/>
      <c r="B251" s="735"/>
      <c r="C251" s="735"/>
      <c r="D251" s="735"/>
      <c r="E251" s="526"/>
    </row>
    <row r="252" spans="1:5" hidden="1" x14ac:dyDescent="0.25">
      <c r="A252" s="735"/>
      <c r="B252" s="735"/>
      <c r="C252" s="735"/>
      <c r="D252" s="735"/>
      <c r="E252" s="526"/>
    </row>
    <row r="253" spans="1:5" hidden="1" x14ac:dyDescent="0.25">
      <c r="A253" s="735"/>
      <c r="B253" s="735"/>
      <c r="C253" s="735"/>
      <c r="D253" s="735"/>
      <c r="E253" s="526"/>
    </row>
    <row r="254" spans="1:5" hidden="1" x14ac:dyDescent="0.25">
      <c r="A254" s="735"/>
      <c r="B254" s="735"/>
      <c r="C254" s="735"/>
      <c r="D254" s="735"/>
      <c r="E254" s="526"/>
    </row>
    <row r="255" spans="1:5" hidden="1" x14ac:dyDescent="0.25">
      <c r="A255" s="735"/>
      <c r="B255" s="735"/>
      <c r="C255" s="735"/>
      <c r="D255" s="735"/>
      <c r="E255" s="526"/>
    </row>
    <row r="256" spans="1:5" hidden="1" x14ac:dyDescent="0.25">
      <c r="A256" s="735"/>
      <c r="B256" s="735"/>
      <c r="C256" s="735"/>
      <c r="D256" s="735"/>
      <c r="E256" s="526"/>
    </row>
    <row r="257" spans="1:5" hidden="1" x14ac:dyDescent="0.25">
      <c r="A257" s="735"/>
      <c r="B257" s="735"/>
      <c r="C257" s="735"/>
      <c r="D257" s="735"/>
      <c r="E257" s="526"/>
    </row>
    <row r="258" spans="1:5" hidden="1" x14ac:dyDescent="0.25">
      <c r="A258" s="735"/>
      <c r="B258" s="735"/>
      <c r="C258" s="735"/>
      <c r="D258" s="735"/>
      <c r="E258" s="526"/>
    </row>
    <row r="259" spans="1:5" hidden="1" x14ac:dyDescent="0.25">
      <c r="A259" s="529"/>
      <c r="E259" s="526"/>
    </row>
    <row r="260" spans="1:5" hidden="1" x14ac:dyDescent="0.25">
      <c r="A260" s="529"/>
      <c r="E260" s="526"/>
    </row>
    <row r="261" spans="1:5" hidden="1" x14ac:dyDescent="0.25">
      <c r="A261" s="529"/>
      <c r="E261" s="526"/>
    </row>
    <row r="262" spans="1:5" hidden="1" x14ac:dyDescent="0.25">
      <c r="A262" s="529"/>
      <c r="E262" s="526"/>
    </row>
    <row r="263" spans="1:5" hidden="1" x14ac:dyDescent="0.25">
      <c r="A263" s="529"/>
      <c r="E263" s="526"/>
    </row>
    <row r="264" spans="1:5" hidden="1" x14ac:dyDescent="0.25">
      <c r="A264" s="529"/>
      <c r="E264" s="526"/>
    </row>
    <row r="265" spans="1:5" hidden="1" x14ac:dyDescent="0.25">
      <c r="A265" s="529"/>
      <c r="E265" s="526"/>
    </row>
    <row r="266" spans="1:5" hidden="1" x14ac:dyDescent="0.25">
      <c r="A266" s="529"/>
      <c r="E266" s="526"/>
    </row>
    <row r="267" spans="1:5" hidden="1" x14ac:dyDescent="0.25">
      <c r="A267" s="529"/>
      <c r="E267" s="526"/>
    </row>
    <row r="268" spans="1:5" hidden="1" x14ac:dyDescent="0.25">
      <c r="A268" s="529"/>
      <c r="E268" s="526"/>
    </row>
    <row r="269" spans="1:5" hidden="1" x14ac:dyDescent="0.25">
      <c r="A269" s="529"/>
      <c r="E269" s="526"/>
    </row>
    <row r="270" spans="1:5" hidden="1" x14ac:dyDescent="0.25">
      <c r="A270" s="529"/>
      <c r="E270" s="526"/>
    </row>
    <row r="271" spans="1:5" hidden="1" x14ac:dyDescent="0.25">
      <c r="A271" s="529"/>
      <c r="E271" s="526"/>
    </row>
    <row r="272" spans="1:5" hidden="1" x14ac:dyDescent="0.25">
      <c r="A272" s="529"/>
      <c r="E272" s="526"/>
    </row>
    <row r="273" spans="1:5" hidden="1" x14ac:dyDescent="0.25">
      <c r="A273" s="529"/>
      <c r="E273" s="526"/>
    </row>
    <row r="274" spans="1:5" hidden="1" x14ac:dyDescent="0.25">
      <c r="A274" s="529"/>
      <c r="E274" s="526"/>
    </row>
    <row r="275" spans="1:5" hidden="1" x14ac:dyDescent="0.25">
      <c r="A275" s="529"/>
      <c r="E275" s="526"/>
    </row>
    <row r="276" spans="1:5" hidden="1" x14ac:dyDescent="0.25">
      <c r="A276" s="529"/>
      <c r="E276" s="526"/>
    </row>
    <row r="277" spans="1:5" hidden="1" x14ac:dyDescent="0.25">
      <c r="A277" s="529"/>
      <c r="E277" s="526"/>
    </row>
    <row r="278" spans="1:5" hidden="1" x14ac:dyDescent="0.25">
      <c r="A278" s="529"/>
      <c r="E278" s="526"/>
    </row>
    <row r="279" spans="1:5" hidden="1" x14ac:dyDescent="0.25">
      <c r="A279" s="529"/>
      <c r="E279" s="526"/>
    </row>
    <row r="280" spans="1:5" hidden="1" x14ac:dyDescent="0.25">
      <c r="A280" s="529"/>
      <c r="E280" s="526"/>
    </row>
    <row r="281" spans="1:5" hidden="1" x14ac:dyDescent="0.25">
      <c r="A281" s="529"/>
      <c r="E281" s="526"/>
    </row>
    <row r="282" spans="1:5" hidden="1" x14ac:dyDescent="0.25">
      <c r="A282" s="529"/>
      <c r="E282" s="526"/>
    </row>
    <row r="283" spans="1:5" hidden="1" x14ac:dyDescent="0.25">
      <c r="A283" s="529"/>
      <c r="E283" s="526"/>
    </row>
    <row r="284" spans="1:5" hidden="1" x14ac:dyDescent="0.25">
      <c r="A284" s="529"/>
      <c r="E284" s="526"/>
    </row>
    <row r="285" spans="1:5" hidden="1" x14ac:dyDescent="0.25">
      <c r="A285" s="529"/>
      <c r="E285" s="526"/>
    </row>
    <row r="286" spans="1:5" hidden="1" x14ac:dyDescent="0.25">
      <c r="A286" s="529"/>
      <c r="E286" s="526"/>
    </row>
    <row r="287" spans="1:5" hidden="1" x14ac:dyDescent="0.25">
      <c r="A287" s="529"/>
      <c r="E287" s="526"/>
    </row>
    <row r="288" spans="1:5" hidden="1" x14ac:dyDescent="0.25">
      <c r="A288" s="529"/>
      <c r="E288" s="526"/>
    </row>
    <row r="289" spans="1:5" hidden="1" x14ac:dyDescent="0.25">
      <c r="A289" s="529"/>
      <c r="E289" s="526"/>
    </row>
    <row r="290" spans="1:5" hidden="1" x14ac:dyDescent="0.25">
      <c r="A290" s="529"/>
      <c r="E290" s="526"/>
    </row>
    <row r="291" spans="1:5" hidden="1" x14ac:dyDescent="0.25">
      <c r="A291" s="529"/>
      <c r="E291" s="526"/>
    </row>
    <row r="292" spans="1:5" hidden="1" x14ac:dyDescent="0.25">
      <c r="A292" s="529"/>
      <c r="E292" s="526"/>
    </row>
    <row r="293" spans="1:5" hidden="1" x14ac:dyDescent="0.25">
      <c r="A293" s="529"/>
      <c r="E293" s="526"/>
    </row>
    <row r="294" spans="1:5" hidden="1" x14ac:dyDescent="0.25">
      <c r="A294" s="529"/>
      <c r="E294" s="526"/>
    </row>
    <row r="295" spans="1:5" hidden="1" x14ac:dyDescent="0.25">
      <c r="A295" s="529"/>
      <c r="E295" s="526"/>
    </row>
    <row r="296" spans="1:5" hidden="1" x14ac:dyDescent="0.25">
      <c r="A296" s="529"/>
      <c r="E296" s="526"/>
    </row>
    <row r="297" spans="1:5" hidden="1" x14ac:dyDescent="0.25">
      <c r="A297" s="529"/>
      <c r="E297" s="526"/>
    </row>
    <row r="298" spans="1:5" hidden="1" x14ac:dyDescent="0.25">
      <c r="A298" s="529"/>
      <c r="E298" s="526"/>
    </row>
    <row r="299" spans="1:5" hidden="1" x14ac:dyDescent="0.25">
      <c r="A299" s="529"/>
      <c r="E299" s="526"/>
    </row>
    <row r="300" spans="1:5" hidden="1" x14ac:dyDescent="0.25">
      <c r="A300" s="529"/>
      <c r="E300" s="526"/>
    </row>
    <row r="301" spans="1:5" hidden="1" x14ac:dyDescent="0.25">
      <c r="A301" s="529"/>
      <c r="E301" s="526"/>
    </row>
    <row r="302" spans="1:5" hidden="1" x14ac:dyDescent="0.25">
      <c r="A302" s="529"/>
      <c r="E302" s="526"/>
    </row>
    <row r="303" spans="1:5" hidden="1" x14ac:dyDescent="0.25">
      <c r="A303" s="529"/>
      <c r="E303" s="526"/>
    </row>
    <row r="304" spans="1:5" hidden="1" x14ac:dyDescent="0.25">
      <c r="A304" s="529"/>
      <c r="E304" s="526"/>
    </row>
    <row r="305" spans="1:5" hidden="1" x14ac:dyDescent="0.25">
      <c r="A305" s="529"/>
      <c r="E305" s="526"/>
    </row>
    <row r="306" spans="1:5" hidden="1" x14ac:dyDescent="0.25">
      <c r="A306" s="529"/>
      <c r="E306" s="526"/>
    </row>
    <row r="307" spans="1:5" hidden="1" x14ac:dyDescent="0.25">
      <c r="A307" s="529"/>
      <c r="E307" s="526"/>
    </row>
    <row r="308" spans="1:5" hidden="1" x14ac:dyDescent="0.25">
      <c r="A308" s="529"/>
      <c r="E308" s="526"/>
    </row>
    <row r="309" spans="1:5" hidden="1" x14ac:dyDescent="0.25">
      <c r="A309" s="529"/>
      <c r="E309" s="526"/>
    </row>
    <row r="310" spans="1:5" hidden="1" x14ac:dyDescent="0.25">
      <c r="A310" s="529"/>
      <c r="E310" s="526"/>
    </row>
    <row r="311" spans="1:5" hidden="1" x14ac:dyDescent="0.25">
      <c r="A311" s="529"/>
      <c r="E311" s="526"/>
    </row>
    <row r="312" spans="1:5" hidden="1" x14ac:dyDescent="0.25">
      <c r="A312" s="529"/>
      <c r="E312" s="526"/>
    </row>
    <row r="313" spans="1:5" hidden="1" x14ac:dyDescent="0.25">
      <c r="A313" s="529"/>
      <c r="E313" s="526"/>
    </row>
    <row r="314" spans="1:5" hidden="1" x14ac:dyDescent="0.25">
      <c r="A314" s="529"/>
      <c r="E314" s="526"/>
    </row>
    <row r="315" spans="1:5" hidden="1" x14ac:dyDescent="0.25">
      <c r="A315" s="529"/>
      <c r="E315" s="526"/>
    </row>
    <row r="316" spans="1:5" hidden="1" x14ac:dyDescent="0.25">
      <c r="A316" s="529"/>
      <c r="E316" s="526"/>
    </row>
    <row r="317" spans="1:5" hidden="1" x14ac:dyDescent="0.25">
      <c r="A317" s="529"/>
      <c r="E317" s="526"/>
    </row>
    <row r="318" spans="1:5" hidden="1" x14ac:dyDescent="0.25">
      <c r="A318" s="529"/>
      <c r="E318" s="526"/>
    </row>
    <row r="319" spans="1:5" hidden="1" x14ac:dyDescent="0.25">
      <c r="A319" s="529"/>
      <c r="E319" s="526"/>
    </row>
    <row r="320" spans="1:5" hidden="1" x14ac:dyDescent="0.25">
      <c r="A320" s="529"/>
      <c r="E320" s="526"/>
    </row>
    <row r="321" spans="1:5" hidden="1" x14ac:dyDescent="0.25">
      <c r="A321" s="529"/>
      <c r="E321" s="526"/>
    </row>
    <row r="322" spans="1:5" hidden="1" x14ac:dyDescent="0.25">
      <c r="A322" s="529"/>
      <c r="E322" s="526"/>
    </row>
    <row r="323" spans="1:5" hidden="1" x14ac:dyDescent="0.25">
      <c r="A323" s="529"/>
      <c r="E323" s="526"/>
    </row>
    <row r="324" spans="1:5" hidden="1" x14ac:dyDescent="0.25">
      <c r="A324" s="529"/>
      <c r="E324" s="526"/>
    </row>
    <row r="325" spans="1:5" hidden="1" x14ac:dyDescent="0.25">
      <c r="A325" s="529"/>
      <c r="E325" s="526"/>
    </row>
    <row r="326" spans="1:5" hidden="1" x14ac:dyDescent="0.25">
      <c r="A326" s="529"/>
      <c r="E326" s="526"/>
    </row>
    <row r="327" spans="1:5" hidden="1" x14ac:dyDescent="0.25">
      <c r="A327" s="529"/>
      <c r="E327" s="526"/>
    </row>
    <row r="328" spans="1:5" hidden="1" x14ac:dyDescent="0.25">
      <c r="A328" s="529"/>
      <c r="E328" s="526"/>
    </row>
    <row r="329" spans="1:5" hidden="1" x14ac:dyDescent="0.25">
      <c r="A329" s="529"/>
      <c r="E329" s="526"/>
    </row>
    <row r="330" spans="1:5" hidden="1" x14ac:dyDescent="0.25">
      <c r="A330" s="529"/>
      <c r="E330" s="526"/>
    </row>
    <row r="331" spans="1:5" hidden="1" x14ac:dyDescent="0.25">
      <c r="A331" s="529"/>
      <c r="E331" s="526"/>
    </row>
    <row r="332" spans="1:5" hidden="1" x14ac:dyDescent="0.25">
      <c r="A332" s="529"/>
      <c r="E332" s="526"/>
    </row>
    <row r="333" spans="1:5" hidden="1" x14ac:dyDescent="0.25">
      <c r="A333" s="529"/>
      <c r="E333" s="526"/>
    </row>
    <row r="334" spans="1:5" hidden="1" x14ac:dyDescent="0.25">
      <c r="A334" s="529"/>
      <c r="E334" s="526"/>
    </row>
    <row r="335" spans="1:5" hidden="1" x14ac:dyDescent="0.25">
      <c r="A335" s="529"/>
      <c r="E335" s="526"/>
    </row>
    <row r="336" spans="1:5" hidden="1" x14ac:dyDescent="0.25">
      <c r="A336" s="529"/>
      <c r="E336" s="526"/>
    </row>
    <row r="337" spans="1:5" hidden="1" x14ac:dyDescent="0.25">
      <c r="A337" s="529"/>
      <c r="E337" s="526"/>
    </row>
    <row r="338" spans="1:5" hidden="1" x14ac:dyDescent="0.25">
      <c r="A338" s="529"/>
      <c r="E338" s="526"/>
    </row>
    <row r="339" spans="1:5" hidden="1" x14ac:dyDescent="0.25">
      <c r="A339" s="529"/>
      <c r="E339" s="526"/>
    </row>
    <row r="340" spans="1:5" hidden="1" x14ac:dyDescent="0.25">
      <c r="A340" s="529"/>
      <c r="E340" s="526"/>
    </row>
    <row r="341" spans="1:5" hidden="1" x14ac:dyDescent="0.25">
      <c r="A341" s="529"/>
      <c r="E341" s="526"/>
    </row>
    <row r="342" spans="1:5" hidden="1" x14ac:dyDescent="0.25">
      <c r="A342" s="529"/>
      <c r="E342" s="526"/>
    </row>
    <row r="343" spans="1:5" hidden="1" x14ac:dyDescent="0.25">
      <c r="A343" s="529"/>
      <c r="E343" s="526"/>
    </row>
    <row r="344" spans="1:5" hidden="1" x14ac:dyDescent="0.25">
      <c r="A344" s="529"/>
      <c r="E344" s="526"/>
    </row>
    <row r="345" spans="1:5" hidden="1" x14ac:dyDescent="0.25">
      <c r="A345" s="529"/>
      <c r="E345" s="526"/>
    </row>
    <row r="346" spans="1:5" hidden="1" x14ac:dyDescent="0.25">
      <c r="A346" s="529"/>
      <c r="E346" s="526"/>
    </row>
    <row r="347" spans="1:5" hidden="1" x14ac:dyDescent="0.25">
      <c r="A347" s="529"/>
      <c r="E347" s="526"/>
    </row>
    <row r="348" spans="1:5" hidden="1" x14ac:dyDescent="0.25">
      <c r="A348" s="529"/>
      <c r="E348" s="526"/>
    </row>
    <row r="349" spans="1:5" hidden="1" x14ac:dyDescent="0.25">
      <c r="A349" s="529"/>
      <c r="E349" s="526"/>
    </row>
    <row r="350" spans="1:5" hidden="1" x14ac:dyDescent="0.25">
      <c r="A350" s="529"/>
      <c r="E350" s="526"/>
    </row>
    <row r="351" spans="1:5" hidden="1" x14ac:dyDescent="0.25">
      <c r="A351" s="529"/>
      <c r="E351" s="526"/>
    </row>
    <row r="352" spans="1:5" hidden="1" x14ac:dyDescent="0.25">
      <c r="A352" s="529"/>
      <c r="E352" s="526"/>
    </row>
    <row r="353" spans="1:5" hidden="1" x14ac:dyDescent="0.25">
      <c r="A353" s="529"/>
      <c r="E353" s="526"/>
    </row>
    <row r="354" spans="1:5" hidden="1" x14ac:dyDescent="0.25">
      <c r="A354" s="529"/>
      <c r="E354" s="526"/>
    </row>
    <row r="355" spans="1:5" hidden="1" x14ac:dyDescent="0.25">
      <c r="A355" s="529"/>
      <c r="E355" s="526"/>
    </row>
    <row r="356" spans="1:5" hidden="1" x14ac:dyDescent="0.25">
      <c r="A356" s="529"/>
      <c r="E356" s="526"/>
    </row>
    <row r="357" spans="1:5" hidden="1" x14ac:dyDescent="0.25">
      <c r="A357" s="529"/>
      <c r="E357" s="526"/>
    </row>
    <row r="358" spans="1:5" hidden="1" x14ac:dyDescent="0.25">
      <c r="A358" s="529"/>
      <c r="E358" s="526"/>
    </row>
    <row r="359" spans="1:5" hidden="1" x14ac:dyDescent="0.25">
      <c r="A359" s="529"/>
      <c r="E359" s="526"/>
    </row>
    <row r="360" spans="1:5" hidden="1" x14ac:dyDescent="0.25">
      <c r="A360" s="529"/>
      <c r="E360" s="526"/>
    </row>
    <row r="361" spans="1:5" hidden="1" x14ac:dyDescent="0.25">
      <c r="A361" s="529"/>
      <c r="E361" s="526"/>
    </row>
    <row r="362" spans="1:5" hidden="1" x14ac:dyDescent="0.25">
      <c r="A362" s="529"/>
      <c r="E362" s="526"/>
    </row>
    <row r="363" spans="1:5" hidden="1" x14ac:dyDescent="0.25">
      <c r="A363" s="529"/>
      <c r="E363" s="526"/>
    </row>
    <row r="364" spans="1:5" hidden="1" x14ac:dyDescent="0.25">
      <c r="A364" s="529"/>
      <c r="E364" s="526"/>
    </row>
    <row r="365" spans="1:5" hidden="1" x14ac:dyDescent="0.25">
      <c r="A365" s="529"/>
      <c r="E365" s="526"/>
    </row>
    <row r="366" spans="1:5" hidden="1" x14ac:dyDescent="0.25">
      <c r="A366" s="529"/>
      <c r="E366" s="526"/>
    </row>
    <row r="367" spans="1:5" hidden="1" x14ac:dyDescent="0.25">
      <c r="A367" s="529"/>
      <c r="E367" s="526"/>
    </row>
    <row r="368" spans="1:5" hidden="1" x14ac:dyDescent="0.25">
      <c r="A368" s="529"/>
      <c r="E368" s="526"/>
    </row>
    <row r="369" spans="1:5" hidden="1" x14ac:dyDescent="0.25">
      <c r="A369" s="529"/>
      <c r="E369" s="526"/>
    </row>
    <row r="370" spans="1:5" hidden="1" x14ac:dyDescent="0.25">
      <c r="A370" s="529"/>
      <c r="E370" s="526"/>
    </row>
    <row r="371" spans="1:5" hidden="1" x14ac:dyDescent="0.25">
      <c r="A371" s="529"/>
      <c r="E371" s="526"/>
    </row>
    <row r="372" spans="1:5" hidden="1" x14ac:dyDescent="0.25">
      <c r="A372" s="529"/>
      <c r="E372" s="526"/>
    </row>
    <row r="373" spans="1:5" hidden="1" x14ac:dyDescent="0.25">
      <c r="A373" s="529"/>
      <c r="E373" s="526"/>
    </row>
    <row r="374" spans="1:5" hidden="1" x14ac:dyDescent="0.25">
      <c r="A374" s="529"/>
      <c r="E374" s="526"/>
    </row>
    <row r="375" spans="1:5" hidden="1" x14ac:dyDescent="0.25">
      <c r="A375" s="529"/>
      <c r="E375" s="526"/>
    </row>
    <row r="376" spans="1:5" hidden="1" x14ac:dyDescent="0.25">
      <c r="A376" s="529"/>
      <c r="E376" s="526"/>
    </row>
    <row r="377" spans="1:5" hidden="1" x14ac:dyDescent="0.25">
      <c r="A377" s="529"/>
      <c r="E377" s="525"/>
    </row>
    <row r="378" spans="1:5" hidden="1" x14ac:dyDescent="0.25">
      <c r="A378" s="529"/>
      <c r="E378" s="525"/>
    </row>
    <row r="379" spans="1:5" hidden="1" x14ac:dyDescent="0.25">
      <c r="A379" s="529"/>
      <c r="E379" s="525"/>
    </row>
    <row r="380" spans="1:5" hidden="1" x14ac:dyDescent="0.25">
      <c r="A380" s="529"/>
      <c r="E380" s="525"/>
    </row>
    <row r="381" spans="1:5" hidden="1" x14ac:dyDescent="0.25">
      <c r="A381" s="529"/>
      <c r="E381" s="525"/>
    </row>
    <row r="382" spans="1:5" hidden="1" x14ac:dyDescent="0.25">
      <c r="A382" s="529"/>
      <c r="E382" s="525"/>
    </row>
    <row r="383" spans="1:5" hidden="1" x14ac:dyDescent="0.25">
      <c r="A383" s="529"/>
      <c r="E383" s="525"/>
    </row>
    <row r="384" spans="1:5" hidden="1" x14ac:dyDescent="0.25">
      <c r="A384" s="529"/>
      <c r="E384" s="525"/>
    </row>
    <row r="385" spans="1:5" hidden="1" x14ac:dyDescent="0.25">
      <c r="A385" s="529"/>
      <c r="E385" s="525"/>
    </row>
    <row r="386" spans="1:5" hidden="1" x14ac:dyDescent="0.25">
      <c r="A386" s="529"/>
      <c r="E386" s="525"/>
    </row>
    <row r="387" spans="1:5" hidden="1" x14ac:dyDescent="0.25">
      <c r="A387" s="529"/>
      <c r="E387" s="525"/>
    </row>
    <row r="388" spans="1:5" hidden="1" x14ac:dyDescent="0.25">
      <c r="A388" s="529"/>
      <c r="E388" s="525"/>
    </row>
    <row r="389" spans="1:5" hidden="1" x14ac:dyDescent="0.25">
      <c r="A389" s="529"/>
      <c r="E389" s="525"/>
    </row>
    <row r="390" spans="1:5" hidden="1" x14ac:dyDescent="0.25">
      <c r="A390" s="529"/>
      <c r="E390" s="525"/>
    </row>
    <row r="391" spans="1:5" hidden="1" x14ac:dyDescent="0.25">
      <c r="A391" s="529"/>
      <c r="E391" s="525"/>
    </row>
    <row r="392" spans="1:5" hidden="1" x14ac:dyDescent="0.25">
      <c r="A392" s="529"/>
      <c r="E392" s="525"/>
    </row>
    <row r="393" spans="1:5" hidden="1" x14ac:dyDescent="0.25">
      <c r="A393" s="529"/>
      <c r="E393" s="525"/>
    </row>
    <row r="394" spans="1:5" hidden="1" x14ac:dyDescent="0.25">
      <c r="A394" s="529"/>
      <c r="E394" s="525"/>
    </row>
    <row r="395" spans="1:5" hidden="1" x14ac:dyDescent="0.25">
      <c r="A395" s="529"/>
      <c r="E395" s="525"/>
    </row>
    <row r="396" spans="1:5" hidden="1" x14ac:dyDescent="0.25">
      <c r="A396" s="529"/>
      <c r="E396" s="525"/>
    </row>
    <row r="397" spans="1:5" hidden="1" x14ac:dyDescent="0.25">
      <c r="A397" s="529"/>
      <c r="B397" s="529"/>
      <c r="C397" s="529"/>
      <c r="D397" s="529"/>
    </row>
    <row r="398" spans="1:5" hidden="1" x14ac:dyDescent="0.25">
      <c r="A398" s="529"/>
      <c r="B398" s="529"/>
      <c r="C398" s="529"/>
      <c r="D398" s="529"/>
    </row>
    <row r="399" spans="1:5" hidden="1" x14ac:dyDescent="0.25">
      <c r="A399" s="529"/>
      <c r="B399" s="529"/>
      <c r="C399" s="529"/>
      <c r="D399" s="529"/>
    </row>
    <row r="400" spans="1:5" hidden="1" x14ac:dyDescent="0.25">
      <c r="A400" s="529"/>
      <c r="B400" s="529"/>
      <c r="C400" s="529"/>
      <c r="D400" s="529"/>
    </row>
    <row r="401" spans="1:4" hidden="1" x14ac:dyDescent="0.25">
      <c r="A401" s="529"/>
      <c r="B401" s="529"/>
      <c r="C401" s="529"/>
      <c r="D401" s="529"/>
    </row>
    <row r="402" spans="1:4" hidden="1" x14ac:dyDescent="0.25">
      <c r="A402" s="529"/>
      <c r="B402" s="529"/>
      <c r="C402" s="529"/>
      <c r="D402" s="529"/>
    </row>
    <row r="403" spans="1:4" hidden="1" x14ac:dyDescent="0.25">
      <c r="A403" s="529"/>
      <c r="B403" s="529"/>
      <c r="C403" s="529"/>
      <c r="D403" s="529"/>
    </row>
    <row r="404" spans="1:4" hidden="1" x14ac:dyDescent="0.25">
      <c r="A404" s="529"/>
      <c r="B404" s="529"/>
      <c r="C404" s="529"/>
      <c r="D404" s="529"/>
    </row>
    <row r="405" spans="1:4" hidden="1" x14ac:dyDescent="0.25">
      <c r="A405" s="529"/>
      <c r="B405" s="529"/>
      <c r="C405" s="529"/>
      <c r="D405" s="529"/>
    </row>
    <row r="406" spans="1:4" hidden="1" x14ac:dyDescent="0.25">
      <c r="A406" s="529"/>
      <c r="B406" s="529"/>
      <c r="C406" s="529"/>
      <c r="D406" s="529"/>
    </row>
    <row r="407" spans="1:4" hidden="1" x14ac:dyDescent="0.25">
      <c r="A407" s="529"/>
      <c r="B407" s="529"/>
      <c r="C407" s="529"/>
      <c r="D407" s="529"/>
    </row>
    <row r="408" spans="1:4" hidden="1" x14ac:dyDescent="0.25">
      <c r="A408" s="529"/>
      <c r="B408" s="529"/>
      <c r="C408" s="529"/>
      <c r="D408" s="529"/>
    </row>
    <row r="409" spans="1:4" hidden="1" x14ac:dyDescent="0.25">
      <c r="A409" s="529"/>
      <c r="B409" s="529"/>
      <c r="C409" s="529"/>
      <c r="D409" s="529"/>
    </row>
    <row r="410" spans="1:4" hidden="1" x14ac:dyDescent="0.25">
      <c r="A410" s="529"/>
      <c r="B410" s="529"/>
      <c r="C410" s="529"/>
      <c r="D410" s="529"/>
    </row>
    <row r="411" spans="1:4" hidden="1" x14ac:dyDescent="0.25">
      <c r="A411" s="529"/>
      <c r="B411" s="529"/>
      <c r="C411" s="529"/>
      <c r="D411" s="529"/>
    </row>
    <row r="412" spans="1:4" hidden="1" x14ac:dyDescent="0.25">
      <c r="A412" s="529"/>
      <c r="B412" s="529"/>
      <c r="C412" s="529"/>
      <c r="D412" s="529"/>
    </row>
    <row r="413" spans="1:4" hidden="1" x14ac:dyDescent="0.25">
      <c r="A413" s="529"/>
      <c r="B413" s="529"/>
      <c r="C413" s="529"/>
      <c r="D413" s="529"/>
    </row>
    <row r="414" spans="1:4" hidden="1" x14ac:dyDescent="0.25">
      <c r="A414" s="529"/>
      <c r="B414" s="529"/>
      <c r="C414" s="529"/>
      <c r="D414" s="529"/>
    </row>
    <row r="415" spans="1:4" hidden="1" x14ac:dyDescent="0.25">
      <c r="A415" s="529"/>
      <c r="B415" s="529"/>
      <c r="C415" s="529"/>
      <c r="D415" s="529"/>
    </row>
    <row r="416" spans="1:4" hidden="1" x14ac:dyDescent="0.25">
      <c r="A416" s="529"/>
      <c r="B416" s="529"/>
      <c r="C416" s="529"/>
      <c r="D416" s="529"/>
    </row>
    <row r="417" spans="1:4" hidden="1" x14ac:dyDescent="0.25">
      <c r="A417" s="529"/>
      <c r="B417" s="529"/>
      <c r="C417" s="529"/>
      <c r="D417" s="529"/>
    </row>
    <row r="418" spans="1:4" hidden="1" x14ac:dyDescent="0.25">
      <c r="A418" s="529"/>
      <c r="B418" s="529"/>
      <c r="C418" s="529"/>
      <c r="D418" s="529"/>
    </row>
    <row r="419" spans="1:4" hidden="1" x14ac:dyDescent="0.25">
      <c r="A419" s="529"/>
      <c r="B419" s="529"/>
      <c r="C419" s="529"/>
      <c r="D419" s="529"/>
    </row>
    <row r="420" spans="1:4" hidden="1" x14ac:dyDescent="0.25">
      <c r="A420" s="529"/>
      <c r="B420" s="529"/>
      <c r="C420" s="529"/>
      <c r="D420" s="529"/>
    </row>
    <row r="421" spans="1:4" hidden="1" x14ac:dyDescent="0.25">
      <c r="A421" s="529"/>
      <c r="B421" s="529"/>
      <c r="C421" s="529"/>
      <c r="D421" s="529"/>
    </row>
    <row r="422" spans="1:4" hidden="1" x14ac:dyDescent="0.25">
      <c r="A422" s="529"/>
      <c r="B422" s="529"/>
      <c r="C422" s="529"/>
      <c r="D422" s="529"/>
    </row>
    <row r="423" spans="1:4" hidden="1" x14ac:dyDescent="0.25">
      <c r="A423" s="529"/>
      <c r="B423" s="529"/>
      <c r="C423" s="529"/>
      <c r="D423" s="529"/>
    </row>
    <row r="424" spans="1:4" hidden="1" x14ac:dyDescent="0.25">
      <c r="A424" s="529"/>
      <c r="B424" s="529"/>
      <c r="C424" s="529"/>
      <c r="D424" s="529"/>
    </row>
    <row r="425" spans="1:4" hidden="1" x14ac:dyDescent="0.25">
      <c r="A425" s="529"/>
      <c r="B425" s="529"/>
      <c r="C425" s="529"/>
      <c r="D425" s="529"/>
    </row>
    <row r="426" spans="1:4" hidden="1" x14ac:dyDescent="0.25">
      <c r="A426" s="529"/>
      <c r="B426" s="529"/>
      <c r="C426" s="529"/>
      <c r="D426" s="529"/>
    </row>
    <row r="427" spans="1:4" hidden="1" x14ac:dyDescent="0.25">
      <c r="A427" s="529"/>
      <c r="B427" s="529"/>
      <c r="C427" s="529"/>
      <c r="D427" s="529"/>
    </row>
    <row r="428" spans="1:4" hidden="1" x14ac:dyDescent="0.25">
      <c r="A428" s="529"/>
      <c r="B428" s="529"/>
      <c r="C428" s="529"/>
      <c r="D428" s="529"/>
    </row>
    <row r="429" spans="1:4" hidden="1" x14ac:dyDescent="0.25">
      <c r="A429" s="529"/>
      <c r="B429" s="529"/>
      <c r="C429" s="529"/>
      <c r="D429" s="529"/>
    </row>
    <row r="430" spans="1:4" hidden="1" x14ac:dyDescent="0.25">
      <c r="A430" s="529"/>
      <c r="B430" s="529"/>
      <c r="C430" s="529"/>
      <c r="D430" s="529"/>
    </row>
    <row r="431" spans="1:4" hidden="1" x14ac:dyDescent="0.25">
      <c r="A431" s="529"/>
      <c r="B431" s="529"/>
      <c r="C431" s="529"/>
      <c r="D431" s="529"/>
    </row>
    <row r="432" spans="1:4" hidden="1" x14ac:dyDescent="0.25">
      <c r="A432" s="529"/>
      <c r="B432" s="529"/>
      <c r="C432" s="529"/>
      <c r="D432" s="529"/>
    </row>
    <row r="433" spans="1:4" hidden="1" x14ac:dyDescent="0.25">
      <c r="A433" s="529"/>
      <c r="B433" s="529"/>
      <c r="C433" s="529"/>
      <c r="D433" s="529"/>
    </row>
    <row r="434" spans="1:4" hidden="1" x14ac:dyDescent="0.25">
      <c r="A434" s="529"/>
      <c r="B434" s="529"/>
      <c r="C434" s="529"/>
      <c r="D434" s="529"/>
    </row>
    <row r="435" spans="1:4" hidden="1" x14ac:dyDescent="0.25">
      <c r="A435" s="529"/>
      <c r="B435" s="529"/>
      <c r="C435" s="529"/>
      <c r="D435" s="529"/>
    </row>
    <row r="436" spans="1:4" hidden="1" x14ac:dyDescent="0.25">
      <c r="A436" s="529"/>
      <c r="B436" s="529"/>
      <c r="C436" s="529"/>
      <c r="D436" s="529"/>
    </row>
    <row r="437" spans="1:4" hidden="1" x14ac:dyDescent="0.25">
      <c r="A437" s="529"/>
      <c r="B437" s="529"/>
      <c r="C437" s="529"/>
      <c r="D437" s="529"/>
    </row>
    <row r="438" spans="1:4" hidden="1" x14ac:dyDescent="0.25">
      <c r="A438" s="529"/>
      <c r="B438" s="529"/>
      <c r="C438" s="529"/>
      <c r="D438" s="529"/>
    </row>
    <row r="439" spans="1:4" hidden="1" x14ac:dyDescent="0.25">
      <c r="A439" s="529"/>
      <c r="B439" s="529"/>
      <c r="C439" s="529"/>
      <c r="D439" s="529"/>
    </row>
    <row r="440" spans="1:4" hidden="1" x14ac:dyDescent="0.25">
      <c r="A440" s="529"/>
      <c r="B440" s="529"/>
      <c r="C440" s="529"/>
      <c r="D440" s="529"/>
    </row>
    <row r="441" spans="1:4" hidden="1" x14ac:dyDescent="0.25">
      <c r="A441" s="529"/>
      <c r="B441" s="529"/>
      <c r="C441" s="529"/>
      <c r="D441" s="529"/>
    </row>
    <row r="442" spans="1:4" hidden="1" x14ac:dyDescent="0.25">
      <c r="A442" s="529"/>
      <c r="B442" s="529"/>
      <c r="C442" s="529"/>
      <c r="D442" s="529"/>
    </row>
    <row r="443" spans="1:4" hidden="1" x14ac:dyDescent="0.25">
      <c r="A443" s="529"/>
      <c r="B443" s="529"/>
      <c r="C443" s="529"/>
      <c r="D443" s="529"/>
    </row>
    <row r="444" spans="1:4" hidden="1" x14ac:dyDescent="0.25">
      <c r="A444" s="529"/>
      <c r="B444" s="529"/>
      <c r="C444" s="529"/>
      <c r="D444" s="529"/>
    </row>
    <row r="445" spans="1:4" hidden="1" x14ac:dyDescent="0.25">
      <c r="A445" s="529"/>
      <c r="B445" s="529"/>
      <c r="C445" s="529"/>
      <c r="D445" s="529"/>
    </row>
    <row r="446" spans="1:4" hidden="1" x14ac:dyDescent="0.25">
      <c r="A446" s="529"/>
      <c r="B446" s="529"/>
      <c r="C446" s="529"/>
      <c r="D446" s="529"/>
    </row>
    <row r="447" spans="1:4" hidden="1" x14ac:dyDescent="0.25">
      <c r="A447" s="529"/>
      <c r="B447" s="529"/>
      <c r="C447" s="529"/>
      <c r="D447" s="529"/>
    </row>
    <row r="448" spans="1:4" hidden="1" x14ac:dyDescent="0.25">
      <c r="A448" s="529"/>
      <c r="B448" s="529"/>
      <c r="C448" s="529"/>
      <c r="D448" s="529"/>
    </row>
    <row r="449" spans="1:4" hidden="1" x14ac:dyDescent="0.25">
      <c r="A449" s="529"/>
      <c r="B449" s="529"/>
      <c r="C449" s="529"/>
      <c r="D449" s="529"/>
    </row>
    <row r="450" spans="1:4" hidden="1" x14ac:dyDescent="0.25">
      <c r="A450" s="529"/>
      <c r="B450" s="529"/>
      <c r="C450" s="529"/>
      <c r="D450" s="529"/>
    </row>
    <row r="451" spans="1:4" hidden="1" x14ac:dyDescent="0.25">
      <c r="A451" s="529"/>
      <c r="B451" s="529"/>
      <c r="C451" s="529"/>
      <c r="D451" s="529"/>
    </row>
    <row r="452" spans="1:4" hidden="1" x14ac:dyDescent="0.25">
      <c r="A452" s="529"/>
      <c r="B452" s="529"/>
      <c r="C452" s="529"/>
      <c r="D452" s="529"/>
    </row>
    <row r="453" spans="1:4" hidden="1" x14ac:dyDescent="0.25">
      <c r="A453" s="529"/>
      <c r="B453" s="529"/>
      <c r="C453" s="529"/>
      <c r="D453" s="529"/>
    </row>
    <row r="454" spans="1:4" hidden="1" x14ac:dyDescent="0.25">
      <c r="A454" s="529"/>
      <c r="B454" s="529"/>
      <c r="C454" s="529"/>
      <c r="D454" s="529"/>
    </row>
    <row r="455" spans="1:4" hidden="1" x14ac:dyDescent="0.25">
      <c r="A455" s="529"/>
      <c r="B455" s="529"/>
      <c r="C455" s="529"/>
      <c r="D455" s="529"/>
    </row>
    <row r="456" spans="1:4" hidden="1" x14ac:dyDescent="0.25">
      <c r="A456" s="529"/>
      <c r="B456" s="529"/>
      <c r="C456" s="529"/>
      <c r="D456" s="529"/>
    </row>
    <row r="457" spans="1:4" hidden="1" x14ac:dyDescent="0.25"/>
    <row r="458" spans="1:4" hidden="1" x14ac:dyDescent="0.25"/>
    <row r="459" spans="1:4" hidden="1" x14ac:dyDescent="0.25"/>
    <row r="460" spans="1:4" hidden="1" x14ac:dyDescent="0.25"/>
    <row r="461" spans="1:4" hidden="1" x14ac:dyDescent="0.25"/>
    <row r="462" spans="1:4" hidden="1" x14ac:dyDescent="0.25"/>
    <row r="463" spans="1:4" hidden="1" x14ac:dyDescent="0.25"/>
    <row r="464" spans="1: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sheetData>
  <mergeCells count="184">
    <mergeCell ref="A256:D256"/>
    <mergeCell ref="A257:D257"/>
    <mergeCell ref="A258:D258"/>
    <mergeCell ref="A250:D250"/>
    <mergeCell ref="A251:D251"/>
    <mergeCell ref="A252:D252"/>
    <mergeCell ref="A253:D253"/>
    <mergeCell ref="A254:D254"/>
    <mergeCell ref="A255:D255"/>
    <mergeCell ref="A244:D244"/>
    <mergeCell ref="A245:D245"/>
    <mergeCell ref="A246:D246"/>
    <mergeCell ref="A247:D247"/>
    <mergeCell ref="A248:D248"/>
    <mergeCell ref="A249:D249"/>
    <mergeCell ref="A238:D238"/>
    <mergeCell ref="A240:D240"/>
    <mergeCell ref="A241:D241"/>
    <mergeCell ref="A242:D242"/>
    <mergeCell ref="A243:D243"/>
    <mergeCell ref="A234:D234"/>
    <mergeCell ref="A236:D236"/>
    <mergeCell ref="A237:D237"/>
    <mergeCell ref="A233:D233"/>
    <mergeCell ref="A232:D232"/>
    <mergeCell ref="A229:D229"/>
    <mergeCell ref="A230:D230"/>
    <mergeCell ref="A231:D231"/>
    <mergeCell ref="A225:D225"/>
    <mergeCell ref="A226:D226"/>
    <mergeCell ref="A227:D227"/>
    <mergeCell ref="A228:D228"/>
    <mergeCell ref="A235:D235"/>
    <mergeCell ref="A222:D222"/>
    <mergeCell ref="A223:D223"/>
    <mergeCell ref="A224:D224"/>
    <mergeCell ref="A216:D216"/>
    <mergeCell ref="A217:D217"/>
    <mergeCell ref="A219:D219"/>
    <mergeCell ref="A221:D221"/>
    <mergeCell ref="A214:D214"/>
    <mergeCell ref="A215:D215"/>
    <mergeCell ref="A218:D218"/>
    <mergeCell ref="A220:D220"/>
    <mergeCell ref="A210:D210"/>
    <mergeCell ref="A211:D211"/>
    <mergeCell ref="A212:D212"/>
    <mergeCell ref="A213:D213"/>
    <mergeCell ref="A203:D203"/>
    <mergeCell ref="A205:D205"/>
    <mergeCell ref="A206:D206"/>
    <mergeCell ref="A208:D208"/>
    <mergeCell ref="A202:D202"/>
    <mergeCell ref="A207:D207"/>
    <mergeCell ref="A209:D209"/>
    <mergeCell ref="A204:D204"/>
    <mergeCell ref="A166:D166"/>
    <mergeCell ref="A168:D168"/>
    <mergeCell ref="A170:D170"/>
    <mergeCell ref="A171:D171"/>
    <mergeCell ref="A165:D165"/>
    <mergeCell ref="A164:D164"/>
    <mergeCell ref="A159:D159"/>
    <mergeCell ref="A160:D160"/>
    <mergeCell ref="A162:D162"/>
    <mergeCell ref="A163:D163"/>
    <mergeCell ref="A169:D169"/>
    <mergeCell ref="A129:D129"/>
    <mergeCell ref="A131:D131"/>
    <mergeCell ref="A126:D126"/>
    <mergeCell ref="A127:D127"/>
    <mergeCell ref="A128:D128"/>
    <mergeCell ref="A119:D119"/>
    <mergeCell ref="A121:D121"/>
    <mergeCell ref="A123:D123"/>
    <mergeCell ref="A118:D118"/>
    <mergeCell ref="A120:D120"/>
    <mergeCell ref="A122:D122"/>
    <mergeCell ref="A125:D125"/>
    <mergeCell ref="A124:D124"/>
    <mergeCell ref="A130:D130"/>
    <mergeCell ref="A111:F111"/>
    <mergeCell ref="A113:D113"/>
    <mergeCell ref="A114:D114"/>
    <mergeCell ref="A115:D115"/>
    <mergeCell ref="A117:D117"/>
    <mergeCell ref="A92:F92"/>
    <mergeCell ref="B94:F94"/>
    <mergeCell ref="B103:F103"/>
    <mergeCell ref="A106:B106"/>
    <mergeCell ref="C106:E106"/>
    <mergeCell ref="A109:F109"/>
    <mergeCell ref="A116:D116"/>
    <mergeCell ref="A110:F110"/>
    <mergeCell ref="A72:F72"/>
    <mergeCell ref="B74:F74"/>
    <mergeCell ref="B79:F79"/>
    <mergeCell ref="B84:F84"/>
    <mergeCell ref="A89:B89"/>
    <mergeCell ref="C89:E89"/>
    <mergeCell ref="A55:F55"/>
    <mergeCell ref="A56:F56"/>
    <mergeCell ref="B58:F58"/>
    <mergeCell ref="B67:F67"/>
    <mergeCell ref="A70:B70"/>
    <mergeCell ref="C70:E70"/>
    <mergeCell ref="A52:F52"/>
    <mergeCell ref="A53:F53"/>
    <mergeCell ref="A54:F54"/>
    <mergeCell ref="A35:F35"/>
    <mergeCell ref="A36:F36"/>
    <mergeCell ref="A40:F40"/>
    <mergeCell ref="A41:F41"/>
    <mergeCell ref="A45:F45"/>
    <mergeCell ref="B47:F47"/>
    <mergeCell ref="B21:E21"/>
    <mergeCell ref="B22:C22"/>
    <mergeCell ref="A25:F26"/>
    <mergeCell ref="A27:C27"/>
    <mergeCell ref="A29:F29"/>
    <mergeCell ref="A31:F31"/>
    <mergeCell ref="B48:F48"/>
    <mergeCell ref="B49:F49"/>
    <mergeCell ref="B50:F50"/>
    <mergeCell ref="A142:D142"/>
    <mergeCell ref="A143:D143"/>
    <mergeCell ref="A135:D135"/>
    <mergeCell ref="A137:D137"/>
    <mergeCell ref="A138:D138"/>
    <mergeCell ref="A133:D133"/>
    <mergeCell ref="A134:D134"/>
    <mergeCell ref="A156:D156"/>
    <mergeCell ref="A157:D157"/>
    <mergeCell ref="A152:D152"/>
    <mergeCell ref="A154:D154"/>
    <mergeCell ref="A155:D155"/>
    <mergeCell ref="A150:D150"/>
    <mergeCell ref="A151:D151"/>
    <mergeCell ref="A149:D149"/>
    <mergeCell ref="A145:D145"/>
    <mergeCell ref="A147:D147"/>
    <mergeCell ref="A186:D186"/>
    <mergeCell ref="A185:D185"/>
    <mergeCell ref="A179:D179"/>
    <mergeCell ref="A180:D180"/>
    <mergeCell ref="A181:D181"/>
    <mergeCell ref="A184:D184"/>
    <mergeCell ref="A176:D176"/>
    <mergeCell ref="A177:D177"/>
    <mergeCell ref="A200:D200"/>
    <mergeCell ref="A199:D199"/>
    <mergeCell ref="A198:D198"/>
    <mergeCell ref="A193:D193"/>
    <mergeCell ref="A194:D194"/>
    <mergeCell ref="A195:D195"/>
    <mergeCell ref="A196:D196"/>
    <mergeCell ref="A187:D187"/>
    <mergeCell ref="A189:D189"/>
    <mergeCell ref="A191:D191"/>
    <mergeCell ref="A192:D192"/>
    <mergeCell ref="A18:C18"/>
    <mergeCell ref="A172:D172"/>
    <mergeCell ref="A178:D178"/>
    <mergeCell ref="A183:D183"/>
    <mergeCell ref="A182:D182"/>
    <mergeCell ref="A188:D188"/>
    <mergeCell ref="A190:D190"/>
    <mergeCell ref="A197:D197"/>
    <mergeCell ref="A201:D201"/>
    <mergeCell ref="A173:D173"/>
    <mergeCell ref="A174:D174"/>
    <mergeCell ref="A175:D175"/>
    <mergeCell ref="A132:D132"/>
    <mergeCell ref="A136:D136"/>
    <mergeCell ref="A139:D139"/>
    <mergeCell ref="A146:D146"/>
    <mergeCell ref="A148:D148"/>
    <mergeCell ref="A153:D153"/>
    <mergeCell ref="A158:D158"/>
    <mergeCell ref="A161:D161"/>
    <mergeCell ref="A167:D167"/>
    <mergeCell ref="A144:D144"/>
    <mergeCell ref="A140:D140"/>
    <mergeCell ref="A141:D141"/>
  </mergeCells>
  <conditionalFormatting sqref="G39">
    <cfRule type="dataBar" priority="25">
      <dataBar showValue="0">
        <cfvo type="num" val="0"/>
        <cfvo type="num" val="0.1"/>
        <color rgb="FF92D050"/>
      </dataBar>
    </cfRule>
  </conditionalFormatting>
  <conditionalFormatting sqref="A111 A109 G60 G62:G63 G71">
    <cfRule type="dataBar" priority="24">
      <dataBar showValue="0">
        <cfvo type="num" val="0"/>
        <cfvo type="num" val="0.1"/>
        <color rgb="FF60497B"/>
      </dataBar>
    </cfRule>
  </conditionalFormatting>
  <conditionalFormatting sqref="B59:C59 B61:C61 B63:C63 B65 B68 E68 B75 B77:C77 B80 B82:C82 B85:C85 C87 B95:C95 B97 B99:C99 B104 B101">
    <cfRule type="dataBar" priority="23">
      <dataBar>
        <cfvo type="num" val="0"/>
        <cfvo type="num" val="1"/>
        <color rgb="FF638EC6"/>
      </dataBar>
    </cfRule>
  </conditionalFormatting>
  <conditionalFormatting sqref="E61">
    <cfRule type="dataBar" priority="22">
      <dataBar>
        <cfvo type="num" val="0"/>
        <cfvo type="num" val="1"/>
        <color rgb="FF638EC6"/>
      </dataBar>
    </cfRule>
  </conditionalFormatting>
  <conditionalFormatting sqref="E63">
    <cfRule type="dataBar" priority="21">
      <dataBar>
        <cfvo type="num" val="0"/>
        <cfvo type="num" val="1"/>
        <color rgb="FF638EC6"/>
      </dataBar>
    </cfRule>
  </conditionalFormatting>
  <conditionalFormatting sqref="C65">
    <cfRule type="dataBar" priority="20">
      <dataBar>
        <cfvo type="num" val="0"/>
        <cfvo type="num" val="1"/>
        <color rgb="FF638EC6"/>
      </dataBar>
    </cfRule>
  </conditionalFormatting>
  <conditionalFormatting sqref="E65">
    <cfRule type="dataBar" priority="19">
      <dataBar>
        <cfvo type="num" val="0"/>
        <cfvo type="num" val="1"/>
        <color rgb="FF638EC6"/>
      </dataBar>
    </cfRule>
  </conditionalFormatting>
  <conditionalFormatting sqref="D68">
    <cfRule type="dataBar" priority="18">
      <dataBar>
        <cfvo type="num" val="0"/>
        <cfvo type="num" val="1"/>
        <color rgb="FF638EC6"/>
      </dataBar>
    </cfRule>
  </conditionalFormatting>
  <conditionalFormatting sqref="C75">
    <cfRule type="dataBar" priority="17">
      <dataBar>
        <cfvo type="num" val="0"/>
        <cfvo type="num" val="1"/>
        <color rgb="FF638EC6"/>
      </dataBar>
    </cfRule>
  </conditionalFormatting>
  <conditionalFormatting sqref="D77">
    <cfRule type="dataBar" priority="16">
      <dataBar>
        <cfvo type="num" val="0"/>
        <cfvo type="num" val="1"/>
        <color rgb="FF638EC6"/>
      </dataBar>
    </cfRule>
  </conditionalFormatting>
  <conditionalFormatting sqref="C80">
    <cfRule type="dataBar" priority="15">
      <dataBar>
        <cfvo type="num" val="0"/>
        <cfvo type="num" val="1"/>
        <color rgb="FF638EC6"/>
      </dataBar>
    </cfRule>
  </conditionalFormatting>
  <conditionalFormatting sqref="D80">
    <cfRule type="dataBar" priority="14">
      <dataBar>
        <cfvo type="num" val="0"/>
        <cfvo type="num" val="1"/>
        <color rgb="FF638EC6"/>
      </dataBar>
    </cfRule>
  </conditionalFormatting>
  <conditionalFormatting sqref="E80">
    <cfRule type="dataBar" priority="13">
      <dataBar>
        <cfvo type="num" val="0"/>
        <cfvo type="num" val="1"/>
        <color rgb="FF638EC6"/>
      </dataBar>
    </cfRule>
  </conditionalFormatting>
  <conditionalFormatting sqref="D82">
    <cfRule type="dataBar" priority="12">
      <dataBar>
        <cfvo type="num" val="0"/>
        <cfvo type="num" val="1"/>
        <color rgb="FF638EC6"/>
      </dataBar>
    </cfRule>
  </conditionalFormatting>
  <conditionalFormatting sqref="D85">
    <cfRule type="dataBar" priority="11">
      <dataBar>
        <cfvo type="num" val="0"/>
        <cfvo type="num" val="1"/>
        <color rgb="FF638EC6"/>
      </dataBar>
    </cfRule>
  </conditionalFormatting>
  <conditionalFormatting sqref="D95">
    <cfRule type="dataBar" priority="10">
      <dataBar>
        <cfvo type="num" val="0"/>
        <cfvo type="num" val="1"/>
        <color rgb="FF638EC6"/>
      </dataBar>
    </cfRule>
  </conditionalFormatting>
  <conditionalFormatting sqref="C97">
    <cfRule type="dataBar" priority="9">
      <dataBar>
        <cfvo type="num" val="0"/>
        <cfvo type="num" val="1"/>
        <color rgb="FF638EC6"/>
      </dataBar>
    </cfRule>
  </conditionalFormatting>
  <conditionalFormatting sqref="D97">
    <cfRule type="dataBar" priority="8">
      <dataBar>
        <cfvo type="num" val="0"/>
        <cfvo type="num" val="1"/>
        <color rgb="FF638EC6"/>
      </dataBar>
    </cfRule>
  </conditionalFormatting>
  <conditionalFormatting sqref="E97">
    <cfRule type="dataBar" priority="7">
      <dataBar>
        <cfvo type="num" val="0"/>
        <cfvo type="num" val="1"/>
        <color rgb="FF638EC6"/>
      </dataBar>
    </cfRule>
  </conditionalFormatting>
  <conditionalFormatting sqref="D99">
    <cfRule type="dataBar" priority="6">
      <dataBar>
        <cfvo type="num" val="0"/>
        <cfvo type="num" val="1"/>
        <color rgb="FF638EC6"/>
      </dataBar>
    </cfRule>
  </conditionalFormatting>
  <conditionalFormatting sqref="E99">
    <cfRule type="dataBar" priority="5">
      <dataBar>
        <cfvo type="num" val="0"/>
        <cfvo type="num" val="1"/>
        <color rgb="FF638EC6"/>
      </dataBar>
    </cfRule>
  </conditionalFormatting>
  <conditionalFormatting sqref="E104">
    <cfRule type="dataBar" priority="4">
      <dataBar>
        <cfvo type="num" val="0"/>
        <cfvo type="num" val="1"/>
        <color rgb="FF638EC6"/>
      </dataBar>
    </cfRule>
  </conditionalFormatting>
  <conditionalFormatting sqref="A109">
    <cfRule type="dataBar" priority="3">
      <dataBar showValue="0">
        <cfvo type="num" val="0"/>
        <cfvo type="num" val="0.1"/>
        <color rgb="FF60497B"/>
      </dataBar>
    </cfRule>
  </conditionalFormatting>
  <conditionalFormatting sqref="A109">
    <cfRule type="dataBar" priority="2">
      <dataBar showValue="0">
        <cfvo type="num" val="0"/>
        <cfvo type="num" val="0.1"/>
        <color rgb="FF60497B"/>
      </dataBar>
    </cfRule>
  </conditionalFormatting>
  <conditionalFormatting sqref="A110">
    <cfRule type="dataBar" priority="1">
      <dataBar showValue="0">
        <cfvo type="num" val="0"/>
        <cfvo type="num" val="0.1"/>
        <color rgb="FF60497B"/>
      </dataBar>
    </cfRule>
  </conditionalFormatting>
  <hyperlinks>
    <hyperlink ref="C106:E106" location="'R 1.5 Mediana'!A199" display="Enfoque de Organizaciones Profesionales"/>
    <hyperlink ref="C89:E89" location="'R 1.5 Mediana'!A150" display="Enfoque de Organizaciones Rentables"/>
    <hyperlink ref="C70:E70" location="'R 1.5 Mediana'!A113" display="Enfoque de Organizaciones Inteligentes"/>
  </hyperlinks>
  <pageMargins left="0.62992125984251968" right="0.57999999999999996" top="0.59" bottom="0.56000000000000005" header="0.31496062992125984" footer="0.31496062992125984"/>
  <pageSetup scale="85" orientation="portrait" r:id="rId1"/>
  <headerFooter differentFirst="1">
    <oddHeader>&amp;L&amp;P&amp;C&amp;"-,Negrita"REPORTE DE RESULTADOS DEL CUESTIONARIO&amp;R&amp;D</oddHeader>
    <evenFooter>&amp;L&amp;G</evenFooter>
  </headerFooter>
  <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5"/>
  <dimension ref="A1:AA267"/>
  <sheetViews>
    <sheetView showGridLines="0" showRowColHeaders="0" topLeftCell="G243" zoomScale="90" zoomScaleNormal="90" workbookViewId="0">
      <selection activeCell="G1" sqref="G1"/>
    </sheetView>
  </sheetViews>
  <sheetFormatPr baseColWidth="10" defaultColWidth="0" defaultRowHeight="0" customHeight="1" zeroHeight="1" x14ac:dyDescent="0.25"/>
  <cols>
    <col min="1" max="1" width="30.7109375" hidden="1" customWidth="1"/>
    <col min="2" max="2" width="3.42578125" hidden="1" customWidth="1"/>
    <col min="3" max="3" width="5.28515625" hidden="1" customWidth="1"/>
    <col min="4" max="4" width="5" hidden="1" customWidth="1"/>
    <col min="5" max="5" width="6.28515625" hidden="1" customWidth="1"/>
    <col min="6" max="6" width="5.140625" hidden="1" customWidth="1"/>
    <col min="7" max="7" width="3.28515625" customWidth="1"/>
    <col min="8" max="8" width="11.42578125" style="375" customWidth="1"/>
    <col min="9" max="18" width="11.42578125" customWidth="1"/>
    <col min="19" max="19" width="12.28515625" bestFit="1" customWidth="1"/>
    <col min="20" max="20" width="11.42578125" style="580" customWidth="1"/>
    <col min="21" max="21" width="11.42578125" style="575" hidden="1" customWidth="1"/>
    <col min="22" max="22" width="11.42578125" style="218" hidden="1" customWidth="1"/>
    <col min="23" max="23" width="12.7109375" style="218" hidden="1" customWidth="1"/>
    <col min="24" max="26" width="11.42578125" style="218" hidden="1" customWidth="1"/>
    <col min="27" max="27" width="11.42578125" style="220" hidden="1" customWidth="1"/>
    <col min="28" max="16384" width="11.42578125" hidden="1"/>
  </cols>
  <sheetData>
    <row r="1" spans="1:27" ht="41.25" customHeight="1" x14ac:dyDescent="0.25">
      <c r="A1" s="88"/>
      <c r="B1" s="88"/>
      <c r="C1" s="88"/>
      <c r="D1" s="88"/>
      <c r="E1" s="88"/>
      <c r="F1" s="89"/>
      <c r="G1" s="90"/>
      <c r="H1" s="371"/>
      <c r="I1" s="89"/>
      <c r="J1" s="90"/>
      <c r="K1" s="90"/>
      <c r="L1" s="90"/>
      <c r="M1" s="90"/>
      <c r="N1" s="90"/>
      <c r="O1" s="90"/>
      <c r="P1" s="90"/>
      <c r="Q1" s="90"/>
      <c r="R1" s="90"/>
      <c r="S1" s="90"/>
    </row>
    <row r="2" spans="1:27" ht="30.75" customHeight="1" thickBot="1" x14ac:dyDescent="0.3">
      <c r="A2" s="88"/>
      <c r="B2" s="88"/>
      <c r="C2" s="88"/>
      <c r="D2" s="88"/>
      <c r="E2" s="88"/>
      <c r="F2" s="89"/>
      <c r="G2" s="90"/>
      <c r="H2" s="715" t="s">
        <v>115</v>
      </c>
      <c r="I2" s="715"/>
      <c r="J2" s="715"/>
      <c r="K2" s="715"/>
      <c r="L2" s="715"/>
      <c r="M2" s="715"/>
      <c r="N2" s="715"/>
      <c r="O2" s="715"/>
      <c r="P2" s="715"/>
      <c r="Q2" s="715"/>
      <c r="R2" s="715"/>
      <c r="S2" s="716"/>
    </row>
    <row r="3" spans="1:27" ht="7.5" customHeight="1" thickTop="1" x14ac:dyDescent="0.25">
      <c r="A3" s="88"/>
      <c r="B3" s="88"/>
      <c r="C3" s="88"/>
      <c r="D3" s="88"/>
      <c r="E3" s="88"/>
      <c r="F3" s="91"/>
      <c r="G3" s="90"/>
      <c r="H3" s="371"/>
      <c r="I3" s="89"/>
      <c r="J3" s="92"/>
      <c r="K3" s="90"/>
      <c r="L3" s="90"/>
      <c r="M3" s="90"/>
      <c r="N3" s="90"/>
      <c r="O3" s="90"/>
      <c r="P3" s="90"/>
      <c r="Q3" s="90"/>
      <c r="R3" s="93"/>
      <c r="S3" s="90"/>
    </row>
    <row r="4" spans="1:27" ht="87" customHeight="1" thickBot="1" x14ac:dyDescent="0.4">
      <c r="A4" s="88"/>
      <c r="B4" s="88"/>
      <c r="C4" s="88"/>
      <c r="D4" s="88"/>
      <c r="E4" s="88"/>
      <c r="F4" s="89"/>
      <c r="G4" s="90"/>
      <c r="H4" s="651" t="s">
        <v>116</v>
      </c>
      <c r="I4" s="789"/>
      <c r="J4" s="789"/>
      <c r="K4" s="789"/>
      <c r="L4" s="789"/>
      <c r="M4" s="789"/>
      <c r="N4" s="789"/>
      <c r="O4" s="789"/>
      <c r="P4" s="789"/>
      <c r="Q4" s="789"/>
      <c r="R4" s="789"/>
      <c r="S4" s="790"/>
      <c r="Z4" s="221"/>
      <c r="AA4" s="222">
        <f>AVERAGE(AA11:AA73)</f>
        <v>0</v>
      </c>
    </row>
    <row r="5" spans="1:27" ht="7.5" customHeight="1" thickTop="1" x14ac:dyDescent="0.25">
      <c r="A5" s="236"/>
      <c r="B5" s="236"/>
      <c r="C5" s="236"/>
      <c r="D5" s="236"/>
      <c r="E5" s="236"/>
      <c r="F5" s="31"/>
      <c r="G5" s="94"/>
      <c r="H5" s="94"/>
      <c r="I5" s="95"/>
      <c r="J5" s="94"/>
      <c r="K5" s="94"/>
      <c r="L5" s="94"/>
      <c r="M5" s="94"/>
      <c r="N5" s="94"/>
      <c r="O5" s="94"/>
      <c r="P5" s="94"/>
      <c r="Q5" s="94"/>
      <c r="R5" s="94"/>
      <c r="S5" s="94"/>
    </row>
    <row r="6" spans="1:27" ht="22.5" customHeight="1" thickBot="1" x14ac:dyDescent="0.3">
      <c r="A6" s="88"/>
      <c r="B6" s="88"/>
      <c r="C6" s="88"/>
      <c r="D6" s="88"/>
      <c r="E6" s="88"/>
      <c r="F6" s="89"/>
      <c r="G6" s="90"/>
      <c r="H6" s="791" t="s">
        <v>117</v>
      </c>
      <c r="I6" s="792"/>
      <c r="J6" s="703" t="s">
        <v>118</v>
      </c>
      <c r="K6" s="795"/>
      <c r="L6" s="795"/>
      <c r="M6" s="795"/>
      <c r="N6" s="795"/>
      <c r="O6" s="795"/>
      <c r="P6" s="795"/>
      <c r="Q6" s="795"/>
      <c r="R6" s="795"/>
      <c r="S6" s="796"/>
      <c r="W6" s="373" t="s">
        <v>945</v>
      </c>
      <c r="X6" s="252">
        <f>(U11+U13+U15)/3</f>
        <v>1</v>
      </c>
    </row>
    <row r="7" spans="1:27" ht="7.5" customHeight="1" thickTop="1" x14ac:dyDescent="0.25">
      <c r="A7" s="88"/>
      <c r="B7" s="88"/>
      <c r="C7" s="88"/>
      <c r="D7" s="88"/>
      <c r="E7" s="88"/>
      <c r="F7" s="89"/>
      <c r="G7" s="90"/>
      <c r="H7" s="371"/>
      <c r="I7" s="89"/>
      <c r="J7" s="92"/>
      <c r="K7" s="90"/>
      <c r="L7" s="90"/>
      <c r="M7" s="90"/>
      <c r="N7" s="90"/>
      <c r="O7" s="90"/>
      <c r="P7" s="90"/>
      <c r="Q7" s="90"/>
      <c r="R7" s="93"/>
      <c r="S7" s="90"/>
    </row>
    <row r="8" spans="1:27" ht="101.25" customHeight="1" thickBot="1" x14ac:dyDescent="0.3">
      <c r="A8" s="88"/>
      <c r="B8" s="88"/>
      <c r="C8" s="88"/>
      <c r="D8" s="88"/>
      <c r="E8" s="88"/>
      <c r="F8" s="89"/>
      <c r="G8" s="90"/>
      <c r="H8" s="659" t="s">
        <v>119</v>
      </c>
      <c r="I8" s="786"/>
      <c r="J8" s="786"/>
      <c r="K8" s="786"/>
      <c r="L8" s="786"/>
      <c r="M8" s="786"/>
      <c r="N8" s="786"/>
      <c r="O8" s="786"/>
      <c r="P8" s="786"/>
      <c r="Q8" s="786"/>
      <c r="R8" s="786"/>
      <c r="S8" s="787"/>
    </row>
    <row r="9" spans="1:27" ht="7.5" customHeight="1" thickTop="1" x14ac:dyDescent="0.25">
      <c r="A9" s="88"/>
      <c r="B9" s="88"/>
      <c r="C9" s="88"/>
      <c r="D9" s="88"/>
      <c r="E9" s="88"/>
      <c r="F9" s="91"/>
      <c r="G9" s="90"/>
      <c r="H9" s="371"/>
      <c r="I9" s="89"/>
      <c r="J9" s="92"/>
      <c r="K9" s="90"/>
      <c r="L9" s="90"/>
      <c r="M9" s="90"/>
      <c r="N9" s="90"/>
      <c r="O9" s="90"/>
      <c r="P9" s="90"/>
      <c r="Q9" s="90"/>
      <c r="R9" s="93"/>
      <c r="S9" s="90"/>
    </row>
    <row r="10" spans="1:27" ht="41.25" customHeight="1" thickBot="1" x14ac:dyDescent="0.3">
      <c r="A10" s="96" t="s">
        <v>112</v>
      </c>
      <c r="B10" s="88"/>
      <c r="C10" s="236"/>
      <c r="D10" s="236"/>
      <c r="E10" s="236"/>
      <c r="F10" s="97"/>
      <c r="G10" s="90"/>
      <c r="H10" s="35" t="s">
        <v>120</v>
      </c>
      <c r="I10" s="35" t="s">
        <v>946</v>
      </c>
      <c r="J10" s="36" t="s">
        <v>121</v>
      </c>
      <c r="K10" s="98"/>
      <c r="L10" s="98"/>
      <c r="M10" s="98"/>
      <c r="N10" s="98"/>
      <c r="O10" s="98"/>
      <c r="P10" s="98"/>
      <c r="Q10" s="98"/>
      <c r="R10" s="93"/>
      <c r="S10" s="35" t="s">
        <v>122</v>
      </c>
      <c r="W10" s="210" t="s">
        <v>825</v>
      </c>
      <c r="X10" s="211" t="s">
        <v>826</v>
      </c>
      <c r="Y10" s="211" t="s">
        <v>827</v>
      </c>
      <c r="Z10" s="212" t="s">
        <v>828</v>
      </c>
      <c r="AA10" s="223" t="s">
        <v>863</v>
      </c>
    </row>
    <row r="11" spans="1:27" ht="41.25" customHeight="1" thickTop="1" thickBot="1" x14ac:dyDescent="0.3">
      <c r="A11" s="99" t="s">
        <v>123</v>
      </c>
      <c r="B11" s="100"/>
      <c r="C11" s="101" t="s">
        <v>124</v>
      </c>
      <c r="D11" s="101" t="s">
        <v>125</v>
      </c>
      <c r="E11" s="101" t="s">
        <v>126</v>
      </c>
      <c r="F11" s="101" t="s">
        <v>127</v>
      </c>
      <c r="G11" s="90"/>
      <c r="H11" s="40" t="s">
        <v>128</v>
      </c>
      <c r="I11" s="102" t="s">
        <v>129</v>
      </c>
      <c r="J11" s="710" t="s">
        <v>130</v>
      </c>
      <c r="K11" s="711"/>
      <c r="L11" s="711"/>
      <c r="M11" s="711"/>
      <c r="N11" s="711"/>
      <c r="O11" s="711"/>
      <c r="P11" s="711"/>
      <c r="Q11" s="711"/>
      <c r="R11" s="231"/>
      <c r="S11" s="103"/>
      <c r="T11" s="580">
        <v>1</v>
      </c>
      <c r="U11" s="575">
        <f>T11</f>
        <v>1</v>
      </c>
      <c r="W11" s="218" t="b">
        <v>0</v>
      </c>
      <c r="X11" s="213">
        <f>IF(W11=TRUE,$Y$11,0)</f>
        <v>0</v>
      </c>
      <c r="Y11" s="213">
        <v>1</v>
      </c>
      <c r="Z11" s="213">
        <f>SUM(X11)</f>
        <v>0</v>
      </c>
      <c r="AA11" s="224">
        <f>Z11/1</f>
        <v>0</v>
      </c>
    </row>
    <row r="12" spans="1:27" ht="41.25" customHeight="1" thickTop="1" thickBot="1" x14ac:dyDescent="0.3">
      <c r="A12" s="99" t="s">
        <v>123</v>
      </c>
      <c r="B12" s="88"/>
      <c r="C12" s="101" t="s">
        <v>124</v>
      </c>
      <c r="D12" s="101" t="s">
        <v>125</v>
      </c>
      <c r="E12" s="101" t="s">
        <v>126</v>
      </c>
      <c r="F12" s="101" t="s">
        <v>127</v>
      </c>
      <c r="G12" s="90"/>
      <c r="H12" s="44" t="s">
        <v>131</v>
      </c>
      <c r="I12" s="106" t="s">
        <v>132</v>
      </c>
      <c r="J12" s="706" t="s">
        <v>947</v>
      </c>
      <c r="K12" s="803"/>
      <c r="L12" s="803"/>
      <c r="M12" s="803"/>
      <c r="N12" s="803"/>
      <c r="O12" s="803"/>
      <c r="P12" s="803"/>
      <c r="Q12" s="803"/>
      <c r="R12" s="107"/>
      <c r="S12" s="108"/>
      <c r="W12" s="472" t="b">
        <f>IF(AND(W13=TRUE),TRUE,FALSE)</f>
        <v>0</v>
      </c>
    </row>
    <row r="13" spans="1:27" ht="67.5" customHeight="1" thickTop="1" thickBot="1" x14ac:dyDescent="0.3">
      <c r="A13" s="99" t="s">
        <v>123</v>
      </c>
      <c r="B13" s="100"/>
      <c r="C13" s="101" t="s">
        <v>124</v>
      </c>
      <c r="D13" s="101" t="s">
        <v>125</v>
      </c>
      <c r="E13" s="101" t="s">
        <v>126</v>
      </c>
      <c r="F13" s="101" t="s">
        <v>127</v>
      </c>
      <c r="G13" s="90"/>
      <c r="H13" s="44" t="s">
        <v>131</v>
      </c>
      <c r="I13" s="109" t="s">
        <v>134</v>
      </c>
      <c r="J13" s="897" t="s">
        <v>948</v>
      </c>
      <c r="K13" s="898"/>
      <c r="L13" s="898"/>
      <c r="M13" s="898"/>
      <c r="N13" s="898"/>
      <c r="O13" s="898"/>
      <c r="P13" s="898"/>
      <c r="Q13" s="898"/>
      <c r="R13" s="93"/>
      <c r="S13" s="103"/>
      <c r="T13" s="580">
        <v>1</v>
      </c>
      <c r="U13" s="575">
        <f>T13</f>
        <v>1</v>
      </c>
      <c r="W13" s="218" t="b">
        <v>0</v>
      </c>
      <c r="X13" s="213">
        <f>IF(W13=TRUE,$Y$11,0)</f>
        <v>0</v>
      </c>
      <c r="Z13" s="213">
        <f>SUM(X13)</f>
        <v>0</v>
      </c>
      <c r="AA13" s="224">
        <f>Z13/1</f>
        <v>0</v>
      </c>
    </row>
    <row r="14" spans="1:27" ht="41.25" customHeight="1" thickTop="1" thickBot="1" x14ac:dyDescent="0.3">
      <c r="A14" s="99" t="s">
        <v>123</v>
      </c>
      <c r="B14" s="88"/>
      <c r="C14" s="236"/>
      <c r="D14" s="236"/>
      <c r="E14" s="236"/>
      <c r="F14" s="101" t="s">
        <v>127</v>
      </c>
      <c r="G14" s="90"/>
      <c r="H14" s="44" t="s">
        <v>160</v>
      </c>
      <c r="I14" s="102" t="s">
        <v>335</v>
      </c>
      <c r="J14" s="801" t="s">
        <v>336</v>
      </c>
      <c r="K14" s="801"/>
      <c r="L14" s="801"/>
      <c r="M14" s="801"/>
      <c r="N14" s="801"/>
      <c r="O14" s="801"/>
      <c r="P14" s="801"/>
      <c r="Q14" s="801"/>
      <c r="R14" s="107"/>
      <c r="S14" s="151"/>
      <c r="W14" s="472" t="b">
        <f>IF(AND(W15=TRUE),TRUE,FALSE)</f>
        <v>0</v>
      </c>
    </row>
    <row r="15" spans="1:27" ht="51" customHeight="1" thickTop="1" thickBot="1" x14ac:dyDescent="0.3">
      <c r="A15" s="99" t="s">
        <v>123</v>
      </c>
      <c r="B15" s="100"/>
      <c r="C15" s="100"/>
      <c r="D15" s="100"/>
      <c r="E15" s="100"/>
      <c r="F15" s="101" t="s">
        <v>127</v>
      </c>
      <c r="G15" s="90"/>
      <c r="H15" s="44" t="s">
        <v>160</v>
      </c>
      <c r="I15" s="114" t="s">
        <v>337</v>
      </c>
      <c r="J15" s="899" t="s">
        <v>338</v>
      </c>
      <c r="K15" s="898"/>
      <c r="L15" s="898"/>
      <c r="M15" s="898"/>
      <c r="N15" s="898"/>
      <c r="O15" s="898"/>
      <c r="P15" s="898"/>
      <c r="Q15" s="898"/>
      <c r="R15" s="93"/>
      <c r="S15" s="103"/>
      <c r="T15" s="580">
        <v>0.5</v>
      </c>
      <c r="U15" s="575">
        <f>T15+T16</f>
        <v>1</v>
      </c>
      <c r="W15" s="218" t="b">
        <v>0</v>
      </c>
      <c r="X15" s="213">
        <f>IF(W15=TRUE,$Y$15,0)</f>
        <v>0</v>
      </c>
      <c r="Y15" s="218">
        <v>0.5</v>
      </c>
      <c r="Z15" s="213">
        <f>SUM(X15:X16)</f>
        <v>0</v>
      </c>
      <c r="AA15" s="224">
        <f>Z15/1</f>
        <v>0</v>
      </c>
    </row>
    <row r="16" spans="1:27" ht="41.25" customHeight="1" thickTop="1" thickBot="1" x14ac:dyDescent="0.3">
      <c r="A16" s="99" t="s">
        <v>123</v>
      </c>
      <c r="B16" s="100"/>
      <c r="C16" s="100"/>
      <c r="D16" s="100"/>
      <c r="E16" s="100"/>
      <c r="F16" s="101" t="s">
        <v>127</v>
      </c>
      <c r="G16" s="90"/>
      <c r="H16" s="40" t="s">
        <v>160</v>
      </c>
      <c r="I16" s="114" t="s">
        <v>339</v>
      </c>
      <c r="J16" s="713" t="s">
        <v>978</v>
      </c>
      <c r="K16" s="808"/>
      <c r="L16" s="808"/>
      <c r="M16" s="808"/>
      <c r="N16" s="808"/>
      <c r="O16" s="808"/>
      <c r="P16" s="808"/>
      <c r="Q16" s="808"/>
      <c r="R16" s="110"/>
      <c r="S16" s="103"/>
      <c r="T16" s="580">
        <v>0.5</v>
      </c>
      <c r="W16" s="218" t="b">
        <v>0</v>
      </c>
      <c r="X16" s="213">
        <f>IF(W16=TRUE,$Y$15,0)</f>
        <v>0</v>
      </c>
    </row>
    <row r="17" spans="1:27" ht="22.5" customHeight="1" thickTop="1" x14ac:dyDescent="0.25">
      <c r="A17" s="88"/>
      <c r="B17" s="88"/>
      <c r="C17" s="236"/>
      <c r="D17" s="236"/>
      <c r="E17" s="236"/>
      <c r="F17" s="97"/>
      <c r="G17" s="90"/>
      <c r="H17" s="371"/>
      <c r="I17" s="111"/>
      <c r="J17" s="92"/>
      <c r="K17" s="90"/>
      <c r="L17" s="90"/>
      <c r="M17" s="90"/>
      <c r="N17" s="90"/>
      <c r="O17" s="90"/>
      <c r="P17" s="90"/>
      <c r="Q17" s="90"/>
      <c r="R17" s="93"/>
      <c r="S17" s="90"/>
    </row>
    <row r="18" spans="1:27" ht="22.5" customHeight="1" thickBot="1" x14ac:dyDescent="0.3">
      <c r="A18" s="88"/>
      <c r="B18" s="88"/>
      <c r="C18" s="236"/>
      <c r="D18" s="236"/>
      <c r="E18" s="236"/>
      <c r="F18" s="105"/>
      <c r="G18" s="90"/>
      <c r="H18" s="791" t="s">
        <v>117</v>
      </c>
      <c r="I18" s="792"/>
      <c r="J18" s="703" t="s">
        <v>0</v>
      </c>
      <c r="K18" s="795"/>
      <c r="L18" s="795"/>
      <c r="M18" s="795"/>
      <c r="N18" s="795"/>
      <c r="O18" s="795"/>
      <c r="P18" s="795"/>
      <c r="Q18" s="795"/>
      <c r="R18" s="795"/>
      <c r="S18" s="796"/>
      <c r="W18" s="373" t="s">
        <v>945</v>
      </c>
      <c r="X18" s="252">
        <f>(U23+U25+U27)/3</f>
        <v>1</v>
      </c>
    </row>
    <row r="19" spans="1:27" ht="7.5" customHeight="1" thickTop="1" x14ac:dyDescent="0.25">
      <c r="A19" s="88"/>
      <c r="B19" s="88"/>
      <c r="C19" s="236"/>
      <c r="D19" s="236"/>
      <c r="E19" s="236"/>
      <c r="F19" s="105"/>
      <c r="G19" s="90"/>
      <c r="H19" s="371"/>
      <c r="I19" s="111"/>
      <c r="J19" s="92"/>
      <c r="K19" s="90"/>
      <c r="L19" s="90"/>
      <c r="M19" s="90"/>
      <c r="N19" s="90"/>
      <c r="O19" s="90"/>
      <c r="P19" s="90"/>
      <c r="Q19" s="90"/>
      <c r="R19" s="93"/>
      <c r="S19" s="90"/>
    </row>
    <row r="20" spans="1:27" ht="74.25" customHeight="1" thickBot="1" x14ac:dyDescent="0.3">
      <c r="A20" s="88"/>
      <c r="B20" s="88"/>
      <c r="C20" s="236"/>
      <c r="D20" s="236"/>
      <c r="E20" s="236"/>
      <c r="F20" s="105"/>
      <c r="G20" s="90"/>
      <c r="H20" s="659" t="s">
        <v>135</v>
      </c>
      <c r="I20" s="786"/>
      <c r="J20" s="786"/>
      <c r="K20" s="786"/>
      <c r="L20" s="786"/>
      <c r="M20" s="786"/>
      <c r="N20" s="786"/>
      <c r="O20" s="786"/>
      <c r="P20" s="786"/>
      <c r="Q20" s="786"/>
      <c r="R20" s="786"/>
      <c r="S20" s="787"/>
    </row>
    <row r="21" spans="1:27" ht="7.5" customHeight="1" thickTop="1" x14ac:dyDescent="0.25">
      <c r="A21" s="88"/>
      <c r="B21" s="88"/>
      <c r="C21" s="236"/>
      <c r="D21" s="236"/>
      <c r="E21" s="236"/>
      <c r="F21" s="97"/>
      <c r="G21" s="90"/>
      <c r="H21" s="371"/>
      <c r="I21" s="111"/>
      <c r="J21" s="92"/>
      <c r="K21" s="90"/>
      <c r="L21" s="90"/>
      <c r="M21" s="90"/>
      <c r="N21" s="90"/>
      <c r="O21" s="90"/>
      <c r="P21" s="90"/>
      <c r="Q21" s="90"/>
      <c r="R21" s="93"/>
      <c r="S21" s="90"/>
    </row>
    <row r="22" spans="1:27" ht="41.25" customHeight="1" thickBot="1" x14ac:dyDescent="0.3">
      <c r="A22" s="88"/>
      <c r="B22" s="88"/>
      <c r="C22" s="236"/>
      <c r="D22" s="236"/>
      <c r="E22" s="236"/>
      <c r="F22" s="105"/>
      <c r="G22" s="90"/>
      <c r="H22" s="35" t="s">
        <v>120</v>
      </c>
      <c r="I22" s="51" t="s">
        <v>946</v>
      </c>
      <c r="J22" s="36" t="s">
        <v>121</v>
      </c>
      <c r="K22" s="98"/>
      <c r="L22" s="98"/>
      <c r="M22" s="98"/>
      <c r="N22" s="98"/>
      <c r="O22" s="98"/>
      <c r="P22" s="98"/>
      <c r="Q22" s="98"/>
      <c r="R22" s="93"/>
      <c r="S22" s="35" t="s">
        <v>122</v>
      </c>
      <c r="W22" s="210" t="s">
        <v>825</v>
      </c>
      <c r="X22" s="211" t="s">
        <v>826</v>
      </c>
      <c r="Y22" s="211" t="s">
        <v>827</v>
      </c>
      <c r="Z22" s="212" t="s">
        <v>829</v>
      </c>
      <c r="AA22" s="223" t="s">
        <v>863</v>
      </c>
    </row>
    <row r="23" spans="1:27" ht="41.25" customHeight="1" thickTop="1" thickBot="1" x14ac:dyDescent="0.3">
      <c r="A23" s="99" t="s">
        <v>123</v>
      </c>
      <c r="B23" s="100"/>
      <c r="C23" s="101" t="s">
        <v>124</v>
      </c>
      <c r="D23" s="101" t="s">
        <v>125</v>
      </c>
      <c r="E23" s="101" t="s">
        <v>126</v>
      </c>
      <c r="F23" s="101" t="s">
        <v>127</v>
      </c>
      <c r="G23" s="90"/>
      <c r="H23" s="40" t="s">
        <v>128</v>
      </c>
      <c r="I23" s="102" t="s">
        <v>136</v>
      </c>
      <c r="J23" s="663" t="s">
        <v>137</v>
      </c>
      <c r="K23" s="811"/>
      <c r="L23" s="811"/>
      <c r="M23" s="811"/>
      <c r="N23" s="811"/>
      <c r="O23" s="811"/>
      <c r="P23" s="811"/>
      <c r="Q23" s="811"/>
      <c r="R23" s="231"/>
      <c r="S23" s="103"/>
      <c r="T23" s="580">
        <v>1</v>
      </c>
      <c r="U23" s="575">
        <f>T23</f>
        <v>1</v>
      </c>
      <c r="W23" s="218" t="b">
        <v>0</v>
      </c>
      <c r="X23" s="213">
        <f>IF(W23=TRUE,$Y$23,0)</f>
        <v>0</v>
      </c>
      <c r="Y23" s="213">
        <v>1</v>
      </c>
      <c r="Z23" s="213">
        <f>SUM(X23)</f>
        <v>0</v>
      </c>
      <c r="AA23" s="224">
        <f>Z23/1</f>
        <v>0</v>
      </c>
    </row>
    <row r="24" spans="1:27" ht="41.25" customHeight="1" thickTop="1" thickBot="1" x14ac:dyDescent="0.3">
      <c r="A24" s="99" t="s">
        <v>123</v>
      </c>
      <c r="B24" s="88"/>
      <c r="C24" s="101" t="s">
        <v>124</v>
      </c>
      <c r="D24" s="101" t="s">
        <v>125</v>
      </c>
      <c r="E24" s="101" t="s">
        <v>126</v>
      </c>
      <c r="F24" s="101" t="s">
        <v>127</v>
      </c>
      <c r="G24" s="90"/>
      <c r="H24" s="44" t="s">
        <v>131</v>
      </c>
      <c r="I24" s="106" t="s">
        <v>138</v>
      </c>
      <c r="J24" s="706" t="s">
        <v>139</v>
      </c>
      <c r="K24" s="803"/>
      <c r="L24" s="803"/>
      <c r="M24" s="803"/>
      <c r="N24" s="803"/>
      <c r="O24" s="803"/>
      <c r="P24" s="803"/>
      <c r="Q24" s="803"/>
      <c r="R24" s="107"/>
      <c r="S24" s="52"/>
      <c r="W24" s="472" t="b">
        <f>IF(AND(W25=TRUE),TRUE,FALSE)</f>
        <v>0</v>
      </c>
    </row>
    <row r="25" spans="1:27" ht="41.25" customHeight="1" thickTop="1" thickBot="1" x14ac:dyDescent="0.3">
      <c r="A25" s="99" t="s">
        <v>123</v>
      </c>
      <c r="B25" s="100"/>
      <c r="C25" s="101" t="s">
        <v>124</v>
      </c>
      <c r="D25" s="101" t="s">
        <v>125</v>
      </c>
      <c r="E25" s="101" t="s">
        <v>126</v>
      </c>
      <c r="F25" s="101" t="s">
        <v>127</v>
      </c>
      <c r="G25" s="90"/>
      <c r="H25" s="44" t="s">
        <v>131</v>
      </c>
      <c r="I25" s="109" t="s">
        <v>140</v>
      </c>
      <c r="J25" s="879" t="s">
        <v>141</v>
      </c>
      <c r="K25" s="873"/>
      <c r="L25" s="873"/>
      <c r="M25" s="873"/>
      <c r="N25" s="873"/>
      <c r="O25" s="873"/>
      <c r="P25" s="873"/>
      <c r="Q25" s="873"/>
      <c r="R25" s="93"/>
      <c r="S25" s="103"/>
      <c r="T25" s="580">
        <v>1</v>
      </c>
      <c r="U25" s="575">
        <f>T25</f>
        <v>1</v>
      </c>
      <c r="W25" s="218" t="b">
        <v>0</v>
      </c>
      <c r="X25" s="213">
        <f>IF(W25=TRUE,$Y$23,0)</f>
        <v>0</v>
      </c>
      <c r="Z25" s="213">
        <f>SUM(X25)</f>
        <v>0</v>
      </c>
      <c r="AA25" s="224">
        <f>Z25/1</f>
        <v>0</v>
      </c>
    </row>
    <row r="26" spans="1:27" ht="41.25" customHeight="1" thickTop="1" thickBot="1" x14ac:dyDescent="0.3">
      <c r="A26" s="99" t="s">
        <v>123</v>
      </c>
      <c r="B26" s="88"/>
      <c r="C26" s="236"/>
      <c r="D26" s="236"/>
      <c r="E26" s="101" t="s">
        <v>126</v>
      </c>
      <c r="F26" s="101" t="s">
        <v>127</v>
      </c>
      <c r="G26" s="90"/>
      <c r="H26" s="44" t="s">
        <v>160</v>
      </c>
      <c r="I26" s="102" t="s">
        <v>278</v>
      </c>
      <c r="J26" s="801" t="s">
        <v>279</v>
      </c>
      <c r="K26" s="802"/>
      <c r="L26" s="802"/>
      <c r="M26" s="802"/>
      <c r="N26" s="802"/>
      <c r="O26" s="802"/>
      <c r="P26" s="802"/>
      <c r="Q26" s="802"/>
      <c r="R26" s="119"/>
      <c r="S26" s="52"/>
      <c r="W26" s="472" t="b">
        <f>IF(AND(W27=TRUE),TRUE,FALSE)</f>
        <v>0</v>
      </c>
    </row>
    <row r="27" spans="1:27" ht="41.25" customHeight="1" thickTop="1" thickBot="1" x14ac:dyDescent="0.3">
      <c r="A27" s="99" t="s">
        <v>123</v>
      </c>
      <c r="B27" s="100"/>
      <c r="C27" s="100"/>
      <c r="D27" s="100"/>
      <c r="E27" s="101" t="s">
        <v>126</v>
      </c>
      <c r="F27" s="101" t="s">
        <v>127</v>
      </c>
      <c r="G27" s="90"/>
      <c r="H27" s="44" t="s">
        <v>160</v>
      </c>
      <c r="I27" s="114" t="s">
        <v>280</v>
      </c>
      <c r="J27" s="891" t="s">
        <v>281</v>
      </c>
      <c r="K27" s="892"/>
      <c r="L27" s="892"/>
      <c r="M27" s="892"/>
      <c r="N27" s="892"/>
      <c r="O27" s="892"/>
      <c r="P27" s="892"/>
      <c r="Q27" s="892"/>
      <c r="R27" s="112"/>
      <c r="S27" s="103"/>
      <c r="T27" s="580">
        <f>1/3</f>
        <v>0.33333333333333331</v>
      </c>
      <c r="U27" s="575">
        <f>T27+T30+T31</f>
        <v>1</v>
      </c>
      <c r="W27" s="218" t="b">
        <v>0</v>
      </c>
      <c r="X27" s="213">
        <f>IF(W27=TRUE,$Y$27,0)</f>
        <v>0</v>
      </c>
      <c r="Y27" s="218">
        <v>0.33333333333333331</v>
      </c>
      <c r="Z27" s="213">
        <f>SUM(X27:X31)</f>
        <v>0</v>
      </c>
      <c r="AA27" s="224">
        <f>Z27/1</f>
        <v>0</v>
      </c>
    </row>
    <row r="28" spans="1:27" ht="41.25" customHeight="1" thickTop="1" thickBot="1" x14ac:dyDescent="0.3">
      <c r="A28" s="99" t="s">
        <v>123</v>
      </c>
      <c r="B28" s="88"/>
      <c r="C28" s="236"/>
      <c r="D28" s="236"/>
      <c r="E28" s="101" t="s">
        <v>126</v>
      </c>
      <c r="F28" s="101" t="s">
        <v>127</v>
      </c>
      <c r="G28" s="90"/>
      <c r="H28" s="44" t="s">
        <v>160</v>
      </c>
      <c r="I28" s="102" t="s">
        <v>282</v>
      </c>
      <c r="J28" s="893" t="s">
        <v>283</v>
      </c>
      <c r="K28" s="894"/>
      <c r="L28" s="894"/>
      <c r="M28" s="894"/>
      <c r="N28" s="894"/>
      <c r="O28" s="894"/>
      <c r="P28" s="894"/>
      <c r="Q28" s="894"/>
      <c r="R28" s="119"/>
      <c r="S28" s="52"/>
      <c r="W28" s="472" t="b">
        <f>IF(AND(W29=TRUE),TRUE,FALSE)</f>
        <v>0</v>
      </c>
    </row>
    <row r="29" spans="1:27" ht="27" customHeight="1" thickTop="1" thickBot="1" x14ac:dyDescent="0.3">
      <c r="A29" s="99" t="s">
        <v>123</v>
      </c>
      <c r="B29" s="88"/>
      <c r="C29" s="236"/>
      <c r="D29" s="236"/>
      <c r="E29" s="101" t="s">
        <v>126</v>
      </c>
      <c r="F29" s="101" t="s">
        <v>127</v>
      </c>
      <c r="G29" s="90"/>
      <c r="H29" s="44" t="s">
        <v>160</v>
      </c>
      <c r="I29" s="122"/>
      <c r="J29" s="895" t="s">
        <v>971</v>
      </c>
      <c r="K29" s="896"/>
      <c r="L29" s="896"/>
      <c r="M29" s="896"/>
      <c r="N29" s="896"/>
      <c r="O29" s="896"/>
      <c r="P29" s="896"/>
      <c r="Q29" s="896"/>
      <c r="R29" s="112"/>
      <c r="S29" s="146"/>
      <c r="W29" s="472" t="b">
        <f>IF(AND(W30=TRUE,W31=TRUE),TRUE,FALSE)</f>
        <v>0</v>
      </c>
    </row>
    <row r="30" spans="1:27" ht="41.25" customHeight="1" thickTop="1" thickBot="1" x14ac:dyDescent="0.3">
      <c r="A30" s="99" t="s">
        <v>123</v>
      </c>
      <c r="B30" s="100"/>
      <c r="C30" s="100"/>
      <c r="D30" s="100"/>
      <c r="E30" s="101" t="s">
        <v>126</v>
      </c>
      <c r="F30" s="101" t="s">
        <v>127</v>
      </c>
      <c r="G30" s="90"/>
      <c r="H30" s="44" t="s">
        <v>160</v>
      </c>
      <c r="I30" s="114" t="s">
        <v>285</v>
      </c>
      <c r="J30" s="891" t="s">
        <v>286</v>
      </c>
      <c r="K30" s="892"/>
      <c r="L30" s="892"/>
      <c r="M30" s="892"/>
      <c r="N30" s="892"/>
      <c r="O30" s="892"/>
      <c r="P30" s="892"/>
      <c r="Q30" s="892"/>
      <c r="R30" s="112"/>
      <c r="S30" s="103"/>
      <c r="T30" s="580">
        <f>1/3</f>
        <v>0.33333333333333331</v>
      </c>
      <c r="W30" s="218" t="b">
        <v>0</v>
      </c>
      <c r="X30" s="213">
        <f>IF(W30=TRUE,$Y$27,0)</f>
        <v>0</v>
      </c>
    </row>
    <row r="31" spans="1:27" ht="41.25" customHeight="1" thickTop="1" thickBot="1" x14ac:dyDescent="0.3">
      <c r="A31" s="99" t="s">
        <v>123</v>
      </c>
      <c r="B31" s="100"/>
      <c r="C31" s="100"/>
      <c r="D31" s="100"/>
      <c r="E31" s="101" t="s">
        <v>126</v>
      </c>
      <c r="F31" s="101" t="s">
        <v>127</v>
      </c>
      <c r="G31" s="90"/>
      <c r="H31" s="40" t="s">
        <v>160</v>
      </c>
      <c r="I31" s="114" t="s">
        <v>287</v>
      </c>
      <c r="J31" s="758" t="s">
        <v>288</v>
      </c>
      <c r="K31" s="788"/>
      <c r="L31" s="788"/>
      <c r="M31" s="788"/>
      <c r="N31" s="788"/>
      <c r="O31" s="788"/>
      <c r="P31" s="788"/>
      <c r="Q31" s="788"/>
      <c r="R31" s="120"/>
      <c r="S31" s="103"/>
      <c r="T31" s="580">
        <f>1/3</f>
        <v>0.33333333333333331</v>
      </c>
      <c r="W31" s="218" t="b">
        <v>0</v>
      </c>
      <c r="X31" s="213">
        <f>IF(W31=TRUE,$Y$27,0)</f>
        <v>0</v>
      </c>
    </row>
    <row r="32" spans="1:27" ht="23.25" customHeight="1" thickTop="1" x14ac:dyDescent="0.25">
      <c r="A32" s="88"/>
      <c r="B32" s="88"/>
      <c r="C32" s="236"/>
      <c r="D32" s="236"/>
      <c r="E32" s="236"/>
      <c r="F32" s="97"/>
      <c r="G32" s="90"/>
      <c r="H32" s="371"/>
      <c r="I32" s="111"/>
      <c r="J32" s="92"/>
      <c r="K32" s="90"/>
      <c r="L32" s="90"/>
      <c r="M32" s="90"/>
      <c r="N32" s="90"/>
      <c r="O32" s="90"/>
      <c r="P32" s="90"/>
      <c r="Q32" s="90"/>
      <c r="R32" s="93"/>
      <c r="S32" s="112"/>
    </row>
    <row r="33" spans="1:27" ht="22.5" customHeight="1" thickBot="1" x14ac:dyDescent="0.3">
      <c r="A33" s="88"/>
      <c r="B33" s="88"/>
      <c r="C33" s="236"/>
      <c r="D33" s="236"/>
      <c r="E33" s="236"/>
      <c r="F33" s="105"/>
      <c r="G33" s="90"/>
      <c r="H33" s="791" t="s">
        <v>117</v>
      </c>
      <c r="I33" s="792"/>
      <c r="J33" s="703" t="s">
        <v>142</v>
      </c>
      <c r="K33" s="795"/>
      <c r="L33" s="795"/>
      <c r="M33" s="795"/>
      <c r="N33" s="795"/>
      <c r="O33" s="795"/>
      <c r="P33" s="795"/>
      <c r="Q33" s="795"/>
      <c r="R33" s="795"/>
      <c r="S33" s="796"/>
      <c r="W33" s="373" t="s">
        <v>945</v>
      </c>
      <c r="X33" s="252">
        <f>(U38+U40+U42)/3</f>
        <v>1</v>
      </c>
    </row>
    <row r="34" spans="1:27" ht="7.5" customHeight="1" thickTop="1" x14ac:dyDescent="0.25">
      <c r="A34" s="88"/>
      <c r="B34" s="88"/>
      <c r="C34" s="236"/>
      <c r="D34" s="236"/>
      <c r="E34" s="236"/>
      <c r="F34" s="105"/>
      <c r="G34" s="90"/>
      <c r="H34" s="371"/>
      <c r="I34" s="111"/>
      <c r="J34" s="92"/>
      <c r="K34" s="90"/>
      <c r="L34" s="90"/>
      <c r="M34" s="90"/>
      <c r="N34" s="90"/>
      <c r="O34" s="90"/>
      <c r="P34" s="90"/>
      <c r="Q34" s="90"/>
      <c r="R34" s="93"/>
      <c r="S34" s="90"/>
    </row>
    <row r="35" spans="1:27" ht="73.5" customHeight="1" thickBot="1" x14ac:dyDescent="0.3">
      <c r="A35" s="88"/>
      <c r="B35" s="88"/>
      <c r="C35" s="236"/>
      <c r="D35" s="236"/>
      <c r="E35" s="236"/>
      <c r="F35" s="105"/>
      <c r="G35" s="90"/>
      <c r="H35" s="659" t="s">
        <v>143</v>
      </c>
      <c r="I35" s="786"/>
      <c r="J35" s="786"/>
      <c r="K35" s="786"/>
      <c r="L35" s="786"/>
      <c r="M35" s="786"/>
      <c r="N35" s="786"/>
      <c r="O35" s="786"/>
      <c r="P35" s="786"/>
      <c r="Q35" s="786"/>
      <c r="R35" s="786"/>
      <c r="S35" s="787"/>
    </row>
    <row r="36" spans="1:27" ht="7.5" customHeight="1" thickTop="1" x14ac:dyDescent="0.25">
      <c r="A36" s="88"/>
      <c r="B36" s="88"/>
      <c r="C36" s="236"/>
      <c r="D36" s="236"/>
      <c r="E36" s="236"/>
      <c r="F36" s="97"/>
      <c r="G36" s="90"/>
      <c r="H36" s="371"/>
      <c r="I36" s="111"/>
      <c r="J36" s="92"/>
      <c r="K36" s="90"/>
      <c r="L36" s="90"/>
      <c r="M36" s="90"/>
      <c r="N36" s="90"/>
      <c r="O36" s="90"/>
      <c r="P36" s="90"/>
      <c r="Q36" s="90"/>
      <c r="R36" s="93"/>
      <c r="S36" s="90"/>
    </row>
    <row r="37" spans="1:27" ht="41.25" customHeight="1" thickBot="1" x14ac:dyDescent="0.3">
      <c r="A37" s="88"/>
      <c r="B37" s="88"/>
      <c r="C37" s="236"/>
      <c r="D37" s="236"/>
      <c r="E37" s="236"/>
      <c r="F37" s="97"/>
      <c r="G37" s="90"/>
      <c r="H37" s="35" t="s">
        <v>120</v>
      </c>
      <c r="I37" s="51" t="s">
        <v>946</v>
      </c>
      <c r="J37" s="36" t="s">
        <v>121</v>
      </c>
      <c r="K37" s="98"/>
      <c r="L37" s="98"/>
      <c r="M37" s="98"/>
      <c r="N37" s="98"/>
      <c r="O37" s="98"/>
      <c r="P37" s="98"/>
      <c r="Q37" s="98"/>
      <c r="R37" s="93"/>
      <c r="S37" s="35" t="s">
        <v>122</v>
      </c>
      <c r="W37" s="210" t="s">
        <v>825</v>
      </c>
      <c r="X37" s="211" t="s">
        <v>826</v>
      </c>
      <c r="Y37" s="211" t="s">
        <v>827</v>
      </c>
      <c r="Z37" s="212" t="s">
        <v>830</v>
      </c>
      <c r="AA37" s="223" t="s">
        <v>863</v>
      </c>
    </row>
    <row r="38" spans="1:27" ht="54.75" customHeight="1" thickTop="1" thickBot="1" x14ac:dyDescent="0.3">
      <c r="A38" s="99" t="s">
        <v>123</v>
      </c>
      <c r="B38" s="100"/>
      <c r="C38" s="101" t="s">
        <v>124</v>
      </c>
      <c r="D38" s="101" t="s">
        <v>125</v>
      </c>
      <c r="E38" s="101" t="s">
        <v>126</v>
      </c>
      <c r="F38" s="101" t="s">
        <v>127</v>
      </c>
      <c r="G38" s="90"/>
      <c r="H38" s="40" t="s">
        <v>128</v>
      </c>
      <c r="I38" s="102" t="s">
        <v>144</v>
      </c>
      <c r="J38" s="663" t="s">
        <v>145</v>
      </c>
      <c r="K38" s="664"/>
      <c r="L38" s="664"/>
      <c r="M38" s="664"/>
      <c r="N38" s="664"/>
      <c r="O38" s="664"/>
      <c r="P38" s="664"/>
      <c r="Q38" s="664"/>
      <c r="R38" s="231"/>
      <c r="S38" s="103"/>
      <c r="T38" s="580">
        <v>1</v>
      </c>
      <c r="U38" s="575">
        <f>T38</f>
        <v>1</v>
      </c>
      <c r="W38" s="218" t="b">
        <v>0</v>
      </c>
      <c r="X38" s="213">
        <f>IF(W38=TRUE,$Y$38,0)</f>
        <v>0</v>
      </c>
      <c r="Y38" s="213">
        <v>1</v>
      </c>
      <c r="Z38" s="213">
        <f>SUM(X38)</f>
        <v>0</v>
      </c>
      <c r="AA38" s="224">
        <f>Z38/1</f>
        <v>0</v>
      </c>
    </row>
    <row r="39" spans="1:27" ht="41.25" customHeight="1" thickTop="1" thickBot="1" x14ac:dyDescent="0.3">
      <c r="A39" s="99" t="s">
        <v>123</v>
      </c>
      <c r="B39" s="88"/>
      <c r="C39" s="101" t="s">
        <v>124</v>
      </c>
      <c r="D39" s="101" t="s">
        <v>125</v>
      </c>
      <c r="E39" s="101" t="s">
        <v>126</v>
      </c>
      <c r="F39" s="101" t="s">
        <v>127</v>
      </c>
      <c r="G39" s="90"/>
      <c r="H39" s="44" t="s">
        <v>131</v>
      </c>
      <c r="I39" s="106" t="s">
        <v>146</v>
      </c>
      <c r="J39" s="706" t="s">
        <v>147</v>
      </c>
      <c r="K39" s="803"/>
      <c r="L39" s="803"/>
      <c r="M39" s="803"/>
      <c r="N39" s="803"/>
      <c r="O39" s="803"/>
      <c r="P39" s="803"/>
      <c r="Q39" s="803"/>
      <c r="R39" s="107"/>
      <c r="S39" s="52"/>
      <c r="W39" s="472" t="b">
        <f>IF(AND(W40=TRUE),TRUE,FALSE)</f>
        <v>0</v>
      </c>
    </row>
    <row r="40" spans="1:27" ht="41.25" customHeight="1" thickTop="1" thickBot="1" x14ac:dyDescent="0.3">
      <c r="A40" s="99" t="s">
        <v>123</v>
      </c>
      <c r="B40" s="100"/>
      <c r="C40" s="101" t="s">
        <v>124</v>
      </c>
      <c r="D40" s="101" t="s">
        <v>125</v>
      </c>
      <c r="E40" s="101" t="s">
        <v>126</v>
      </c>
      <c r="F40" s="101" t="s">
        <v>127</v>
      </c>
      <c r="G40" s="90"/>
      <c r="H40" s="44" t="s">
        <v>131</v>
      </c>
      <c r="I40" s="109" t="s">
        <v>148</v>
      </c>
      <c r="J40" s="804" t="s">
        <v>149</v>
      </c>
      <c r="K40" s="805"/>
      <c r="L40" s="805"/>
      <c r="M40" s="805"/>
      <c r="N40" s="805"/>
      <c r="O40" s="805"/>
      <c r="P40" s="805"/>
      <c r="Q40" s="805"/>
      <c r="R40" s="93"/>
      <c r="S40" s="103"/>
      <c r="T40" s="580">
        <v>1</v>
      </c>
      <c r="U40" s="575">
        <f>T40</f>
        <v>1</v>
      </c>
      <c r="W40" s="218" t="b">
        <v>0</v>
      </c>
      <c r="X40" s="213">
        <f>IF(W40=TRUE,$Y$38,0)</f>
        <v>0</v>
      </c>
      <c r="Z40" s="213">
        <f>SUM(X40)</f>
        <v>0</v>
      </c>
      <c r="AA40" s="224">
        <f>Z40/1</f>
        <v>0</v>
      </c>
    </row>
    <row r="41" spans="1:27" ht="41.25" customHeight="1" thickTop="1" thickBot="1" x14ac:dyDescent="0.3">
      <c r="A41" s="99" t="s">
        <v>123</v>
      </c>
      <c r="B41" s="88"/>
      <c r="C41" s="236"/>
      <c r="D41" s="101" t="s">
        <v>125</v>
      </c>
      <c r="E41" s="101" t="s">
        <v>126</v>
      </c>
      <c r="F41" s="101" t="s">
        <v>127</v>
      </c>
      <c r="G41" s="90"/>
      <c r="H41" s="44" t="s">
        <v>160</v>
      </c>
      <c r="I41" s="102" t="s">
        <v>236</v>
      </c>
      <c r="J41" s="806" t="s">
        <v>237</v>
      </c>
      <c r="K41" s="807"/>
      <c r="L41" s="807"/>
      <c r="M41" s="807"/>
      <c r="N41" s="807"/>
      <c r="O41" s="807"/>
      <c r="P41" s="807"/>
      <c r="Q41" s="807"/>
      <c r="R41" s="107"/>
      <c r="S41" s="52"/>
      <c r="W41" s="472" t="b">
        <f>IF(AND(W42=TRUE),TRUE,FALSE)</f>
        <v>0</v>
      </c>
    </row>
    <row r="42" spans="1:27" ht="41.25" customHeight="1" thickTop="1" thickBot="1" x14ac:dyDescent="0.3">
      <c r="A42" s="99" t="s">
        <v>123</v>
      </c>
      <c r="B42" s="100"/>
      <c r="C42" s="100"/>
      <c r="D42" s="101" t="s">
        <v>125</v>
      </c>
      <c r="E42" s="101" t="s">
        <v>126</v>
      </c>
      <c r="F42" s="101" t="s">
        <v>127</v>
      </c>
      <c r="G42" s="90"/>
      <c r="H42" s="40" t="s">
        <v>160</v>
      </c>
      <c r="I42" s="114" t="s">
        <v>238</v>
      </c>
      <c r="J42" s="713" t="s">
        <v>239</v>
      </c>
      <c r="K42" s="808"/>
      <c r="L42" s="808"/>
      <c r="M42" s="808"/>
      <c r="N42" s="808"/>
      <c r="O42" s="808"/>
      <c r="P42" s="808"/>
      <c r="Q42" s="808"/>
      <c r="R42" s="110"/>
      <c r="S42" s="103"/>
      <c r="T42" s="580">
        <v>1</v>
      </c>
      <c r="U42" s="575">
        <f>T42</f>
        <v>1</v>
      </c>
      <c r="W42" s="218" t="b">
        <v>0</v>
      </c>
      <c r="X42" s="213">
        <f>IF(W42=TRUE,$Y$38,0)</f>
        <v>0</v>
      </c>
      <c r="Z42" s="213">
        <f>SUM(X42)</f>
        <v>0</v>
      </c>
      <c r="AA42" s="224">
        <f>Z42/1</f>
        <v>0</v>
      </c>
    </row>
    <row r="43" spans="1:27" ht="22.5" customHeight="1" thickTop="1" x14ac:dyDescent="0.25">
      <c r="A43" s="88"/>
      <c r="B43" s="88"/>
      <c r="C43" s="236"/>
      <c r="D43" s="236"/>
      <c r="E43" s="236"/>
      <c r="F43" s="97"/>
      <c r="G43" s="90"/>
      <c r="H43" s="371"/>
      <c r="I43" s="111"/>
      <c r="J43" s="92"/>
      <c r="K43" s="90"/>
      <c r="L43" s="90"/>
      <c r="M43" s="90"/>
      <c r="N43" s="90"/>
      <c r="O43" s="90"/>
      <c r="P43" s="90"/>
      <c r="Q43" s="90"/>
      <c r="R43" s="93"/>
      <c r="S43" s="93"/>
    </row>
    <row r="44" spans="1:27" ht="22.5" customHeight="1" thickBot="1" x14ac:dyDescent="0.3">
      <c r="A44" s="88"/>
      <c r="B44" s="88"/>
      <c r="C44" s="236"/>
      <c r="D44" s="236"/>
      <c r="E44" s="236"/>
      <c r="F44" s="105"/>
      <c r="G44" s="90"/>
      <c r="H44" s="791" t="s">
        <v>117</v>
      </c>
      <c r="I44" s="792"/>
      <c r="J44" s="703" t="s">
        <v>150</v>
      </c>
      <c r="K44" s="795"/>
      <c r="L44" s="795"/>
      <c r="M44" s="795"/>
      <c r="N44" s="795"/>
      <c r="O44" s="795"/>
      <c r="P44" s="795"/>
      <c r="Q44" s="795"/>
      <c r="R44" s="795"/>
      <c r="S44" s="796"/>
      <c r="W44" s="373" t="s">
        <v>945</v>
      </c>
      <c r="X44" s="252">
        <f>(U49+U51+U54)/3</f>
        <v>1</v>
      </c>
    </row>
    <row r="45" spans="1:27" ht="7.5" customHeight="1" thickTop="1" x14ac:dyDescent="0.25">
      <c r="A45" s="88"/>
      <c r="B45" s="88"/>
      <c r="C45" s="236"/>
      <c r="D45" s="236"/>
      <c r="E45" s="236"/>
      <c r="F45" s="105"/>
      <c r="G45" s="90"/>
      <c r="H45" s="371"/>
      <c r="I45" s="111"/>
      <c r="J45" s="90"/>
      <c r="K45" s="90"/>
      <c r="L45" s="90"/>
      <c r="M45" s="90"/>
      <c r="N45" s="90"/>
      <c r="O45" s="90"/>
      <c r="P45" s="90"/>
      <c r="Q45" s="90"/>
      <c r="R45" s="90"/>
      <c r="S45" s="90"/>
    </row>
    <row r="46" spans="1:27" ht="67.5" customHeight="1" thickBot="1" x14ac:dyDescent="0.3">
      <c r="A46" s="88"/>
      <c r="B46" s="88"/>
      <c r="C46" s="236"/>
      <c r="D46" s="236"/>
      <c r="E46" s="236"/>
      <c r="F46" s="105"/>
      <c r="G46" s="90"/>
      <c r="H46" s="659" t="s">
        <v>151</v>
      </c>
      <c r="I46" s="786"/>
      <c r="J46" s="786"/>
      <c r="K46" s="786"/>
      <c r="L46" s="786"/>
      <c r="M46" s="786"/>
      <c r="N46" s="786"/>
      <c r="O46" s="786"/>
      <c r="P46" s="786"/>
      <c r="Q46" s="786"/>
      <c r="R46" s="786"/>
      <c r="S46" s="787"/>
    </row>
    <row r="47" spans="1:27" ht="7.5" customHeight="1" thickTop="1" x14ac:dyDescent="0.25">
      <c r="A47" s="88"/>
      <c r="B47" s="88"/>
      <c r="C47" s="236"/>
      <c r="D47" s="236"/>
      <c r="E47" s="236"/>
      <c r="F47" s="97"/>
      <c r="G47" s="90"/>
      <c r="H47" s="371"/>
      <c r="I47" s="111"/>
      <c r="J47" s="92"/>
      <c r="K47" s="90"/>
      <c r="L47" s="90"/>
      <c r="M47" s="90"/>
      <c r="N47" s="90"/>
      <c r="O47" s="90"/>
      <c r="P47" s="90"/>
      <c r="Q47" s="90"/>
      <c r="R47" s="93"/>
      <c r="S47" s="90"/>
    </row>
    <row r="48" spans="1:27" ht="41.25" customHeight="1" thickBot="1" x14ac:dyDescent="0.3">
      <c r="A48" s="88"/>
      <c r="B48" s="88"/>
      <c r="C48" s="236"/>
      <c r="D48" s="236"/>
      <c r="E48" s="236"/>
      <c r="F48" s="97"/>
      <c r="G48" s="90"/>
      <c r="H48" s="35" t="s">
        <v>120</v>
      </c>
      <c r="I48" s="51" t="s">
        <v>946</v>
      </c>
      <c r="J48" s="36" t="s">
        <v>121</v>
      </c>
      <c r="K48" s="98"/>
      <c r="L48" s="98"/>
      <c r="M48" s="98"/>
      <c r="N48" s="98"/>
      <c r="O48" s="98"/>
      <c r="P48" s="98"/>
      <c r="Q48" s="98"/>
      <c r="R48" s="93"/>
      <c r="S48" s="35" t="s">
        <v>122</v>
      </c>
      <c r="W48" s="210" t="s">
        <v>825</v>
      </c>
      <c r="X48" s="211" t="s">
        <v>826</v>
      </c>
      <c r="Y48" s="211" t="s">
        <v>827</v>
      </c>
      <c r="Z48" s="212" t="s">
        <v>831</v>
      </c>
      <c r="AA48" s="223" t="s">
        <v>863</v>
      </c>
    </row>
    <row r="49" spans="1:27" ht="41.25" customHeight="1" thickTop="1" thickBot="1" x14ac:dyDescent="0.3">
      <c r="A49" s="99" t="s">
        <v>123</v>
      </c>
      <c r="B49" s="100"/>
      <c r="C49" s="101" t="s">
        <v>124</v>
      </c>
      <c r="D49" s="101" t="s">
        <v>125</v>
      </c>
      <c r="E49" s="101" t="s">
        <v>126</v>
      </c>
      <c r="F49" s="101" t="s">
        <v>127</v>
      </c>
      <c r="G49" s="90"/>
      <c r="H49" s="147" t="s">
        <v>128</v>
      </c>
      <c r="I49" s="102" t="s">
        <v>152</v>
      </c>
      <c r="J49" s="710" t="s">
        <v>153</v>
      </c>
      <c r="K49" s="800"/>
      <c r="L49" s="800"/>
      <c r="M49" s="800"/>
      <c r="N49" s="800"/>
      <c r="O49" s="800"/>
      <c r="P49" s="800"/>
      <c r="Q49" s="800"/>
      <c r="R49" s="115"/>
      <c r="S49" s="103"/>
      <c r="T49" s="580">
        <v>1</v>
      </c>
      <c r="U49" s="575">
        <f>T49</f>
        <v>1</v>
      </c>
      <c r="W49" s="218" t="b">
        <v>0</v>
      </c>
      <c r="X49" s="213">
        <f>IF(W49=TRUE,$Y$38,0)</f>
        <v>0</v>
      </c>
      <c r="Y49" s="213">
        <v>1</v>
      </c>
      <c r="Z49" s="213">
        <f>SUM(X49)</f>
        <v>0</v>
      </c>
      <c r="AA49" s="224">
        <f>Z49/1</f>
        <v>0</v>
      </c>
    </row>
    <row r="50" spans="1:27" ht="41.25" customHeight="1" thickTop="1" thickBot="1" x14ac:dyDescent="0.3">
      <c r="A50" s="99" t="s">
        <v>123</v>
      </c>
      <c r="B50" s="88"/>
      <c r="C50" s="236"/>
      <c r="D50" s="236"/>
      <c r="E50" s="101" t="s">
        <v>126</v>
      </c>
      <c r="F50" s="101" t="s">
        <v>127</v>
      </c>
      <c r="G50" s="90"/>
      <c r="H50" s="44" t="s">
        <v>131</v>
      </c>
      <c r="I50" s="102" t="s">
        <v>289</v>
      </c>
      <c r="J50" s="688" t="s">
        <v>290</v>
      </c>
      <c r="K50" s="760"/>
      <c r="L50" s="760"/>
      <c r="M50" s="760"/>
      <c r="N50" s="760"/>
      <c r="O50" s="760"/>
      <c r="P50" s="760"/>
      <c r="Q50" s="760"/>
      <c r="R50" s="107"/>
      <c r="S50" s="52"/>
      <c r="W50" s="472" t="b">
        <f>IF(AND(W51=TRUE,W52=TRUE),TRUE, FALSE)</f>
        <v>0</v>
      </c>
    </row>
    <row r="51" spans="1:27" ht="41.25" customHeight="1" thickTop="1" thickBot="1" x14ac:dyDescent="0.3">
      <c r="A51" s="99" t="s">
        <v>123</v>
      </c>
      <c r="B51" s="100"/>
      <c r="C51" s="100"/>
      <c r="D51" s="100"/>
      <c r="E51" s="101" t="s">
        <v>126</v>
      </c>
      <c r="F51" s="101" t="s">
        <v>127</v>
      </c>
      <c r="G51" s="90"/>
      <c r="H51" s="44" t="s">
        <v>131</v>
      </c>
      <c r="I51" s="102" t="s">
        <v>291</v>
      </c>
      <c r="J51" s="804" t="s">
        <v>292</v>
      </c>
      <c r="K51" s="805"/>
      <c r="L51" s="805"/>
      <c r="M51" s="805"/>
      <c r="N51" s="805"/>
      <c r="O51" s="805"/>
      <c r="P51" s="805"/>
      <c r="Q51" s="805"/>
      <c r="R51" s="124"/>
      <c r="S51" s="103"/>
      <c r="T51" s="580">
        <v>0.5</v>
      </c>
      <c r="U51" s="575">
        <f>T51+T52</f>
        <v>1</v>
      </c>
      <c r="W51" s="218" t="b">
        <v>0</v>
      </c>
      <c r="X51" s="213">
        <f>IF(W51=TRUE,$Y$51,0)</f>
        <v>0</v>
      </c>
      <c r="Y51" s="218">
        <v>0.5</v>
      </c>
      <c r="Z51" s="213">
        <f>SUM(X51:X52)</f>
        <v>0</v>
      </c>
      <c r="AA51" s="224">
        <f>Z51/1</f>
        <v>0</v>
      </c>
    </row>
    <row r="52" spans="1:27" ht="41.25" customHeight="1" thickTop="1" thickBot="1" x14ac:dyDescent="0.3">
      <c r="A52" s="99" t="s">
        <v>123</v>
      </c>
      <c r="B52" s="100"/>
      <c r="C52" s="100"/>
      <c r="D52" s="100"/>
      <c r="E52" s="101" t="s">
        <v>126</v>
      </c>
      <c r="F52" s="101" t="s">
        <v>127</v>
      </c>
      <c r="G52" s="90"/>
      <c r="H52" s="44" t="s">
        <v>131</v>
      </c>
      <c r="I52" s="102" t="s">
        <v>293</v>
      </c>
      <c r="J52" s="876" t="s">
        <v>294</v>
      </c>
      <c r="K52" s="877"/>
      <c r="L52" s="877"/>
      <c r="M52" s="877"/>
      <c r="N52" s="877"/>
      <c r="O52" s="877"/>
      <c r="P52" s="877"/>
      <c r="Q52" s="877"/>
      <c r="R52" s="121"/>
      <c r="S52" s="103"/>
      <c r="T52" s="580">
        <v>0.5</v>
      </c>
      <c r="W52" s="218" t="b">
        <v>0</v>
      </c>
      <c r="X52" s="213">
        <f>IF(W52=TRUE,$Y$51,0)</f>
        <v>0</v>
      </c>
    </row>
    <row r="53" spans="1:27" ht="41.25" customHeight="1" thickTop="1" thickBot="1" x14ac:dyDescent="0.3">
      <c r="A53" s="99" t="s">
        <v>123</v>
      </c>
      <c r="B53" s="88"/>
      <c r="C53" s="236"/>
      <c r="D53" s="236"/>
      <c r="E53" s="101" t="s">
        <v>126</v>
      </c>
      <c r="F53" s="101" t="s">
        <v>127</v>
      </c>
      <c r="G53" s="90"/>
      <c r="H53" s="44" t="s">
        <v>160</v>
      </c>
      <c r="I53" s="102" t="s">
        <v>295</v>
      </c>
      <c r="J53" s="801" t="s">
        <v>296</v>
      </c>
      <c r="K53" s="802"/>
      <c r="L53" s="802"/>
      <c r="M53" s="802"/>
      <c r="N53" s="802"/>
      <c r="O53" s="802"/>
      <c r="P53" s="802"/>
      <c r="Q53" s="802"/>
      <c r="R53" s="119"/>
      <c r="S53" s="52"/>
      <c r="W53" s="472" t="b">
        <f>IF(AND(W54=TRUE,W55=TRUE,W56=TRUE,W57=TRUE),TRUE, FALSE)</f>
        <v>0</v>
      </c>
    </row>
    <row r="54" spans="1:27" ht="41.25" customHeight="1" thickTop="1" thickBot="1" x14ac:dyDescent="0.3">
      <c r="A54" s="99" t="s">
        <v>123</v>
      </c>
      <c r="B54" s="100"/>
      <c r="C54" s="100"/>
      <c r="D54" s="100"/>
      <c r="E54" s="101" t="s">
        <v>126</v>
      </c>
      <c r="F54" s="101" t="s">
        <v>127</v>
      </c>
      <c r="G54" s="90"/>
      <c r="H54" s="44" t="s">
        <v>160</v>
      </c>
      <c r="I54" s="114" t="s">
        <v>297</v>
      </c>
      <c r="J54" s="891" t="s">
        <v>298</v>
      </c>
      <c r="K54" s="892"/>
      <c r="L54" s="892"/>
      <c r="M54" s="892"/>
      <c r="N54" s="892"/>
      <c r="O54" s="892"/>
      <c r="P54" s="892"/>
      <c r="Q54" s="892"/>
      <c r="R54" s="93"/>
      <c r="S54" s="103"/>
      <c r="T54" s="580">
        <f>1/4</f>
        <v>0.25</v>
      </c>
      <c r="U54" s="575">
        <f>T54+T55+T56+T57</f>
        <v>1</v>
      </c>
      <c r="W54" s="218" t="b">
        <v>0</v>
      </c>
      <c r="X54" s="213">
        <f>IF(W54=TRUE,$Y$54,0)</f>
        <v>0</v>
      </c>
      <c r="Y54" s="218">
        <v>0.25</v>
      </c>
      <c r="Z54" s="213">
        <f>SUM(X54:X57)</f>
        <v>0</v>
      </c>
      <c r="AA54" s="224">
        <f>Z54/1</f>
        <v>0</v>
      </c>
    </row>
    <row r="55" spans="1:27" ht="41.25" customHeight="1" thickTop="1" thickBot="1" x14ac:dyDescent="0.3">
      <c r="A55" s="99" t="s">
        <v>123</v>
      </c>
      <c r="B55" s="100"/>
      <c r="C55" s="100"/>
      <c r="D55" s="100"/>
      <c r="E55" s="101" t="s">
        <v>126</v>
      </c>
      <c r="F55" s="101" t="s">
        <v>127</v>
      </c>
      <c r="G55" s="90"/>
      <c r="H55" s="44" t="s">
        <v>160</v>
      </c>
      <c r="I55" s="114" t="s">
        <v>299</v>
      </c>
      <c r="J55" s="891" t="s">
        <v>300</v>
      </c>
      <c r="K55" s="892"/>
      <c r="L55" s="892"/>
      <c r="M55" s="892"/>
      <c r="N55" s="892"/>
      <c r="O55" s="892"/>
      <c r="P55" s="892"/>
      <c r="Q55" s="892"/>
      <c r="R55" s="93"/>
      <c r="S55" s="103"/>
      <c r="T55" s="580">
        <f>1/4</f>
        <v>0.25</v>
      </c>
      <c r="W55" s="218" t="b">
        <v>0</v>
      </c>
      <c r="X55" s="213">
        <f>IF(W55=TRUE,$Y$54,0)</f>
        <v>0</v>
      </c>
    </row>
    <row r="56" spans="1:27" ht="41.25" customHeight="1" thickTop="1" thickBot="1" x14ac:dyDescent="0.3">
      <c r="A56" s="99" t="s">
        <v>123</v>
      </c>
      <c r="B56" s="100"/>
      <c r="C56" s="100"/>
      <c r="D56" s="100"/>
      <c r="E56" s="101" t="s">
        <v>126</v>
      </c>
      <c r="F56" s="101" t="s">
        <v>127</v>
      </c>
      <c r="G56" s="90"/>
      <c r="H56" s="44" t="s">
        <v>160</v>
      </c>
      <c r="I56" s="114" t="s">
        <v>301</v>
      </c>
      <c r="J56" s="891" t="s">
        <v>302</v>
      </c>
      <c r="K56" s="892"/>
      <c r="L56" s="892"/>
      <c r="M56" s="892"/>
      <c r="N56" s="892"/>
      <c r="O56" s="892"/>
      <c r="P56" s="892"/>
      <c r="Q56" s="892"/>
      <c r="R56" s="93"/>
      <c r="S56" s="103"/>
      <c r="T56" s="580">
        <f>1/4</f>
        <v>0.25</v>
      </c>
      <c r="W56" s="218" t="b">
        <v>0</v>
      </c>
      <c r="X56" s="213">
        <f>IF(W56=TRUE,$Y$54,0)</f>
        <v>0</v>
      </c>
    </row>
    <row r="57" spans="1:27" ht="41.25" customHeight="1" thickTop="1" thickBot="1" x14ac:dyDescent="0.3">
      <c r="A57" s="99" t="s">
        <v>123</v>
      </c>
      <c r="B57" s="100"/>
      <c r="C57" s="100"/>
      <c r="D57" s="101" t="s">
        <v>125</v>
      </c>
      <c r="E57" s="101" t="s">
        <v>126</v>
      </c>
      <c r="F57" s="101" t="s">
        <v>127</v>
      </c>
      <c r="G57" s="90"/>
      <c r="H57" s="40" t="s">
        <v>160</v>
      </c>
      <c r="I57" s="114" t="s">
        <v>240</v>
      </c>
      <c r="J57" s="758" t="s">
        <v>241</v>
      </c>
      <c r="K57" s="788"/>
      <c r="L57" s="788"/>
      <c r="M57" s="788"/>
      <c r="N57" s="788"/>
      <c r="O57" s="788"/>
      <c r="P57" s="788"/>
      <c r="Q57" s="788"/>
      <c r="R57" s="110"/>
      <c r="S57" s="103"/>
      <c r="T57" s="580">
        <f>1/4</f>
        <v>0.25</v>
      </c>
      <c r="W57" s="218" t="b">
        <v>0</v>
      </c>
      <c r="X57" s="213">
        <f>IF(W57=TRUE,$Y$54,0)</f>
        <v>0</v>
      </c>
    </row>
    <row r="58" spans="1:27" ht="22.5" customHeight="1" thickTop="1" x14ac:dyDescent="0.25">
      <c r="A58" s="88"/>
      <c r="B58" s="88"/>
      <c r="C58" s="236"/>
      <c r="D58" s="236"/>
      <c r="E58" s="236"/>
      <c r="F58" s="97"/>
      <c r="G58" s="90"/>
      <c r="H58" s="371"/>
      <c r="I58" s="111"/>
      <c r="J58" s="92"/>
      <c r="K58" s="90"/>
      <c r="L58" s="90"/>
      <c r="M58" s="90"/>
      <c r="N58" s="90"/>
      <c r="O58" s="90"/>
      <c r="P58" s="90"/>
      <c r="Q58" s="90"/>
      <c r="R58" s="93"/>
      <c r="S58" s="90"/>
    </row>
    <row r="59" spans="1:27" ht="22.5" customHeight="1" x14ac:dyDescent="0.25">
      <c r="A59" s="88"/>
      <c r="B59" s="88"/>
      <c r="C59" s="236"/>
      <c r="D59" s="236"/>
      <c r="E59" s="236"/>
      <c r="F59" s="105"/>
      <c r="G59" s="90"/>
      <c r="H59" s="371"/>
      <c r="I59" s="111"/>
      <c r="J59" s="90"/>
      <c r="K59" s="90"/>
      <c r="L59" s="90"/>
      <c r="M59" s="90"/>
      <c r="N59" s="90"/>
      <c r="O59" s="90"/>
      <c r="P59" s="90"/>
      <c r="Q59" s="90"/>
      <c r="R59" s="90"/>
      <c r="S59" s="90"/>
    </row>
    <row r="60" spans="1:27" ht="22.5" customHeight="1" thickBot="1" x14ac:dyDescent="0.3">
      <c r="A60" s="88"/>
      <c r="B60" s="88"/>
      <c r="C60" s="236"/>
      <c r="D60" s="236"/>
      <c r="E60" s="236"/>
      <c r="F60" s="105"/>
      <c r="G60" s="90"/>
      <c r="H60" s="715" t="s">
        <v>154</v>
      </c>
      <c r="I60" s="715"/>
      <c r="J60" s="715"/>
      <c r="K60" s="715"/>
      <c r="L60" s="715"/>
      <c r="M60" s="715"/>
      <c r="N60" s="715"/>
      <c r="O60" s="715"/>
      <c r="P60" s="715"/>
      <c r="Q60" s="715"/>
      <c r="R60" s="715"/>
      <c r="S60" s="716"/>
    </row>
    <row r="61" spans="1:27" ht="7.5" customHeight="1" thickTop="1" x14ac:dyDescent="0.25">
      <c r="A61" s="88"/>
      <c r="B61" s="88"/>
      <c r="C61" s="236"/>
      <c r="D61" s="236"/>
      <c r="E61" s="236"/>
      <c r="F61" s="105"/>
      <c r="G61" s="90"/>
      <c r="H61" s="371"/>
      <c r="I61" s="111"/>
      <c r="J61" s="90"/>
      <c r="K61" s="90"/>
      <c r="L61" s="90"/>
      <c r="M61" s="90"/>
      <c r="N61" s="90"/>
      <c r="O61" s="90"/>
      <c r="P61" s="90"/>
      <c r="Q61" s="90"/>
      <c r="R61" s="90"/>
      <c r="S61" s="90"/>
    </row>
    <row r="62" spans="1:27" ht="67.5" customHeight="1" thickBot="1" x14ac:dyDescent="0.3">
      <c r="A62" s="88"/>
      <c r="B62" s="88"/>
      <c r="C62" s="236"/>
      <c r="D62" s="236"/>
      <c r="E62" s="236"/>
      <c r="F62" s="105"/>
      <c r="G62" s="90"/>
      <c r="H62" s="651" t="s">
        <v>155</v>
      </c>
      <c r="I62" s="789"/>
      <c r="J62" s="789"/>
      <c r="K62" s="789"/>
      <c r="L62" s="789"/>
      <c r="M62" s="789"/>
      <c r="N62" s="789"/>
      <c r="O62" s="789"/>
      <c r="P62" s="789"/>
      <c r="Q62" s="789"/>
      <c r="R62" s="789"/>
      <c r="S62" s="790"/>
    </row>
    <row r="63" spans="1:27" ht="7.5" customHeight="1" thickTop="1" x14ac:dyDescent="0.25">
      <c r="A63" s="88"/>
      <c r="B63" s="88"/>
      <c r="C63" s="236"/>
      <c r="D63" s="236"/>
      <c r="E63" s="236"/>
      <c r="F63" s="97"/>
      <c r="G63" s="90"/>
      <c r="H63" s="371"/>
      <c r="I63" s="111"/>
      <c r="J63" s="92"/>
      <c r="K63" s="90"/>
      <c r="L63" s="90"/>
      <c r="M63" s="90"/>
      <c r="N63" s="90"/>
      <c r="O63" s="90"/>
      <c r="P63" s="90"/>
      <c r="Q63" s="90"/>
      <c r="R63" s="93"/>
      <c r="S63" s="90"/>
    </row>
    <row r="64" spans="1:27" ht="22.5" customHeight="1" thickBot="1" x14ac:dyDescent="0.3">
      <c r="A64" s="88"/>
      <c r="B64" s="88"/>
      <c r="C64" s="236"/>
      <c r="D64" s="236"/>
      <c r="E64" s="236"/>
      <c r="F64" s="105"/>
      <c r="G64" s="90"/>
      <c r="H64" s="791" t="s">
        <v>117</v>
      </c>
      <c r="I64" s="792"/>
      <c r="J64" s="703" t="s">
        <v>156</v>
      </c>
      <c r="K64" s="795"/>
      <c r="L64" s="795"/>
      <c r="M64" s="795"/>
      <c r="N64" s="795"/>
      <c r="O64" s="795"/>
      <c r="P64" s="795"/>
      <c r="Q64" s="795"/>
      <c r="R64" s="795"/>
      <c r="S64" s="796"/>
      <c r="W64" s="373" t="s">
        <v>945</v>
      </c>
      <c r="X64" s="252">
        <f>(U69+U71+U73)/3</f>
        <v>1</v>
      </c>
    </row>
    <row r="65" spans="1:27" ht="7.5" customHeight="1" thickTop="1" x14ac:dyDescent="0.25">
      <c r="A65" s="88"/>
      <c r="B65" s="88"/>
      <c r="C65" s="236"/>
      <c r="D65" s="236"/>
      <c r="E65" s="236"/>
      <c r="F65" s="105"/>
      <c r="G65" s="90"/>
      <c r="H65" s="371"/>
      <c r="I65" s="111"/>
      <c r="J65" s="90"/>
      <c r="K65" s="90"/>
      <c r="L65" s="90"/>
      <c r="M65" s="90"/>
      <c r="N65" s="90"/>
      <c r="O65" s="90"/>
      <c r="P65" s="90"/>
      <c r="Q65" s="90"/>
      <c r="R65" s="90"/>
      <c r="S65" s="90"/>
    </row>
    <row r="66" spans="1:27" ht="150.75" customHeight="1" thickBot="1" x14ac:dyDescent="0.3">
      <c r="A66" s="88"/>
      <c r="B66" s="88"/>
      <c r="C66" s="236"/>
      <c r="D66" s="236"/>
      <c r="E66" s="236"/>
      <c r="F66" s="105"/>
      <c r="G66" s="90"/>
      <c r="H66" s="659" t="s">
        <v>157</v>
      </c>
      <c r="I66" s="786"/>
      <c r="J66" s="786"/>
      <c r="K66" s="786"/>
      <c r="L66" s="786"/>
      <c r="M66" s="786"/>
      <c r="N66" s="786"/>
      <c r="O66" s="786"/>
      <c r="P66" s="786"/>
      <c r="Q66" s="786"/>
      <c r="R66" s="786"/>
      <c r="S66" s="787"/>
    </row>
    <row r="67" spans="1:27" ht="7.5" customHeight="1" thickTop="1" x14ac:dyDescent="0.25">
      <c r="A67" s="88"/>
      <c r="B67" s="88"/>
      <c r="C67" s="236"/>
      <c r="D67" s="236"/>
      <c r="E67" s="236"/>
      <c r="F67" s="105"/>
      <c r="G67" s="90"/>
      <c r="H67" s="240"/>
      <c r="I67" s="241"/>
      <c r="J67" s="241"/>
      <c r="K67" s="241"/>
      <c r="L67" s="241"/>
      <c r="M67" s="241"/>
      <c r="N67" s="241"/>
      <c r="O67" s="241"/>
      <c r="P67" s="241"/>
      <c r="Q67" s="241"/>
      <c r="R67" s="241"/>
      <c r="S67" s="241"/>
    </row>
    <row r="68" spans="1:27" ht="41.25" customHeight="1" thickBot="1" x14ac:dyDescent="0.3">
      <c r="A68" s="88"/>
      <c r="B68" s="88"/>
      <c r="C68" s="236"/>
      <c r="D68" s="236"/>
      <c r="E68" s="236"/>
      <c r="F68" s="97"/>
      <c r="G68" s="90"/>
      <c r="H68" s="35" t="s">
        <v>120</v>
      </c>
      <c r="I68" s="51" t="s">
        <v>946</v>
      </c>
      <c r="J68" s="36" t="s">
        <v>121</v>
      </c>
      <c r="K68" s="98"/>
      <c r="L68" s="98"/>
      <c r="M68" s="98"/>
      <c r="N68" s="98"/>
      <c r="O68" s="98"/>
      <c r="P68" s="98"/>
      <c r="Q68" s="98"/>
      <c r="R68" s="93"/>
      <c r="S68" s="35" t="s">
        <v>122</v>
      </c>
      <c r="W68" s="210" t="s">
        <v>825</v>
      </c>
      <c r="X68" s="211" t="s">
        <v>826</v>
      </c>
      <c r="Y68" s="211" t="s">
        <v>827</v>
      </c>
      <c r="Z68" s="212" t="s">
        <v>832</v>
      </c>
      <c r="AA68" s="223" t="s">
        <v>863</v>
      </c>
    </row>
    <row r="69" spans="1:27" ht="56.25" customHeight="1" thickTop="1" thickBot="1" x14ac:dyDescent="0.3">
      <c r="A69" s="99" t="s">
        <v>123</v>
      </c>
      <c r="B69" s="100"/>
      <c r="C69" s="101" t="s">
        <v>124</v>
      </c>
      <c r="D69" s="101" t="s">
        <v>125</v>
      </c>
      <c r="E69" s="101" t="s">
        <v>126</v>
      </c>
      <c r="F69" s="101" t="s">
        <v>127</v>
      </c>
      <c r="G69" s="90"/>
      <c r="H69" s="40" t="s">
        <v>128</v>
      </c>
      <c r="I69" s="102" t="s">
        <v>158</v>
      </c>
      <c r="J69" s="663" t="s">
        <v>159</v>
      </c>
      <c r="K69" s="664"/>
      <c r="L69" s="664"/>
      <c r="M69" s="664"/>
      <c r="N69" s="664"/>
      <c r="O69" s="664"/>
      <c r="P69" s="664"/>
      <c r="Q69" s="664"/>
      <c r="R69" s="231"/>
      <c r="S69" s="103"/>
      <c r="T69" s="580">
        <v>1</v>
      </c>
      <c r="U69" s="575">
        <f>T69</f>
        <v>1</v>
      </c>
      <c r="W69" s="218" t="b">
        <v>0</v>
      </c>
      <c r="X69" s="213">
        <f>IF(W69=TRUE,$Y$69,0)</f>
        <v>0</v>
      </c>
      <c r="Y69" s="213">
        <v>1</v>
      </c>
      <c r="Z69" s="213">
        <f>SUM(X69)</f>
        <v>0</v>
      </c>
      <c r="AA69" s="224">
        <f>Z69/1</f>
        <v>0</v>
      </c>
    </row>
    <row r="70" spans="1:27" ht="41.25" customHeight="1" thickTop="1" thickBot="1" x14ac:dyDescent="0.3">
      <c r="A70" s="99" t="s">
        <v>123</v>
      </c>
      <c r="B70" s="88"/>
      <c r="C70" s="236"/>
      <c r="D70" s="101" t="s">
        <v>125</v>
      </c>
      <c r="E70" s="101" t="s">
        <v>126</v>
      </c>
      <c r="F70" s="101" t="s">
        <v>127</v>
      </c>
      <c r="G70" s="90"/>
      <c r="H70" s="44" t="s">
        <v>242</v>
      </c>
      <c r="I70" s="102" t="s">
        <v>243</v>
      </c>
      <c r="J70" s="797" t="s">
        <v>244</v>
      </c>
      <c r="K70" s="798"/>
      <c r="L70" s="798"/>
      <c r="M70" s="798"/>
      <c r="N70" s="798"/>
      <c r="O70" s="798"/>
      <c r="P70" s="798"/>
      <c r="Q70" s="798"/>
      <c r="R70" s="107"/>
      <c r="S70" s="52"/>
      <c r="W70" s="472" t="b">
        <f>IF(AND(W71=TRUE),TRUE,FALSE)</f>
        <v>0</v>
      </c>
    </row>
    <row r="71" spans="1:27" ht="56.25" customHeight="1" thickTop="1" thickBot="1" x14ac:dyDescent="0.3">
      <c r="A71" s="99" t="s">
        <v>123</v>
      </c>
      <c r="B71" s="100"/>
      <c r="C71" s="100"/>
      <c r="D71" s="101" t="s">
        <v>125</v>
      </c>
      <c r="E71" s="101" t="s">
        <v>126</v>
      </c>
      <c r="F71" s="101" t="s">
        <v>127</v>
      </c>
      <c r="G71" s="90"/>
      <c r="H71" s="44" t="s">
        <v>242</v>
      </c>
      <c r="I71" s="114" t="s">
        <v>245</v>
      </c>
      <c r="J71" s="720" t="s">
        <v>246</v>
      </c>
      <c r="K71" s="799"/>
      <c r="L71" s="799"/>
      <c r="M71" s="799"/>
      <c r="N71" s="799"/>
      <c r="O71" s="799"/>
      <c r="P71" s="799"/>
      <c r="Q71" s="799"/>
      <c r="R71" s="110"/>
      <c r="S71" s="103"/>
      <c r="T71" s="580">
        <v>1</v>
      </c>
      <c r="U71" s="575">
        <f>T71</f>
        <v>1</v>
      </c>
      <c r="W71" s="218" t="b">
        <v>0</v>
      </c>
      <c r="X71" s="213">
        <f>IF(W71=TRUE,$Y$69,0)</f>
        <v>0</v>
      </c>
      <c r="Z71" s="213">
        <f>SUM(X71)</f>
        <v>0</v>
      </c>
      <c r="AA71" s="224">
        <f>Z71/1</f>
        <v>0</v>
      </c>
    </row>
    <row r="72" spans="1:27" ht="41.25" customHeight="1" thickTop="1" thickBot="1" x14ac:dyDescent="0.3">
      <c r="A72" s="99" t="s">
        <v>123</v>
      </c>
      <c r="B72" s="88"/>
      <c r="C72" s="101" t="s">
        <v>124</v>
      </c>
      <c r="D72" s="101" t="s">
        <v>125</v>
      </c>
      <c r="E72" s="101" t="s">
        <v>126</v>
      </c>
      <c r="F72" s="101" t="s">
        <v>127</v>
      </c>
      <c r="G72" s="90"/>
      <c r="H72" s="44" t="s">
        <v>160</v>
      </c>
      <c r="I72" s="102" t="s">
        <v>161</v>
      </c>
      <c r="J72" s="689" t="s">
        <v>162</v>
      </c>
      <c r="K72" s="760"/>
      <c r="L72" s="760"/>
      <c r="M72" s="760"/>
      <c r="N72" s="760"/>
      <c r="O72" s="760"/>
      <c r="P72" s="760"/>
      <c r="Q72" s="760"/>
      <c r="R72" s="107"/>
      <c r="S72" s="108"/>
      <c r="W72" s="472" t="b">
        <f>IF(AND(W73=TRUE),TRUE,FALSE)</f>
        <v>0</v>
      </c>
    </row>
    <row r="73" spans="1:27" ht="41.25" customHeight="1" thickTop="1" thickBot="1" x14ac:dyDescent="0.3">
      <c r="A73" s="99" t="s">
        <v>123</v>
      </c>
      <c r="B73" s="100"/>
      <c r="C73" s="101" t="s">
        <v>124</v>
      </c>
      <c r="D73" s="101" t="s">
        <v>125</v>
      </c>
      <c r="E73" s="101" t="s">
        <v>126</v>
      </c>
      <c r="F73" s="101" t="s">
        <v>127</v>
      </c>
      <c r="G73" s="90"/>
      <c r="H73" s="40" t="s">
        <v>160</v>
      </c>
      <c r="I73" s="114" t="s">
        <v>163</v>
      </c>
      <c r="J73" s="758" t="s">
        <v>164</v>
      </c>
      <c r="K73" s="788"/>
      <c r="L73" s="788"/>
      <c r="M73" s="788"/>
      <c r="N73" s="788"/>
      <c r="O73" s="788"/>
      <c r="P73" s="788"/>
      <c r="Q73" s="788"/>
      <c r="R73" s="110"/>
      <c r="S73" s="103"/>
      <c r="T73" s="580">
        <v>1</v>
      </c>
      <c r="U73" s="575">
        <f>T73</f>
        <v>1</v>
      </c>
      <c r="W73" s="218" t="b">
        <v>0</v>
      </c>
      <c r="X73" s="213">
        <f>IF(W73=TRUE,$Y$69,0)</f>
        <v>0</v>
      </c>
      <c r="Z73" s="213">
        <f>SUM(X73)</f>
        <v>0</v>
      </c>
      <c r="AA73" s="224">
        <f>Z73/1</f>
        <v>0</v>
      </c>
    </row>
    <row r="74" spans="1:27" ht="22.5" customHeight="1" thickTop="1" x14ac:dyDescent="0.25">
      <c r="A74" s="88"/>
      <c r="B74" s="88"/>
      <c r="C74" s="88"/>
      <c r="D74" s="88"/>
      <c r="E74" s="88"/>
      <c r="F74" s="89"/>
      <c r="G74" s="90"/>
      <c r="H74" s="371"/>
      <c r="I74" s="89"/>
      <c r="J74" s="90"/>
      <c r="K74" s="90"/>
      <c r="L74" s="90"/>
      <c r="M74" s="90"/>
      <c r="N74" s="90"/>
      <c r="O74" s="90"/>
      <c r="P74" s="90"/>
      <c r="Q74" s="90"/>
      <c r="R74" s="90"/>
      <c r="S74" s="90"/>
    </row>
    <row r="75" spans="1:27" ht="22.5" customHeight="1" x14ac:dyDescent="0.25">
      <c r="A75" s="117"/>
      <c r="B75" s="29"/>
      <c r="C75" s="90"/>
      <c r="D75" s="90"/>
      <c r="E75" s="90"/>
      <c r="F75" s="90"/>
      <c r="G75" s="90"/>
      <c r="H75" s="371"/>
      <c r="I75" s="111"/>
      <c r="J75" s="90"/>
      <c r="K75" s="90"/>
      <c r="L75" s="90"/>
      <c r="M75" s="90"/>
      <c r="N75" s="90"/>
      <c r="O75" s="90"/>
      <c r="P75" s="90"/>
      <c r="Q75" s="90"/>
      <c r="R75" s="93"/>
      <c r="S75" s="90"/>
    </row>
    <row r="76" spans="1:27" ht="30" customHeight="1" thickBot="1" x14ac:dyDescent="0.3">
      <c r="A76" s="117"/>
      <c r="B76" s="29"/>
      <c r="C76" s="90"/>
      <c r="D76" s="90"/>
      <c r="E76" s="90"/>
      <c r="F76" s="90"/>
      <c r="G76" s="90"/>
      <c r="H76" s="699" t="s">
        <v>165</v>
      </c>
      <c r="I76" s="699"/>
      <c r="J76" s="699"/>
      <c r="K76" s="699"/>
      <c r="L76" s="699"/>
      <c r="M76" s="699"/>
      <c r="N76" s="699"/>
      <c r="O76" s="699"/>
      <c r="P76" s="699"/>
      <c r="Q76" s="699"/>
      <c r="R76" s="699"/>
      <c r="S76" s="700"/>
    </row>
    <row r="77" spans="1:27" ht="7.5" customHeight="1" thickTop="1" x14ac:dyDescent="0.25">
      <c r="A77" s="90"/>
      <c r="B77" s="29"/>
      <c r="C77" s="90"/>
      <c r="D77" s="90"/>
      <c r="E77" s="90"/>
      <c r="F77" s="90"/>
      <c r="G77" s="90"/>
      <c r="H77" s="371"/>
      <c r="I77" s="89"/>
      <c r="J77" s="92"/>
      <c r="K77" s="90"/>
      <c r="L77" s="90"/>
      <c r="M77" s="90"/>
      <c r="N77" s="90"/>
      <c r="O77" s="90"/>
      <c r="P77" s="90"/>
      <c r="Q77" s="90"/>
      <c r="R77" s="93"/>
      <c r="S77" s="90"/>
    </row>
    <row r="78" spans="1:27" ht="106.5" customHeight="1" thickBot="1" x14ac:dyDescent="0.4">
      <c r="A78" s="90"/>
      <c r="B78" s="27"/>
      <c r="C78" s="90"/>
      <c r="D78" s="90"/>
      <c r="E78" s="90"/>
      <c r="F78" s="90"/>
      <c r="G78" s="90"/>
      <c r="H78" s="651" t="s">
        <v>166</v>
      </c>
      <c r="I78" s="789"/>
      <c r="J78" s="789"/>
      <c r="K78" s="789"/>
      <c r="L78" s="789"/>
      <c r="M78" s="789"/>
      <c r="N78" s="789"/>
      <c r="O78" s="789"/>
      <c r="P78" s="789"/>
      <c r="Q78" s="789"/>
      <c r="R78" s="789"/>
      <c r="S78" s="790"/>
      <c r="Z78" s="221"/>
      <c r="AA78" s="222">
        <f>AVERAGE(AA85:AA168)</f>
        <v>0</v>
      </c>
    </row>
    <row r="79" spans="1:27" ht="7.5" customHeight="1" thickTop="1" x14ac:dyDescent="0.25">
      <c r="A79" s="90"/>
      <c r="B79" s="27"/>
      <c r="C79" s="90"/>
      <c r="D79" s="90"/>
      <c r="E79" s="90"/>
      <c r="F79" s="90"/>
      <c r="G79" s="90"/>
      <c r="H79" s="94"/>
      <c r="I79" s="95"/>
      <c r="J79" s="94"/>
      <c r="K79" s="94"/>
      <c r="L79" s="94"/>
      <c r="M79" s="94"/>
      <c r="N79" s="94"/>
      <c r="O79" s="94"/>
      <c r="P79" s="94"/>
      <c r="Q79" s="94"/>
      <c r="R79" s="94"/>
      <c r="S79" s="94"/>
    </row>
    <row r="80" spans="1:27" ht="22.5" customHeight="1" thickBot="1" x14ac:dyDescent="0.3">
      <c r="A80" s="90"/>
      <c r="B80" s="27"/>
      <c r="C80" s="90"/>
      <c r="D80" s="90"/>
      <c r="E80" s="90"/>
      <c r="F80" s="90"/>
      <c r="G80" s="90"/>
      <c r="H80" s="791" t="s">
        <v>117</v>
      </c>
      <c r="I80" s="792"/>
      <c r="J80" s="685" t="s">
        <v>167</v>
      </c>
      <c r="K80" s="793"/>
      <c r="L80" s="793"/>
      <c r="M80" s="793"/>
      <c r="N80" s="793"/>
      <c r="O80" s="793"/>
      <c r="P80" s="793"/>
      <c r="Q80" s="793"/>
      <c r="R80" s="793"/>
      <c r="S80" s="794"/>
      <c r="W80" s="373" t="s">
        <v>945</v>
      </c>
      <c r="X80" s="252">
        <f>(U85+U87)/2</f>
        <v>1</v>
      </c>
    </row>
    <row r="81" spans="1:27" ht="7.5" customHeight="1" thickTop="1" x14ac:dyDescent="0.25">
      <c r="A81" s="90"/>
      <c r="B81" s="29"/>
      <c r="C81" s="90"/>
      <c r="D81" s="90"/>
      <c r="E81" s="90"/>
      <c r="F81" s="90"/>
      <c r="G81" s="90"/>
      <c r="H81" s="371"/>
      <c r="I81" s="89"/>
      <c r="J81" s="92"/>
      <c r="K81" s="90"/>
      <c r="L81" s="90"/>
      <c r="M81" s="90"/>
      <c r="N81" s="90"/>
      <c r="O81" s="90"/>
      <c r="P81" s="90"/>
      <c r="Q81" s="90"/>
      <c r="R81" s="93"/>
      <c r="S81" s="90"/>
    </row>
    <row r="82" spans="1:27" ht="85.5" customHeight="1" thickBot="1" x14ac:dyDescent="0.3">
      <c r="A82" s="90"/>
      <c r="B82" s="27"/>
      <c r="C82" s="90"/>
      <c r="D82" s="90"/>
      <c r="E82" s="90"/>
      <c r="F82" s="90"/>
      <c r="G82" s="90"/>
      <c r="H82" s="658" t="s">
        <v>168</v>
      </c>
      <c r="I82" s="786"/>
      <c r="J82" s="786"/>
      <c r="K82" s="786"/>
      <c r="L82" s="786"/>
      <c r="M82" s="786"/>
      <c r="N82" s="786"/>
      <c r="O82" s="786"/>
      <c r="P82" s="786"/>
      <c r="Q82" s="786"/>
      <c r="R82" s="786"/>
      <c r="S82" s="787"/>
    </row>
    <row r="83" spans="1:27" ht="12.75" customHeight="1" thickTop="1" x14ac:dyDescent="0.25">
      <c r="A83" s="90"/>
      <c r="B83" s="27"/>
      <c r="C83" s="90"/>
      <c r="D83" s="90"/>
      <c r="E83" s="90"/>
      <c r="F83" s="90"/>
      <c r="G83" s="90"/>
      <c r="H83" s="371"/>
      <c r="I83" s="111"/>
      <c r="J83" s="90"/>
      <c r="K83" s="90"/>
      <c r="L83" s="90"/>
      <c r="M83" s="90"/>
      <c r="N83" s="90"/>
      <c r="O83" s="90"/>
      <c r="P83" s="90"/>
      <c r="Q83" s="90"/>
      <c r="R83" s="90"/>
      <c r="S83" s="90"/>
    </row>
    <row r="84" spans="1:27" ht="41.25" customHeight="1" thickBot="1" x14ac:dyDescent="0.3">
      <c r="A84" s="96" t="s">
        <v>112</v>
      </c>
      <c r="B84" s="29"/>
      <c r="C84" s="90"/>
      <c r="D84" s="90"/>
      <c r="E84" s="90"/>
      <c r="F84" s="90"/>
      <c r="G84" s="90"/>
      <c r="H84" s="35" t="s">
        <v>120</v>
      </c>
      <c r="I84" s="51" t="s">
        <v>946</v>
      </c>
      <c r="J84" s="36" t="s">
        <v>121</v>
      </c>
      <c r="K84" s="98"/>
      <c r="L84" s="98"/>
      <c r="M84" s="98"/>
      <c r="N84" s="98"/>
      <c r="O84" s="98"/>
      <c r="P84" s="98"/>
      <c r="Q84" s="98"/>
      <c r="R84" s="93"/>
      <c r="S84" s="35" t="s">
        <v>122</v>
      </c>
      <c r="W84" s="210" t="s">
        <v>825</v>
      </c>
      <c r="X84" s="211" t="s">
        <v>826</v>
      </c>
      <c r="Y84" s="211" t="s">
        <v>827</v>
      </c>
      <c r="Z84" s="217" t="s">
        <v>833</v>
      </c>
      <c r="AA84" s="225" t="s">
        <v>863</v>
      </c>
    </row>
    <row r="85" spans="1:27" ht="41.25" customHeight="1" thickTop="1" thickBot="1" x14ac:dyDescent="0.3">
      <c r="A85" s="58" t="s">
        <v>123</v>
      </c>
      <c r="B85" s="29"/>
      <c r="C85" s="101" t="s">
        <v>124</v>
      </c>
      <c r="D85" s="101" t="s">
        <v>125</v>
      </c>
      <c r="E85" s="101" t="s">
        <v>126</v>
      </c>
      <c r="F85" s="101" t="s">
        <v>127</v>
      </c>
      <c r="G85" s="90"/>
      <c r="H85" s="59" t="s">
        <v>128</v>
      </c>
      <c r="I85" s="102" t="s">
        <v>129</v>
      </c>
      <c r="J85" s="669" t="s">
        <v>169</v>
      </c>
      <c r="K85" s="670"/>
      <c r="L85" s="670"/>
      <c r="M85" s="670"/>
      <c r="N85" s="670"/>
      <c r="O85" s="670"/>
      <c r="P85" s="670"/>
      <c r="Q85" s="670"/>
      <c r="R85" s="231"/>
      <c r="S85" s="118"/>
      <c r="T85" s="580">
        <v>1</v>
      </c>
      <c r="U85" s="575">
        <f>T85</f>
        <v>1</v>
      </c>
      <c r="W85" s="218" t="b">
        <v>0</v>
      </c>
      <c r="X85" s="213">
        <f>IF(W85=TRUE,$Y$85,0)</f>
        <v>0</v>
      </c>
      <c r="Y85" s="213">
        <v>1</v>
      </c>
      <c r="Z85" s="213">
        <f>SUM(X85)</f>
        <v>0</v>
      </c>
      <c r="AA85" s="224">
        <f>Z85/1</f>
        <v>0</v>
      </c>
    </row>
    <row r="86" spans="1:27" ht="41.25" customHeight="1" thickTop="1" thickBot="1" x14ac:dyDescent="0.3">
      <c r="A86" s="58" t="s">
        <v>123</v>
      </c>
      <c r="B86" s="29"/>
      <c r="C86" s="93"/>
      <c r="D86" s="101" t="s">
        <v>125</v>
      </c>
      <c r="E86" s="101" t="s">
        <v>126</v>
      </c>
      <c r="F86" s="101" t="s">
        <v>127</v>
      </c>
      <c r="G86" s="90"/>
      <c r="H86" s="59" t="s">
        <v>131</v>
      </c>
      <c r="I86" s="102" t="s">
        <v>132</v>
      </c>
      <c r="J86" s="763" t="s">
        <v>247</v>
      </c>
      <c r="K86" s="764"/>
      <c r="L86" s="764"/>
      <c r="M86" s="764"/>
      <c r="N86" s="764"/>
      <c r="O86" s="764"/>
      <c r="P86" s="764"/>
      <c r="Q86" s="764"/>
      <c r="R86" s="119"/>
      <c r="S86" s="108"/>
      <c r="W86" s="472" t="b">
        <f>IF(AND(W87=TRUE,W88=TRUE),TRUE,FALSE)</f>
        <v>0</v>
      </c>
    </row>
    <row r="87" spans="1:27" ht="54.75" customHeight="1" thickTop="1" thickBot="1" x14ac:dyDescent="0.3">
      <c r="A87" s="58" t="s">
        <v>123</v>
      </c>
      <c r="B87" s="29"/>
      <c r="C87" s="116"/>
      <c r="D87" s="101" t="s">
        <v>125</v>
      </c>
      <c r="E87" s="101" t="s">
        <v>126</v>
      </c>
      <c r="F87" s="101" t="s">
        <v>127</v>
      </c>
      <c r="G87" s="90"/>
      <c r="H87" s="59" t="s">
        <v>131</v>
      </c>
      <c r="I87" s="114" t="s">
        <v>219</v>
      </c>
      <c r="J87" s="773" t="s">
        <v>248</v>
      </c>
      <c r="K87" s="774"/>
      <c r="L87" s="774"/>
      <c r="M87" s="774"/>
      <c r="N87" s="774"/>
      <c r="O87" s="774"/>
      <c r="P87" s="774"/>
      <c r="Q87" s="774"/>
      <c r="R87" s="112"/>
      <c r="S87" s="118"/>
      <c r="T87" s="580">
        <v>0.5</v>
      </c>
      <c r="U87" s="575">
        <f>T87+T88</f>
        <v>1</v>
      </c>
      <c r="W87" s="218" t="b">
        <v>0</v>
      </c>
      <c r="X87" s="213">
        <f>IF(W87=TRUE,$Y$87,0)</f>
        <v>0</v>
      </c>
      <c r="Y87" s="218">
        <v>0.5</v>
      </c>
      <c r="Z87" s="213">
        <f>SUM(X87:X88)</f>
        <v>0</v>
      </c>
      <c r="AA87" s="224">
        <f>Z87/1</f>
        <v>0</v>
      </c>
    </row>
    <row r="88" spans="1:27" ht="41.25" customHeight="1" thickTop="1" thickBot="1" x14ac:dyDescent="0.3">
      <c r="A88" s="58" t="s">
        <v>123</v>
      </c>
      <c r="B88" s="29"/>
      <c r="C88" s="116"/>
      <c r="D88" s="101" t="s">
        <v>125</v>
      </c>
      <c r="E88" s="101" t="s">
        <v>126</v>
      </c>
      <c r="F88" s="101" t="s">
        <v>127</v>
      </c>
      <c r="G88" s="90"/>
      <c r="H88" s="59" t="s">
        <v>131</v>
      </c>
      <c r="I88" s="114" t="s">
        <v>134</v>
      </c>
      <c r="J88" s="775" t="s">
        <v>249</v>
      </c>
      <c r="K88" s="776"/>
      <c r="L88" s="776"/>
      <c r="M88" s="776"/>
      <c r="N88" s="776"/>
      <c r="O88" s="776"/>
      <c r="P88" s="776"/>
      <c r="Q88" s="776"/>
      <c r="R88" s="120"/>
      <c r="S88" s="118"/>
      <c r="T88" s="580">
        <v>0.5</v>
      </c>
      <c r="W88" s="218" t="b">
        <v>0</v>
      </c>
      <c r="X88" s="213">
        <f>IF(W88=TRUE,$Y$87,0)</f>
        <v>0</v>
      </c>
    </row>
    <row r="89" spans="1:27" ht="21.75" customHeight="1" thickTop="1" x14ac:dyDescent="0.25">
      <c r="A89" s="88"/>
      <c r="B89" s="88"/>
      <c r="C89" s="88"/>
      <c r="D89" s="88"/>
      <c r="E89" s="88"/>
      <c r="F89" s="89"/>
      <c r="G89" s="90"/>
      <c r="H89" s="371"/>
      <c r="I89" s="89"/>
      <c r="J89" s="90"/>
      <c r="K89" s="90"/>
      <c r="L89" s="90"/>
      <c r="M89" s="90"/>
      <c r="N89" s="90"/>
      <c r="O89" s="90"/>
      <c r="P89" s="90"/>
      <c r="Q89" s="90"/>
      <c r="R89" s="90"/>
      <c r="S89" s="90"/>
    </row>
    <row r="90" spans="1:27" ht="22.5" customHeight="1" thickBot="1" x14ac:dyDescent="0.3">
      <c r="A90" s="29"/>
      <c r="B90" s="29"/>
      <c r="C90" s="93"/>
      <c r="D90" s="93"/>
      <c r="E90" s="93"/>
      <c r="F90" s="93"/>
      <c r="G90" s="90"/>
      <c r="H90" s="653" t="s">
        <v>117</v>
      </c>
      <c r="I90" s="654"/>
      <c r="J90" s="685" t="s">
        <v>170</v>
      </c>
      <c r="K90" s="686"/>
      <c r="L90" s="686"/>
      <c r="M90" s="686"/>
      <c r="N90" s="686"/>
      <c r="O90" s="686"/>
      <c r="P90" s="686"/>
      <c r="Q90" s="686"/>
      <c r="R90" s="686"/>
      <c r="S90" s="687"/>
      <c r="W90" s="373" t="s">
        <v>945</v>
      </c>
      <c r="X90" s="252">
        <f>(U95+U97+U100+U104)/4</f>
        <v>1</v>
      </c>
    </row>
    <row r="91" spans="1:27" ht="6.75" customHeight="1" thickTop="1" x14ac:dyDescent="0.25">
      <c r="A91" s="29"/>
      <c r="B91" s="29"/>
      <c r="C91" s="93"/>
      <c r="D91" s="93"/>
      <c r="E91" s="93"/>
      <c r="F91" s="93"/>
      <c r="G91" s="90"/>
      <c r="H91" s="374"/>
      <c r="I91" s="50"/>
      <c r="J91" s="28"/>
      <c r="K91" s="28"/>
      <c r="L91" s="28"/>
      <c r="M91" s="28"/>
      <c r="N91" s="28"/>
      <c r="O91" s="28"/>
      <c r="P91" s="28"/>
      <c r="Q91" s="28"/>
      <c r="R91" s="30"/>
      <c r="S91" s="28"/>
    </row>
    <row r="92" spans="1:27" ht="102" customHeight="1" thickBot="1" x14ac:dyDescent="0.3">
      <c r="A92" s="29"/>
      <c r="B92" s="29"/>
      <c r="C92" s="93"/>
      <c r="D92" s="93"/>
      <c r="E92" s="93"/>
      <c r="F92" s="93"/>
      <c r="G92" s="90"/>
      <c r="H92" s="658" t="s">
        <v>171</v>
      </c>
      <c r="I92" s="659"/>
      <c r="J92" s="659"/>
      <c r="K92" s="659"/>
      <c r="L92" s="659"/>
      <c r="M92" s="659"/>
      <c r="N92" s="659"/>
      <c r="O92" s="659"/>
      <c r="P92" s="659"/>
      <c r="Q92" s="659"/>
      <c r="R92" s="659"/>
      <c r="S92" s="660"/>
    </row>
    <row r="93" spans="1:27" ht="7.5" customHeight="1" thickTop="1" x14ac:dyDescent="0.25">
      <c r="A93" s="27"/>
      <c r="B93" s="29"/>
      <c r="C93" s="93"/>
      <c r="D93" s="93"/>
      <c r="E93" s="93"/>
      <c r="F93" s="93"/>
      <c r="G93" s="90"/>
      <c r="H93" s="371"/>
      <c r="I93" s="111"/>
      <c r="J93" s="90"/>
      <c r="K93" s="90"/>
      <c r="L93" s="90"/>
      <c r="M93" s="90"/>
      <c r="N93" s="90"/>
      <c r="O93" s="90"/>
      <c r="P93" s="90"/>
      <c r="Q93" s="90"/>
      <c r="R93" s="90"/>
      <c r="S93" s="90"/>
    </row>
    <row r="94" spans="1:27" ht="41.25" customHeight="1" thickBot="1" x14ac:dyDescent="0.3">
      <c r="A94" s="29"/>
      <c r="B94" s="29"/>
      <c r="C94" s="93"/>
      <c r="D94" s="112"/>
      <c r="E94" s="112"/>
      <c r="F94" s="112"/>
      <c r="G94" s="90"/>
      <c r="H94" s="35" t="s">
        <v>120</v>
      </c>
      <c r="I94" s="51" t="s">
        <v>946</v>
      </c>
      <c r="J94" s="36" t="s">
        <v>121</v>
      </c>
      <c r="K94" s="98"/>
      <c r="L94" s="98"/>
      <c r="M94" s="98"/>
      <c r="N94" s="98"/>
      <c r="O94" s="98"/>
      <c r="P94" s="98"/>
      <c r="Q94" s="98"/>
      <c r="R94" s="93"/>
      <c r="S94" s="35" t="s">
        <v>122</v>
      </c>
      <c r="W94" s="210" t="s">
        <v>825</v>
      </c>
      <c r="X94" s="211" t="s">
        <v>826</v>
      </c>
      <c r="Y94" s="211" t="s">
        <v>827</v>
      </c>
      <c r="Z94" s="217" t="s">
        <v>834</v>
      </c>
      <c r="AA94" s="225" t="s">
        <v>863</v>
      </c>
    </row>
    <row r="95" spans="1:27" ht="53.25" customHeight="1" thickTop="1" thickBot="1" x14ac:dyDescent="0.3">
      <c r="A95" s="58" t="s">
        <v>123</v>
      </c>
      <c r="B95" s="29"/>
      <c r="C95" s="101" t="s">
        <v>124</v>
      </c>
      <c r="D95" s="101" t="s">
        <v>125</v>
      </c>
      <c r="E95" s="101" t="s">
        <v>126</v>
      </c>
      <c r="F95" s="101" t="s">
        <v>127</v>
      </c>
      <c r="G95" s="90"/>
      <c r="H95" s="59" t="s">
        <v>128</v>
      </c>
      <c r="I95" s="102" t="s">
        <v>136</v>
      </c>
      <c r="J95" s="669" t="s">
        <v>949</v>
      </c>
      <c r="K95" s="670"/>
      <c r="L95" s="670"/>
      <c r="M95" s="670"/>
      <c r="N95" s="670"/>
      <c r="O95" s="670"/>
      <c r="P95" s="670"/>
      <c r="Q95" s="670"/>
      <c r="R95" s="231"/>
      <c r="S95" s="118"/>
      <c r="T95" s="580">
        <v>1</v>
      </c>
      <c r="U95" s="575">
        <f>T95</f>
        <v>1</v>
      </c>
      <c r="W95" s="218" t="b">
        <v>0</v>
      </c>
      <c r="X95" s="213">
        <f>IF(W95=TRUE,$Y$85,0)</f>
        <v>0</v>
      </c>
      <c r="Y95" s="213">
        <v>1</v>
      </c>
      <c r="Z95" s="213">
        <f>SUM(X95)</f>
        <v>0</v>
      </c>
      <c r="AA95" s="224">
        <f>Z95/1</f>
        <v>0</v>
      </c>
    </row>
    <row r="96" spans="1:27" ht="41.25" customHeight="1" thickTop="1" thickBot="1" x14ac:dyDescent="0.3">
      <c r="A96" s="58" t="s">
        <v>123</v>
      </c>
      <c r="B96" s="29"/>
      <c r="C96" s="101" t="s">
        <v>124</v>
      </c>
      <c r="D96" s="101" t="s">
        <v>125</v>
      </c>
      <c r="E96" s="101" t="s">
        <v>126</v>
      </c>
      <c r="F96" s="101" t="s">
        <v>127</v>
      </c>
      <c r="G96" s="90"/>
      <c r="H96" s="59" t="s">
        <v>131</v>
      </c>
      <c r="I96" s="102" t="s">
        <v>138</v>
      </c>
      <c r="J96" s="689" t="s">
        <v>172</v>
      </c>
      <c r="K96" s="760"/>
      <c r="L96" s="760"/>
      <c r="M96" s="760"/>
      <c r="N96" s="760"/>
      <c r="O96" s="760"/>
      <c r="P96" s="760"/>
      <c r="Q96" s="760"/>
      <c r="R96" s="107"/>
      <c r="S96" s="52"/>
      <c r="W96" s="472" t="b">
        <f>IF(AND(W97=TRUE,W98=TRUE),TRUE,FALSE)</f>
        <v>0</v>
      </c>
    </row>
    <row r="97" spans="1:27" ht="41.25" customHeight="1" thickTop="1" thickBot="1" x14ac:dyDescent="0.3">
      <c r="A97" s="58" t="s">
        <v>123</v>
      </c>
      <c r="B97" s="29"/>
      <c r="C97" s="101" t="s">
        <v>124</v>
      </c>
      <c r="D97" s="101" t="s">
        <v>125</v>
      </c>
      <c r="E97" s="101" t="s">
        <v>126</v>
      </c>
      <c r="F97" s="101" t="s">
        <v>127</v>
      </c>
      <c r="G97" s="90"/>
      <c r="H97" s="59" t="s">
        <v>131</v>
      </c>
      <c r="I97" s="114" t="s">
        <v>173</v>
      </c>
      <c r="J97" s="781" t="s">
        <v>174</v>
      </c>
      <c r="K97" s="785"/>
      <c r="L97" s="785"/>
      <c r="M97" s="785"/>
      <c r="N97" s="785"/>
      <c r="O97" s="785"/>
      <c r="P97" s="785"/>
      <c r="Q97" s="785"/>
      <c r="R97" s="93"/>
      <c r="S97" s="118"/>
      <c r="T97" s="580">
        <v>0.5</v>
      </c>
      <c r="U97" s="575">
        <f>T97+T98</f>
        <v>1</v>
      </c>
      <c r="W97" s="218" t="b">
        <v>0</v>
      </c>
      <c r="X97" s="213">
        <f>IF(W97=TRUE,$Y$97,0)</f>
        <v>0</v>
      </c>
      <c r="Y97" s="218">
        <v>0.5</v>
      </c>
      <c r="Z97" s="213">
        <f>SUM(X97:X98)</f>
        <v>0</v>
      </c>
      <c r="AA97" s="224">
        <f>Z97/1</f>
        <v>0</v>
      </c>
    </row>
    <row r="98" spans="1:27" ht="71.25" customHeight="1" thickTop="1" thickBot="1" x14ac:dyDescent="0.3">
      <c r="A98" s="58" t="s">
        <v>123</v>
      </c>
      <c r="B98" s="29"/>
      <c r="C98" s="101" t="s">
        <v>124</v>
      </c>
      <c r="D98" s="101" t="s">
        <v>125</v>
      </c>
      <c r="E98" s="101" t="s">
        <v>126</v>
      </c>
      <c r="F98" s="101" t="s">
        <v>127</v>
      </c>
      <c r="G98" s="90"/>
      <c r="H98" s="59" t="s">
        <v>131</v>
      </c>
      <c r="I98" s="114" t="s">
        <v>140</v>
      </c>
      <c r="J98" s="775" t="s">
        <v>175</v>
      </c>
      <c r="K98" s="776"/>
      <c r="L98" s="776"/>
      <c r="M98" s="776"/>
      <c r="N98" s="776"/>
      <c r="O98" s="776"/>
      <c r="P98" s="776"/>
      <c r="Q98" s="776"/>
      <c r="R98" s="121"/>
      <c r="S98" s="118"/>
      <c r="T98" s="580">
        <v>0.5</v>
      </c>
      <c r="W98" s="218" t="b">
        <v>0</v>
      </c>
      <c r="X98" s="213">
        <f>IF(W98=TRUE,$Y$97,0)</f>
        <v>0</v>
      </c>
    </row>
    <row r="99" spans="1:27" ht="55.5" customHeight="1" thickTop="1" thickBot="1" x14ac:dyDescent="0.3">
      <c r="A99" s="58" t="s">
        <v>123</v>
      </c>
      <c r="B99" s="29"/>
      <c r="C99" s="93"/>
      <c r="D99" s="101" t="s">
        <v>125</v>
      </c>
      <c r="E99" s="101" t="s">
        <v>126</v>
      </c>
      <c r="F99" s="101" t="s">
        <v>127</v>
      </c>
      <c r="G99" s="90"/>
      <c r="H99" s="59" t="s">
        <v>250</v>
      </c>
      <c r="I99" s="102" t="s">
        <v>251</v>
      </c>
      <c r="J99" s="763" t="s">
        <v>252</v>
      </c>
      <c r="K99" s="764"/>
      <c r="L99" s="764"/>
      <c r="M99" s="764"/>
      <c r="N99" s="764"/>
      <c r="O99" s="764"/>
      <c r="P99" s="764"/>
      <c r="Q99" s="764"/>
      <c r="R99" s="107"/>
      <c r="S99" s="108"/>
      <c r="W99" s="472" t="b">
        <f>IF(AND(W100=TRUE,W101=TRUE,W102=TRUE),TRUE,FALSE)</f>
        <v>0</v>
      </c>
    </row>
    <row r="100" spans="1:27" ht="52.5" customHeight="1" thickTop="1" thickBot="1" x14ac:dyDescent="0.3">
      <c r="A100" s="58" t="s">
        <v>123</v>
      </c>
      <c r="B100" s="29"/>
      <c r="C100" s="116"/>
      <c r="D100" s="101" t="s">
        <v>125</v>
      </c>
      <c r="E100" s="101" t="s">
        <v>126</v>
      </c>
      <c r="F100" s="101" t="s">
        <v>127</v>
      </c>
      <c r="G100" s="90"/>
      <c r="H100" s="59" t="s">
        <v>250</v>
      </c>
      <c r="I100" s="114" t="s">
        <v>253</v>
      </c>
      <c r="J100" s="781" t="s">
        <v>254</v>
      </c>
      <c r="K100" s="782"/>
      <c r="L100" s="782"/>
      <c r="M100" s="782"/>
      <c r="N100" s="782"/>
      <c r="O100" s="782"/>
      <c r="P100" s="782"/>
      <c r="Q100" s="782"/>
      <c r="R100" s="93"/>
      <c r="S100" s="118"/>
      <c r="T100" s="580">
        <f>1/3</f>
        <v>0.33333333333333331</v>
      </c>
      <c r="U100" s="575">
        <f>T100+T101+T102</f>
        <v>1</v>
      </c>
      <c r="W100" s="218" t="b">
        <v>0</v>
      </c>
      <c r="X100" s="213">
        <f>IF(W100=TRUE,$Y$100,0)</f>
        <v>0</v>
      </c>
      <c r="Y100" s="218">
        <v>0.33333333333333331</v>
      </c>
      <c r="Z100" s="213">
        <f>SUM(X100:X102)</f>
        <v>0</v>
      </c>
      <c r="AA100" s="224">
        <f>Z100/1</f>
        <v>0</v>
      </c>
    </row>
    <row r="101" spans="1:27" ht="41.25" customHeight="1" thickTop="1" thickBot="1" x14ac:dyDescent="0.3">
      <c r="A101" s="58" t="s">
        <v>123</v>
      </c>
      <c r="B101" s="29"/>
      <c r="C101" s="116"/>
      <c r="D101" s="116"/>
      <c r="E101" s="101" t="s">
        <v>126</v>
      </c>
      <c r="F101" s="101" t="s">
        <v>127</v>
      </c>
      <c r="G101" s="90"/>
      <c r="H101" s="59" t="s">
        <v>250</v>
      </c>
      <c r="I101" s="114" t="s">
        <v>303</v>
      </c>
      <c r="J101" s="773" t="s">
        <v>304</v>
      </c>
      <c r="K101" s="779"/>
      <c r="L101" s="779"/>
      <c r="M101" s="779"/>
      <c r="N101" s="779"/>
      <c r="O101" s="779"/>
      <c r="P101" s="779"/>
      <c r="Q101" s="779"/>
      <c r="R101" s="124"/>
      <c r="S101" s="118"/>
      <c r="T101" s="580">
        <f>1/3</f>
        <v>0.33333333333333331</v>
      </c>
      <c r="W101" s="218" t="b">
        <v>0</v>
      </c>
      <c r="X101" s="213">
        <f>IF(W101=TRUE,$Y$100,0)</f>
        <v>0</v>
      </c>
    </row>
    <row r="102" spans="1:27" ht="55.5" customHeight="1" thickTop="1" thickBot="1" x14ac:dyDescent="0.3">
      <c r="A102" s="58" t="s">
        <v>123</v>
      </c>
      <c r="B102" s="29"/>
      <c r="C102" s="116"/>
      <c r="D102" s="101" t="s">
        <v>125</v>
      </c>
      <c r="E102" s="101" t="s">
        <v>126</v>
      </c>
      <c r="F102" s="101" t="s">
        <v>127</v>
      </c>
      <c r="G102" s="90"/>
      <c r="H102" s="59" t="s">
        <v>250</v>
      </c>
      <c r="I102" s="114" t="s">
        <v>255</v>
      </c>
      <c r="J102" s="783" t="s">
        <v>256</v>
      </c>
      <c r="K102" s="784"/>
      <c r="L102" s="784"/>
      <c r="M102" s="784"/>
      <c r="N102" s="784"/>
      <c r="O102" s="784"/>
      <c r="P102" s="784"/>
      <c r="Q102" s="784"/>
      <c r="R102" s="121"/>
      <c r="S102" s="118"/>
      <c r="T102" s="580">
        <f>1/3</f>
        <v>0.33333333333333331</v>
      </c>
      <c r="W102" s="218" t="b">
        <v>0</v>
      </c>
      <c r="X102" s="213">
        <f>IF(W102=TRUE,$Y$100,0)</f>
        <v>0</v>
      </c>
    </row>
    <row r="103" spans="1:27" ht="41.25" customHeight="1" thickTop="1" thickBot="1" x14ac:dyDescent="0.3">
      <c r="A103" s="58" t="s">
        <v>123</v>
      </c>
      <c r="B103" s="29"/>
      <c r="C103" s="93"/>
      <c r="D103" s="93"/>
      <c r="E103" s="93"/>
      <c r="F103" s="101" t="s">
        <v>127</v>
      </c>
      <c r="G103" s="90"/>
      <c r="H103" s="59" t="s">
        <v>160</v>
      </c>
      <c r="I103" s="106" t="s">
        <v>278</v>
      </c>
      <c r="J103" s="688" t="s">
        <v>340</v>
      </c>
      <c r="K103" s="760"/>
      <c r="L103" s="760"/>
      <c r="M103" s="760"/>
      <c r="N103" s="760"/>
      <c r="O103" s="760"/>
      <c r="P103" s="760"/>
      <c r="Q103" s="760"/>
      <c r="R103" s="107"/>
      <c r="S103" s="52"/>
      <c r="W103" s="472" t="b">
        <f>IF(AND(W104=TRUE),TRUE,FALSE)</f>
        <v>0</v>
      </c>
    </row>
    <row r="104" spans="1:27" ht="51.75" customHeight="1" thickTop="1" thickBot="1" x14ac:dyDescent="0.3">
      <c r="A104" s="58" t="s">
        <v>123</v>
      </c>
      <c r="B104" s="29"/>
      <c r="C104" s="116"/>
      <c r="D104" s="116"/>
      <c r="E104" s="116"/>
      <c r="F104" s="101" t="s">
        <v>127</v>
      </c>
      <c r="G104" s="90"/>
      <c r="H104" s="59" t="s">
        <v>160</v>
      </c>
      <c r="I104" s="109" t="s">
        <v>341</v>
      </c>
      <c r="J104" s="775" t="s">
        <v>342</v>
      </c>
      <c r="K104" s="776"/>
      <c r="L104" s="776"/>
      <c r="M104" s="776"/>
      <c r="N104" s="776"/>
      <c r="O104" s="776"/>
      <c r="P104" s="776"/>
      <c r="Q104" s="776"/>
      <c r="R104" s="110"/>
      <c r="S104" s="118"/>
      <c r="T104" s="580">
        <v>1</v>
      </c>
      <c r="U104" s="575">
        <f>T104</f>
        <v>1</v>
      </c>
      <c r="W104" s="218" t="b">
        <v>0</v>
      </c>
      <c r="X104" s="213">
        <f>IF(W104=TRUE,$Y$85,0)</f>
        <v>0</v>
      </c>
      <c r="Z104" s="213">
        <f>SUM(X104)</f>
        <v>0</v>
      </c>
      <c r="AA104" s="224">
        <f>Z104/1</f>
        <v>0</v>
      </c>
    </row>
    <row r="105" spans="1:27" ht="22.5" customHeight="1" thickTop="1" x14ac:dyDescent="0.25"/>
    <row r="106" spans="1:27" ht="22.5" customHeight="1" x14ac:dyDescent="0.25">
      <c r="A106" s="88"/>
      <c r="B106" s="88"/>
      <c r="C106" s="88"/>
      <c r="D106" s="88"/>
      <c r="E106" s="88"/>
      <c r="F106" s="89"/>
      <c r="G106" s="90"/>
      <c r="H106" s="371"/>
      <c r="I106" s="89"/>
      <c r="J106" s="90"/>
      <c r="K106" s="90"/>
      <c r="L106" s="90"/>
      <c r="M106" s="90"/>
      <c r="N106" s="90"/>
      <c r="O106" s="90"/>
      <c r="P106" s="90"/>
      <c r="Q106" s="90"/>
      <c r="R106" s="90"/>
      <c r="S106" s="90"/>
    </row>
    <row r="107" spans="1:27" ht="22.5" customHeight="1" thickBot="1" x14ac:dyDescent="0.3">
      <c r="A107" s="27"/>
      <c r="B107" s="29"/>
      <c r="C107" s="93"/>
      <c r="D107" s="93"/>
      <c r="E107" s="93"/>
      <c r="F107" s="93"/>
      <c r="G107" s="90"/>
      <c r="H107" s="699" t="s">
        <v>176</v>
      </c>
      <c r="I107" s="699"/>
      <c r="J107" s="699"/>
      <c r="K107" s="699"/>
      <c r="L107" s="699"/>
      <c r="M107" s="699"/>
      <c r="N107" s="699"/>
      <c r="O107" s="699"/>
      <c r="P107" s="699"/>
      <c r="Q107" s="699"/>
      <c r="R107" s="699"/>
      <c r="S107" s="700"/>
    </row>
    <row r="108" spans="1:27" ht="7.5" customHeight="1" thickTop="1" x14ac:dyDescent="0.25">
      <c r="A108" s="27"/>
      <c r="B108" s="29"/>
      <c r="C108" s="93"/>
      <c r="D108" s="93"/>
      <c r="E108" s="93"/>
      <c r="F108" s="93"/>
      <c r="G108" s="90"/>
      <c r="H108" s="374"/>
      <c r="I108" s="27"/>
      <c r="J108" s="28"/>
      <c r="K108" s="28"/>
      <c r="L108" s="28"/>
      <c r="M108" s="28"/>
      <c r="N108" s="28"/>
      <c r="O108" s="28"/>
      <c r="P108" s="28"/>
      <c r="Q108" s="28"/>
      <c r="R108" s="30"/>
      <c r="S108" s="28"/>
    </row>
    <row r="109" spans="1:27" ht="108" customHeight="1" thickBot="1" x14ac:dyDescent="0.3">
      <c r="A109" s="27"/>
      <c r="B109" s="29"/>
      <c r="C109" s="93"/>
      <c r="D109" s="93"/>
      <c r="E109" s="93"/>
      <c r="F109" s="93"/>
      <c r="G109" s="90"/>
      <c r="H109" s="651" t="s">
        <v>177</v>
      </c>
      <c r="I109" s="651"/>
      <c r="J109" s="651"/>
      <c r="K109" s="651"/>
      <c r="L109" s="651"/>
      <c r="M109" s="651"/>
      <c r="N109" s="651"/>
      <c r="O109" s="651"/>
      <c r="P109" s="651"/>
      <c r="Q109" s="651"/>
      <c r="R109" s="651"/>
      <c r="S109" s="652"/>
    </row>
    <row r="110" spans="1:27" ht="7.5" customHeight="1" thickTop="1" x14ac:dyDescent="0.25">
      <c r="A110" s="27"/>
      <c r="B110" s="29"/>
      <c r="C110" s="93"/>
      <c r="D110" s="93"/>
      <c r="E110" s="93"/>
      <c r="F110" s="93"/>
      <c r="G110" s="90"/>
      <c r="H110" s="32"/>
      <c r="I110" s="31"/>
      <c r="J110" s="32"/>
      <c r="K110" s="32"/>
      <c r="L110" s="32"/>
      <c r="M110" s="32"/>
      <c r="N110" s="32"/>
      <c r="O110" s="32"/>
      <c r="P110" s="32"/>
      <c r="Q110" s="32"/>
      <c r="R110" s="32"/>
      <c r="S110" s="32"/>
    </row>
    <row r="111" spans="1:27" ht="22.5" customHeight="1" thickBot="1" x14ac:dyDescent="0.3">
      <c r="A111" s="27"/>
      <c r="B111" s="29"/>
      <c r="C111" s="93"/>
      <c r="D111" s="93"/>
      <c r="E111" s="93"/>
      <c r="F111" s="93"/>
      <c r="G111" s="90"/>
      <c r="H111" s="653" t="s">
        <v>117</v>
      </c>
      <c r="I111" s="654"/>
      <c r="J111" s="685" t="s">
        <v>178</v>
      </c>
      <c r="K111" s="686"/>
      <c r="L111" s="686"/>
      <c r="M111" s="686"/>
      <c r="N111" s="686"/>
      <c r="O111" s="686"/>
      <c r="P111" s="686"/>
      <c r="Q111" s="686"/>
      <c r="R111" s="686"/>
      <c r="S111" s="687"/>
      <c r="W111" s="373" t="s">
        <v>945</v>
      </c>
      <c r="X111" s="252">
        <f>(U116+U118+U120+U123)/4</f>
        <v>1</v>
      </c>
    </row>
    <row r="112" spans="1:27" ht="7.5" customHeight="1" thickTop="1" x14ac:dyDescent="0.25">
      <c r="A112" s="27"/>
      <c r="B112" s="29"/>
      <c r="C112" s="93"/>
      <c r="D112" s="93"/>
      <c r="E112" s="93"/>
      <c r="F112" s="93"/>
      <c r="G112" s="90"/>
      <c r="H112" s="374"/>
      <c r="I112" s="27"/>
      <c r="J112" s="28"/>
      <c r="K112" s="28"/>
      <c r="L112" s="28"/>
      <c r="M112" s="28"/>
      <c r="N112" s="28"/>
      <c r="O112" s="28"/>
      <c r="P112" s="28"/>
      <c r="Q112" s="28"/>
      <c r="R112" s="30"/>
      <c r="S112" s="28"/>
    </row>
    <row r="113" spans="1:27" ht="123.75" customHeight="1" thickBot="1" x14ac:dyDescent="0.3">
      <c r="A113" s="27"/>
      <c r="B113" s="29"/>
      <c r="C113" s="93"/>
      <c r="D113" s="93"/>
      <c r="E113" s="93"/>
      <c r="F113" s="93"/>
      <c r="G113" s="90"/>
      <c r="H113" s="658" t="s">
        <v>179</v>
      </c>
      <c r="I113" s="659"/>
      <c r="J113" s="659"/>
      <c r="K113" s="659"/>
      <c r="L113" s="659"/>
      <c r="M113" s="659"/>
      <c r="N113" s="659"/>
      <c r="O113" s="659"/>
      <c r="P113" s="659"/>
      <c r="Q113" s="659"/>
      <c r="R113" s="659"/>
      <c r="S113" s="660"/>
    </row>
    <row r="114" spans="1:27" ht="7.5" customHeight="1" thickTop="1" x14ac:dyDescent="0.25">
      <c r="A114" s="27"/>
      <c r="B114" s="29"/>
      <c r="C114" s="93"/>
      <c r="D114" s="93"/>
      <c r="E114" s="93"/>
      <c r="F114" s="93"/>
      <c r="G114" s="90"/>
      <c r="H114" s="371"/>
      <c r="I114" s="111"/>
      <c r="J114" s="90"/>
      <c r="K114" s="90"/>
      <c r="L114" s="90"/>
      <c r="M114" s="90"/>
      <c r="N114" s="90"/>
      <c r="O114" s="90"/>
      <c r="P114" s="90"/>
      <c r="Q114" s="90"/>
      <c r="R114" s="90"/>
      <c r="S114" s="90"/>
    </row>
    <row r="115" spans="1:27" ht="41.25" customHeight="1" thickBot="1" x14ac:dyDescent="0.3">
      <c r="A115" s="29"/>
      <c r="B115" s="29"/>
      <c r="C115" s="93"/>
      <c r="D115" s="93"/>
      <c r="E115" s="93"/>
      <c r="F115" s="93"/>
      <c r="G115" s="90"/>
      <c r="H115" s="35" t="s">
        <v>120</v>
      </c>
      <c r="I115" s="51" t="s">
        <v>946</v>
      </c>
      <c r="J115" s="36" t="s">
        <v>121</v>
      </c>
      <c r="K115" s="98"/>
      <c r="L115" s="98"/>
      <c r="M115" s="98"/>
      <c r="N115" s="98"/>
      <c r="O115" s="98"/>
      <c r="P115" s="98"/>
      <c r="Q115" s="98"/>
      <c r="R115" s="93"/>
      <c r="S115" s="35" t="s">
        <v>122</v>
      </c>
      <c r="W115" s="210" t="s">
        <v>825</v>
      </c>
      <c r="X115" s="211" t="s">
        <v>826</v>
      </c>
      <c r="Y115" s="211" t="s">
        <v>827</v>
      </c>
      <c r="Z115" s="217" t="s">
        <v>835</v>
      </c>
      <c r="AA115" s="225" t="s">
        <v>863</v>
      </c>
    </row>
    <row r="116" spans="1:27" ht="54.75" customHeight="1" thickTop="1" thickBot="1" x14ac:dyDescent="0.3">
      <c r="A116" s="58" t="s">
        <v>123</v>
      </c>
      <c r="B116" s="29"/>
      <c r="C116" s="101" t="s">
        <v>124</v>
      </c>
      <c r="D116" s="101" t="s">
        <v>125</v>
      </c>
      <c r="E116" s="101" t="s">
        <v>126</v>
      </c>
      <c r="F116" s="101" t="s">
        <v>127</v>
      </c>
      <c r="G116" s="90"/>
      <c r="H116" s="59" t="s">
        <v>128</v>
      </c>
      <c r="I116" s="102" t="s">
        <v>158</v>
      </c>
      <c r="J116" s="669" t="s">
        <v>180</v>
      </c>
      <c r="K116" s="670"/>
      <c r="L116" s="670"/>
      <c r="M116" s="670"/>
      <c r="N116" s="670"/>
      <c r="O116" s="670"/>
      <c r="P116" s="670"/>
      <c r="Q116" s="670"/>
      <c r="R116" s="231"/>
      <c r="S116" s="118"/>
      <c r="T116" s="580">
        <v>1</v>
      </c>
      <c r="U116" s="575">
        <f>T116</f>
        <v>1</v>
      </c>
      <c r="W116" s="218" t="b">
        <v>0</v>
      </c>
      <c r="X116" s="213">
        <f>IF(W116=TRUE,$Y$116,0)</f>
        <v>0</v>
      </c>
      <c r="Y116" s="213">
        <v>1</v>
      </c>
      <c r="Z116" s="213">
        <f>SUM(X116)</f>
        <v>0</v>
      </c>
      <c r="AA116" s="224">
        <f>Z116/1</f>
        <v>0</v>
      </c>
    </row>
    <row r="117" spans="1:27" ht="41.25" customHeight="1" thickTop="1" thickBot="1" x14ac:dyDescent="0.3">
      <c r="A117" s="58" t="s">
        <v>123</v>
      </c>
      <c r="B117" s="29"/>
      <c r="C117" s="93"/>
      <c r="D117" s="101" t="s">
        <v>125</v>
      </c>
      <c r="E117" s="101" t="s">
        <v>126</v>
      </c>
      <c r="F117" s="101" t="s">
        <v>127</v>
      </c>
      <c r="G117" s="90"/>
      <c r="H117" s="59" t="s">
        <v>131</v>
      </c>
      <c r="I117" s="102" t="s">
        <v>257</v>
      </c>
      <c r="J117" s="688" t="s">
        <v>258</v>
      </c>
      <c r="K117" s="760"/>
      <c r="L117" s="760"/>
      <c r="M117" s="760"/>
      <c r="N117" s="760"/>
      <c r="O117" s="760"/>
      <c r="P117" s="760"/>
      <c r="Q117" s="760"/>
      <c r="R117" s="107"/>
      <c r="S117" s="108"/>
      <c r="W117" s="472" t="b">
        <f>IF(AND(W118=TRUE),TRUE,FALSE)</f>
        <v>0</v>
      </c>
    </row>
    <row r="118" spans="1:27" ht="41.25" customHeight="1" thickTop="1" thickBot="1" x14ac:dyDescent="0.3">
      <c r="A118" s="58" t="s">
        <v>123</v>
      </c>
      <c r="B118" s="29"/>
      <c r="C118" s="116"/>
      <c r="D118" s="101" t="s">
        <v>125</v>
      </c>
      <c r="E118" s="101" t="s">
        <v>126</v>
      </c>
      <c r="F118" s="101" t="s">
        <v>127</v>
      </c>
      <c r="G118" s="90"/>
      <c r="H118" s="59" t="s">
        <v>131</v>
      </c>
      <c r="I118" s="114" t="s">
        <v>259</v>
      </c>
      <c r="J118" s="771" t="s">
        <v>260</v>
      </c>
      <c r="K118" s="772"/>
      <c r="L118" s="772"/>
      <c r="M118" s="772"/>
      <c r="N118" s="772"/>
      <c r="O118" s="772"/>
      <c r="P118" s="772"/>
      <c r="Q118" s="772"/>
      <c r="R118" s="121"/>
      <c r="S118" s="118"/>
      <c r="T118" s="580">
        <v>1</v>
      </c>
      <c r="U118" s="575">
        <f>T118</f>
        <v>1</v>
      </c>
      <c r="W118" s="218" t="b">
        <v>0</v>
      </c>
      <c r="X118" s="213">
        <f>IF(W118=TRUE,$Y$116,0)</f>
        <v>0</v>
      </c>
      <c r="Z118" s="213">
        <f>SUM(X118)</f>
        <v>0</v>
      </c>
      <c r="AA118" s="224">
        <f>Z118/1</f>
        <v>0</v>
      </c>
    </row>
    <row r="119" spans="1:27" ht="54.75" customHeight="1" thickTop="1" thickBot="1" x14ac:dyDescent="0.3">
      <c r="A119" s="58" t="s">
        <v>123</v>
      </c>
      <c r="B119" s="29"/>
      <c r="C119" s="93"/>
      <c r="D119" s="93"/>
      <c r="E119" s="101" t="s">
        <v>126</v>
      </c>
      <c r="F119" s="101" t="s">
        <v>127</v>
      </c>
      <c r="G119" s="90"/>
      <c r="H119" s="59" t="s">
        <v>250</v>
      </c>
      <c r="I119" s="106" t="s">
        <v>243</v>
      </c>
      <c r="J119" s="706" t="s">
        <v>972</v>
      </c>
      <c r="K119" s="807"/>
      <c r="L119" s="807"/>
      <c r="M119" s="807"/>
      <c r="N119" s="807"/>
      <c r="O119" s="807"/>
      <c r="P119" s="807"/>
      <c r="Q119" s="807"/>
      <c r="R119" s="107"/>
      <c r="S119" s="52"/>
      <c r="W119" s="472" t="b">
        <f>IF(AND(W120=TRUE,W121=TRUE),TRUE,FALSE)</f>
        <v>0</v>
      </c>
    </row>
    <row r="120" spans="1:27" ht="60.75" customHeight="1" thickTop="1" thickBot="1" x14ac:dyDescent="0.3">
      <c r="A120" s="58" t="s">
        <v>123</v>
      </c>
      <c r="B120" s="29"/>
      <c r="C120" s="116"/>
      <c r="D120" s="116"/>
      <c r="E120" s="101" t="s">
        <v>126</v>
      </c>
      <c r="F120" s="101" t="s">
        <v>127</v>
      </c>
      <c r="G120" s="90"/>
      <c r="H120" s="59" t="s">
        <v>250</v>
      </c>
      <c r="I120" s="109" t="s">
        <v>245</v>
      </c>
      <c r="J120" s="773" t="s">
        <v>305</v>
      </c>
      <c r="K120" s="774"/>
      <c r="L120" s="774"/>
      <c r="M120" s="774"/>
      <c r="N120" s="774"/>
      <c r="O120" s="774"/>
      <c r="P120" s="774"/>
      <c r="Q120" s="774"/>
      <c r="R120" s="93"/>
      <c r="S120" s="118"/>
      <c r="T120" s="580">
        <v>0.5</v>
      </c>
      <c r="U120" s="575">
        <f>T120+T121</f>
        <v>1</v>
      </c>
      <c r="W120" s="218" t="b">
        <v>0</v>
      </c>
      <c r="X120" s="213">
        <f>IF(W120=TRUE,$Y$120,0)</f>
        <v>0</v>
      </c>
      <c r="Y120" s="218">
        <v>0.5</v>
      </c>
      <c r="Z120" s="213">
        <f>SUM(X120:X121)</f>
        <v>0</v>
      </c>
      <c r="AA120" s="224">
        <f>Z120/1</f>
        <v>0</v>
      </c>
    </row>
    <row r="121" spans="1:27" ht="41.25" customHeight="1" thickTop="1" thickBot="1" x14ac:dyDescent="0.3">
      <c r="A121" s="58" t="s">
        <v>123</v>
      </c>
      <c r="B121" s="29"/>
      <c r="C121" s="116"/>
      <c r="D121" s="116"/>
      <c r="E121" s="101" t="s">
        <v>126</v>
      </c>
      <c r="F121" s="101" t="s">
        <v>127</v>
      </c>
      <c r="G121" s="90"/>
      <c r="H121" s="59" t="s">
        <v>250</v>
      </c>
      <c r="I121" s="109" t="s">
        <v>306</v>
      </c>
      <c r="J121" s="773" t="s">
        <v>307</v>
      </c>
      <c r="K121" s="779"/>
      <c r="L121" s="779"/>
      <c r="M121" s="779"/>
      <c r="N121" s="779"/>
      <c r="O121" s="779"/>
      <c r="P121" s="779"/>
      <c r="Q121" s="779"/>
      <c r="R121" s="93"/>
      <c r="S121" s="118"/>
      <c r="T121" s="580">
        <v>0.5</v>
      </c>
      <c r="W121" s="218" t="b">
        <v>0</v>
      </c>
      <c r="X121" s="213">
        <f>IF(W121=TRUE,$Y$120,0)</f>
        <v>0</v>
      </c>
    </row>
    <row r="122" spans="1:27" ht="41.25" customHeight="1" thickTop="1" thickBot="1" x14ac:dyDescent="0.3">
      <c r="A122" s="58" t="s">
        <v>123</v>
      </c>
      <c r="B122" s="29"/>
      <c r="C122" s="93"/>
      <c r="D122" s="93"/>
      <c r="E122" s="101" t="s">
        <v>126</v>
      </c>
      <c r="F122" s="101" t="s">
        <v>127</v>
      </c>
      <c r="G122" s="90"/>
      <c r="H122" s="59" t="s">
        <v>160</v>
      </c>
      <c r="I122" s="102" t="s">
        <v>308</v>
      </c>
      <c r="J122" s="763" t="s">
        <v>309</v>
      </c>
      <c r="K122" s="764"/>
      <c r="L122" s="764"/>
      <c r="M122" s="764"/>
      <c r="N122" s="764"/>
      <c r="O122" s="764"/>
      <c r="P122" s="764"/>
      <c r="Q122" s="764"/>
      <c r="R122" s="107"/>
      <c r="S122" s="52"/>
      <c r="W122" s="472" t="b">
        <f>IF(AND(W123=TRUE,W124=TRUE),TRUE,FALSE)</f>
        <v>0</v>
      </c>
    </row>
    <row r="123" spans="1:27" ht="59.25" customHeight="1" thickTop="1" thickBot="1" x14ac:dyDescent="0.3">
      <c r="A123" s="58" t="s">
        <v>123</v>
      </c>
      <c r="B123" s="29"/>
      <c r="C123" s="116"/>
      <c r="D123" s="116"/>
      <c r="E123" s="101" t="s">
        <v>126</v>
      </c>
      <c r="F123" s="101" t="s">
        <v>127</v>
      </c>
      <c r="G123" s="90"/>
      <c r="H123" s="59" t="s">
        <v>160</v>
      </c>
      <c r="I123" s="114" t="s">
        <v>310</v>
      </c>
      <c r="J123" s="773" t="s">
        <v>311</v>
      </c>
      <c r="K123" s="774"/>
      <c r="L123" s="774"/>
      <c r="M123" s="774"/>
      <c r="N123" s="774"/>
      <c r="O123" s="774"/>
      <c r="P123" s="774"/>
      <c r="Q123" s="774"/>
      <c r="R123" s="93"/>
      <c r="S123" s="118"/>
      <c r="T123" s="580">
        <v>0.5</v>
      </c>
      <c r="U123" s="575">
        <f>T123+T124</f>
        <v>1</v>
      </c>
      <c r="W123" s="218" t="b">
        <v>0</v>
      </c>
      <c r="X123" s="213">
        <f>IF(W123=TRUE,$Y$120,0)</f>
        <v>0</v>
      </c>
      <c r="Z123" s="213">
        <f>SUM(X123:X124)</f>
        <v>0</v>
      </c>
      <c r="AA123" s="224">
        <f>Z123/1</f>
        <v>0</v>
      </c>
    </row>
    <row r="124" spans="1:27" ht="41.25" customHeight="1" thickTop="1" thickBot="1" x14ac:dyDescent="0.3">
      <c r="A124" s="58" t="s">
        <v>123</v>
      </c>
      <c r="B124" s="29"/>
      <c r="C124" s="116"/>
      <c r="D124" s="116"/>
      <c r="E124" s="101" t="s">
        <v>126</v>
      </c>
      <c r="F124" s="101" t="s">
        <v>127</v>
      </c>
      <c r="G124" s="90"/>
      <c r="H124" s="59" t="s">
        <v>160</v>
      </c>
      <c r="I124" s="114" t="s">
        <v>312</v>
      </c>
      <c r="J124" s="775" t="s">
        <v>313</v>
      </c>
      <c r="K124" s="776"/>
      <c r="L124" s="776"/>
      <c r="M124" s="776"/>
      <c r="N124" s="776"/>
      <c r="O124" s="776"/>
      <c r="P124" s="776"/>
      <c r="Q124" s="776"/>
      <c r="R124" s="110"/>
      <c r="S124" s="118"/>
      <c r="T124" s="580">
        <v>0.5</v>
      </c>
      <c r="W124" s="218" t="b">
        <v>0</v>
      </c>
      <c r="X124" s="213">
        <f>IF(W124=TRUE,$Y$120,0)</f>
        <v>0</v>
      </c>
    </row>
    <row r="125" spans="1:27" ht="23.25" customHeight="1" thickTop="1" x14ac:dyDescent="0.25">
      <c r="A125" s="88"/>
      <c r="B125" s="88"/>
      <c r="C125" s="88"/>
      <c r="D125" s="88"/>
      <c r="E125" s="88"/>
      <c r="F125" s="89"/>
      <c r="G125" s="90"/>
      <c r="H125" s="371"/>
      <c r="I125" s="89"/>
      <c r="J125" s="90"/>
      <c r="K125" s="90"/>
      <c r="L125" s="90"/>
      <c r="M125" s="90"/>
      <c r="N125" s="90"/>
      <c r="O125" s="90"/>
      <c r="P125" s="90"/>
      <c r="Q125" s="90"/>
      <c r="R125" s="90"/>
      <c r="S125" s="90"/>
    </row>
    <row r="126" spans="1:27" ht="22.5" customHeight="1" thickBot="1" x14ac:dyDescent="0.3">
      <c r="A126" s="88"/>
      <c r="B126" s="88"/>
      <c r="C126" s="88"/>
      <c r="D126" s="88"/>
      <c r="E126" s="88"/>
      <c r="F126" s="89"/>
      <c r="G126" s="90"/>
      <c r="H126" s="653" t="s">
        <v>117</v>
      </c>
      <c r="I126" s="654"/>
      <c r="J126" s="685" t="s">
        <v>181</v>
      </c>
      <c r="K126" s="686"/>
      <c r="L126" s="686"/>
      <c r="M126" s="686"/>
      <c r="N126" s="686"/>
      <c r="O126" s="686"/>
      <c r="P126" s="686"/>
      <c r="Q126" s="686"/>
      <c r="R126" s="686"/>
      <c r="S126" s="687"/>
      <c r="W126" s="373" t="s">
        <v>945</v>
      </c>
      <c r="X126" s="252">
        <f>(U131+U134+U139)/3</f>
        <v>1</v>
      </c>
    </row>
    <row r="127" spans="1:27" ht="7.5" customHeight="1" thickTop="1" x14ac:dyDescent="0.25">
      <c r="A127" s="27"/>
      <c r="B127" s="29"/>
      <c r="C127" s="93"/>
      <c r="D127" s="93"/>
      <c r="E127" s="93"/>
      <c r="F127" s="93"/>
      <c r="G127" s="90"/>
      <c r="H127" s="374"/>
      <c r="I127" s="27"/>
      <c r="J127" s="28"/>
      <c r="K127" s="28"/>
      <c r="L127" s="28"/>
      <c r="M127" s="28"/>
      <c r="N127" s="28"/>
      <c r="O127" s="28"/>
      <c r="P127" s="28"/>
      <c r="Q127" s="28"/>
      <c r="R127" s="30"/>
      <c r="S127" s="28"/>
    </row>
    <row r="128" spans="1:27" ht="132" customHeight="1" thickBot="1" x14ac:dyDescent="0.3">
      <c r="A128" s="27"/>
      <c r="B128" s="29"/>
      <c r="C128" s="93"/>
      <c r="D128" s="93"/>
      <c r="E128" s="93"/>
      <c r="F128" s="93"/>
      <c r="G128" s="90"/>
      <c r="H128" s="658" t="s">
        <v>182</v>
      </c>
      <c r="I128" s="659"/>
      <c r="J128" s="659"/>
      <c r="K128" s="659"/>
      <c r="L128" s="659"/>
      <c r="M128" s="659"/>
      <c r="N128" s="659"/>
      <c r="O128" s="659"/>
      <c r="P128" s="659"/>
      <c r="Q128" s="659"/>
      <c r="R128" s="659"/>
      <c r="S128" s="660"/>
    </row>
    <row r="129" spans="1:27" ht="7.5" customHeight="1" thickTop="1" x14ac:dyDescent="0.25">
      <c r="A129" s="27"/>
      <c r="B129" s="29"/>
      <c r="C129" s="93"/>
      <c r="D129" s="93"/>
      <c r="E129" s="93"/>
      <c r="F129" s="93"/>
      <c r="G129" s="90"/>
      <c r="H129" s="371"/>
      <c r="I129" s="111"/>
      <c r="J129" s="90"/>
      <c r="K129" s="90"/>
      <c r="L129" s="90"/>
      <c r="M129" s="90"/>
      <c r="N129" s="90"/>
      <c r="O129" s="90"/>
      <c r="P129" s="90"/>
      <c r="Q129" s="90"/>
      <c r="R129" s="90"/>
      <c r="S129" s="90"/>
    </row>
    <row r="130" spans="1:27" ht="41.25" customHeight="1" thickBot="1" x14ac:dyDescent="0.3">
      <c r="A130" s="29"/>
      <c r="B130" s="29"/>
      <c r="C130" s="93"/>
      <c r="D130" s="93"/>
      <c r="E130" s="93"/>
      <c r="F130" s="93"/>
      <c r="G130" s="90"/>
      <c r="H130" s="35" t="s">
        <v>120</v>
      </c>
      <c r="I130" s="51" t="s">
        <v>946</v>
      </c>
      <c r="J130" s="36" t="s">
        <v>121</v>
      </c>
      <c r="K130" s="98"/>
      <c r="L130" s="98"/>
      <c r="M130" s="98"/>
      <c r="N130" s="98"/>
      <c r="O130" s="98"/>
      <c r="P130" s="98"/>
      <c r="Q130" s="98"/>
      <c r="R130" s="93"/>
      <c r="S130" s="35" t="s">
        <v>122</v>
      </c>
      <c r="W130" s="210" t="s">
        <v>825</v>
      </c>
      <c r="X130" s="211" t="s">
        <v>826</v>
      </c>
      <c r="Y130" s="211" t="s">
        <v>827</v>
      </c>
      <c r="Z130" s="217" t="s">
        <v>843</v>
      </c>
      <c r="AA130" s="225" t="s">
        <v>863</v>
      </c>
    </row>
    <row r="131" spans="1:27" ht="48" customHeight="1" thickTop="1" thickBot="1" x14ac:dyDescent="0.3">
      <c r="A131" s="58" t="s">
        <v>123</v>
      </c>
      <c r="B131" s="29"/>
      <c r="C131" s="101" t="s">
        <v>124</v>
      </c>
      <c r="D131" s="101" t="s">
        <v>125</v>
      </c>
      <c r="E131" s="101" t="s">
        <v>126</v>
      </c>
      <c r="F131" s="101" t="s">
        <v>127</v>
      </c>
      <c r="G131" s="90"/>
      <c r="H131" s="59" t="s">
        <v>128</v>
      </c>
      <c r="I131" s="102" t="s">
        <v>183</v>
      </c>
      <c r="J131" s="669" t="s">
        <v>184</v>
      </c>
      <c r="K131" s="670"/>
      <c r="L131" s="670"/>
      <c r="M131" s="670"/>
      <c r="N131" s="670"/>
      <c r="O131" s="670"/>
      <c r="P131" s="670"/>
      <c r="Q131" s="670"/>
      <c r="R131" s="115"/>
      <c r="S131" s="118"/>
      <c r="T131" s="580">
        <v>0.5</v>
      </c>
      <c r="U131" s="575">
        <f>T131+T132</f>
        <v>1</v>
      </c>
      <c r="W131" s="218" t="b">
        <v>0</v>
      </c>
      <c r="X131" s="213">
        <f>IF(W131=TRUE,$Y$131,0)</f>
        <v>0</v>
      </c>
      <c r="Y131" s="213">
        <v>0.5</v>
      </c>
      <c r="Z131" s="213">
        <f>SUM(X131:X132)</f>
        <v>0</v>
      </c>
      <c r="AA131" s="224">
        <f>Z131/1</f>
        <v>0</v>
      </c>
    </row>
    <row r="132" spans="1:27" ht="64.5" customHeight="1" thickTop="1" thickBot="1" x14ac:dyDescent="0.3">
      <c r="A132" s="58" t="s">
        <v>123</v>
      </c>
      <c r="B132" s="29"/>
      <c r="C132" s="101" t="s">
        <v>124</v>
      </c>
      <c r="D132" s="101" t="s">
        <v>125</v>
      </c>
      <c r="E132" s="101" t="s">
        <v>126</v>
      </c>
      <c r="F132" s="101" t="s">
        <v>127</v>
      </c>
      <c r="G132" s="90"/>
      <c r="H132" s="59" t="s">
        <v>128</v>
      </c>
      <c r="I132" s="102" t="s">
        <v>185</v>
      </c>
      <c r="J132" s="669" t="s">
        <v>186</v>
      </c>
      <c r="K132" s="670"/>
      <c r="L132" s="670"/>
      <c r="M132" s="670"/>
      <c r="N132" s="670"/>
      <c r="O132" s="670"/>
      <c r="P132" s="670"/>
      <c r="Q132" s="670"/>
      <c r="R132" s="115"/>
      <c r="S132" s="118"/>
      <c r="T132" s="580">
        <v>0.5</v>
      </c>
      <c r="W132" s="218" t="b">
        <v>0</v>
      </c>
      <c r="X132" s="213">
        <f>IF(W132=TRUE,$Y$131,0)</f>
        <v>0</v>
      </c>
    </row>
    <row r="133" spans="1:27" ht="41.25" customHeight="1" thickTop="1" thickBot="1" x14ac:dyDescent="0.3">
      <c r="A133" s="58" t="s">
        <v>123</v>
      </c>
      <c r="B133" s="29"/>
      <c r="C133" s="101" t="s">
        <v>124</v>
      </c>
      <c r="D133" s="101" t="s">
        <v>125</v>
      </c>
      <c r="E133" s="101" t="s">
        <v>126</v>
      </c>
      <c r="F133" s="101" t="s">
        <v>127</v>
      </c>
      <c r="G133" s="90"/>
      <c r="H133" s="59" t="s">
        <v>131</v>
      </c>
      <c r="I133" s="102" t="s">
        <v>187</v>
      </c>
      <c r="J133" s="688" t="s">
        <v>188</v>
      </c>
      <c r="K133" s="760"/>
      <c r="L133" s="760"/>
      <c r="M133" s="760"/>
      <c r="N133" s="760"/>
      <c r="O133" s="760"/>
      <c r="P133" s="760"/>
      <c r="Q133" s="760"/>
      <c r="R133" s="107"/>
      <c r="S133" s="108"/>
      <c r="W133" s="472" t="b">
        <f>IF(AND(W134=TRUE,W135=TRUE,W136=TRUE),TRUE,FALSE)</f>
        <v>0</v>
      </c>
    </row>
    <row r="134" spans="1:27" ht="41.25" customHeight="1" thickTop="1" thickBot="1" x14ac:dyDescent="0.3">
      <c r="A134" s="58" t="s">
        <v>123</v>
      </c>
      <c r="B134" s="29"/>
      <c r="C134" s="101" t="s">
        <v>124</v>
      </c>
      <c r="D134" s="101" t="s">
        <v>125</v>
      </c>
      <c r="E134" s="101" t="s">
        <v>126</v>
      </c>
      <c r="F134" s="101" t="s">
        <v>127</v>
      </c>
      <c r="G134" s="90"/>
      <c r="H134" s="59" t="s">
        <v>131</v>
      </c>
      <c r="I134" s="122" t="s">
        <v>189</v>
      </c>
      <c r="J134" s="773" t="s">
        <v>190</v>
      </c>
      <c r="K134" s="779"/>
      <c r="L134" s="779"/>
      <c r="M134" s="779"/>
      <c r="N134" s="779"/>
      <c r="O134" s="779"/>
      <c r="P134" s="779"/>
      <c r="Q134" s="779"/>
      <c r="R134" s="780"/>
      <c r="S134" s="118"/>
      <c r="T134" s="580">
        <f>1/3</f>
        <v>0.33333333333333331</v>
      </c>
      <c r="U134" s="575">
        <f>T134+T135+T136</f>
        <v>1</v>
      </c>
      <c r="W134" s="218" t="b">
        <v>0</v>
      </c>
      <c r="X134" s="213">
        <f>IF(W134=TRUE,$Y$134,0)</f>
        <v>0</v>
      </c>
      <c r="Y134" s="218">
        <v>0.33333333333333331</v>
      </c>
      <c r="Z134" s="213">
        <f>SUM(X134:X136)</f>
        <v>0</v>
      </c>
      <c r="AA134" s="224">
        <f>Z134/1</f>
        <v>0</v>
      </c>
    </row>
    <row r="135" spans="1:27" ht="41.25" customHeight="1" thickTop="1" thickBot="1" x14ac:dyDescent="0.3">
      <c r="A135" s="58" t="s">
        <v>123</v>
      </c>
      <c r="B135" s="29"/>
      <c r="C135" s="101" t="s">
        <v>124</v>
      </c>
      <c r="D135" s="101" t="s">
        <v>125</v>
      </c>
      <c r="E135" s="101" t="s">
        <v>126</v>
      </c>
      <c r="F135" s="101" t="s">
        <v>127</v>
      </c>
      <c r="G135" s="90"/>
      <c r="H135" s="59" t="s">
        <v>131</v>
      </c>
      <c r="I135" s="114" t="s">
        <v>191</v>
      </c>
      <c r="J135" s="773" t="s">
        <v>192</v>
      </c>
      <c r="K135" s="774"/>
      <c r="L135" s="774"/>
      <c r="M135" s="774"/>
      <c r="N135" s="774"/>
      <c r="O135" s="774"/>
      <c r="P135" s="774"/>
      <c r="Q135" s="774"/>
      <c r="R135" s="93"/>
      <c r="S135" s="118"/>
      <c r="T135" s="580">
        <f>1/3</f>
        <v>0.33333333333333331</v>
      </c>
      <c r="W135" s="218" t="b">
        <v>0</v>
      </c>
      <c r="X135" s="213">
        <f>IF(W135=TRUE,$Y$134,0)</f>
        <v>0</v>
      </c>
    </row>
    <row r="136" spans="1:27" ht="48.75" customHeight="1" thickTop="1" thickBot="1" x14ac:dyDescent="0.3">
      <c r="A136" s="58" t="s">
        <v>123</v>
      </c>
      <c r="B136" s="29"/>
      <c r="C136" s="101" t="s">
        <v>124</v>
      </c>
      <c r="D136" s="101" t="s">
        <v>125</v>
      </c>
      <c r="E136" s="101" t="s">
        <v>126</v>
      </c>
      <c r="F136" s="101" t="s">
        <v>127</v>
      </c>
      <c r="G136" s="90"/>
      <c r="H136" s="59" t="s">
        <v>131</v>
      </c>
      <c r="I136" s="114" t="s">
        <v>193</v>
      </c>
      <c r="J136" s="775" t="s">
        <v>194</v>
      </c>
      <c r="K136" s="776"/>
      <c r="L136" s="776"/>
      <c r="M136" s="776"/>
      <c r="N136" s="776"/>
      <c r="O136" s="776"/>
      <c r="P136" s="776"/>
      <c r="Q136" s="776"/>
      <c r="R136" s="121"/>
      <c r="S136" s="118"/>
      <c r="T136" s="580">
        <f>1/3</f>
        <v>0.33333333333333331</v>
      </c>
      <c r="W136" s="218" t="b">
        <v>0</v>
      </c>
      <c r="X136" s="213">
        <f>IF(W136=TRUE,$Y$134,0)</f>
        <v>0</v>
      </c>
    </row>
    <row r="137" spans="1:27" ht="48.75" customHeight="1" thickTop="1" thickBot="1" x14ac:dyDescent="0.3">
      <c r="A137" s="58" t="s">
        <v>123</v>
      </c>
      <c r="B137" s="29"/>
      <c r="C137" s="116"/>
      <c r="D137" s="101" t="s">
        <v>125</v>
      </c>
      <c r="E137" s="101" t="s">
        <v>126</v>
      </c>
      <c r="F137" s="101" t="s">
        <v>127</v>
      </c>
      <c r="G137" s="90"/>
      <c r="H137" s="59" t="s">
        <v>250</v>
      </c>
      <c r="I137" s="102" t="s">
        <v>261</v>
      </c>
      <c r="J137" s="763" t="s">
        <v>955</v>
      </c>
      <c r="K137" s="764"/>
      <c r="L137" s="764"/>
      <c r="M137" s="764"/>
      <c r="N137" s="764"/>
      <c r="O137" s="764"/>
      <c r="P137" s="764"/>
      <c r="Q137" s="764"/>
      <c r="R137" s="107"/>
      <c r="S137" s="108"/>
      <c r="W137" s="472" t="b">
        <f>IF(AND(W138=TRUE),TRUE,FALSE)</f>
        <v>0</v>
      </c>
    </row>
    <row r="138" spans="1:27" ht="41.25" customHeight="1" thickTop="1" thickBot="1" x14ac:dyDescent="0.3">
      <c r="A138" s="58" t="s">
        <v>123</v>
      </c>
      <c r="B138" s="29"/>
      <c r="C138" s="93"/>
      <c r="D138" s="101" t="s">
        <v>125</v>
      </c>
      <c r="E138" s="101" t="s">
        <v>126</v>
      </c>
      <c r="F138" s="101" t="s">
        <v>127</v>
      </c>
      <c r="G138" s="90"/>
      <c r="H138" s="59" t="s">
        <v>250</v>
      </c>
      <c r="I138" s="114"/>
      <c r="J138" s="777" t="s">
        <v>262</v>
      </c>
      <c r="K138" s="777"/>
      <c r="L138" s="777"/>
      <c r="M138" s="777"/>
      <c r="N138" s="777"/>
      <c r="O138" s="777"/>
      <c r="P138" s="777"/>
      <c r="Q138" s="777"/>
      <c r="R138" s="93"/>
      <c r="S138" s="123"/>
      <c r="W138" s="472" t="b">
        <f>IF(AND(W139=TRUE,W140=TRUE),TRUE,FALSE)</f>
        <v>0</v>
      </c>
    </row>
    <row r="139" spans="1:27" ht="41.25" customHeight="1" thickTop="1" thickBot="1" x14ac:dyDescent="0.3">
      <c r="A139" s="58" t="s">
        <v>123</v>
      </c>
      <c r="B139" s="29"/>
      <c r="C139" s="116"/>
      <c r="D139" s="101" t="s">
        <v>125</v>
      </c>
      <c r="E139" s="101" t="s">
        <v>126</v>
      </c>
      <c r="F139" s="101" t="s">
        <v>127</v>
      </c>
      <c r="G139" s="90"/>
      <c r="H139" s="59" t="s">
        <v>250</v>
      </c>
      <c r="I139" s="114" t="s">
        <v>263</v>
      </c>
      <c r="J139" s="773" t="s">
        <v>264</v>
      </c>
      <c r="K139" s="774"/>
      <c r="L139" s="774"/>
      <c r="M139" s="774"/>
      <c r="N139" s="774"/>
      <c r="O139" s="774"/>
      <c r="P139" s="774"/>
      <c r="Q139" s="774"/>
      <c r="R139" s="93"/>
      <c r="S139" s="118"/>
      <c r="T139" s="580">
        <v>0.5</v>
      </c>
      <c r="U139" s="575">
        <f>T139+T140</f>
        <v>1</v>
      </c>
      <c r="W139" s="218" t="b">
        <v>0</v>
      </c>
      <c r="X139" s="213">
        <f>IF(W139=TRUE,$Y$139,0)</f>
        <v>0</v>
      </c>
      <c r="Y139" s="218">
        <v>0.5</v>
      </c>
      <c r="Z139" s="213">
        <f>SUM(X139:X140)</f>
        <v>0</v>
      </c>
      <c r="AA139" s="224">
        <f>Z139/1</f>
        <v>0</v>
      </c>
    </row>
    <row r="140" spans="1:27" ht="41.25" customHeight="1" thickTop="1" thickBot="1" x14ac:dyDescent="0.3">
      <c r="A140" s="58" t="s">
        <v>123</v>
      </c>
      <c r="B140" s="29"/>
      <c r="C140" s="116"/>
      <c r="D140" s="101" t="s">
        <v>125</v>
      </c>
      <c r="E140" s="101" t="s">
        <v>126</v>
      </c>
      <c r="F140" s="101" t="s">
        <v>127</v>
      </c>
      <c r="G140" s="90"/>
      <c r="H140" s="59" t="s">
        <v>250</v>
      </c>
      <c r="I140" s="114" t="s">
        <v>265</v>
      </c>
      <c r="J140" s="775" t="s">
        <v>266</v>
      </c>
      <c r="K140" s="778"/>
      <c r="L140" s="778"/>
      <c r="M140" s="778"/>
      <c r="N140" s="778"/>
      <c r="O140" s="778"/>
      <c r="P140" s="778"/>
      <c r="Q140" s="778"/>
      <c r="R140" s="110"/>
      <c r="S140" s="118"/>
      <c r="T140" s="580">
        <v>0.5</v>
      </c>
      <c r="W140" s="218" t="b">
        <v>0</v>
      </c>
      <c r="X140" s="213">
        <f>IF(W140=TRUE,$Y$139,0)</f>
        <v>0</v>
      </c>
    </row>
    <row r="141" spans="1:27" ht="22.5" customHeight="1" thickTop="1" x14ac:dyDescent="0.25">
      <c r="A141" s="88"/>
      <c r="B141" s="88"/>
      <c r="C141" s="88"/>
      <c r="D141" s="88"/>
      <c r="E141" s="88"/>
      <c r="F141" s="89"/>
      <c r="G141" s="90"/>
      <c r="H141" s="371"/>
      <c r="I141" s="89"/>
      <c r="J141" s="90"/>
      <c r="K141" s="90"/>
      <c r="L141" s="90"/>
      <c r="M141" s="90"/>
      <c r="N141" s="90"/>
      <c r="O141" s="90"/>
      <c r="P141" s="90"/>
      <c r="Q141" s="90"/>
      <c r="R141" s="90"/>
      <c r="S141" s="90"/>
    </row>
    <row r="142" spans="1:27" ht="22.5" customHeight="1" x14ac:dyDescent="0.25">
      <c r="A142" s="88"/>
      <c r="B142" s="88"/>
      <c r="C142" s="88"/>
      <c r="D142" s="88"/>
      <c r="E142" s="88"/>
      <c r="F142" s="89"/>
      <c r="G142" s="90"/>
      <c r="H142" s="371"/>
      <c r="I142" s="89"/>
      <c r="J142" s="90"/>
      <c r="K142" s="90"/>
      <c r="L142" s="90"/>
      <c r="M142" s="90"/>
      <c r="N142" s="90"/>
      <c r="O142" s="90"/>
      <c r="P142" s="90"/>
      <c r="Q142" s="90"/>
      <c r="R142" s="90"/>
      <c r="S142" s="90"/>
    </row>
    <row r="143" spans="1:27" ht="30" customHeight="1" thickBot="1" x14ac:dyDescent="0.3">
      <c r="A143" s="27"/>
      <c r="B143" s="29"/>
      <c r="C143" s="93"/>
      <c r="D143" s="93"/>
      <c r="E143" s="93"/>
      <c r="F143" s="93"/>
      <c r="G143" s="90"/>
      <c r="H143" s="699" t="s">
        <v>195</v>
      </c>
      <c r="I143" s="699"/>
      <c r="J143" s="699"/>
      <c r="K143" s="699"/>
      <c r="L143" s="699"/>
      <c r="M143" s="699"/>
      <c r="N143" s="699"/>
      <c r="O143" s="699"/>
      <c r="P143" s="699"/>
      <c r="Q143" s="699"/>
      <c r="R143" s="699"/>
      <c r="S143" s="700"/>
    </row>
    <row r="144" spans="1:27" ht="7.5" customHeight="1" thickTop="1" x14ac:dyDescent="0.25">
      <c r="A144" s="27"/>
      <c r="B144" s="29"/>
      <c r="C144" s="93"/>
      <c r="D144" s="93"/>
      <c r="E144" s="93"/>
      <c r="F144" s="93"/>
      <c r="G144" s="90"/>
      <c r="H144" s="374"/>
      <c r="I144" s="27"/>
      <c r="J144" s="28"/>
      <c r="K144" s="28"/>
      <c r="L144" s="28"/>
      <c r="M144" s="28"/>
      <c r="N144" s="28"/>
      <c r="O144" s="28"/>
      <c r="P144" s="28"/>
      <c r="Q144" s="28"/>
      <c r="R144" s="30"/>
      <c r="S144" s="28"/>
    </row>
    <row r="145" spans="1:27" ht="82.5" customHeight="1" thickBot="1" x14ac:dyDescent="0.3">
      <c r="A145" s="27"/>
      <c r="B145" s="29"/>
      <c r="C145" s="93"/>
      <c r="D145" s="93"/>
      <c r="E145" s="93"/>
      <c r="F145" s="93"/>
      <c r="G145" s="90"/>
      <c r="H145" s="651" t="s">
        <v>196</v>
      </c>
      <c r="I145" s="651"/>
      <c r="J145" s="651"/>
      <c r="K145" s="651"/>
      <c r="L145" s="651"/>
      <c r="M145" s="651"/>
      <c r="N145" s="651"/>
      <c r="O145" s="651"/>
      <c r="P145" s="651"/>
      <c r="Q145" s="651"/>
      <c r="R145" s="651"/>
      <c r="S145" s="652"/>
    </row>
    <row r="146" spans="1:27" ht="7.5" customHeight="1" thickTop="1" x14ac:dyDescent="0.25">
      <c r="A146" s="29"/>
      <c r="B146" s="29"/>
      <c r="C146" s="93"/>
      <c r="D146" s="93"/>
      <c r="E146" s="93"/>
      <c r="F146" s="93"/>
      <c r="G146" s="90"/>
      <c r="H146" s="32"/>
      <c r="I146" s="31"/>
      <c r="J146" s="32"/>
      <c r="K146" s="32"/>
      <c r="L146" s="32"/>
      <c r="M146" s="32"/>
      <c r="N146" s="32"/>
      <c r="O146" s="32"/>
      <c r="P146" s="32"/>
      <c r="Q146" s="32"/>
      <c r="R146" s="32"/>
      <c r="S146" s="32"/>
    </row>
    <row r="147" spans="1:27" ht="22.5" customHeight="1" thickBot="1" x14ac:dyDescent="0.3">
      <c r="A147" s="29"/>
      <c r="B147" s="29"/>
      <c r="C147" s="93"/>
      <c r="D147" s="93"/>
      <c r="E147" s="93"/>
      <c r="F147" s="93"/>
      <c r="G147" s="90"/>
      <c r="H147" s="653" t="s">
        <v>117</v>
      </c>
      <c r="I147" s="654"/>
      <c r="J147" s="685" t="s">
        <v>197</v>
      </c>
      <c r="K147" s="686"/>
      <c r="L147" s="686"/>
      <c r="M147" s="686"/>
      <c r="N147" s="686"/>
      <c r="O147" s="686"/>
      <c r="P147" s="686"/>
      <c r="Q147" s="686"/>
      <c r="R147" s="686"/>
      <c r="S147" s="687"/>
      <c r="W147" s="373" t="s">
        <v>945</v>
      </c>
      <c r="X147" s="252">
        <f>(U152+U154+U156)/3</f>
        <v>1</v>
      </c>
    </row>
    <row r="148" spans="1:27" ht="7.5" customHeight="1" thickTop="1" x14ac:dyDescent="0.25">
      <c r="A148" s="29"/>
      <c r="B148" s="29"/>
      <c r="C148" s="93"/>
      <c r="D148" s="93"/>
      <c r="E148" s="93"/>
      <c r="F148" s="93"/>
      <c r="G148" s="90"/>
      <c r="H148" s="374"/>
      <c r="I148" s="27"/>
      <c r="J148" s="28"/>
      <c r="K148" s="28"/>
      <c r="L148" s="28"/>
      <c r="M148" s="28"/>
      <c r="N148" s="28"/>
      <c r="O148" s="28"/>
      <c r="P148" s="28"/>
      <c r="Q148" s="28"/>
      <c r="R148" s="30"/>
      <c r="S148" s="28"/>
    </row>
    <row r="149" spans="1:27" ht="88.5" customHeight="1" thickBot="1" x14ac:dyDescent="0.3">
      <c r="A149" s="29"/>
      <c r="B149" s="29"/>
      <c r="C149" s="93"/>
      <c r="D149" s="93"/>
      <c r="E149" s="93"/>
      <c r="F149" s="93"/>
      <c r="G149" s="90"/>
      <c r="H149" s="658" t="s">
        <v>198</v>
      </c>
      <c r="I149" s="659"/>
      <c r="J149" s="659"/>
      <c r="K149" s="659"/>
      <c r="L149" s="659"/>
      <c r="M149" s="659"/>
      <c r="N149" s="659"/>
      <c r="O149" s="659"/>
      <c r="P149" s="659"/>
      <c r="Q149" s="659"/>
      <c r="R149" s="659"/>
      <c r="S149" s="660"/>
    </row>
    <row r="150" spans="1:27" ht="7.5" customHeight="1" thickTop="1" x14ac:dyDescent="0.25">
      <c r="A150" s="27"/>
      <c r="B150" s="29"/>
      <c r="C150" s="93"/>
      <c r="D150" s="93"/>
      <c r="E150" s="93"/>
      <c r="F150" s="93"/>
      <c r="G150" s="90"/>
      <c r="H150" s="371"/>
      <c r="I150" s="111"/>
      <c r="J150" s="90"/>
      <c r="K150" s="90"/>
      <c r="L150" s="90"/>
      <c r="M150" s="90"/>
      <c r="N150" s="90"/>
      <c r="O150" s="90"/>
      <c r="P150" s="90"/>
      <c r="Q150" s="90"/>
      <c r="R150" s="90"/>
      <c r="S150" s="90"/>
    </row>
    <row r="151" spans="1:27" ht="41.25" customHeight="1" thickBot="1" x14ac:dyDescent="0.3">
      <c r="A151" s="29"/>
      <c r="B151" s="29"/>
      <c r="C151" s="93"/>
      <c r="D151" s="93"/>
      <c r="E151" s="93"/>
      <c r="F151" s="93"/>
      <c r="G151" s="90"/>
      <c r="H151" s="35" t="s">
        <v>120</v>
      </c>
      <c r="I151" s="51" t="s">
        <v>946</v>
      </c>
      <c r="J151" s="36" t="s">
        <v>121</v>
      </c>
      <c r="K151" s="98"/>
      <c r="L151" s="98"/>
      <c r="M151" s="98"/>
      <c r="N151" s="98"/>
      <c r="O151" s="98"/>
      <c r="P151" s="98"/>
      <c r="Q151" s="98"/>
      <c r="R151" s="93"/>
      <c r="S151" s="35" t="s">
        <v>122</v>
      </c>
      <c r="W151" s="210" t="s">
        <v>825</v>
      </c>
      <c r="X151" s="211" t="s">
        <v>826</v>
      </c>
      <c r="Y151" s="211" t="s">
        <v>827</v>
      </c>
      <c r="Z151" s="217" t="s">
        <v>836</v>
      </c>
      <c r="AA151" s="225" t="s">
        <v>863</v>
      </c>
    </row>
    <row r="152" spans="1:27" ht="41.25" customHeight="1" thickTop="1" thickBot="1" x14ac:dyDescent="0.3">
      <c r="A152" s="58" t="s">
        <v>123</v>
      </c>
      <c r="B152" s="29"/>
      <c r="C152" s="101" t="s">
        <v>124</v>
      </c>
      <c r="D152" s="101" t="s">
        <v>125</v>
      </c>
      <c r="E152" s="101" t="s">
        <v>126</v>
      </c>
      <c r="F152" s="101" t="s">
        <v>127</v>
      </c>
      <c r="G152" s="90"/>
      <c r="H152" s="59" t="s">
        <v>128</v>
      </c>
      <c r="I152" s="102" t="s">
        <v>199</v>
      </c>
      <c r="J152" s="663" t="s">
        <v>200</v>
      </c>
      <c r="K152" s="664"/>
      <c r="L152" s="664"/>
      <c r="M152" s="664"/>
      <c r="N152" s="664"/>
      <c r="O152" s="664"/>
      <c r="P152" s="664"/>
      <c r="Q152" s="664"/>
      <c r="R152" s="231"/>
      <c r="S152" s="118"/>
      <c r="T152" s="580">
        <v>1</v>
      </c>
      <c r="U152" s="575">
        <f>T152</f>
        <v>1</v>
      </c>
      <c r="W152" s="218" t="b">
        <v>0</v>
      </c>
      <c r="X152" s="213">
        <f>IF(W152=TRUE,$Y$152,0)</f>
        <v>0</v>
      </c>
      <c r="Y152" s="213">
        <v>1</v>
      </c>
      <c r="Z152" s="213">
        <f>SUM(X152)</f>
        <v>0</v>
      </c>
      <c r="AA152" s="224">
        <f>Z152/1</f>
        <v>0</v>
      </c>
    </row>
    <row r="153" spans="1:27" ht="41.25" customHeight="1" thickTop="1" thickBot="1" x14ac:dyDescent="0.3">
      <c r="A153" s="58" t="s">
        <v>123</v>
      </c>
      <c r="B153" s="29"/>
      <c r="C153" s="101" t="s">
        <v>124</v>
      </c>
      <c r="D153" s="101" t="s">
        <v>125</v>
      </c>
      <c r="E153" s="101" t="s">
        <v>126</v>
      </c>
      <c r="F153" s="101" t="s">
        <v>127</v>
      </c>
      <c r="G153" s="90"/>
      <c r="H153" s="59" t="s">
        <v>131</v>
      </c>
      <c r="I153" s="106" t="s">
        <v>201</v>
      </c>
      <c r="J153" s="688" t="s">
        <v>202</v>
      </c>
      <c r="K153" s="760"/>
      <c r="L153" s="760"/>
      <c r="M153" s="760"/>
      <c r="N153" s="760"/>
      <c r="O153" s="760"/>
      <c r="P153" s="760"/>
      <c r="Q153" s="760"/>
      <c r="R153" s="107"/>
      <c r="S153" s="108"/>
      <c r="W153" s="472" t="b">
        <f>IF(AND(W154=TRUE),TRUE,FALSE)</f>
        <v>0</v>
      </c>
    </row>
    <row r="154" spans="1:27" ht="41.25" customHeight="1" thickTop="1" thickBot="1" x14ac:dyDescent="0.3">
      <c r="A154" s="58" t="s">
        <v>123</v>
      </c>
      <c r="B154" s="29"/>
      <c r="C154" s="101" t="s">
        <v>124</v>
      </c>
      <c r="D154" s="101" t="s">
        <v>125</v>
      </c>
      <c r="E154" s="101" t="s">
        <v>126</v>
      </c>
      <c r="F154" s="101" t="s">
        <v>127</v>
      </c>
      <c r="G154" s="90"/>
      <c r="H154" s="59" t="s">
        <v>131</v>
      </c>
      <c r="I154" s="109" t="s">
        <v>203</v>
      </c>
      <c r="J154" s="771" t="s">
        <v>204</v>
      </c>
      <c r="K154" s="772"/>
      <c r="L154" s="772"/>
      <c r="M154" s="772"/>
      <c r="N154" s="772"/>
      <c r="O154" s="772"/>
      <c r="P154" s="772"/>
      <c r="Q154" s="772"/>
      <c r="R154" s="121"/>
      <c r="S154" s="118"/>
      <c r="T154" s="580">
        <v>1</v>
      </c>
      <c r="U154" s="575">
        <f>T154</f>
        <v>1</v>
      </c>
      <c r="W154" s="218" t="b">
        <v>0</v>
      </c>
      <c r="X154" s="213">
        <f>IF(W154=TRUE,$Y$152,0)</f>
        <v>0</v>
      </c>
      <c r="Z154" s="213">
        <f>SUM(X154)</f>
        <v>0</v>
      </c>
      <c r="AA154" s="224">
        <f>Z154/1</f>
        <v>0</v>
      </c>
    </row>
    <row r="155" spans="1:27" ht="41.25" customHeight="1" thickTop="1" thickBot="1" x14ac:dyDescent="0.3">
      <c r="A155" s="58" t="s">
        <v>123</v>
      </c>
      <c r="B155" s="29"/>
      <c r="C155" s="93"/>
      <c r="D155" s="101" t="s">
        <v>125</v>
      </c>
      <c r="E155" s="101" t="s">
        <v>126</v>
      </c>
      <c r="F155" s="101" t="s">
        <v>127</v>
      </c>
      <c r="G155" s="90"/>
      <c r="H155" s="59" t="s">
        <v>250</v>
      </c>
      <c r="I155" s="106" t="s">
        <v>267</v>
      </c>
      <c r="J155" s="763" t="s">
        <v>956</v>
      </c>
      <c r="K155" s="764"/>
      <c r="L155" s="764"/>
      <c r="M155" s="764"/>
      <c r="N155" s="764"/>
      <c r="O155" s="764"/>
      <c r="P155" s="764"/>
      <c r="Q155" s="764"/>
      <c r="R155" s="107"/>
      <c r="S155" s="108"/>
      <c r="W155" s="472" t="b">
        <f>IF(AND(W156=TRUE,W157=TRUE,W158=TRUE,W159=TRUE,W160=TRUE),TRUE,FALSE)</f>
        <v>0</v>
      </c>
    </row>
    <row r="156" spans="1:27" ht="57" customHeight="1" thickTop="1" thickBot="1" x14ac:dyDescent="0.3">
      <c r="A156" s="58" t="s">
        <v>123</v>
      </c>
      <c r="B156" s="29"/>
      <c r="C156" s="116"/>
      <c r="D156" s="116"/>
      <c r="E156" s="101" t="s">
        <v>126</v>
      </c>
      <c r="F156" s="101" t="s">
        <v>127</v>
      </c>
      <c r="G156" s="90"/>
      <c r="H156" s="59" t="s">
        <v>250</v>
      </c>
      <c r="I156" s="109" t="s">
        <v>314</v>
      </c>
      <c r="J156" s="773" t="s">
        <v>941</v>
      </c>
      <c r="K156" s="774"/>
      <c r="L156" s="774"/>
      <c r="M156" s="774"/>
      <c r="N156" s="774"/>
      <c r="O156" s="774"/>
      <c r="P156" s="774"/>
      <c r="Q156" s="774"/>
      <c r="R156" s="93"/>
      <c r="S156" s="118"/>
      <c r="T156" s="580">
        <f>1/5</f>
        <v>0.2</v>
      </c>
      <c r="U156" s="575">
        <f>T156+T158++T157+T159+T160</f>
        <v>1</v>
      </c>
      <c r="W156" s="218" t="b">
        <v>0</v>
      </c>
      <c r="X156" s="213">
        <f>IF(W156=TRUE,$Y$156,0)</f>
        <v>0</v>
      </c>
      <c r="Y156" s="218">
        <v>0.2</v>
      </c>
      <c r="Z156" s="213">
        <f>SUM(X156:X156:X160)</f>
        <v>0</v>
      </c>
      <c r="AA156" s="224">
        <f>Z156/1</f>
        <v>0</v>
      </c>
    </row>
    <row r="157" spans="1:27" ht="64.5" customHeight="1" thickTop="1" thickBot="1" x14ac:dyDescent="0.3">
      <c r="A157" s="58" t="s">
        <v>123</v>
      </c>
      <c r="B157" s="29"/>
      <c r="C157" s="116"/>
      <c r="D157" s="101" t="s">
        <v>125</v>
      </c>
      <c r="E157" s="101" t="s">
        <v>126</v>
      </c>
      <c r="F157" s="101" t="s">
        <v>127</v>
      </c>
      <c r="G157" s="90"/>
      <c r="H157" s="59" t="s">
        <v>250</v>
      </c>
      <c r="I157" s="109" t="s">
        <v>268</v>
      </c>
      <c r="J157" s="773" t="s">
        <v>269</v>
      </c>
      <c r="K157" s="774"/>
      <c r="L157" s="774"/>
      <c r="M157" s="774"/>
      <c r="N157" s="774"/>
      <c r="O157" s="774"/>
      <c r="P157" s="774"/>
      <c r="Q157" s="774"/>
      <c r="R157" s="93"/>
      <c r="S157" s="118"/>
      <c r="T157" s="580">
        <f>1/5</f>
        <v>0.2</v>
      </c>
      <c r="W157" s="218" t="b">
        <v>0</v>
      </c>
      <c r="X157" s="213">
        <f>IF(W157=TRUE,$Y$156,0)</f>
        <v>0</v>
      </c>
    </row>
    <row r="158" spans="1:27" ht="63" customHeight="1" thickTop="1" thickBot="1" x14ac:dyDescent="0.3">
      <c r="A158" s="58" t="s">
        <v>123</v>
      </c>
      <c r="B158" s="29"/>
      <c r="C158" s="116"/>
      <c r="D158" s="116"/>
      <c r="E158" s="101" t="s">
        <v>126</v>
      </c>
      <c r="F158" s="101" t="s">
        <v>127</v>
      </c>
      <c r="G158" s="90"/>
      <c r="H158" s="59" t="s">
        <v>250</v>
      </c>
      <c r="I158" s="109" t="s">
        <v>315</v>
      </c>
      <c r="J158" s="773" t="s">
        <v>316</v>
      </c>
      <c r="K158" s="779"/>
      <c r="L158" s="779"/>
      <c r="M158" s="779"/>
      <c r="N158" s="779"/>
      <c r="O158" s="779"/>
      <c r="P158" s="779"/>
      <c r="Q158" s="779"/>
      <c r="R158" s="93"/>
      <c r="S158" s="118"/>
      <c r="T158" s="580">
        <f>1/5</f>
        <v>0.2</v>
      </c>
      <c r="W158" s="218" t="b">
        <v>0</v>
      </c>
      <c r="X158" s="213">
        <f>IF(W158=TRUE,$Y$156,0)</f>
        <v>0</v>
      </c>
    </row>
    <row r="159" spans="1:27" ht="52.5" customHeight="1" thickTop="1" thickBot="1" x14ac:dyDescent="0.3">
      <c r="A159" s="58" t="s">
        <v>123</v>
      </c>
      <c r="B159" s="29"/>
      <c r="C159" s="116"/>
      <c r="D159" s="116"/>
      <c r="E159" s="101" t="s">
        <v>126</v>
      </c>
      <c r="F159" s="101" t="s">
        <v>127</v>
      </c>
      <c r="G159" s="90"/>
      <c r="H159" s="59" t="s">
        <v>250</v>
      </c>
      <c r="I159" s="109" t="s">
        <v>317</v>
      </c>
      <c r="J159" s="773" t="s">
        <v>318</v>
      </c>
      <c r="K159" s="774"/>
      <c r="L159" s="774"/>
      <c r="M159" s="774"/>
      <c r="N159" s="774"/>
      <c r="O159" s="774"/>
      <c r="P159" s="774"/>
      <c r="Q159" s="774"/>
      <c r="R159" s="93"/>
      <c r="S159" s="118"/>
      <c r="T159" s="580">
        <f>1/5</f>
        <v>0.2</v>
      </c>
      <c r="W159" s="218" t="b">
        <v>0</v>
      </c>
      <c r="X159" s="213">
        <f>IF(W159=TRUE,$Y$156,0)</f>
        <v>0</v>
      </c>
    </row>
    <row r="160" spans="1:27" ht="41.25" customHeight="1" thickTop="1" thickBot="1" x14ac:dyDescent="0.3">
      <c r="A160" s="58" t="s">
        <v>123</v>
      </c>
      <c r="B160" s="29"/>
      <c r="C160" s="116"/>
      <c r="D160" s="101" t="s">
        <v>125</v>
      </c>
      <c r="E160" s="101" t="s">
        <v>126</v>
      </c>
      <c r="F160" s="101" t="s">
        <v>127</v>
      </c>
      <c r="G160" s="90"/>
      <c r="H160" s="59" t="s">
        <v>250</v>
      </c>
      <c r="I160" s="109" t="s">
        <v>270</v>
      </c>
      <c r="J160" s="775" t="s">
        <v>271</v>
      </c>
      <c r="K160" s="776"/>
      <c r="L160" s="776"/>
      <c r="M160" s="776"/>
      <c r="N160" s="776"/>
      <c r="O160" s="776"/>
      <c r="P160" s="776"/>
      <c r="Q160" s="776"/>
      <c r="R160" s="121"/>
      <c r="S160" s="118"/>
      <c r="T160" s="580">
        <f>1/5</f>
        <v>0.2</v>
      </c>
      <c r="W160" s="218" t="b">
        <v>0</v>
      </c>
      <c r="X160" s="213">
        <f>IF(W160=TRUE,$Y$156,0)</f>
        <v>0</v>
      </c>
    </row>
    <row r="161" spans="1:27" ht="22.5" customHeight="1" thickTop="1" x14ac:dyDescent="0.25">
      <c r="A161" s="88"/>
      <c r="B161" s="88"/>
      <c r="C161" s="88"/>
      <c r="D161" s="88"/>
      <c r="E161" s="88"/>
      <c r="F161" s="89"/>
      <c r="G161" s="90"/>
      <c r="H161" s="371"/>
      <c r="I161" s="89"/>
      <c r="J161" s="90"/>
      <c r="K161" s="90"/>
      <c r="L161" s="90"/>
      <c r="M161" s="90"/>
      <c r="N161" s="90"/>
      <c r="O161" s="90"/>
      <c r="P161" s="90"/>
      <c r="Q161" s="90"/>
      <c r="R161" s="90"/>
      <c r="S161" s="90"/>
    </row>
    <row r="162" spans="1:27" ht="22.5" customHeight="1" thickBot="1" x14ac:dyDescent="0.3">
      <c r="A162" s="88"/>
      <c r="B162" s="88"/>
      <c r="C162" s="88"/>
      <c r="D162" s="88"/>
      <c r="E162" s="88"/>
      <c r="F162" s="89"/>
      <c r="G162" s="90"/>
      <c r="H162" s="653" t="s">
        <v>117</v>
      </c>
      <c r="I162" s="654"/>
      <c r="J162" s="685" t="s">
        <v>205</v>
      </c>
      <c r="K162" s="686"/>
      <c r="L162" s="686"/>
      <c r="M162" s="686"/>
      <c r="N162" s="686"/>
      <c r="O162" s="686"/>
      <c r="P162" s="686"/>
      <c r="Q162" s="686"/>
      <c r="R162" s="686"/>
      <c r="S162" s="687"/>
      <c r="W162" s="373" t="s">
        <v>945</v>
      </c>
      <c r="X162" s="252">
        <f>U168</f>
        <v>1</v>
      </c>
    </row>
    <row r="163" spans="1:27" ht="6.75" customHeight="1" thickTop="1" x14ac:dyDescent="0.25">
      <c r="A163" s="27"/>
      <c r="B163" s="29"/>
      <c r="C163" s="93"/>
      <c r="D163" s="93"/>
      <c r="E163" s="93"/>
      <c r="F163" s="93"/>
      <c r="G163" s="90"/>
      <c r="H163" s="374"/>
      <c r="I163" s="27"/>
      <c r="J163" s="28"/>
      <c r="K163" s="28"/>
      <c r="L163" s="28"/>
      <c r="M163" s="28"/>
      <c r="N163" s="28"/>
      <c r="O163" s="28"/>
      <c r="P163" s="28"/>
      <c r="Q163" s="28"/>
      <c r="R163" s="30"/>
      <c r="S163" s="28"/>
    </row>
    <row r="164" spans="1:27" ht="83.25" customHeight="1" thickBot="1" x14ac:dyDescent="0.3">
      <c r="A164" s="27"/>
      <c r="B164" s="29"/>
      <c r="C164" s="93"/>
      <c r="D164" s="93"/>
      <c r="E164" s="93"/>
      <c r="F164" s="93"/>
      <c r="G164" s="90"/>
      <c r="H164" s="658" t="s">
        <v>206</v>
      </c>
      <c r="I164" s="659"/>
      <c r="J164" s="659"/>
      <c r="K164" s="659"/>
      <c r="L164" s="659"/>
      <c r="M164" s="659"/>
      <c r="N164" s="659"/>
      <c r="O164" s="659"/>
      <c r="P164" s="659"/>
      <c r="Q164" s="659"/>
      <c r="R164" s="659"/>
      <c r="S164" s="660"/>
    </row>
    <row r="165" spans="1:27" ht="7.5" customHeight="1" thickTop="1" x14ac:dyDescent="0.25">
      <c r="A165" s="27"/>
      <c r="B165" s="29"/>
      <c r="C165" s="93"/>
      <c r="D165" s="93"/>
      <c r="E165" s="93"/>
      <c r="F165" s="93"/>
      <c r="G165" s="90"/>
      <c r="H165" s="371"/>
      <c r="I165" s="111"/>
      <c r="J165" s="90"/>
      <c r="K165" s="90"/>
      <c r="L165" s="90"/>
      <c r="M165" s="90"/>
      <c r="N165" s="90"/>
      <c r="O165" s="90"/>
      <c r="P165" s="90"/>
      <c r="Q165" s="90"/>
      <c r="R165" s="90"/>
      <c r="S165" s="90"/>
    </row>
    <row r="166" spans="1:27" ht="41.25" customHeight="1" thickBot="1" x14ac:dyDescent="0.3">
      <c r="A166" s="50"/>
      <c r="B166" s="29"/>
      <c r="C166" s="93"/>
      <c r="D166" s="93"/>
      <c r="E166" s="93"/>
      <c r="F166" s="93"/>
      <c r="G166" s="90"/>
      <c r="H166" s="35" t="s">
        <v>120</v>
      </c>
      <c r="I166" s="51" t="s">
        <v>946</v>
      </c>
      <c r="J166" s="36" t="s">
        <v>121</v>
      </c>
      <c r="K166" s="98"/>
      <c r="L166" s="98"/>
      <c r="M166" s="98"/>
      <c r="N166" s="98"/>
      <c r="O166" s="98"/>
      <c r="P166" s="98"/>
      <c r="Q166" s="98"/>
      <c r="R166" s="93"/>
      <c r="S166" s="35" t="s">
        <v>122</v>
      </c>
      <c r="W166" s="210" t="s">
        <v>825</v>
      </c>
      <c r="X166" s="211" t="s">
        <v>826</v>
      </c>
      <c r="Y166" s="211" t="s">
        <v>827</v>
      </c>
      <c r="Z166" s="217" t="s">
        <v>837</v>
      </c>
      <c r="AA166" s="225" t="s">
        <v>863</v>
      </c>
    </row>
    <row r="167" spans="1:27" ht="41.25" customHeight="1" thickTop="1" thickBot="1" x14ac:dyDescent="0.3">
      <c r="A167" s="58" t="s">
        <v>123</v>
      </c>
      <c r="B167" s="29"/>
      <c r="C167" s="101" t="s">
        <v>124</v>
      </c>
      <c r="D167" s="101" t="s">
        <v>125</v>
      </c>
      <c r="E167" s="101" t="s">
        <v>126</v>
      </c>
      <c r="F167" s="101" t="s">
        <v>127</v>
      </c>
      <c r="G167" s="90"/>
      <c r="H167" s="59" t="s">
        <v>131</v>
      </c>
      <c r="I167" s="102" t="s">
        <v>207</v>
      </c>
      <c r="J167" s="688" t="s">
        <v>208</v>
      </c>
      <c r="K167" s="760"/>
      <c r="L167" s="760"/>
      <c r="M167" s="760"/>
      <c r="N167" s="760"/>
      <c r="O167" s="760"/>
      <c r="P167" s="760"/>
      <c r="Q167" s="760"/>
      <c r="R167" s="107"/>
      <c r="S167" s="108"/>
      <c r="W167" s="472" t="b">
        <f>IF(AND(W168=TRUE),TRUE,FALSE)</f>
        <v>0</v>
      </c>
      <c r="X167" s="213">
        <f>IF(W168=TRUE,$Y$167,0)</f>
        <v>0</v>
      </c>
      <c r="Y167" s="213">
        <v>1</v>
      </c>
      <c r="Z167" s="213">
        <f>SUM(X167)</f>
        <v>0</v>
      </c>
      <c r="AA167" s="224">
        <f>Z167/1</f>
        <v>0</v>
      </c>
    </row>
    <row r="168" spans="1:27" ht="49.5" customHeight="1" thickTop="1" thickBot="1" x14ac:dyDescent="0.3">
      <c r="A168" s="58" t="s">
        <v>123</v>
      </c>
      <c r="B168" s="29"/>
      <c r="C168" s="101" t="s">
        <v>124</v>
      </c>
      <c r="D168" s="101" t="s">
        <v>125</v>
      </c>
      <c r="E168" s="101" t="s">
        <v>126</v>
      </c>
      <c r="F168" s="101" t="s">
        <v>127</v>
      </c>
      <c r="G168" s="90"/>
      <c r="H168" s="59" t="s">
        <v>131</v>
      </c>
      <c r="I168" s="114" t="s">
        <v>209</v>
      </c>
      <c r="J168" s="690" t="s">
        <v>909</v>
      </c>
      <c r="K168" s="691"/>
      <c r="L168" s="691"/>
      <c r="M168" s="691"/>
      <c r="N168" s="691"/>
      <c r="O168" s="691"/>
      <c r="P168" s="691"/>
      <c r="Q168" s="691"/>
      <c r="R168" s="110"/>
      <c r="S168" s="118"/>
      <c r="T168" s="580">
        <v>1</v>
      </c>
      <c r="U168" s="575">
        <f>T168</f>
        <v>1</v>
      </c>
      <c r="W168" s="218" t="b">
        <v>0</v>
      </c>
    </row>
    <row r="169" spans="1:27" ht="22.5" customHeight="1" thickTop="1" x14ac:dyDescent="0.25">
      <c r="A169" s="88"/>
      <c r="B169" s="88"/>
      <c r="C169" s="88"/>
      <c r="D169" s="88"/>
      <c r="E169" s="88"/>
      <c r="F169" s="89"/>
      <c r="G169" s="90"/>
      <c r="H169" s="371"/>
      <c r="I169" s="89"/>
      <c r="J169" s="90"/>
      <c r="K169" s="90"/>
      <c r="L169" s="90"/>
      <c r="M169" s="90"/>
      <c r="N169" s="90"/>
      <c r="O169" s="90"/>
      <c r="P169" s="90"/>
      <c r="Q169" s="90"/>
      <c r="R169" s="90"/>
      <c r="S169" s="90"/>
    </row>
    <row r="170" spans="1:27" ht="22.5" customHeight="1" x14ac:dyDescent="0.25">
      <c r="A170" s="88"/>
      <c r="B170" s="88"/>
      <c r="C170" s="88"/>
      <c r="D170" s="88"/>
      <c r="E170" s="88"/>
      <c r="F170" s="89"/>
      <c r="G170" s="90"/>
      <c r="H170" s="371"/>
      <c r="I170" s="89"/>
      <c r="J170" s="90"/>
      <c r="K170" s="90"/>
      <c r="L170" s="90"/>
      <c r="M170" s="90"/>
      <c r="N170" s="90"/>
      <c r="O170" s="90"/>
      <c r="P170" s="90"/>
      <c r="Q170" s="90"/>
      <c r="R170" s="90"/>
      <c r="S170" s="90"/>
    </row>
    <row r="171" spans="1:27" ht="22.5" customHeight="1" x14ac:dyDescent="0.25">
      <c r="A171" s="88"/>
      <c r="B171" s="88"/>
      <c r="C171" s="88"/>
      <c r="D171" s="88"/>
      <c r="E171" s="88"/>
      <c r="F171" s="89"/>
      <c r="G171" s="90"/>
      <c r="H171" s="371"/>
      <c r="I171" s="89"/>
      <c r="J171" s="90"/>
      <c r="K171" s="90"/>
      <c r="L171" s="90"/>
      <c r="M171" s="90"/>
      <c r="N171" s="90"/>
      <c r="O171" s="90"/>
      <c r="P171" s="90"/>
      <c r="Q171" s="90"/>
      <c r="R171" s="90"/>
      <c r="S171" s="90"/>
    </row>
    <row r="172" spans="1:27" s="6" customFormat="1" ht="30" customHeight="1" thickBot="1" x14ac:dyDescent="0.3">
      <c r="A172" s="28"/>
      <c r="B172" s="28"/>
      <c r="C172" s="28"/>
      <c r="D172" s="28"/>
      <c r="E172" s="28"/>
      <c r="F172" s="57"/>
      <c r="G172" s="28"/>
      <c r="H172" s="665" t="s">
        <v>210</v>
      </c>
      <c r="I172" s="665"/>
      <c r="J172" s="665"/>
      <c r="K172" s="665"/>
      <c r="L172" s="665"/>
      <c r="M172" s="665"/>
      <c r="N172" s="665"/>
      <c r="O172" s="665"/>
      <c r="P172" s="665"/>
      <c r="Q172" s="665"/>
      <c r="R172" s="665"/>
      <c r="S172" s="666"/>
      <c r="T172" s="584"/>
      <c r="U172" s="577"/>
      <c r="V172" s="206"/>
      <c r="W172" s="206"/>
      <c r="X172" s="206"/>
      <c r="Y172" s="206"/>
      <c r="Z172" s="206"/>
      <c r="AA172" s="208"/>
    </row>
    <row r="173" spans="1:27" s="6" customFormat="1" ht="7.5" customHeight="1" thickTop="1" x14ac:dyDescent="0.25">
      <c r="A173" s="28"/>
      <c r="B173" s="28"/>
      <c r="C173" s="28"/>
      <c r="D173" s="28"/>
      <c r="E173" s="28"/>
      <c r="F173" s="28"/>
      <c r="G173" s="28"/>
      <c r="H173" s="374"/>
      <c r="I173" s="27"/>
      <c r="J173" s="28"/>
      <c r="K173" s="28"/>
      <c r="L173" s="28"/>
      <c r="M173" s="28"/>
      <c r="N173" s="28"/>
      <c r="O173" s="28"/>
      <c r="P173" s="28"/>
      <c r="Q173" s="28"/>
      <c r="R173" s="30"/>
      <c r="S173" s="28"/>
      <c r="T173" s="584"/>
      <c r="U173" s="577"/>
      <c r="V173" s="206"/>
      <c r="W173" s="206"/>
      <c r="X173" s="206"/>
      <c r="Y173" s="206"/>
      <c r="Z173" s="206"/>
      <c r="AA173" s="208"/>
    </row>
    <row r="174" spans="1:27" s="6" customFormat="1" ht="81" customHeight="1" thickBot="1" x14ac:dyDescent="0.4">
      <c r="A174" s="28"/>
      <c r="B174" s="28"/>
      <c r="C174" s="28"/>
      <c r="D174" s="28"/>
      <c r="E174" s="28"/>
      <c r="F174" s="28"/>
      <c r="G174" s="28"/>
      <c r="H174" s="651" t="s">
        <v>211</v>
      </c>
      <c r="I174" s="651"/>
      <c r="J174" s="651"/>
      <c r="K174" s="651"/>
      <c r="L174" s="651"/>
      <c r="M174" s="651"/>
      <c r="N174" s="651"/>
      <c r="O174" s="651"/>
      <c r="P174" s="651"/>
      <c r="Q174" s="651"/>
      <c r="R174" s="651"/>
      <c r="S174" s="652"/>
      <c r="T174" s="584"/>
      <c r="U174" s="577"/>
      <c r="V174" s="206"/>
      <c r="W174" s="206"/>
      <c r="X174" s="206"/>
      <c r="Y174" s="206"/>
      <c r="Z174" s="215">
        <f>SUM(Z181:Z248)</f>
        <v>0</v>
      </c>
      <c r="AA174" s="216">
        <f>AVERAGE(AA181:AA248)</f>
        <v>0</v>
      </c>
    </row>
    <row r="175" spans="1:27" s="6" customFormat="1" ht="7.5" customHeight="1" thickTop="1" x14ac:dyDescent="0.25">
      <c r="A175" s="28"/>
      <c r="B175" s="28"/>
      <c r="C175" s="28"/>
      <c r="D175" s="28"/>
      <c r="E175" s="28"/>
      <c r="F175" s="28"/>
      <c r="G175" s="28"/>
      <c r="H175" s="32"/>
      <c r="I175" s="31"/>
      <c r="J175" s="32"/>
      <c r="K175" s="32"/>
      <c r="L175" s="32"/>
      <c r="M175" s="32"/>
      <c r="N175" s="32"/>
      <c r="O175" s="32"/>
      <c r="P175" s="32"/>
      <c r="Q175" s="32"/>
      <c r="R175" s="32"/>
      <c r="S175" s="32"/>
      <c r="T175" s="584"/>
      <c r="U175" s="577"/>
      <c r="V175" s="206"/>
      <c r="W175" s="206"/>
      <c r="X175" s="206"/>
      <c r="Y175" s="206"/>
      <c r="Z175" s="206"/>
      <c r="AA175" s="208"/>
    </row>
    <row r="176" spans="1:27" s="6" customFormat="1" ht="22.5" customHeight="1" thickBot="1" x14ac:dyDescent="0.3">
      <c r="A176" s="28"/>
      <c r="B176" s="28"/>
      <c r="C176" s="28"/>
      <c r="D176" s="28"/>
      <c r="E176" s="28"/>
      <c r="F176" s="57"/>
      <c r="G176" s="28"/>
      <c r="H176" s="653" t="s">
        <v>117</v>
      </c>
      <c r="I176" s="654"/>
      <c r="J176" s="655" t="s">
        <v>212</v>
      </c>
      <c r="K176" s="656"/>
      <c r="L176" s="656"/>
      <c r="M176" s="656"/>
      <c r="N176" s="656"/>
      <c r="O176" s="656"/>
      <c r="P176" s="656"/>
      <c r="Q176" s="656"/>
      <c r="R176" s="656"/>
      <c r="S176" s="657"/>
      <c r="T176" s="578"/>
      <c r="U176" s="578"/>
      <c r="V176" s="206"/>
      <c r="W176" s="376" t="s">
        <v>945</v>
      </c>
      <c r="X176" s="262">
        <f>(U182+U185+U190+U196)/4</f>
        <v>1</v>
      </c>
      <c r="Y176" s="206"/>
      <c r="Z176" s="206"/>
      <c r="AA176" s="208"/>
    </row>
    <row r="177" spans="1:27" s="6" customFormat="1" ht="8.25" customHeight="1" thickTop="1" x14ac:dyDescent="0.25">
      <c r="A177" s="28"/>
      <c r="B177" s="28"/>
      <c r="C177" s="28"/>
      <c r="D177" s="28"/>
      <c r="E177" s="28"/>
      <c r="F177" s="28"/>
      <c r="G177" s="28"/>
      <c r="H177" s="374"/>
      <c r="I177" s="27"/>
      <c r="J177" s="28"/>
      <c r="K177" s="28"/>
      <c r="L177" s="28"/>
      <c r="M177" s="28"/>
      <c r="N177" s="28"/>
      <c r="O177" s="28"/>
      <c r="P177" s="28"/>
      <c r="Q177" s="28"/>
      <c r="R177" s="30"/>
      <c r="S177" s="28"/>
      <c r="T177" s="584"/>
      <c r="U177" s="577"/>
      <c r="V177" s="206"/>
      <c r="W177" s="206"/>
      <c r="X177" s="206"/>
      <c r="Y177" s="206"/>
      <c r="Z177" s="206"/>
      <c r="AA177" s="208"/>
    </row>
    <row r="178" spans="1:27" s="6" customFormat="1" ht="81.75" customHeight="1" thickBot="1" x14ac:dyDescent="0.3">
      <c r="A178" s="28"/>
      <c r="B178" s="28"/>
      <c r="C178" s="28"/>
      <c r="D178" s="28"/>
      <c r="E178" s="28"/>
      <c r="F178" s="28"/>
      <c r="G178" s="28"/>
      <c r="H178" s="658" t="s">
        <v>213</v>
      </c>
      <c r="I178" s="659"/>
      <c r="J178" s="659"/>
      <c r="K178" s="659"/>
      <c r="L178" s="659"/>
      <c r="M178" s="659"/>
      <c r="N178" s="659"/>
      <c r="O178" s="659"/>
      <c r="P178" s="659"/>
      <c r="Q178" s="659"/>
      <c r="R178" s="659"/>
      <c r="S178" s="660"/>
      <c r="T178" s="584"/>
      <c r="U178" s="577"/>
      <c r="V178" s="206"/>
      <c r="W178" s="206"/>
      <c r="X178" s="206"/>
      <c r="Y178" s="206"/>
      <c r="Z178" s="206"/>
      <c r="AA178" s="208"/>
    </row>
    <row r="179" spans="1:27" ht="8.25" customHeight="1" thickTop="1" x14ac:dyDescent="0.25">
      <c r="A179" s="90"/>
      <c r="B179" s="90"/>
      <c r="C179" s="90"/>
      <c r="D179" s="90"/>
      <c r="E179" s="90"/>
      <c r="F179" s="117"/>
      <c r="G179" s="90"/>
      <c r="H179" s="371"/>
      <c r="I179" s="111"/>
      <c r="J179" s="92"/>
      <c r="K179" s="90"/>
      <c r="L179" s="90"/>
      <c r="M179" s="90"/>
      <c r="N179" s="90"/>
      <c r="O179" s="90"/>
      <c r="P179" s="90"/>
      <c r="Q179" s="90"/>
      <c r="R179" s="93"/>
      <c r="S179" s="90"/>
    </row>
    <row r="180" spans="1:27" ht="41.25" customHeight="1" thickBot="1" x14ac:dyDescent="0.3">
      <c r="A180" s="173"/>
      <c r="B180" s="173"/>
      <c r="C180" s="307"/>
      <c r="D180" s="307"/>
      <c r="E180" s="307"/>
      <c r="F180" s="307"/>
      <c r="G180" s="173"/>
      <c r="H180" s="332" t="s">
        <v>120</v>
      </c>
      <c r="I180" s="333" t="s">
        <v>946</v>
      </c>
      <c r="J180" s="334" t="s">
        <v>121</v>
      </c>
      <c r="K180" s="335"/>
      <c r="L180" s="335"/>
      <c r="M180" s="335"/>
      <c r="N180" s="335"/>
      <c r="O180" s="335"/>
      <c r="P180" s="335"/>
      <c r="Q180" s="335"/>
      <c r="R180" s="336"/>
      <c r="S180" s="332" t="s">
        <v>122</v>
      </c>
      <c r="W180" s="210" t="s">
        <v>825</v>
      </c>
      <c r="X180" s="211" t="s">
        <v>826</v>
      </c>
      <c r="Y180" s="211" t="s">
        <v>827</v>
      </c>
      <c r="Z180" s="219" t="s">
        <v>838</v>
      </c>
      <c r="AA180" s="226" t="s">
        <v>863</v>
      </c>
    </row>
    <row r="181" spans="1:27" ht="41.25" customHeight="1" thickTop="1" thickBot="1" x14ac:dyDescent="0.3">
      <c r="A181" s="279" t="s">
        <v>112</v>
      </c>
      <c r="B181" s="296"/>
      <c r="C181" s="377"/>
      <c r="D181" s="127"/>
      <c r="E181" s="127"/>
      <c r="F181" s="307"/>
      <c r="G181" s="173"/>
      <c r="H181" s="339" t="s">
        <v>128</v>
      </c>
      <c r="I181" s="340" t="s">
        <v>129</v>
      </c>
      <c r="J181" s="851" t="s">
        <v>214</v>
      </c>
      <c r="K181" s="853"/>
      <c r="L181" s="853"/>
      <c r="M181" s="853"/>
      <c r="N181" s="853"/>
      <c r="O181" s="853"/>
      <c r="P181" s="853"/>
      <c r="Q181" s="853"/>
      <c r="R181" s="341"/>
      <c r="S181" s="342"/>
      <c r="W181" s="472" t="b">
        <f>IF(AND(W182=TRUE,W183=TRUE),TRUE,FALSE)</f>
        <v>0</v>
      </c>
      <c r="Y181" s="213">
        <v>0.5</v>
      </c>
      <c r="Z181" s="213">
        <f>SUM(X181:X183)</f>
        <v>0</v>
      </c>
      <c r="AA181" s="224">
        <f>Z181/1</f>
        <v>0</v>
      </c>
    </row>
    <row r="182" spans="1:27" ht="41.25" customHeight="1" thickTop="1" thickBot="1" x14ac:dyDescent="0.3">
      <c r="A182" s="171" t="s">
        <v>123</v>
      </c>
      <c r="B182" s="172"/>
      <c r="C182" s="101" t="s">
        <v>124</v>
      </c>
      <c r="D182" s="101" t="s">
        <v>125</v>
      </c>
      <c r="E182" s="101" t="s">
        <v>126</v>
      </c>
      <c r="F182" s="101" t="s">
        <v>127</v>
      </c>
      <c r="G182" s="173"/>
      <c r="H182" s="339" t="s">
        <v>128</v>
      </c>
      <c r="I182" s="340" t="s">
        <v>215</v>
      </c>
      <c r="J182" s="845" t="s">
        <v>216</v>
      </c>
      <c r="K182" s="846"/>
      <c r="L182" s="846"/>
      <c r="M182" s="846"/>
      <c r="N182" s="846"/>
      <c r="O182" s="846"/>
      <c r="P182" s="846"/>
      <c r="Q182" s="846"/>
      <c r="R182" s="343"/>
      <c r="S182" s="344"/>
      <c r="T182" s="580">
        <v>0.5</v>
      </c>
      <c r="U182" s="575">
        <f>T182+T183</f>
        <v>1</v>
      </c>
      <c r="W182" s="218" t="b">
        <v>0</v>
      </c>
      <c r="X182" s="213">
        <f>IF(W182=TRUE,$Y$181,0)</f>
        <v>0</v>
      </c>
    </row>
    <row r="183" spans="1:27" ht="41.25" customHeight="1" thickTop="1" thickBot="1" x14ac:dyDescent="0.3">
      <c r="A183" s="171" t="s">
        <v>123</v>
      </c>
      <c r="B183" s="172"/>
      <c r="C183" s="101" t="s">
        <v>124</v>
      </c>
      <c r="D183" s="101" t="s">
        <v>125</v>
      </c>
      <c r="E183" s="101" t="s">
        <v>126</v>
      </c>
      <c r="F183" s="101" t="s">
        <v>127</v>
      </c>
      <c r="G183" s="173"/>
      <c r="H183" s="339" t="s">
        <v>128</v>
      </c>
      <c r="I183" s="340" t="s">
        <v>217</v>
      </c>
      <c r="J183" s="847" t="s">
        <v>950</v>
      </c>
      <c r="K183" s="848"/>
      <c r="L183" s="848"/>
      <c r="M183" s="848"/>
      <c r="N183" s="848"/>
      <c r="O183" s="848"/>
      <c r="P183" s="848"/>
      <c r="Q183" s="848"/>
      <c r="R183" s="345"/>
      <c r="S183" s="344"/>
      <c r="T183" s="580">
        <v>0.5</v>
      </c>
      <c r="W183" s="218" t="b">
        <v>0</v>
      </c>
      <c r="X183" s="213">
        <f>IF(W183=TRUE,$Y$181,0)</f>
        <v>0</v>
      </c>
    </row>
    <row r="184" spans="1:27" ht="41.25" customHeight="1" thickTop="1" thickBot="1" x14ac:dyDescent="0.3">
      <c r="A184" s="171" t="s">
        <v>123</v>
      </c>
      <c r="B184" s="173"/>
      <c r="C184" s="101" t="s">
        <v>124</v>
      </c>
      <c r="D184" s="101" t="s">
        <v>125</v>
      </c>
      <c r="E184" s="101" t="s">
        <v>126</v>
      </c>
      <c r="F184" s="101" t="s">
        <v>127</v>
      </c>
      <c r="G184" s="173"/>
      <c r="H184" s="339" t="s">
        <v>131</v>
      </c>
      <c r="I184" s="340" t="s">
        <v>132</v>
      </c>
      <c r="J184" s="849" t="s">
        <v>218</v>
      </c>
      <c r="K184" s="850"/>
      <c r="L184" s="850"/>
      <c r="M184" s="850"/>
      <c r="N184" s="850"/>
      <c r="O184" s="850"/>
      <c r="P184" s="850"/>
      <c r="Q184" s="850"/>
      <c r="R184" s="341"/>
      <c r="S184" s="346"/>
      <c r="W184" s="472" t="b">
        <f>IF(AND(W185=TRUE,W186=TRUE),TRUE,FALSE)</f>
        <v>0</v>
      </c>
    </row>
    <row r="185" spans="1:27" ht="53.25" customHeight="1" thickTop="1" thickBot="1" x14ac:dyDescent="0.3">
      <c r="A185" s="171" t="s">
        <v>123</v>
      </c>
      <c r="B185" s="172"/>
      <c r="C185" s="101" t="s">
        <v>124</v>
      </c>
      <c r="D185" s="101" t="s">
        <v>125</v>
      </c>
      <c r="E185" s="101" t="s">
        <v>126</v>
      </c>
      <c r="F185" s="101" t="s">
        <v>127</v>
      </c>
      <c r="G185" s="173"/>
      <c r="H185" s="339" t="s">
        <v>131</v>
      </c>
      <c r="I185" s="340" t="s">
        <v>219</v>
      </c>
      <c r="J185" s="677" t="s">
        <v>951</v>
      </c>
      <c r="K185" s="678"/>
      <c r="L185" s="678"/>
      <c r="M185" s="678"/>
      <c r="N185" s="678"/>
      <c r="O185" s="678"/>
      <c r="P185" s="678"/>
      <c r="Q185" s="678"/>
      <c r="R185" s="336"/>
      <c r="S185" s="344"/>
      <c r="T185" s="580">
        <f>1/3</f>
        <v>0.33333333333333331</v>
      </c>
      <c r="U185" s="575">
        <f>T185+T186+T188</f>
        <v>1</v>
      </c>
      <c r="W185" s="218" t="b">
        <v>0</v>
      </c>
      <c r="X185" s="213">
        <f>IF(W185=TRUE,$Y$185,0)</f>
        <v>0</v>
      </c>
      <c r="Y185" s="218">
        <v>0.33333333333333331</v>
      </c>
      <c r="Z185" s="213">
        <f>SUM(X185:X188)</f>
        <v>0</v>
      </c>
      <c r="AA185" s="224">
        <f>Z185/1</f>
        <v>0</v>
      </c>
    </row>
    <row r="186" spans="1:27" ht="41.25" customHeight="1" thickTop="1" thickBot="1" x14ac:dyDescent="0.3">
      <c r="A186" s="171" t="s">
        <v>123</v>
      </c>
      <c r="B186" s="172"/>
      <c r="C186" s="101" t="s">
        <v>124</v>
      </c>
      <c r="D186" s="101" t="s">
        <v>125</v>
      </c>
      <c r="E186" s="101" t="s">
        <v>126</v>
      </c>
      <c r="F186" s="101" t="s">
        <v>127</v>
      </c>
      <c r="G186" s="173"/>
      <c r="H186" s="339" t="s">
        <v>131</v>
      </c>
      <c r="I186" s="340" t="s">
        <v>220</v>
      </c>
      <c r="J186" s="679" t="s">
        <v>221</v>
      </c>
      <c r="K186" s="680"/>
      <c r="L186" s="680"/>
      <c r="M186" s="680"/>
      <c r="N186" s="680"/>
      <c r="O186" s="680"/>
      <c r="P186" s="680"/>
      <c r="Q186" s="680"/>
      <c r="R186" s="348"/>
      <c r="S186" s="344"/>
      <c r="T186" s="580">
        <f>1/3</f>
        <v>0.33333333333333331</v>
      </c>
      <c r="W186" s="218" t="b">
        <v>0</v>
      </c>
      <c r="X186" s="213">
        <f>IF(W186=TRUE,$Y$185,0)</f>
        <v>0</v>
      </c>
    </row>
    <row r="187" spans="1:27" ht="41.25" customHeight="1" thickTop="1" thickBot="1" x14ac:dyDescent="0.3">
      <c r="A187" s="171" t="s">
        <v>123</v>
      </c>
      <c r="B187" s="173"/>
      <c r="C187" s="313"/>
      <c r="D187" s="101" t="s">
        <v>125</v>
      </c>
      <c r="E187" s="101" t="s">
        <v>126</v>
      </c>
      <c r="F187" s="101" t="s">
        <v>127</v>
      </c>
      <c r="G187" s="173"/>
      <c r="H187" s="339" t="s">
        <v>131</v>
      </c>
      <c r="I187" s="340" t="s">
        <v>272</v>
      </c>
      <c r="J187" s="851" t="s">
        <v>273</v>
      </c>
      <c r="K187" s="852"/>
      <c r="L187" s="852"/>
      <c r="M187" s="852"/>
      <c r="N187" s="852"/>
      <c r="O187" s="852"/>
      <c r="P187" s="852"/>
      <c r="Q187" s="852"/>
      <c r="R187" s="341"/>
      <c r="S187" s="349"/>
      <c r="W187" s="472" t="b">
        <f>IF(AND(W188=TRUE),TRUE,FALSE)</f>
        <v>0</v>
      </c>
    </row>
    <row r="188" spans="1:27" ht="57" customHeight="1" thickTop="1" thickBot="1" x14ac:dyDescent="0.3">
      <c r="A188" s="171" t="s">
        <v>123</v>
      </c>
      <c r="B188" s="172"/>
      <c r="C188" s="350"/>
      <c r="D188" s="101" t="s">
        <v>125</v>
      </c>
      <c r="E188" s="101" t="s">
        <v>126</v>
      </c>
      <c r="F188" s="101" t="s">
        <v>127</v>
      </c>
      <c r="G188" s="173"/>
      <c r="H188" s="339" t="s">
        <v>131</v>
      </c>
      <c r="I188" s="340" t="s">
        <v>274</v>
      </c>
      <c r="J188" s="843" t="s">
        <v>957</v>
      </c>
      <c r="K188" s="844"/>
      <c r="L188" s="844"/>
      <c r="M188" s="844"/>
      <c r="N188" s="844"/>
      <c r="O188" s="844"/>
      <c r="P188" s="844"/>
      <c r="Q188" s="844"/>
      <c r="R188" s="351"/>
      <c r="S188" s="344"/>
      <c r="T188" s="580">
        <f>1/3</f>
        <v>0.33333333333333331</v>
      </c>
      <c r="W188" s="218" t="b">
        <v>0</v>
      </c>
      <c r="X188" s="213">
        <f>IF(W188=TRUE,$Y$185,0)</f>
        <v>0</v>
      </c>
    </row>
    <row r="189" spans="1:27" ht="96" customHeight="1" thickTop="1" thickBot="1" x14ac:dyDescent="0.3">
      <c r="A189" s="171" t="s">
        <v>123</v>
      </c>
      <c r="B189" s="173"/>
      <c r="C189" s="313"/>
      <c r="D189" s="101" t="s">
        <v>125</v>
      </c>
      <c r="E189" s="101" t="s">
        <v>126</v>
      </c>
      <c r="F189" s="101" t="s">
        <v>127</v>
      </c>
      <c r="G189" s="173"/>
      <c r="H189" s="69" t="s">
        <v>250</v>
      </c>
      <c r="I189" s="129" t="s">
        <v>321</v>
      </c>
      <c r="J189" s="767" t="s">
        <v>958</v>
      </c>
      <c r="K189" s="768"/>
      <c r="L189" s="768"/>
      <c r="M189" s="768"/>
      <c r="N189" s="768"/>
      <c r="O189" s="768"/>
      <c r="P189" s="768"/>
      <c r="Q189" s="768"/>
      <c r="R189" s="341"/>
      <c r="S189" s="352"/>
      <c r="W189" s="472" t="b">
        <f>IF(AND(W190=TRUE,W191=TRUE,W192=TRUE,W193=TRUE),TRUE,FALSE)</f>
        <v>0</v>
      </c>
    </row>
    <row r="190" spans="1:27" ht="53.25" customHeight="1" thickTop="1" thickBot="1" x14ac:dyDescent="0.3">
      <c r="A190" s="171" t="s">
        <v>123</v>
      </c>
      <c r="B190" s="172"/>
      <c r="C190" s="350"/>
      <c r="D190" s="101" t="s">
        <v>125</v>
      </c>
      <c r="E190" s="101" t="s">
        <v>126</v>
      </c>
      <c r="F190" s="101" t="s">
        <v>127</v>
      </c>
      <c r="G190" s="173"/>
      <c r="H190" s="69" t="s">
        <v>250</v>
      </c>
      <c r="I190" s="144" t="s">
        <v>322</v>
      </c>
      <c r="J190" s="754" t="s">
        <v>323</v>
      </c>
      <c r="K190" s="754"/>
      <c r="L190" s="754"/>
      <c r="M190" s="754"/>
      <c r="N190" s="754"/>
      <c r="O190" s="754"/>
      <c r="P190" s="754"/>
      <c r="Q190" s="754"/>
      <c r="R190" s="336"/>
      <c r="S190" s="344"/>
      <c r="T190" s="580">
        <f>1/4</f>
        <v>0.25</v>
      </c>
      <c r="U190" s="575">
        <f>T190+T191+T192+T193</f>
        <v>1</v>
      </c>
      <c r="W190" s="218" t="b">
        <v>0</v>
      </c>
      <c r="X190" s="213">
        <f>IF(W190=TRUE,$Y$190,0)</f>
        <v>0</v>
      </c>
      <c r="Y190" s="218">
        <v>0.25</v>
      </c>
      <c r="Z190" s="213">
        <f>SUM(X190:X193)</f>
        <v>0</v>
      </c>
      <c r="AA190" s="224">
        <f>Z190/1</f>
        <v>0</v>
      </c>
    </row>
    <row r="191" spans="1:27" ht="80.25" customHeight="1" thickTop="1" thickBot="1" x14ac:dyDescent="0.3">
      <c r="A191" s="171" t="s">
        <v>123</v>
      </c>
      <c r="B191" s="172"/>
      <c r="C191" s="350"/>
      <c r="D191" s="101" t="s">
        <v>125</v>
      </c>
      <c r="E191" s="101" t="s">
        <v>126</v>
      </c>
      <c r="F191" s="101" t="s">
        <v>127</v>
      </c>
      <c r="G191" s="173"/>
      <c r="H191" s="69" t="s">
        <v>250</v>
      </c>
      <c r="I191" s="144" t="s">
        <v>324</v>
      </c>
      <c r="J191" s="754" t="s">
        <v>325</v>
      </c>
      <c r="K191" s="754"/>
      <c r="L191" s="754"/>
      <c r="M191" s="754"/>
      <c r="N191" s="754"/>
      <c r="O191" s="754"/>
      <c r="P191" s="754"/>
      <c r="Q191" s="754"/>
      <c r="R191" s="336"/>
      <c r="S191" s="344"/>
      <c r="T191" s="580">
        <f>1/4</f>
        <v>0.25</v>
      </c>
      <c r="W191" s="218" t="b">
        <v>0</v>
      </c>
      <c r="X191" s="213">
        <f>IF(W191=TRUE,$Y$190,0)</f>
        <v>0</v>
      </c>
    </row>
    <row r="192" spans="1:27" ht="55.5" customHeight="1" thickTop="1" thickBot="1" x14ac:dyDescent="0.3">
      <c r="A192" s="171" t="s">
        <v>123</v>
      </c>
      <c r="B192" s="172"/>
      <c r="C192" s="350"/>
      <c r="D192" s="101" t="s">
        <v>125</v>
      </c>
      <c r="E192" s="101" t="s">
        <v>126</v>
      </c>
      <c r="F192" s="101" t="s">
        <v>127</v>
      </c>
      <c r="G192" s="173"/>
      <c r="H192" s="69" t="s">
        <v>250</v>
      </c>
      <c r="I192" s="144" t="s">
        <v>326</v>
      </c>
      <c r="J192" s="754" t="s">
        <v>327</v>
      </c>
      <c r="K192" s="754"/>
      <c r="L192" s="754"/>
      <c r="M192" s="754"/>
      <c r="N192" s="754"/>
      <c r="O192" s="754"/>
      <c r="P192" s="754"/>
      <c r="Q192" s="754"/>
      <c r="R192" s="336"/>
      <c r="S192" s="344"/>
      <c r="T192" s="580">
        <f>1/4</f>
        <v>0.25</v>
      </c>
      <c r="W192" s="218" t="b">
        <v>0</v>
      </c>
      <c r="X192" s="213">
        <f>IF(W192=TRUE,$Y$190,0)</f>
        <v>0</v>
      </c>
    </row>
    <row r="193" spans="1:27" ht="60" customHeight="1" thickTop="1" thickBot="1" x14ac:dyDescent="0.3">
      <c r="A193" s="171" t="s">
        <v>123</v>
      </c>
      <c r="B193" s="172"/>
      <c r="C193" s="350"/>
      <c r="D193" s="101" t="s">
        <v>125</v>
      </c>
      <c r="E193" s="101" t="s">
        <v>126</v>
      </c>
      <c r="F193" s="101" t="s">
        <v>127</v>
      </c>
      <c r="G193" s="173"/>
      <c r="H193" s="79" t="s">
        <v>250</v>
      </c>
      <c r="I193" s="144" t="s">
        <v>328</v>
      </c>
      <c r="J193" s="755" t="s">
        <v>329</v>
      </c>
      <c r="K193" s="755"/>
      <c r="L193" s="755"/>
      <c r="M193" s="755"/>
      <c r="N193" s="755"/>
      <c r="O193" s="755"/>
      <c r="P193" s="755"/>
      <c r="Q193" s="755"/>
      <c r="R193" s="348"/>
      <c r="S193" s="344"/>
      <c r="T193" s="580">
        <f>1/4</f>
        <v>0.25</v>
      </c>
      <c r="W193" s="218" t="b">
        <v>0</v>
      </c>
      <c r="X193" s="213">
        <f>IF(W193=TRUE,$Y$190,0)</f>
        <v>0</v>
      </c>
    </row>
    <row r="194" spans="1:27" ht="54.75" customHeight="1" thickTop="1" thickBot="1" x14ac:dyDescent="0.3">
      <c r="A194" s="58" t="s">
        <v>123</v>
      </c>
      <c r="B194" s="90"/>
      <c r="C194" s="93"/>
      <c r="D194" s="93"/>
      <c r="E194" s="93"/>
      <c r="F194" s="101" t="s">
        <v>127</v>
      </c>
      <c r="G194" s="90"/>
      <c r="H194" s="69" t="s">
        <v>160</v>
      </c>
      <c r="I194" s="129" t="s">
        <v>702</v>
      </c>
      <c r="J194" s="885" t="s">
        <v>343</v>
      </c>
      <c r="K194" s="886"/>
      <c r="L194" s="886"/>
      <c r="M194" s="886"/>
      <c r="N194" s="886"/>
      <c r="O194" s="886"/>
      <c r="P194" s="886"/>
      <c r="Q194" s="886"/>
      <c r="R194" s="378"/>
      <c r="S194" s="379"/>
      <c r="W194" s="472" t="b">
        <f>IF(AND(W195=TRUE,W198=TRUE),TRUE,FALSE)</f>
        <v>0</v>
      </c>
    </row>
    <row r="195" spans="1:27" ht="41.25" customHeight="1" thickTop="1" thickBot="1" x14ac:dyDescent="0.3">
      <c r="A195" s="58" t="s">
        <v>123</v>
      </c>
      <c r="B195" s="90"/>
      <c r="C195" s="93"/>
      <c r="D195" s="93"/>
      <c r="E195" s="112"/>
      <c r="F195" s="101" t="s">
        <v>127</v>
      </c>
      <c r="G195" s="90"/>
      <c r="H195" s="69" t="s">
        <v>160</v>
      </c>
      <c r="I195" s="132"/>
      <c r="J195" s="887" t="s">
        <v>344</v>
      </c>
      <c r="K195" s="888"/>
      <c r="L195" s="888"/>
      <c r="M195" s="888"/>
      <c r="N195" s="888"/>
      <c r="O195" s="888"/>
      <c r="P195" s="888"/>
      <c r="Q195" s="888"/>
      <c r="R195" s="378"/>
      <c r="S195" s="379"/>
      <c r="W195" s="472" t="b">
        <f>IF(AND(W196=TRUE),TRUE,FALSE)</f>
        <v>0</v>
      </c>
    </row>
    <row r="196" spans="1:27" ht="41.25" customHeight="1" thickTop="1" thickBot="1" x14ac:dyDescent="0.3">
      <c r="A196" s="58" t="s">
        <v>123</v>
      </c>
      <c r="B196" s="73"/>
      <c r="C196" s="73"/>
      <c r="D196" s="73"/>
      <c r="E196" s="116"/>
      <c r="F196" s="101" t="s">
        <v>127</v>
      </c>
      <c r="G196" s="90"/>
      <c r="H196" s="69" t="s">
        <v>160</v>
      </c>
      <c r="I196" s="132" t="s">
        <v>979</v>
      </c>
      <c r="J196" s="754" t="s">
        <v>980</v>
      </c>
      <c r="K196" s="678"/>
      <c r="L196" s="678"/>
      <c r="M196" s="678"/>
      <c r="N196" s="678"/>
      <c r="O196" s="678"/>
      <c r="P196" s="678"/>
      <c r="Q196" s="678"/>
      <c r="R196" s="378"/>
      <c r="S196" s="344"/>
      <c r="T196" s="580">
        <v>0.5</v>
      </c>
      <c r="U196" s="575">
        <f>T196+T198</f>
        <v>1</v>
      </c>
      <c r="W196" s="218" t="b">
        <v>0</v>
      </c>
      <c r="X196" s="213">
        <f>IF(W196=TRUE,$Y$181,0)</f>
        <v>0</v>
      </c>
      <c r="Z196" s="213">
        <f>SUM(X196:X199)</f>
        <v>0</v>
      </c>
      <c r="AA196" s="224">
        <f>Z196/1</f>
        <v>0</v>
      </c>
    </row>
    <row r="197" spans="1:27" ht="41.25" customHeight="1" thickTop="1" thickBot="1" x14ac:dyDescent="0.3">
      <c r="A197" s="58" t="s">
        <v>123</v>
      </c>
      <c r="B197" s="73"/>
      <c r="C197" s="73"/>
      <c r="D197" s="73"/>
      <c r="E197" s="116"/>
      <c r="F197" s="101" t="s">
        <v>127</v>
      </c>
      <c r="G197" s="90"/>
      <c r="H197" s="69" t="s">
        <v>160</v>
      </c>
      <c r="I197" s="132"/>
      <c r="J197" s="889" t="s">
        <v>345</v>
      </c>
      <c r="K197" s="890"/>
      <c r="L197" s="890"/>
      <c r="M197" s="890"/>
      <c r="N197" s="890"/>
      <c r="O197" s="890"/>
      <c r="P197" s="890"/>
      <c r="Q197" s="890"/>
      <c r="R197" s="126"/>
      <c r="S197" s="352"/>
      <c r="W197" s="472" t="b">
        <f>IF(AND(W198=TRUE),TRUE,FALSE)</f>
        <v>0</v>
      </c>
    </row>
    <row r="198" spans="1:27" ht="51" customHeight="1" thickTop="1" thickBot="1" x14ac:dyDescent="0.3">
      <c r="A198" s="58" t="s">
        <v>123</v>
      </c>
      <c r="B198" s="73"/>
      <c r="C198" s="73"/>
      <c r="D198" s="73"/>
      <c r="E198" s="116"/>
      <c r="F198" s="101" t="s">
        <v>127</v>
      </c>
      <c r="G198" s="90"/>
      <c r="H198" s="79" t="s">
        <v>160</v>
      </c>
      <c r="I198" s="132" t="s">
        <v>981</v>
      </c>
      <c r="J198" s="679" t="s">
        <v>346</v>
      </c>
      <c r="K198" s="680"/>
      <c r="L198" s="680"/>
      <c r="M198" s="680"/>
      <c r="N198" s="680"/>
      <c r="O198" s="680"/>
      <c r="P198" s="680"/>
      <c r="Q198" s="680"/>
      <c r="R198" s="136"/>
      <c r="S198" s="344"/>
      <c r="T198" s="580">
        <v>0.5</v>
      </c>
      <c r="W198" s="218" t="b">
        <v>0</v>
      </c>
      <c r="X198" s="213">
        <f>IF(W198=TRUE,$Y$181,0)</f>
        <v>0</v>
      </c>
    </row>
    <row r="199" spans="1:27" ht="22.5" customHeight="1" thickTop="1" x14ac:dyDescent="0.25">
      <c r="A199" s="90"/>
      <c r="B199" s="90"/>
      <c r="C199" s="93"/>
      <c r="D199" s="93"/>
      <c r="E199" s="93"/>
      <c r="F199" s="93"/>
      <c r="G199" s="90"/>
      <c r="H199" s="371"/>
      <c r="I199" s="111"/>
      <c r="J199" s="90"/>
      <c r="K199" s="90"/>
      <c r="L199" s="90"/>
      <c r="M199" s="90"/>
      <c r="N199" s="90"/>
      <c r="O199" s="90"/>
      <c r="P199" s="90"/>
      <c r="Q199" s="90"/>
      <c r="R199" s="90"/>
      <c r="S199" s="90"/>
    </row>
    <row r="200" spans="1:27" s="6" customFormat="1" ht="22.5" customHeight="1" thickBot="1" x14ac:dyDescent="0.3">
      <c r="A200" s="26"/>
      <c r="B200" s="26"/>
      <c r="C200" s="26"/>
      <c r="D200" s="26"/>
      <c r="E200" s="26"/>
      <c r="F200" s="27"/>
      <c r="G200" s="28"/>
      <c r="H200" s="653" t="s">
        <v>117</v>
      </c>
      <c r="I200" s="654"/>
      <c r="J200" s="655" t="s">
        <v>222</v>
      </c>
      <c r="K200" s="656"/>
      <c r="L200" s="656"/>
      <c r="M200" s="656"/>
      <c r="N200" s="656"/>
      <c r="O200" s="656"/>
      <c r="P200" s="656"/>
      <c r="Q200" s="656"/>
      <c r="R200" s="656"/>
      <c r="S200" s="657"/>
      <c r="T200" s="578"/>
      <c r="U200" s="578"/>
      <c r="V200" s="206"/>
      <c r="W200" s="376" t="s">
        <v>945</v>
      </c>
      <c r="X200" s="262">
        <f>(U205+U206+U209+U211)/4</f>
        <v>1</v>
      </c>
      <c r="Y200" s="206"/>
      <c r="Z200" s="206"/>
      <c r="AA200" s="208"/>
    </row>
    <row r="201" spans="1:27" s="6" customFormat="1" ht="7.5" customHeight="1" thickTop="1" x14ac:dyDescent="0.25">
      <c r="A201" s="28"/>
      <c r="B201" s="28"/>
      <c r="C201" s="30"/>
      <c r="D201" s="30"/>
      <c r="E201" s="30"/>
      <c r="F201" s="30"/>
      <c r="G201" s="28"/>
      <c r="H201" s="374"/>
      <c r="I201" s="27"/>
      <c r="J201" s="28"/>
      <c r="K201" s="28"/>
      <c r="L201" s="28"/>
      <c r="M201" s="28"/>
      <c r="N201" s="28"/>
      <c r="O201" s="28"/>
      <c r="P201" s="28"/>
      <c r="Q201" s="28"/>
      <c r="R201" s="30"/>
      <c r="S201" s="28"/>
      <c r="T201" s="584"/>
      <c r="U201" s="577"/>
      <c r="V201" s="206"/>
      <c r="W201" s="206"/>
      <c r="X201" s="206"/>
      <c r="Y201" s="206"/>
      <c r="Z201" s="206"/>
      <c r="AA201" s="208"/>
    </row>
    <row r="202" spans="1:27" s="6" customFormat="1" ht="172.5" customHeight="1" thickBot="1" x14ac:dyDescent="0.3">
      <c r="A202" s="28"/>
      <c r="B202" s="28"/>
      <c r="C202" s="30"/>
      <c r="D202" s="30"/>
      <c r="E202" s="30"/>
      <c r="F202" s="81"/>
      <c r="G202" s="28"/>
      <c r="H202" s="658" t="s">
        <v>223</v>
      </c>
      <c r="I202" s="659"/>
      <c r="J202" s="659"/>
      <c r="K202" s="659"/>
      <c r="L202" s="659"/>
      <c r="M202" s="659"/>
      <c r="N202" s="659"/>
      <c r="O202" s="659"/>
      <c r="P202" s="659"/>
      <c r="Q202" s="659"/>
      <c r="R202" s="659"/>
      <c r="S202" s="660"/>
      <c r="T202" s="584"/>
      <c r="U202" s="577"/>
      <c r="V202" s="206"/>
      <c r="W202" s="206"/>
      <c r="X202" s="206"/>
      <c r="Y202" s="206"/>
      <c r="Z202" s="206"/>
      <c r="AA202" s="208"/>
    </row>
    <row r="203" spans="1:27" s="6" customFormat="1" ht="7.5" customHeight="1" thickTop="1" x14ac:dyDescent="0.25">
      <c r="A203" s="28"/>
      <c r="B203" s="28"/>
      <c r="C203" s="30"/>
      <c r="D203" s="30"/>
      <c r="E203" s="30"/>
      <c r="F203" s="30"/>
      <c r="G203" s="28"/>
      <c r="H203" s="374"/>
      <c r="I203" s="50"/>
      <c r="J203" s="28"/>
      <c r="K203" s="28"/>
      <c r="L203" s="28"/>
      <c r="M203" s="28"/>
      <c r="N203" s="28"/>
      <c r="O203" s="28"/>
      <c r="P203" s="28"/>
      <c r="Q203" s="28"/>
      <c r="R203" s="28"/>
      <c r="S203" s="28"/>
      <c r="T203" s="584"/>
      <c r="U203" s="577"/>
      <c r="V203" s="206"/>
      <c r="W203" s="206"/>
      <c r="X203" s="206"/>
      <c r="Y203" s="206"/>
      <c r="Z203" s="206"/>
      <c r="AA203" s="208"/>
    </row>
    <row r="204" spans="1:27" ht="41.25" customHeight="1" thickBot="1" x14ac:dyDescent="0.3">
      <c r="A204" s="90"/>
      <c r="B204" s="90"/>
      <c r="C204" s="93"/>
      <c r="D204" s="93"/>
      <c r="E204" s="93"/>
      <c r="F204" s="139"/>
      <c r="G204" s="90"/>
      <c r="H204" s="35" t="s">
        <v>120</v>
      </c>
      <c r="I204" s="51" t="s">
        <v>946</v>
      </c>
      <c r="J204" s="36" t="s">
        <v>121</v>
      </c>
      <c r="K204" s="98"/>
      <c r="L204" s="98"/>
      <c r="M204" s="98"/>
      <c r="N204" s="98"/>
      <c r="O204" s="98"/>
      <c r="P204" s="98"/>
      <c r="Q204" s="98"/>
      <c r="R204" s="93"/>
      <c r="S204" s="35" t="s">
        <v>122</v>
      </c>
      <c r="W204" s="210" t="s">
        <v>825</v>
      </c>
      <c r="X204" s="211" t="s">
        <v>826</v>
      </c>
      <c r="Y204" s="211" t="s">
        <v>827</v>
      </c>
      <c r="Z204" s="219" t="s">
        <v>839</v>
      </c>
      <c r="AA204" s="226" t="s">
        <v>863</v>
      </c>
    </row>
    <row r="205" spans="1:27" ht="41.25" customHeight="1" thickTop="1" thickBot="1" x14ac:dyDescent="0.3">
      <c r="A205" s="171" t="s">
        <v>123</v>
      </c>
      <c r="B205" s="172"/>
      <c r="C205" s="101" t="s">
        <v>124</v>
      </c>
      <c r="D205" s="101" t="s">
        <v>125</v>
      </c>
      <c r="E205" s="101" t="s">
        <v>126</v>
      </c>
      <c r="F205" s="101" t="s">
        <v>127</v>
      </c>
      <c r="G205" s="173"/>
      <c r="H205" s="357" t="s">
        <v>128</v>
      </c>
      <c r="I205" s="168" t="s">
        <v>136</v>
      </c>
      <c r="J205" s="839" t="s">
        <v>952</v>
      </c>
      <c r="K205" s="840"/>
      <c r="L205" s="840"/>
      <c r="M205" s="840"/>
      <c r="N205" s="840"/>
      <c r="O205" s="840"/>
      <c r="P205" s="840"/>
      <c r="Q205" s="840"/>
      <c r="R205" s="290"/>
      <c r="S205" s="358"/>
      <c r="T205" s="580">
        <v>1</v>
      </c>
      <c r="U205" s="575">
        <f>T205</f>
        <v>1</v>
      </c>
      <c r="W205" s="218" t="b">
        <v>0</v>
      </c>
      <c r="X205" s="213">
        <f>IF(W205=TRUE,$Y$205,0)</f>
        <v>0</v>
      </c>
      <c r="Y205" s="213">
        <v>1</v>
      </c>
      <c r="Z205" s="213">
        <f>SUM(X205)</f>
        <v>0</v>
      </c>
      <c r="AA205" s="224">
        <f>Z205/1</f>
        <v>0</v>
      </c>
    </row>
    <row r="206" spans="1:27" ht="63.75" customHeight="1" thickTop="1" thickBot="1" x14ac:dyDescent="0.3">
      <c r="A206" s="171" t="s">
        <v>123</v>
      </c>
      <c r="B206" s="172"/>
      <c r="C206" s="116"/>
      <c r="D206" s="101" t="s">
        <v>125</v>
      </c>
      <c r="E206" s="101" t="s">
        <v>126</v>
      </c>
      <c r="F206" s="101" t="s">
        <v>127</v>
      </c>
      <c r="G206" s="173"/>
      <c r="H206" s="359" t="s">
        <v>131</v>
      </c>
      <c r="I206" s="168" t="s">
        <v>138</v>
      </c>
      <c r="J206" s="841" t="s">
        <v>959</v>
      </c>
      <c r="K206" s="842"/>
      <c r="L206" s="842"/>
      <c r="M206" s="842"/>
      <c r="N206" s="842"/>
      <c r="O206" s="842"/>
      <c r="P206" s="842"/>
      <c r="Q206" s="842"/>
      <c r="R206" s="290"/>
      <c r="S206" s="358"/>
      <c r="T206" s="580">
        <v>0.5</v>
      </c>
      <c r="U206" s="575">
        <f>T206+T207</f>
        <v>1</v>
      </c>
      <c r="W206" s="218" t="b">
        <v>0</v>
      </c>
      <c r="X206" s="213">
        <f>IF(W206=TRUE,$Y$206,0)</f>
        <v>0</v>
      </c>
      <c r="Y206" s="218">
        <v>0.5</v>
      </c>
      <c r="Z206" s="213">
        <f>SUM(X206:X207)</f>
        <v>0</v>
      </c>
      <c r="AA206" s="224">
        <f>Z206/1</f>
        <v>0</v>
      </c>
    </row>
    <row r="207" spans="1:27" ht="60.75" customHeight="1" thickTop="1" thickBot="1" x14ac:dyDescent="0.3">
      <c r="A207" s="171" t="s">
        <v>123</v>
      </c>
      <c r="B207" s="172"/>
      <c r="C207" s="116"/>
      <c r="D207" s="101" t="s">
        <v>125</v>
      </c>
      <c r="E207" s="101" t="s">
        <v>126</v>
      </c>
      <c r="F207" s="101" t="s">
        <v>127</v>
      </c>
      <c r="G207" s="173"/>
      <c r="H207" s="360" t="s">
        <v>131</v>
      </c>
      <c r="I207" s="102" t="s">
        <v>275</v>
      </c>
      <c r="J207" s="841" t="s">
        <v>960</v>
      </c>
      <c r="K207" s="842"/>
      <c r="L207" s="842"/>
      <c r="M207" s="842"/>
      <c r="N207" s="842"/>
      <c r="O207" s="842"/>
      <c r="P207" s="842"/>
      <c r="Q207" s="842"/>
      <c r="R207" s="303"/>
      <c r="S207" s="358"/>
      <c r="T207" s="580">
        <v>0.5</v>
      </c>
      <c r="W207" s="218" t="b">
        <v>0</v>
      </c>
      <c r="X207" s="213">
        <f>IF(W207=TRUE,$Y$206,0)</f>
        <v>0</v>
      </c>
    </row>
    <row r="208" spans="1:27" ht="62.25" customHeight="1" thickTop="1" thickBot="1" x14ac:dyDescent="0.3">
      <c r="A208" s="171" t="s">
        <v>123</v>
      </c>
      <c r="B208" s="172"/>
      <c r="C208" s="350"/>
      <c r="D208" s="101" t="s">
        <v>125</v>
      </c>
      <c r="E208" s="101" t="s">
        <v>126</v>
      </c>
      <c r="F208" s="101" t="s">
        <v>127</v>
      </c>
      <c r="G208" s="173"/>
      <c r="H208" s="174" t="s">
        <v>250</v>
      </c>
      <c r="I208" s="102" t="s">
        <v>251</v>
      </c>
      <c r="J208" s="832" t="s">
        <v>961</v>
      </c>
      <c r="K208" s="832"/>
      <c r="L208" s="832"/>
      <c r="M208" s="832"/>
      <c r="N208" s="832"/>
      <c r="O208" s="832"/>
      <c r="P208" s="832"/>
      <c r="Q208" s="832"/>
      <c r="R208" s="175"/>
      <c r="S208" s="361"/>
      <c r="W208" s="472" t="b">
        <f>IF(AND(W209=TRUE),TRUE,FALSE)</f>
        <v>0</v>
      </c>
      <c r="X208"/>
      <c r="Y208"/>
    </row>
    <row r="209" spans="1:27" ht="68.25" customHeight="1" thickTop="1" thickBot="1" x14ac:dyDescent="0.3">
      <c r="A209" s="171" t="s">
        <v>123</v>
      </c>
      <c r="B209" s="172"/>
      <c r="C209" s="350"/>
      <c r="D209" s="101" t="s">
        <v>125</v>
      </c>
      <c r="E209" s="101" t="s">
        <v>126</v>
      </c>
      <c r="F209" s="101" t="s">
        <v>127</v>
      </c>
      <c r="G209" s="173"/>
      <c r="H209" s="174" t="s">
        <v>250</v>
      </c>
      <c r="I209" s="168" t="s">
        <v>253</v>
      </c>
      <c r="J209" s="833" t="s">
        <v>962</v>
      </c>
      <c r="K209" s="834"/>
      <c r="L209" s="834"/>
      <c r="M209" s="834"/>
      <c r="N209" s="834"/>
      <c r="O209" s="834"/>
      <c r="P209" s="834"/>
      <c r="Q209" s="834"/>
      <c r="R209" s="178"/>
      <c r="S209" s="358"/>
      <c r="T209" s="580">
        <v>1</v>
      </c>
      <c r="U209" s="575">
        <f>T209</f>
        <v>1</v>
      </c>
      <c r="W209" s="218" t="b">
        <v>0</v>
      </c>
      <c r="X209" s="213">
        <f>IF(W209=TRUE,$Y$205,0)</f>
        <v>0</v>
      </c>
      <c r="Z209" s="213">
        <f>SUM(X209)</f>
        <v>0</v>
      </c>
      <c r="AA209" s="224">
        <f>Z209/1</f>
        <v>0</v>
      </c>
    </row>
    <row r="210" spans="1:27" ht="48.75" customHeight="1" thickTop="1" thickBot="1" x14ac:dyDescent="0.3">
      <c r="A210" s="58" t="s">
        <v>123</v>
      </c>
      <c r="B210" s="73"/>
      <c r="C210" s="350"/>
      <c r="D210" s="101"/>
      <c r="E210" s="101" t="s">
        <v>126</v>
      </c>
      <c r="F210" s="101" t="s">
        <v>127</v>
      </c>
      <c r="G210" s="90"/>
      <c r="H210" s="362" t="s">
        <v>160</v>
      </c>
      <c r="I210" s="163" t="s">
        <v>282</v>
      </c>
      <c r="J210" s="835" t="s">
        <v>319</v>
      </c>
      <c r="K210" s="836"/>
      <c r="L210" s="836"/>
      <c r="M210" s="836"/>
      <c r="N210" s="836"/>
      <c r="O210" s="836"/>
      <c r="P210" s="836"/>
      <c r="Q210" s="836"/>
      <c r="R210" s="177"/>
      <c r="S210" s="363"/>
      <c r="W210" s="472" t="b">
        <f>IF(AND(W211=TRUE,W212=TRUE,W213=TRUE),TRUE,FALSE)</f>
        <v>0</v>
      </c>
      <c r="X210" s="259"/>
    </row>
    <row r="211" spans="1:27" ht="48.75" customHeight="1" thickTop="1" thickBot="1" x14ac:dyDescent="0.3">
      <c r="A211" s="58" t="s">
        <v>123</v>
      </c>
      <c r="B211" s="73"/>
      <c r="C211" s="350"/>
      <c r="D211" s="101"/>
      <c r="E211" s="101" t="s">
        <v>126</v>
      </c>
      <c r="F211" s="101" t="s">
        <v>127</v>
      </c>
      <c r="G211" s="90"/>
      <c r="H211" s="143" t="s">
        <v>160</v>
      </c>
      <c r="I211" s="163" t="s">
        <v>629</v>
      </c>
      <c r="J211" s="837" t="s">
        <v>975</v>
      </c>
      <c r="K211" s="838"/>
      <c r="L211" s="838"/>
      <c r="M211" s="838"/>
      <c r="N211" s="838"/>
      <c r="O211" s="838"/>
      <c r="P211" s="838"/>
      <c r="Q211" s="838"/>
      <c r="R211" s="177"/>
      <c r="S211" s="358"/>
      <c r="T211" s="580">
        <f>1/3</f>
        <v>0.33333333333333331</v>
      </c>
      <c r="U211" s="575">
        <f>T211+T212+T213</f>
        <v>1</v>
      </c>
      <c r="W211" s="218" t="b">
        <v>0</v>
      </c>
      <c r="X211" s="213">
        <f>IF(W211=TRUE,$Y$211,0)</f>
        <v>0</v>
      </c>
      <c r="Y211" s="218">
        <v>0.33333333333333331</v>
      </c>
      <c r="Z211" s="213">
        <f>SUM(X211:X213)</f>
        <v>0</v>
      </c>
      <c r="AA211" s="224">
        <f>Z211/1</f>
        <v>0</v>
      </c>
    </row>
    <row r="212" spans="1:27" ht="48.75" customHeight="1" thickTop="1" thickBot="1" x14ac:dyDescent="0.3">
      <c r="A212" s="58" t="s">
        <v>123</v>
      </c>
      <c r="B212" s="73"/>
      <c r="C212" s="350"/>
      <c r="D212" s="101"/>
      <c r="E212" s="101" t="s">
        <v>126</v>
      </c>
      <c r="F212" s="101" t="s">
        <v>127</v>
      </c>
      <c r="G212" s="90"/>
      <c r="H212" s="143" t="s">
        <v>160</v>
      </c>
      <c r="I212" s="163" t="s">
        <v>631</v>
      </c>
      <c r="J212" s="837" t="s">
        <v>976</v>
      </c>
      <c r="K212" s="837"/>
      <c r="L212" s="837"/>
      <c r="M212" s="837"/>
      <c r="N212" s="837"/>
      <c r="O212" s="837"/>
      <c r="P212" s="837"/>
      <c r="Q212" s="837"/>
      <c r="R212" s="177"/>
      <c r="S212" s="358"/>
      <c r="T212" s="580">
        <f>1/3</f>
        <v>0.33333333333333331</v>
      </c>
      <c r="W212" s="218" t="b">
        <v>0</v>
      </c>
      <c r="X212" s="213">
        <f t="shared" ref="X212:X213" si="0">IF(W212=TRUE,$Y$211,0)</f>
        <v>0</v>
      </c>
    </row>
    <row r="213" spans="1:27" ht="54.75" customHeight="1" thickTop="1" thickBot="1" x14ac:dyDescent="0.3">
      <c r="A213" s="58" t="s">
        <v>123</v>
      </c>
      <c r="B213" s="73"/>
      <c r="C213" s="350"/>
      <c r="D213" s="101"/>
      <c r="E213" s="101" t="s">
        <v>126</v>
      </c>
      <c r="F213" s="101" t="s">
        <v>127</v>
      </c>
      <c r="G213" s="90"/>
      <c r="H213" s="82" t="s">
        <v>160</v>
      </c>
      <c r="I213" s="163" t="s">
        <v>633</v>
      </c>
      <c r="J213" s="709" t="s">
        <v>977</v>
      </c>
      <c r="K213" s="709"/>
      <c r="L213" s="709"/>
      <c r="M213" s="709"/>
      <c r="N213" s="709"/>
      <c r="O213" s="709"/>
      <c r="P213" s="709"/>
      <c r="Q213" s="709"/>
      <c r="R213" s="178"/>
      <c r="S213" s="358"/>
      <c r="T213" s="580">
        <f>1/3</f>
        <v>0.33333333333333331</v>
      </c>
      <c r="W213" s="218" t="b">
        <v>0</v>
      </c>
      <c r="X213" s="213">
        <f t="shared" si="0"/>
        <v>0</v>
      </c>
    </row>
    <row r="214" spans="1:27" ht="41.25" customHeight="1" thickTop="1" x14ac:dyDescent="0.25">
      <c r="A214" s="162"/>
      <c r="B214" s="162"/>
      <c r="C214" s="162"/>
      <c r="D214" s="162"/>
      <c r="E214" s="116"/>
      <c r="F214" s="116"/>
      <c r="G214" s="112"/>
      <c r="H214" s="162"/>
      <c r="I214" s="380"/>
      <c r="J214" s="884"/>
      <c r="K214" s="884"/>
      <c r="L214" s="884"/>
      <c r="M214" s="884"/>
      <c r="N214" s="884"/>
      <c r="O214" s="884"/>
      <c r="P214" s="884"/>
      <c r="Q214" s="884"/>
      <c r="R214" s="112"/>
      <c r="S214" s="112"/>
      <c r="W214"/>
      <c r="X214"/>
    </row>
    <row r="215" spans="1:27" ht="22.5" customHeight="1" x14ac:dyDescent="0.25">
      <c r="A215" s="88"/>
      <c r="B215" s="88"/>
      <c r="C215" s="88"/>
      <c r="D215" s="88"/>
      <c r="E215" s="88"/>
      <c r="F215" s="89"/>
      <c r="G215" s="90"/>
      <c r="H215" s="371"/>
      <c r="I215" s="89"/>
      <c r="J215" s="90"/>
      <c r="K215" s="90"/>
      <c r="L215" s="90"/>
      <c r="M215" s="90"/>
      <c r="N215" s="90"/>
      <c r="O215" s="90"/>
      <c r="P215" s="90"/>
      <c r="Q215" s="90"/>
      <c r="R215" s="90"/>
      <c r="S215" s="90"/>
    </row>
    <row r="216" spans="1:27" s="6" customFormat="1" ht="22.5" customHeight="1" thickBot="1" x14ac:dyDescent="0.3">
      <c r="A216" s="26"/>
      <c r="B216" s="26"/>
      <c r="C216" s="26"/>
      <c r="D216" s="26"/>
      <c r="E216" s="26"/>
      <c r="F216" s="27"/>
      <c r="G216" s="28"/>
      <c r="H216" s="653" t="s">
        <v>117</v>
      </c>
      <c r="I216" s="654"/>
      <c r="J216" s="655" t="s">
        <v>224</v>
      </c>
      <c r="K216" s="656"/>
      <c r="L216" s="656"/>
      <c r="M216" s="656"/>
      <c r="N216" s="656"/>
      <c r="O216" s="656"/>
      <c r="P216" s="656"/>
      <c r="Q216" s="656"/>
      <c r="R216" s="656"/>
      <c r="S216" s="657"/>
      <c r="T216" s="578"/>
      <c r="U216" s="578"/>
      <c r="V216" s="206"/>
      <c r="W216" s="376" t="s">
        <v>945</v>
      </c>
      <c r="X216" s="262">
        <f>(U221+U222+U223+U225)/4</f>
        <v>1</v>
      </c>
      <c r="Y216" s="206"/>
      <c r="Z216" s="206"/>
      <c r="AA216" s="208"/>
    </row>
    <row r="217" spans="1:27" s="6" customFormat="1" ht="7.5" customHeight="1" thickTop="1" x14ac:dyDescent="0.25">
      <c r="A217" s="28"/>
      <c r="B217" s="28"/>
      <c r="C217" s="30"/>
      <c r="D217" s="30"/>
      <c r="E217" s="30"/>
      <c r="F217" s="30"/>
      <c r="G217" s="28"/>
      <c r="H217" s="374"/>
      <c r="I217" s="27"/>
      <c r="J217" s="28"/>
      <c r="K217" s="28"/>
      <c r="L217" s="28"/>
      <c r="M217" s="28"/>
      <c r="N217" s="28"/>
      <c r="O217" s="28"/>
      <c r="P217" s="28"/>
      <c r="Q217" s="28"/>
      <c r="R217" s="30"/>
      <c r="S217" s="28"/>
      <c r="T217" s="584"/>
      <c r="U217" s="577"/>
      <c r="V217" s="206"/>
      <c r="W217" s="206"/>
      <c r="X217" s="206"/>
      <c r="Y217" s="206"/>
      <c r="Z217" s="206"/>
      <c r="AA217" s="208"/>
    </row>
    <row r="218" spans="1:27" s="6" customFormat="1" ht="90" customHeight="1" thickBot="1" x14ac:dyDescent="0.3">
      <c r="A218" s="28"/>
      <c r="B218" s="28"/>
      <c r="C218" s="30"/>
      <c r="D218" s="30"/>
      <c r="E218" s="30"/>
      <c r="F218" s="30"/>
      <c r="G218" s="28"/>
      <c r="H218" s="658" t="s">
        <v>225</v>
      </c>
      <c r="I218" s="658"/>
      <c r="J218" s="658"/>
      <c r="K218" s="658"/>
      <c r="L218" s="658"/>
      <c r="M218" s="658"/>
      <c r="N218" s="658"/>
      <c r="O218" s="658"/>
      <c r="P218" s="658"/>
      <c r="Q218" s="658"/>
      <c r="R218" s="658"/>
      <c r="S218" s="883"/>
      <c r="T218" s="584"/>
      <c r="U218" s="577"/>
      <c r="V218" s="206"/>
      <c r="W218" s="206"/>
      <c r="X218" s="206"/>
      <c r="Y218" s="206"/>
      <c r="Z218" s="206"/>
      <c r="AA218" s="208"/>
    </row>
    <row r="219" spans="1:27" ht="9" customHeight="1" thickTop="1" x14ac:dyDescent="0.25">
      <c r="A219" s="88"/>
      <c r="B219" s="88"/>
      <c r="C219" s="88"/>
      <c r="D219" s="88"/>
      <c r="E219" s="88"/>
      <c r="F219" s="89"/>
      <c r="G219" s="90"/>
      <c r="H219" s="371"/>
      <c r="I219" s="89"/>
      <c r="J219" s="90"/>
      <c r="K219" s="90"/>
      <c r="L219" s="90"/>
      <c r="M219" s="90"/>
      <c r="N219" s="90"/>
      <c r="O219" s="90"/>
      <c r="P219" s="90"/>
      <c r="Q219" s="90"/>
      <c r="R219" s="90"/>
      <c r="S219" s="90"/>
    </row>
    <row r="220" spans="1:27" ht="41.25" customHeight="1" thickBot="1" x14ac:dyDescent="0.3">
      <c r="A220" s="90"/>
      <c r="B220" s="90"/>
      <c r="C220" s="93"/>
      <c r="D220" s="93"/>
      <c r="E220" s="93"/>
      <c r="F220" s="139"/>
      <c r="G220" s="90"/>
      <c r="H220" s="35" t="s">
        <v>120</v>
      </c>
      <c r="I220" s="51" t="s">
        <v>946</v>
      </c>
      <c r="J220" s="36" t="s">
        <v>121</v>
      </c>
      <c r="K220" s="98"/>
      <c r="L220" s="98"/>
      <c r="M220" s="98"/>
      <c r="N220" s="98"/>
      <c r="O220" s="98"/>
      <c r="P220" s="98"/>
      <c r="Q220" s="98"/>
      <c r="R220" s="93"/>
      <c r="S220" s="35" t="s">
        <v>122</v>
      </c>
      <c r="W220" s="210" t="s">
        <v>825</v>
      </c>
      <c r="X220" s="211" t="s">
        <v>826</v>
      </c>
      <c r="Y220" s="211" t="s">
        <v>827</v>
      </c>
      <c r="Z220" s="219" t="s">
        <v>841</v>
      </c>
      <c r="AA220" s="226" t="s">
        <v>863</v>
      </c>
    </row>
    <row r="221" spans="1:27" ht="41.25" customHeight="1" thickTop="1" thickBot="1" x14ac:dyDescent="0.3">
      <c r="A221" s="58" t="s">
        <v>123</v>
      </c>
      <c r="B221" s="73"/>
      <c r="C221" s="101" t="s">
        <v>124</v>
      </c>
      <c r="D221" s="101" t="s">
        <v>125</v>
      </c>
      <c r="E221" s="101" t="s">
        <v>126</v>
      </c>
      <c r="F221" s="101" t="s">
        <v>127</v>
      </c>
      <c r="G221" s="90"/>
      <c r="H221" s="82" t="s">
        <v>128</v>
      </c>
      <c r="I221" s="102" t="s">
        <v>144</v>
      </c>
      <c r="J221" s="669" t="s">
        <v>226</v>
      </c>
      <c r="K221" s="670"/>
      <c r="L221" s="670"/>
      <c r="M221" s="670"/>
      <c r="N221" s="670"/>
      <c r="O221" s="670"/>
      <c r="P221" s="670"/>
      <c r="Q221" s="670"/>
      <c r="R221" s="290"/>
      <c r="S221" s="358"/>
      <c r="T221" s="580">
        <v>1</v>
      </c>
      <c r="U221" s="575">
        <f>T221</f>
        <v>1</v>
      </c>
      <c r="W221" s="218" t="b">
        <v>0</v>
      </c>
      <c r="X221" s="213">
        <f>IF(W221=TRUE,$Y$221,0)</f>
        <v>0</v>
      </c>
      <c r="Y221" s="213">
        <v>1</v>
      </c>
      <c r="Z221" s="213">
        <f>SUM(X221)</f>
        <v>0</v>
      </c>
      <c r="AA221" s="224">
        <f>Z221/1</f>
        <v>0</v>
      </c>
    </row>
    <row r="222" spans="1:27" ht="78.75" customHeight="1" thickTop="1" thickBot="1" x14ac:dyDescent="0.3">
      <c r="A222" s="58" t="s">
        <v>123</v>
      </c>
      <c r="B222" s="73"/>
      <c r="C222" s="101" t="s">
        <v>124</v>
      </c>
      <c r="D222" s="101" t="s">
        <v>125</v>
      </c>
      <c r="E222" s="101" t="s">
        <v>126</v>
      </c>
      <c r="F222" s="101" t="s">
        <v>127</v>
      </c>
      <c r="G222" s="90"/>
      <c r="H222" s="82" t="s">
        <v>131</v>
      </c>
      <c r="I222" s="102" t="s">
        <v>227</v>
      </c>
      <c r="J222" s="830" t="s">
        <v>953</v>
      </c>
      <c r="K222" s="831"/>
      <c r="L222" s="831"/>
      <c r="M222" s="831"/>
      <c r="N222" s="831"/>
      <c r="O222" s="831"/>
      <c r="P222" s="831"/>
      <c r="Q222" s="831"/>
      <c r="R222" s="365"/>
      <c r="S222" s="358"/>
      <c r="T222" s="580">
        <v>1</v>
      </c>
      <c r="U222" s="575">
        <f>T222</f>
        <v>1</v>
      </c>
      <c r="W222" s="218" t="b">
        <v>0</v>
      </c>
      <c r="X222" s="213">
        <f>IF(W222=TRUE,$Y$221,0)</f>
        <v>0</v>
      </c>
      <c r="Z222" s="213">
        <f>SUM(X222)</f>
        <v>0</v>
      </c>
      <c r="AA222" s="224">
        <f>Z222/1</f>
        <v>0</v>
      </c>
    </row>
    <row r="223" spans="1:27" ht="53.25" customHeight="1" thickTop="1" thickBot="1" x14ac:dyDescent="0.3">
      <c r="A223" s="58" t="s">
        <v>123</v>
      </c>
      <c r="B223" s="73"/>
      <c r="C223" s="350"/>
      <c r="D223" s="101" t="s">
        <v>125</v>
      </c>
      <c r="E223" s="101" t="s">
        <v>126</v>
      </c>
      <c r="F223" s="101" t="s">
        <v>127</v>
      </c>
      <c r="G223" s="90"/>
      <c r="H223" s="143" t="s">
        <v>250</v>
      </c>
      <c r="I223" s="41" t="s">
        <v>276</v>
      </c>
      <c r="J223" s="830" t="s">
        <v>963</v>
      </c>
      <c r="K223" s="831"/>
      <c r="L223" s="831"/>
      <c r="M223" s="831"/>
      <c r="N223" s="831"/>
      <c r="O223" s="831"/>
      <c r="P223" s="831"/>
      <c r="Q223" s="831"/>
      <c r="R223" s="176"/>
      <c r="S223" s="358"/>
      <c r="T223" s="580">
        <v>1</v>
      </c>
      <c r="U223" s="575">
        <f>T223</f>
        <v>1</v>
      </c>
      <c r="W223" s="218" t="b">
        <v>0</v>
      </c>
      <c r="X223" s="213">
        <f>IF(W223=TRUE,$Y$221,0)</f>
        <v>0</v>
      </c>
      <c r="Z223" s="213">
        <f>SUM(X223)</f>
        <v>0</v>
      </c>
      <c r="AA223" s="224">
        <f>Z223/1</f>
        <v>0</v>
      </c>
    </row>
    <row r="224" spans="1:27" ht="41.25" customHeight="1" thickTop="1" thickBot="1" x14ac:dyDescent="0.3">
      <c r="A224" s="58" t="s">
        <v>123</v>
      </c>
      <c r="B224" s="73"/>
      <c r="C224" s="350"/>
      <c r="D224" s="101" t="s">
        <v>125</v>
      </c>
      <c r="E224" s="101" t="s">
        <v>126</v>
      </c>
      <c r="F224" s="101" t="s">
        <v>127</v>
      </c>
      <c r="G224" s="90"/>
      <c r="H224" s="143" t="s">
        <v>160</v>
      </c>
      <c r="I224" s="102" t="s">
        <v>330</v>
      </c>
      <c r="J224" s="825" t="s">
        <v>964</v>
      </c>
      <c r="K224" s="826"/>
      <c r="L224" s="826"/>
      <c r="M224" s="826"/>
      <c r="N224" s="826"/>
      <c r="O224" s="826"/>
      <c r="P224" s="826"/>
      <c r="Q224" s="826"/>
      <c r="R224" s="177"/>
      <c r="S224" s="363"/>
      <c r="W224" s="472" t="b">
        <f>IF(AND(W225=TRUE,W226=TRUE),TRUE,FALSE)</f>
        <v>0</v>
      </c>
      <c r="X224"/>
    </row>
    <row r="225" spans="1:27" ht="41.25" customHeight="1" thickTop="1" thickBot="1" x14ac:dyDescent="0.3">
      <c r="A225" s="58" t="s">
        <v>123</v>
      </c>
      <c r="B225" s="73"/>
      <c r="C225" s="350"/>
      <c r="D225" s="101" t="s">
        <v>125</v>
      </c>
      <c r="E225" s="101" t="s">
        <v>126</v>
      </c>
      <c r="F225" s="101" t="s">
        <v>127</v>
      </c>
      <c r="G225" s="90"/>
      <c r="H225" s="143" t="s">
        <v>160</v>
      </c>
      <c r="I225" s="102" t="s">
        <v>636</v>
      </c>
      <c r="J225" s="702" t="s">
        <v>965</v>
      </c>
      <c r="K225" s="827"/>
      <c r="L225" s="827"/>
      <c r="M225" s="827"/>
      <c r="N225" s="827"/>
      <c r="O225" s="827"/>
      <c r="P225" s="827"/>
      <c r="Q225" s="827"/>
      <c r="R225" s="177"/>
      <c r="S225" s="358"/>
      <c r="T225" s="580">
        <v>0.5</v>
      </c>
      <c r="U225" s="575">
        <f>T225+T226</f>
        <v>1</v>
      </c>
      <c r="W225" s="218" t="b">
        <v>0</v>
      </c>
      <c r="X225" s="213">
        <f>IF(W225=TRUE,$Y$225,0)</f>
        <v>0</v>
      </c>
      <c r="Y225" s="218">
        <v>0.5</v>
      </c>
      <c r="Z225" s="213">
        <f>SUM(X225:X226)</f>
        <v>0</v>
      </c>
      <c r="AA225" s="224">
        <f>Z225/1</f>
        <v>0</v>
      </c>
    </row>
    <row r="226" spans="1:27" ht="41.25" customHeight="1" thickTop="1" thickBot="1" x14ac:dyDescent="0.3">
      <c r="A226" s="58" t="s">
        <v>123</v>
      </c>
      <c r="B226" s="73"/>
      <c r="C226" s="350"/>
      <c r="D226" s="101" t="s">
        <v>125</v>
      </c>
      <c r="E226" s="101" t="s">
        <v>126</v>
      </c>
      <c r="F226" s="101" t="s">
        <v>127</v>
      </c>
      <c r="G226" s="90"/>
      <c r="H226" s="82" t="s">
        <v>160</v>
      </c>
      <c r="I226" s="102" t="s">
        <v>851</v>
      </c>
      <c r="J226" s="828" t="s">
        <v>966</v>
      </c>
      <c r="K226" s="829"/>
      <c r="L226" s="829"/>
      <c r="M226" s="829"/>
      <c r="N226" s="829"/>
      <c r="O226" s="829"/>
      <c r="P226" s="829"/>
      <c r="Q226" s="829"/>
      <c r="R226" s="178"/>
      <c r="S226" s="358"/>
      <c r="T226" s="580">
        <v>0.5</v>
      </c>
      <c r="W226" s="218" t="b">
        <v>0</v>
      </c>
      <c r="X226" s="213">
        <f>IF(W226=TRUE,$Y$225,0)</f>
        <v>0</v>
      </c>
    </row>
    <row r="227" spans="1:27" ht="33" customHeight="1" thickTop="1" x14ac:dyDescent="0.25">
      <c r="A227" s="162"/>
      <c r="B227" s="162"/>
      <c r="C227" s="162"/>
      <c r="D227" s="116"/>
      <c r="E227" s="116"/>
      <c r="F227" s="116"/>
      <c r="G227" s="112"/>
      <c r="H227" s="162"/>
      <c r="I227" s="113"/>
      <c r="J227" s="230"/>
      <c r="K227" s="230"/>
      <c r="L227" s="230"/>
      <c r="M227" s="230"/>
      <c r="N227" s="230"/>
      <c r="O227" s="230"/>
      <c r="P227" s="230"/>
      <c r="Q227" s="230"/>
      <c r="R227" s="112"/>
      <c r="S227" s="112"/>
      <c r="X227" s="259"/>
    </row>
    <row r="228" spans="1:27" s="6" customFormat="1" ht="22.5" customHeight="1" thickBot="1" x14ac:dyDescent="0.3">
      <c r="A228" s="26"/>
      <c r="B228" s="26"/>
      <c r="C228" s="26"/>
      <c r="D228" s="26"/>
      <c r="E228" s="26"/>
      <c r="F228" s="27"/>
      <c r="G228" s="28"/>
      <c r="H228" s="653" t="s">
        <v>117</v>
      </c>
      <c r="I228" s="654"/>
      <c r="J228" s="655" t="s">
        <v>228</v>
      </c>
      <c r="K228" s="656"/>
      <c r="L228" s="656"/>
      <c r="M228" s="656"/>
      <c r="N228" s="656"/>
      <c r="O228" s="656"/>
      <c r="P228" s="656"/>
      <c r="Q228" s="656"/>
      <c r="R228" s="656"/>
      <c r="S228" s="657"/>
      <c r="T228" s="578"/>
      <c r="U228" s="578"/>
      <c r="V228" s="206"/>
      <c r="W228" s="376" t="s">
        <v>945</v>
      </c>
      <c r="X228" s="262">
        <f>U233</f>
        <v>1</v>
      </c>
      <c r="Y228" s="206"/>
      <c r="Z228" s="206"/>
      <c r="AA228" s="208"/>
    </row>
    <row r="229" spans="1:27" s="6" customFormat="1" ht="7.5" customHeight="1" thickTop="1" x14ac:dyDescent="0.25">
      <c r="A229" s="28"/>
      <c r="B229" s="28"/>
      <c r="C229" s="30"/>
      <c r="D229" s="30"/>
      <c r="E229" s="30"/>
      <c r="F229" s="81"/>
      <c r="G229" s="28"/>
      <c r="H229" s="374"/>
      <c r="I229" s="27"/>
      <c r="J229" s="28"/>
      <c r="K229" s="28"/>
      <c r="L229" s="28"/>
      <c r="M229" s="28"/>
      <c r="N229" s="28"/>
      <c r="O229" s="28"/>
      <c r="P229" s="28"/>
      <c r="Q229" s="28"/>
      <c r="R229" s="30"/>
      <c r="S229" s="28"/>
      <c r="T229" s="584"/>
      <c r="U229" s="577"/>
      <c r="V229" s="206"/>
      <c r="W229" s="206"/>
      <c r="X229" s="206"/>
      <c r="Y229" s="206"/>
      <c r="Z229" s="206"/>
      <c r="AA229" s="208"/>
    </row>
    <row r="230" spans="1:27" s="6" customFormat="1" ht="103.5" customHeight="1" thickBot="1" x14ac:dyDescent="0.3">
      <c r="A230" s="28"/>
      <c r="B230" s="28"/>
      <c r="C230" s="30"/>
      <c r="D230" s="30"/>
      <c r="E230" s="30"/>
      <c r="F230" s="30"/>
      <c r="G230" s="28"/>
      <c r="H230" s="658" t="s">
        <v>229</v>
      </c>
      <c r="I230" s="659"/>
      <c r="J230" s="659"/>
      <c r="K230" s="659"/>
      <c r="L230" s="659"/>
      <c r="M230" s="659"/>
      <c r="N230" s="659"/>
      <c r="O230" s="659"/>
      <c r="P230" s="659"/>
      <c r="Q230" s="659"/>
      <c r="R230" s="659"/>
      <c r="S230" s="660"/>
      <c r="T230" s="584"/>
      <c r="U230" s="577"/>
      <c r="V230" s="206"/>
      <c r="W230" s="206"/>
      <c r="X230" s="206"/>
      <c r="Y230" s="206"/>
      <c r="Z230" s="206"/>
      <c r="AA230" s="208"/>
    </row>
    <row r="231" spans="1:27" ht="7.5" customHeight="1" thickTop="1" x14ac:dyDescent="0.25">
      <c r="A231" s="90"/>
      <c r="B231" s="90"/>
      <c r="C231" s="93"/>
      <c r="D231" s="93"/>
      <c r="E231" s="93"/>
      <c r="F231" s="139"/>
      <c r="G231" s="90"/>
      <c r="H231" s="371"/>
      <c r="I231" s="111"/>
      <c r="J231" s="92"/>
      <c r="K231" s="90"/>
      <c r="L231" s="90"/>
      <c r="M231" s="90"/>
      <c r="N231" s="90"/>
      <c r="O231" s="90"/>
      <c r="P231" s="90"/>
      <c r="Q231" s="90"/>
      <c r="R231" s="93"/>
      <c r="S231" s="90"/>
    </row>
    <row r="232" spans="1:27" ht="41.25" customHeight="1" thickBot="1" x14ac:dyDescent="0.3">
      <c r="A232" s="90"/>
      <c r="B232" s="90"/>
      <c r="C232" s="93"/>
      <c r="D232" s="93"/>
      <c r="E232" s="93"/>
      <c r="F232" s="139"/>
      <c r="G232" s="90"/>
      <c r="H232" s="35" t="s">
        <v>120</v>
      </c>
      <c r="I232" s="51" t="s">
        <v>946</v>
      </c>
      <c r="J232" s="36" t="s">
        <v>121</v>
      </c>
      <c r="K232" s="98"/>
      <c r="L232" s="98"/>
      <c r="M232" s="98"/>
      <c r="N232" s="98"/>
      <c r="O232" s="98"/>
      <c r="P232" s="98"/>
      <c r="Q232" s="98"/>
      <c r="R232" s="93"/>
      <c r="S232" s="35" t="s">
        <v>122</v>
      </c>
      <c r="W232" s="381" t="s">
        <v>825</v>
      </c>
      <c r="X232" s="382" t="s">
        <v>826</v>
      </c>
      <c r="Y232" s="382" t="s">
        <v>827</v>
      </c>
      <c r="Z232" s="219" t="s">
        <v>840</v>
      </c>
      <c r="AA232" s="226" t="s">
        <v>863</v>
      </c>
    </row>
    <row r="233" spans="1:27" s="384" customFormat="1" ht="53.25" customHeight="1" thickTop="1" thickBot="1" x14ac:dyDescent="0.3">
      <c r="A233" s="58" t="s">
        <v>123</v>
      </c>
      <c r="B233" s="73"/>
      <c r="C233" s="101" t="s">
        <v>124</v>
      </c>
      <c r="D233" s="101" t="s">
        <v>125</v>
      </c>
      <c r="E233" s="101" t="s">
        <v>126</v>
      </c>
      <c r="F233" s="101" t="s">
        <v>127</v>
      </c>
      <c r="G233" s="90"/>
      <c r="H233" s="82" t="s">
        <v>128</v>
      </c>
      <c r="I233" s="102" t="s">
        <v>152</v>
      </c>
      <c r="J233" s="663" t="s">
        <v>954</v>
      </c>
      <c r="K233" s="664"/>
      <c r="L233" s="664"/>
      <c r="M233" s="664"/>
      <c r="N233" s="664"/>
      <c r="O233" s="664"/>
      <c r="P233" s="664"/>
      <c r="Q233" s="664"/>
      <c r="R233" s="290"/>
      <c r="S233" s="358"/>
      <c r="T233" s="585">
        <v>1</v>
      </c>
      <c r="U233" s="586">
        <f>T233</f>
        <v>1</v>
      </c>
      <c r="V233" s="383"/>
      <c r="W233" s="383" t="b">
        <v>0</v>
      </c>
      <c r="X233" s="213">
        <f>IF(W233=TRUE,$Y$233,0)</f>
        <v>0</v>
      </c>
      <c r="Y233" s="259">
        <v>1</v>
      </c>
      <c r="Z233" s="213">
        <f>SUM(X233)</f>
        <v>0</v>
      </c>
      <c r="AA233" s="224">
        <f>Z233/1</f>
        <v>0</v>
      </c>
    </row>
    <row r="234" spans="1:27" ht="22.5" customHeight="1" thickTop="1" x14ac:dyDescent="0.25">
      <c r="A234" s="88"/>
      <c r="B234" s="88"/>
      <c r="C234" s="88"/>
      <c r="D234" s="88"/>
      <c r="E234" s="88"/>
      <c r="F234" s="89"/>
      <c r="G234" s="90"/>
      <c r="H234" s="371"/>
      <c r="I234" s="89"/>
      <c r="J234" s="90"/>
      <c r="K234" s="90"/>
      <c r="L234" s="90"/>
      <c r="M234" s="90"/>
      <c r="N234" s="90"/>
      <c r="O234" s="90"/>
      <c r="P234" s="90"/>
      <c r="Q234" s="90"/>
      <c r="R234" s="90"/>
      <c r="S234" s="90"/>
    </row>
    <row r="235" spans="1:27" s="6" customFormat="1" ht="30" customHeight="1" thickBot="1" x14ac:dyDescent="0.3">
      <c r="A235" s="28"/>
      <c r="B235" s="28"/>
      <c r="C235" s="30"/>
      <c r="D235" s="30"/>
      <c r="E235" s="30"/>
      <c r="F235" s="30"/>
      <c r="G235" s="28"/>
      <c r="H235" s="665" t="s">
        <v>231</v>
      </c>
      <c r="I235" s="665"/>
      <c r="J235" s="665"/>
      <c r="K235" s="665"/>
      <c r="L235" s="665"/>
      <c r="M235" s="665"/>
      <c r="N235" s="665"/>
      <c r="O235" s="665"/>
      <c r="P235" s="665"/>
      <c r="Q235" s="665"/>
      <c r="R235" s="665"/>
      <c r="S235" s="666"/>
      <c r="T235" s="584"/>
      <c r="U235" s="577"/>
      <c r="V235" s="206"/>
      <c r="W235" s="206"/>
      <c r="X235" s="206"/>
      <c r="Y235" s="206"/>
      <c r="Z235" s="206"/>
      <c r="AA235" s="208"/>
    </row>
    <row r="236" spans="1:27" s="6" customFormat="1" ht="7.5" customHeight="1" thickTop="1" x14ac:dyDescent="0.25">
      <c r="A236" s="28"/>
      <c r="B236" s="28"/>
      <c r="C236" s="30"/>
      <c r="D236" s="30"/>
      <c r="E236" s="30"/>
      <c r="F236" s="30"/>
      <c r="G236" s="28"/>
      <c r="H236" s="374"/>
      <c r="I236" s="50"/>
      <c r="J236" s="28"/>
      <c r="K236" s="28"/>
      <c r="L236" s="28"/>
      <c r="M236" s="28"/>
      <c r="N236" s="28"/>
      <c r="O236" s="28"/>
      <c r="P236" s="28"/>
      <c r="Q236" s="28"/>
      <c r="R236" s="28"/>
      <c r="S236" s="28"/>
      <c r="T236" s="584"/>
      <c r="U236" s="577"/>
      <c r="V236" s="206"/>
      <c r="W236" s="206"/>
      <c r="X236" s="206"/>
      <c r="Y236" s="206"/>
      <c r="Z236" s="206"/>
      <c r="AA236" s="208"/>
    </row>
    <row r="237" spans="1:27" s="6" customFormat="1" ht="104.25" customHeight="1" thickBot="1" x14ac:dyDescent="0.3">
      <c r="A237" s="28"/>
      <c r="B237" s="28"/>
      <c r="C237" s="30"/>
      <c r="D237" s="30"/>
      <c r="E237" s="30"/>
      <c r="F237" s="30"/>
      <c r="G237" s="28"/>
      <c r="H237" s="651" t="s">
        <v>232</v>
      </c>
      <c r="I237" s="651"/>
      <c r="J237" s="651"/>
      <c r="K237" s="651"/>
      <c r="L237" s="651"/>
      <c r="M237" s="651"/>
      <c r="N237" s="651"/>
      <c r="O237" s="651"/>
      <c r="P237" s="651"/>
      <c r="Q237" s="651"/>
      <c r="R237" s="651"/>
      <c r="S237" s="652"/>
      <c r="T237" s="584"/>
      <c r="U237" s="577"/>
      <c r="V237" s="206"/>
      <c r="W237" s="206"/>
      <c r="X237" s="206"/>
      <c r="Y237" s="206"/>
      <c r="Z237" s="206"/>
      <c r="AA237" s="208"/>
    </row>
    <row r="238" spans="1:27" s="6" customFormat="1" ht="7.5" customHeight="1" thickTop="1" x14ac:dyDescent="0.25">
      <c r="A238" s="28"/>
      <c r="B238" s="28"/>
      <c r="C238" s="30"/>
      <c r="D238" s="30"/>
      <c r="E238" s="30"/>
      <c r="F238" s="81"/>
      <c r="G238" s="28"/>
      <c r="H238" s="374"/>
      <c r="I238" s="50"/>
      <c r="J238" s="28"/>
      <c r="K238" s="28"/>
      <c r="L238" s="28"/>
      <c r="M238" s="28"/>
      <c r="N238" s="28"/>
      <c r="O238" s="28"/>
      <c r="P238" s="28"/>
      <c r="Q238" s="28"/>
      <c r="R238" s="30"/>
      <c r="S238" s="28"/>
      <c r="T238" s="584"/>
      <c r="U238" s="577"/>
      <c r="V238" s="206"/>
      <c r="W238" s="206"/>
      <c r="X238" s="206"/>
      <c r="Y238" s="206"/>
      <c r="Z238" s="206"/>
      <c r="AA238" s="208"/>
    </row>
    <row r="239" spans="1:27" s="6" customFormat="1" ht="22.5" customHeight="1" thickBot="1" x14ac:dyDescent="0.3">
      <c r="A239" s="28"/>
      <c r="B239" s="28"/>
      <c r="C239" s="30"/>
      <c r="D239" s="30"/>
      <c r="E239" s="30"/>
      <c r="F239" s="30"/>
      <c r="G239" s="28"/>
      <c r="H239" s="653" t="s">
        <v>117</v>
      </c>
      <c r="I239" s="654"/>
      <c r="J239" s="655" t="s">
        <v>233</v>
      </c>
      <c r="K239" s="656"/>
      <c r="L239" s="656"/>
      <c r="M239" s="656"/>
      <c r="N239" s="656"/>
      <c r="O239" s="656"/>
      <c r="P239" s="656"/>
      <c r="Q239" s="656"/>
      <c r="R239" s="656"/>
      <c r="S239" s="657"/>
      <c r="T239" s="578"/>
      <c r="U239" s="578"/>
      <c r="V239" s="206"/>
      <c r="W239" s="376" t="s">
        <v>945</v>
      </c>
      <c r="X239" s="262">
        <f>(U244+U246)/2</f>
        <v>1</v>
      </c>
      <c r="Y239" s="206"/>
      <c r="Z239" s="206"/>
      <c r="AA239" s="208"/>
    </row>
    <row r="240" spans="1:27" s="6" customFormat="1" ht="7.5" customHeight="1" thickTop="1" x14ac:dyDescent="0.25">
      <c r="A240" s="28"/>
      <c r="B240" s="28"/>
      <c r="C240" s="30"/>
      <c r="D240" s="30"/>
      <c r="E240" s="30"/>
      <c r="F240" s="30"/>
      <c r="G240" s="28"/>
      <c r="H240" s="374"/>
      <c r="I240" s="50"/>
      <c r="J240" s="28"/>
      <c r="K240" s="28"/>
      <c r="L240" s="28"/>
      <c r="M240" s="28"/>
      <c r="N240" s="28"/>
      <c r="O240" s="28"/>
      <c r="P240" s="28"/>
      <c r="Q240" s="28"/>
      <c r="R240" s="28"/>
      <c r="S240" s="28"/>
      <c r="T240" s="584"/>
      <c r="U240" s="577"/>
      <c r="V240" s="206"/>
      <c r="W240" s="206"/>
      <c r="X240" s="206"/>
      <c r="Y240" s="206"/>
      <c r="Z240" s="206"/>
      <c r="AA240" s="208"/>
    </row>
    <row r="241" spans="1:27" s="6" customFormat="1" ht="219" customHeight="1" thickBot="1" x14ac:dyDescent="0.3">
      <c r="A241" s="28"/>
      <c r="B241" s="28"/>
      <c r="C241" s="30"/>
      <c r="D241" s="30"/>
      <c r="E241" s="30"/>
      <c r="F241" s="30"/>
      <c r="G241" s="28"/>
      <c r="H241" s="658" t="s">
        <v>234</v>
      </c>
      <c r="I241" s="659"/>
      <c r="J241" s="659"/>
      <c r="K241" s="659"/>
      <c r="L241" s="659"/>
      <c r="M241" s="659"/>
      <c r="N241" s="659"/>
      <c r="O241" s="659"/>
      <c r="P241" s="659"/>
      <c r="Q241" s="659"/>
      <c r="R241" s="659"/>
      <c r="S241" s="660"/>
      <c r="T241" s="584"/>
      <c r="U241" s="577"/>
      <c r="V241" s="206"/>
      <c r="W241" s="206"/>
      <c r="X241" s="206"/>
      <c r="Y241" s="206"/>
      <c r="Z241" s="206"/>
      <c r="AA241" s="208"/>
    </row>
    <row r="242" spans="1:27" s="6" customFormat="1" ht="7.5" customHeight="1" thickTop="1" x14ac:dyDescent="0.25">
      <c r="A242" s="28"/>
      <c r="B242" s="28"/>
      <c r="C242" s="30"/>
      <c r="D242" s="30"/>
      <c r="E242" s="30"/>
      <c r="F242" s="30"/>
      <c r="G242" s="28"/>
      <c r="H242" s="240"/>
      <c r="I242" s="240"/>
      <c r="J242" s="240"/>
      <c r="K242" s="240"/>
      <c r="L242" s="240"/>
      <c r="M242" s="240"/>
      <c r="N242" s="240"/>
      <c r="O242" s="240"/>
      <c r="P242" s="240"/>
      <c r="Q242" s="240"/>
      <c r="R242" s="240"/>
      <c r="S242" s="240"/>
      <c r="T242" s="584"/>
      <c r="U242" s="577"/>
      <c r="V242" s="206"/>
      <c r="W242" s="206"/>
      <c r="X242" s="206"/>
      <c r="Y242" s="206"/>
      <c r="Z242" s="206"/>
      <c r="AA242" s="208"/>
    </row>
    <row r="243" spans="1:27" ht="41.25" customHeight="1" thickBot="1" x14ac:dyDescent="0.3">
      <c r="A243" s="90"/>
      <c r="B243" s="90"/>
      <c r="C243" s="93"/>
      <c r="D243" s="93"/>
      <c r="E243" s="93"/>
      <c r="F243" s="126"/>
      <c r="G243" s="126"/>
      <c r="H243" s="35" t="s">
        <v>120</v>
      </c>
      <c r="I243" s="51" t="s">
        <v>946</v>
      </c>
      <c r="J243" s="36" t="s">
        <v>121</v>
      </c>
      <c r="K243" s="98"/>
      <c r="L243" s="98"/>
      <c r="M243" s="98"/>
      <c r="N243" s="98"/>
      <c r="O243" s="98"/>
      <c r="P243" s="98"/>
      <c r="Q243" s="98"/>
      <c r="R243" s="93"/>
      <c r="S243" s="35" t="s">
        <v>122</v>
      </c>
      <c r="W243" s="210" t="s">
        <v>825</v>
      </c>
      <c r="X243" s="211" t="s">
        <v>826</v>
      </c>
      <c r="Y243" s="211" t="s">
        <v>827</v>
      </c>
      <c r="Z243" s="219" t="s">
        <v>842</v>
      </c>
      <c r="AA243" s="226" t="s">
        <v>863</v>
      </c>
    </row>
    <row r="244" spans="1:27" ht="41.25" customHeight="1" thickTop="1" thickBot="1" x14ac:dyDescent="0.3">
      <c r="A244" s="58" t="s">
        <v>123</v>
      </c>
      <c r="B244" s="73"/>
      <c r="C244" s="101" t="s">
        <v>124</v>
      </c>
      <c r="D244" s="101" t="s">
        <v>125</v>
      </c>
      <c r="E244" s="101" t="s">
        <v>126</v>
      </c>
      <c r="F244" s="101" t="s">
        <v>127</v>
      </c>
      <c r="G244" s="126"/>
      <c r="H244" s="85" t="s">
        <v>128</v>
      </c>
      <c r="I244" s="144" t="s">
        <v>158</v>
      </c>
      <c r="J244" s="661" t="s">
        <v>235</v>
      </c>
      <c r="K244" s="756"/>
      <c r="L244" s="756"/>
      <c r="M244" s="756"/>
      <c r="N244" s="756"/>
      <c r="O244" s="756"/>
      <c r="P244" s="756"/>
      <c r="Q244" s="756"/>
      <c r="R244" s="145"/>
      <c r="S244" s="140"/>
      <c r="T244" s="580">
        <v>1</v>
      </c>
      <c r="U244" s="575">
        <f>T244</f>
        <v>1</v>
      </c>
      <c r="W244" s="218" t="b">
        <v>0</v>
      </c>
      <c r="X244" s="213">
        <f>IF(W244=TRUE,$Y$244,0)</f>
        <v>0</v>
      </c>
      <c r="Y244" s="213">
        <v>1</v>
      </c>
      <c r="Z244" s="213">
        <f>SUM(X244)</f>
        <v>0</v>
      </c>
      <c r="AA244" s="224">
        <f>Z244/1</f>
        <v>0</v>
      </c>
    </row>
    <row r="245" spans="1:27" ht="41.25" customHeight="1" thickTop="1" thickBot="1" x14ac:dyDescent="0.3">
      <c r="A245" s="58" t="s">
        <v>123</v>
      </c>
      <c r="B245" s="90"/>
      <c r="C245" s="93"/>
      <c r="D245" s="93"/>
      <c r="E245" s="93"/>
      <c r="F245" s="93"/>
      <c r="G245" s="126"/>
      <c r="H245" s="150" t="s">
        <v>160</v>
      </c>
      <c r="I245" s="144" t="s">
        <v>308</v>
      </c>
      <c r="J245" s="757" t="s">
        <v>331</v>
      </c>
      <c r="K245" s="757"/>
      <c r="L245" s="757"/>
      <c r="M245" s="757"/>
      <c r="N245" s="757"/>
      <c r="O245" s="757"/>
      <c r="P245" s="757"/>
      <c r="Q245" s="757"/>
      <c r="R245" s="130"/>
      <c r="S245" s="149"/>
      <c r="W245" s="472" t="b">
        <f>IF(AND(W246=TRUE,W247=TRUE,W248=TRUE),TRUE,FALSE)</f>
        <v>0</v>
      </c>
    </row>
    <row r="246" spans="1:27" ht="51.75" customHeight="1" thickTop="1" thickBot="1" x14ac:dyDescent="0.3">
      <c r="A246" s="58" t="s">
        <v>123</v>
      </c>
      <c r="B246" s="73"/>
      <c r="C246" s="73"/>
      <c r="D246" s="101" t="s">
        <v>125</v>
      </c>
      <c r="E246" s="101" t="s">
        <v>126</v>
      </c>
      <c r="F246" s="101" t="s">
        <v>127</v>
      </c>
      <c r="G246" s="126"/>
      <c r="H246" s="150" t="s">
        <v>160</v>
      </c>
      <c r="I246" s="132" t="s">
        <v>312</v>
      </c>
      <c r="J246" s="754" t="s">
        <v>967</v>
      </c>
      <c r="K246" s="754"/>
      <c r="L246" s="754"/>
      <c r="M246" s="754"/>
      <c r="N246" s="754"/>
      <c r="O246" s="754"/>
      <c r="P246" s="754"/>
      <c r="Q246" s="754"/>
      <c r="R246" s="126"/>
      <c r="S246" s="140"/>
      <c r="T246" s="580">
        <f>1/3</f>
        <v>0.33333333333333331</v>
      </c>
      <c r="U246" s="575">
        <f>T246+T247+T248</f>
        <v>1</v>
      </c>
      <c r="W246" s="218" t="b">
        <v>0</v>
      </c>
      <c r="X246" s="213">
        <f>IF(W246=TRUE,$Y$246,0)</f>
        <v>0</v>
      </c>
      <c r="Y246" s="218">
        <v>0.33333333333333331</v>
      </c>
      <c r="Z246" s="213">
        <f>SUM(X246:X248)</f>
        <v>0</v>
      </c>
      <c r="AA246" s="224">
        <f>Z246/1</f>
        <v>0</v>
      </c>
    </row>
    <row r="247" spans="1:27" ht="65.25" customHeight="1" thickTop="1" thickBot="1" x14ac:dyDescent="0.3">
      <c r="A247" s="58" t="s">
        <v>123</v>
      </c>
      <c r="B247" s="73"/>
      <c r="C247" s="73"/>
      <c r="D247" s="101" t="s">
        <v>125</v>
      </c>
      <c r="E247" s="101" t="s">
        <v>126</v>
      </c>
      <c r="F247" s="101" t="s">
        <v>127</v>
      </c>
      <c r="G247" s="126"/>
      <c r="H247" s="150" t="s">
        <v>160</v>
      </c>
      <c r="I247" s="132" t="s">
        <v>332</v>
      </c>
      <c r="J247" s="754" t="s">
        <v>968</v>
      </c>
      <c r="K247" s="754"/>
      <c r="L247" s="754"/>
      <c r="M247" s="754"/>
      <c r="N247" s="754"/>
      <c r="O247" s="754"/>
      <c r="P247" s="754"/>
      <c r="Q247" s="754"/>
      <c r="R247" s="126"/>
      <c r="S247" s="140"/>
      <c r="T247" s="580">
        <f>1/3</f>
        <v>0.33333333333333331</v>
      </c>
      <c r="W247" s="218" t="b">
        <v>0</v>
      </c>
      <c r="X247" s="213">
        <f>IF(W247=TRUE,$Y$246,0)</f>
        <v>0</v>
      </c>
    </row>
    <row r="248" spans="1:27" ht="41.25" customHeight="1" thickTop="1" thickBot="1" x14ac:dyDescent="0.3">
      <c r="A248" s="58" t="s">
        <v>123</v>
      </c>
      <c r="B248" s="73"/>
      <c r="C248" s="73"/>
      <c r="D248" s="101" t="s">
        <v>125</v>
      </c>
      <c r="E248" s="101" t="s">
        <v>126</v>
      </c>
      <c r="F248" s="101" t="s">
        <v>127</v>
      </c>
      <c r="G248" s="126"/>
      <c r="H248" s="85" t="s">
        <v>160</v>
      </c>
      <c r="I248" s="132" t="s">
        <v>333</v>
      </c>
      <c r="J248" s="755" t="s">
        <v>334</v>
      </c>
      <c r="K248" s="755"/>
      <c r="L248" s="755"/>
      <c r="M248" s="755"/>
      <c r="N248" s="755"/>
      <c r="O248" s="755"/>
      <c r="P248" s="755"/>
      <c r="Q248" s="755"/>
      <c r="R248" s="136"/>
      <c r="S248" s="140"/>
      <c r="T248" s="580">
        <f>1/3</f>
        <v>0.33333333333333331</v>
      </c>
      <c r="W248" s="218" t="b">
        <v>0</v>
      </c>
      <c r="X248" s="213">
        <f>IF(W248=TRUE,$Y$246,0)</f>
        <v>0</v>
      </c>
    </row>
    <row r="249" spans="1:27" ht="41.25" customHeight="1" thickTop="1" x14ac:dyDescent="0.25">
      <c r="G249" s="90"/>
      <c r="H249" s="371"/>
      <c r="I249" s="89"/>
      <c r="J249" s="90"/>
      <c r="K249" s="90"/>
      <c r="L249" s="90"/>
      <c r="M249" s="90"/>
      <c r="N249" s="90"/>
      <c r="O249" s="90"/>
      <c r="P249" s="90"/>
      <c r="Q249" s="90"/>
      <c r="R249" s="90"/>
      <c r="S249" s="90"/>
    </row>
    <row r="250" spans="1:27" ht="41.25" customHeight="1" x14ac:dyDescent="0.25"/>
    <row r="251" spans="1:27" ht="41.25" customHeight="1" x14ac:dyDescent="0.25"/>
    <row r="252" spans="1:27" ht="41.25" customHeight="1" x14ac:dyDescent="0.25"/>
    <row r="253" spans="1:27" ht="41.25" customHeight="1" x14ac:dyDescent="0.25"/>
    <row r="254" spans="1:27" ht="41.25" customHeight="1" x14ac:dyDescent="0.25"/>
    <row r="255" spans="1:27" ht="41.25" customHeight="1" x14ac:dyDescent="0.25"/>
    <row r="256" spans="1:27" ht="41.25" customHeight="1" x14ac:dyDescent="0.25"/>
    <row r="257" ht="41.25" customHeight="1" x14ac:dyDescent="0.25"/>
    <row r="258" ht="41.25" customHeight="1" x14ac:dyDescent="0.25"/>
    <row r="259" ht="41.25" customHeight="1" x14ac:dyDescent="0.25"/>
    <row r="260" ht="41.25" customHeight="1" x14ac:dyDescent="0.25"/>
    <row r="261" ht="41.25" customHeight="1" x14ac:dyDescent="0.25"/>
    <row r="262" ht="41.25" customHeight="1" x14ac:dyDescent="0.25"/>
    <row r="263" ht="41.25" customHeight="1" x14ac:dyDescent="0.25"/>
    <row r="264" ht="41.25" customHeight="1" x14ac:dyDescent="0.25"/>
    <row r="265" ht="41.25" customHeight="1" x14ac:dyDescent="0.25"/>
    <row r="266" ht="41.25" customHeight="1" x14ac:dyDescent="0.25"/>
    <row r="267" ht="41.25" customHeight="1" x14ac:dyDescent="0.25"/>
  </sheetData>
  <mergeCells count="180">
    <mergeCell ref="J12:Q12"/>
    <mergeCell ref="J13:Q13"/>
    <mergeCell ref="J14:Q14"/>
    <mergeCell ref="J15:Q15"/>
    <mergeCell ref="J16:Q16"/>
    <mergeCell ref="H18:I18"/>
    <mergeCell ref="J18:S18"/>
    <mergeCell ref="H2:S2"/>
    <mergeCell ref="H4:S4"/>
    <mergeCell ref="H6:I6"/>
    <mergeCell ref="J6:S6"/>
    <mergeCell ref="H8:S8"/>
    <mergeCell ref="J11:Q11"/>
    <mergeCell ref="J28:Q28"/>
    <mergeCell ref="J29:Q29"/>
    <mergeCell ref="J30:Q30"/>
    <mergeCell ref="J31:Q31"/>
    <mergeCell ref="H33:I33"/>
    <mergeCell ref="J33:S33"/>
    <mergeCell ref="H20:S20"/>
    <mergeCell ref="J23:Q23"/>
    <mergeCell ref="J24:Q24"/>
    <mergeCell ref="J25:Q25"/>
    <mergeCell ref="J26:Q26"/>
    <mergeCell ref="J27:Q27"/>
    <mergeCell ref="H44:I44"/>
    <mergeCell ref="J44:S44"/>
    <mergeCell ref="H46:S46"/>
    <mergeCell ref="J49:Q49"/>
    <mergeCell ref="J50:Q50"/>
    <mergeCell ref="J51:Q51"/>
    <mergeCell ref="H35:S35"/>
    <mergeCell ref="J38:Q38"/>
    <mergeCell ref="J39:Q39"/>
    <mergeCell ref="J40:Q40"/>
    <mergeCell ref="J41:Q41"/>
    <mergeCell ref="J42:Q42"/>
    <mergeCell ref="H60:S60"/>
    <mergeCell ref="H62:S62"/>
    <mergeCell ref="H64:I64"/>
    <mergeCell ref="J64:S64"/>
    <mergeCell ref="H66:S66"/>
    <mergeCell ref="J69:Q69"/>
    <mergeCell ref="J52:Q52"/>
    <mergeCell ref="J53:Q53"/>
    <mergeCell ref="J54:Q54"/>
    <mergeCell ref="J55:Q55"/>
    <mergeCell ref="J56:Q56"/>
    <mergeCell ref="J57:Q57"/>
    <mergeCell ref="H80:I80"/>
    <mergeCell ref="J80:S80"/>
    <mergeCell ref="H82:S82"/>
    <mergeCell ref="J85:Q85"/>
    <mergeCell ref="J86:Q86"/>
    <mergeCell ref="J87:Q87"/>
    <mergeCell ref="J70:Q70"/>
    <mergeCell ref="J71:Q71"/>
    <mergeCell ref="J72:Q72"/>
    <mergeCell ref="J73:Q73"/>
    <mergeCell ref="H76:S76"/>
    <mergeCell ref="H78:S78"/>
    <mergeCell ref="J97:Q97"/>
    <mergeCell ref="J98:Q98"/>
    <mergeCell ref="J99:Q99"/>
    <mergeCell ref="J100:Q100"/>
    <mergeCell ref="J101:Q101"/>
    <mergeCell ref="J102:Q102"/>
    <mergeCell ref="J88:Q88"/>
    <mergeCell ref="H90:I90"/>
    <mergeCell ref="J90:S90"/>
    <mergeCell ref="H92:S92"/>
    <mergeCell ref="J95:Q95"/>
    <mergeCell ref="J96:Q96"/>
    <mergeCell ref="H113:S113"/>
    <mergeCell ref="J116:Q116"/>
    <mergeCell ref="J117:Q117"/>
    <mergeCell ref="J118:Q118"/>
    <mergeCell ref="J119:Q119"/>
    <mergeCell ref="J120:Q120"/>
    <mergeCell ref="J103:Q103"/>
    <mergeCell ref="J104:Q104"/>
    <mergeCell ref="H107:S107"/>
    <mergeCell ref="H109:S109"/>
    <mergeCell ref="H111:I111"/>
    <mergeCell ref="J111:S111"/>
    <mergeCell ref="H128:S128"/>
    <mergeCell ref="J131:Q131"/>
    <mergeCell ref="J132:Q132"/>
    <mergeCell ref="J133:Q133"/>
    <mergeCell ref="J134:R134"/>
    <mergeCell ref="J135:Q135"/>
    <mergeCell ref="J121:Q121"/>
    <mergeCell ref="J122:Q122"/>
    <mergeCell ref="J123:Q123"/>
    <mergeCell ref="J124:Q124"/>
    <mergeCell ref="H126:I126"/>
    <mergeCell ref="J126:S126"/>
    <mergeCell ref="H145:S145"/>
    <mergeCell ref="H147:I147"/>
    <mergeCell ref="J147:S147"/>
    <mergeCell ref="H149:S149"/>
    <mergeCell ref="J152:Q152"/>
    <mergeCell ref="J153:Q153"/>
    <mergeCell ref="J136:Q136"/>
    <mergeCell ref="J137:Q137"/>
    <mergeCell ref="J138:Q138"/>
    <mergeCell ref="J139:Q139"/>
    <mergeCell ref="J140:Q140"/>
    <mergeCell ref="H143:S143"/>
    <mergeCell ref="J160:Q160"/>
    <mergeCell ref="H162:I162"/>
    <mergeCell ref="J162:S162"/>
    <mergeCell ref="H164:S164"/>
    <mergeCell ref="J167:Q167"/>
    <mergeCell ref="J168:Q168"/>
    <mergeCell ref="J154:Q154"/>
    <mergeCell ref="J155:Q155"/>
    <mergeCell ref="J156:Q156"/>
    <mergeCell ref="J157:Q157"/>
    <mergeCell ref="J158:Q158"/>
    <mergeCell ref="J159:Q159"/>
    <mergeCell ref="J182:Q182"/>
    <mergeCell ref="J183:Q183"/>
    <mergeCell ref="J184:Q184"/>
    <mergeCell ref="J185:Q185"/>
    <mergeCell ref="J186:Q186"/>
    <mergeCell ref="J187:Q187"/>
    <mergeCell ref="H172:S172"/>
    <mergeCell ref="H174:S174"/>
    <mergeCell ref="H176:I176"/>
    <mergeCell ref="J176:S176"/>
    <mergeCell ref="H178:S178"/>
    <mergeCell ref="J181:Q181"/>
    <mergeCell ref="J194:Q194"/>
    <mergeCell ref="J195:Q195"/>
    <mergeCell ref="J196:Q196"/>
    <mergeCell ref="J197:Q197"/>
    <mergeCell ref="J198:Q198"/>
    <mergeCell ref="H200:I200"/>
    <mergeCell ref="J200:S200"/>
    <mergeCell ref="J188:Q188"/>
    <mergeCell ref="J189:Q189"/>
    <mergeCell ref="J190:Q190"/>
    <mergeCell ref="J191:Q191"/>
    <mergeCell ref="J192:Q192"/>
    <mergeCell ref="J193:Q193"/>
    <mergeCell ref="J210:Q210"/>
    <mergeCell ref="J211:Q211"/>
    <mergeCell ref="J212:Q212"/>
    <mergeCell ref="J213:Q213"/>
    <mergeCell ref="J214:Q214"/>
    <mergeCell ref="H216:I216"/>
    <mergeCell ref="J216:S216"/>
    <mergeCell ref="H202:S202"/>
    <mergeCell ref="J205:Q205"/>
    <mergeCell ref="J206:Q206"/>
    <mergeCell ref="J207:Q207"/>
    <mergeCell ref="J208:Q208"/>
    <mergeCell ref="J209:Q209"/>
    <mergeCell ref="J226:Q226"/>
    <mergeCell ref="H228:I228"/>
    <mergeCell ref="J228:S228"/>
    <mergeCell ref="H230:S230"/>
    <mergeCell ref="J233:Q233"/>
    <mergeCell ref="H235:S235"/>
    <mergeCell ref="H218:S218"/>
    <mergeCell ref="J221:Q221"/>
    <mergeCell ref="J222:Q222"/>
    <mergeCell ref="J223:Q223"/>
    <mergeCell ref="J224:Q224"/>
    <mergeCell ref="J225:Q225"/>
    <mergeCell ref="J246:Q246"/>
    <mergeCell ref="J247:Q247"/>
    <mergeCell ref="J248:Q248"/>
    <mergeCell ref="H237:S237"/>
    <mergeCell ref="H239:I239"/>
    <mergeCell ref="J239:S239"/>
    <mergeCell ref="H241:S241"/>
    <mergeCell ref="J244:Q244"/>
    <mergeCell ref="J245:Q24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from>
                    <xdr:col>18</xdr:col>
                    <xdr:colOff>285750</xdr:colOff>
                    <xdr:row>243</xdr:row>
                    <xdr:rowOff>76200</xdr:rowOff>
                  </from>
                  <to>
                    <xdr:col>18</xdr:col>
                    <xdr:colOff>590550</xdr:colOff>
                    <xdr:row>243</xdr:row>
                    <xdr:rowOff>466725</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from>
                    <xdr:col>18</xdr:col>
                    <xdr:colOff>285750</xdr:colOff>
                    <xdr:row>245</xdr:row>
                    <xdr:rowOff>104775</xdr:rowOff>
                  </from>
                  <to>
                    <xdr:col>18</xdr:col>
                    <xdr:colOff>590550</xdr:colOff>
                    <xdr:row>245</xdr:row>
                    <xdr:rowOff>561975</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from>
                    <xdr:col>18</xdr:col>
                    <xdr:colOff>314325</xdr:colOff>
                    <xdr:row>10</xdr:row>
                    <xdr:rowOff>133350</xdr:rowOff>
                  </from>
                  <to>
                    <xdr:col>18</xdr:col>
                    <xdr:colOff>628650</xdr:colOff>
                    <xdr:row>10</xdr:row>
                    <xdr:rowOff>400050</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from>
                    <xdr:col>18</xdr:col>
                    <xdr:colOff>314325</xdr:colOff>
                    <xdr:row>12</xdr:row>
                    <xdr:rowOff>295275</xdr:rowOff>
                  </from>
                  <to>
                    <xdr:col>18</xdr:col>
                    <xdr:colOff>628650</xdr:colOff>
                    <xdr:row>12</xdr:row>
                    <xdr:rowOff>561975</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from>
                    <xdr:col>18</xdr:col>
                    <xdr:colOff>314325</xdr:colOff>
                    <xdr:row>14</xdr:row>
                    <xdr:rowOff>190500</xdr:rowOff>
                  </from>
                  <to>
                    <xdr:col>18</xdr:col>
                    <xdr:colOff>628650</xdr:colOff>
                    <xdr:row>14</xdr:row>
                    <xdr:rowOff>457200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from>
                    <xdr:col>18</xdr:col>
                    <xdr:colOff>323850</xdr:colOff>
                    <xdr:row>15</xdr:row>
                    <xdr:rowOff>133350</xdr:rowOff>
                  </from>
                  <to>
                    <xdr:col>18</xdr:col>
                    <xdr:colOff>628650</xdr:colOff>
                    <xdr:row>15</xdr:row>
                    <xdr:rowOff>400050</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from>
                    <xdr:col>18</xdr:col>
                    <xdr:colOff>285750</xdr:colOff>
                    <xdr:row>22</xdr:row>
                    <xdr:rowOff>133350</xdr:rowOff>
                  </from>
                  <to>
                    <xdr:col>18</xdr:col>
                    <xdr:colOff>590550</xdr:colOff>
                    <xdr:row>22</xdr:row>
                    <xdr:rowOff>400050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from>
                    <xdr:col>18</xdr:col>
                    <xdr:colOff>285750</xdr:colOff>
                    <xdr:row>24</xdr:row>
                    <xdr:rowOff>133350</xdr:rowOff>
                  </from>
                  <to>
                    <xdr:col>18</xdr:col>
                    <xdr:colOff>590550</xdr:colOff>
                    <xdr:row>24</xdr:row>
                    <xdr:rowOff>400050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from>
                    <xdr:col>18</xdr:col>
                    <xdr:colOff>285750</xdr:colOff>
                    <xdr:row>26</xdr:row>
                    <xdr:rowOff>133350</xdr:rowOff>
                  </from>
                  <to>
                    <xdr:col>18</xdr:col>
                    <xdr:colOff>590550</xdr:colOff>
                    <xdr:row>26</xdr:row>
                    <xdr:rowOff>400050</xdr:rowOff>
                  </to>
                </anchor>
              </controlPr>
            </control>
          </mc:Choice>
        </mc:AlternateContent>
        <mc:AlternateContent xmlns:mc="http://schemas.openxmlformats.org/markup-compatibility/2006">
          <mc:Choice Requires="x14">
            <control shapeId="30730" r:id="rId13" name="Check Box 10">
              <controlPr defaultSize="0" autoFill="0" autoLine="0" autoPict="0">
                <anchor moveWithCells="1">
                  <from>
                    <xdr:col>18</xdr:col>
                    <xdr:colOff>285750</xdr:colOff>
                    <xdr:row>29</xdr:row>
                    <xdr:rowOff>133350</xdr:rowOff>
                  </from>
                  <to>
                    <xdr:col>18</xdr:col>
                    <xdr:colOff>590550</xdr:colOff>
                    <xdr:row>29</xdr:row>
                    <xdr:rowOff>400050</xdr:rowOff>
                  </to>
                </anchor>
              </controlPr>
            </control>
          </mc:Choice>
        </mc:AlternateContent>
        <mc:AlternateContent xmlns:mc="http://schemas.openxmlformats.org/markup-compatibility/2006">
          <mc:Choice Requires="x14">
            <control shapeId="30731" r:id="rId14" name="Check Box 11">
              <controlPr defaultSize="0" autoFill="0" autoLine="0" autoPict="0">
                <anchor moveWithCells="1">
                  <from>
                    <xdr:col>18</xdr:col>
                    <xdr:colOff>285750</xdr:colOff>
                    <xdr:row>30</xdr:row>
                    <xdr:rowOff>133350</xdr:rowOff>
                  </from>
                  <to>
                    <xdr:col>18</xdr:col>
                    <xdr:colOff>590550</xdr:colOff>
                    <xdr:row>30</xdr:row>
                    <xdr:rowOff>400050</xdr:rowOff>
                  </to>
                </anchor>
              </controlPr>
            </control>
          </mc:Choice>
        </mc:AlternateContent>
        <mc:AlternateContent xmlns:mc="http://schemas.openxmlformats.org/markup-compatibility/2006">
          <mc:Choice Requires="x14">
            <control shapeId="30732" r:id="rId15" name="Check Box 12">
              <controlPr defaultSize="0" autoFill="0" autoLine="0" autoPict="0">
                <anchor moveWithCells="1">
                  <from>
                    <xdr:col>18</xdr:col>
                    <xdr:colOff>285750</xdr:colOff>
                    <xdr:row>37</xdr:row>
                    <xdr:rowOff>219075</xdr:rowOff>
                  </from>
                  <to>
                    <xdr:col>18</xdr:col>
                    <xdr:colOff>590550</xdr:colOff>
                    <xdr:row>37</xdr:row>
                    <xdr:rowOff>485775</xdr:rowOff>
                  </to>
                </anchor>
              </controlPr>
            </control>
          </mc:Choice>
        </mc:AlternateContent>
        <mc:AlternateContent xmlns:mc="http://schemas.openxmlformats.org/markup-compatibility/2006">
          <mc:Choice Requires="x14">
            <control shapeId="30733" r:id="rId16" name="Check Box 13">
              <controlPr defaultSize="0" autoFill="0" autoLine="0" autoPict="0">
                <anchor moveWithCells="1">
                  <from>
                    <xdr:col>18</xdr:col>
                    <xdr:colOff>314325</xdr:colOff>
                    <xdr:row>39</xdr:row>
                    <xdr:rowOff>133350</xdr:rowOff>
                  </from>
                  <to>
                    <xdr:col>18</xdr:col>
                    <xdr:colOff>628650</xdr:colOff>
                    <xdr:row>39</xdr:row>
                    <xdr:rowOff>400050</xdr:rowOff>
                  </to>
                </anchor>
              </controlPr>
            </control>
          </mc:Choice>
        </mc:AlternateContent>
        <mc:AlternateContent xmlns:mc="http://schemas.openxmlformats.org/markup-compatibility/2006">
          <mc:Choice Requires="x14">
            <control shapeId="30734" r:id="rId17" name="Check Box 14">
              <controlPr defaultSize="0" autoFill="0" autoLine="0" autoPict="0">
                <anchor moveWithCells="1">
                  <from>
                    <xdr:col>18</xdr:col>
                    <xdr:colOff>314325</xdr:colOff>
                    <xdr:row>41</xdr:row>
                    <xdr:rowOff>133350</xdr:rowOff>
                  </from>
                  <to>
                    <xdr:col>18</xdr:col>
                    <xdr:colOff>628650</xdr:colOff>
                    <xdr:row>41</xdr:row>
                    <xdr:rowOff>400050</xdr:rowOff>
                  </to>
                </anchor>
              </controlPr>
            </control>
          </mc:Choice>
        </mc:AlternateContent>
        <mc:AlternateContent xmlns:mc="http://schemas.openxmlformats.org/markup-compatibility/2006">
          <mc:Choice Requires="x14">
            <control shapeId="30735" r:id="rId18" name="Check Box 15">
              <controlPr defaultSize="0" autoFill="0" autoLine="0" autoPict="0">
                <anchor moveWithCells="1">
                  <from>
                    <xdr:col>18</xdr:col>
                    <xdr:colOff>314325</xdr:colOff>
                    <xdr:row>48</xdr:row>
                    <xdr:rowOff>133350</xdr:rowOff>
                  </from>
                  <to>
                    <xdr:col>18</xdr:col>
                    <xdr:colOff>628650</xdr:colOff>
                    <xdr:row>48</xdr:row>
                    <xdr:rowOff>400050</xdr:rowOff>
                  </to>
                </anchor>
              </controlPr>
            </control>
          </mc:Choice>
        </mc:AlternateContent>
        <mc:AlternateContent xmlns:mc="http://schemas.openxmlformats.org/markup-compatibility/2006">
          <mc:Choice Requires="x14">
            <control shapeId="30736" r:id="rId19" name="Check Box 16">
              <controlPr defaultSize="0" autoFill="0" autoLine="0" autoPict="0">
                <anchor moveWithCells="1">
                  <from>
                    <xdr:col>18</xdr:col>
                    <xdr:colOff>314325</xdr:colOff>
                    <xdr:row>50</xdr:row>
                    <xdr:rowOff>133350</xdr:rowOff>
                  </from>
                  <to>
                    <xdr:col>18</xdr:col>
                    <xdr:colOff>628650</xdr:colOff>
                    <xdr:row>50</xdr:row>
                    <xdr:rowOff>400050</xdr:rowOff>
                  </to>
                </anchor>
              </controlPr>
            </control>
          </mc:Choice>
        </mc:AlternateContent>
        <mc:AlternateContent xmlns:mc="http://schemas.openxmlformats.org/markup-compatibility/2006">
          <mc:Choice Requires="x14">
            <control shapeId="30737" r:id="rId20" name="Check Box 17">
              <controlPr defaultSize="0" autoFill="0" autoLine="0" autoPict="0">
                <anchor moveWithCells="1">
                  <from>
                    <xdr:col>18</xdr:col>
                    <xdr:colOff>314325</xdr:colOff>
                    <xdr:row>51</xdr:row>
                    <xdr:rowOff>133350</xdr:rowOff>
                  </from>
                  <to>
                    <xdr:col>18</xdr:col>
                    <xdr:colOff>628650</xdr:colOff>
                    <xdr:row>51</xdr:row>
                    <xdr:rowOff>400050</xdr:rowOff>
                  </to>
                </anchor>
              </controlPr>
            </control>
          </mc:Choice>
        </mc:AlternateContent>
        <mc:AlternateContent xmlns:mc="http://schemas.openxmlformats.org/markup-compatibility/2006">
          <mc:Choice Requires="x14">
            <control shapeId="30738" r:id="rId21" name="Check Box 18">
              <controlPr defaultSize="0" autoFill="0" autoLine="0" autoPict="0">
                <anchor moveWithCells="1">
                  <from>
                    <xdr:col>18</xdr:col>
                    <xdr:colOff>314325</xdr:colOff>
                    <xdr:row>53</xdr:row>
                    <xdr:rowOff>133350</xdr:rowOff>
                  </from>
                  <to>
                    <xdr:col>18</xdr:col>
                    <xdr:colOff>628650</xdr:colOff>
                    <xdr:row>53</xdr:row>
                    <xdr:rowOff>400050</xdr:rowOff>
                  </to>
                </anchor>
              </controlPr>
            </control>
          </mc:Choice>
        </mc:AlternateContent>
        <mc:AlternateContent xmlns:mc="http://schemas.openxmlformats.org/markup-compatibility/2006">
          <mc:Choice Requires="x14">
            <control shapeId="30739" r:id="rId22" name="Check Box 19">
              <controlPr defaultSize="0" autoFill="0" autoLine="0" autoPict="0">
                <anchor moveWithCells="1">
                  <from>
                    <xdr:col>18</xdr:col>
                    <xdr:colOff>314325</xdr:colOff>
                    <xdr:row>54</xdr:row>
                    <xdr:rowOff>133350</xdr:rowOff>
                  </from>
                  <to>
                    <xdr:col>18</xdr:col>
                    <xdr:colOff>628650</xdr:colOff>
                    <xdr:row>54</xdr:row>
                    <xdr:rowOff>400050</xdr:rowOff>
                  </to>
                </anchor>
              </controlPr>
            </control>
          </mc:Choice>
        </mc:AlternateContent>
        <mc:AlternateContent xmlns:mc="http://schemas.openxmlformats.org/markup-compatibility/2006">
          <mc:Choice Requires="x14">
            <control shapeId="30740" r:id="rId23" name="Check Box 20">
              <controlPr defaultSize="0" autoFill="0" autoLine="0" autoPict="0">
                <anchor moveWithCells="1">
                  <from>
                    <xdr:col>18</xdr:col>
                    <xdr:colOff>314325</xdr:colOff>
                    <xdr:row>55</xdr:row>
                    <xdr:rowOff>133350</xdr:rowOff>
                  </from>
                  <to>
                    <xdr:col>18</xdr:col>
                    <xdr:colOff>628650</xdr:colOff>
                    <xdr:row>55</xdr:row>
                    <xdr:rowOff>400050</xdr:rowOff>
                  </to>
                </anchor>
              </controlPr>
            </control>
          </mc:Choice>
        </mc:AlternateContent>
        <mc:AlternateContent xmlns:mc="http://schemas.openxmlformats.org/markup-compatibility/2006">
          <mc:Choice Requires="x14">
            <control shapeId="30741" r:id="rId24" name="Check Box 21">
              <controlPr defaultSize="0" autoFill="0" autoLine="0" autoPict="0">
                <anchor moveWithCells="1">
                  <from>
                    <xdr:col>18</xdr:col>
                    <xdr:colOff>314325</xdr:colOff>
                    <xdr:row>56</xdr:row>
                    <xdr:rowOff>133350</xdr:rowOff>
                  </from>
                  <to>
                    <xdr:col>18</xdr:col>
                    <xdr:colOff>628650</xdr:colOff>
                    <xdr:row>56</xdr:row>
                    <xdr:rowOff>400050</xdr:rowOff>
                  </to>
                </anchor>
              </controlPr>
            </control>
          </mc:Choice>
        </mc:AlternateContent>
        <mc:AlternateContent xmlns:mc="http://schemas.openxmlformats.org/markup-compatibility/2006">
          <mc:Choice Requires="x14">
            <control shapeId="30742" r:id="rId25" name="Check Box 22">
              <controlPr defaultSize="0" autoFill="0" autoLine="0" autoPict="0">
                <anchor moveWithCells="1">
                  <from>
                    <xdr:col>18</xdr:col>
                    <xdr:colOff>314325</xdr:colOff>
                    <xdr:row>68</xdr:row>
                    <xdr:rowOff>228600</xdr:rowOff>
                  </from>
                  <to>
                    <xdr:col>18</xdr:col>
                    <xdr:colOff>628650</xdr:colOff>
                    <xdr:row>68</xdr:row>
                    <xdr:rowOff>495300</xdr:rowOff>
                  </to>
                </anchor>
              </controlPr>
            </control>
          </mc:Choice>
        </mc:AlternateContent>
        <mc:AlternateContent xmlns:mc="http://schemas.openxmlformats.org/markup-compatibility/2006">
          <mc:Choice Requires="x14">
            <control shapeId="30743" r:id="rId26" name="Check Box 23">
              <controlPr defaultSize="0" autoFill="0" autoLine="0" autoPict="0">
                <anchor moveWithCells="1">
                  <from>
                    <xdr:col>18</xdr:col>
                    <xdr:colOff>314325</xdr:colOff>
                    <xdr:row>70</xdr:row>
                    <xdr:rowOff>219075</xdr:rowOff>
                  </from>
                  <to>
                    <xdr:col>18</xdr:col>
                    <xdr:colOff>628650</xdr:colOff>
                    <xdr:row>70</xdr:row>
                    <xdr:rowOff>485775</xdr:rowOff>
                  </to>
                </anchor>
              </controlPr>
            </control>
          </mc:Choice>
        </mc:AlternateContent>
        <mc:AlternateContent xmlns:mc="http://schemas.openxmlformats.org/markup-compatibility/2006">
          <mc:Choice Requires="x14">
            <control shapeId="30744" r:id="rId27" name="Check Box 24">
              <controlPr defaultSize="0" autoFill="0" autoLine="0" autoPict="0">
                <anchor moveWithCells="1">
                  <from>
                    <xdr:col>18</xdr:col>
                    <xdr:colOff>314325</xdr:colOff>
                    <xdr:row>72</xdr:row>
                    <xdr:rowOff>133350</xdr:rowOff>
                  </from>
                  <to>
                    <xdr:col>18</xdr:col>
                    <xdr:colOff>628650</xdr:colOff>
                    <xdr:row>72</xdr:row>
                    <xdr:rowOff>400050</xdr:rowOff>
                  </to>
                </anchor>
              </controlPr>
            </control>
          </mc:Choice>
        </mc:AlternateContent>
        <mc:AlternateContent xmlns:mc="http://schemas.openxmlformats.org/markup-compatibility/2006">
          <mc:Choice Requires="x14">
            <control shapeId="30745" r:id="rId28" name="Check Box 25">
              <controlPr defaultSize="0" autoFill="0" autoLine="0" autoPict="0">
                <anchor moveWithCells="1">
                  <from>
                    <xdr:col>18</xdr:col>
                    <xdr:colOff>314325</xdr:colOff>
                    <xdr:row>84</xdr:row>
                    <xdr:rowOff>133350</xdr:rowOff>
                  </from>
                  <to>
                    <xdr:col>18</xdr:col>
                    <xdr:colOff>628650</xdr:colOff>
                    <xdr:row>84</xdr:row>
                    <xdr:rowOff>400050</xdr:rowOff>
                  </to>
                </anchor>
              </controlPr>
            </control>
          </mc:Choice>
        </mc:AlternateContent>
        <mc:AlternateContent xmlns:mc="http://schemas.openxmlformats.org/markup-compatibility/2006">
          <mc:Choice Requires="x14">
            <control shapeId="30746" r:id="rId29" name="Check Box 26">
              <controlPr defaultSize="0" autoFill="0" autoLine="0" autoPict="0">
                <anchor moveWithCells="1">
                  <from>
                    <xdr:col>18</xdr:col>
                    <xdr:colOff>314325</xdr:colOff>
                    <xdr:row>86</xdr:row>
                    <xdr:rowOff>219075</xdr:rowOff>
                  </from>
                  <to>
                    <xdr:col>18</xdr:col>
                    <xdr:colOff>628650</xdr:colOff>
                    <xdr:row>86</xdr:row>
                    <xdr:rowOff>485775</xdr:rowOff>
                  </to>
                </anchor>
              </controlPr>
            </control>
          </mc:Choice>
        </mc:AlternateContent>
        <mc:AlternateContent xmlns:mc="http://schemas.openxmlformats.org/markup-compatibility/2006">
          <mc:Choice Requires="x14">
            <control shapeId="30747" r:id="rId30" name="Check Box 27">
              <controlPr defaultSize="0" autoFill="0" autoLine="0" autoPict="0">
                <anchor moveWithCells="1">
                  <from>
                    <xdr:col>18</xdr:col>
                    <xdr:colOff>314325</xdr:colOff>
                    <xdr:row>87</xdr:row>
                    <xdr:rowOff>133350</xdr:rowOff>
                  </from>
                  <to>
                    <xdr:col>18</xdr:col>
                    <xdr:colOff>628650</xdr:colOff>
                    <xdr:row>87</xdr:row>
                    <xdr:rowOff>400050</xdr:rowOff>
                  </to>
                </anchor>
              </controlPr>
            </control>
          </mc:Choice>
        </mc:AlternateContent>
        <mc:AlternateContent xmlns:mc="http://schemas.openxmlformats.org/markup-compatibility/2006">
          <mc:Choice Requires="x14">
            <control shapeId="30748" r:id="rId31" name="Check Box 28">
              <controlPr defaultSize="0" autoFill="0" autoLine="0" autoPict="0">
                <anchor moveWithCells="1">
                  <from>
                    <xdr:col>18</xdr:col>
                    <xdr:colOff>314325</xdr:colOff>
                    <xdr:row>94</xdr:row>
                    <xdr:rowOff>200025</xdr:rowOff>
                  </from>
                  <to>
                    <xdr:col>18</xdr:col>
                    <xdr:colOff>628650</xdr:colOff>
                    <xdr:row>94</xdr:row>
                    <xdr:rowOff>466725</xdr:rowOff>
                  </to>
                </anchor>
              </controlPr>
            </control>
          </mc:Choice>
        </mc:AlternateContent>
        <mc:AlternateContent xmlns:mc="http://schemas.openxmlformats.org/markup-compatibility/2006">
          <mc:Choice Requires="x14">
            <control shapeId="30749" r:id="rId32" name="Check Box 29">
              <controlPr defaultSize="0" autoFill="0" autoLine="0" autoPict="0">
                <anchor moveWithCells="1">
                  <from>
                    <xdr:col>18</xdr:col>
                    <xdr:colOff>314325</xdr:colOff>
                    <xdr:row>96</xdr:row>
                    <xdr:rowOff>133350</xdr:rowOff>
                  </from>
                  <to>
                    <xdr:col>18</xdr:col>
                    <xdr:colOff>628650</xdr:colOff>
                    <xdr:row>96</xdr:row>
                    <xdr:rowOff>400050</xdr:rowOff>
                  </to>
                </anchor>
              </controlPr>
            </control>
          </mc:Choice>
        </mc:AlternateContent>
        <mc:AlternateContent xmlns:mc="http://schemas.openxmlformats.org/markup-compatibility/2006">
          <mc:Choice Requires="x14">
            <control shapeId="30750" r:id="rId33" name="Check Box 30">
              <controlPr defaultSize="0" autoFill="0" autoLine="0" autoPict="0">
                <anchor moveWithCells="1">
                  <from>
                    <xdr:col>18</xdr:col>
                    <xdr:colOff>314325</xdr:colOff>
                    <xdr:row>97</xdr:row>
                    <xdr:rowOff>314325</xdr:rowOff>
                  </from>
                  <to>
                    <xdr:col>18</xdr:col>
                    <xdr:colOff>628650</xdr:colOff>
                    <xdr:row>97</xdr:row>
                    <xdr:rowOff>581025</xdr:rowOff>
                  </to>
                </anchor>
              </controlPr>
            </control>
          </mc:Choice>
        </mc:AlternateContent>
        <mc:AlternateContent xmlns:mc="http://schemas.openxmlformats.org/markup-compatibility/2006">
          <mc:Choice Requires="x14">
            <control shapeId="30751" r:id="rId34" name="Check Box 31">
              <controlPr defaultSize="0" autoFill="0" autoLine="0" autoPict="0">
                <anchor moveWithCells="1">
                  <from>
                    <xdr:col>18</xdr:col>
                    <xdr:colOff>314325</xdr:colOff>
                    <xdr:row>99</xdr:row>
                    <xdr:rowOff>200025</xdr:rowOff>
                  </from>
                  <to>
                    <xdr:col>18</xdr:col>
                    <xdr:colOff>628650</xdr:colOff>
                    <xdr:row>99</xdr:row>
                    <xdr:rowOff>466725</xdr:rowOff>
                  </to>
                </anchor>
              </controlPr>
            </control>
          </mc:Choice>
        </mc:AlternateContent>
        <mc:AlternateContent xmlns:mc="http://schemas.openxmlformats.org/markup-compatibility/2006">
          <mc:Choice Requires="x14">
            <control shapeId="30752" r:id="rId35" name="Check Box 32">
              <controlPr defaultSize="0" autoFill="0" autoLine="0" autoPict="0">
                <anchor moveWithCells="1">
                  <from>
                    <xdr:col>18</xdr:col>
                    <xdr:colOff>314325</xdr:colOff>
                    <xdr:row>100</xdr:row>
                    <xdr:rowOff>133350</xdr:rowOff>
                  </from>
                  <to>
                    <xdr:col>18</xdr:col>
                    <xdr:colOff>628650</xdr:colOff>
                    <xdr:row>100</xdr:row>
                    <xdr:rowOff>400050</xdr:rowOff>
                  </to>
                </anchor>
              </controlPr>
            </control>
          </mc:Choice>
        </mc:AlternateContent>
        <mc:AlternateContent xmlns:mc="http://schemas.openxmlformats.org/markup-compatibility/2006">
          <mc:Choice Requires="x14">
            <control shapeId="30753" r:id="rId36" name="Check Box 33">
              <controlPr defaultSize="0" autoFill="0" autoLine="0" autoPict="0">
                <anchor moveWithCells="1">
                  <from>
                    <xdr:col>18</xdr:col>
                    <xdr:colOff>314325</xdr:colOff>
                    <xdr:row>101</xdr:row>
                    <xdr:rowOff>228600</xdr:rowOff>
                  </from>
                  <to>
                    <xdr:col>18</xdr:col>
                    <xdr:colOff>628650</xdr:colOff>
                    <xdr:row>101</xdr:row>
                    <xdr:rowOff>495300</xdr:rowOff>
                  </to>
                </anchor>
              </controlPr>
            </control>
          </mc:Choice>
        </mc:AlternateContent>
        <mc:AlternateContent xmlns:mc="http://schemas.openxmlformats.org/markup-compatibility/2006">
          <mc:Choice Requires="x14">
            <control shapeId="30754" r:id="rId37" name="Check Box 34">
              <controlPr defaultSize="0" autoFill="0" autoLine="0" autoPict="0">
                <anchor moveWithCells="1">
                  <from>
                    <xdr:col>18</xdr:col>
                    <xdr:colOff>314325</xdr:colOff>
                    <xdr:row>103</xdr:row>
                    <xdr:rowOff>219075</xdr:rowOff>
                  </from>
                  <to>
                    <xdr:col>18</xdr:col>
                    <xdr:colOff>628650</xdr:colOff>
                    <xdr:row>103</xdr:row>
                    <xdr:rowOff>485775</xdr:rowOff>
                  </to>
                </anchor>
              </controlPr>
            </control>
          </mc:Choice>
        </mc:AlternateContent>
        <mc:AlternateContent xmlns:mc="http://schemas.openxmlformats.org/markup-compatibility/2006">
          <mc:Choice Requires="x14">
            <control shapeId="30755" r:id="rId38" name="Check Box 35">
              <controlPr defaultSize="0" autoFill="0" autoLine="0" autoPict="0">
                <anchor moveWithCells="1">
                  <from>
                    <xdr:col>18</xdr:col>
                    <xdr:colOff>314325</xdr:colOff>
                    <xdr:row>115</xdr:row>
                    <xdr:rowOff>219075</xdr:rowOff>
                  </from>
                  <to>
                    <xdr:col>18</xdr:col>
                    <xdr:colOff>628650</xdr:colOff>
                    <xdr:row>115</xdr:row>
                    <xdr:rowOff>485775</xdr:rowOff>
                  </to>
                </anchor>
              </controlPr>
            </control>
          </mc:Choice>
        </mc:AlternateContent>
        <mc:AlternateContent xmlns:mc="http://schemas.openxmlformats.org/markup-compatibility/2006">
          <mc:Choice Requires="x14">
            <control shapeId="30756" r:id="rId39" name="Check Box 36">
              <controlPr defaultSize="0" autoFill="0" autoLine="0" autoPict="0">
                <anchor moveWithCells="1">
                  <from>
                    <xdr:col>18</xdr:col>
                    <xdr:colOff>314325</xdr:colOff>
                    <xdr:row>117</xdr:row>
                    <xdr:rowOff>133350</xdr:rowOff>
                  </from>
                  <to>
                    <xdr:col>18</xdr:col>
                    <xdr:colOff>628650</xdr:colOff>
                    <xdr:row>117</xdr:row>
                    <xdr:rowOff>400050</xdr:rowOff>
                  </to>
                </anchor>
              </controlPr>
            </control>
          </mc:Choice>
        </mc:AlternateContent>
        <mc:AlternateContent xmlns:mc="http://schemas.openxmlformats.org/markup-compatibility/2006">
          <mc:Choice Requires="x14">
            <control shapeId="30757" r:id="rId40" name="Check Box 37">
              <controlPr defaultSize="0" autoFill="0" autoLine="0" autoPict="0">
                <anchor moveWithCells="1">
                  <from>
                    <xdr:col>18</xdr:col>
                    <xdr:colOff>314325</xdr:colOff>
                    <xdr:row>119</xdr:row>
                    <xdr:rowOff>247650</xdr:rowOff>
                  </from>
                  <to>
                    <xdr:col>18</xdr:col>
                    <xdr:colOff>628650</xdr:colOff>
                    <xdr:row>119</xdr:row>
                    <xdr:rowOff>514350</xdr:rowOff>
                  </to>
                </anchor>
              </controlPr>
            </control>
          </mc:Choice>
        </mc:AlternateContent>
        <mc:AlternateContent xmlns:mc="http://schemas.openxmlformats.org/markup-compatibility/2006">
          <mc:Choice Requires="x14">
            <control shapeId="30758" r:id="rId41" name="Check Box 38">
              <controlPr defaultSize="0" autoFill="0" autoLine="0" autoPict="0">
                <anchor moveWithCells="1">
                  <from>
                    <xdr:col>18</xdr:col>
                    <xdr:colOff>314325</xdr:colOff>
                    <xdr:row>120</xdr:row>
                    <xdr:rowOff>133350</xdr:rowOff>
                  </from>
                  <to>
                    <xdr:col>18</xdr:col>
                    <xdr:colOff>628650</xdr:colOff>
                    <xdr:row>120</xdr:row>
                    <xdr:rowOff>400050</xdr:rowOff>
                  </to>
                </anchor>
              </controlPr>
            </control>
          </mc:Choice>
        </mc:AlternateContent>
        <mc:AlternateContent xmlns:mc="http://schemas.openxmlformats.org/markup-compatibility/2006">
          <mc:Choice Requires="x14">
            <control shapeId="30759" r:id="rId42" name="Check Box 39">
              <controlPr defaultSize="0" autoFill="0" autoLine="0" autoPict="0">
                <anchor moveWithCells="1">
                  <from>
                    <xdr:col>18</xdr:col>
                    <xdr:colOff>314325</xdr:colOff>
                    <xdr:row>122</xdr:row>
                    <xdr:rowOff>266700</xdr:rowOff>
                  </from>
                  <to>
                    <xdr:col>18</xdr:col>
                    <xdr:colOff>628650</xdr:colOff>
                    <xdr:row>122</xdr:row>
                    <xdr:rowOff>533400</xdr:rowOff>
                  </to>
                </anchor>
              </controlPr>
            </control>
          </mc:Choice>
        </mc:AlternateContent>
        <mc:AlternateContent xmlns:mc="http://schemas.openxmlformats.org/markup-compatibility/2006">
          <mc:Choice Requires="x14">
            <control shapeId="30760" r:id="rId43" name="Check Box 40">
              <controlPr defaultSize="0" autoFill="0" autoLine="0" autoPict="0">
                <anchor moveWithCells="1">
                  <from>
                    <xdr:col>18</xdr:col>
                    <xdr:colOff>314325</xdr:colOff>
                    <xdr:row>123</xdr:row>
                    <xdr:rowOff>133350</xdr:rowOff>
                  </from>
                  <to>
                    <xdr:col>18</xdr:col>
                    <xdr:colOff>628650</xdr:colOff>
                    <xdr:row>123</xdr:row>
                    <xdr:rowOff>400050</xdr:rowOff>
                  </to>
                </anchor>
              </controlPr>
            </control>
          </mc:Choice>
        </mc:AlternateContent>
        <mc:AlternateContent xmlns:mc="http://schemas.openxmlformats.org/markup-compatibility/2006">
          <mc:Choice Requires="x14">
            <control shapeId="30761" r:id="rId44" name="Check Box 41">
              <controlPr defaultSize="0" autoFill="0" autoLine="0" autoPict="0">
                <anchor moveWithCells="1">
                  <from>
                    <xdr:col>18</xdr:col>
                    <xdr:colOff>314325</xdr:colOff>
                    <xdr:row>130</xdr:row>
                    <xdr:rowOff>171450</xdr:rowOff>
                  </from>
                  <to>
                    <xdr:col>18</xdr:col>
                    <xdr:colOff>628650</xdr:colOff>
                    <xdr:row>130</xdr:row>
                    <xdr:rowOff>438150</xdr:rowOff>
                  </to>
                </anchor>
              </controlPr>
            </control>
          </mc:Choice>
        </mc:AlternateContent>
        <mc:AlternateContent xmlns:mc="http://schemas.openxmlformats.org/markup-compatibility/2006">
          <mc:Choice Requires="x14">
            <control shapeId="30762" r:id="rId45" name="Check Box 42">
              <controlPr defaultSize="0" autoFill="0" autoLine="0" autoPict="0">
                <anchor moveWithCells="1">
                  <from>
                    <xdr:col>18</xdr:col>
                    <xdr:colOff>314325</xdr:colOff>
                    <xdr:row>131</xdr:row>
                    <xdr:rowOff>276225</xdr:rowOff>
                  </from>
                  <to>
                    <xdr:col>18</xdr:col>
                    <xdr:colOff>628650</xdr:colOff>
                    <xdr:row>131</xdr:row>
                    <xdr:rowOff>542925</xdr:rowOff>
                  </to>
                </anchor>
              </controlPr>
            </control>
          </mc:Choice>
        </mc:AlternateContent>
        <mc:AlternateContent xmlns:mc="http://schemas.openxmlformats.org/markup-compatibility/2006">
          <mc:Choice Requires="x14">
            <control shapeId="30763" r:id="rId46" name="Check Box 43">
              <controlPr defaultSize="0" autoFill="0" autoLine="0" autoPict="0">
                <anchor moveWithCells="1">
                  <from>
                    <xdr:col>18</xdr:col>
                    <xdr:colOff>314325</xdr:colOff>
                    <xdr:row>133</xdr:row>
                    <xdr:rowOff>133350</xdr:rowOff>
                  </from>
                  <to>
                    <xdr:col>18</xdr:col>
                    <xdr:colOff>628650</xdr:colOff>
                    <xdr:row>133</xdr:row>
                    <xdr:rowOff>400050</xdr:rowOff>
                  </to>
                </anchor>
              </controlPr>
            </control>
          </mc:Choice>
        </mc:AlternateContent>
        <mc:AlternateContent xmlns:mc="http://schemas.openxmlformats.org/markup-compatibility/2006">
          <mc:Choice Requires="x14">
            <control shapeId="30764" r:id="rId47" name="Check Box 44">
              <controlPr defaultSize="0" autoFill="0" autoLine="0" autoPict="0">
                <anchor moveWithCells="1">
                  <from>
                    <xdr:col>18</xdr:col>
                    <xdr:colOff>314325</xdr:colOff>
                    <xdr:row>134</xdr:row>
                    <xdr:rowOff>133350</xdr:rowOff>
                  </from>
                  <to>
                    <xdr:col>18</xdr:col>
                    <xdr:colOff>628650</xdr:colOff>
                    <xdr:row>134</xdr:row>
                    <xdr:rowOff>400050</xdr:rowOff>
                  </to>
                </anchor>
              </controlPr>
            </control>
          </mc:Choice>
        </mc:AlternateContent>
        <mc:AlternateContent xmlns:mc="http://schemas.openxmlformats.org/markup-compatibility/2006">
          <mc:Choice Requires="x14">
            <control shapeId="30765" r:id="rId48" name="Check Box 45">
              <controlPr defaultSize="0" autoFill="0" autoLine="0" autoPict="0">
                <anchor moveWithCells="1">
                  <from>
                    <xdr:col>18</xdr:col>
                    <xdr:colOff>314325</xdr:colOff>
                    <xdr:row>135</xdr:row>
                    <xdr:rowOff>180975</xdr:rowOff>
                  </from>
                  <to>
                    <xdr:col>18</xdr:col>
                    <xdr:colOff>628650</xdr:colOff>
                    <xdr:row>135</xdr:row>
                    <xdr:rowOff>447675</xdr:rowOff>
                  </to>
                </anchor>
              </controlPr>
            </control>
          </mc:Choice>
        </mc:AlternateContent>
        <mc:AlternateContent xmlns:mc="http://schemas.openxmlformats.org/markup-compatibility/2006">
          <mc:Choice Requires="x14">
            <control shapeId="30766" r:id="rId49" name="Check Box 46">
              <controlPr defaultSize="0" autoFill="0" autoLine="0" autoPict="0">
                <anchor moveWithCells="1">
                  <from>
                    <xdr:col>18</xdr:col>
                    <xdr:colOff>314325</xdr:colOff>
                    <xdr:row>138</xdr:row>
                    <xdr:rowOff>133350</xdr:rowOff>
                  </from>
                  <to>
                    <xdr:col>18</xdr:col>
                    <xdr:colOff>628650</xdr:colOff>
                    <xdr:row>138</xdr:row>
                    <xdr:rowOff>400050</xdr:rowOff>
                  </to>
                </anchor>
              </controlPr>
            </control>
          </mc:Choice>
        </mc:AlternateContent>
        <mc:AlternateContent xmlns:mc="http://schemas.openxmlformats.org/markup-compatibility/2006">
          <mc:Choice Requires="x14">
            <control shapeId="30767" r:id="rId50" name="Check Box 47">
              <controlPr defaultSize="0" autoFill="0" autoLine="0" autoPict="0">
                <anchor moveWithCells="1">
                  <from>
                    <xdr:col>18</xdr:col>
                    <xdr:colOff>314325</xdr:colOff>
                    <xdr:row>139</xdr:row>
                    <xdr:rowOff>133350</xdr:rowOff>
                  </from>
                  <to>
                    <xdr:col>18</xdr:col>
                    <xdr:colOff>628650</xdr:colOff>
                    <xdr:row>139</xdr:row>
                    <xdr:rowOff>400050</xdr:rowOff>
                  </to>
                </anchor>
              </controlPr>
            </control>
          </mc:Choice>
        </mc:AlternateContent>
        <mc:AlternateContent xmlns:mc="http://schemas.openxmlformats.org/markup-compatibility/2006">
          <mc:Choice Requires="x14">
            <control shapeId="30768" r:id="rId51" name="Check Box 48">
              <controlPr defaultSize="0" autoFill="0" autoLine="0" autoPict="0">
                <anchor moveWithCells="1">
                  <from>
                    <xdr:col>18</xdr:col>
                    <xdr:colOff>314325</xdr:colOff>
                    <xdr:row>151</xdr:row>
                    <xdr:rowOff>123825</xdr:rowOff>
                  </from>
                  <to>
                    <xdr:col>18</xdr:col>
                    <xdr:colOff>628650</xdr:colOff>
                    <xdr:row>151</xdr:row>
                    <xdr:rowOff>390525</xdr:rowOff>
                  </to>
                </anchor>
              </controlPr>
            </control>
          </mc:Choice>
        </mc:AlternateContent>
        <mc:AlternateContent xmlns:mc="http://schemas.openxmlformats.org/markup-compatibility/2006">
          <mc:Choice Requires="x14">
            <control shapeId="30769" r:id="rId52" name="Check Box 49">
              <controlPr defaultSize="0" autoFill="0" autoLine="0" autoPict="0">
                <anchor moveWithCells="1">
                  <from>
                    <xdr:col>18</xdr:col>
                    <xdr:colOff>314325</xdr:colOff>
                    <xdr:row>153</xdr:row>
                    <xdr:rowOff>133350</xdr:rowOff>
                  </from>
                  <to>
                    <xdr:col>18</xdr:col>
                    <xdr:colOff>628650</xdr:colOff>
                    <xdr:row>153</xdr:row>
                    <xdr:rowOff>400050</xdr:rowOff>
                  </to>
                </anchor>
              </controlPr>
            </control>
          </mc:Choice>
        </mc:AlternateContent>
        <mc:AlternateContent xmlns:mc="http://schemas.openxmlformats.org/markup-compatibility/2006">
          <mc:Choice Requires="x14">
            <control shapeId="30770" r:id="rId53" name="Check Box 50">
              <controlPr defaultSize="0" autoFill="0" autoLine="0" autoPict="0">
                <anchor moveWithCells="1">
                  <from>
                    <xdr:col>18</xdr:col>
                    <xdr:colOff>314325</xdr:colOff>
                    <xdr:row>155</xdr:row>
                    <xdr:rowOff>228600</xdr:rowOff>
                  </from>
                  <to>
                    <xdr:col>18</xdr:col>
                    <xdr:colOff>628650</xdr:colOff>
                    <xdr:row>155</xdr:row>
                    <xdr:rowOff>495300</xdr:rowOff>
                  </to>
                </anchor>
              </controlPr>
            </control>
          </mc:Choice>
        </mc:AlternateContent>
        <mc:AlternateContent xmlns:mc="http://schemas.openxmlformats.org/markup-compatibility/2006">
          <mc:Choice Requires="x14">
            <control shapeId="30771" r:id="rId54" name="Check Box 51">
              <controlPr defaultSize="0" autoFill="0" autoLine="0" autoPict="0">
                <anchor moveWithCells="1">
                  <from>
                    <xdr:col>18</xdr:col>
                    <xdr:colOff>314325</xdr:colOff>
                    <xdr:row>156</xdr:row>
                    <xdr:rowOff>266700</xdr:rowOff>
                  </from>
                  <to>
                    <xdr:col>18</xdr:col>
                    <xdr:colOff>628650</xdr:colOff>
                    <xdr:row>156</xdr:row>
                    <xdr:rowOff>533400</xdr:rowOff>
                  </to>
                </anchor>
              </controlPr>
            </control>
          </mc:Choice>
        </mc:AlternateContent>
        <mc:AlternateContent xmlns:mc="http://schemas.openxmlformats.org/markup-compatibility/2006">
          <mc:Choice Requires="x14">
            <control shapeId="30772" r:id="rId55" name="Check Box 52">
              <controlPr defaultSize="0" autoFill="0" autoLine="0" autoPict="0">
                <anchor moveWithCells="1">
                  <from>
                    <xdr:col>18</xdr:col>
                    <xdr:colOff>314325</xdr:colOff>
                    <xdr:row>157</xdr:row>
                    <xdr:rowOff>276225</xdr:rowOff>
                  </from>
                  <to>
                    <xdr:col>18</xdr:col>
                    <xdr:colOff>628650</xdr:colOff>
                    <xdr:row>157</xdr:row>
                    <xdr:rowOff>542925</xdr:rowOff>
                  </to>
                </anchor>
              </controlPr>
            </control>
          </mc:Choice>
        </mc:AlternateContent>
        <mc:AlternateContent xmlns:mc="http://schemas.openxmlformats.org/markup-compatibility/2006">
          <mc:Choice Requires="x14">
            <control shapeId="30773" r:id="rId56" name="Check Box 53">
              <controlPr defaultSize="0" autoFill="0" autoLine="0" autoPict="0">
                <anchor moveWithCells="1">
                  <from>
                    <xdr:col>18</xdr:col>
                    <xdr:colOff>314325</xdr:colOff>
                    <xdr:row>158</xdr:row>
                    <xdr:rowOff>200025</xdr:rowOff>
                  </from>
                  <to>
                    <xdr:col>18</xdr:col>
                    <xdr:colOff>628650</xdr:colOff>
                    <xdr:row>158</xdr:row>
                    <xdr:rowOff>466725</xdr:rowOff>
                  </to>
                </anchor>
              </controlPr>
            </control>
          </mc:Choice>
        </mc:AlternateContent>
        <mc:AlternateContent xmlns:mc="http://schemas.openxmlformats.org/markup-compatibility/2006">
          <mc:Choice Requires="x14">
            <control shapeId="30774" r:id="rId57" name="Check Box 54">
              <controlPr defaultSize="0" autoFill="0" autoLine="0" autoPict="0">
                <anchor moveWithCells="1">
                  <from>
                    <xdr:col>18</xdr:col>
                    <xdr:colOff>314325</xdr:colOff>
                    <xdr:row>159</xdr:row>
                    <xdr:rowOff>133350</xdr:rowOff>
                  </from>
                  <to>
                    <xdr:col>18</xdr:col>
                    <xdr:colOff>628650</xdr:colOff>
                    <xdr:row>159</xdr:row>
                    <xdr:rowOff>400050</xdr:rowOff>
                  </to>
                </anchor>
              </controlPr>
            </control>
          </mc:Choice>
        </mc:AlternateContent>
        <mc:AlternateContent xmlns:mc="http://schemas.openxmlformats.org/markup-compatibility/2006">
          <mc:Choice Requires="x14">
            <control shapeId="30775" r:id="rId58" name="Check Box 55">
              <controlPr defaultSize="0" autoFill="0" autoLine="0" autoPict="0">
                <anchor moveWithCells="1">
                  <from>
                    <xdr:col>18</xdr:col>
                    <xdr:colOff>314325</xdr:colOff>
                    <xdr:row>167</xdr:row>
                    <xdr:rowOff>133350</xdr:rowOff>
                  </from>
                  <to>
                    <xdr:col>18</xdr:col>
                    <xdr:colOff>628650</xdr:colOff>
                    <xdr:row>167</xdr:row>
                    <xdr:rowOff>400050</xdr:rowOff>
                  </to>
                </anchor>
              </controlPr>
            </control>
          </mc:Choice>
        </mc:AlternateContent>
        <mc:AlternateContent xmlns:mc="http://schemas.openxmlformats.org/markup-compatibility/2006">
          <mc:Choice Requires="x14">
            <control shapeId="30776" r:id="rId59" name="Check Box 56">
              <controlPr defaultSize="0" autoFill="0" autoLine="0" autoPict="0">
                <anchor moveWithCells="1">
                  <from>
                    <xdr:col>18</xdr:col>
                    <xdr:colOff>295275</xdr:colOff>
                    <xdr:row>195</xdr:row>
                    <xdr:rowOff>161925</xdr:rowOff>
                  </from>
                  <to>
                    <xdr:col>18</xdr:col>
                    <xdr:colOff>609600</xdr:colOff>
                    <xdr:row>195</xdr:row>
                    <xdr:rowOff>381000</xdr:rowOff>
                  </to>
                </anchor>
              </controlPr>
            </control>
          </mc:Choice>
        </mc:AlternateContent>
        <mc:AlternateContent xmlns:mc="http://schemas.openxmlformats.org/markup-compatibility/2006">
          <mc:Choice Requires="x14">
            <control shapeId="30778" r:id="rId60" name="Check Box 58">
              <controlPr defaultSize="0" autoFill="0" autoLine="0" autoPict="0">
                <anchor moveWithCells="1">
                  <from>
                    <xdr:col>18</xdr:col>
                    <xdr:colOff>314325</xdr:colOff>
                    <xdr:row>232</xdr:row>
                    <xdr:rowOff>114300</xdr:rowOff>
                  </from>
                  <to>
                    <xdr:col>18</xdr:col>
                    <xdr:colOff>628650</xdr:colOff>
                    <xdr:row>232</xdr:row>
                    <xdr:rowOff>571500</xdr:rowOff>
                  </to>
                </anchor>
              </controlPr>
            </control>
          </mc:Choice>
        </mc:AlternateContent>
        <mc:AlternateContent xmlns:mc="http://schemas.openxmlformats.org/markup-compatibility/2006">
          <mc:Choice Requires="x14">
            <control shapeId="30779" r:id="rId61" name="Check Box 59">
              <controlPr defaultSize="0" autoFill="0" autoLine="0" autoPict="0">
                <anchor moveWithCells="1">
                  <from>
                    <xdr:col>18</xdr:col>
                    <xdr:colOff>314325</xdr:colOff>
                    <xdr:row>246</xdr:row>
                    <xdr:rowOff>152400</xdr:rowOff>
                  </from>
                  <to>
                    <xdr:col>18</xdr:col>
                    <xdr:colOff>628650</xdr:colOff>
                    <xdr:row>246</xdr:row>
                    <xdr:rowOff>695325</xdr:rowOff>
                  </to>
                </anchor>
              </controlPr>
            </control>
          </mc:Choice>
        </mc:AlternateContent>
        <mc:AlternateContent xmlns:mc="http://schemas.openxmlformats.org/markup-compatibility/2006">
          <mc:Choice Requires="x14">
            <control shapeId="30780" r:id="rId62" name="Check Box 60">
              <controlPr defaultSize="0" autoFill="0" autoLine="0" autoPict="0">
                <anchor moveWithCells="1">
                  <from>
                    <xdr:col>18</xdr:col>
                    <xdr:colOff>314325</xdr:colOff>
                    <xdr:row>247</xdr:row>
                    <xdr:rowOff>76200</xdr:rowOff>
                  </from>
                  <to>
                    <xdr:col>18</xdr:col>
                    <xdr:colOff>628650</xdr:colOff>
                    <xdr:row>247</xdr:row>
                    <xdr:rowOff>466725</xdr:rowOff>
                  </to>
                </anchor>
              </controlPr>
            </control>
          </mc:Choice>
        </mc:AlternateContent>
        <mc:AlternateContent xmlns:mc="http://schemas.openxmlformats.org/markup-compatibility/2006">
          <mc:Choice Requires="x14">
            <control shapeId="30781" r:id="rId63" name="Check Box 61">
              <controlPr defaultSize="0" autoFill="0" autoLine="0" autoPict="0">
                <anchor moveWithCells="1">
                  <from>
                    <xdr:col>18</xdr:col>
                    <xdr:colOff>304800</xdr:colOff>
                    <xdr:row>181</xdr:row>
                    <xdr:rowOff>133350</xdr:rowOff>
                  </from>
                  <to>
                    <xdr:col>18</xdr:col>
                    <xdr:colOff>609600</xdr:colOff>
                    <xdr:row>181</xdr:row>
                    <xdr:rowOff>361950</xdr:rowOff>
                  </to>
                </anchor>
              </controlPr>
            </control>
          </mc:Choice>
        </mc:AlternateContent>
        <mc:AlternateContent xmlns:mc="http://schemas.openxmlformats.org/markup-compatibility/2006">
          <mc:Choice Requires="x14">
            <control shapeId="30782" r:id="rId64" name="Check Box 62">
              <controlPr defaultSize="0" autoFill="0" autoLine="0" autoPict="0">
                <anchor moveWithCells="1">
                  <from>
                    <xdr:col>18</xdr:col>
                    <xdr:colOff>304800</xdr:colOff>
                    <xdr:row>182</xdr:row>
                    <xdr:rowOff>133350</xdr:rowOff>
                  </from>
                  <to>
                    <xdr:col>18</xdr:col>
                    <xdr:colOff>609600</xdr:colOff>
                    <xdr:row>182</xdr:row>
                    <xdr:rowOff>352425</xdr:rowOff>
                  </to>
                </anchor>
              </controlPr>
            </control>
          </mc:Choice>
        </mc:AlternateContent>
        <mc:AlternateContent xmlns:mc="http://schemas.openxmlformats.org/markup-compatibility/2006">
          <mc:Choice Requires="x14">
            <control shapeId="30783" r:id="rId65" name="Check Box 63">
              <controlPr defaultSize="0" autoFill="0" autoLine="0" autoPict="0">
                <anchor moveWithCells="1">
                  <from>
                    <xdr:col>18</xdr:col>
                    <xdr:colOff>304800</xdr:colOff>
                    <xdr:row>184</xdr:row>
                    <xdr:rowOff>219075</xdr:rowOff>
                  </from>
                  <to>
                    <xdr:col>18</xdr:col>
                    <xdr:colOff>609600</xdr:colOff>
                    <xdr:row>184</xdr:row>
                    <xdr:rowOff>438150</xdr:rowOff>
                  </to>
                </anchor>
              </controlPr>
            </control>
          </mc:Choice>
        </mc:AlternateContent>
        <mc:AlternateContent xmlns:mc="http://schemas.openxmlformats.org/markup-compatibility/2006">
          <mc:Choice Requires="x14">
            <control shapeId="30784" r:id="rId66" name="Check Box 64">
              <controlPr defaultSize="0" autoFill="0" autoLine="0" autoPict="0">
                <anchor moveWithCells="1">
                  <from>
                    <xdr:col>18</xdr:col>
                    <xdr:colOff>304800</xdr:colOff>
                    <xdr:row>185</xdr:row>
                    <xdr:rowOff>133350</xdr:rowOff>
                  </from>
                  <to>
                    <xdr:col>18</xdr:col>
                    <xdr:colOff>609600</xdr:colOff>
                    <xdr:row>185</xdr:row>
                    <xdr:rowOff>361950</xdr:rowOff>
                  </to>
                </anchor>
              </controlPr>
            </control>
          </mc:Choice>
        </mc:AlternateContent>
        <mc:AlternateContent xmlns:mc="http://schemas.openxmlformats.org/markup-compatibility/2006">
          <mc:Choice Requires="x14">
            <control shapeId="30785" r:id="rId67" name="Check Box 65">
              <controlPr defaultSize="0" autoFill="0" autoLine="0" autoPict="0">
                <anchor moveWithCells="1">
                  <from>
                    <xdr:col>18</xdr:col>
                    <xdr:colOff>304800</xdr:colOff>
                    <xdr:row>187</xdr:row>
                    <xdr:rowOff>219075</xdr:rowOff>
                  </from>
                  <to>
                    <xdr:col>18</xdr:col>
                    <xdr:colOff>609600</xdr:colOff>
                    <xdr:row>187</xdr:row>
                    <xdr:rowOff>438150</xdr:rowOff>
                  </to>
                </anchor>
              </controlPr>
            </control>
          </mc:Choice>
        </mc:AlternateContent>
        <mc:AlternateContent xmlns:mc="http://schemas.openxmlformats.org/markup-compatibility/2006">
          <mc:Choice Requires="x14">
            <control shapeId="30786" r:id="rId68" name="Check Box 66">
              <controlPr defaultSize="0" autoFill="0" autoLine="0" autoPict="0">
                <anchor moveWithCells="1">
                  <from>
                    <xdr:col>18</xdr:col>
                    <xdr:colOff>304800</xdr:colOff>
                    <xdr:row>189</xdr:row>
                    <xdr:rowOff>200025</xdr:rowOff>
                  </from>
                  <to>
                    <xdr:col>18</xdr:col>
                    <xdr:colOff>609600</xdr:colOff>
                    <xdr:row>189</xdr:row>
                    <xdr:rowOff>419100</xdr:rowOff>
                  </to>
                </anchor>
              </controlPr>
            </control>
          </mc:Choice>
        </mc:AlternateContent>
        <mc:AlternateContent xmlns:mc="http://schemas.openxmlformats.org/markup-compatibility/2006">
          <mc:Choice Requires="x14">
            <control shapeId="30787" r:id="rId69" name="Check Box 67">
              <controlPr defaultSize="0" autoFill="0" autoLine="0" autoPict="0">
                <anchor moveWithCells="1">
                  <from>
                    <xdr:col>18</xdr:col>
                    <xdr:colOff>304800</xdr:colOff>
                    <xdr:row>190</xdr:row>
                    <xdr:rowOff>390525</xdr:rowOff>
                  </from>
                  <to>
                    <xdr:col>18</xdr:col>
                    <xdr:colOff>609600</xdr:colOff>
                    <xdr:row>190</xdr:row>
                    <xdr:rowOff>609600</xdr:rowOff>
                  </to>
                </anchor>
              </controlPr>
            </control>
          </mc:Choice>
        </mc:AlternateContent>
        <mc:AlternateContent xmlns:mc="http://schemas.openxmlformats.org/markup-compatibility/2006">
          <mc:Choice Requires="x14">
            <control shapeId="30788" r:id="rId70" name="Check Box 68">
              <controlPr defaultSize="0" autoFill="0" autoLine="0" autoPict="0">
                <anchor moveWithCells="1">
                  <from>
                    <xdr:col>18</xdr:col>
                    <xdr:colOff>304800</xdr:colOff>
                    <xdr:row>191</xdr:row>
                    <xdr:rowOff>247650</xdr:rowOff>
                  </from>
                  <to>
                    <xdr:col>18</xdr:col>
                    <xdr:colOff>609600</xdr:colOff>
                    <xdr:row>191</xdr:row>
                    <xdr:rowOff>466725</xdr:rowOff>
                  </to>
                </anchor>
              </controlPr>
            </control>
          </mc:Choice>
        </mc:AlternateContent>
        <mc:AlternateContent xmlns:mc="http://schemas.openxmlformats.org/markup-compatibility/2006">
          <mc:Choice Requires="x14">
            <control shapeId="30789" r:id="rId71" name="Check Box 69">
              <controlPr defaultSize="0" autoFill="0" autoLine="0" autoPict="0">
                <anchor moveWithCells="1">
                  <from>
                    <xdr:col>18</xdr:col>
                    <xdr:colOff>304800</xdr:colOff>
                    <xdr:row>197</xdr:row>
                    <xdr:rowOff>228600</xdr:rowOff>
                  </from>
                  <to>
                    <xdr:col>18</xdr:col>
                    <xdr:colOff>609600</xdr:colOff>
                    <xdr:row>197</xdr:row>
                    <xdr:rowOff>457200</xdr:rowOff>
                  </to>
                </anchor>
              </controlPr>
            </control>
          </mc:Choice>
        </mc:AlternateContent>
        <mc:AlternateContent xmlns:mc="http://schemas.openxmlformats.org/markup-compatibility/2006">
          <mc:Choice Requires="x14">
            <control shapeId="30790" r:id="rId72" name="Check Box 70">
              <controlPr defaultSize="0" autoFill="0" autoLine="0" autoPict="0">
                <anchor moveWithCells="1">
                  <from>
                    <xdr:col>18</xdr:col>
                    <xdr:colOff>304800</xdr:colOff>
                    <xdr:row>204</xdr:row>
                    <xdr:rowOff>133350</xdr:rowOff>
                  </from>
                  <to>
                    <xdr:col>18</xdr:col>
                    <xdr:colOff>609600</xdr:colOff>
                    <xdr:row>204</xdr:row>
                    <xdr:rowOff>352425</xdr:rowOff>
                  </to>
                </anchor>
              </controlPr>
            </control>
          </mc:Choice>
        </mc:AlternateContent>
        <mc:AlternateContent xmlns:mc="http://schemas.openxmlformats.org/markup-compatibility/2006">
          <mc:Choice Requires="x14">
            <control shapeId="30791" r:id="rId73" name="Check Box 71">
              <controlPr defaultSize="0" autoFill="0" autoLine="0" autoPict="0">
                <anchor moveWithCells="1">
                  <from>
                    <xdr:col>18</xdr:col>
                    <xdr:colOff>304800</xdr:colOff>
                    <xdr:row>206</xdr:row>
                    <xdr:rowOff>285750</xdr:rowOff>
                  </from>
                  <to>
                    <xdr:col>18</xdr:col>
                    <xdr:colOff>609600</xdr:colOff>
                    <xdr:row>206</xdr:row>
                    <xdr:rowOff>504825</xdr:rowOff>
                  </to>
                </anchor>
              </controlPr>
            </control>
          </mc:Choice>
        </mc:AlternateContent>
        <mc:AlternateContent xmlns:mc="http://schemas.openxmlformats.org/markup-compatibility/2006">
          <mc:Choice Requires="x14">
            <control shapeId="30792" r:id="rId74" name="Check Box 72">
              <controlPr defaultSize="0" autoFill="0" autoLine="0" autoPict="0">
                <anchor moveWithCells="1">
                  <from>
                    <xdr:col>18</xdr:col>
                    <xdr:colOff>304800</xdr:colOff>
                    <xdr:row>208</xdr:row>
                    <xdr:rowOff>323850</xdr:rowOff>
                  </from>
                  <to>
                    <xdr:col>18</xdr:col>
                    <xdr:colOff>609600</xdr:colOff>
                    <xdr:row>208</xdr:row>
                    <xdr:rowOff>542925</xdr:rowOff>
                  </to>
                </anchor>
              </controlPr>
            </control>
          </mc:Choice>
        </mc:AlternateContent>
        <mc:AlternateContent xmlns:mc="http://schemas.openxmlformats.org/markup-compatibility/2006">
          <mc:Choice Requires="x14">
            <control shapeId="30793" r:id="rId75" name="Check Box 73">
              <controlPr defaultSize="0" autoFill="0" autoLine="0" autoPict="0">
                <anchor moveWithCells="1">
                  <from>
                    <xdr:col>18</xdr:col>
                    <xdr:colOff>304800</xdr:colOff>
                    <xdr:row>205</xdr:row>
                    <xdr:rowOff>285750</xdr:rowOff>
                  </from>
                  <to>
                    <xdr:col>18</xdr:col>
                    <xdr:colOff>609600</xdr:colOff>
                    <xdr:row>205</xdr:row>
                    <xdr:rowOff>504825</xdr:rowOff>
                  </to>
                </anchor>
              </controlPr>
            </control>
          </mc:Choice>
        </mc:AlternateContent>
        <mc:AlternateContent xmlns:mc="http://schemas.openxmlformats.org/markup-compatibility/2006">
          <mc:Choice Requires="x14">
            <control shapeId="30794" r:id="rId76" name="Check Box 74">
              <controlPr defaultSize="0" autoFill="0" autoLine="0" autoPict="0">
                <anchor moveWithCells="1">
                  <from>
                    <xdr:col>18</xdr:col>
                    <xdr:colOff>304800</xdr:colOff>
                    <xdr:row>210</xdr:row>
                    <xdr:rowOff>190500</xdr:rowOff>
                  </from>
                  <to>
                    <xdr:col>18</xdr:col>
                    <xdr:colOff>609600</xdr:colOff>
                    <xdr:row>210</xdr:row>
                    <xdr:rowOff>409575</xdr:rowOff>
                  </to>
                </anchor>
              </controlPr>
            </control>
          </mc:Choice>
        </mc:AlternateContent>
        <mc:AlternateContent xmlns:mc="http://schemas.openxmlformats.org/markup-compatibility/2006">
          <mc:Choice Requires="x14">
            <control shapeId="30795" r:id="rId77" name="Check Box 75">
              <controlPr defaultSize="0" autoFill="0" autoLine="0" autoPict="0">
                <anchor moveWithCells="1">
                  <from>
                    <xdr:col>18</xdr:col>
                    <xdr:colOff>304800</xdr:colOff>
                    <xdr:row>211</xdr:row>
                    <xdr:rowOff>180975</xdr:rowOff>
                  </from>
                  <to>
                    <xdr:col>18</xdr:col>
                    <xdr:colOff>609600</xdr:colOff>
                    <xdr:row>211</xdr:row>
                    <xdr:rowOff>400050</xdr:rowOff>
                  </to>
                </anchor>
              </controlPr>
            </control>
          </mc:Choice>
        </mc:AlternateContent>
        <mc:AlternateContent xmlns:mc="http://schemas.openxmlformats.org/markup-compatibility/2006">
          <mc:Choice Requires="x14">
            <control shapeId="30796" r:id="rId78" name="Check Box 76">
              <controlPr defaultSize="0" autoFill="0" autoLine="0" autoPict="0">
                <anchor moveWithCells="1">
                  <from>
                    <xdr:col>18</xdr:col>
                    <xdr:colOff>304800</xdr:colOff>
                    <xdr:row>212</xdr:row>
                    <xdr:rowOff>209550</xdr:rowOff>
                  </from>
                  <to>
                    <xdr:col>18</xdr:col>
                    <xdr:colOff>609600</xdr:colOff>
                    <xdr:row>212</xdr:row>
                    <xdr:rowOff>438150</xdr:rowOff>
                  </to>
                </anchor>
              </controlPr>
            </control>
          </mc:Choice>
        </mc:AlternateContent>
        <mc:AlternateContent xmlns:mc="http://schemas.openxmlformats.org/markup-compatibility/2006">
          <mc:Choice Requires="x14">
            <control shapeId="30797" r:id="rId79" name="Check Box 77">
              <controlPr defaultSize="0" autoFill="0" autoLine="0" autoPict="0">
                <anchor moveWithCells="1">
                  <from>
                    <xdr:col>18</xdr:col>
                    <xdr:colOff>304800</xdr:colOff>
                    <xdr:row>220</xdr:row>
                    <xdr:rowOff>133350</xdr:rowOff>
                  </from>
                  <to>
                    <xdr:col>18</xdr:col>
                    <xdr:colOff>609600</xdr:colOff>
                    <xdr:row>220</xdr:row>
                    <xdr:rowOff>352425</xdr:rowOff>
                  </to>
                </anchor>
              </controlPr>
            </control>
          </mc:Choice>
        </mc:AlternateContent>
        <mc:AlternateContent xmlns:mc="http://schemas.openxmlformats.org/markup-compatibility/2006">
          <mc:Choice Requires="x14">
            <control shapeId="30798" r:id="rId80" name="Check Box 78">
              <controlPr defaultSize="0" autoFill="0" autoLine="0" autoPict="0">
                <anchor moveWithCells="1">
                  <from>
                    <xdr:col>18</xdr:col>
                    <xdr:colOff>304800</xdr:colOff>
                    <xdr:row>221</xdr:row>
                    <xdr:rowOff>371475</xdr:rowOff>
                  </from>
                  <to>
                    <xdr:col>18</xdr:col>
                    <xdr:colOff>609600</xdr:colOff>
                    <xdr:row>221</xdr:row>
                    <xdr:rowOff>590550</xdr:rowOff>
                  </to>
                </anchor>
              </controlPr>
            </control>
          </mc:Choice>
        </mc:AlternateContent>
        <mc:AlternateContent xmlns:mc="http://schemas.openxmlformats.org/markup-compatibility/2006">
          <mc:Choice Requires="x14">
            <control shapeId="30799" r:id="rId81" name="Check Box 79">
              <controlPr defaultSize="0" autoFill="0" autoLine="0" autoPict="0">
                <anchor moveWithCells="1">
                  <from>
                    <xdr:col>18</xdr:col>
                    <xdr:colOff>304800</xdr:colOff>
                    <xdr:row>224</xdr:row>
                    <xdr:rowOff>123825</xdr:rowOff>
                  </from>
                  <to>
                    <xdr:col>18</xdr:col>
                    <xdr:colOff>609600</xdr:colOff>
                    <xdr:row>224</xdr:row>
                    <xdr:rowOff>342900</xdr:rowOff>
                  </to>
                </anchor>
              </controlPr>
            </control>
          </mc:Choice>
        </mc:AlternateContent>
        <mc:AlternateContent xmlns:mc="http://schemas.openxmlformats.org/markup-compatibility/2006">
          <mc:Choice Requires="x14">
            <control shapeId="30800" r:id="rId82" name="Check Box 80">
              <controlPr defaultSize="0" autoFill="0" autoLine="0" autoPict="0">
                <anchor moveWithCells="1">
                  <from>
                    <xdr:col>18</xdr:col>
                    <xdr:colOff>304800</xdr:colOff>
                    <xdr:row>225</xdr:row>
                    <xdr:rowOff>161925</xdr:rowOff>
                  </from>
                  <to>
                    <xdr:col>18</xdr:col>
                    <xdr:colOff>609600</xdr:colOff>
                    <xdr:row>225</xdr:row>
                    <xdr:rowOff>381000</xdr:rowOff>
                  </to>
                </anchor>
              </controlPr>
            </control>
          </mc:Choice>
        </mc:AlternateContent>
        <mc:AlternateContent xmlns:mc="http://schemas.openxmlformats.org/markup-compatibility/2006">
          <mc:Choice Requires="x14">
            <control shapeId="30801" r:id="rId83" name="Check Box 81">
              <controlPr defaultSize="0" autoFill="0" autoLine="0" autoPict="0">
                <anchor moveWithCells="1">
                  <from>
                    <xdr:col>18</xdr:col>
                    <xdr:colOff>304800</xdr:colOff>
                    <xdr:row>222</xdr:row>
                    <xdr:rowOff>247650</xdr:rowOff>
                  </from>
                  <to>
                    <xdr:col>18</xdr:col>
                    <xdr:colOff>609600</xdr:colOff>
                    <xdr:row>222</xdr:row>
                    <xdr:rowOff>466725</xdr:rowOff>
                  </to>
                </anchor>
              </controlPr>
            </control>
          </mc:Choice>
        </mc:AlternateContent>
        <mc:AlternateContent xmlns:mc="http://schemas.openxmlformats.org/markup-compatibility/2006">
          <mc:Choice Requires="x14">
            <control shapeId="30802" r:id="rId84" name="Check Box 82">
              <controlPr defaultSize="0" autoFill="0" autoLine="0" autoPict="0">
                <anchor moveWithCells="1">
                  <from>
                    <xdr:col>18</xdr:col>
                    <xdr:colOff>304800</xdr:colOff>
                    <xdr:row>192</xdr:row>
                    <xdr:rowOff>247650</xdr:rowOff>
                  </from>
                  <to>
                    <xdr:col>18</xdr:col>
                    <xdr:colOff>609600</xdr:colOff>
                    <xdr:row>192</xdr:row>
                    <xdr:rowOff>466725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U336"/>
  <sheetViews>
    <sheetView showGridLines="0" showRowColHeaders="0" zoomScale="90" zoomScaleNormal="90" workbookViewId="0">
      <selection activeCell="B19" sqref="B19"/>
    </sheetView>
  </sheetViews>
  <sheetFormatPr baseColWidth="10" defaultRowHeight="15" x14ac:dyDescent="0.25"/>
  <cols>
    <col min="1" max="1" width="30" style="6" customWidth="1"/>
    <col min="2" max="5" width="16.42578125" style="6" customWidth="1"/>
    <col min="6" max="6" width="11.42578125" style="6" customWidth="1"/>
    <col min="7" max="7" width="27" style="1" customWidth="1"/>
    <col min="8" max="8" width="16.5703125" style="1" customWidth="1"/>
    <col min="9" max="9" width="13.42578125" style="198" customWidth="1"/>
    <col min="10" max="11" width="19.28515625" style="1" customWidth="1"/>
    <col min="12" max="12" width="19.28515625" customWidth="1"/>
    <col min="13" max="16384" width="11.42578125" style="6"/>
  </cols>
  <sheetData>
    <row r="1" spans="7:11" ht="36" customHeight="1" x14ac:dyDescent="0.25">
      <c r="G1" s="179"/>
      <c r="H1"/>
      <c r="I1" s="197"/>
      <c r="J1"/>
      <c r="K1" s="6"/>
    </row>
    <row r="2" spans="7:11" customFormat="1" ht="38.25" customHeight="1" x14ac:dyDescent="0.25">
      <c r="I2" s="197"/>
    </row>
    <row r="3" spans="7:11" customFormat="1" ht="38.25" customHeight="1" x14ac:dyDescent="0.25">
      <c r="I3" s="197"/>
    </row>
    <row r="4" spans="7:11" customFormat="1" ht="38.25" customHeight="1" x14ac:dyDescent="0.25">
      <c r="I4" s="197"/>
    </row>
    <row r="5" spans="7:11" customFormat="1" ht="38.25" customHeight="1" x14ac:dyDescent="0.25">
      <c r="I5" s="197"/>
    </row>
    <row r="6" spans="7:11" customFormat="1" ht="38.25" customHeight="1" x14ac:dyDescent="0.25">
      <c r="I6" s="197"/>
    </row>
    <row r="7" spans="7:11" customFormat="1" ht="38.25" customHeight="1" x14ac:dyDescent="0.25">
      <c r="I7" s="197"/>
    </row>
    <row r="8" spans="7:11" customFormat="1" ht="38.25" customHeight="1" x14ac:dyDescent="0.25">
      <c r="I8" s="197"/>
    </row>
    <row r="9" spans="7:11" customFormat="1" ht="38.25" customHeight="1" x14ac:dyDescent="0.25">
      <c r="I9" s="197"/>
    </row>
    <row r="10" spans="7:11" customFormat="1" ht="38.25" customHeight="1" x14ac:dyDescent="0.25">
      <c r="I10" s="197"/>
    </row>
    <row r="11" spans="7:11" customFormat="1" ht="38.25" customHeight="1" x14ac:dyDescent="0.25">
      <c r="I11" s="197"/>
    </row>
    <row r="12" spans="7:11" customFormat="1" ht="38.25" customHeight="1" x14ac:dyDescent="0.25">
      <c r="I12" s="197"/>
    </row>
    <row r="13" spans="7:11" customFormat="1" ht="38.25" customHeight="1" x14ac:dyDescent="0.25">
      <c r="I13" s="197"/>
    </row>
    <row r="14" spans="7:11" customFormat="1" ht="38.25" customHeight="1" x14ac:dyDescent="0.25">
      <c r="I14" s="197"/>
    </row>
    <row r="15" spans="7:11" customFormat="1" ht="38.25" customHeight="1" x14ac:dyDescent="0.25">
      <c r="I15" s="197"/>
    </row>
    <row r="16" spans="7:11" customFormat="1" ht="38.25" customHeight="1" x14ac:dyDescent="0.25">
      <c r="I16" s="197"/>
    </row>
    <row r="17" spans="1:21" customFormat="1" ht="38.25" customHeight="1" x14ac:dyDescent="0.25">
      <c r="A17" s="622" t="s">
        <v>1140</v>
      </c>
      <c r="I17" s="197"/>
    </row>
    <row r="18" spans="1:21" customFormat="1" ht="38.25" customHeight="1" x14ac:dyDescent="0.25">
      <c r="A18" s="750" t="str">
        <f>IF(Datos!E3&lt;&gt;"",Datos!E3,IF(Datos!E4&lt;&gt;"",Datos!E4,IF(Datos!E5&lt;&gt;"",Datos!E5,IF(Datos!E6&lt;&gt;"",Datos!E6,IF(Datos!E7&lt;&gt;"",Datos!E7,IF(Datos!E8&lt;&gt;"",Datos!E8,IF(Datos!E9&lt;&gt;"",Datos!E9,IF(Datos!E10&lt;&gt;"",Datos!E10))))))))</f>
        <v> JABIL MEXICO INVESTMENT, S. DE R.L. DE C.V.</v>
      </c>
      <c r="B18" s="750"/>
      <c r="C18" s="750"/>
      <c r="I18" s="197"/>
    </row>
    <row r="19" spans="1:21" ht="38.25" customHeight="1" x14ac:dyDescent="0.25"/>
    <row r="20" spans="1:21" ht="23.25" customHeight="1" x14ac:dyDescent="0.25"/>
    <row r="21" spans="1:21" ht="22.5" customHeight="1" x14ac:dyDescent="0.25">
      <c r="A21" s="527"/>
      <c r="B21" s="731"/>
      <c r="C21" s="731"/>
      <c r="D21" s="731"/>
      <c r="E21" s="731"/>
    </row>
    <row r="22" spans="1:21" ht="22.5" customHeight="1" x14ac:dyDescent="0.25">
      <c r="A22" s="527"/>
      <c r="B22" s="749"/>
      <c r="C22" s="749"/>
    </row>
    <row r="23" spans="1:21" ht="25.5" customHeight="1" x14ac:dyDescent="0.25"/>
    <row r="24" spans="1:21" ht="25.5" customHeight="1" x14ac:dyDescent="0.25"/>
    <row r="25" spans="1:21" ht="42.75" customHeight="1" x14ac:dyDescent="0.25">
      <c r="A25" s="735" t="s">
        <v>1098</v>
      </c>
      <c r="B25" s="735"/>
      <c r="C25" s="735"/>
      <c r="D25" s="735"/>
      <c r="E25" s="735"/>
      <c r="F25" s="735"/>
    </row>
    <row r="26" spans="1:21" ht="8.25" customHeight="1" x14ac:dyDescent="0.25">
      <c r="A26" s="735"/>
      <c r="B26" s="735"/>
      <c r="C26" s="735"/>
      <c r="D26" s="735"/>
      <c r="E26" s="735"/>
      <c r="F26" s="735"/>
    </row>
    <row r="27" spans="1:21" ht="52.5" customHeight="1" x14ac:dyDescent="0.25">
      <c r="A27" s="751" t="s">
        <v>1097</v>
      </c>
      <c r="B27" s="735"/>
      <c r="C27" s="735"/>
      <c r="H27" s="180"/>
      <c r="I27" s="201"/>
    </row>
    <row r="28" spans="1:21" ht="21.75" customHeight="1" x14ac:dyDescent="0.25">
      <c r="A28" s="1" t="s">
        <v>1099</v>
      </c>
      <c r="G28" s="6"/>
      <c r="H28" s="6"/>
      <c r="I28" s="6"/>
      <c r="J28"/>
      <c r="K28"/>
      <c r="M28"/>
      <c r="N28"/>
      <c r="O28"/>
      <c r="P28"/>
      <c r="Q28"/>
      <c r="R28"/>
      <c r="S28"/>
      <c r="T28"/>
      <c r="U28"/>
    </row>
    <row r="29" spans="1:21" ht="22.5" customHeight="1" x14ac:dyDescent="0.25">
      <c r="A29" s="736" t="s">
        <v>1128</v>
      </c>
      <c r="B29" s="736"/>
      <c r="C29" s="736"/>
      <c r="D29" s="736"/>
      <c r="E29" s="736"/>
      <c r="F29" s="736"/>
      <c r="G29" s="522"/>
      <c r="H29" s="522"/>
      <c r="I29" s="522"/>
      <c r="J29"/>
      <c r="K29"/>
      <c r="M29"/>
      <c r="N29"/>
      <c r="O29"/>
      <c r="P29"/>
      <c r="Q29"/>
      <c r="R29"/>
      <c r="S29"/>
      <c r="T29"/>
      <c r="U29"/>
    </row>
    <row r="30" spans="1:21" ht="7.5" customHeight="1" x14ac:dyDescent="0.25">
      <c r="J30"/>
      <c r="K30"/>
      <c r="M30"/>
      <c r="N30"/>
      <c r="O30"/>
      <c r="P30"/>
      <c r="Q30"/>
      <c r="R30"/>
      <c r="S30"/>
      <c r="T30"/>
      <c r="U30"/>
    </row>
    <row r="31" spans="1:21" ht="106.5" customHeight="1" x14ac:dyDescent="0.25">
      <c r="A31" s="737" t="s">
        <v>864</v>
      </c>
      <c r="B31" s="737"/>
      <c r="C31" s="737"/>
      <c r="D31" s="737"/>
      <c r="E31" s="737"/>
      <c r="F31" s="737"/>
      <c r="J31"/>
      <c r="K31"/>
      <c r="M31"/>
      <c r="N31"/>
      <c r="O31"/>
      <c r="P31"/>
      <c r="Q31"/>
      <c r="R31"/>
      <c r="S31"/>
      <c r="T31"/>
      <c r="U31"/>
    </row>
    <row r="32" spans="1:21" ht="11.25" customHeight="1" x14ac:dyDescent="0.25">
      <c r="J32"/>
      <c r="K32"/>
      <c r="M32"/>
      <c r="N32"/>
      <c r="O32"/>
      <c r="P32"/>
      <c r="Q32"/>
      <c r="R32"/>
      <c r="S32"/>
      <c r="T32"/>
      <c r="U32"/>
    </row>
    <row r="33" spans="1:21" ht="187.5" customHeight="1" x14ac:dyDescent="0.25">
      <c r="B33" s="546">
        <f>'1.5 Grande'!AA4</f>
        <v>0</v>
      </c>
      <c r="C33" s="546">
        <f>D33-B33</f>
        <v>1</v>
      </c>
      <c r="D33" s="547">
        <v>1</v>
      </c>
      <c r="J33"/>
      <c r="K33"/>
      <c r="M33"/>
      <c r="N33"/>
      <c r="O33"/>
      <c r="P33"/>
      <c r="Q33"/>
      <c r="R33"/>
      <c r="S33"/>
      <c r="T33"/>
      <c r="U33"/>
    </row>
    <row r="34" spans="1:21" ht="7.5" customHeight="1" x14ac:dyDescent="0.25">
      <c r="J34"/>
      <c r="K34"/>
      <c r="M34"/>
      <c r="N34"/>
      <c r="O34"/>
      <c r="P34"/>
      <c r="Q34"/>
      <c r="R34"/>
      <c r="S34"/>
      <c r="T34"/>
      <c r="U34"/>
    </row>
    <row r="35" spans="1:21" ht="24" customHeight="1" x14ac:dyDescent="0.25">
      <c r="A35" s="727" t="s">
        <v>1129</v>
      </c>
      <c r="B35" s="727"/>
      <c r="C35" s="727"/>
      <c r="D35" s="727"/>
      <c r="E35" s="727"/>
      <c r="F35" s="727"/>
      <c r="G35" s="6"/>
      <c r="J35"/>
      <c r="K35"/>
      <c r="M35"/>
      <c r="N35"/>
      <c r="O35"/>
      <c r="P35"/>
      <c r="Q35"/>
      <c r="R35"/>
      <c r="S35"/>
      <c r="T35"/>
      <c r="U35"/>
    </row>
    <row r="36" spans="1:21" ht="165.75" customHeight="1" x14ac:dyDescent="0.25">
      <c r="A36" s="732" t="s">
        <v>902</v>
      </c>
      <c r="B36" s="732"/>
      <c r="C36" s="732"/>
      <c r="D36" s="732"/>
      <c r="E36" s="732"/>
      <c r="F36" s="732"/>
      <c r="G36" s="6"/>
      <c r="H36" s="6"/>
      <c r="I36" s="6"/>
      <c r="K36" s="202"/>
    </row>
    <row r="37" spans="1:21" ht="7.5" customHeight="1" x14ac:dyDescent="0.25">
      <c r="G37" s="523"/>
      <c r="H37" s="523"/>
      <c r="I37" s="523"/>
      <c r="K37" s="202"/>
    </row>
    <row r="38" spans="1:21" ht="187.5" customHeight="1" x14ac:dyDescent="0.25">
      <c r="B38" s="546">
        <f>'1.5 Grande'!AA78</f>
        <v>0</v>
      </c>
      <c r="C38" s="546">
        <f>D38-B38</f>
        <v>1</v>
      </c>
      <c r="D38" s="547">
        <v>1</v>
      </c>
    </row>
    <row r="39" spans="1:21" ht="11.25" customHeight="1" x14ac:dyDescent="0.25">
      <c r="G39" s="182"/>
      <c r="H39" s="181"/>
    </row>
    <row r="40" spans="1:21" ht="22.5" customHeight="1" x14ac:dyDescent="0.25">
      <c r="A40" s="733" t="s">
        <v>1130</v>
      </c>
      <c r="B40" s="733"/>
      <c r="C40" s="733"/>
      <c r="D40" s="733"/>
      <c r="E40" s="733"/>
      <c r="F40" s="733"/>
      <c r="G40" s="6"/>
    </row>
    <row r="41" spans="1:21" ht="171.75" customHeight="1" x14ac:dyDescent="0.25">
      <c r="A41" s="728" t="s">
        <v>865</v>
      </c>
      <c r="B41" s="728"/>
      <c r="C41" s="728"/>
      <c r="D41" s="728"/>
      <c r="E41" s="728"/>
      <c r="F41" s="728"/>
      <c r="G41" s="6"/>
      <c r="H41" s="6"/>
      <c r="I41" s="6"/>
    </row>
    <row r="42" spans="1:21" ht="7.5" customHeight="1" x14ac:dyDescent="0.25"/>
    <row r="43" spans="1:21" ht="187.5" customHeight="1" x14ac:dyDescent="0.25">
      <c r="B43" s="546">
        <f>'1.5 Grande'!AA174</f>
        <v>0</v>
      </c>
      <c r="C43" s="546">
        <f>D43-B43</f>
        <v>1</v>
      </c>
      <c r="D43" s="547">
        <v>1</v>
      </c>
    </row>
    <row r="44" spans="1:21" ht="11.25" customHeight="1" x14ac:dyDescent="0.25"/>
    <row r="45" spans="1:21" ht="48" customHeight="1" x14ac:dyDescent="0.25">
      <c r="A45" s="738" t="s">
        <v>1100</v>
      </c>
      <c r="B45" s="738"/>
      <c r="C45" s="738"/>
      <c r="D45" s="738"/>
      <c r="E45" s="738"/>
      <c r="F45" s="738"/>
      <c r="G45" s="6"/>
    </row>
    <row r="46" spans="1:21" ht="11.25" customHeight="1" thickBot="1" x14ac:dyDescent="0.3"/>
    <row r="47" spans="1:21" ht="49.5" customHeight="1" thickTop="1" thickBot="1" x14ac:dyDescent="0.3">
      <c r="A47" s="594"/>
      <c r="B47" s="742" t="s">
        <v>1101</v>
      </c>
      <c r="C47" s="742"/>
      <c r="D47" s="742"/>
      <c r="E47" s="742"/>
      <c r="F47" s="743"/>
    </row>
    <row r="48" spans="1:21" ht="69" customHeight="1" thickTop="1" thickBot="1" x14ac:dyDescent="0.3">
      <c r="A48" s="594"/>
      <c r="B48" s="744" t="s">
        <v>1102</v>
      </c>
      <c r="C48" s="744"/>
      <c r="D48" s="744"/>
      <c r="E48" s="744"/>
      <c r="F48" s="745"/>
    </row>
    <row r="49" spans="1:9" ht="77.25" customHeight="1" thickTop="1" thickBot="1" x14ac:dyDescent="0.3">
      <c r="A49" s="594"/>
      <c r="B49" s="744" t="s">
        <v>1103</v>
      </c>
      <c r="C49" s="744"/>
      <c r="D49" s="744"/>
      <c r="E49" s="744"/>
      <c r="F49" s="745"/>
    </row>
    <row r="50" spans="1:9" ht="107.25" customHeight="1" thickTop="1" thickBot="1" x14ac:dyDescent="0.3">
      <c r="A50" s="594"/>
      <c r="B50" s="744" t="s">
        <v>1104</v>
      </c>
      <c r="C50" s="744"/>
      <c r="D50" s="744"/>
      <c r="E50" s="744"/>
      <c r="F50" s="745"/>
    </row>
    <row r="51" spans="1:9" ht="7.5" customHeight="1" thickTop="1" x14ac:dyDescent="0.25">
      <c r="B51" s="528"/>
      <c r="C51" s="528"/>
      <c r="D51" s="528"/>
      <c r="E51" s="528"/>
      <c r="F51" s="528"/>
    </row>
    <row r="52" spans="1:9" ht="22.5" customHeight="1" x14ac:dyDescent="0.25">
      <c r="A52" s="739" t="s">
        <v>1114</v>
      </c>
      <c r="B52" s="739"/>
      <c r="C52" s="739"/>
      <c r="D52" s="739"/>
      <c r="E52" s="739"/>
      <c r="F52" s="739"/>
    </row>
    <row r="53" spans="1:9" ht="17.25" customHeight="1" x14ac:dyDescent="0.25">
      <c r="A53" s="751" t="s">
        <v>1113</v>
      </c>
      <c r="B53" s="751"/>
      <c r="C53" s="751"/>
      <c r="D53" s="751"/>
      <c r="E53" s="751"/>
      <c r="F53" s="751"/>
    </row>
    <row r="54" spans="1:9" ht="21" customHeight="1" x14ac:dyDescent="0.25">
      <c r="A54" s="740" t="s">
        <v>1122</v>
      </c>
      <c r="B54" s="740"/>
      <c r="C54" s="740"/>
      <c r="D54" s="740"/>
      <c r="E54" s="740"/>
      <c r="F54" s="740"/>
    </row>
    <row r="55" spans="1:9" ht="20.25" customHeight="1" x14ac:dyDescent="0.25">
      <c r="A55" s="740" t="s">
        <v>1123</v>
      </c>
      <c r="B55" s="740"/>
      <c r="C55" s="740"/>
      <c r="D55" s="740"/>
      <c r="E55" s="740"/>
      <c r="F55" s="740"/>
    </row>
    <row r="56" spans="1:9" ht="22.5" customHeight="1" x14ac:dyDescent="0.25">
      <c r="A56" s="741" t="s">
        <v>1106</v>
      </c>
      <c r="B56" s="741"/>
      <c r="C56" s="741"/>
      <c r="D56" s="741"/>
      <c r="E56" s="741"/>
      <c r="F56" s="741"/>
    </row>
    <row r="57" spans="1:9" ht="37.5" customHeight="1" x14ac:dyDescent="0.25">
      <c r="A57" s="530" t="s">
        <v>1105</v>
      </c>
      <c r="B57" s="532" t="s">
        <v>1107</v>
      </c>
      <c r="C57" s="531" t="s">
        <v>1108</v>
      </c>
      <c r="D57" s="533" t="s">
        <v>1109</v>
      </c>
      <c r="E57" s="534" t="s">
        <v>1110</v>
      </c>
      <c r="F57" s="530" t="s">
        <v>1111</v>
      </c>
    </row>
    <row r="58" spans="1:9" ht="22.5" customHeight="1" x14ac:dyDescent="0.25">
      <c r="A58" s="535" t="s">
        <v>117</v>
      </c>
      <c r="B58" s="734" t="s">
        <v>1112</v>
      </c>
      <c r="C58" s="734"/>
      <c r="D58" s="734"/>
      <c r="E58" s="734"/>
      <c r="F58" s="734"/>
    </row>
    <row r="59" spans="1:9" ht="33.75" customHeight="1" x14ac:dyDescent="0.25">
      <c r="A59" s="536" t="s">
        <v>118</v>
      </c>
      <c r="B59" s="543">
        <f>'1.5 Grande'!AA11</f>
        <v>0</v>
      </c>
      <c r="C59" s="543">
        <f>'1.5 Grande'!AA13</f>
        <v>0</v>
      </c>
      <c r="D59" s="537"/>
      <c r="E59" s="543">
        <f>'1.5 Grande'!AA15</f>
        <v>0</v>
      </c>
      <c r="F59" s="544" t="str">
        <f>IF(AND(B59=1,C59=1,E59=1),"CUMPLE","NO CUMPLE")</f>
        <v>NO CUMPLE</v>
      </c>
      <c r="G59" s="6"/>
      <c r="H59" s="6"/>
      <c r="I59" s="6"/>
    </row>
    <row r="60" spans="1:9" ht="7.5" customHeight="1" x14ac:dyDescent="0.25">
      <c r="G60" s="184"/>
      <c r="H60" s="184"/>
      <c r="I60" s="199"/>
    </row>
    <row r="61" spans="1:9" ht="33.75" customHeight="1" x14ac:dyDescent="0.25">
      <c r="A61" s="538" t="s">
        <v>0</v>
      </c>
      <c r="B61" s="543">
        <f>'1.5 Grande'!AA23</f>
        <v>0</v>
      </c>
      <c r="C61" s="543">
        <f>'1.5 Grande'!AA25</f>
        <v>0</v>
      </c>
      <c r="D61" s="537"/>
      <c r="E61" s="543">
        <f>'1.5 Grande'!AA27</f>
        <v>0</v>
      </c>
      <c r="F61" s="544" t="str">
        <f>IF(AND(B61=1,C61=1,E61=1),"CUMPLE","NO CUMPLE")</f>
        <v>NO CUMPLE</v>
      </c>
      <c r="G61" s="6"/>
      <c r="H61" s="6"/>
      <c r="I61" s="6"/>
    </row>
    <row r="62" spans="1:9" ht="7.5" customHeight="1" x14ac:dyDescent="0.25">
      <c r="G62" s="183"/>
      <c r="H62" s="181"/>
    </row>
    <row r="63" spans="1:9" ht="33.75" customHeight="1" x14ac:dyDescent="0.25">
      <c r="A63" s="538" t="s">
        <v>142</v>
      </c>
      <c r="B63" s="543">
        <f>'1.5 Grande'!AA38</f>
        <v>0</v>
      </c>
      <c r="C63" s="543">
        <f>'1.5 Grande'!AA40</f>
        <v>0</v>
      </c>
      <c r="D63" s="537"/>
      <c r="E63" s="543">
        <f>'1.5 Grande'!AA42</f>
        <v>0</v>
      </c>
      <c r="F63" s="544" t="str">
        <f>IF(AND(B63=1,C63=1,E63=1),"CUMPLE","NO CUMPLE")</f>
        <v>NO CUMPLE</v>
      </c>
      <c r="G63" s="183"/>
      <c r="H63" s="181"/>
    </row>
    <row r="64" spans="1:9" ht="8.25" customHeight="1" x14ac:dyDescent="0.25">
      <c r="G64" s="6"/>
      <c r="H64" s="6"/>
      <c r="I64" s="6"/>
    </row>
    <row r="65" spans="1:11" ht="33.75" customHeight="1" x14ac:dyDescent="0.25">
      <c r="A65" s="538" t="s">
        <v>150</v>
      </c>
      <c r="B65" s="543">
        <f>'1.5 Grande'!AA49</f>
        <v>0</v>
      </c>
      <c r="C65" s="543">
        <f>'1.5 Grande'!AA51</f>
        <v>0</v>
      </c>
      <c r="D65" s="537"/>
      <c r="E65" s="543">
        <f>'1.5 Grande'!AA54</f>
        <v>0</v>
      </c>
      <c r="F65" s="544" t="str">
        <f>IF(AND(B65=1,C65=1,E65=1),"CUMPLE","NO CUMPLE")</f>
        <v>NO CUMPLE</v>
      </c>
      <c r="G65" s="6"/>
      <c r="H65" s="6"/>
      <c r="I65" s="6"/>
    </row>
    <row r="66" spans="1:11" ht="7.5" customHeight="1" x14ac:dyDescent="0.25">
      <c r="G66" s="6"/>
      <c r="H66" s="6"/>
      <c r="I66" s="6"/>
    </row>
    <row r="67" spans="1:11" ht="22.5" customHeight="1" x14ac:dyDescent="0.25">
      <c r="A67" s="535" t="s">
        <v>117</v>
      </c>
      <c r="B67" s="734" t="s">
        <v>154</v>
      </c>
      <c r="C67" s="734"/>
      <c r="D67" s="734"/>
      <c r="E67" s="734"/>
      <c r="F67" s="734"/>
      <c r="G67" s="6"/>
      <c r="H67" s="6"/>
      <c r="I67" s="6"/>
    </row>
    <row r="68" spans="1:11" ht="33.75" customHeight="1" x14ac:dyDescent="0.25">
      <c r="A68" s="538" t="s">
        <v>156</v>
      </c>
      <c r="B68" s="543">
        <f>'1.5 Grande'!AA69</f>
        <v>0</v>
      </c>
      <c r="C68" s="539"/>
      <c r="D68" s="543">
        <f>'1.5 Grande'!AA71</f>
        <v>0</v>
      </c>
      <c r="E68" s="543">
        <f>'1.5 Grande'!AA73</f>
        <v>0</v>
      </c>
      <c r="F68" s="544" t="str">
        <f>IF(AND(B68=1,D68=1,E68=1),"CUMPLE","NO CUMPLE")</f>
        <v>NO CUMPLE</v>
      </c>
    </row>
    <row r="69" spans="1:11" ht="22.5" customHeight="1" x14ac:dyDescent="0.25">
      <c r="A69"/>
      <c r="B69"/>
      <c r="C69"/>
      <c r="D69"/>
      <c r="E69"/>
      <c r="F69"/>
    </row>
    <row r="70" spans="1:11" ht="22.5" customHeight="1" x14ac:dyDescent="0.25">
      <c r="A70" s="746" t="s">
        <v>1116</v>
      </c>
      <c r="B70" s="746"/>
      <c r="C70" s="747" t="s">
        <v>1115</v>
      </c>
      <c r="D70" s="747"/>
      <c r="E70" s="747"/>
      <c r="F70"/>
    </row>
    <row r="71" spans="1:11" ht="22.5" customHeight="1" x14ac:dyDescent="0.25">
      <c r="A71"/>
      <c r="B71"/>
      <c r="C71"/>
      <c r="D71"/>
      <c r="E71"/>
      <c r="F71"/>
      <c r="G71" s="520"/>
      <c r="H71" s="520"/>
      <c r="I71" s="520"/>
    </row>
    <row r="72" spans="1:11" ht="21.75" customHeight="1" x14ac:dyDescent="0.25">
      <c r="A72" s="753" t="s">
        <v>1117</v>
      </c>
      <c r="B72" s="753"/>
      <c r="C72" s="753"/>
      <c r="D72" s="753"/>
      <c r="E72" s="753"/>
      <c r="F72" s="753"/>
      <c r="J72"/>
      <c r="K72"/>
    </row>
    <row r="73" spans="1:11" ht="37.5" customHeight="1" x14ac:dyDescent="0.25">
      <c r="A73" s="530" t="s">
        <v>1105</v>
      </c>
      <c r="B73" s="532" t="s">
        <v>1107</v>
      </c>
      <c r="C73" s="531" t="s">
        <v>1108</v>
      </c>
      <c r="D73" s="533" t="s">
        <v>1109</v>
      </c>
      <c r="E73" s="534" t="s">
        <v>1110</v>
      </c>
      <c r="F73" s="530" t="s">
        <v>1111</v>
      </c>
      <c r="G73" s="6"/>
      <c r="H73" s="6"/>
      <c r="I73" s="6"/>
      <c r="J73"/>
      <c r="K73"/>
    </row>
    <row r="74" spans="1:11" ht="31.5" customHeight="1" x14ac:dyDescent="0.25">
      <c r="A74" s="535" t="s">
        <v>117</v>
      </c>
      <c r="B74" s="734" t="s">
        <v>165</v>
      </c>
      <c r="C74" s="734"/>
      <c r="D74" s="734"/>
      <c r="E74" s="734"/>
      <c r="F74" s="734"/>
      <c r="G74" s="6"/>
      <c r="H74" s="6"/>
      <c r="I74" s="6"/>
      <c r="J74"/>
      <c r="K74"/>
    </row>
    <row r="75" spans="1:11" ht="33.75" customHeight="1" x14ac:dyDescent="0.25">
      <c r="A75" s="529" t="s">
        <v>167</v>
      </c>
      <c r="B75" s="543">
        <f>'1.5 Grande'!AA85</f>
        <v>0</v>
      </c>
      <c r="C75" s="543">
        <f>'1.5 Grande'!AA87</f>
        <v>0</v>
      </c>
      <c r="D75" s="539"/>
      <c r="E75" s="539"/>
      <c r="F75" s="544" t="str">
        <f>IF(AND(B75=1,C75=1),"CUMPLE","NO CUMPLE")</f>
        <v>NO CUMPLE</v>
      </c>
      <c r="G75" s="6"/>
      <c r="H75" s="6"/>
      <c r="I75" s="6"/>
      <c r="J75"/>
      <c r="K75"/>
    </row>
    <row r="76" spans="1:11" ht="7.5" customHeight="1" x14ac:dyDescent="0.25">
      <c r="A76"/>
      <c r="B76"/>
      <c r="C76"/>
      <c r="D76"/>
      <c r="E76"/>
      <c r="F76"/>
      <c r="G76" s="6"/>
      <c r="H76" s="6"/>
      <c r="I76" s="6"/>
      <c r="J76"/>
      <c r="K76"/>
    </row>
    <row r="77" spans="1:11" ht="33.75" customHeight="1" x14ac:dyDescent="0.25">
      <c r="A77" s="529" t="s">
        <v>170</v>
      </c>
      <c r="B77" s="543">
        <f>'1.5 Grande'!AA95</f>
        <v>0</v>
      </c>
      <c r="C77" s="543">
        <f>'1.5 Grande'!AA97</f>
        <v>0</v>
      </c>
      <c r="D77" s="543">
        <f>'1.5 Grande'!AA100</f>
        <v>0</v>
      </c>
      <c r="E77" s="543">
        <f>'1.5 Grande'!AA104</f>
        <v>0</v>
      </c>
      <c r="F77" s="544" t="str">
        <f>IF(AND(B77=1,C77=1,D77=1,E77=1),"CUMPLE","NO CUMPLE")</f>
        <v>NO CUMPLE</v>
      </c>
      <c r="G77" s="6"/>
      <c r="H77" s="6"/>
      <c r="I77" s="6"/>
      <c r="J77"/>
      <c r="K77"/>
    </row>
    <row r="78" spans="1:11" ht="7.5" customHeight="1" x14ac:dyDescent="0.25">
      <c r="A78" s="529"/>
      <c r="B78"/>
      <c r="C78"/>
      <c r="D78"/>
      <c r="E78"/>
      <c r="F78"/>
      <c r="G78" s="6"/>
      <c r="H78" s="6"/>
      <c r="I78" s="6"/>
      <c r="J78"/>
      <c r="K78"/>
    </row>
    <row r="79" spans="1:11" ht="22.5" customHeight="1" x14ac:dyDescent="0.25">
      <c r="A79" s="535" t="s">
        <v>117</v>
      </c>
      <c r="B79" s="734" t="s">
        <v>176</v>
      </c>
      <c r="C79" s="734"/>
      <c r="D79" s="734"/>
      <c r="E79" s="734"/>
      <c r="F79" s="734"/>
      <c r="G79" s="6"/>
      <c r="H79" s="6"/>
      <c r="I79" s="6"/>
      <c r="J79"/>
      <c r="K79"/>
    </row>
    <row r="80" spans="1:11" ht="34.5" customHeight="1" x14ac:dyDescent="0.25">
      <c r="A80" s="529" t="s">
        <v>178</v>
      </c>
      <c r="B80" s="543">
        <f>'1.5 Grande'!AA116</f>
        <v>0</v>
      </c>
      <c r="C80" s="543">
        <f>'1.5 Grande'!AA118</f>
        <v>0</v>
      </c>
      <c r="D80" s="543">
        <f>'1.5 Grande'!AA120</f>
        <v>0</v>
      </c>
      <c r="E80" s="543">
        <f>'1.5 Grande'!AA123</f>
        <v>0</v>
      </c>
      <c r="F80" s="544" t="str">
        <f>IF(AND(B80=1,C80=1,D80=1,E80=1),"CUMPLE","NO CUMPLE")</f>
        <v>NO CUMPLE</v>
      </c>
      <c r="G80" s="6"/>
      <c r="H80" s="6"/>
      <c r="I80" s="6"/>
      <c r="J80"/>
      <c r="K80"/>
    </row>
    <row r="81" spans="1:11" ht="7.5" customHeight="1" x14ac:dyDescent="0.25">
      <c r="A81" s="529"/>
      <c r="B81"/>
      <c r="C81"/>
      <c r="D81"/>
      <c r="E81"/>
      <c r="F81"/>
      <c r="G81" s="6"/>
      <c r="H81" s="6"/>
      <c r="I81" s="6"/>
      <c r="J81"/>
      <c r="K81"/>
    </row>
    <row r="82" spans="1:11" ht="34.5" customHeight="1" x14ac:dyDescent="0.25">
      <c r="A82" s="529" t="s">
        <v>181</v>
      </c>
      <c r="B82" s="543">
        <f>'1.5 Grande'!AA131</f>
        <v>0</v>
      </c>
      <c r="C82" s="543">
        <f>'1.5 Grande'!AA134</f>
        <v>0</v>
      </c>
      <c r="D82" s="543">
        <f>'1.5 Grande'!AA139</f>
        <v>0</v>
      </c>
      <c r="E82" s="539"/>
      <c r="F82" s="544" t="str">
        <f>IF(AND(B82=1,C82=1,D82=1),"CUMPLE","NO CUMPLE")</f>
        <v>NO CUMPLE</v>
      </c>
      <c r="G82" s="6"/>
      <c r="H82" s="6"/>
      <c r="I82" s="6"/>
      <c r="J82"/>
      <c r="K82"/>
    </row>
    <row r="83" spans="1:11" ht="7.5" customHeight="1" x14ac:dyDescent="0.25">
      <c r="A83" s="529"/>
      <c r="B83"/>
      <c r="C83"/>
      <c r="D83"/>
      <c r="E83"/>
      <c r="F83"/>
      <c r="G83" s="6"/>
      <c r="H83" s="6"/>
      <c r="I83" s="6"/>
      <c r="J83"/>
      <c r="K83"/>
    </row>
    <row r="84" spans="1:11" ht="22.5" customHeight="1" x14ac:dyDescent="0.25">
      <c r="A84" s="535" t="s">
        <v>117</v>
      </c>
      <c r="B84" s="734" t="s">
        <v>195</v>
      </c>
      <c r="C84" s="734"/>
      <c r="D84" s="734"/>
      <c r="E84" s="734"/>
      <c r="F84" s="734"/>
      <c r="G84" s="6"/>
      <c r="H84" s="6"/>
      <c r="I84" s="6"/>
      <c r="J84"/>
      <c r="K84"/>
    </row>
    <row r="85" spans="1:11" ht="34.5" customHeight="1" x14ac:dyDescent="0.25">
      <c r="A85" s="529" t="s">
        <v>197</v>
      </c>
      <c r="B85" s="543">
        <f>'1.5 Grande'!AA152</f>
        <v>0</v>
      </c>
      <c r="C85" s="543">
        <f>'1.5 Grande'!AA154</f>
        <v>0</v>
      </c>
      <c r="D85" s="543">
        <f>'1.5 Grande'!AA156</f>
        <v>0</v>
      </c>
      <c r="E85" s="539"/>
      <c r="F85" s="544" t="str">
        <f>IF(AND(B85=1,C85=1,D85=1),"CUMPLE","NO CUMPLE")</f>
        <v>NO CUMPLE</v>
      </c>
      <c r="G85" s="6"/>
      <c r="H85" s="6"/>
      <c r="I85" s="6"/>
      <c r="J85"/>
      <c r="K85"/>
    </row>
    <row r="86" spans="1:11" ht="7.5" customHeight="1" x14ac:dyDescent="0.25">
      <c r="A86" s="529"/>
      <c r="B86"/>
      <c r="C86"/>
      <c r="D86"/>
      <c r="E86"/>
      <c r="F86"/>
      <c r="G86" s="6"/>
      <c r="H86" s="6"/>
      <c r="I86" s="6"/>
      <c r="J86"/>
      <c r="K86"/>
    </row>
    <row r="87" spans="1:11" ht="43.5" customHeight="1" x14ac:dyDescent="0.25">
      <c r="A87" s="529" t="s">
        <v>205</v>
      </c>
      <c r="B87" s="545"/>
      <c r="C87" s="543">
        <f>'1.5 Grande'!AA167</f>
        <v>0</v>
      </c>
      <c r="D87" s="539"/>
      <c r="E87" s="539"/>
      <c r="F87" s="544" t="str">
        <f>IF(AND(C87=1),"CUMPLE","NO CUMPLE")</f>
        <v>NO CUMPLE</v>
      </c>
      <c r="G87" s="6"/>
      <c r="H87" s="6"/>
      <c r="I87" s="6"/>
      <c r="J87"/>
      <c r="K87"/>
    </row>
    <row r="88" spans="1:11" ht="22.5" customHeight="1" x14ac:dyDescent="0.25">
      <c r="A88" s="529"/>
      <c r="B88"/>
      <c r="C88"/>
      <c r="D88"/>
      <c r="E88"/>
      <c r="F88"/>
      <c r="G88" s="6"/>
      <c r="H88" s="6"/>
      <c r="I88" s="6"/>
      <c r="J88"/>
      <c r="K88"/>
    </row>
    <row r="89" spans="1:11" ht="22.5" customHeight="1" x14ac:dyDescent="0.25">
      <c r="A89" s="746" t="s">
        <v>1116</v>
      </c>
      <c r="B89" s="746"/>
      <c r="C89" s="747" t="s">
        <v>1118</v>
      </c>
      <c r="D89" s="747"/>
      <c r="E89" s="747"/>
      <c r="F89"/>
      <c r="G89" s="6"/>
      <c r="H89" s="6"/>
      <c r="I89" s="6"/>
      <c r="J89"/>
      <c r="K89"/>
    </row>
    <row r="90" spans="1:11" ht="22.5" customHeight="1" x14ac:dyDescent="0.25">
      <c r="A90" s="540"/>
      <c r="B90" s="540"/>
      <c r="C90" s="541"/>
      <c r="D90" s="541"/>
      <c r="E90" s="541"/>
      <c r="F90"/>
      <c r="G90" s="6"/>
      <c r="H90" s="6"/>
      <c r="I90" s="6"/>
      <c r="J90"/>
      <c r="K90"/>
    </row>
    <row r="91" spans="1:11" ht="22.5" customHeight="1" x14ac:dyDescent="0.25">
      <c r="A91"/>
      <c r="B91"/>
      <c r="C91"/>
      <c r="D91"/>
      <c r="E91"/>
      <c r="F91"/>
      <c r="G91" s="6"/>
      <c r="H91" s="6"/>
      <c r="I91" s="6"/>
      <c r="J91"/>
      <c r="K91"/>
    </row>
    <row r="92" spans="1:11" ht="22.5" customHeight="1" x14ac:dyDescent="0.25">
      <c r="A92" s="752" t="s">
        <v>1119</v>
      </c>
      <c r="B92" s="752"/>
      <c r="C92" s="752"/>
      <c r="D92" s="752"/>
      <c r="E92" s="752"/>
      <c r="F92" s="752"/>
      <c r="G92" s="6"/>
      <c r="H92" s="6"/>
      <c r="I92" s="6"/>
      <c r="J92"/>
      <c r="K92"/>
    </row>
    <row r="93" spans="1:11" ht="22.5" customHeight="1" x14ac:dyDescent="0.25">
      <c r="A93" s="530" t="s">
        <v>1105</v>
      </c>
      <c r="B93" s="532" t="s">
        <v>1107</v>
      </c>
      <c r="C93" s="531" t="s">
        <v>1108</v>
      </c>
      <c r="D93" s="533" t="s">
        <v>1109</v>
      </c>
      <c r="E93" s="534" t="s">
        <v>1110</v>
      </c>
      <c r="F93" s="530" t="s">
        <v>1111</v>
      </c>
      <c r="G93" s="6"/>
      <c r="H93" s="6"/>
      <c r="I93" s="6"/>
      <c r="J93"/>
      <c r="K93"/>
    </row>
    <row r="94" spans="1:11" ht="34.5" customHeight="1" x14ac:dyDescent="0.25">
      <c r="A94" s="535" t="s">
        <v>117</v>
      </c>
      <c r="B94" s="734" t="s">
        <v>210</v>
      </c>
      <c r="C94" s="734"/>
      <c r="D94" s="734"/>
      <c r="E94" s="734"/>
      <c r="F94" s="734"/>
      <c r="G94" s="6"/>
      <c r="H94" s="6"/>
      <c r="I94" s="6"/>
      <c r="J94"/>
      <c r="K94"/>
    </row>
    <row r="95" spans="1:11" ht="33.75" customHeight="1" x14ac:dyDescent="0.25">
      <c r="A95" s="529" t="s">
        <v>212</v>
      </c>
      <c r="B95" s="543">
        <f>'1.5 Grande'!AA181</f>
        <v>0</v>
      </c>
      <c r="C95" s="543">
        <f>'1.5 Grande'!AA185</f>
        <v>0</v>
      </c>
      <c r="D95" s="543">
        <f>'1.5 Grande'!AA190</f>
        <v>0</v>
      </c>
      <c r="E95" s="543">
        <f>'1.5 Grande'!AA196</f>
        <v>0</v>
      </c>
      <c r="F95" s="544" t="str">
        <f>IF(AND(B95=1,C95=1,D95=1,E95=1),"CUMPLE","NO CUMPLE")</f>
        <v>NO CUMPLE</v>
      </c>
      <c r="G95" s="6"/>
      <c r="H95" s="6"/>
      <c r="I95" s="6"/>
      <c r="J95"/>
      <c r="K95"/>
    </row>
    <row r="96" spans="1:11" ht="7.5" customHeight="1" x14ac:dyDescent="0.25">
      <c r="A96"/>
      <c r="B96"/>
      <c r="C96"/>
      <c r="D96"/>
      <c r="E96"/>
      <c r="F96"/>
      <c r="G96" s="6"/>
      <c r="H96" s="6"/>
      <c r="I96" s="6"/>
      <c r="J96"/>
      <c r="K96"/>
    </row>
    <row r="97" spans="1:11" ht="34.5" customHeight="1" x14ac:dyDescent="0.25">
      <c r="A97" s="529" t="s">
        <v>222</v>
      </c>
      <c r="B97" s="543">
        <f>'1.5 Grande'!AA205</f>
        <v>0</v>
      </c>
      <c r="C97" s="543">
        <f>'1.5 Grande'!AA206</f>
        <v>0</v>
      </c>
      <c r="D97" s="543">
        <f>'1.5 Grande'!AA209</f>
        <v>0</v>
      </c>
      <c r="E97" s="543">
        <f>'1.5 Grande'!AA211</f>
        <v>0</v>
      </c>
      <c r="F97" s="544" t="str">
        <f>IF(AND(B97=1,C97=1,D97=1,E97=1),"CUMPLE","NO CUMPLE")</f>
        <v>NO CUMPLE</v>
      </c>
      <c r="G97" s="6"/>
      <c r="H97" s="6"/>
      <c r="I97" s="6"/>
      <c r="J97"/>
      <c r="K97"/>
    </row>
    <row r="98" spans="1:11" ht="7.5" customHeight="1" x14ac:dyDescent="0.25">
      <c r="A98" s="529"/>
      <c r="B98"/>
      <c r="C98"/>
      <c r="D98"/>
      <c r="E98"/>
      <c r="F98"/>
      <c r="G98" s="6"/>
      <c r="H98" s="6"/>
      <c r="I98" s="6"/>
      <c r="J98"/>
      <c r="K98"/>
    </row>
    <row r="99" spans="1:11" ht="34.5" customHeight="1" x14ac:dyDescent="0.25">
      <c r="A99" s="529" t="s">
        <v>224</v>
      </c>
      <c r="B99" s="543">
        <f>'1.5 Grande'!AA221</f>
        <v>0</v>
      </c>
      <c r="C99" s="543">
        <f>'1.5 Grande'!AA222</f>
        <v>0</v>
      </c>
      <c r="D99" s="543">
        <f>'1.5 Grande'!AA223</f>
        <v>0</v>
      </c>
      <c r="E99" s="543">
        <f>'1.5 Grande'!AA225</f>
        <v>0</v>
      </c>
      <c r="F99" s="544" t="str">
        <f>IF(AND(B99=1,C99=1,D99=1,E99=1),"CUMPLE","NO CUMPLE")</f>
        <v>NO CUMPLE</v>
      </c>
      <c r="G99" s="6"/>
      <c r="H99" s="6"/>
      <c r="I99" s="6"/>
      <c r="J99"/>
      <c r="K99"/>
    </row>
    <row r="100" spans="1:11" ht="7.5" customHeight="1" x14ac:dyDescent="0.25">
      <c r="A100" s="529"/>
      <c r="B100"/>
      <c r="C100"/>
      <c r="D100"/>
      <c r="E100"/>
      <c r="F100"/>
      <c r="G100" s="6"/>
      <c r="H100" s="6"/>
      <c r="I100" s="6"/>
      <c r="J100"/>
      <c r="K100"/>
    </row>
    <row r="101" spans="1:11" ht="34.5" customHeight="1" x14ac:dyDescent="0.25">
      <c r="A101" s="529" t="s">
        <v>228</v>
      </c>
      <c r="B101" s="543">
        <f>'1.5 Grande'!AA233</f>
        <v>0</v>
      </c>
      <c r="C101" s="539"/>
      <c r="D101" s="539"/>
      <c r="E101" s="539"/>
      <c r="F101" s="544" t="str">
        <f>IF(AND(B101=1),"CUMPLE","NO CUMPLE")</f>
        <v>NO CUMPLE</v>
      </c>
      <c r="G101" s="6"/>
      <c r="H101" s="6"/>
      <c r="I101" s="6"/>
      <c r="J101"/>
      <c r="K101"/>
    </row>
    <row r="102" spans="1:11" ht="7.5" customHeight="1" x14ac:dyDescent="0.25">
      <c r="A102" s="529"/>
      <c r="B102"/>
      <c r="C102"/>
      <c r="D102"/>
      <c r="E102"/>
      <c r="F102"/>
      <c r="G102" s="6"/>
      <c r="H102" s="6"/>
      <c r="I102" s="6"/>
      <c r="J102"/>
      <c r="K102"/>
    </row>
    <row r="103" spans="1:11" ht="30" customHeight="1" x14ac:dyDescent="0.25">
      <c r="A103" s="535" t="s">
        <v>117</v>
      </c>
      <c r="B103" s="734" t="s">
        <v>231</v>
      </c>
      <c r="C103" s="734"/>
      <c r="D103" s="734"/>
      <c r="E103" s="734"/>
      <c r="F103" s="734"/>
      <c r="G103" s="6"/>
      <c r="H103" s="6"/>
      <c r="I103" s="6"/>
      <c r="J103"/>
      <c r="K103"/>
    </row>
    <row r="104" spans="1:11" ht="33.75" customHeight="1" x14ac:dyDescent="0.25">
      <c r="A104" s="529" t="s">
        <v>233</v>
      </c>
      <c r="B104" s="543">
        <f>'1.5 Grande'!AA244</f>
        <v>0</v>
      </c>
      <c r="C104" s="539"/>
      <c r="D104" s="539"/>
      <c r="E104" s="543">
        <f>'1.5 Grande'!AA246</f>
        <v>0</v>
      </c>
      <c r="F104" s="544" t="str">
        <f>IF(AND(B104=1,E104=1),"CUMPLE","NO CUMPLE")</f>
        <v>NO CUMPLE</v>
      </c>
      <c r="G104" s="6"/>
      <c r="H104" s="6"/>
      <c r="I104" s="6"/>
      <c r="J104"/>
      <c r="K104"/>
    </row>
    <row r="105" spans="1:11" ht="22.5" customHeight="1" x14ac:dyDescent="0.25">
      <c r="A105" s="529"/>
      <c r="B105"/>
      <c r="C105"/>
      <c r="D105"/>
      <c r="E105"/>
      <c r="F105"/>
      <c r="G105" s="6"/>
      <c r="H105" s="6"/>
      <c r="I105" s="6"/>
      <c r="J105"/>
      <c r="K105"/>
    </row>
    <row r="106" spans="1:11" ht="33.75" customHeight="1" x14ac:dyDescent="0.25">
      <c r="A106" s="746" t="s">
        <v>1116</v>
      </c>
      <c r="B106" s="746"/>
      <c r="C106" s="747" t="s">
        <v>1120</v>
      </c>
      <c r="D106" s="747"/>
      <c r="E106" s="747"/>
      <c r="F106"/>
      <c r="G106" s="6"/>
      <c r="H106" s="6"/>
      <c r="I106" s="6"/>
      <c r="J106"/>
      <c r="K106"/>
    </row>
    <row r="107" spans="1:11" ht="225" customHeight="1" x14ac:dyDescent="0.25">
      <c r="A107" s="540"/>
      <c r="B107" s="540"/>
      <c r="C107" s="542"/>
      <c r="D107" s="542"/>
      <c r="E107" s="542"/>
      <c r="F107"/>
      <c r="G107" s="6"/>
      <c r="H107" s="6"/>
      <c r="I107" s="6"/>
      <c r="J107"/>
      <c r="K107"/>
    </row>
    <row r="108" spans="1:11" ht="225" customHeight="1" x14ac:dyDescent="0.25">
      <c r="A108"/>
      <c r="B108"/>
      <c r="C108"/>
      <c r="D108"/>
      <c r="E108"/>
      <c r="F108"/>
      <c r="G108" s="6"/>
      <c r="H108" s="6"/>
      <c r="I108" s="6"/>
      <c r="J108"/>
      <c r="K108"/>
    </row>
    <row r="109" spans="1:11" ht="22.5" customHeight="1" x14ac:dyDescent="0.25">
      <c r="A109" s="748" t="s">
        <v>1132</v>
      </c>
      <c r="B109" s="748"/>
      <c r="C109" s="748"/>
      <c r="D109" s="748"/>
      <c r="E109" s="748"/>
      <c r="F109" s="748"/>
      <c r="G109" s="6"/>
      <c r="H109" s="6"/>
      <c r="I109" s="6"/>
      <c r="J109"/>
      <c r="K109"/>
    </row>
    <row r="110" spans="1:11" ht="53.25" customHeight="1" x14ac:dyDescent="0.25">
      <c r="A110" s="722" t="s">
        <v>1133</v>
      </c>
      <c r="B110" s="722"/>
      <c r="C110" s="722"/>
      <c r="D110" s="722"/>
      <c r="E110" s="722"/>
      <c r="F110" s="722"/>
      <c r="G110" s="6"/>
      <c r="H110" s="6"/>
      <c r="I110" s="6"/>
      <c r="J110"/>
      <c r="K110"/>
    </row>
    <row r="111" spans="1:11" ht="50.25" customHeight="1" x14ac:dyDescent="0.25">
      <c r="A111" s="722" t="s">
        <v>1121</v>
      </c>
      <c r="B111" s="722"/>
      <c r="C111" s="722"/>
      <c r="D111" s="722"/>
      <c r="E111" s="722"/>
      <c r="F111" s="722"/>
      <c r="G111" s="6"/>
      <c r="H111" s="6"/>
      <c r="I111" s="6"/>
      <c r="J111"/>
      <c r="K111"/>
    </row>
    <row r="112" spans="1:11" customFormat="1" ht="21" customHeight="1" x14ac:dyDescent="0.25"/>
    <row r="113" spans="1:21" ht="21.75" customHeight="1" x14ac:dyDescent="0.25">
      <c r="A113" s="730" t="s">
        <v>1124</v>
      </c>
      <c r="B113" s="730"/>
      <c r="C113" s="730"/>
      <c r="D113" s="730"/>
      <c r="E113" s="595" t="s">
        <v>1134</v>
      </c>
      <c r="F113"/>
      <c r="I113" s="200"/>
      <c r="J113"/>
      <c r="K113"/>
    </row>
    <row r="114" spans="1:21" x14ac:dyDescent="0.25">
      <c r="A114" s="813" t="s">
        <v>118</v>
      </c>
      <c r="B114" s="813"/>
      <c r="C114" s="813"/>
      <c r="D114" s="813"/>
      <c r="E114" s="596"/>
      <c r="F114"/>
      <c r="G114"/>
      <c r="H114"/>
      <c r="I114"/>
      <c r="J114"/>
      <c r="K114"/>
    </row>
    <row r="115" spans="1:21" ht="33.75" customHeight="1" x14ac:dyDescent="0.25">
      <c r="A115" s="721" t="str">
        <f>IF('1.5 Grande'!W11=TRUE,"",'1.5 Grande'!J11)</f>
        <v>La empresa de TI conoce a su mercado objetivo y  bajo un enfoque práctico desarrolla y administra el contenido de su oferta.</v>
      </c>
      <c r="B115" s="721"/>
      <c r="C115" s="721"/>
      <c r="D115" s="721"/>
      <c r="E115" s="597" t="str">
        <f>MID(F115,1,7)</f>
        <v>1.1.1</v>
      </c>
      <c r="F115" s="200" t="str">
        <f>IF('1.5 Grande'!W11=TRUE,"",'1.5 Grande'!I11)</f>
        <v>1.1.1</v>
      </c>
      <c r="G115"/>
      <c r="H115"/>
      <c r="I115"/>
      <c r="J115"/>
      <c r="K115"/>
    </row>
    <row r="116" spans="1:21" ht="33.75" customHeight="1" x14ac:dyDescent="0.25">
      <c r="A116" s="721" t="str">
        <f>IF('1.5 Grande'!W12=TRUE,"",'1.5 Grande'!J12)</f>
        <v>Cuenta con una administración de su oferta de productos y/o servicios que le permite a la Empresa de TI:</v>
      </c>
      <c r="B116" s="721"/>
      <c r="C116" s="721"/>
      <c r="D116" s="721"/>
      <c r="E116" s="597" t="str">
        <f t="shared" ref="E116" si="0">MID(F116,1,7)</f>
        <v>1.1.2.1</v>
      </c>
      <c r="F116" s="200" t="str">
        <f>IF('1.5 Grande'!W12=TRUE,"",'1.5 Grande'!I12)</f>
        <v>1.1.2.1</v>
      </c>
      <c r="G116"/>
      <c r="H116"/>
      <c r="I116"/>
      <c r="J116"/>
      <c r="K116"/>
    </row>
    <row r="117" spans="1:21" customFormat="1" ht="69.75" customHeight="1" x14ac:dyDescent="0.25">
      <c r="A117" s="724" t="str">
        <f>IF('1.5 Grande'!W13=TRUE,"",'1.5 Grande'!J13)</f>
        <v>Identificar y estructurar los servicios que serán ofrecidos en el mercado con la finalidad de alcanzar las metas y objetivos planteados, considerando los recursos ,la infraestructura de la empresa y el alcance territorial de la oferta (Regional Nacional o Internacional)</v>
      </c>
      <c r="B117" s="724"/>
      <c r="C117" s="724"/>
      <c r="D117" s="724"/>
      <c r="E117" s="597" t="str">
        <f t="shared" ref="E117:E131" si="1">MID(F117,1,7)</f>
        <v>1.1.2.1</v>
      </c>
      <c r="F117" s="200" t="str">
        <f>IF('1.5 Grande'!W13=TRUE,"",'1.5 Grande'!I13)</f>
        <v>1.1.2.1.B</v>
      </c>
      <c r="J117" s="1"/>
      <c r="K117" s="1"/>
      <c r="M117" s="6"/>
      <c r="N117" s="6"/>
      <c r="O117" s="6"/>
      <c r="P117" s="6"/>
      <c r="Q117" s="6"/>
      <c r="R117" s="6"/>
      <c r="S117" s="6"/>
      <c r="T117" s="6"/>
      <c r="U117" s="6"/>
    </row>
    <row r="118" spans="1:21" customFormat="1" ht="45.75" customHeight="1" x14ac:dyDescent="0.25">
      <c r="A118" s="721" t="str">
        <f>IF('1.5 Grande'!W14=TRUE,"",'1.5 Grande'!J14)</f>
        <v xml:space="preserve">Mide la efectividad del proceso de administración de la oferta,  ya que cuenta con indicadores de desempeño que en conjunto miden el cumplimiento de sus objetivos: </v>
      </c>
      <c r="B118" s="721"/>
      <c r="C118" s="721"/>
      <c r="D118" s="721"/>
      <c r="E118" s="597" t="str">
        <f t="shared" ref="E118" si="2">MID(F118,1,7)</f>
        <v>1.1.4.2</v>
      </c>
      <c r="F118" s="200" t="str">
        <f>IF('1.5 Grande'!W14=TRUE,"",'1.5 Grande'!I14)</f>
        <v>1.1.4.2</v>
      </c>
      <c r="J118" s="1"/>
      <c r="K118" s="1"/>
      <c r="M118" s="6"/>
      <c r="N118" s="6"/>
      <c r="O118" s="6"/>
      <c r="P118" s="6"/>
      <c r="Q118" s="6"/>
      <c r="R118" s="6"/>
      <c r="S118" s="6"/>
      <c r="T118" s="6"/>
      <c r="U118" s="6"/>
    </row>
    <row r="119" spans="1:21" customFormat="1" ht="45" customHeight="1" x14ac:dyDescent="0.25">
      <c r="A119" s="724" t="str">
        <f>IF('1.5 Grande'!W15=TRUE,"",'1.5 Grande'!J15)</f>
        <v>La empresa logra la optimización del rendimiento del portafolio de servicios en respuesta al desempeño esperado de los servicios y a los cambios en las prioridades y demandas empresariales</v>
      </c>
      <c r="B119" s="724"/>
      <c r="C119" s="724"/>
      <c r="D119" s="724"/>
      <c r="E119" s="597" t="str">
        <f t="shared" si="1"/>
        <v>1.1.4.2</v>
      </c>
      <c r="F119" s="200" t="str">
        <f>IF('1.5 Grande'!W15=TRUE,"",'1.5 Grande'!I15)</f>
        <v>1.1.4.2.A</v>
      </c>
      <c r="G119" s="1"/>
      <c r="H119" s="1"/>
      <c r="I119" s="198"/>
      <c r="J119" s="1"/>
      <c r="K119" s="1"/>
      <c r="M119" s="6"/>
      <c r="N119" s="6"/>
      <c r="O119" s="6"/>
      <c r="P119" s="6"/>
      <c r="Q119" s="6"/>
      <c r="R119" s="6"/>
      <c r="S119" s="6"/>
      <c r="T119" s="6"/>
      <c r="U119" s="6"/>
    </row>
    <row r="120" spans="1:21" customFormat="1" ht="45" customHeight="1" x14ac:dyDescent="0.25">
      <c r="A120" s="724" t="str">
        <f>IF('1.5 Grande'!W16=TRUE,"",'1.5 Grande'!J16)</f>
        <v>A través de su proceso de administración de la oferta la empresa de TI  crea soluciones viables y óptimas que satisfacen las necesidades empresariales y reducen riesgos</v>
      </c>
      <c r="B120" s="724"/>
      <c r="C120" s="724"/>
      <c r="D120" s="724"/>
      <c r="E120" s="597" t="str">
        <f t="shared" si="1"/>
        <v>1.1.4.2</v>
      </c>
      <c r="F120" s="200" t="str">
        <f>IF('1.5 Grande'!W16=TRUE,"",'1.5 Grande'!I16)</f>
        <v>1.1.4.2.B</v>
      </c>
      <c r="G120" s="1"/>
      <c r="H120" s="1"/>
      <c r="I120" s="198"/>
      <c r="J120" s="1"/>
      <c r="K120" s="1"/>
      <c r="M120" s="6"/>
      <c r="N120" s="6"/>
      <c r="O120" s="6"/>
      <c r="P120" s="6"/>
      <c r="Q120" s="6"/>
      <c r="R120" s="6"/>
      <c r="S120" s="6"/>
      <c r="T120" s="6"/>
      <c r="U120" s="6"/>
    </row>
    <row r="121" spans="1:21" s="1" customFormat="1" x14ac:dyDescent="0.25">
      <c r="A121" s="813" t="str">
        <f>IF('1.5 Grande'!W18=TRUE,"",'1.5 Grande'!J18)</f>
        <v>1.2 Administración del Valor del Cliente para la Empresa de TI</v>
      </c>
      <c r="B121" s="813"/>
      <c r="C121" s="813"/>
      <c r="D121" s="813"/>
      <c r="E121" s="597" t="str">
        <f t="shared" si="1"/>
        <v/>
      </c>
      <c r="F121" s="200"/>
      <c r="I121" s="198"/>
      <c r="L121"/>
      <c r="M121" s="6"/>
      <c r="N121" s="6"/>
      <c r="O121" s="6"/>
      <c r="P121" s="6"/>
      <c r="Q121" s="6"/>
      <c r="R121" s="6"/>
      <c r="S121" s="6"/>
      <c r="T121" s="6"/>
      <c r="U121" s="6"/>
    </row>
    <row r="122" spans="1:21" s="1" customFormat="1" ht="46.5" customHeight="1" x14ac:dyDescent="0.25">
      <c r="A122" s="721" t="str">
        <f>IF('1.5 Grande'!W23=TRUE,"",'1.5 Grande'!J23)</f>
        <v>Mediante un enfoque práctico, analiza la situación de su cartera de clientes, selecciona aquellos que le parecen más rentables y define líneas de acción enfocadas a cada uno de éstos.</v>
      </c>
      <c r="B122" s="721"/>
      <c r="C122" s="721"/>
      <c r="D122" s="721"/>
      <c r="E122" s="597" t="str">
        <f t="shared" si="1"/>
        <v>1.2.1</v>
      </c>
      <c r="F122" s="200" t="str">
        <f>IF('1.5 Grande'!W23=TRUE,"",'1.5 Grande'!I23)</f>
        <v>1.2.1</v>
      </c>
      <c r="I122" s="198"/>
      <c r="L122"/>
      <c r="M122" s="6"/>
      <c r="N122" s="6"/>
      <c r="O122" s="6"/>
      <c r="P122" s="6"/>
      <c r="Q122" s="6"/>
      <c r="R122" s="6"/>
      <c r="S122" s="6"/>
      <c r="T122" s="6"/>
      <c r="U122" s="6"/>
    </row>
    <row r="123" spans="1:21" s="1" customFormat="1" ht="46.5" customHeight="1" x14ac:dyDescent="0.25">
      <c r="A123" s="721" t="str">
        <f>IF('1.5 Grande'!W24=TRUE,"",'1.5 Grande'!J24)</f>
        <v>La empresa de TI, cuenta con un proceso de Administración del Valor del Cliente  que considera lo siguiente:</v>
      </c>
      <c r="B123" s="721"/>
      <c r="C123" s="721"/>
      <c r="D123" s="721"/>
      <c r="E123" s="597" t="str">
        <f t="shared" ref="E123" si="3">MID(F123,1,7)</f>
        <v>1.2.2.1</v>
      </c>
      <c r="F123" s="200" t="str">
        <f>IF('1.5 Grande'!W24=TRUE,"",'1.5 Grande'!I24)</f>
        <v>1.2.2.1</v>
      </c>
      <c r="I123" s="198"/>
      <c r="L123"/>
      <c r="M123" s="6"/>
      <c r="N123" s="6"/>
      <c r="O123" s="6"/>
      <c r="P123" s="6"/>
      <c r="Q123" s="6"/>
      <c r="R123" s="6"/>
      <c r="S123" s="6"/>
      <c r="T123" s="6"/>
      <c r="U123" s="6"/>
    </row>
    <row r="124" spans="1:21" s="1" customFormat="1" ht="46.5" customHeight="1" x14ac:dyDescent="0.25">
      <c r="A124" s="724" t="str">
        <f>IF('1.5 Grande'!W25=TRUE,"",'1.5 Grande'!J25)</f>
        <v xml:space="preserve">El establecimiento de los clientes más valiosos en términos económicos, el análisis del negocio potencial que se puede conseguir y el negocio potencial que se puede perder </v>
      </c>
      <c r="B124" s="724"/>
      <c r="C124" s="724"/>
      <c r="D124" s="724"/>
      <c r="E124" s="597" t="str">
        <f t="shared" si="1"/>
        <v>1.2.2.1</v>
      </c>
      <c r="F124" s="200" t="str">
        <f>IF('1.5 Grande'!W25=TRUE,"",'1.5 Grande'!I25)</f>
        <v>1.2.2.1.B</v>
      </c>
      <c r="I124" s="198"/>
      <c r="L124"/>
      <c r="M124" s="6"/>
      <c r="N124" s="6"/>
      <c r="O124" s="6"/>
      <c r="P124" s="6"/>
      <c r="Q124" s="6"/>
      <c r="R124" s="6"/>
      <c r="S124" s="6"/>
      <c r="T124" s="6"/>
      <c r="U124" s="6"/>
    </row>
    <row r="125" spans="1:21" s="1" customFormat="1" ht="46.5" customHeight="1" x14ac:dyDescent="0.25">
      <c r="A125" s="721" t="str">
        <f>IF('1.5 Grande'!W26=TRUE,"",'1.5 Grande'!J26)</f>
        <v>Su proceso de Administración del Valor del Cliente  se encuentra automatizado a través de herramientas que le permiten:</v>
      </c>
      <c r="B125" s="721"/>
      <c r="C125" s="721"/>
      <c r="D125" s="721"/>
      <c r="E125" s="597" t="str">
        <f t="shared" ref="E125" si="4">MID(F125,1,7)</f>
        <v>1.2.4.1</v>
      </c>
      <c r="F125" s="200" t="str">
        <f>IF('1.5 Grande'!W26=TRUE,"",'1.5 Grande'!I26)</f>
        <v>1.2.4.1</v>
      </c>
      <c r="I125" s="198"/>
      <c r="L125"/>
      <c r="M125" s="6"/>
      <c r="N125" s="6"/>
      <c r="O125" s="6"/>
      <c r="P125" s="6"/>
      <c r="Q125" s="6"/>
      <c r="R125" s="6"/>
      <c r="S125" s="6"/>
      <c r="T125" s="6"/>
      <c r="U125" s="6"/>
    </row>
    <row r="126" spans="1:21" s="1" customFormat="1" ht="46.5" customHeight="1" x14ac:dyDescent="0.25">
      <c r="A126" s="724" t="str">
        <f>IF('1.5 Grande'!W27=TRUE,"",'1.5 Grande'!J27)</f>
        <v xml:space="preserve">Mantener actualizados los componentes del  valor de toda su cartera de clientes actuales y potenciales </v>
      </c>
      <c r="B126" s="724"/>
      <c r="C126" s="724"/>
      <c r="D126" s="724"/>
      <c r="E126" s="597" t="str">
        <f t="shared" si="1"/>
        <v>1.2.4.1</v>
      </c>
      <c r="F126" s="200" t="str">
        <f>IF('1.5 Grande'!W27=TRUE,"",'1.5 Grande'!I27)</f>
        <v>1.2.4.1.C</v>
      </c>
      <c r="I126" s="198"/>
      <c r="L126"/>
      <c r="M126" s="6"/>
      <c r="N126" s="6"/>
      <c r="O126" s="6"/>
      <c r="P126" s="6"/>
      <c r="Q126" s="6"/>
      <c r="R126" s="6"/>
      <c r="S126" s="6"/>
      <c r="T126" s="6"/>
      <c r="U126" s="6"/>
    </row>
    <row r="127" spans="1:21" s="1" customFormat="1" ht="46.5" customHeight="1" x14ac:dyDescent="0.25">
      <c r="A127" s="721" t="str">
        <f>IF('1.5 Grande'!W28=TRUE,"",'1.5 Grande'!J28)</f>
        <v>Mide la efectividad del proceso para la Administración del Valor del Cliente ya que cuenta con indicadores de desempeño que en conjunto miden el cumplimiento de objetivos como:</v>
      </c>
      <c r="B127" s="721"/>
      <c r="C127" s="721"/>
      <c r="D127" s="721"/>
      <c r="E127" s="597" t="str">
        <f t="shared" ref="E127" si="5">MID(F127,1,7)</f>
        <v>1.2.4.2</v>
      </c>
      <c r="F127" s="200" t="str">
        <f>IF('1.5 Grande'!W28=TRUE,"",'1.5 Grande'!I28)</f>
        <v>1.2.4.2</v>
      </c>
      <c r="I127" s="198"/>
      <c r="L127"/>
      <c r="M127" s="6"/>
      <c r="N127" s="6"/>
      <c r="O127" s="6"/>
      <c r="P127" s="6"/>
      <c r="Q127" s="6"/>
      <c r="R127" s="6"/>
      <c r="S127" s="6"/>
      <c r="T127" s="6"/>
      <c r="U127" s="6"/>
    </row>
    <row r="128" spans="1:21" s="1" customFormat="1" ht="33.75" customHeight="1" x14ac:dyDescent="0.25">
      <c r="A128" s="724" t="str">
        <f>IF('1.5 Grande'!W29=TRUE,"",'1.5 Grande'!J29)</f>
        <v>La rentabilización la cartera de clientes a través de:</v>
      </c>
      <c r="B128" s="724"/>
      <c r="C128" s="724"/>
      <c r="D128" s="724"/>
      <c r="E128" s="597"/>
      <c r="F128" s="200">
        <f>IF('1.5 Grande'!W29=TRUE,"",'1.5 Grande'!I29)</f>
        <v>0</v>
      </c>
      <c r="I128" s="198"/>
      <c r="L128"/>
      <c r="M128" s="6"/>
      <c r="N128" s="6"/>
      <c r="O128" s="6"/>
      <c r="P128" s="6"/>
      <c r="Q128" s="6"/>
      <c r="R128" s="6"/>
      <c r="S128" s="6"/>
      <c r="T128" s="6"/>
      <c r="U128" s="6"/>
    </row>
    <row r="129" spans="1:21" s="1" customFormat="1" ht="46.5" customHeight="1" x14ac:dyDescent="0.25">
      <c r="A129" s="724" t="str">
        <f>IF('1.5 Grande'!W30=TRUE,"",'1.5 Grande'!J30)</f>
        <v xml:space="preserve">El aumento de la adquisición de clientes potenciales rentables para la empresa </v>
      </c>
      <c r="B129" s="724"/>
      <c r="C129" s="724"/>
      <c r="D129" s="724"/>
      <c r="E129" s="597" t="str">
        <f t="shared" si="1"/>
        <v>1.2.4.2</v>
      </c>
      <c r="F129" s="200" t="str">
        <f>IF('1.5 Grande'!W30=TRUE,"",'1.5 Grande'!I30)</f>
        <v>1.2.4.2.D</v>
      </c>
      <c r="I129" s="198"/>
      <c r="L129"/>
      <c r="M129" s="6"/>
      <c r="N129" s="6"/>
      <c r="O129" s="6"/>
      <c r="P129" s="6"/>
      <c r="Q129" s="6"/>
      <c r="R129" s="6"/>
      <c r="S129" s="6"/>
      <c r="T129" s="6"/>
      <c r="U129" s="6"/>
    </row>
    <row r="130" spans="1:21" s="1" customFormat="1" ht="46.5" customHeight="1" x14ac:dyDescent="0.25">
      <c r="A130" s="724" t="str">
        <f>IF('1.5 Grande'!W31=TRUE,"",'1.5 Grande'!J31)</f>
        <v xml:space="preserve">La disminución de la retención de clientes no rentables </v>
      </c>
      <c r="B130" s="724"/>
      <c r="C130" s="724"/>
      <c r="D130" s="724"/>
      <c r="E130" s="597" t="str">
        <f t="shared" si="1"/>
        <v>1.2.4.2</v>
      </c>
      <c r="F130" s="200" t="str">
        <f>IF('1.5 Grande'!W31=TRUE,"",'1.5 Grande'!I31)</f>
        <v>1.2.4.2.E</v>
      </c>
      <c r="I130" s="198"/>
      <c r="L130"/>
      <c r="M130" s="6"/>
      <c r="N130" s="6"/>
      <c r="O130" s="6"/>
      <c r="P130" s="6"/>
      <c r="Q130" s="6"/>
      <c r="R130" s="6"/>
      <c r="S130" s="6"/>
      <c r="T130" s="6"/>
      <c r="U130" s="6"/>
    </row>
    <row r="131" spans="1:21" s="1" customFormat="1" x14ac:dyDescent="0.25">
      <c r="A131" s="813" t="str">
        <f>IF('1.5 Grande'!W33=TRUE,"",'1.5 Grande'!J33)</f>
        <v>1.3 Administración del Valor Generado para el Cliente</v>
      </c>
      <c r="B131" s="813"/>
      <c r="C131" s="813"/>
      <c r="D131" s="813"/>
      <c r="E131" s="597" t="str">
        <f t="shared" si="1"/>
        <v/>
      </c>
      <c r="F131" s="200"/>
      <c r="I131" s="198"/>
      <c r="L131"/>
      <c r="M131" s="6"/>
      <c r="N131" s="6"/>
      <c r="O131" s="6"/>
      <c r="P131" s="6"/>
      <c r="Q131" s="6"/>
      <c r="R131" s="6"/>
      <c r="S131" s="6"/>
      <c r="T131" s="6"/>
      <c r="U131" s="6"/>
    </row>
    <row r="132" spans="1:21" s="1" customFormat="1" ht="62.25" customHeight="1" x14ac:dyDescent="0.25">
      <c r="A132" s="721" t="str">
        <f>IF('1.5 Grande'!W38=TRUE,"",'1.5 Grande'!J38)</f>
        <v>Bajo un enfoque práctico define una serie de acciones comerciales, con la finalidad de atender las necesidades de sus clientes y las adecúa a cada caso en particular conforme se va desarrollando la relación comercial</v>
      </c>
      <c r="B132" s="721"/>
      <c r="C132" s="721"/>
      <c r="D132" s="721"/>
      <c r="E132" s="597" t="str">
        <f t="shared" ref="E132:E146" si="6">MID(F132,1,7)</f>
        <v>1.3.1</v>
      </c>
      <c r="F132" s="200" t="str">
        <f>IF('1.5 Grande'!W38=TRUE,"",'1.5 Grande'!I38)</f>
        <v>1.3.1</v>
      </c>
      <c r="I132" s="198"/>
      <c r="L132"/>
      <c r="M132" s="6"/>
      <c r="N132" s="6"/>
      <c r="O132" s="6"/>
      <c r="P132" s="6"/>
      <c r="Q132" s="6"/>
      <c r="R132" s="6"/>
      <c r="S132" s="6"/>
      <c r="T132" s="6"/>
      <c r="U132" s="6"/>
    </row>
    <row r="133" spans="1:21" s="1" customFormat="1" ht="45.75" customHeight="1" x14ac:dyDescent="0.25">
      <c r="A133" s="721" t="str">
        <f>IF('1.5 Grande'!W39=TRUE,"",'1.5 Grande'!J39)</f>
        <v>Existe un mecanismo enfocado  en el proceso de Administración del Valor Generado para el Cliente y éste se encuentra formalmente documentado considerando lo siguiente:</v>
      </c>
      <c r="B133" s="721"/>
      <c r="C133" s="721"/>
      <c r="D133" s="721"/>
      <c r="E133" s="597" t="str">
        <f t="shared" ref="E133" si="7">MID(F133,1,7)</f>
        <v>1.3.2.1</v>
      </c>
      <c r="F133" s="200" t="str">
        <f>IF('1.5 Grande'!W39=TRUE,"",'1.5 Grande'!I39)</f>
        <v>1.3.2.1</v>
      </c>
      <c r="I133" s="198"/>
      <c r="L133"/>
      <c r="M133" s="6"/>
      <c r="N133" s="6"/>
      <c r="O133" s="6"/>
      <c r="P133" s="6"/>
      <c r="Q133" s="6"/>
      <c r="R133" s="6"/>
      <c r="S133" s="6"/>
      <c r="T133" s="6"/>
      <c r="U133" s="6"/>
    </row>
    <row r="134" spans="1:21" s="1" customFormat="1" ht="47.25" customHeight="1" x14ac:dyDescent="0.25">
      <c r="A134" s="724" t="str">
        <f>IF('1.5 Grande'!W40=TRUE,"",'1.5 Grande'!J40)</f>
        <v>Un diseño y mantenimiento de la base de datos de sus clientes</v>
      </c>
      <c r="B134" s="724"/>
      <c r="C134" s="724"/>
      <c r="D134" s="724"/>
      <c r="E134" s="597" t="str">
        <f t="shared" si="6"/>
        <v>1.3.2.1</v>
      </c>
      <c r="F134" s="200" t="str">
        <f>IF('1.5 Grande'!W40=TRUE,"",'1.5 Grande'!I40)</f>
        <v>1.3.2.1.C</v>
      </c>
      <c r="I134" s="198"/>
      <c r="L134"/>
      <c r="M134" s="6"/>
      <c r="N134" s="6"/>
      <c r="O134" s="6"/>
      <c r="P134" s="6"/>
      <c r="Q134" s="6"/>
      <c r="R134" s="6"/>
      <c r="S134" s="6"/>
      <c r="T134" s="6"/>
      <c r="U134" s="6"/>
    </row>
    <row r="135" spans="1:21" s="1" customFormat="1" ht="47.25" customHeight="1" x14ac:dyDescent="0.25">
      <c r="A135" s="721" t="str">
        <f>IF('1.5 Grande'!W41=TRUE,"",'1.5 Grande'!J41)</f>
        <v>Mide la efectividad del proceso  de Administración del Valor Generado para el Cliente ya que cuenta con indicadores de desempeño  que en conjunto muestran:</v>
      </c>
      <c r="B135" s="721"/>
      <c r="C135" s="721"/>
      <c r="D135" s="721"/>
      <c r="E135" s="597" t="str">
        <f t="shared" ref="E135" si="8">MID(F135,1,7)</f>
        <v>1.3.4.2</v>
      </c>
      <c r="F135" s="200" t="str">
        <f>IF('1.5 Grande'!W41=TRUE,"",'1.5 Grande'!I41)</f>
        <v>1.3.4.2</v>
      </c>
      <c r="I135" s="198"/>
      <c r="L135"/>
      <c r="M135" s="6"/>
      <c r="N135" s="6"/>
      <c r="O135" s="6"/>
      <c r="P135" s="6"/>
      <c r="Q135" s="6"/>
      <c r="R135" s="6"/>
      <c r="S135" s="6"/>
      <c r="T135" s="6"/>
      <c r="U135" s="6"/>
    </row>
    <row r="136" spans="1:21" ht="47.25" customHeight="1" x14ac:dyDescent="0.25">
      <c r="A136" s="724" t="str">
        <f>IF('1.5 Grande'!W42=TRUE,"",'1.5 Grande'!J42)</f>
        <v>Un incremento en el número de clientes, frecuencia de consumo y tiempo de la relación comercial</v>
      </c>
      <c r="B136" s="724"/>
      <c r="C136" s="724"/>
      <c r="D136" s="724"/>
      <c r="E136" s="597" t="str">
        <f t="shared" si="6"/>
        <v>1.3.4.2</v>
      </c>
      <c r="F136" s="200" t="str">
        <f>IF('1.5 Grande'!W42=TRUE,"",'1.5 Grande'!I42)</f>
        <v>1.3.4.2.B</v>
      </c>
    </row>
    <row r="137" spans="1:21" x14ac:dyDescent="0.25">
      <c r="A137" s="813" t="str">
        <f>IF('1.5 Grande'!W44=TRUE,"",'1.5 Grande'!J44)</f>
        <v>1.4 Administración de la Calidad Empresarial</v>
      </c>
      <c r="B137" s="813"/>
      <c r="C137" s="813"/>
      <c r="D137" s="813"/>
      <c r="E137" s="597" t="str">
        <f t="shared" si="6"/>
        <v/>
      </c>
      <c r="F137" s="200"/>
    </row>
    <row r="138" spans="1:21" ht="45" customHeight="1" x14ac:dyDescent="0.25">
      <c r="A138" s="721" t="str">
        <f>IF('1.5 Grande'!W49=TRUE,"",'1.5 Grande'!J49)</f>
        <v>Establece objetivos de calidad basados en percepciones y experiencia personal y desarrolla lineamientos que permitan alcanzar dichos objetivos</v>
      </c>
      <c r="B138" s="721"/>
      <c r="C138" s="721"/>
      <c r="D138" s="721"/>
      <c r="E138" s="597" t="str">
        <f t="shared" si="6"/>
        <v>1.4.1</v>
      </c>
      <c r="F138" s="200" t="str">
        <f>IF('1.5 Grande'!W49=TRUE,"",'1.5 Grande'!I49)</f>
        <v>1.4.1</v>
      </c>
    </row>
    <row r="139" spans="1:21" ht="36.75" customHeight="1" x14ac:dyDescent="0.25">
      <c r="A139" s="721" t="str">
        <f>IF('1.5 Grande'!W50=TRUE,"",'1.5 Grande'!J50)</f>
        <v xml:space="preserve">Existe un Sistema de  Gestión de Calidad y éste se encuentran formalmente documentado considerando lo siguiente:
</v>
      </c>
      <c r="B139" s="721"/>
      <c r="C139" s="721"/>
      <c r="D139" s="721"/>
      <c r="E139" s="597" t="str">
        <f>MID(F139,1,6)</f>
        <v>1.4.2</v>
      </c>
      <c r="F139" s="200" t="str">
        <f>IF('1.5 Grande'!W50=TRUE,"",'1.5 Grande'!I50)</f>
        <v>1.4.2</v>
      </c>
    </row>
    <row r="140" spans="1:21" ht="45" customHeight="1" x14ac:dyDescent="0.25">
      <c r="A140" s="724" t="str">
        <f>IF('1.5 Grande'!W51=TRUE,"",'1.5 Grande'!J51)</f>
        <v>Un  Manual de Calidad</v>
      </c>
      <c r="B140" s="724"/>
      <c r="C140" s="724"/>
      <c r="D140" s="724"/>
      <c r="E140" s="597" t="str">
        <f>MID(F140,1,6)</f>
        <v>1.4.2.</v>
      </c>
      <c r="F140" s="200" t="str">
        <f>IF('1.5 Grande'!W51=TRUE,"",'1.5 Grande'!I51)</f>
        <v>1.4.2.A</v>
      </c>
    </row>
    <row r="141" spans="1:21" ht="45" customHeight="1" x14ac:dyDescent="0.25">
      <c r="A141" s="724" t="str">
        <f>IF('1.5 Grande'!W52=TRUE,"",'1.5 Grande'!J52)</f>
        <v xml:space="preserve">El desarrollo de un Plan de Calidad por área o departamento </v>
      </c>
      <c r="B141" s="724"/>
      <c r="C141" s="724"/>
      <c r="D141" s="724"/>
      <c r="E141" s="597" t="str">
        <f>MID(F141,1,6)</f>
        <v>1.4.2.</v>
      </c>
      <c r="F141" s="200" t="str">
        <f>IF('1.5 Grande'!W52=TRUE,"",'1.5 Grande'!I52)</f>
        <v>1.4.2.B</v>
      </c>
    </row>
    <row r="142" spans="1:21" ht="45" customHeight="1" x14ac:dyDescent="0.25">
      <c r="A142" s="721" t="str">
        <f>IF('1.5 Grande'!W53=TRUE,"",'1.5 Grande'!J53)</f>
        <v>Mide la efectividad de su sistema de calidad ya que cuenta con indicadores de desempeño  que en conjunto muestran el cumplimiento de los siguientes objetivos:</v>
      </c>
      <c r="B142" s="721"/>
      <c r="C142" s="721"/>
      <c r="D142" s="721"/>
      <c r="E142" s="597" t="str">
        <f>MID(F142,1,6)</f>
        <v>1.4.4.</v>
      </c>
      <c r="F142" s="200" t="str">
        <f>IF('1.5 Grande'!W53=TRUE,"",'1.5 Grande'!I53)</f>
        <v>1.4.4.2</v>
      </c>
    </row>
    <row r="143" spans="1:21" ht="45" customHeight="1" x14ac:dyDescent="0.25">
      <c r="A143" s="724" t="str">
        <f>IF('1.5 Grande'!W54=TRUE,"",'1.5 Grande'!J54)</f>
        <v>Una mayor estandarización de los procesos así como la alineación a los requerimientos de calidad y tendencias mundiales</v>
      </c>
      <c r="B143" s="724"/>
      <c r="C143" s="724"/>
      <c r="D143" s="724"/>
      <c r="E143" s="597" t="str">
        <f>MID(F143,1,6)</f>
        <v>1.4.4.</v>
      </c>
      <c r="F143" s="200" t="str">
        <f>IF('1.5 Grande'!W54=TRUE,"",'1.5 Grande'!I54)</f>
        <v>1.4.4.2.B</v>
      </c>
    </row>
    <row r="144" spans="1:21" ht="45" customHeight="1" x14ac:dyDescent="0.25">
      <c r="A144" s="724" t="str">
        <f>IF('1.5 Grande'!W55=TRUE,"",'1.5 Grande'!J55)</f>
        <v xml:space="preserve">Una mejora de la organización y la competitividad </v>
      </c>
      <c r="B144" s="724"/>
      <c r="C144" s="724"/>
      <c r="D144" s="724"/>
      <c r="E144" s="597" t="str">
        <f t="shared" si="6"/>
        <v>1.4.4.2</v>
      </c>
      <c r="F144" s="200" t="str">
        <f>IF('1.5 Grande'!W55=TRUE,"",'1.5 Grande'!I55)</f>
        <v>1.4.4.2.E</v>
      </c>
    </row>
    <row r="145" spans="1:6" ht="45" customHeight="1" x14ac:dyDescent="0.25">
      <c r="A145" s="724" t="str">
        <f>IF('1.5 Grande'!W56=TRUE,"",'1.5 Grande'!J56)</f>
        <v xml:space="preserve">Lograr mejoras significativas en la imagen comercial de la compañía a través del incremento significativo de los casos de éxito </v>
      </c>
      <c r="B145" s="724"/>
      <c r="C145" s="724"/>
      <c r="D145" s="724"/>
      <c r="E145" s="597" t="str">
        <f t="shared" si="6"/>
        <v>1.4.4.2</v>
      </c>
      <c r="F145" s="200" t="str">
        <f>IF('1.5 Grande'!W56=TRUE,"",'1.5 Grande'!I56)</f>
        <v>1.4.4.2.H</v>
      </c>
    </row>
    <row r="146" spans="1:6" ht="42.75" customHeight="1" x14ac:dyDescent="0.25">
      <c r="A146" s="724" t="str">
        <f>IF('1.5 Grande'!W57=TRUE,"",'1.5 Grande'!J57)</f>
        <v>Generar una mayor confianza de los clientes hacia la oferta de la compañía obteniendo de ésta manera recomendaciones de los mismos</v>
      </c>
      <c r="B146" s="724"/>
      <c r="C146" s="724"/>
      <c r="D146" s="724"/>
      <c r="E146" s="597" t="str">
        <f t="shared" si="6"/>
        <v>1.4.4.2</v>
      </c>
      <c r="F146" s="200" t="str">
        <f>IF('1.5 Grande'!W57=TRUE,"",'1.5 Grande'!I57)</f>
        <v>1.4.4.2.I</v>
      </c>
    </row>
    <row r="147" spans="1:6" x14ac:dyDescent="0.25">
      <c r="A147" s="813" t="str">
        <f>IF('1.5 Grande'!W64=TRUE,"",'1.5 Grande'!J64)</f>
        <v>2.1 Planeación Estratégica Empresarial</v>
      </c>
      <c r="B147" s="813"/>
      <c r="C147" s="813"/>
      <c r="D147" s="813"/>
      <c r="E147" s="597" t="str">
        <f t="shared" ref="E147:E159" si="9">MID(F147,1,7)</f>
        <v/>
      </c>
      <c r="F147" s="200"/>
    </row>
    <row r="148" spans="1:6" ht="61.5" customHeight="1" x14ac:dyDescent="0.25">
      <c r="A148" s="721" t="str">
        <f>IF('1.5 Grande'!W69=TRUE,"",'1.5 Grande'!J69)</f>
        <v xml:space="preserve">Establece su mercado objetivo y bajo un enfoque práctico desarrolla líneas de negocio con el objetivo de satisfacer una demanda existente y busca  la obtención o generación de los recursos necesarios para el desarrollo de los negocios conforme se presentan los requerimientos          </v>
      </c>
      <c r="B148" s="721"/>
      <c r="C148" s="721"/>
      <c r="D148" s="721"/>
      <c r="E148" s="597" t="str">
        <f t="shared" si="9"/>
        <v>2.1.1</v>
      </c>
      <c r="F148" s="200" t="str">
        <f>IF('1.5 Grande'!W69=TRUE,"",'1.5 Grande'!I69)</f>
        <v>2.1.1</v>
      </c>
    </row>
    <row r="149" spans="1:6" ht="61.5" customHeight="1" x14ac:dyDescent="0.25">
      <c r="A149" s="721" t="str">
        <f>IF('1.5 Grande'!W70=TRUE,"",'1.5 Grande'!J70)</f>
        <v>Desarrolla documentos que proporcionan evidencia de las actividades llevadas a cabo o los resultados obtenidos en su proceso de Planeación Estratégica, los cuales pueden constar de:</v>
      </c>
      <c r="B149" s="721"/>
      <c r="C149" s="721"/>
      <c r="D149" s="721"/>
      <c r="E149" s="597" t="str">
        <f t="shared" ref="E149" si="10">MID(F149,1,7)</f>
        <v>2.1.3.1</v>
      </c>
      <c r="F149" s="200" t="str">
        <f>IF('1.5 Grande'!W70=TRUE,"",'1.5 Grande'!I70)</f>
        <v>2.1.3.1</v>
      </c>
    </row>
    <row r="150" spans="1:6" ht="45" customHeight="1" x14ac:dyDescent="0.25">
      <c r="A150" s="724" t="str">
        <f>IF('1.5 Grande'!W71=TRUE,"",'1.5 Grande'!J71)</f>
        <v xml:space="preserve">Modelos y metodologías para generar, seleccionar y evaluar e implementar estrategias empresariales o corporativas enfocadas en mejorar la competividad y posicionamiento de la empresa en el sector de TI  
</v>
      </c>
      <c r="B150" s="724"/>
      <c r="C150" s="724"/>
      <c r="D150" s="724"/>
      <c r="E150" s="597" t="str">
        <f t="shared" si="9"/>
        <v>2.1.3.1</v>
      </c>
      <c r="F150" s="200" t="str">
        <f>IF('1.5 Grande'!W71=TRUE,"",'1.5 Grande'!I71)</f>
        <v>2.1.3.1.A</v>
      </c>
    </row>
    <row r="151" spans="1:6" ht="45" customHeight="1" x14ac:dyDescent="0.25">
      <c r="A151" s="721" t="str">
        <f>IF('1.5 Grande'!W72=TRUE,"",'1.5 Grande'!J72)</f>
        <v>Mide la efectividad del proceso de Planeación Estratégica ya que cuenta con indicadores de desempeño muestran:</v>
      </c>
      <c r="B151" s="721"/>
      <c r="C151" s="721"/>
      <c r="D151" s="721"/>
      <c r="E151" s="597" t="str">
        <f t="shared" ref="E151" si="11">MID(F151,1,7)</f>
        <v>2.1.4.2</v>
      </c>
      <c r="F151" s="200" t="str">
        <f>IF('1.5 Grande'!W72=TRUE,"",'1.5 Grande'!I72)</f>
        <v>2.1.4.2</v>
      </c>
    </row>
    <row r="152" spans="1:6" ht="45" customHeight="1" x14ac:dyDescent="0.25">
      <c r="A152" s="724" t="str">
        <f>IF('1.5 Grande'!W73=TRUE,"",'1.5 Grande'!J73)</f>
        <v>El mantenimiento de las ventajas comparativas que permiten  alcanzar, sostener y mejorar una determinada posición en el entorno socioeconómico</v>
      </c>
      <c r="B152" s="724"/>
      <c r="C152" s="724"/>
      <c r="D152" s="724"/>
      <c r="E152" s="597" t="str">
        <f t="shared" si="9"/>
        <v>2.1.4.2</v>
      </c>
      <c r="F152" s="200" t="str">
        <f>IF('1.5 Grande'!W73=TRUE,"",'1.5 Grande'!I73)</f>
        <v>2.1.4.2.G</v>
      </c>
    </row>
    <row r="153" spans="1:6" ht="22.5" customHeight="1" x14ac:dyDescent="0.25">
      <c r="A153" s="727" t="s">
        <v>1126</v>
      </c>
      <c r="B153" s="727"/>
      <c r="C153" s="727"/>
      <c r="D153" s="727"/>
      <c r="E153" s="595" t="s">
        <v>1134</v>
      </c>
      <c r="F153" s="200"/>
    </row>
    <row r="154" spans="1:6" x14ac:dyDescent="0.25">
      <c r="A154" s="725" t="str">
        <f>IF('1.5 Grande'!W80=TRUE,"",'1.5 Grande'!J80)</f>
        <v>1.1 Administración del conocimiento financiero</v>
      </c>
      <c r="B154" s="725"/>
      <c r="C154" s="725"/>
      <c r="D154" s="725"/>
      <c r="E154" s="597" t="str">
        <f t="shared" si="9"/>
        <v/>
      </c>
      <c r="F154" s="200"/>
    </row>
    <row r="155" spans="1:6" ht="45" customHeight="1" x14ac:dyDescent="0.25">
      <c r="A155" s="721" t="str">
        <f>IF('1.5 Grande'!W85=TRUE,"",'1.5 Grande'!J85)</f>
        <v>El empresario y algunos de sus colaboradores tienen nociones de finanzas que aplican de manera práctica en la gestión financiera de la empresa.</v>
      </c>
      <c r="B155" s="721"/>
      <c r="C155" s="721"/>
      <c r="D155" s="721"/>
      <c r="E155" s="597" t="str">
        <f t="shared" si="9"/>
        <v>1.1.1</v>
      </c>
      <c r="F155" s="200" t="str">
        <f>IF('1.5 Grande'!W85=TRUE,"",'1.5 Grande'!I85)</f>
        <v>1.1.1</v>
      </c>
    </row>
    <row r="156" spans="1:6" ht="45" customHeight="1" x14ac:dyDescent="0.25">
      <c r="A156" s="721" t="str">
        <f>IF('1.5 Grande'!W86=TRUE,"",'1.5 Grande'!J86)</f>
        <v>El proceso de Administración del Conocimiento Financiero dentro de la empresa está formalizado y estructurado de tal forma que se establecen los siguientes elementos:</v>
      </c>
      <c r="B156" s="721"/>
      <c r="C156" s="721"/>
      <c r="D156" s="721"/>
      <c r="E156" s="597" t="str">
        <f t="shared" ref="E156" si="12">MID(F156,1,7)</f>
        <v>1.1.2.1</v>
      </c>
      <c r="F156" s="200" t="str">
        <f>IF('1.5 Grande'!W86=TRUE,"",'1.5 Grande'!I86)</f>
        <v>1.1.2.1</v>
      </c>
    </row>
    <row r="157" spans="1:6" ht="45" customHeight="1" x14ac:dyDescent="0.25">
      <c r="A157" s="724" t="str">
        <f>IF('1.5 Grande'!W87=TRUE,"",'1.5 Grande'!J87)</f>
        <v>Definición de los perfiles de puestos y funciones de la administración financiera, requerimientos básicos y objetivos en cuanto a conocimientos y habilidades relacionados con cada puesto</v>
      </c>
      <c r="B157" s="724"/>
      <c r="C157" s="724"/>
      <c r="D157" s="724"/>
      <c r="E157" s="597" t="str">
        <f t="shared" si="9"/>
        <v>1.1.2.1</v>
      </c>
      <c r="F157" s="200" t="str">
        <f>IF('1.5 Grande'!W87=TRUE,"",'1.5 Grande'!I87)</f>
        <v>1.1.2.1.A</v>
      </c>
    </row>
    <row r="158" spans="1:6" ht="45" customHeight="1" x14ac:dyDescent="0.25">
      <c r="A158" s="724" t="str">
        <f>IF('1.5 Grande'!W88=TRUE,"",'1.5 Grande'!J88)</f>
        <v>La empresa proporciona conocimiento al personal del área financiera para incrementar su valor agregado</v>
      </c>
      <c r="B158" s="724"/>
      <c r="C158" s="724"/>
      <c r="D158" s="724"/>
      <c r="E158" s="597" t="str">
        <f t="shared" si="9"/>
        <v>1.1.2.1</v>
      </c>
      <c r="F158" s="200" t="str">
        <f>IF('1.5 Grande'!W88=TRUE,"",'1.5 Grande'!I88)</f>
        <v>1.1.2.1.B</v>
      </c>
    </row>
    <row r="159" spans="1:6" x14ac:dyDescent="0.25">
      <c r="A159" s="725" t="str">
        <f>IF('1.5 Grande'!W90=TRUE,"",'1.5 Grande'!J90)</f>
        <v>1.2 Elaboración y Reporte de la Información Financiera</v>
      </c>
      <c r="B159" s="725"/>
      <c r="C159" s="725"/>
      <c r="D159" s="725"/>
      <c r="E159" s="597" t="str">
        <f t="shared" si="9"/>
        <v/>
      </c>
      <c r="F159" s="200"/>
    </row>
    <row r="160" spans="1:6" ht="45.75" customHeight="1" x14ac:dyDescent="0.25">
      <c r="A160" s="721" t="str">
        <f>IF('1.5 Grande'!W95=TRUE,"",'1.5 Grande'!J95)</f>
        <v>El proceso de Elaboración y Reporte de la Información Financiera se realiza de manera periódica y se administra o subcontrata (outsourcing) la actividad de elaboración y procesamiento de información financiera</v>
      </c>
      <c r="B160" s="721"/>
      <c r="C160" s="721"/>
      <c r="D160" s="721"/>
      <c r="E160" s="597" t="str">
        <f t="shared" ref="E160:E203" si="13">MID(F160,1,7)</f>
        <v>1.2.1</v>
      </c>
      <c r="F160" s="200" t="str">
        <f>IF('1.5 Grande'!W95=TRUE,"",'1.5 Grande'!I95)</f>
        <v>1.2.1</v>
      </c>
    </row>
    <row r="161" spans="1:6" ht="45.75" customHeight="1" x14ac:dyDescent="0.25">
      <c r="A161" s="721" t="str">
        <f>IF('1.5 Grande'!W96=TRUE,"",'1.5 Grande'!J96)</f>
        <v>La empresa de TI está estructurada y su proceso de Elaboración y Reporte de la Información Financiera se encuentra formalizado, a través de lo siguiente:</v>
      </c>
      <c r="B161" s="721"/>
      <c r="C161" s="721"/>
      <c r="D161" s="721"/>
      <c r="E161" s="597" t="str">
        <f t="shared" ref="E161" si="14">MID(F161,1,7)</f>
        <v>1.2.2.1</v>
      </c>
      <c r="F161" s="200" t="str">
        <f>IF('1.5 Grande'!W96=TRUE,"",'1.5 Grande'!I96)</f>
        <v>1.2.2.1</v>
      </c>
    </row>
    <row r="162" spans="1:6" ht="45.75" customHeight="1" x14ac:dyDescent="0.25">
      <c r="A162" s="724" t="str">
        <f>IF('1.5 Grande'!W97=TRUE,"",'1.5 Grande'!J97)</f>
        <v>Mantiene un historial de buró de crédito y buró legal del aval positivos</v>
      </c>
      <c r="B162" s="724"/>
      <c r="C162" s="724"/>
      <c r="D162" s="724"/>
      <c r="E162" s="597" t="str">
        <f t="shared" si="13"/>
        <v>1.2.2.1</v>
      </c>
      <c r="F162" s="200" t="str">
        <f>IF('1.5 Grande'!W97=TRUE,"",'1.5 Grande'!I97)</f>
        <v>1.2.2.1.A</v>
      </c>
    </row>
    <row r="163" spans="1:6" ht="66.75" customHeight="1" x14ac:dyDescent="0.25">
      <c r="A163" s="724" t="str">
        <f>IF('1.5 Grande'!W98=TRUE,"",'1.5 Grande'!J98)</f>
        <v>Las actividades de elaboración y reporte interno de la información financiera están definidas, consideran la definición de funciones y responsabilidades del área, la descripción de procesos y procedimientos para elaborar la información financiera de manera formal y veraz, y el cumplimiento de obligaciones legales y fiscales</v>
      </c>
      <c r="B163" s="724"/>
      <c r="C163" s="724"/>
      <c r="D163" s="724"/>
      <c r="E163" s="597" t="str">
        <f t="shared" si="13"/>
        <v>1.2.2.1</v>
      </c>
      <c r="F163" s="200" t="str">
        <f>IF('1.5 Grande'!W98=TRUE,"",'1.5 Grande'!I98)</f>
        <v>1.2.2.1.B</v>
      </c>
    </row>
    <row r="164" spans="1:6" ht="66.75" customHeight="1" x14ac:dyDescent="0.25">
      <c r="A164" s="721" t="str">
        <f>IF('1.5 Grande'!W99=TRUE,"",'1.5 Grande'!J99)</f>
        <v>Desarrolla documentos que proporcionan evidencia de las actividades llevadas a cabo o los resultados obtenidos en el proceso de Elaboración y Reporte de la Información Financiera, entre los que se encuentran:</v>
      </c>
      <c r="B164" s="721"/>
      <c r="C164" s="721"/>
      <c r="D164" s="721"/>
      <c r="E164" s="597" t="str">
        <f t="shared" ref="E164" si="15">MID(F164,1,7)</f>
        <v>1.2.3.1</v>
      </c>
      <c r="F164" s="200" t="str">
        <f>IF('1.5 Grande'!W99=TRUE,"",'1.5 Grande'!I99)</f>
        <v>1.2.3.1</v>
      </c>
    </row>
    <row r="165" spans="1:6" ht="45.75" customHeight="1" x14ac:dyDescent="0.25">
      <c r="A165" s="724" t="str">
        <f>IF('1.5 Grande'!W100=TRUE,"",'1.5 Grande'!J100)</f>
        <v>Procedimientos para la elaboración de la información financiera, la cual para ser de calidad debe ser comparable, representable, objetiva, verificable y entregable de forma oportuna</v>
      </c>
      <c r="B165" s="724"/>
      <c r="C165" s="724"/>
      <c r="D165" s="724"/>
      <c r="E165" s="597" t="str">
        <f t="shared" si="13"/>
        <v>1.2.3.1</v>
      </c>
      <c r="F165" s="200" t="str">
        <f>IF('1.5 Grande'!W100=TRUE,"",'1.5 Grande'!I100)</f>
        <v>1.2.3.1.A</v>
      </c>
    </row>
    <row r="166" spans="1:6" ht="45.75" customHeight="1" x14ac:dyDescent="0.25">
      <c r="A166" s="724" t="str">
        <f>IF('1.5 Grande'!W101=TRUE,"",'1.5 Grande'!J101)</f>
        <v>Técnicas de análisis de la información financiera, con porcentajes, razones o por comparación</v>
      </c>
      <c r="B166" s="724"/>
      <c r="C166" s="724"/>
      <c r="D166" s="724"/>
      <c r="E166" s="597" t="str">
        <f t="shared" si="13"/>
        <v>1.2.3.1</v>
      </c>
      <c r="F166" s="200" t="str">
        <f>IF('1.5 Grande'!W101=TRUE,"",'1.5 Grande'!I101)</f>
        <v>1.2.3.1.B</v>
      </c>
    </row>
    <row r="167" spans="1:6" ht="50.25" customHeight="1" x14ac:dyDescent="0.25">
      <c r="A167" s="724" t="str">
        <f>IF('1.5 Grande'!W102=TRUE,"",'1.5 Grande'!J102)</f>
        <v>Medidas de monitoreo y control de la información financiera mediante informes de cumplimiento de los objetivos y la verificación y validación de la calidad de la información y documentación financiera</v>
      </c>
      <c r="B167" s="724"/>
      <c r="C167" s="724"/>
      <c r="D167" s="724"/>
      <c r="E167" s="597" t="str">
        <f t="shared" si="13"/>
        <v>1.2.3.1</v>
      </c>
      <c r="F167" s="200" t="str">
        <f>IF('1.5 Grande'!W102=TRUE,"",'1.5 Grande'!I102)</f>
        <v>1.2.3.1.C</v>
      </c>
    </row>
    <row r="168" spans="1:6" ht="50.25" customHeight="1" x14ac:dyDescent="0.25">
      <c r="A168" s="721" t="str">
        <f>IF('1.5 Grande'!W103=TRUE,"",'1.5 Grande'!J103)</f>
        <v>Su proceso de Elaboración y Reporte de la Información Financiera se encuentra automatizado a través de herramientas que le permitan:</v>
      </c>
      <c r="B168" s="721"/>
      <c r="C168" s="721"/>
      <c r="D168" s="721"/>
      <c r="E168" s="597" t="str">
        <f t="shared" ref="E168" si="16">MID(F168,1,7)</f>
        <v>1.2.4.1</v>
      </c>
      <c r="F168" s="200" t="str">
        <f>IF('1.5 Grande'!W103=TRUE,"",'1.5 Grande'!I103)</f>
        <v>1.2.4.1</v>
      </c>
    </row>
    <row r="169" spans="1:6" ht="49.5" customHeight="1" x14ac:dyDescent="0.25">
      <c r="A169" s="724" t="str">
        <f>IF('1.5 Grande'!W104=TRUE,"",'1.5 Grande'!J104)</f>
        <v>Implementar un sistema pertinente de retroalimentación de la información entre la Dirección y el Consejo de Administración sobre los controles realizados y resultados alcanzados con respecto a los objetivos</v>
      </c>
      <c r="B169" s="724"/>
      <c r="C169" s="724"/>
      <c r="D169" s="724"/>
      <c r="E169" s="597" t="str">
        <f t="shared" si="13"/>
        <v>1.2.4.1</v>
      </c>
      <c r="F169" s="200" t="str">
        <f>IF('1.5 Grande'!W104=TRUE,"",'1.5 Grande'!I104)</f>
        <v>1.2.4.1.B</v>
      </c>
    </row>
    <row r="170" spans="1:6" ht="15" customHeight="1" x14ac:dyDescent="0.25">
      <c r="A170" s="725" t="str">
        <f>IF('1.5 Grande'!W111=TRUE,"",'1.5 Grande'!J111)</f>
        <v>2.1 Planeación y Control de Gestión Financieros</v>
      </c>
      <c r="B170" s="725"/>
      <c r="C170" s="725"/>
      <c r="D170" s="725"/>
      <c r="E170" s="597" t="str">
        <f t="shared" si="13"/>
        <v/>
      </c>
      <c r="F170" s="200"/>
    </row>
    <row r="171" spans="1:6" ht="45" customHeight="1" x14ac:dyDescent="0.25">
      <c r="A171" s="721" t="str">
        <f>IF('1.5 Grande'!W116=TRUE,"",'1.5 Grande'!J116)</f>
        <v>El proceso de Planeación y Control de Gestión Financiera se realiza con un enfoque práctico, basándose en tendencias generales del sector y en las experiencias pasadas de la empresa para proyectar la información.</v>
      </c>
      <c r="B171" s="721"/>
      <c r="C171" s="721"/>
      <c r="D171" s="721"/>
      <c r="E171" s="597" t="str">
        <f t="shared" si="13"/>
        <v>2.1.1</v>
      </c>
      <c r="F171" s="200" t="str">
        <f>IF('1.5 Grande'!W116=TRUE,"",'1.5 Grande'!I116)</f>
        <v>2.1.1</v>
      </c>
    </row>
    <row r="172" spans="1:6" ht="45" customHeight="1" x14ac:dyDescent="0.25">
      <c r="A172" s="721" t="str">
        <f>IF('1.5 Grande'!W117=TRUE,"",'1.5 Grande'!J117)</f>
        <v>La empresa cuenta con una función de Planeación y Control de Gestión Financiera cuyas actividades consideran lo siguiente:</v>
      </c>
      <c r="B172" s="721"/>
      <c r="C172" s="721"/>
      <c r="D172" s="721"/>
      <c r="E172" s="597" t="str">
        <f t="shared" ref="E172" si="17">MID(F172,1,7)</f>
        <v>2.1.2.1</v>
      </c>
      <c r="F172" s="200" t="str">
        <f>IF('1.5 Grande'!W117=TRUE,"",'1.5 Grande'!I117)</f>
        <v>2.1.2.1</v>
      </c>
    </row>
    <row r="173" spans="1:6" ht="45" customHeight="1" x14ac:dyDescent="0.25">
      <c r="A173" s="724" t="str">
        <f>IF('1.5 Grande'!W118=TRUE,"",'1.5 Grande'!J118)</f>
        <v>Elaboración de proyecciones y administración de las actividades de control de gestión con una orientación operativa (seguimiento y control de gestión presupuestaria)</v>
      </c>
      <c r="B173" s="724"/>
      <c r="C173" s="724"/>
      <c r="D173" s="724"/>
      <c r="E173" s="597" t="str">
        <f t="shared" si="13"/>
        <v>2.1.2.1</v>
      </c>
      <c r="F173" s="200" t="str">
        <f>IF('1.5 Grande'!W118=TRUE,"",'1.5 Grande'!I118)</f>
        <v>2.1.2.1.A</v>
      </c>
    </row>
    <row r="174" spans="1:6" ht="45" customHeight="1" x14ac:dyDescent="0.25">
      <c r="A174" s="721" t="str">
        <f>IF('1.5 Grande'!W119=TRUE,"",'1.5 Grande'!J119)</f>
        <v>Desarrolla modelos y metodologías que proporcionan evidencia de las actividades llevadas a cabo o los resultados obtenidos en el proceso de planeación y control de gestión financiera, entre los que se encuentran:</v>
      </c>
      <c r="B174" s="721"/>
      <c r="C174" s="721"/>
      <c r="D174" s="721"/>
      <c r="E174" s="597" t="str">
        <f t="shared" ref="E174" si="18">MID(F174,1,7)</f>
        <v>2.1.3.1</v>
      </c>
      <c r="F174" s="200" t="str">
        <f>IF('1.5 Grande'!W119=TRUE,"",'1.5 Grande'!I119)</f>
        <v>2.1.3.1</v>
      </c>
    </row>
    <row r="175" spans="1:6" ht="69" customHeight="1" x14ac:dyDescent="0.25">
      <c r="A175" s="724" t="str">
        <f>IF('1.5 Grande'!W120=TRUE,"",'1.5 Grande'!J120)</f>
        <v xml:space="preserve">Métodos para establecer diferentes tipos de planeación en función del horizonte de tiempo, entre las cuales se consideran la planeación estratégica, operativa y presupuestaria, y alineación de la planeación operativa con los objetivos estratégicos </v>
      </c>
      <c r="B175" s="724"/>
      <c r="C175" s="724"/>
      <c r="D175" s="724"/>
      <c r="E175" s="597" t="str">
        <f t="shared" si="13"/>
        <v>2.1.3.1</v>
      </c>
      <c r="F175" s="200" t="str">
        <f>IF('1.5 Grande'!W120=TRUE,"",'1.5 Grande'!I120)</f>
        <v>2.1.3.1.A</v>
      </c>
    </row>
    <row r="176" spans="1:6" ht="45" customHeight="1" x14ac:dyDescent="0.25">
      <c r="A176" s="724" t="str">
        <f>IF('1.5 Grande'!W121=TRUE,"",'1.5 Grande'!J121)</f>
        <v>Técnicas para elaborar proyecciones financieras (ventas, participación de mercado, estados financieros, etc.)</v>
      </c>
      <c r="B176" s="724"/>
      <c r="C176" s="724"/>
      <c r="D176" s="724"/>
      <c r="E176" s="597" t="str">
        <f t="shared" si="13"/>
        <v>2.1.3.1</v>
      </c>
      <c r="F176" s="200" t="str">
        <f>IF('1.5 Grande'!W121=TRUE,"",'1.5 Grande'!I121)</f>
        <v>2.1.3.1.B</v>
      </c>
    </row>
    <row r="177" spans="1:6" ht="45" customHeight="1" x14ac:dyDescent="0.25">
      <c r="A177" s="721" t="str">
        <f>IF('1.5 Grande'!W122=TRUE,"",'1.5 Grande'!J122)</f>
        <v>Su proceso de planeación y control de gestión financiera se encuentra automatizado a través de herramientas que le permitan:</v>
      </c>
      <c r="B177" s="721"/>
      <c r="C177" s="721"/>
      <c r="D177" s="721"/>
      <c r="E177" s="597" t="str">
        <f t="shared" ref="E177" si="19">MID(F177,1,7)</f>
        <v>2.1.4.1</v>
      </c>
      <c r="F177" s="200" t="str">
        <f>IF('1.5 Grande'!W122=TRUE,"",'1.5 Grande'!I122)</f>
        <v>2.1.4.1</v>
      </c>
    </row>
    <row r="178" spans="1:6" ht="48" customHeight="1" x14ac:dyDescent="0.25">
      <c r="A178" s="724" t="str">
        <f>IF('1.5 Grande'!W123=TRUE,"",'1.5 Grande'!J123)</f>
        <v xml:space="preserve">Utilizar las siguientes razones financieras como herramienta de proyección: liquidez, rentabilidad, endeudamiento, administración de activos, tasa de crecimiento, análisis del punto de equilibrio y determinación de la estructura financiera óptima </v>
      </c>
      <c r="B178" s="724"/>
      <c r="C178" s="724"/>
      <c r="D178" s="724"/>
      <c r="E178" s="597" t="str">
        <f t="shared" si="13"/>
        <v>2.1.4.1</v>
      </c>
      <c r="F178" s="200" t="str">
        <f>IF('1.5 Grande'!W123=TRUE,"",'1.5 Grande'!I123)</f>
        <v>2.1.4.1.A</v>
      </c>
    </row>
    <row r="179" spans="1:6" ht="45" customHeight="1" x14ac:dyDescent="0.25">
      <c r="A179" s="724" t="str">
        <f>IF('1.5 Grande'!W124=TRUE,"",'1.5 Grande'!J124)</f>
        <v>Realizar presupuestos operativos (ingresos presupuestados) y financieros (balance presupuestado y presupuestado de flujo de caja)</v>
      </c>
      <c r="B179" s="724"/>
      <c r="C179" s="724"/>
      <c r="D179" s="724"/>
      <c r="E179" s="597" t="str">
        <f t="shared" si="13"/>
        <v>2.1.4.1</v>
      </c>
      <c r="F179" s="200" t="str">
        <f>IF('1.5 Grande'!W124=TRUE,"",'1.5 Grande'!I124)</f>
        <v>2.1.4.1.B</v>
      </c>
    </row>
    <row r="180" spans="1:6" ht="15" customHeight="1" x14ac:dyDescent="0.25">
      <c r="A180" s="725" t="str">
        <f>IF('1.5 Grande'!W126=TRUE,"",'1.5 Grande'!J126)</f>
        <v>2.2 Administración del Capital de Trabajo</v>
      </c>
      <c r="B180" s="725"/>
      <c r="C180" s="725"/>
      <c r="D180" s="725"/>
      <c r="E180" s="597" t="str">
        <f t="shared" si="13"/>
        <v/>
      </c>
      <c r="F180" s="200"/>
    </row>
    <row r="181" spans="1:6" ht="45" customHeight="1" x14ac:dyDescent="0.25">
      <c r="A181" s="721" t="str">
        <f>IF('1.5 Grande'!W131=TRUE,"",'1.5 Grande'!J131)</f>
        <v>El proceso de Administración del Capital de Trabajo se realiza de forma funcional, conforme va operando la empresa y van desarrollándose los  proyectos y/o servicios. Existen registros donde se determina el nivel de liquidez de la empresa.</v>
      </c>
      <c r="B181" s="721"/>
      <c r="C181" s="721"/>
      <c r="D181" s="721"/>
      <c r="E181" s="597" t="str">
        <f t="shared" si="13"/>
        <v>2.2.1.1</v>
      </c>
      <c r="F181" s="200" t="str">
        <f>IF('1.5 Grande'!W131=TRUE,"",'1.5 Grande'!I131)</f>
        <v>2.2.1.1</v>
      </c>
    </row>
    <row r="182" spans="1:6" ht="65.25" customHeight="1" x14ac:dyDescent="0.25">
      <c r="A182" s="721" t="str">
        <f>IF('1.5 Grande'!W132=TRUE,"",'1.5 Grande'!J132)</f>
        <v>Además, el capital de trabajo se financia con una orientación pragmática, en función de los recursos disponibles en la empresa y de las deudas que se contraen. Existen registros de los financiamientos utilizados para operar, tales como la tesorería o los préstamos otorgados (clientes, proveedores, créditos bancarios).</v>
      </c>
      <c r="B182" s="721"/>
      <c r="C182" s="721"/>
      <c r="D182" s="721"/>
      <c r="E182" s="597" t="str">
        <f t="shared" si="13"/>
        <v>2.2.1.2</v>
      </c>
      <c r="F182" s="200" t="str">
        <f>IF('1.5 Grande'!W132=TRUE,"",'1.5 Grande'!I132)</f>
        <v>2.2.1.2</v>
      </c>
    </row>
    <row r="183" spans="1:6" ht="43.5" customHeight="1" x14ac:dyDescent="0.25">
      <c r="A183" s="721" t="str">
        <f>IF('1.5 Grande'!W133=TRUE,"",'1.5 Grande'!J133)</f>
        <v>El proceso de Administración del Capital de Trabajo en la empresa de TI está estructurado a través de los aspectos siguientes:</v>
      </c>
      <c r="B183" s="721"/>
      <c r="C183" s="721"/>
      <c r="D183" s="721"/>
      <c r="E183" s="597" t="str">
        <f t="shared" ref="E183" si="20">MID(F183,1,7)</f>
        <v>2.2.2.1</v>
      </c>
      <c r="F183" s="200" t="str">
        <f>IF('1.5 Grande'!W133=TRUE,"",'1.5 Grande'!I133)</f>
        <v>2.2.2.1</v>
      </c>
    </row>
    <row r="184" spans="1:6" ht="45" customHeight="1" x14ac:dyDescent="0.25">
      <c r="A184" s="724" t="str">
        <f>IF('1.5 Grande'!W134=TRUE,"",'1.5 Grande'!J134)</f>
        <v>Elaboración de un Plan de Administración del Efectivo y Valores Negociables con fines a asegurar saldos adecuados de efectivo</v>
      </c>
      <c r="B184" s="724"/>
      <c r="C184" s="724"/>
      <c r="D184" s="724"/>
      <c r="E184" s="597" t="str">
        <f t="shared" si="13"/>
        <v>2.2.2.1</v>
      </c>
      <c r="F184" s="200" t="str">
        <f>IF('1.5 Grande'!W134=TRUE,"",'1.5 Grande'!I134)</f>
        <v>2.2.2.1.A</v>
      </c>
    </row>
    <row r="185" spans="1:6" ht="45" customHeight="1" x14ac:dyDescent="0.25">
      <c r="A185" s="724" t="str">
        <f>IF('1.5 Grande'!W135=TRUE,"",'1.5 Grande'!J135)</f>
        <v>Análisis del flujo de caja para detectar los problemas de liquidez, conocer la viabilidad de los proyectos y la rentabilidad de la empresa</v>
      </c>
      <c r="B185" s="724"/>
      <c r="C185" s="724"/>
      <c r="D185" s="724"/>
      <c r="E185" s="597" t="str">
        <f t="shared" si="13"/>
        <v>2.2.2.1</v>
      </c>
      <c r="F185" s="200" t="str">
        <f>IF('1.5 Grande'!W135=TRUE,"",'1.5 Grande'!I135)</f>
        <v>2.2.2.1.C</v>
      </c>
    </row>
    <row r="186" spans="1:6" ht="48" customHeight="1" x14ac:dyDescent="0.25">
      <c r="A186" s="724" t="str">
        <f>IF('1.5 Grande'!W136=TRUE,"",'1.5 Grande'!J136)</f>
        <v>Determinación de la forma en la que se puedan incrementar las entradas y reducir las salidas de efectivo en términos de volumen y frecuencia para alinear el ciclo operativo con el ciclo de caja</v>
      </c>
      <c r="B186" s="724"/>
      <c r="C186" s="724"/>
      <c r="D186" s="724"/>
      <c r="E186" s="597" t="str">
        <f t="shared" si="13"/>
        <v>2.2.2.1</v>
      </c>
      <c r="F186" s="200" t="str">
        <f>IF('1.5 Grande'!W136=TRUE,"",'1.5 Grande'!I136)</f>
        <v>2.2.2.1.D</v>
      </c>
    </row>
    <row r="187" spans="1:6" ht="48" customHeight="1" x14ac:dyDescent="0.25">
      <c r="A187" s="721" t="str">
        <f>IF('1.5 Grande'!W137=TRUE,"",'1.5 Grande'!J137)</f>
        <v>La empresa desarrolla modelos y metodologías que le permitan maximizar la eficacia de su proceso de Administración del Capital de Trabajo, tales como:</v>
      </c>
      <c r="B187" s="721"/>
      <c r="C187" s="721"/>
      <c r="D187" s="721"/>
      <c r="E187" s="597" t="str">
        <f t="shared" ref="E187" si="21">MID(F187,1,7)</f>
        <v>2.2.3.1</v>
      </c>
      <c r="F187" s="200" t="str">
        <f>IF('1.5 Grande'!W137=TRUE,"",'1.5 Grande'!I137)</f>
        <v>2.2.3.1</v>
      </c>
    </row>
    <row r="188" spans="1:6" ht="48" customHeight="1" x14ac:dyDescent="0.25">
      <c r="A188" s="724" t="str">
        <f>IF('1.5 Grande'!W138=TRUE,"",'1.5 Grande'!J138)</f>
        <v>Estrategias de previsión, análisis y diferenciación de los planes de financiamiento:</v>
      </c>
      <c r="B188" s="724"/>
      <c r="C188" s="724"/>
      <c r="D188" s="724"/>
      <c r="E188" s="597"/>
      <c r="F188" s="200">
        <f>IF('1.5 Grande'!W138=TRUE,"",'1.5 Grande'!I138)</f>
        <v>0</v>
      </c>
    </row>
    <row r="189" spans="1:6" ht="45" customHeight="1" x14ac:dyDescent="0.25">
      <c r="A189" s="724" t="str">
        <f>IF('1.5 Grande'!W139=TRUE,"",'1.5 Grande'!J139)</f>
        <v>Estrategias de gestión de pasivos circulantes, mediante las cuales se analizan las formas de financiamiento disponibles, ya sea espontáneo o no espontáneo</v>
      </c>
      <c r="B189" s="724"/>
      <c r="C189" s="724"/>
      <c r="D189" s="724"/>
      <c r="E189" s="597" t="str">
        <f t="shared" si="13"/>
        <v>2.2.3.1</v>
      </c>
      <c r="F189" s="200" t="str">
        <f>IF('1.5 Grande'!W139=TRUE,"",'1.5 Grande'!I139)</f>
        <v>2.2.3.1.F</v>
      </c>
    </row>
    <row r="190" spans="1:6" ht="45" customHeight="1" x14ac:dyDescent="0.25">
      <c r="A190" s="724" t="str">
        <f>IF('1.5 Grande'!W140=TRUE,"",'1.5 Grande'!J140)</f>
        <v>Análisis de la eficiencia en la administración de activos mediante el índice de rotación de activos, días de cartera, proveedores y del ciclo financiero</v>
      </c>
      <c r="B190" s="724"/>
      <c r="C190" s="724"/>
      <c r="D190" s="724"/>
      <c r="E190" s="597" t="str">
        <f t="shared" si="13"/>
        <v>2.2.3.1</v>
      </c>
      <c r="F190" s="200" t="str">
        <f>IF('1.5 Grande'!W140=TRUE,"",'1.5 Grande'!I140)</f>
        <v>2.2.3.1.G</v>
      </c>
    </row>
    <row r="191" spans="1:6" ht="15" customHeight="1" x14ac:dyDescent="0.25">
      <c r="A191" s="725" t="str">
        <f>IF('1.5 Grande'!W147=TRUE,"",'1.5 Grande'!J147)</f>
        <v>3.1 Generación de Valor Económico</v>
      </c>
      <c r="B191" s="725"/>
      <c r="C191" s="725"/>
      <c r="D191" s="725"/>
      <c r="E191" s="597" t="str">
        <f t="shared" si="13"/>
        <v/>
      </c>
      <c r="F191" s="200"/>
    </row>
    <row r="192" spans="1:6" ht="44.25" customHeight="1" x14ac:dyDescent="0.25">
      <c r="A192" s="721" t="str">
        <f>IF('1.5 Grande'!W152=TRUE,"",'1.5 Grande'!J152)</f>
        <v>El proceso de Generación de Valor Económico se administra de forma práctica, por medio de una gestión diaria que puede incluir una evidencia de generación de utilidades.</v>
      </c>
      <c r="B192" s="721"/>
      <c r="C192" s="721"/>
      <c r="D192" s="721"/>
      <c r="E192" s="597" t="str">
        <f t="shared" si="13"/>
        <v>3.1.1</v>
      </c>
      <c r="F192" s="200" t="str">
        <f>IF('1.5 Grande'!W152=TRUE,"",'1.5 Grande'!I152)</f>
        <v>3.1.1</v>
      </c>
    </row>
    <row r="193" spans="1:6" ht="44.25" customHeight="1" x14ac:dyDescent="0.25">
      <c r="A193" s="721" t="str">
        <f>IF('1.5 Grande'!W153=TRUE,"",'1.5 Grande'!J153)</f>
        <v>A través de un proceso formal de Generación de Valor Económico, la empresa:</v>
      </c>
      <c r="B193" s="721"/>
      <c r="C193" s="721"/>
      <c r="D193" s="721"/>
      <c r="E193" s="597" t="str">
        <f t="shared" ref="E193" si="22">MID(F193,1,7)</f>
        <v>3.1.2.1</v>
      </c>
      <c r="F193" s="200" t="str">
        <f>IF('1.5 Grande'!W153=TRUE,"",'1.5 Grande'!I153)</f>
        <v>3.1.2.1</v>
      </c>
    </row>
    <row r="194" spans="1:6" ht="44.25" customHeight="1" x14ac:dyDescent="0.25">
      <c r="A194" s="724" t="str">
        <f>IF('1.5 Grande'!W154=TRUE,"",'1.5 Grande'!J154)</f>
        <v>Administra sus proyectos, servicios y/o productos tomando en cuenta los conceptos de costo-rentabilidad</v>
      </c>
      <c r="B194" s="724"/>
      <c r="C194" s="724"/>
      <c r="D194" s="724"/>
      <c r="E194" s="597" t="str">
        <f t="shared" si="13"/>
        <v>3.1.2.1</v>
      </c>
      <c r="F194" s="200" t="str">
        <f>IF('1.5 Grande'!W154=TRUE,"",'1.5 Grande'!I154)</f>
        <v>3.1.2.1.A</v>
      </c>
    </row>
    <row r="195" spans="1:6" ht="44.25" customHeight="1" x14ac:dyDescent="0.25">
      <c r="A195" s="721" t="str">
        <f>IF('1.5 Grande'!W155=TRUE,"",'1.5 Grande'!J155)</f>
        <v>Desarrolla modelos y metodologías que ayudan a la empresa a optimizar su proceso de Generación de Valor Económico, entre ellos:</v>
      </c>
      <c r="B195" s="721"/>
      <c r="C195" s="721"/>
      <c r="D195" s="721"/>
      <c r="E195" s="597" t="str">
        <f t="shared" ref="E195" si="23">MID(F195,1,7)</f>
        <v>3.1.3.1</v>
      </c>
      <c r="F195" s="200" t="str">
        <f>IF('1.5 Grande'!W155=TRUE,"",'1.5 Grande'!I155)</f>
        <v>3.1.3.1</v>
      </c>
    </row>
    <row r="196" spans="1:6" ht="50.25" customHeight="1" x14ac:dyDescent="0.25">
      <c r="A196" s="724" t="str">
        <f>IF('1.5 Grande'!W156=TRUE,"",'1.5 Grande'!J156)</f>
        <v>Metodologías para evidenciar y valorar los ingresos provenientes de activos intangibles, tales como marcas, patentes, licencias, franquicias, derechos de autor, exclusividad en los productos o en la distribución, existencia de partners, etc.</v>
      </c>
      <c r="B196" s="724"/>
      <c r="C196" s="724"/>
      <c r="D196" s="724"/>
      <c r="E196" s="597" t="str">
        <f t="shared" si="13"/>
        <v>3.1.3.1</v>
      </c>
      <c r="F196" s="200" t="str">
        <f>IF('1.5 Grande'!W156=TRUE,"",'1.5 Grande'!I156)</f>
        <v>3.1.3.1.A</v>
      </c>
    </row>
    <row r="197" spans="1:6" ht="52.5" customHeight="1" x14ac:dyDescent="0.25">
      <c r="A197" s="724" t="str">
        <f>IF('1.5 Grande'!W157=TRUE,"",'1.5 Grande'!J157)</f>
        <v>Análisis de la cobertura de deuda de tal manera que la empresa pueda garantizar el pago de sus obligaciones a corto plazo y de la estructura de endeudamiento para asegurar que se cuenta con suficiente capital contable para financiar los activos</v>
      </c>
      <c r="B197" s="724"/>
      <c r="C197" s="724"/>
      <c r="D197" s="724"/>
      <c r="E197" s="597" t="str">
        <f t="shared" si="13"/>
        <v>3.1.3.1</v>
      </c>
      <c r="F197" s="200" t="str">
        <f>IF('1.5 Grande'!W157=TRUE,"",'1.5 Grande'!I157)</f>
        <v>3.1.3.1.B</v>
      </c>
    </row>
    <row r="198" spans="1:6" ht="51" customHeight="1" x14ac:dyDescent="0.25">
      <c r="A198" s="724" t="str">
        <f>IF('1.5 Grande'!W158=TRUE,"",'1.5 Grande'!J158)</f>
        <v>Estrategias para aumentar la rentabilidad sobre activos (ROA) mediante una reducción del capital de trabajo o de los activos fijos, y la rentabilidad sobre el capital (ROE) mediante un mayor endeudamiento o reducción del patrimonio</v>
      </c>
      <c r="B198" s="724"/>
      <c r="C198" s="724"/>
      <c r="D198" s="724"/>
      <c r="E198" s="597" t="str">
        <f t="shared" si="13"/>
        <v>3.1.3.1</v>
      </c>
      <c r="F198" s="200" t="str">
        <f>IF('1.5 Grande'!W158=TRUE,"",'1.5 Grande'!I158)</f>
        <v>3.1.3.1.C</v>
      </c>
    </row>
    <row r="199" spans="1:6" ht="51" customHeight="1" x14ac:dyDescent="0.25">
      <c r="A199" s="724" t="str">
        <f>IF('1.5 Grande'!W159=TRUE,"",'1.5 Grande'!J159)</f>
        <v>Modelos para evaluar la creación de valor en base a su capital intelectual y a su capacidad para transformarlo en capital financiero (competencias del personal en los procesos, estructura interna y externa de la empresa)</v>
      </c>
      <c r="B199" s="724"/>
      <c r="C199" s="724"/>
      <c r="D199" s="724"/>
      <c r="E199" s="597" t="str">
        <f t="shared" si="13"/>
        <v>3.1.3.1</v>
      </c>
      <c r="F199" s="200" t="str">
        <f>IF('1.5 Grande'!W159=TRUE,"",'1.5 Grande'!I159)</f>
        <v>3.1.3.1.D</v>
      </c>
    </row>
    <row r="200" spans="1:6" ht="44.25" customHeight="1" x14ac:dyDescent="0.25">
      <c r="A200" s="724" t="str">
        <f>IF('1.5 Grande'!W160=TRUE,"",'1.5 Grande'!J160)</f>
        <v xml:space="preserve">Comparación de la tasa de crecimiento de la empresa con la del sector </v>
      </c>
      <c r="B200" s="724"/>
      <c r="C200" s="724"/>
      <c r="D200" s="724"/>
      <c r="E200" s="597" t="str">
        <f t="shared" si="13"/>
        <v>3.1.3.1</v>
      </c>
      <c r="F200" s="200" t="str">
        <f>IF('1.5 Grande'!W160=TRUE,"",'1.5 Grande'!I160)</f>
        <v>3.1.3.1.E</v>
      </c>
    </row>
    <row r="201" spans="1:6" ht="15" customHeight="1" x14ac:dyDescent="0.25">
      <c r="A201" s="725" t="str">
        <f>IF('1.5 Grande'!W162=TRUE,"",'1.5 Grande'!J162)</f>
        <v>3.2 Maximización de la Rentabilidad del Proyecto de Inversión</v>
      </c>
      <c r="B201" s="725"/>
      <c r="C201" s="725"/>
      <c r="D201" s="725"/>
      <c r="E201" s="597" t="str">
        <f t="shared" si="13"/>
        <v/>
      </c>
      <c r="F201" s="200"/>
    </row>
    <row r="202" spans="1:6" ht="45.75" customHeight="1" x14ac:dyDescent="0.25">
      <c r="A202" s="721" t="str">
        <f>IF('1.5 Grande'!W167=TRUE,"",'1.5 Grande'!J167)</f>
        <v xml:space="preserve">El proceso de Maximización de la Rentabilidad del Proyecto de Inversión está estructurado, y al realizar una inversión la empresa considera lo siguiente: </v>
      </c>
      <c r="B202" s="721"/>
      <c r="C202" s="721"/>
      <c r="D202" s="721"/>
      <c r="E202" s="597" t="str">
        <f t="shared" ref="E202" si="24">MID(F202,1,7)</f>
        <v>3.2.2.1</v>
      </c>
      <c r="F202" s="200" t="str">
        <f>IF('1.5 Grande'!W167=TRUE,"",'1.5 Grande'!I167)</f>
        <v>3.2.2.1</v>
      </c>
    </row>
    <row r="203" spans="1:6" ht="52.5" customHeight="1" x14ac:dyDescent="0.25">
      <c r="A203" s="724" t="str">
        <f>IF('1.5 Grande'!W168=TRUE,"",'1.5 Grande'!J168)</f>
        <v>Análisis de la viabilidad financiera de los proyectos y acceso a fuentes de financiamiento por medio de Capital riesgo o Capital de proximidad, y préstamos bancarios a corto/mediano plazo</v>
      </c>
      <c r="B203" s="724"/>
      <c r="C203" s="724"/>
      <c r="D203" s="724"/>
      <c r="E203" s="597" t="str">
        <f t="shared" si="13"/>
        <v>3.2.2.1</v>
      </c>
      <c r="F203" s="200" t="str">
        <f>IF('1.5 Grande'!W168=TRUE,"",'1.5 Grande'!I168)</f>
        <v>3.2.2.1.B</v>
      </c>
    </row>
    <row r="204" spans="1:6" ht="22.5" customHeight="1" x14ac:dyDescent="0.25">
      <c r="A204" s="723" t="s">
        <v>1127</v>
      </c>
      <c r="B204" s="723"/>
      <c r="C204" s="723"/>
      <c r="D204" s="723"/>
      <c r="E204" s="595" t="s">
        <v>1134</v>
      </c>
      <c r="F204" s="200"/>
    </row>
    <row r="205" spans="1:6" ht="15" customHeight="1" x14ac:dyDescent="0.25">
      <c r="A205" s="729" t="str">
        <f>IF('1.5 Grande'!W176=TRUE,"",'1.5 Grande'!J176)</f>
        <v>1.1 Administración de proyectos de TI</v>
      </c>
      <c r="B205" s="729"/>
      <c r="C205" s="729"/>
      <c r="D205" s="729"/>
      <c r="E205" s="597"/>
      <c r="F205" s="200"/>
    </row>
    <row r="206" spans="1:6" ht="45.75" customHeight="1" x14ac:dyDescent="0.25">
      <c r="A206" s="721" t="str">
        <f>IF('1.5 Grande'!W181=TRUE,"",'1.5 Grande'!J181)</f>
        <v>Existe un proceso de Administración de Proyectos de TI, el cual se administra de forma práctica y en donde el empresario se basa en su experiencia para:</v>
      </c>
      <c r="B206" s="721"/>
      <c r="C206" s="721"/>
      <c r="D206" s="721"/>
      <c r="E206" s="597" t="str">
        <f>MID(F206,1,6)</f>
        <v>1.1.1</v>
      </c>
      <c r="F206" s="200" t="str">
        <f>IF('1.5 Grande'!W181=TRUE,"",'1.5 Grande'!I181)</f>
        <v>1.1.1</v>
      </c>
    </row>
    <row r="207" spans="1:6" ht="45" customHeight="1" x14ac:dyDescent="0.25">
      <c r="A207" s="724" t="str">
        <f>IF('1.5 Grande'!W182=TRUE,"",'1.5 Grande'!J182)</f>
        <v>Crear proyectos y gestionarlos con procesos aceptados y prácticos</v>
      </c>
      <c r="B207" s="724"/>
      <c r="C207" s="724"/>
      <c r="D207" s="724"/>
      <c r="E207" s="597" t="str">
        <f>MID(F207,1,6)</f>
        <v>1.1.1.</v>
      </c>
      <c r="F207" s="200" t="str">
        <f>IF('1.5 Grande'!W182=TRUE,"",'1.5 Grande'!I182)</f>
        <v>1.1.1.A</v>
      </c>
    </row>
    <row r="208" spans="1:6" ht="45" customHeight="1" x14ac:dyDescent="0.25">
      <c r="A208" s="724" t="str">
        <f>IF('1.5 Grande'!W183=TRUE,"",'1.5 Grande'!J183)</f>
        <v>Generar documentación sobre los proyectos de TI sin que exista un modelo o metodología estándar y formal para ello</v>
      </c>
      <c r="B208" s="724"/>
      <c r="C208" s="724"/>
      <c r="D208" s="724"/>
      <c r="E208" s="597" t="str">
        <f>MID(F208,1,6)</f>
        <v>1.1.1.</v>
      </c>
      <c r="F208" s="200" t="str">
        <f>IF('1.5 Grande'!W183=TRUE,"",'1.5 Grande'!I183)</f>
        <v>1.1.1.B</v>
      </c>
    </row>
    <row r="209" spans="1:6" ht="45" customHeight="1" x14ac:dyDescent="0.25">
      <c r="A209" s="721" t="str">
        <f>IF('1.5 Grande'!W184=TRUE,"",'1.5 Grande'!J184)</f>
        <v>El proceso de Administración de Proyectos de TI está estandarizado y estructurado, de tal forma que existen elementos que permiten a la empresa:</v>
      </c>
      <c r="B209" s="721"/>
      <c r="C209" s="721"/>
      <c r="D209" s="721"/>
      <c r="E209" s="597" t="str">
        <f t="shared" ref="E209" si="25">MID(F209,1,7)</f>
        <v>1.1.2.1</v>
      </c>
      <c r="F209" s="200" t="str">
        <f>IF('1.5 Grande'!W184=TRUE,"",'1.5 Grande'!I184)</f>
        <v>1.1.2.1</v>
      </c>
    </row>
    <row r="210" spans="1:6" ht="45" customHeight="1" x14ac:dyDescent="0.25">
      <c r="A210" s="724" t="str">
        <f>IF('1.5 Grande'!W185=TRUE,"",'1.5 Grande'!J185)</f>
        <v>Contar con un marco de trabajo que define la estructura, los procedimientos, las técnicas, así como las funciones y responsabilidades de los miembros del proyecto para asegurar que los recursos se alineen al presupuesto establecido</v>
      </c>
      <c r="B210" s="724"/>
      <c r="C210" s="724"/>
      <c r="D210" s="724"/>
      <c r="E210" s="597" t="str">
        <f t="shared" ref="E210:E248" si="26">MID(F210,1,7)</f>
        <v>1.1.2.1</v>
      </c>
      <c r="F210" s="200" t="str">
        <f>IF('1.5 Grande'!W185=TRUE,"",'1.5 Grande'!I185)</f>
        <v>1.1.2.1.A</v>
      </c>
    </row>
    <row r="211" spans="1:6" ht="45" customHeight="1" x14ac:dyDescent="0.25">
      <c r="A211" s="724" t="str">
        <f>IF('1.5 Grande'!W186=TRUE,"",'1.5 Grande'!J186)</f>
        <v xml:space="preserve">Realizar un seguimiento de los proyectos en cuanto a su cronograma, costo y desempeño técnico por medio de indicadores básicos  </v>
      </c>
      <c r="B211" s="724"/>
      <c r="C211" s="724"/>
      <c r="D211" s="724"/>
      <c r="E211" s="597" t="str">
        <f t="shared" si="26"/>
        <v>1.1.2.1</v>
      </c>
      <c r="F211" s="200" t="str">
        <f>IF('1.5 Grande'!W186=TRUE,"",'1.5 Grande'!I186)</f>
        <v>1.1.2.1.C</v>
      </c>
    </row>
    <row r="212" spans="1:6" ht="45" customHeight="1" x14ac:dyDescent="0.25">
      <c r="A212" s="721" t="str">
        <f>IF('1.5 Grande'!W187=TRUE,"",'1.5 Grande'!J187)</f>
        <v>Todos éstos aspectos se encuentran formalmente documentados a través de:</v>
      </c>
      <c r="B212" s="721"/>
      <c r="C212" s="721"/>
      <c r="D212" s="721"/>
      <c r="E212" s="597" t="str">
        <f t="shared" ref="E212" si="27">MID(F212,1,7)</f>
        <v>1.1.2.2</v>
      </c>
      <c r="F212" s="200" t="str">
        <f>IF('1.5 Grande'!W187=TRUE,"",'1.5 Grande'!I187)</f>
        <v>1.1.2.2</v>
      </c>
    </row>
    <row r="213" spans="1:6" ht="45" customHeight="1" x14ac:dyDescent="0.25">
      <c r="A213" s="724" t="str">
        <f>IF('1.5 Grande'!W188=TRUE,"",'1.5 Grande'!J188)</f>
        <v>Un expediente del proyecto que permita una adecuada evaluación planeación de recursos y actividades en la fase de preparación y arranque, y seguimiento al proyecto en la fase de ejecución del y cierre del mismo</v>
      </c>
      <c r="B213" s="724"/>
      <c r="C213" s="724"/>
      <c r="D213" s="724"/>
      <c r="E213" s="597" t="str">
        <f t="shared" si="26"/>
        <v>1.1.2.2</v>
      </c>
      <c r="F213" s="200" t="str">
        <f>IF('1.5 Grande'!W188=TRUE,"",'1.5 Grande'!I188)</f>
        <v>1.1.2.2.A</v>
      </c>
    </row>
    <row r="214" spans="1:6" ht="93.75" customHeight="1" x14ac:dyDescent="0.25">
      <c r="A214" s="721" t="str">
        <f>IF('1.5 Grande'!W189=TRUE,"",'1.5 Grande'!J189)</f>
        <v xml:space="preserve">Se administran varios proyectos simultáneamente por medio del área de Gestión de Proyectos, encargada de centralizar, coordinar la administración de los proyectos y generar valor a través de la ejecución exitosa y eficiente de los proyectos.
Además, la empresa desarrolla estrategias y utiliza modelos y metodologías que le permiten potenciar la eficiencia de sus proyectos de TI a través de la ejecución de los siguientes elementos:
</v>
      </c>
      <c r="B214" s="721"/>
      <c r="C214" s="721"/>
      <c r="D214" s="721"/>
      <c r="E214" s="597" t="str">
        <f t="shared" ref="E214" si="28">MID(F214,1,7)</f>
        <v>1.1.3.1</v>
      </c>
      <c r="F214" s="200" t="str">
        <f>IF('1.5 Grande'!W189=TRUE,"",'1.5 Grande'!I189)</f>
        <v>1.1.3.1</v>
      </c>
    </row>
    <row r="215" spans="1:6" ht="45" customHeight="1" x14ac:dyDescent="0.25">
      <c r="A215" s="724" t="str">
        <f>IF('1.5 Grande'!W190=TRUE,"",'1.5 Grande'!J190)</f>
        <v>Gestión de la integración del proyecto, comprende la organización de las actividades del proyecto, el análisis, registro de resultados y gestión del cierre del proyecto</v>
      </c>
      <c r="B215" s="724"/>
      <c r="C215" s="724"/>
      <c r="D215" s="724"/>
      <c r="E215" s="597" t="str">
        <f t="shared" si="26"/>
        <v>1.1.3.1</v>
      </c>
      <c r="F215" s="200" t="str">
        <f>IF('1.5 Grande'!W190=TRUE,"",'1.5 Grande'!I190)</f>
        <v>1.1.3.1.A</v>
      </c>
    </row>
    <row r="216" spans="1:6" ht="83.25" customHeight="1" x14ac:dyDescent="0.25">
      <c r="A216" s="724" t="str">
        <f>IF('1.5 Grande'!W191=TRUE,"",'1.5 Grande'!J191)</f>
        <v xml:space="preserve">Gestión de la calidad del proyecto, describe los procesos necesarios para asegurar que el proyecto cumpla con los objetivos por los cuales ha sido emprendido. La adecuada gestión de la calidad permite satisfacer las necesidades del cliente y desarrollar un producto/servicio que cumple con los requerimientos establecidos, a través de procesos y recursos humanos eficientes </v>
      </c>
      <c r="B216" s="724"/>
      <c r="C216" s="724"/>
      <c r="D216" s="724"/>
      <c r="E216" s="597" t="str">
        <f t="shared" si="26"/>
        <v>1.1.3.1</v>
      </c>
      <c r="F216" s="200" t="str">
        <f>IF('1.5 Grande'!W191=TRUE,"",'1.5 Grande'!I191)</f>
        <v>1.1.3.1.E</v>
      </c>
    </row>
    <row r="217" spans="1:6" ht="45" customHeight="1" x14ac:dyDescent="0.25">
      <c r="A217" s="724" t="str">
        <f>IF('1.5 Grande'!W192=TRUE,"",'1.5 Grande'!J192)</f>
        <v>Gestión de los riesgos del proyecto, se describen los elementos que permiten identificar los acontecimientos importantes, así como determinar, evaluar y mitigar los factores de riesgo en cada etapa del ciclo de vida del proyecto</v>
      </c>
      <c r="B217" s="724"/>
      <c r="C217" s="724"/>
      <c r="D217" s="724"/>
      <c r="E217" s="597" t="str">
        <f t="shared" si="26"/>
        <v>1.1.3.1</v>
      </c>
      <c r="F217" s="200" t="str">
        <f>IF('1.5 Grande'!W192=TRUE,"",'1.5 Grande'!I192)</f>
        <v>1.1.3.1.F</v>
      </c>
    </row>
    <row r="218" spans="1:6" ht="59.25" customHeight="1" x14ac:dyDescent="0.25">
      <c r="A218" s="724" t="str">
        <f>IF('1.5 Grande'!W193=TRUE,"",'1.5 Grande'!J193)</f>
        <v>Gestión de los recursos humanos del proyecto, a través de éste se detectan los conocimientos y habilidades necesarios  para la ejecución del proyecto. Se planean los recursos y se asignan responsabilidades, buscando asegurar la máxima eficiencia</v>
      </c>
      <c r="B218" s="724"/>
      <c r="C218" s="724"/>
      <c r="D218" s="724"/>
      <c r="E218" s="597" t="str">
        <f t="shared" si="26"/>
        <v>1.1.3.1</v>
      </c>
      <c r="F218" s="200" t="str">
        <f>IF('1.5 Grande'!W193=TRUE,"",'1.5 Grande'!I193)</f>
        <v>1.1.3.1.G</v>
      </c>
    </row>
    <row r="219" spans="1:6" ht="59.25" customHeight="1" x14ac:dyDescent="0.25">
      <c r="A219" s="721" t="str">
        <f>IF('1.5 Grande'!W194=TRUE,"",'1.5 Grande'!J194)</f>
        <v>La empresa optimiza sus prácticas de Administración de Proyectos de TI por medio de su integración completa dentro de la organización, y cuenta con las herramientas adecuadas para poder administrar un Portafolio de Proyectos de TI. Estas herramientas le permiten:</v>
      </c>
      <c r="B219" s="721"/>
      <c r="C219" s="721"/>
      <c r="D219" s="721"/>
      <c r="E219" s="597" t="str">
        <f>MID(F219,1,6)</f>
        <v>1.1.4.</v>
      </c>
      <c r="F219" s="200" t="str">
        <f>IF('1.5 Grande'!W194=TRUE,"",'1.5 Grande'!I194)</f>
        <v>1.1.4.1</v>
      </c>
    </row>
    <row r="220" spans="1:6" ht="39" customHeight="1" x14ac:dyDescent="0.25">
      <c r="A220" s="812" t="str">
        <f>IF('1.5 Grande'!W195=TRUE,"",'1.5 Grande'!J195)</f>
        <v>Optimizar la gestión de los proyectos a través de lo siguiente:</v>
      </c>
      <c r="B220" s="812"/>
      <c r="C220" s="812"/>
      <c r="D220" s="812"/>
      <c r="E220" s="597"/>
      <c r="F220" s="200">
        <f>IF('1.5 Grande'!W195=TRUE,"",'1.5 Grande'!I195)</f>
        <v>0</v>
      </c>
    </row>
    <row r="221" spans="1:6" ht="45" customHeight="1" x14ac:dyDescent="0.25">
      <c r="A221" s="724" t="str">
        <f>IF('1.5 Grande'!W196=TRUE,"",'1.5 Grande'!J196)</f>
        <v>Implementación de técnicas específicas y controles sólidos que permitan efectuar una mejora continua en la liberación de proyectos y estandarizar los casos de éxito</v>
      </c>
      <c r="B221" s="724"/>
      <c r="C221" s="724"/>
      <c r="D221" s="724"/>
      <c r="E221" s="597" t="str">
        <f>MID(F221,1,6)</f>
        <v>1.1.4.</v>
      </c>
      <c r="F221" s="200" t="str">
        <f>IF('1.5 Grande'!W196=TRUE,"",'1.5 Grande'!I196)</f>
        <v>1.1.4.A</v>
      </c>
    </row>
    <row r="222" spans="1:6" ht="34.5" customHeight="1" x14ac:dyDescent="0.25">
      <c r="A222" s="812" t="str">
        <f>IF('1.5 Grande'!W197=TRUE,"",'1.5 Grande'!J197)</f>
        <v>Planear y Controlar los proyectos por medio de lo siguiente:</v>
      </c>
      <c r="B222" s="812"/>
      <c r="C222" s="812"/>
      <c r="D222" s="812"/>
      <c r="E222" s="597" t="str">
        <f>MID(F222,1,6)</f>
        <v>0</v>
      </c>
      <c r="F222" s="200">
        <f>IF('1.5 Grande'!W197=TRUE,"",'1.5 Grande'!I197)</f>
        <v>0</v>
      </c>
    </row>
    <row r="223" spans="1:6" ht="45" customHeight="1" x14ac:dyDescent="0.25">
      <c r="A223" s="724" t="str">
        <f>IF('1.5 Grande'!W198=TRUE,"",'1.5 Grande'!J198)</f>
        <v>Medición de las variables relativas al proyecto y elaboración de informes de gestión para monitorear la calidad, el riesgo, el costo, el rendimiento, el tiempo y el alcance de dicho proyecto</v>
      </c>
      <c r="B223" s="724"/>
      <c r="C223" s="724"/>
      <c r="D223" s="724"/>
      <c r="E223" s="597" t="str">
        <f>MID(F223,1,6)</f>
        <v>1.1.4.</v>
      </c>
      <c r="F223" s="200" t="str">
        <f>IF('1.5 Grande'!W198=TRUE,"",'1.5 Grande'!I198)</f>
        <v>1.1.4.D</v>
      </c>
    </row>
    <row r="224" spans="1:6" ht="15" customHeight="1" x14ac:dyDescent="0.25">
      <c r="A224" s="729" t="str">
        <f>IF('1.5 Grande'!W200=TRUE,"",'1.5 Grande'!J200)</f>
        <v>1.2 Ingeniería y desarrollo de soluciones tecnológicas</v>
      </c>
      <c r="B224" s="729"/>
      <c r="C224" s="729"/>
      <c r="D224" s="729"/>
      <c r="E224" s="597" t="str">
        <f t="shared" si="26"/>
        <v/>
      </c>
      <c r="F224" s="200"/>
    </row>
    <row r="225" spans="1:6" ht="45" customHeight="1" x14ac:dyDescent="0.25">
      <c r="A225" s="812" t="str">
        <f>IF('1.5 Grande'!W205=TRUE,"",'1.5 Grande'!J205)</f>
        <v>La empresa de TI identifica y evalúa las soluciones tecnológicas que requiere de una forma práctica</v>
      </c>
      <c r="B225" s="812"/>
      <c r="C225" s="812"/>
      <c r="D225" s="812"/>
      <c r="E225" s="597" t="str">
        <f t="shared" si="26"/>
        <v>1.2.1</v>
      </c>
      <c r="F225" s="200" t="str">
        <f>IF('1.5 Grande'!W205=TRUE,"",'1.5 Grande'!I205)</f>
        <v>1.2.1</v>
      </c>
    </row>
    <row r="226" spans="1:6" ht="53.25" customHeight="1" x14ac:dyDescent="0.25">
      <c r="A226" s="812" t="str">
        <f>IF('1.5 Grande'!W206=TRUE,"",'1.5 Grande'!J206)</f>
        <v>La empresa de TI evalúa y selecciona las soluciones tecnológicas que requiere para prestar sus servicios considerando los requerimientos internos, la tecnología disponible, la viabilidad económica y evaluaciones de riesgos.</v>
      </c>
      <c r="B226" s="812"/>
      <c r="C226" s="812"/>
      <c r="D226" s="812"/>
      <c r="E226" s="597" t="str">
        <f t="shared" si="26"/>
        <v>1.2.2.1</v>
      </c>
      <c r="F226" s="200" t="str">
        <f>IF('1.5 Grande'!W206=TRUE,"",'1.5 Grande'!I206)</f>
        <v>1.2.2.1</v>
      </c>
    </row>
    <row r="227" spans="1:6" ht="66.75" customHeight="1" x14ac:dyDescent="0.25">
      <c r="A227" s="812" t="str">
        <f>IF('1.5 Grande'!W207=TRUE,"",'1.5 Grande'!J207)</f>
        <v xml:space="preserve">Para desarrollar, adquirir, y mantener los componentes que integran sus soluciones tecnológicas, la empresa se basa una metodología detallada,  sigue un proceso de gestión de cambios,  establece ambientes para desarrollo, prueba y producción , e incorpora elementos que garanticen la seguridad de la información </v>
      </c>
      <c r="B227" s="812"/>
      <c r="C227" s="812"/>
      <c r="D227" s="812"/>
      <c r="E227" s="597" t="str">
        <f t="shared" si="26"/>
        <v>1.2.2.2</v>
      </c>
      <c r="F227" s="200" t="str">
        <f>IF('1.5 Grande'!W207=TRUE,"",'1.5 Grande'!I207)</f>
        <v>1.2.2.2</v>
      </c>
    </row>
    <row r="228" spans="1:6" ht="66.75" customHeight="1" x14ac:dyDescent="0.25">
      <c r="A228" s="812" t="str">
        <f>IF('1.5 Grande'!W208=TRUE,"",'1.5 Grande'!J208)</f>
        <v xml:space="preserve">Para la  identificación, el desarrollo, adquisición y mantenimiento de los componentes tecnológicos, se desarrollan documentos que proporcionan evidencia de las actividades llevadas a cabo o los resultados obtenidos en el proceso, como son: </v>
      </c>
      <c r="B228" s="812"/>
      <c r="C228" s="812"/>
      <c r="D228" s="812"/>
      <c r="E228" s="597" t="str">
        <f t="shared" ref="E228" si="29">MID(F228,1,7)</f>
        <v>1.2.3.1</v>
      </c>
      <c r="F228" s="200" t="str">
        <f>IF('1.5 Grande'!W208=TRUE,"",'1.5 Grande'!I208)</f>
        <v>1.2.3.1</v>
      </c>
    </row>
    <row r="229" spans="1:6" ht="45" customHeight="1" x14ac:dyDescent="0.25">
      <c r="A229" s="724" t="str">
        <f>IF('1.5 Grande'!W209=TRUE,"",'1.5 Grande'!J209)</f>
        <v xml:space="preserve">Para la identificación de las soluciones tecnológicas : La definición de requerimientos, un estudio de viabilidad, un plan de alto nivel de adquisiciones /desarrollo, un reporte de  análisis de riesgos y firmas de aprobación. </v>
      </c>
      <c r="B229" s="724"/>
      <c r="C229" s="724"/>
      <c r="D229" s="724"/>
      <c r="E229" s="597" t="str">
        <f t="shared" si="26"/>
        <v>1.2.3.1</v>
      </c>
      <c r="F229" s="200" t="str">
        <f>IF('1.5 Grande'!W209=TRUE,"",'1.5 Grande'!I209)</f>
        <v>1.2.3.1.A</v>
      </c>
    </row>
    <row r="230" spans="1:6" ht="45" customHeight="1" x14ac:dyDescent="0.25">
      <c r="A230" s="812" t="str">
        <f>IF('1.5 Grande'!W210=TRUE,"",'1.5 Grande'!J210)</f>
        <v>Conoce la efectividad del proceso  ya que cuenta con indicadores de desempeño que en conjunto muestran lo siguiente:</v>
      </c>
      <c r="B230" s="812"/>
      <c r="C230" s="812"/>
      <c r="D230" s="812"/>
      <c r="E230" s="597" t="str">
        <f t="shared" ref="E230" si="30">MID(F230,1,7)</f>
        <v>1.2.4.2</v>
      </c>
      <c r="F230" s="200" t="str">
        <f>IF('1.5 Grande'!W210=TRUE,"",'1.5 Grande'!I210)</f>
        <v>1.2.4.2</v>
      </c>
    </row>
    <row r="231" spans="1:6" ht="45" customHeight="1" x14ac:dyDescent="0.25">
      <c r="A231" s="724" t="str">
        <f>IF('1.5 Grande'!W211=TRUE,"",'1.5 Grande'!J211)</f>
        <v>La implementación de las soluciones de TI se realiza con un enfoque preventivo, en línea con la estrategia y los objetivos de negocio</v>
      </c>
      <c r="B231" s="724"/>
      <c r="C231" s="724"/>
      <c r="D231" s="724"/>
      <c r="E231" s="597" t="str">
        <f t="shared" si="26"/>
        <v>1.2.4.2</v>
      </c>
      <c r="F231" s="200" t="str">
        <f>IF('1.5 Grande'!W211=TRUE,"",'1.5 Grande'!I211)</f>
        <v>1.2.4.2.A</v>
      </c>
    </row>
    <row r="232" spans="1:6" ht="45" customHeight="1" x14ac:dyDescent="0.25">
      <c r="A232" s="724" t="str">
        <f>IF('1.5 Grande'!W212=TRUE,"",'1.5 Grande'!J212)</f>
        <v>Las soluciones tecnológicas de la organización responden adecuadamente a sus necesidades y requerimientos de negocio</v>
      </c>
      <c r="B232" s="724"/>
      <c r="C232" s="724"/>
      <c r="D232" s="724"/>
      <c r="E232" s="597" t="str">
        <f t="shared" si="26"/>
        <v>1.2.4.2</v>
      </c>
      <c r="F232" s="200" t="str">
        <f>IF('1.5 Grande'!W212=TRUE,"",'1.5 Grande'!I212)</f>
        <v>1.2.4.2.B</v>
      </c>
    </row>
    <row r="233" spans="1:6" ht="45" customHeight="1" x14ac:dyDescent="0.25">
      <c r="A233" s="724" t="str">
        <f>IF('1.5 Grande'!W213=TRUE,"",'1.5 Grande'!J213)</f>
        <v>La organización desarrolla procesos de valor que representan ventajas competitivas</v>
      </c>
      <c r="B233" s="724"/>
      <c r="C233" s="724"/>
      <c r="D233" s="724"/>
      <c r="E233" s="597" t="str">
        <f t="shared" si="26"/>
        <v>1.2.4.2</v>
      </c>
      <c r="F233" s="200" t="str">
        <f>IF('1.5 Grande'!W213=TRUE,"",'1.5 Grande'!I213)</f>
        <v>1.2.4.2.C</v>
      </c>
    </row>
    <row r="234" spans="1:6" x14ac:dyDescent="0.25">
      <c r="A234" s="729" t="str">
        <f>IF('1.5 Grande'!W216=TRUE,"",'1.5 Grande'!J216)</f>
        <v>1.3 Operación y soporte de TI</v>
      </c>
      <c r="B234" s="729"/>
      <c r="C234" s="729"/>
      <c r="D234" s="729"/>
      <c r="E234" s="597" t="str">
        <f t="shared" si="26"/>
        <v/>
      </c>
      <c r="F234" s="200"/>
    </row>
    <row r="235" spans="1:6" ht="45" customHeight="1" x14ac:dyDescent="0.25">
      <c r="A235" s="812" t="str">
        <f>IF('1.5 Grande'!W221=TRUE,"",'1.5 Grande'!J221)</f>
        <v>La administración de las operaciones de TI y los servicios de soporte son provistos por parte de uno o más individuos expertos en TI y certificados</v>
      </c>
      <c r="B235" s="812"/>
      <c r="C235" s="812"/>
      <c r="D235" s="812"/>
      <c r="E235" s="597" t="str">
        <f t="shared" si="26"/>
        <v>1.3.1</v>
      </c>
      <c r="F235" s="200" t="str">
        <f>IF('1.5 Grande'!W221=TRUE,"",'1.5 Grande'!I221)</f>
        <v>1.3.1</v>
      </c>
    </row>
    <row r="236" spans="1:6" ht="84" customHeight="1" x14ac:dyDescent="0.25">
      <c r="A236" s="812" t="str">
        <f>IF('1.5 Grande'!W222=TRUE,"",'1.5 Grande'!J222)</f>
        <v xml:space="preserve">Para el desarrollo del proceso de Servicio y Soporte de la empresa de TI y su documentación correspondiente, la empresa de TI define actividades y procedimientos operativos necesarios para la entrega de los servicios internos y externos , promueve una respuesta oportuna y efectiva a peticiones de usuarios y establece soluciones para incidentes y  formula medidas de mejora para su prevención  </v>
      </c>
      <c r="B236" s="812"/>
      <c r="C236" s="812"/>
      <c r="D236" s="812"/>
      <c r="E236" s="597" t="str">
        <f t="shared" si="26"/>
        <v>1.3.2</v>
      </c>
      <c r="F236" s="200" t="str">
        <f>IF('1.5 Grande'!W222=TRUE,"",'1.5 Grande'!I222)</f>
        <v>1.3.2</v>
      </c>
    </row>
    <row r="237" spans="1:6" ht="45" customHeight="1" x14ac:dyDescent="0.25">
      <c r="A237" s="812" t="str">
        <f>IF('1.5 Grande'!W223=TRUE,"",'1.5 Grande'!J223)</f>
        <v>La empresa desarrolla modelos y metodologías que le permiten llevar a cabo la administración de las operaciones, la atención de requerimientos de usuarios y la identificación y solución de problemas</v>
      </c>
      <c r="B237" s="812"/>
      <c r="C237" s="812"/>
      <c r="D237" s="812"/>
      <c r="E237" s="597" t="str">
        <f t="shared" si="26"/>
        <v>1.3.3.1</v>
      </c>
      <c r="F237" s="200" t="str">
        <f>IF('1.5 Grande'!W223=TRUE,"",'1.5 Grande'!I223)</f>
        <v>1.3.3.1</v>
      </c>
    </row>
    <row r="238" spans="1:6" ht="45" customHeight="1" x14ac:dyDescent="0.25">
      <c r="A238" s="812" t="str">
        <f>IF('1.5 Grande'!W224=TRUE,"",'1.5 Grande'!J224)</f>
        <v xml:space="preserve">Su proceso se encuentra automatizado a través de herramientas que le permiten principalmente: </v>
      </c>
      <c r="B238" s="812"/>
      <c r="C238" s="812"/>
      <c r="D238" s="812"/>
      <c r="E238" s="597" t="str">
        <f t="shared" ref="E238" si="31">MID(F238,1,7)</f>
        <v>1.3.4.1</v>
      </c>
      <c r="F238" s="200" t="str">
        <f>IF('1.5 Grande'!W224=TRUE,"",'1.5 Grande'!I224)</f>
        <v>1.3.4.1</v>
      </c>
    </row>
    <row r="239" spans="1:6" ht="45" customHeight="1" x14ac:dyDescent="0.25">
      <c r="A239" s="724" t="str">
        <f>IF('1.5 Grande'!W225=TRUE,"",'1.5 Grande'!J225)</f>
        <v>Monitorear los eventos relacionados con la capacidad, disponibilidad y seguridad de la infraestructura de TI</v>
      </c>
      <c r="B239" s="724"/>
      <c r="C239" s="724"/>
      <c r="D239" s="724"/>
      <c r="E239" s="597" t="str">
        <f t="shared" si="26"/>
        <v>1.3.4.1</v>
      </c>
      <c r="F239" s="200" t="str">
        <f>IF('1.5 Grande'!W225=TRUE,"",'1.5 Grande'!I225)</f>
        <v>1.3.4.1.A</v>
      </c>
    </row>
    <row r="240" spans="1:6" ht="45" customHeight="1" x14ac:dyDescent="0.25">
      <c r="A240" s="724" t="str">
        <f>IF('1.5 Grande'!W226=TRUE,"",'1.5 Grande'!J226)</f>
        <v>Proporcionar información de los problemas identificados, indicando su clasificación, categorización y priorización, así como acciones tomadas y planes de remediación desarrollados.</v>
      </c>
      <c r="B240" s="724"/>
      <c r="C240" s="724"/>
      <c r="D240" s="724"/>
      <c r="E240" s="597" t="str">
        <f t="shared" si="26"/>
        <v>1.3.4.1</v>
      </c>
      <c r="F240" s="200" t="str">
        <f>IF('1.5 Grande'!W226=TRUE,"",'1.5 Grande'!I226)</f>
        <v>1.3.4.1.F</v>
      </c>
    </row>
    <row r="241" spans="1:6" ht="15" customHeight="1" x14ac:dyDescent="0.25">
      <c r="A241" s="729" t="str">
        <f>IF('1.5 Grande'!W228=TRUE,"",'1.5 Grande'!J228)</f>
        <v>1.4 Administración de los sistemas de información</v>
      </c>
      <c r="B241" s="729"/>
      <c r="C241" s="729"/>
      <c r="D241" s="729"/>
      <c r="E241" s="597" t="str">
        <f t="shared" si="26"/>
        <v/>
      </c>
      <c r="F241" s="200"/>
    </row>
    <row r="242" spans="1:6" ht="47.25" customHeight="1" x14ac:dyDescent="0.25">
      <c r="A242" s="812" t="str">
        <f>IF('1.5 Grande'!W233=TRUE,"",'1.5 Grande'!J233)</f>
        <v>La administración del desempeño y la seguridad de los sistemas de información se lleva a cabo de acuerdo con estándares y buenas prácticas aplicadas por iniciativa uno o más individuos expertos en TI y certificados</v>
      </c>
      <c r="B242" s="812"/>
      <c r="C242" s="812"/>
      <c r="D242" s="812"/>
      <c r="E242" s="597" t="str">
        <f t="shared" si="26"/>
        <v>1.4.1</v>
      </c>
      <c r="F242" s="200" t="str">
        <f>IF('1.5 Grande'!W233=TRUE,"",'1.5 Grande'!I233)</f>
        <v>1.4.1</v>
      </c>
    </row>
    <row r="243" spans="1:6" ht="15" customHeight="1" x14ac:dyDescent="0.25">
      <c r="A243" s="729" t="str">
        <f>IF('1.5 Grande'!W239=TRUE,"",'1.5 Grande'!J239)</f>
        <v>2.1 Gestión Integral del Capital Humano</v>
      </c>
      <c r="B243" s="729"/>
      <c r="C243" s="729"/>
      <c r="D243" s="729"/>
      <c r="E243" s="597" t="str">
        <f t="shared" si="26"/>
        <v/>
      </c>
      <c r="F243" s="200"/>
    </row>
    <row r="244" spans="1:6" ht="47.25" customHeight="1" x14ac:dyDescent="0.25">
      <c r="A244" s="812" t="str">
        <f>IF('1.5 Grande'!W244=TRUE,"",'1.5 Grande'!J244)</f>
        <v>Analiza prácticas objetivas de reclutamiento, compensación y desarrollo del personal con potencial y buen desempeño, e identifica las posibilidades adecuadas para la implantación de éstas prácticas</v>
      </c>
      <c r="B244" s="812"/>
      <c r="C244" s="812"/>
      <c r="D244" s="812"/>
      <c r="E244" s="597" t="str">
        <f t="shared" si="26"/>
        <v>2.1.1</v>
      </c>
      <c r="F244" s="200" t="str">
        <f>IF('1.5 Grande'!W244=TRUE,"",'1.5 Grande'!I244)</f>
        <v>2.1.1</v>
      </c>
    </row>
    <row r="245" spans="1:6" ht="47.25" customHeight="1" x14ac:dyDescent="0.25">
      <c r="A245" s="812" t="str">
        <f>IF('1.5 Grande'!W245=TRUE,"",'1.5 Grande'!J245)</f>
        <v>Su proceso se encuentra automatizado a través de herramientas que le permiten:</v>
      </c>
      <c r="B245" s="812"/>
      <c r="C245" s="812"/>
      <c r="D245" s="812"/>
      <c r="E245" s="597" t="str">
        <f t="shared" ref="E245" si="32">MID(F245,1,7)</f>
        <v>2.1.4.1</v>
      </c>
      <c r="F245" s="200" t="str">
        <f>IF('1.5 Grande'!W245=TRUE,"",'1.5 Grande'!I245)</f>
        <v>2.1.4.1</v>
      </c>
    </row>
    <row r="246" spans="1:6" ht="47.25" customHeight="1" x14ac:dyDescent="0.25">
      <c r="A246" s="724" t="str">
        <f>IF('1.5 Grande'!W246=TRUE,"",'1.5 Grande'!J246)</f>
        <v>Analizar y dar seguimiento a las habilidades críticas, competencias y nivel técnico (certificado) requerido del personal, e identificar si existen recursos humanos con éstas características dentro de la organización</v>
      </c>
      <c r="B246" s="724"/>
      <c r="C246" s="724"/>
      <c r="D246" s="724"/>
      <c r="E246" s="597" t="str">
        <f t="shared" si="26"/>
        <v>2.1.4.1</v>
      </c>
      <c r="F246" s="200" t="str">
        <f>IF('1.5 Grande'!W246=TRUE,"",'1.5 Grande'!I246)</f>
        <v>2.1.4.1.B</v>
      </c>
    </row>
    <row r="247" spans="1:6" ht="47.25" customHeight="1" x14ac:dyDescent="0.25">
      <c r="A247" s="724" t="str">
        <f>IF('1.5 Grande'!W247=TRUE,"",'1.5 Grande'!J247)</f>
        <v>Registrar los planes de acción necesarios para hacer frente a los requerimientos de personal que cumpla con determinadas características y certificaciones requeridas, tales como programas formales de capacitación, redistribución y cambios en las estrategias de contratación</v>
      </c>
      <c r="B247" s="724"/>
      <c r="C247" s="724"/>
      <c r="D247" s="724"/>
      <c r="E247" s="597" t="str">
        <f t="shared" si="26"/>
        <v>2.1.4.1</v>
      </c>
      <c r="F247" s="200" t="str">
        <f>IF('1.5 Grande'!W247=TRUE,"",'1.5 Grande'!I247)</f>
        <v>2.1.4.1.C</v>
      </c>
    </row>
    <row r="248" spans="1:6" ht="47.25" customHeight="1" x14ac:dyDescent="0.25">
      <c r="A248" s="724" t="str">
        <f>IF('1.5 Grande'!W248=TRUE,"",'1.5 Grande'!J248)</f>
        <v>Mantener un control de las certificaciones requeridas para la prestación de servicios</v>
      </c>
      <c r="B248" s="724"/>
      <c r="C248" s="724"/>
      <c r="D248" s="724"/>
      <c r="E248" s="597" t="str">
        <f t="shared" si="26"/>
        <v>2.1.4.1</v>
      </c>
      <c r="F248" s="200" t="str">
        <f>IF('1.5 Grande'!W248=TRUE,"",'1.5 Grande'!I248)</f>
        <v>2.1.4.1.H</v>
      </c>
    </row>
    <row r="249" spans="1:6" ht="67.5" customHeight="1" x14ac:dyDescent="0.25">
      <c r="A249" s="555" t="s">
        <v>901</v>
      </c>
      <c r="B249" s="529"/>
      <c r="C249" s="529"/>
      <c r="D249" s="529"/>
      <c r="E249" s="525"/>
      <c r="F249" s="200"/>
    </row>
    <row r="250" spans="1:6" hidden="1" x14ac:dyDescent="0.25">
      <c r="A250" s="728"/>
      <c r="B250" s="728"/>
      <c r="C250" s="728"/>
      <c r="D250" s="728"/>
      <c r="E250" s="525"/>
      <c r="F250" s="200"/>
    </row>
    <row r="251" spans="1:6" hidden="1" x14ac:dyDescent="0.25">
      <c r="A251" s="728"/>
      <c r="B251" s="728"/>
      <c r="C251" s="728"/>
      <c r="D251" s="728"/>
      <c r="E251" s="525"/>
      <c r="F251" s="200"/>
    </row>
    <row r="252" spans="1:6" hidden="1" x14ac:dyDescent="0.25">
      <c r="A252" s="728"/>
      <c r="B252" s="728"/>
      <c r="C252" s="728"/>
      <c r="D252" s="728"/>
      <c r="E252" s="525"/>
      <c r="F252" s="200"/>
    </row>
    <row r="253" spans="1:6" hidden="1" x14ac:dyDescent="0.25">
      <c r="A253" s="728"/>
      <c r="B253" s="728"/>
      <c r="C253" s="728"/>
      <c r="D253" s="728"/>
      <c r="E253" s="525"/>
      <c r="F253" s="200"/>
    </row>
    <row r="254" spans="1:6" hidden="1" x14ac:dyDescent="0.25">
      <c r="A254" s="728"/>
      <c r="B254" s="728"/>
      <c r="C254" s="728"/>
      <c r="D254" s="728"/>
      <c r="E254" s="525"/>
      <c r="F254" s="200"/>
    </row>
    <row r="255" spans="1:6" hidden="1" x14ac:dyDescent="0.25">
      <c r="A255" s="728"/>
      <c r="B255" s="728"/>
      <c r="C255" s="728"/>
      <c r="D255" s="728"/>
      <c r="E255" s="525"/>
      <c r="F255" s="200"/>
    </row>
    <row r="256" spans="1:6" hidden="1" x14ac:dyDescent="0.25">
      <c r="A256" s="728"/>
      <c r="B256" s="728"/>
      <c r="C256" s="728"/>
      <c r="D256" s="728"/>
      <c r="E256" s="525"/>
      <c r="F256" s="200"/>
    </row>
    <row r="257" spans="1:6" hidden="1" x14ac:dyDescent="0.25">
      <c r="A257" s="728"/>
      <c r="B257" s="728"/>
      <c r="C257" s="728"/>
      <c r="D257" s="728"/>
      <c r="E257" s="525"/>
      <c r="F257" s="200"/>
    </row>
    <row r="258" spans="1:6" hidden="1" x14ac:dyDescent="0.25">
      <c r="A258" s="728"/>
      <c r="B258" s="728"/>
      <c r="C258" s="728"/>
      <c r="D258" s="728"/>
      <c r="E258" s="525"/>
      <c r="F258" s="200"/>
    </row>
    <row r="259" spans="1:6" hidden="1" x14ac:dyDescent="0.25">
      <c r="A259" s="728"/>
      <c r="B259" s="728"/>
      <c r="C259" s="728"/>
      <c r="D259" s="728"/>
      <c r="E259" s="525"/>
      <c r="F259" s="200"/>
    </row>
    <row r="260" spans="1:6" hidden="1" x14ac:dyDescent="0.25">
      <c r="A260" s="728"/>
      <c r="B260" s="728"/>
      <c r="C260" s="728"/>
      <c r="D260" s="728"/>
      <c r="E260" s="525"/>
      <c r="F260" s="200"/>
    </row>
    <row r="261" spans="1:6" hidden="1" x14ac:dyDescent="0.25">
      <c r="A261" s="728"/>
      <c r="B261" s="728"/>
      <c r="C261" s="728"/>
      <c r="D261" s="728"/>
      <c r="E261" s="525"/>
      <c r="F261" s="200"/>
    </row>
    <row r="262" spans="1:6" hidden="1" x14ac:dyDescent="0.25">
      <c r="A262" s="728"/>
      <c r="B262" s="728"/>
      <c r="C262" s="728"/>
      <c r="D262" s="728"/>
      <c r="F262" s="200"/>
    </row>
    <row r="263" spans="1:6" hidden="1" x14ac:dyDescent="0.25">
      <c r="A263" s="728"/>
      <c r="B263" s="728"/>
      <c r="C263" s="728"/>
      <c r="D263" s="728"/>
      <c r="F263" s="200"/>
    </row>
    <row r="264" spans="1:6" hidden="1" x14ac:dyDescent="0.25">
      <c r="A264" s="728"/>
      <c r="B264" s="728"/>
      <c r="C264" s="728"/>
      <c r="D264" s="728"/>
      <c r="F264" s="200"/>
    </row>
    <row r="265" spans="1:6" hidden="1" x14ac:dyDescent="0.25">
      <c r="A265" s="728"/>
      <c r="B265" s="728"/>
      <c r="C265" s="728"/>
      <c r="D265" s="728"/>
      <c r="F265" s="200"/>
    </row>
    <row r="266" spans="1:6" hidden="1" x14ac:dyDescent="0.25">
      <c r="A266" s="529"/>
      <c r="B266" s="529"/>
      <c r="C266" s="529"/>
      <c r="D266" s="529"/>
      <c r="F266" s="200"/>
    </row>
    <row r="267" spans="1:6" hidden="1" x14ac:dyDescent="0.25">
      <c r="A267" s="529"/>
      <c r="B267" s="529"/>
      <c r="C267" s="529"/>
      <c r="D267" s="529"/>
      <c r="F267" s="200"/>
    </row>
    <row r="268" spans="1:6" hidden="1" x14ac:dyDescent="0.25">
      <c r="A268" s="529"/>
      <c r="B268" s="529"/>
      <c r="C268" s="529"/>
      <c r="D268" s="529"/>
      <c r="F268" s="200"/>
    </row>
    <row r="269" spans="1:6" hidden="1" x14ac:dyDescent="0.25">
      <c r="A269" s="529"/>
      <c r="B269" s="529"/>
      <c r="C269" s="529"/>
      <c r="D269" s="529"/>
      <c r="F269" s="200"/>
    </row>
    <row r="270" spans="1:6" hidden="1" x14ac:dyDescent="0.25">
      <c r="A270" s="529"/>
      <c r="B270" s="529"/>
      <c r="C270" s="529"/>
      <c r="D270" s="529"/>
      <c r="F270" s="200"/>
    </row>
    <row r="271" spans="1:6" hidden="1" x14ac:dyDescent="0.25">
      <c r="A271" s="529"/>
      <c r="B271" s="529"/>
      <c r="C271" s="529"/>
      <c r="D271" s="529"/>
      <c r="F271" s="200"/>
    </row>
    <row r="272" spans="1:6" hidden="1" x14ac:dyDescent="0.25">
      <c r="A272" s="529"/>
      <c r="B272" s="529"/>
      <c r="C272" s="529"/>
      <c r="D272" s="529"/>
      <c r="F272" s="200"/>
    </row>
    <row r="273" spans="1:6" hidden="1" x14ac:dyDescent="0.25">
      <c r="A273" s="529"/>
      <c r="B273" s="529"/>
      <c r="C273" s="529"/>
      <c r="D273" s="529"/>
      <c r="F273" s="200"/>
    </row>
    <row r="274" spans="1:6" hidden="1" x14ac:dyDescent="0.25">
      <c r="A274" s="529"/>
      <c r="B274" s="529"/>
      <c r="C274" s="529"/>
      <c r="D274" s="529"/>
      <c r="F274" s="200"/>
    </row>
    <row r="275" spans="1:6" hidden="1" x14ac:dyDescent="0.25">
      <c r="A275" s="529"/>
      <c r="B275" s="529"/>
      <c r="C275" s="529"/>
      <c r="D275" s="529"/>
      <c r="F275" s="200"/>
    </row>
    <row r="276" spans="1:6" hidden="1" x14ac:dyDescent="0.25">
      <c r="A276" s="529"/>
      <c r="B276" s="529"/>
      <c r="C276" s="529"/>
      <c r="D276" s="529"/>
      <c r="F276" s="200"/>
    </row>
    <row r="277" spans="1:6" hidden="1" x14ac:dyDescent="0.25">
      <c r="A277" s="529"/>
      <c r="B277" s="529"/>
      <c r="C277" s="529"/>
      <c r="D277" s="529"/>
      <c r="F277" s="200"/>
    </row>
    <row r="278" spans="1:6" hidden="1" x14ac:dyDescent="0.25">
      <c r="A278" s="529"/>
      <c r="B278" s="529"/>
      <c r="C278" s="529"/>
      <c r="D278" s="529"/>
      <c r="F278" s="200"/>
    </row>
    <row r="279" spans="1:6" hidden="1" x14ac:dyDescent="0.25">
      <c r="A279" s="529"/>
      <c r="B279" s="529"/>
      <c r="C279" s="529"/>
      <c r="D279" s="529"/>
      <c r="F279" s="200"/>
    </row>
    <row r="280" spans="1:6" hidden="1" x14ac:dyDescent="0.25">
      <c r="A280" s="529"/>
      <c r="B280" s="529"/>
      <c r="C280" s="529"/>
      <c r="D280" s="529"/>
      <c r="F280" s="200"/>
    </row>
    <row r="281" spans="1:6" hidden="1" x14ac:dyDescent="0.25">
      <c r="A281" s="529"/>
      <c r="B281" s="529"/>
      <c r="C281" s="529"/>
      <c r="D281" s="529"/>
      <c r="F281" s="200"/>
    </row>
    <row r="282" spans="1:6" hidden="1" x14ac:dyDescent="0.25">
      <c r="A282" s="529"/>
      <c r="B282" s="529"/>
      <c r="C282" s="529"/>
      <c r="D282" s="529"/>
      <c r="F282" s="200"/>
    </row>
    <row r="283" spans="1:6" hidden="1" x14ac:dyDescent="0.25">
      <c r="A283" s="529"/>
      <c r="B283" s="529"/>
      <c r="C283" s="529"/>
      <c r="D283" s="529"/>
      <c r="F283" s="200"/>
    </row>
    <row r="284" spans="1:6" hidden="1" x14ac:dyDescent="0.25">
      <c r="A284" s="529"/>
      <c r="B284" s="529"/>
      <c r="C284" s="529"/>
      <c r="D284" s="529"/>
      <c r="F284" s="200"/>
    </row>
    <row r="285" spans="1:6" hidden="1" x14ac:dyDescent="0.25">
      <c r="A285" s="529"/>
      <c r="B285" s="529"/>
      <c r="C285" s="529"/>
      <c r="D285" s="529"/>
      <c r="F285" s="200"/>
    </row>
    <row r="286" spans="1:6" hidden="1" x14ac:dyDescent="0.25">
      <c r="A286" s="529"/>
      <c r="B286" s="529"/>
      <c r="C286" s="529"/>
      <c r="D286" s="529"/>
      <c r="F286" s="200"/>
    </row>
    <row r="287" spans="1:6" hidden="1" x14ac:dyDescent="0.25">
      <c r="A287" s="529"/>
      <c r="B287" s="529"/>
      <c r="C287" s="529"/>
      <c r="D287" s="529"/>
      <c r="F287" s="200"/>
    </row>
    <row r="288" spans="1:6" hidden="1" x14ac:dyDescent="0.25">
      <c r="A288" s="529"/>
      <c r="B288" s="529"/>
      <c r="C288" s="529"/>
      <c r="D288" s="529"/>
      <c r="F288" s="200"/>
    </row>
    <row r="289" spans="1:6" hidden="1" x14ac:dyDescent="0.25">
      <c r="A289" s="529"/>
      <c r="B289" s="529"/>
      <c r="C289" s="529"/>
      <c r="D289" s="529"/>
      <c r="F289" s="200"/>
    </row>
    <row r="290" spans="1:6" hidden="1" x14ac:dyDescent="0.25">
      <c r="A290" s="529"/>
      <c r="B290" s="529"/>
      <c r="C290" s="529"/>
      <c r="D290" s="529"/>
      <c r="F290" s="200"/>
    </row>
    <row r="291" spans="1:6" hidden="1" x14ac:dyDescent="0.25">
      <c r="A291" s="529"/>
      <c r="B291" s="529"/>
      <c r="C291" s="529"/>
      <c r="D291" s="529"/>
      <c r="F291" s="200"/>
    </row>
    <row r="292" spans="1:6" hidden="1" x14ac:dyDescent="0.25">
      <c r="A292" s="529"/>
      <c r="B292" s="529"/>
      <c r="C292" s="529"/>
      <c r="D292" s="529"/>
      <c r="F292" s="200"/>
    </row>
    <row r="293" spans="1:6" hidden="1" x14ac:dyDescent="0.25">
      <c r="A293" s="529"/>
      <c r="B293" s="529"/>
      <c r="C293" s="529"/>
      <c r="D293" s="529"/>
      <c r="F293" s="200"/>
    </row>
    <row r="294" spans="1:6" hidden="1" x14ac:dyDescent="0.25">
      <c r="A294" s="529"/>
      <c r="B294" s="529"/>
      <c r="C294" s="529"/>
      <c r="D294" s="529"/>
      <c r="F294" s="200"/>
    </row>
    <row r="295" spans="1:6" hidden="1" x14ac:dyDescent="0.25">
      <c r="A295" s="529"/>
      <c r="B295" s="529"/>
      <c r="C295" s="529"/>
      <c r="D295" s="529"/>
      <c r="F295" s="200"/>
    </row>
    <row r="296" spans="1:6" hidden="1" x14ac:dyDescent="0.25">
      <c r="A296" s="529"/>
      <c r="B296" s="529"/>
      <c r="C296" s="529"/>
      <c r="D296" s="529"/>
      <c r="F296" s="200"/>
    </row>
    <row r="297" spans="1:6" hidden="1" x14ac:dyDescent="0.25">
      <c r="A297" s="529"/>
      <c r="B297" s="529"/>
      <c r="C297" s="529"/>
      <c r="D297" s="529"/>
      <c r="F297" s="200"/>
    </row>
    <row r="298" spans="1:6" hidden="1" x14ac:dyDescent="0.25">
      <c r="A298" s="529"/>
      <c r="B298" s="529"/>
      <c r="C298" s="529"/>
      <c r="D298" s="529"/>
      <c r="F298" s="200"/>
    </row>
    <row r="299" spans="1:6" hidden="1" x14ac:dyDescent="0.25">
      <c r="A299" s="529"/>
      <c r="B299" s="529"/>
      <c r="C299" s="529"/>
      <c r="D299" s="529"/>
      <c r="F299" s="200"/>
    </row>
    <row r="300" spans="1:6" hidden="1" x14ac:dyDescent="0.25">
      <c r="A300" s="529"/>
      <c r="B300" s="529"/>
      <c r="C300" s="529"/>
      <c r="D300" s="529"/>
      <c r="F300" s="200"/>
    </row>
    <row r="301" spans="1:6" hidden="1" x14ac:dyDescent="0.25">
      <c r="A301" s="529"/>
      <c r="B301" s="529"/>
      <c r="C301" s="529"/>
      <c r="D301" s="529"/>
      <c r="F301" s="200"/>
    </row>
    <row r="302" spans="1:6" hidden="1" x14ac:dyDescent="0.25">
      <c r="A302" s="529"/>
      <c r="B302" s="529"/>
      <c r="C302" s="529"/>
      <c r="D302" s="529"/>
      <c r="F302" s="200"/>
    </row>
    <row r="303" spans="1:6" hidden="1" x14ac:dyDescent="0.25">
      <c r="A303" s="529"/>
      <c r="B303" s="529"/>
      <c r="C303" s="529"/>
      <c r="D303" s="529"/>
      <c r="F303" s="200"/>
    </row>
    <row r="304" spans="1:6" hidden="1" x14ac:dyDescent="0.25">
      <c r="A304" s="529"/>
      <c r="B304" s="529"/>
      <c r="C304" s="529"/>
      <c r="D304" s="529"/>
      <c r="F304" s="200"/>
    </row>
    <row r="305" spans="1:6" hidden="1" x14ac:dyDescent="0.25">
      <c r="A305" s="529"/>
      <c r="B305" s="529"/>
      <c r="C305" s="529"/>
      <c r="D305" s="529"/>
      <c r="F305" s="200"/>
    </row>
    <row r="306" spans="1:6" hidden="1" x14ac:dyDescent="0.25">
      <c r="A306" s="529"/>
      <c r="B306" s="529"/>
      <c r="C306" s="529"/>
      <c r="D306" s="529"/>
      <c r="F306" s="200"/>
    </row>
    <row r="307" spans="1:6" hidden="1" x14ac:dyDescent="0.25">
      <c r="A307" s="529"/>
      <c r="B307" s="529"/>
      <c r="C307" s="529"/>
      <c r="D307" s="529"/>
      <c r="F307" s="200"/>
    </row>
    <row r="308" spans="1:6" hidden="1" x14ac:dyDescent="0.25">
      <c r="A308" s="529"/>
      <c r="B308" s="529"/>
      <c r="C308" s="529"/>
      <c r="D308" s="529"/>
      <c r="F308" s="200"/>
    </row>
    <row r="309" spans="1:6" hidden="1" x14ac:dyDescent="0.25">
      <c r="A309" s="529"/>
      <c r="B309" s="529"/>
      <c r="C309" s="529"/>
      <c r="D309" s="529"/>
      <c r="F309" s="200"/>
    </row>
    <row r="310" spans="1:6" hidden="1" x14ac:dyDescent="0.25">
      <c r="A310" s="529"/>
      <c r="B310" s="529"/>
      <c r="C310" s="529"/>
      <c r="D310" s="529"/>
      <c r="F310" s="200"/>
    </row>
    <row r="311" spans="1:6" hidden="1" x14ac:dyDescent="0.25">
      <c r="A311" s="529"/>
      <c r="B311" s="529"/>
      <c r="C311" s="529"/>
      <c r="D311" s="529"/>
      <c r="F311" s="200"/>
    </row>
    <row r="312" spans="1:6" hidden="1" x14ac:dyDescent="0.25">
      <c r="A312" s="529"/>
      <c r="B312" s="529"/>
      <c r="C312" s="529"/>
      <c r="D312" s="529"/>
      <c r="F312" s="200"/>
    </row>
    <row r="313" spans="1:6" hidden="1" x14ac:dyDescent="0.25">
      <c r="A313" s="529"/>
      <c r="B313" s="529"/>
      <c r="C313" s="529"/>
      <c r="D313" s="529"/>
      <c r="F313" s="200"/>
    </row>
    <row r="314" spans="1:6" hidden="1" x14ac:dyDescent="0.25">
      <c r="A314" s="529"/>
      <c r="B314" s="529"/>
      <c r="C314" s="529"/>
      <c r="D314" s="529"/>
      <c r="F314" s="200"/>
    </row>
    <row r="315" spans="1:6" hidden="1" x14ac:dyDescent="0.25">
      <c r="A315" s="529"/>
      <c r="B315" s="529"/>
      <c r="C315" s="529"/>
      <c r="D315" s="529"/>
      <c r="F315" s="200"/>
    </row>
    <row r="316" spans="1:6" hidden="1" x14ac:dyDescent="0.25">
      <c r="A316" s="529"/>
      <c r="B316" s="529"/>
      <c r="C316" s="529"/>
      <c r="D316" s="529"/>
      <c r="F316" s="200"/>
    </row>
    <row r="317" spans="1:6" hidden="1" x14ac:dyDescent="0.25">
      <c r="A317" s="529"/>
      <c r="B317" s="529"/>
      <c r="C317" s="529"/>
      <c r="D317" s="529"/>
      <c r="F317" s="200"/>
    </row>
    <row r="318" spans="1:6" hidden="1" x14ac:dyDescent="0.25">
      <c r="A318" s="529"/>
      <c r="B318" s="529"/>
      <c r="C318" s="529"/>
      <c r="D318" s="529"/>
      <c r="F318" s="200"/>
    </row>
    <row r="319" spans="1:6" hidden="1" x14ac:dyDescent="0.25">
      <c r="A319" s="529"/>
      <c r="B319" s="529"/>
      <c r="C319" s="529"/>
      <c r="D319" s="529"/>
      <c r="F319" s="200"/>
    </row>
    <row r="320" spans="1:6" hidden="1" x14ac:dyDescent="0.25">
      <c r="A320" s="529"/>
      <c r="B320" s="529"/>
      <c r="C320" s="529"/>
      <c r="D320" s="529"/>
      <c r="F320" s="200"/>
    </row>
    <row r="321" spans="1:6" hidden="1" x14ac:dyDescent="0.25">
      <c r="A321" s="529"/>
      <c r="B321" s="529"/>
      <c r="C321" s="529"/>
      <c r="D321" s="529"/>
      <c r="F321" s="200"/>
    </row>
    <row r="322" spans="1:6" hidden="1" x14ac:dyDescent="0.25">
      <c r="A322" s="529"/>
      <c r="F322" s="200"/>
    </row>
    <row r="323" spans="1:6" hidden="1" x14ac:dyDescent="0.25">
      <c r="A323" s="529"/>
      <c r="F323" s="200"/>
    </row>
    <row r="324" spans="1:6" hidden="1" x14ac:dyDescent="0.25">
      <c r="A324" s="529"/>
      <c r="F324" s="200"/>
    </row>
    <row r="325" spans="1:6" hidden="1" x14ac:dyDescent="0.25">
      <c r="A325" s="529"/>
      <c r="F325" s="200"/>
    </row>
    <row r="326" spans="1:6" hidden="1" x14ac:dyDescent="0.25">
      <c r="A326" s="529"/>
      <c r="F326" s="200"/>
    </row>
    <row r="327" spans="1:6" hidden="1" x14ac:dyDescent="0.25">
      <c r="A327" s="529"/>
      <c r="F327" s="200"/>
    </row>
    <row r="328" spans="1:6" hidden="1" x14ac:dyDescent="0.25">
      <c r="A328" s="529"/>
      <c r="F328" s="200"/>
    </row>
    <row r="329" spans="1:6" x14ac:dyDescent="0.25">
      <c r="F329" s="200"/>
    </row>
    <row r="330" spans="1:6" x14ac:dyDescent="0.25">
      <c r="F330" s="200"/>
    </row>
    <row r="331" spans="1:6" x14ac:dyDescent="0.25">
      <c r="F331" s="200"/>
    </row>
    <row r="332" spans="1:6" x14ac:dyDescent="0.25">
      <c r="F332" s="200"/>
    </row>
    <row r="333" spans="1:6" x14ac:dyDescent="0.25">
      <c r="F333" s="200"/>
    </row>
    <row r="334" spans="1:6" x14ac:dyDescent="0.25">
      <c r="F334" s="200"/>
    </row>
    <row r="335" spans="1:6" x14ac:dyDescent="0.25">
      <c r="F335" s="200"/>
    </row>
    <row r="336" spans="1:6" x14ac:dyDescent="0.25">
      <c r="F336" s="200"/>
    </row>
  </sheetData>
  <mergeCells count="191">
    <mergeCell ref="A226:D226"/>
    <mergeCell ref="A227:D227"/>
    <mergeCell ref="A229:D229"/>
    <mergeCell ref="A231:D231"/>
    <mergeCell ref="A224:D224"/>
    <mergeCell ref="A228:D228"/>
    <mergeCell ref="A230:D230"/>
    <mergeCell ref="A238:D238"/>
    <mergeCell ref="A245:D245"/>
    <mergeCell ref="A242:D242"/>
    <mergeCell ref="A239:D239"/>
    <mergeCell ref="A240:D240"/>
    <mergeCell ref="A241:D241"/>
    <mergeCell ref="A235:D235"/>
    <mergeCell ref="A236:D236"/>
    <mergeCell ref="A237:D237"/>
    <mergeCell ref="A232:D232"/>
    <mergeCell ref="A233:D233"/>
    <mergeCell ref="A234:D234"/>
    <mergeCell ref="A225:D225"/>
    <mergeCell ref="A168:D168"/>
    <mergeCell ref="A172:D172"/>
    <mergeCell ref="A174:D174"/>
    <mergeCell ref="A177:D177"/>
    <mergeCell ref="A183:D183"/>
    <mergeCell ref="A188:D188"/>
    <mergeCell ref="A187:D187"/>
    <mergeCell ref="A181:D181"/>
    <mergeCell ref="A182:D182"/>
    <mergeCell ref="A178:D178"/>
    <mergeCell ref="A169:D169"/>
    <mergeCell ref="A179:D179"/>
    <mergeCell ref="A180:D180"/>
    <mergeCell ref="A173:D173"/>
    <mergeCell ref="A175:D175"/>
    <mergeCell ref="A176:D176"/>
    <mergeCell ref="A170:D170"/>
    <mergeCell ref="A171:D171"/>
    <mergeCell ref="A118:D118"/>
    <mergeCell ref="A123:D123"/>
    <mergeCell ref="A125:D125"/>
    <mergeCell ref="A128:D128"/>
    <mergeCell ref="A127:D127"/>
    <mergeCell ref="A133:D133"/>
    <mergeCell ref="A135:D135"/>
    <mergeCell ref="A139:D139"/>
    <mergeCell ref="A142:D142"/>
    <mergeCell ref="A137:D137"/>
    <mergeCell ref="A138:D138"/>
    <mergeCell ref="A132:D132"/>
    <mergeCell ref="A134:D134"/>
    <mergeCell ref="A136:D136"/>
    <mergeCell ref="A131:D131"/>
    <mergeCell ref="A126:D126"/>
    <mergeCell ref="A129:D129"/>
    <mergeCell ref="A130:D130"/>
    <mergeCell ref="A122:D122"/>
    <mergeCell ref="A124:D124"/>
    <mergeCell ref="A119:D119"/>
    <mergeCell ref="A120:D120"/>
    <mergeCell ref="A121:D121"/>
    <mergeCell ref="A260:D260"/>
    <mergeCell ref="A261:D261"/>
    <mergeCell ref="A262:D262"/>
    <mergeCell ref="A263:D263"/>
    <mergeCell ref="A264:D264"/>
    <mergeCell ref="A265:D265"/>
    <mergeCell ref="A254:D254"/>
    <mergeCell ref="A255:D255"/>
    <mergeCell ref="A256:D256"/>
    <mergeCell ref="A257:D257"/>
    <mergeCell ref="A258:D258"/>
    <mergeCell ref="A259:D259"/>
    <mergeCell ref="A248:D248"/>
    <mergeCell ref="A250:D250"/>
    <mergeCell ref="A251:D251"/>
    <mergeCell ref="A252:D252"/>
    <mergeCell ref="A253:D253"/>
    <mergeCell ref="A244:D244"/>
    <mergeCell ref="A246:D246"/>
    <mergeCell ref="A247:D247"/>
    <mergeCell ref="A243:D243"/>
    <mergeCell ref="A221:D221"/>
    <mergeCell ref="A223:D223"/>
    <mergeCell ref="A213:D213"/>
    <mergeCell ref="A215:D215"/>
    <mergeCell ref="A216:D216"/>
    <mergeCell ref="A217:D217"/>
    <mergeCell ref="A218:D218"/>
    <mergeCell ref="A207:D207"/>
    <mergeCell ref="A208:D208"/>
    <mergeCell ref="A210:D210"/>
    <mergeCell ref="A211:D211"/>
    <mergeCell ref="A209:D209"/>
    <mergeCell ref="A212:D212"/>
    <mergeCell ref="A214:D214"/>
    <mergeCell ref="A220:D220"/>
    <mergeCell ref="A219:D219"/>
    <mergeCell ref="A222:D222"/>
    <mergeCell ref="A205:D205"/>
    <mergeCell ref="A204:D204"/>
    <mergeCell ref="A203:D203"/>
    <mergeCell ref="A198:D198"/>
    <mergeCell ref="A199:D199"/>
    <mergeCell ref="A200:D200"/>
    <mergeCell ref="A201:D201"/>
    <mergeCell ref="A202:D202"/>
    <mergeCell ref="A206:D206"/>
    <mergeCell ref="A192:D192"/>
    <mergeCell ref="A194:D194"/>
    <mergeCell ref="A196:D196"/>
    <mergeCell ref="A197:D197"/>
    <mergeCell ref="A191:D191"/>
    <mergeCell ref="A190:D190"/>
    <mergeCell ref="A184:D184"/>
    <mergeCell ref="A185:D185"/>
    <mergeCell ref="A186:D186"/>
    <mergeCell ref="A189:D189"/>
    <mergeCell ref="A193:D193"/>
    <mergeCell ref="A195:D195"/>
    <mergeCell ref="A167:D167"/>
    <mergeCell ref="A160:D160"/>
    <mergeCell ref="A162:D162"/>
    <mergeCell ref="A157:D157"/>
    <mergeCell ref="A158:D158"/>
    <mergeCell ref="A159:D159"/>
    <mergeCell ref="A154:D154"/>
    <mergeCell ref="A155:D155"/>
    <mergeCell ref="A153:D153"/>
    <mergeCell ref="A156:D156"/>
    <mergeCell ref="A161:D161"/>
    <mergeCell ref="A164:D164"/>
    <mergeCell ref="A163:D163"/>
    <mergeCell ref="A165:D165"/>
    <mergeCell ref="A166:D166"/>
    <mergeCell ref="A148:D148"/>
    <mergeCell ref="A150:D150"/>
    <mergeCell ref="A152:D152"/>
    <mergeCell ref="A147:D147"/>
    <mergeCell ref="A145:D145"/>
    <mergeCell ref="A146:D146"/>
    <mergeCell ref="A149:D149"/>
    <mergeCell ref="A151:D151"/>
    <mergeCell ref="A140:D140"/>
    <mergeCell ref="A141:D141"/>
    <mergeCell ref="A143:D143"/>
    <mergeCell ref="A144:D144"/>
    <mergeCell ref="A111:F111"/>
    <mergeCell ref="A113:D113"/>
    <mergeCell ref="A114:D114"/>
    <mergeCell ref="A115:D115"/>
    <mergeCell ref="A117:D117"/>
    <mergeCell ref="A92:F92"/>
    <mergeCell ref="B94:F94"/>
    <mergeCell ref="B103:F103"/>
    <mergeCell ref="A106:B106"/>
    <mergeCell ref="C106:E106"/>
    <mergeCell ref="A109:F109"/>
    <mergeCell ref="A116:D116"/>
    <mergeCell ref="A110:F110"/>
    <mergeCell ref="A72:F72"/>
    <mergeCell ref="B74:F74"/>
    <mergeCell ref="B79:F79"/>
    <mergeCell ref="B84:F84"/>
    <mergeCell ref="A89:B89"/>
    <mergeCell ref="C89:E89"/>
    <mergeCell ref="A55:F55"/>
    <mergeCell ref="A56:F56"/>
    <mergeCell ref="B58:F58"/>
    <mergeCell ref="B67:F67"/>
    <mergeCell ref="A70:B70"/>
    <mergeCell ref="C70:E70"/>
    <mergeCell ref="B50:F50"/>
    <mergeCell ref="A52:F52"/>
    <mergeCell ref="A53:F53"/>
    <mergeCell ref="A54:F54"/>
    <mergeCell ref="A35:F35"/>
    <mergeCell ref="A36:F36"/>
    <mergeCell ref="A40:F40"/>
    <mergeCell ref="A41:F41"/>
    <mergeCell ref="A45:F45"/>
    <mergeCell ref="B47:F47"/>
    <mergeCell ref="A18:C18"/>
    <mergeCell ref="B21:E21"/>
    <mergeCell ref="B22:C22"/>
    <mergeCell ref="A25:F26"/>
    <mergeCell ref="A27:C27"/>
    <mergeCell ref="A29:F29"/>
    <mergeCell ref="A31:F31"/>
    <mergeCell ref="B48:F48"/>
    <mergeCell ref="B49:F49"/>
  </mergeCells>
  <conditionalFormatting sqref="G39">
    <cfRule type="dataBar" priority="29">
      <dataBar showValue="0">
        <cfvo type="num" val="0"/>
        <cfvo type="num" val="0.1"/>
        <color rgb="FF92D050"/>
      </dataBar>
    </cfRule>
  </conditionalFormatting>
  <conditionalFormatting sqref="A109 A111 G60 G62:G63 G71">
    <cfRule type="dataBar" priority="28">
      <dataBar showValue="0">
        <cfvo type="num" val="0"/>
        <cfvo type="num" val="0.1"/>
        <color rgb="FF60497B"/>
      </dataBar>
    </cfRule>
  </conditionalFormatting>
  <conditionalFormatting sqref="B59:C59 B61:C61 B63:C63 B65 B68 E68 B75 B77:C77 B80 B82:C82 B85:C85 C87 B95:C95 B97 B99:C99 B104 B101">
    <cfRule type="dataBar" priority="27">
      <dataBar>
        <cfvo type="num" val="0"/>
        <cfvo type="num" val="1"/>
        <color rgb="FF638EC6"/>
      </dataBar>
    </cfRule>
  </conditionalFormatting>
  <conditionalFormatting sqref="E59">
    <cfRule type="dataBar" priority="26">
      <dataBar>
        <cfvo type="num" val="0"/>
        <cfvo type="num" val="1"/>
        <color rgb="FF638EC6"/>
      </dataBar>
    </cfRule>
  </conditionalFormatting>
  <conditionalFormatting sqref="E61">
    <cfRule type="dataBar" priority="25">
      <dataBar>
        <cfvo type="num" val="0"/>
        <cfvo type="num" val="1"/>
        <color rgb="FF638EC6"/>
      </dataBar>
    </cfRule>
  </conditionalFormatting>
  <conditionalFormatting sqref="E63">
    <cfRule type="dataBar" priority="24">
      <dataBar>
        <cfvo type="num" val="0"/>
        <cfvo type="num" val="1"/>
        <color rgb="FF638EC6"/>
      </dataBar>
    </cfRule>
  </conditionalFormatting>
  <conditionalFormatting sqref="C65">
    <cfRule type="dataBar" priority="23">
      <dataBar>
        <cfvo type="num" val="0"/>
        <cfvo type="num" val="1"/>
        <color rgb="FF638EC6"/>
      </dataBar>
    </cfRule>
  </conditionalFormatting>
  <conditionalFormatting sqref="E65">
    <cfRule type="dataBar" priority="22">
      <dataBar>
        <cfvo type="num" val="0"/>
        <cfvo type="num" val="1"/>
        <color rgb="FF638EC6"/>
      </dataBar>
    </cfRule>
  </conditionalFormatting>
  <conditionalFormatting sqref="D68">
    <cfRule type="dataBar" priority="21">
      <dataBar>
        <cfvo type="num" val="0"/>
        <cfvo type="num" val="1"/>
        <color rgb="FF638EC6"/>
      </dataBar>
    </cfRule>
  </conditionalFormatting>
  <conditionalFormatting sqref="C75">
    <cfRule type="dataBar" priority="20">
      <dataBar>
        <cfvo type="num" val="0"/>
        <cfvo type="num" val="1"/>
        <color rgb="FF638EC6"/>
      </dataBar>
    </cfRule>
  </conditionalFormatting>
  <conditionalFormatting sqref="D77">
    <cfRule type="dataBar" priority="19">
      <dataBar>
        <cfvo type="num" val="0"/>
        <cfvo type="num" val="1"/>
        <color rgb="FF638EC6"/>
      </dataBar>
    </cfRule>
  </conditionalFormatting>
  <conditionalFormatting sqref="E77">
    <cfRule type="dataBar" priority="18">
      <dataBar>
        <cfvo type="num" val="0"/>
        <cfvo type="num" val="1"/>
        <color rgb="FF638EC6"/>
      </dataBar>
    </cfRule>
  </conditionalFormatting>
  <conditionalFormatting sqref="C80">
    <cfRule type="dataBar" priority="17">
      <dataBar>
        <cfvo type="num" val="0"/>
        <cfvo type="num" val="1"/>
        <color rgb="FF638EC6"/>
      </dataBar>
    </cfRule>
  </conditionalFormatting>
  <conditionalFormatting sqref="D80">
    <cfRule type="dataBar" priority="16">
      <dataBar>
        <cfvo type="num" val="0"/>
        <cfvo type="num" val="1"/>
        <color rgb="FF638EC6"/>
      </dataBar>
    </cfRule>
  </conditionalFormatting>
  <conditionalFormatting sqref="E80">
    <cfRule type="dataBar" priority="15">
      <dataBar>
        <cfvo type="num" val="0"/>
        <cfvo type="num" val="1"/>
        <color rgb="FF638EC6"/>
      </dataBar>
    </cfRule>
  </conditionalFormatting>
  <conditionalFormatting sqref="D82">
    <cfRule type="dataBar" priority="14">
      <dataBar>
        <cfvo type="num" val="0"/>
        <cfvo type="num" val="1"/>
        <color rgb="FF638EC6"/>
      </dataBar>
    </cfRule>
  </conditionalFormatting>
  <conditionalFormatting sqref="D85">
    <cfRule type="dataBar" priority="13">
      <dataBar>
        <cfvo type="num" val="0"/>
        <cfvo type="num" val="1"/>
        <color rgb="FF638EC6"/>
      </dataBar>
    </cfRule>
  </conditionalFormatting>
  <conditionalFormatting sqref="D95">
    <cfRule type="dataBar" priority="12">
      <dataBar>
        <cfvo type="num" val="0"/>
        <cfvo type="num" val="1"/>
        <color rgb="FF638EC6"/>
      </dataBar>
    </cfRule>
  </conditionalFormatting>
  <conditionalFormatting sqref="E95">
    <cfRule type="dataBar" priority="11">
      <dataBar>
        <cfvo type="num" val="0"/>
        <cfvo type="num" val="1"/>
        <color rgb="FF638EC6"/>
      </dataBar>
    </cfRule>
  </conditionalFormatting>
  <conditionalFormatting sqref="C97">
    <cfRule type="dataBar" priority="10">
      <dataBar>
        <cfvo type="num" val="0"/>
        <cfvo type="num" val="1"/>
        <color rgb="FF638EC6"/>
      </dataBar>
    </cfRule>
  </conditionalFormatting>
  <conditionalFormatting sqref="D97">
    <cfRule type="dataBar" priority="9">
      <dataBar>
        <cfvo type="num" val="0"/>
        <cfvo type="num" val="1"/>
        <color rgb="FF638EC6"/>
      </dataBar>
    </cfRule>
  </conditionalFormatting>
  <conditionalFormatting sqref="E97">
    <cfRule type="dataBar" priority="8">
      <dataBar>
        <cfvo type="num" val="0"/>
        <cfvo type="num" val="1"/>
        <color rgb="FF638EC6"/>
      </dataBar>
    </cfRule>
  </conditionalFormatting>
  <conditionalFormatting sqref="D99">
    <cfRule type="dataBar" priority="7">
      <dataBar>
        <cfvo type="num" val="0"/>
        <cfvo type="num" val="1"/>
        <color rgb="FF638EC6"/>
      </dataBar>
    </cfRule>
  </conditionalFormatting>
  <conditionalFormatting sqref="E99">
    <cfRule type="dataBar" priority="6">
      <dataBar>
        <cfvo type="num" val="0"/>
        <cfvo type="num" val="1"/>
        <color rgb="FF638EC6"/>
      </dataBar>
    </cfRule>
  </conditionalFormatting>
  <conditionalFormatting sqref="E104">
    <cfRule type="dataBar" priority="5">
      <dataBar>
        <cfvo type="num" val="0"/>
        <cfvo type="num" val="1"/>
        <color rgb="FF638EC6"/>
      </dataBar>
    </cfRule>
  </conditionalFormatting>
  <conditionalFormatting sqref="A109">
    <cfRule type="dataBar" priority="4">
      <dataBar showValue="0">
        <cfvo type="num" val="0"/>
        <cfvo type="num" val="0.1"/>
        <color rgb="FF60497B"/>
      </dataBar>
    </cfRule>
  </conditionalFormatting>
  <conditionalFormatting sqref="A109">
    <cfRule type="dataBar" priority="3">
      <dataBar showValue="0">
        <cfvo type="num" val="0"/>
        <cfvo type="num" val="0.1"/>
        <color rgb="FF60497B"/>
      </dataBar>
    </cfRule>
  </conditionalFormatting>
  <conditionalFormatting sqref="A109">
    <cfRule type="dataBar" priority="2">
      <dataBar showValue="0">
        <cfvo type="num" val="0"/>
        <cfvo type="num" val="0.1"/>
        <color rgb="FF60497B"/>
      </dataBar>
    </cfRule>
  </conditionalFormatting>
  <conditionalFormatting sqref="A110">
    <cfRule type="dataBar" priority="1">
      <dataBar showValue="0">
        <cfvo type="num" val="0"/>
        <cfvo type="num" val="0.1"/>
        <color rgb="FF60497B"/>
      </dataBar>
    </cfRule>
  </conditionalFormatting>
  <hyperlinks>
    <hyperlink ref="C106:E106" location="'R 1.5 Grande'!A204" display="Enfoque de Organizaciones Profesionales"/>
    <hyperlink ref="C89:E89" location="'R 1.5 Grande'!A153" display="Enfoque de Organizaciones Rentables"/>
    <hyperlink ref="C70:E70" location="'R 1.5 Grande'!A113" display="Enfoque de Organizaciones Inteligentes"/>
  </hyperlinks>
  <pageMargins left="0.62992125984251968" right="0.57999999999999996" top="0.59" bottom="0.56000000000000005" header="0.31496062992125984" footer="0.31496062992125984"/>
  <pageSetup scale="85" orientation="portrait" r:id="rId1"/>
  <headerFooter differentFirst="1">
    <oddHeader>&amp;L&amp;P&amp;C&amp;"-,Negrita"REPORTE DE RESULTADOS DEL CUESTIONARIO&amp;R&amp;D</oddHeader>
    <evenFooter>&amp;L&amp;G</evenFooter>
  </headerFooter>
  <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6"/>
  <dimension ref="A1:AA219"/>
  <sheetViews>
    <sheetView showGridLines="0" showRowColHeaders="0" topLeftCell="G1" zoomScale="90" zoomScaleNormal="90" workbookViewId="0">
      <selection activeCell="T200" sqref="T200"/>
    </sheetView>
  </sheetViews>
  <sheetFormatPr baseColWidth="10" defaultColWidth="0" defaultRowHeight="0" customHeight="1" zeroHeight="1" x14ac:dyDescent="0.25"/>
  <cols>
    <col min="1" max="1" width="33.7109375" hidden="1" customWidth="1"/>
    <col min="2" max="2" width="2.5703125" hidden="1" customWidth="1"/>
    <col min="3" max="3" width="5" hidden="1" customWidth="1"/>
    <col min="4" max="4" width="4.42578125" hidden="1" customWidth="1"/>
    <col min="5" max="5" width="4.85546875" hidden="1" customWidth="1"/>
    <col min="6" max="6" width="3.28515625" hidden="1" customWidth="1"/>
    <col min="7" max="7" width="3" customWidth="1"/>
    <col min="8" max="18" width="11.42578125" customWidth="1"/>
    <col min="19" max="19" width="12.28515625" bestFit="1" customWidth="1"/>
    <col min="20" max="20" width="11.42578125" style="574" customWidth="1"/>
    <col min="21" max="21" width="11.42578125" style="575" hidden="1" customWidth="1"/>
    <col min="22" max="22" width="11.42578125" hidden="1" customWidth="1"/>
    <col min="23" max="23" width="12.7109375" style="218" hidden="1" customWidth="1"/>
    <col min="24" max="26" width="11.42578125" style="218" hidden="1" customWidth="1"/>
    <col min="27" max="27" width="11.42578125" style="220" hidden="1" customWidth="1"/>
    <col min="28" max="16384" width="11.42578125" hidden="1"/>
  </cols>
  <sheetData>
    <row r="1" spans="1:27" ht="41.25" customHeight="1" x14ac:dyDescent="0.25">
      <c r="A1" s="88"/>
      <c r="B1" s="88"/>
      <c r="C1" s="88"/>
      <c r="D1" s="88"/>
      <c r="E1" s="88"/>
      <c r="F1" s="89"/>
      <c r="G1" s="90"/>
      <c r="H1" s="90"/>
      <c r="I1" s="89"/>
      <c r="J1" s="90"/>
      <c r="K1" s="90"/>
      <c r="L1" s="90"/>
      <c r="M1" s="90"/>
      <c r="N1" s="90"/>
      <c r="O1" s="90"/>
      <c r="P1" s="90"/>
      <c r="Q1" s="90"/>
      <c r="R1" s="90"/>
      <c r="S1" s="90"/>
    </row>
    <row r="2" spans="1:27" ht="30.75" customHeight="1" thickBot="1" x14ac:dyDescent="0.3">
      <c r="A2" s="88"/>
      <c r="B2" s="88"/>
      <c r="C2" s="88"/>
      <c r="D2" s="88"/>
      <c r="E2" s="88"/>
      <c r="F2" s="89"/>
      <c r="G2" s="90"/>
      <c r="H2" s="715" t="s">
        <v>115</v>
      </c>
      <c r="I2" s="715"/>
      <c r="J2" s="715"/>
      <c r="K2" s="715"/>
      <c r="L2" s="715"/>
      <c r="M2" s="715"/>
      <c r="N2" s="715"/>
      <c r="O2" s="715"/>
      <c r="P2" s="715"/>
      <c r="Q2" s="715"/>
      <c r="R2" s="715"/>
      <c r="S2" s="716"/>
    </row>
    <row r="3" spans="1:27" ht="7.5" customHeight="1" thickTop="1" x14ac:dyDescent="0.25">
      <c r="A3" s="88"/>
      <c r="B3" s="88"/>
      <c r="C3" s="88"/>
      <c r="D3" s="88"/>
      <c r="E3" s="88"/>
      <c r="F3" s="91"/>
      <c r="G3" s="90"/>
      <c r="H3" s="90"/>
      <c r="I3" s="89"/>
      <c r="J3" s="92"/>
      <c r="K3" s="90"/>
      <c r="L3" s="90"/>
      <c r="M3" s="90"/>
      <c r="N3" s="90"/>
      <c r="O3" s="90"/>
      <c r="P3" s="90"/>
      <c r="Q3" s="90"/>
      <c r="R3" s="93"/>
      <c r="S3" s="90"/>
    </row>
    <row r="4" spans="1:27" ht="87" customHeight="1" thickBot="1" x14ac:dyDescent="0.4">
      <c r="A4" s="88"/>
      <c r="B4" s="88"/>
      <c r="C4" s="88"/>
      <c r="D4" s="88"/>
      <c r="E4" s="88"/>
      <c r="F4" s="89"/>
      <c r="G4" s="90"/>
      <c r="H4" s="651" t="s">
        <v>116</v>
      </c>
      <c r="I4" s="789"/>
      <c r="J4" s="789"/>
      <c r="K4" s="789"/>
      <c r="L4" s="789"/>
      <c r="M4" s="789"/>
      <c r="N4" s="789"/>
      <c r="O4" s="789"/>
      <c r="P4" s="789"/>
      <c r="Q4" s="789"/>
      <c r="R4" s="789"/>
      <c r="S4" s="790"/>
      <c r="Z4" s="228">
        <f>SUM(Z11:Z64)</f>
        <v>0</v>
      </c>
      <c r="AA4" s="222">
        <f>AVERAGE(AA11:AA64)</f>
        <v>0</v>
      </c>
    </row>
    <row r="5" spans="1:27" ht="7.5" customHeight="1" thickTop="1" x14ac:dyDescent="0.25">
      <c r="A5" s="236"/>
      <c r="B5" s="236"/>
      <c r="C5" s="236"/>
      <c r="D5" s="236"/>
      <c r="E5" s="236"/>
      <c r="F5" s="31"/>
      <c r="G5" s="94"/>
      <c r="H5" s="94"/>
      <c r="I5" s="95"/>
      <c r="J5" s="94"/>
      <c r="K5" s="94"/>
      <c r="L5" s="94"/>
      <c r="M5" s="94"/>
      <c r="N5" s="94"/>
      <c r="O5" s="94"/>
      <c r="P5" s="94"/>
      <c r="Q5" s="94"/>
      <c r="R5" s="94"/>
      <c r="S5" s="94"/>
    </row>
    <row r="6" spans="1:27" ht="22.5" customHeight="1" thickBot="1" x14ac:dyDescent="0.3">
      <c r="A6" s="88"/>
      <c r="B6" s="88"/>
      <c r="C6" s="88"/>
      <c r="D6" s="88"/>
      <c r="E6" s="88"/>
      <c r="F6" s="89"/>
      <c r="G6" s="90"/>
      <c r="H6" s="791" t="s">
        <v>117</v>
      </c>
      <c r="I6" s="792"/>
      <c r="J6" s="703" t="s">
        <v>118</v>
      </c>
      <c r="K6" s="795"/>
      <c r="L6" s="795"/>
      <c r="M6" s="795"/>
      <c r="N6" s="795"/>
      <c r="O6" s="795"/>
      <c r="P6" s="795"/>
      <c r="Q6" s="795"/>
      <c r="R6" s="795"/>
      <c r="S6" s="796"/>
      <c r="W6" s="251" t="s">
        <v>945</v>
      </c>
      <c r="X6" s="252">
        <f>(U11+U13)/2</f>
        <v>0.99999999999999989</v>
      </c>
    </row>
    <row r="7" spans="1:27" ht="7.5" customHeight="1" thickTop="1" x14ac:dyDescent="0.25">
      <c r="A7" s="88"/>
      <c r="B7" s="88"/>
      <c r="C7" s="88"/>
      <c r="D7" s="88"/>
      <c r="E7" s="88"/>
      <c r="F7" s="89"/>
      <c r="G7" s="90"/>
      <c r="H7" s="90"/>
      <c r="I7" s="89"/>
      <c r="J7" s="92"/>
      <c r="K7" s="90"/>
      <c r="L7" s="90"/>
      <c r="M7" s="90"/>
      <c r="N7" s="90"/>
      <c r="O7" s="90"/>
      <c r="P7" s="90"/>
      <c r="Q7" s="90"/>
      <c r="R7" s="93"/>
      <c r="S7" s="90"/>
    </row>
    <row r="8" spans="1:27" ht="101.25" customHeight="1" thickBot="1" x14ac:dyDescent="0.3">
      <c r="A8" s="88"/>
      <c r="B8" s="88"/>
      <c r="C8" s="88"/>
      <c r="D8" s="88"/>
      <c r="E8" s="88"/>
      <c r="F8" s="89"/>
      <c r="G8" s="90"/>
      <c r="H8" s="659" t="s">
        <v>119</v>
      </c>
      <c r="I8" s="786"/>
      <c r="J8" s="786"/>
      <c r="K8" s="786"/>
      <c r="L8" s="786"/>
      <c r="M8" s="786"/>
      <c r="N8" s="786"/>
      <c r="O8" s="786"/>
      <c r="P8" s="786"/>
      <c r="Q8" s="786"/>
      <c r="R8" s="786"/>
      <c r="S8" s="787"/>
    </row>
    <row r="9" spans="1:27" ht="7.5" customHeight="1" thickTop="1" x14ac:dyDescent="0.25">
      <c r="A9" s="88"/>
      <c r="B9" s="88"/>
      <c r="C9" s="88"/>
      <c r="D9" s="88"/>
      <c r="E9" s="88"/>
      <c r="F9" s="91"/>
      <c r="G9" s="90"/>
      <c r="H9" s="90"/>
      <c r="I9" s="89"/>
      <c r="J9" s="92"/>
      <c r="K9" s="90"/>
      <c r="L9" s="90"/>
      <c r="M9" s="90"/>
      <c r="N9" s="90"/>
      <c r="O9" s="90"/>
      <c r="P9" s="90"/>
      <c r="Q9" s="90"/>
      <c r="R9" s="93"/>
      <c r="S9" s="90"/>
    </row>
    <row r="10" spans="1:27" ht="41.25" customHeight="1" thickBot="1" x14ac:dyDescent="0.3">
      <c r="A10" s="96" t="s">
        <v>112</v>
      </c>
      <c r="B10" s="88"/>
      <c r="C10" s="236"/>
      <c r="D10" s="236"/>
      <c r="E10" s="236"/>
      <c r="F10" s="97"/>
      <c r="G10" s="90"/>
      <c r="H10" s="35" t="s">
        <v>120</v>
      </c>
      <c r="I10" s="35" t="s">
        <v>946</v>
      </c>
      <c r="J10" s="36" t="s">
        <v>121</v>
      </c>
      <c r="K10" s="98"/>
      <c r="L10" s="98"/>
      <c r="M10" s="98"/>
      <c r="N10" s="98"/>
      <c r="O10" s="98"/>
      <c r="P10" s="98"/>
      <c r="Q10" s="98"/>
      <c r="R10" s="93"/>
      <c r="S10" s="35" t="s">
        <v>122</v>
      </c>
      <c r="W10" s="210" t="s">
        <v>825</v>
      </c>
      <c r="X10" s="211" t="s">
        <v>826</v>
      </c>
      <c r="Y10" s="211" t="s">
        <v>827</v>
      </c>
      <c r="Z10" s="212" t="s">
        <v>828</v>
      </c>
      <c r="AA10" s="223" t="s">
        <v>863</v>
      </c>
    </row>
    <row r="11" spans="1:27" ht="41.25" customHeight="1" thickTop="1" thickBot="1" x14ac:dyDescent="0.3">
      <c r="A11" s="99" t="s">
        <v>123</v>
      </c>
      <c r="B11" s="100"/>
      <c r="C11" s="101" t="s">
        <v>124</v>
      </c>
      <c r="D11" s="101" t="s">
        <v>125</v>
      </c>
      <c r="E11" s="101" t="s">
        <v>126</v>
      </c>
      <c r="F11" s="101" t="s">
        <v>127</v>
      </c>
      <c r="G11" s="90"/>
      <c r="H11" s="40" t="s">
        <v>128</v>
      </c>
      <c r="I11" s="102" t="s">
        <v>129</v>
      </c>
      <c r="J11" s="710" t="s">
        <v>130</v>
      </c>
      <c r="K11" s="711"/>
      <c r="L11" s="711"/>
      <c r="M11" s="711"/>
      <c r="N11" s="711"/>
      <c r="O11" s="711"/>
      <c r="P11" s="711"/>
      <c r="Q11" s="711"/>
      <c r="R11" s="231"/>
      <c r="S11" s="103"/>
      <c r="T11" s="574">
        <v>1</v>
      </c>
      <c r="U11" s="575">
        <f>T11</f>
        <v>1</v>
      </c>
      <c r="W11" s="218" t="b">
        <v>0</v>
      </c>
      <c r="X11" s="213">
        <f>IF(W11=TRUE,$Y$11,0)</f>
        <v>0</v>
      </c>
      <c r="Y11" s="213">
        <v>1</v>
      </c>
      <c r="Z11" s="213">
        <f>SUM(X11)</f>
        <v>0</v>
      </c>
      <c r="AA11" s="224">
        <f>Z11/1</f>
        <v>0</v>
      </c>
    </row>
    <row r="12" spans="1:27" ht="41.25" customHeight="1" thickTop="1" thickBot="1" x14ac:dyDescent="0.3">
      <c r="A12" s="99" t="s">
        <v>123</v>
      </c>
      <c r="B12" s="88"/>
      <c r="C12" s="101" t="s">
        <v>124</v>
      </c>
      <c r="D12" s="101" t="s">
        <v>125</v>
      </c>
      <c r="E12" s="101" t="s">
        <v>126</v>
      </c>
      <c r="F12" s="101" t="s">
        <v>127</v>
      </c>
      <c r="G12" s="90"/>
      <c r="H12" s="44" t="s">
        <v>131</v>
      </c>
      <c r="I12" s="106" t="s">
        <v>132</v>
      </c>
      <c r="J12" s="706" t="s">
        <v>947</v>
      </c>
      <c r="K12" s="803"/>
      <c r="L12" s="803"/>
      <c r="M12" s="803"/>
      <c r="N12" s="803"/>
      <c r="O12" s="803"/>
      <c r="P12" s="803"/>
      <c r="Q12" s="803"/>
      <c r="R12" s="107"/>
      <c r="S12" s="108"/>
      <c r="W12" s="472" t="b">
        <f>IF(AND(W13=TRUE,W14=TRUE,W15=TRUE,W16=TRUE,W17=TRUE,W18=TRUE,W19=TRUE),TRUE,FALSE)</f>
        <v>0</v>
      </c>
    </row>
    <row r="13" spans="1:27" ht="41.25" customHeight="1" thickTop="1" thickBot="1" x14ac:dyDescent="0.3">
      <c r="A13" s="99" t="s">
        <v>347</v>
      </c>
      <c r="B13" s="100"/>
      <c r="C13" s="101" t="s">
        <v>124</v>
      </c>
      <c r="D13" s="101" t="s">
        <v>125</v>
      </c>
      <c r="E13" s="101" t="s">
        <v>126</v>
      </c>
      <c r="F13" s="101" t="s">
        <v>127</v>
      </c>
      <c r="G13" s="90"/>
      <c r="H13" s="44" t="s">
        <v>131</v>
      </c>
      <c r="I13" s="109" t="s">
        <v>219</v>
      </c>
      <c r="J13" s="897" t="s">
        <v>982</v>
      </c>
      <c r="K13" s="898"/>
      <c r="L13" s="898"/>
      <c r="M13" s="898"/>
      <c r="N13" s="898"/>
      <c r="O13" s="898"/>
      <c r="P13" s="898"/>
      <c r="Q13" s="898"/>
      <c r="R13" s="93"/>
      <c r="S13" s="103"/>
      <c r="T13" s="574">
        <f>1/7</f>
        <v>0.14285714285714285</v>
      </c>
      <c r="U13" s="575">
        <f>T13+T14+T15+T16+T17+T18+T19</f>
        <v>0.99999999999999978</v>
      </c>
      <c r="W13" s="218" t="b">
        <v>0</v>
      </c>
      <c r="X13" s="213">
        <f>IF(W13=TRUE,$Y$13,0)</f>
        <v>0</v>
      </c>
      <c r="Y13" s="218">
        <v>0.14285714285714285</v>
      </c>
      <c r="Z13" s="213">
        <f>SUM(X13:X13:X19)</f>
        <v>0</v>
      </c>
      <c r="AA13" s="224">
        <f>Z13/1</f>
        <v>0</v>
      </c>
    </row>
    <row r="14" spans="1:27" ht="67.5" customHeight="1" thickTop="1" thickBot="1" x14ac:dyDescent="0.3">
      <c r="A14" s="99" t="s">
        <v>123</v>
      </c>
      <c r="B14" s="100"/>
      <c r="C14" s="101" t="s">
        <v>124</v>
      </c>
      <c r="D14" s="101" t="s">
        <v>125</v>
      </c>
      <c r="E14" s="101" t="s">
        <v>126</v>
      </c>
      <c r="F14" s="101" t="s">
        <v>127</v>
      </c>
      <c r="G14" s="90"/>
      <c r="H14" s="44" t="s">
        <v>131</v>
      </c>
      <c r="I14" s="109" t="s">
        <v>134</v>
      </c>
      <c r="J14" s="897" t="s">
        <v>948</v>
      </c>
      <c r="K14" s="898"/>
      <c r="L14" s="898"/>
      <c r="M14" s="898"/>
      <c r="N14" s="898"/>
      <c r="O14" s="898"/>
      <c r="P14" s="898"/>
      <c r="Q14" s="898"/>
      <c r="R14" s="93"/>
      <c r="S14" s="103"/>
      <c r="T14" s="574">
        <f t="shared" ref="T14:T19" si="0">1/7</f>
        <v>0.14285714285714285</v>
      </c>
      <c r="W14" s="218" t="b">
        <v>0</v>
      </c>
      <c r="X14" s="213">
        <f t="shared" ref="X14:X19" si="1">IF(W14=TRUE,$Y$13,0)</f>
        <v>0</v>
      </c>
    </row>
    <row r="15" spans="1:27" ht="41.25" customHeight="1" thickTop="1" thickBot="1" x14ac:dyDescent="0.3">
      <c r="A15" s="99" t="s">
        <v>347</v>
      </c>
      <c r="B15" s="100"/>
      <c r="C15" s="101" t="s">
        <v>124</v>
      </c>
      <c r="D15" s="101" t="s">
        <v>125</v>
      </c>
      <c r="E15" s="101" t="s">
        <v>126</v>
      </c>
      <c r="F15" s="101" t="s">
        <v>127</v>
      </c>
      <c r="G15" s="90"/>
      <c r="H15" s="44" t="s">
        <v>131</v>
      </c>
      <c r="I15" s="109" t="s">
        <v>220</v>
      </c>
      <c r="J15" s="804" t="s">
        <v>983</v>
      </c>
      <c r="K15" s="898"/>
      <c r="L15" s="898"/>
      <c r="M15" s="898"/>
      <c r="N15" s="898"/>
      <c r="O15" s="898"/>
      <c r="P15" s="898"/>
      <c r="Q15" s="898"/>
      <c r="R15" s="93"/>
      <c r="S15" s="103"/>
      <c r="T15" s="574">
        <f t="shared" si="0"/>
        <v>0.14285714285714285</v>
      </c>
      <c r="W15" s="218" t="b">
        <v>0</v>
      </c>
      <c r="X15" s="213">
        <f t="shared" si="1"/>
        <v>0</v>
      </c>
    </row>
    <row r="16" spans="1:27" ht="41.25" customHeight="1" thickTop="1" thickBot="1" x14ac:dyDescent="0.3">
      <c r="A16" s="99" t="s">
        <v>347</v>
      </c>
      <c r="B16" s="100"/>
      <c r="C16" s="101" t="s">
        <v>124</v>
      </c>
      <c r="D16" s="101" t="s">
        <v>125</v>
      </c>
      <c r="E16" s="101" t="s">
        <v>126</v>
      </c>
      <c r="F16" s="101" t="s">
        <v>127</v>
      </c>
      <c r="G16" s="90"/>
      <c r="H16" s="44" t="s">
        <v>131</v>
      </c>
      <c r="I16" s="109" t="s">
        <v>349</v>
      </c>
      <c r="J16" s="906" t="s">
        <v>984</v>
      </c>
      <c r="K16" s="892"/>
      <c r="L16" s="892"/>
      <c r="M16" s="892"/>
      <c r="N16" s="892"/>
      <c r="O16" s="892"/>
      <c r="P16" s="892"/>
      <c r="Q16" s="892"/>
      <c r="R16" s="93"/>
      <c r="S16" s="103"/>
      <c r="T16" s="574">
        <f t="shared" si="0"/>
        <v>0.14285714285714285</v>
      </c>
      <c r="W16" s="218" t="b">
        <v>0</v>
      </c>
      <c r="X16" s="213">
        <f t="shared" si="1"/>
        <v>0</v>
      </c>
    </row>
    <row r="17" spans="1:27" ht="41.25" customHeight="1" thickTop="1" thickBot="1" x14ac:dyDescent="0.3">
      <c r="A17" s="99" t="s">
        <v>347</v>
      </c>
      <c r="B17" s="100"/>
      <c r="C17" s="101" t="s">
        <v>124</v>
      </c>
      <c r="D17" s="101" t="s">
        <v>125</v>
      </c>
      <c r="E17" s="101" t="s">
        <v>126</v>
      </c>
      <c r="F17" s="101" t="s">
        <v>127</v>
      </c>
      <c r="G17" s="90"/>
      <c r="H17" s="44" t="s">
        <v>131</v>
      </c>
      <c r="I17" s="109" t="s">
        <v>350</v>
      </c>
      <c r="J17" s="804" t="s">
        <v>985</v>
      </c>
      <c r="K17" s="805"/>
      <c r="L17" s="805"/>
      <c r="M17" s="805"/>
      <c r="N17" s="805"/>
      <c r="O17" s="805"/>
      <c r="P17" s="805"/>
      <c r="Q17" s="805"/>
      <c r="R17" s="93"/>
      <c r="S17" s="103"/>
      <c r="T17" s="574">
        <f t="shared" si="0"/>
        <v>0.14285714285714285</v>
      </c>
      <c r="W17" s="218" t="b">
        <v>0</v>
      </c>
      <c r="X17" s="213">
        <f t="shared" si="1"/>
        <v>0</v>
      </c>
    </row>
    <row r="18" spans="1:27" ht="48.75" customHeight="1" thickTop="1" thickBot="1" x14ac:dyDescent="0.3">
      <c r="A18" s="99" t="s">
        <v>347</v>
      </c>
      <c r="B18" s="100"/>
      <c r="C18" s="101" t="s">
        <v>124</v>
      </c>
      <c r="D18" s="101" t="s">
        <v>125</v>
      </c>
      <c r="E18" s="101" t="s">
        <v>126</v>
      </c>
      <c r="F18" s="101" t="s">
        <v>127</v>
      </c>
      <c r="G18" s="90"/>
      <c r="H18" s="44" t="s">
        <v>131</v>
      </c>
      <c r="I18" s="109" t="s">
        <v>351</v>
      </c>
      <c r="J18" s="804" t="s">
        <v>986</v>
      </c>
      <c r="K18" s="805"/>
      <c r="L18" s="805"/>
      <c r="M18" s="805"/>
      <c r="N18" s="805"/>
      <c r="O18" s="805"/>
      <c r="P18" s="805"/>
      <c r="Q18" s="805"/>
      <c r="R18" s="93"/>
      <c r="S18" s="103"/>
      <c r="T18" s="574">
        <f t="shared" si="0"/>
        <v>0.14285714285714285</v>
      </c>
      <c r="W18" s="218" t="b">
        <v>0</v>
      </c>
      <c r="X18" s="213">
        <f t="shared" si="1"/>
        <v>0</v>
      </c>
    </row>
    <row r="19" spans="1:27" ht="41.25" customHeight="1" thickTop="1" thickBot="1" x14ac:dyDescent="0.3">
      <c r="A19" s="99" t="s">
        <v>347</v>
      </c>
      <c r="B19" s="100"/>
      <c r="C19" s="101" t="s">
        <v>124</v>
      </c>
      <c r="D19" s="101" t="s">
        <v>125</v>
      </c>
      <c r="E19" s="101" t="s">
        <v>126</v>
      </c>
      <c r="F19" s="101" t="s">
        <v>127</v>
      </c>
      <c r="G19" s="90"/>
      <c r="H19" s="40" t="s">
        <v>131</v>
      </c>
      <c r="I19" s="109" t="s">
        <v>353</v>
      </c>
      <c r="J19" s="712" t="s">
        <v>987</v>
      </c>
      <c r="K19" s="808"/>
      <c r="L19" s="808"/>
      <c r="M19" s="808"/>
      <c r="N19" s="808"/>
      <c r="O19" s="808"/>
      <c r="P19" s="808"/>
      <c r="Q19" s="808"/>
      <c r="R19" s="110"/>
      <c r="S19" s="103"/>
      <c r="T19" s="574">
        <f t="shared" si="0"/>
        <v>0.14285714285714285</v>
      </c>
      <c r="W19" s="218" t="b">
        <v>0</v>
      </c>
      <c r="X19" s="213">
        <f t="shared" si="1"/>
        <v>0</v>
      </c>
    </row>
    <row r="20" spans="1:27" ht="22.5" customHeight="1" thickTop="1" x14ac:dyDescent="0.25">
      <c r="A20" s="88"/>
      <c r="B20" s="88"/>
      <c r="C20" s="236"/>
      <c r="D20" s="236"/>
      <c r="E20" s="236"/>
      <c r="F20" s="97"/>
      <c r="G20" s="90"/>
      <c r="H20" s="90"/>
      <c r="I20" s="111"/>
      <c r="J20" s="92"/>
      <c r="K20" s="90"/>
      <c r="L20" s="90"/>
      <c r="M20" s="90"/>
      <c r="N20" s="90"/>
      <c r="O20" s="90"/>
      <c r="P20" s="90"/>
      <c r="Q20" s="90"/>
      <c r="R20" s="93"/>
      <c r="S20" s="90"/>
    </row>
    <row r="21" spans="1:27" ht="22.5" customHeight="1" thickBot="1" x14ac:dyDescent="0.3">
      <c r="A21" s="88"/>
      <c r="B21" s="88"/>
      <c r="C21" s="236"/>
      <c r="D21" s="236"/>
      <c r="E21" s="236"/>
      <c r="F21" s="105"/>
      <c r="G21" s="90"/>
      <c r="H21" s="791" t="s">
        <v>117</v>
      </c>
      <c r="I21" s="792"/>
      <c r="J21" s="703" t="s">
        <v>0</v>
      </c>
      <c r="K21" s="795"/>
      <c r="L21" s="795"/>
      <c r="M21" s="795"/>
      <c r="N21" s="795"/>
      <c r="O21" s="795"/>
      <c r="P21" s="795"/>
      <c r="Q21" s="795"/>
      <c r="R21" s="795"/>
      <c r="S21" s="796"/>
      <c r="W21" s="251" t="s">
        <v>945</v>
      </c>
      <c r="X21" s="252">
        <f>(U26+U28)/2</f>
        <v>1</v>
      </c>
    </row>
    <row r="22" spans="1:27" ht="7.5" customHeight="1" thickTop="1" x14ac:dyDescent="0.25">
      <c r="A22" s="88"/>
      <c r="B22" s="88"/>
      <c r="C22" s="236"/>
      <c r="D22" s="236"/>
      <c r="E22" s="236"/>
      <c r="F22" s="105"/>
      <c r="G22" s="90"/>
      <c r="H22" s="90"/>
      <c r="I22" s="111"/>
      <c r="J22" s="92"/>
      <c r="K22" s="90"/>
      <c r="L22" s="90"/>
      <c r="M22" s="90"/>
      <c r="N22" s="90"/>
      <c r="O22" s="90"/>
      <c r="P22" s="90"/>
      <c r="Q22" s="90"/>
      <c r="R22" s="93"/>
      <c r="S22" s="90"/>
    </row>
    <row r="23" spans="1:27" ht="74.25" customHeight="1" thickBot="1" x14ac:dyDescent="0.3">
      <c r="A23" s="88"/>
      <c r="B23" s="88"/>
      <c r="C23" s="236"/>
      <c r="D23" s="236"/>
      <c r="E23" s="236"/>
      <c r="F23" s="105"/>
      <c r="G23" s="90"/>
      <c r="H23" s="659" t="s">
        <v>135</v>
      </c>
      <c r="I23" s="786"/>
      <c r="J23" s="786"/>
      <c r="K23" s="786"/>
      <c r="L23" s="786"/>
      <c r="M23" s="786"/>
      <c r="N23" s="786"/>
      <c r="O23" s="786"/>
      <c r="P23" s="786"/>
      <c r="Q23" s="786"/>
      <c r="R23" s="786"/>
      <c r="S23" s="787"/>
    </row>
    <row r="24" spans="1:27" ht="7.5" customHeight="1" thickTop="1" x14ac:dyDescent="0.25">
      <c r="A24" s="88"/>
      <c r="B24" s="88"/>
      <c r="C24" s="236"/>
      <c r="D24" s="236"/>
      <c r="E24" s="236"/>
      <c r="F24" s="97"/>
      <c r="G24" s="90"/>
      <c r="H24" s="90"/>
      <c r="I24" s="111"/>
      <c r="J24" s="92"/>
      <c r="K24" s="90"/>
      <c r="L24" s="90"/>
      <c r="M24" s="90"/>
      <c r="N24" s="90"/>
      <c r="O24" s="90"/>
      <c r="P24" s="90"/>
      <c r="Q24" s="90"/>
      <c r="R24" s="93"/>
      <c r="S24" s="90"/>
    </row>
    <row r="25" spans="1:27" ht="41.25" customHeight="1" thickBot="1" x14ac:dyDescent="0.3">
      <c r="A25" s="88"/>
      <c r="B25" s="88"/>
      <c r="C25" s="236"/>
      <c r="D25" s="236"/>
      <c r="E25" s="236"/>
      <c r="F25" s="105"/>
      <c r="G25" s="90"/>
      <c r="H25" s="35" t="s">
        <v>120</v>
      </c>
      <c r="I25" s="51" t="s">
        <v>946</v>
      </c>
      <c r="J25" s="36" t="s">
        <v>121</v>
      </c>
      <c r="K25" s="98"/>
      <c r="L25" s="98"/>
      <c r="M25" s="98"/>
      <c r="N25" s="98"/>
      <c r="O25" s="98"/>
      <c r="P25" s="98"/>
      <c r="Q25" s="98"/>
      <c r="R25" s="93"/>
      <c r="S25" s="35" t="s">
        <v>122</v>
      </c>
      <c r="W25" s="210" t="s">
        <v>825</v>
      </c>
      <c r="X25" s="211" t="s">
        <v>826</v>
      </c>
      <c r="Y25" s="211" t="s">
        <v>827</v>
      </c>
      <c r="Z25" s="212" t="s">
        <v>829</v>
      </c>
      <c r="AA25" s="223" t="s">
        <v>863</v>
      </c>
    </row>
    <row r="26" spans="1:27" ht="41.25" customHeight="1" thickTop="1" thickBot="1" x14ac:dyDescent="0.3">
      <c r="A26" s="99" t="s">
        <v>123</v>
      </c>
      <c r="B26" s="100"/>
      <c r="C26" s="101" t="s">
        <v>124</v>
      </c>
      <c r="D26" s="101" t="s">
        <v>125</v>
      </c>
      <c r="E26" s="101" t="s">
        <v>126</v>
      </c>
      <c r="F26" s="101" t="s">
        <v>127</v>
      </c>
      <c r="G26" s="90"/>
      <c r="H26" s="40" t="s">
        <v>128</v>
      </c>
      <c r="I26" s="102" t="s">
        <v>136</v>
      </c>
      <c r="J26" s="663" t="s">
        <v>137</v>
      </c>
      <c r="K26" s="811"/>
      <c r="L26" s="811"/>
      <c r="M26" s="811"/>
      <c r="N26" s="811"/>
      <c r="O26" s="811"/>
      <c r="P26" s="811"/>
      <c r="Q26" s="811"/>
      <c r="R26" s="231"/>
      <c r="S26" s="103"/>
      <c r="T26" s="574">
        <v>1</v>
      </c>
      <c r="U26" s="575">
        <f>T26</f>
        <v>1</v>
      </c>
      <c r="W26" s="218" t="b">
        <v>0</v>
      </c>
      <c r="X26" s="213">
        <f>IF(W26=TRUE,$Y$26,0)</f>
        <v>0</v>
      </c>
      <c r="Y26" s="213">
        <v>1</v>
      </c>
      <c r="Z26" s="213">
        <f>SUM(X26)</f>
        <v>0</v>
      </c>
      <c r="AA26" s="224">
        <f>Z26/1</f>
        <v>0</v>
      </c>
    </row>
    <row r="27" spans="1:27" ht="41.25" customHeight="1" thickTop="1" thickBot="1" x14ac:dyDescent="0.3">
      <c r="A27" s="99" t="s">
        <v>123</v>
      </c>
      <c r="B27" s="88"/>
      <c r="C27" s="101" t="s">
        <v>124</v>
      </c>
      <c r="D27" s="101" t="s">
        <v>125</v>
      </c>
      <c r="E27" s="101" t="s">
        <v>126</v>
      </c>
      <c r="F27" s="101" t="s">
        <v>127</v>
      </c>
      <c r="G27" s="90"/>
      <c r="H27" s="44" t="s">
        <v>131</v>
      </c>
      <c r="I27" s="106" t="s">
        <v>138</v>
      </c>
      <c r="J27" s="706" t="s">
        <v>139</v>
      </c>
      <c r="K27" s="803"/>
      <c r="L27" s="803"/>
      <c r="M27" s="803"/>
      <c r="N27" s="803"/>
      <c r="O27" s="803"/>
      <c r="P27" s="803"/>
      <c r="Q27" s="803"/>
      <c r="R27" s="107"/>
      <c r="S27" s="52"/>
      <c r="W27" s="472" t="b">
        <f>IF(AND(W28=TRUE,W29=TRUE,W30=TRUE),TRUE, FALSE)</f>
        <v>0</v>
      </c>
    </row>
    <row r="28" spans="1:27" ht="41.25" customHeight="1" thickTop="1" thickBot="1" x14ac:dyDescent="0.3">
      <c r="A28" s="99" t="s">
        <v>347</v>
      </c>
      <c r="B28" s="100"/>
      <c r="C28" s="101" t="s">
        <v>124</v>
      </c>
      <c r="D28" s="101" t="s">
        <v>125</v>
      </c>
      <c r="E28" s="101" t="s">
        <v>126</v>
      </c>
      <c r="F28" s="101" t="s">
        <v>127</v>
      </c>
      <c r="G28" s="90"/>
      <c r="H28" s="44" t="s">
        <v>131</v>
      </c>
      <c r="I28" s="109" t="s">
        <v>173</v>
      </c>
      <c r="J28" s="907" t="s">
        <v>355</v>
      </c>
      <c r="K28" s="898"/>
      <c r="L28" s="898"/>
      <c r="M28" s="898"/>
      <c r="N28" s="898"/>
      <c r="O28" s="898"/>
      <c r="P28" s="898"/>
      <c r="Q28" s="898"/>
      <c r="R28" s="93"/>
      <c r="S28" s="103"/>
      <c r="T28" s="574">
        <f>1/3</f>
        <v>0.33333333333333331</v>
      </c>
      <c r="U28" s="575">
        <f>T28+T29+T30</f>
        <v>1</v>
      </c>
      <c r="W28" s="218" t="b">
        <v>0</v>
      </c>
      <c r="X28" s="213">
        <f>IF(W28=TRUE,$Y$28,0)</f>
        <v>0</v>
      </c>
      <c r="Y28" s="218">
        <v>0.33333333333333331</v>
      </c>
      <c r="Z28" s="213">
        <f>SUM(X28:X30)</f>
        <v>0</v>
      </c>
      <c r="AA28" s="224">
        <f>Z28/1</f>
        <v>0</v>
      </c>
    </row>
    <row r="29" spans="1:27" ht="41.25" customHeight="1" thickTop="1" thickBot="1" x14ac:dyDescent="0.3">
      <c r="A29" s="99" t="s">
        <v>123</v>
      </c>
      <c r="B29" s="100"/>
      <c r="C29" s="101" t="s">
        <v>124</v>
      </c>
      <c r="D29" s="101" t="s">
        <v>125</v>
      </c>
      <c r="E29" s="101" t="s">
        <v>126</v>
      </c>
      <c r="F29" s="101" t="s">
        <v>127</v>
      </c>
      <c r="G29" s="90"/>
      <c r="H29" s="44" t="s">
        <v>131</v>
      </c>
      <c r="I29" s="109" t="s">
        <v>140</v>
      </c>
      <c r="J29" s="879" t="s">
        <v>141</v>
      </c>
      <c r="K29" s="873"/>
      <c r="L29" s="873"/>
      <c r="M29" s="873"/>
      <c r="N29" s="873"/>
      <c r="O29" s="873"/>
      <c r="P29" s="873"/>
      <c r="Q29" s="873"/>
      <c r="R29" s="93"/>
      <c r="S29" s="103"/>
      <c r="T29" s="574">
        <f>1/3</f>
        <v>0.33333333333333331</v>
      </c>
      <c r="W29" s="218" t="b">
        <v>0</v>
      </c>
      <c r="X29" s="213">
        <f>IF(W29=TRUE,$Y$28,0)</f>
        <v>0</v>
      </c>
    </row>
    <row r="30" spans="1:27" ht="41.25" customHeight="1" thickTop="1" thickBot="1" x14ac:dyDescent="0.3">
      <c r="A30" s="99" t="s">
        <v>347</v>
      </c>
      <c r="B30" s="100"/>
      <c r="C30" s="101" t="s">
        <v>124</v>
      </c>
      <c r="D30" s="101" t="s">
        <v>125</v>
      </c>
      <c r="E30" s="101" t="s">
        <v>126</v>
      </c>
      <c r="F30" s="101" t="s">
        <v>127</v>
      </c>
      <c r="G30" s="90"/>
      <c r="H30" s="40" t="s">
        <v>131</v>
      </c>
      <c r="I30" s="109" t="s">
        <v>356</v>
      </c>
      <c r="J30" s="876" t="s">
        <v>988</v>
      </c>
      <c r="K30" s="877"/>
      <c r="L30" s="877"/>
      <c r="M30" s="877"/>
      <c r="N30" s="877"/>
      <c r="O30" s="877"/>
      <c r="P30" s="877"/>
      <c r="Q30" s="877"/>
      <c r="R30" s="110"/>
      <c r="S30" s="103"/>
      <c r="T30" s="574">
        <f>1/3</f>
        <v>0.33333333333333331</v>
      </c>
      <c r="W30" s="218" t="b">
        <v>0</v>
      </c>
      <c r="X30" s="213">
        <f>IF(W30=TRUE,$Y$28,0)</f>
        <v>0</v>
      </c>
    </row>
    <row r="31" spans="1:27" ht="23.25" customHeight="1" thickTop="1" x14ac:dyDescent="0.25">
      <c r="A31" s="88"/>
      <c r="B31" s="88"/>
      <c r="C31" s="236"/>
      <c r="D31" s="236"/>
      <c r="E31" s="236"/>
      <c r="F31" s="97"/>
      <c r="G31" s="90"/>
      <c r="H31" s="90"/>
      <c r="I31" s="111"/>
      <c r="J31" s="92"/>
      <c r="K31" s="90"/>
      <c r="L31" s="90"/>
      <c r="M31" s="90"/>
      <c r="N31" s="90"/>
      <c r="O31" s="90"/>
      <c r="P31" s="90"/>
      <c r="Q31" s="90"/>
      <c r="R31" s="93"/>
      <c r="S31" s="112"/>
    </row>
    <row r="32" spans="1:27" ht="22.5" customHeight="1" thickBot="1" x14ac:dyDescent="0.3">
      <c r="A32" s="88"/>
      <c r="B32" s="88"/>
      <c r="C32" s="236"/>
      <c r="D32" s="236"/>
      <c r="E32" s="236"/>
      <c r="F32" s="105"/>
      <c r="G32" s="90"/>
      <c r="H32" s="791" t="s">
        <v>117</v>
      </c>
      <c r="I32" s="792"/>
      <c r="J32" s="703" t="s">
        <v>142</v>
      </c>
      <c r="K32" s="795"/>
      <c r="L32" s="795"/>
      <c r="M32" s="795"/>
      <c r="N32" s="795"/>
      <c r="O32" s="795"/>
      <c r="P32" s="795"/>
      <c r="Q32" s="795"/>
      <c r="R32" s="795"/>
      <c r="S32" s="796"/>
      <c r="W32" s="251" t="s">
        <v>945</v>
      </c>
      <c r="X32" s="252">
        <f>(U37+U39)/2</f>
        <v>1</v>
      </c>
    </row>
    <row r="33" spans="1:27" ht="7.5" customHeight="1" thickTop="1" x14ac:dyDescent="0.25">
      <c r="A33" s="88"/>
      <c r="B33" s="88"/>
      <c r="C33" s="236"/>
      <c r="D33" s="236"/>
      <c r="E33" s="236"/>
      <c r="F33" s="105"/>
      <c r="G33" s="90"/>
      <c r="H33" s="90"/>
      <c r="I33" s="111"/>
      <c r="J33" s="92"/>
      <c r="K33" s="90"/>
      <c r="L33" s="90"/>
      <c r="M33" s="90"/>
      <c r="N33" s="90"/>
      <c r="O33" s="90"/>
      <c r="P33" s="90"/>
      <c r="Q33" s="90"/>
      <c r="R33" s="93"/>
      <c r="S33" s="90"/>
    </row>
    <row r="34" spans="1:27" ht="73.5" customHeight="1" thickBot="1" x14ac:dyDescent="0.3">
      <c r="A34" s="88"/>
      <c r="B34" s="88"/>
      <c r="C34" s="236"/>
      <c r="D34" s="236"/>
      <c r="E34" s="236"/>
      <c r="F34" s="105"/>
      <c r="G34" s="90"/>
      <c r="H34" s="659" t="s">
        <v>143</v>
      </c>
      <c r="I34" s="786"/>
      <c r="J34" s="786"/>
      <c r="K34" s="786"/>
      <c r="L34" s="786"/>
      <c r="M34" s="786"/>
      <c r="N34" s="786"/>
      <c r="O34" s="786"/>
      <c r="P34" s="786"/>
      <c r="Q34" s="786"/>
      <c r="R34" s="786"/>
      <c r="S34" s="787"/>
    </row>
    <row r="35" spans="1:27" ht="7.5" customHeight="1" thickTop="1" x14ac:dyDescent="0.25">
      <c r="A35" s="88"/>
      <c r="B35" s="88"/>
      <c r="C35" s="236"/>
      <c r="D35" s="236"/>
      <c r="E35" s="236"/>
      <c r="F35" s="97"/>
      <c r="G35" s="90"/>
      <c r="H35" s="90"/>
      <c r="I35" s="111"/>
      <c r="J35" s="92"/>
      <c r="K35" s="90"/>
      <c r="L35" s="90"/>
      <c r="M35" s="90"/>
      <c r="N35" s="90"/>
      <c r="O35" s="90"/>
      <c r="P35" s="90"/>
      <c r="Q35" s="90"/>
      <c r="R35" s="93"/>
      <c r="S35" s="90"/>
    </row>
    <row r="36" spans="1:27" ht="41.25" customHeight="1" thickBot="1" x14ac:dyDescent="0.3">
      <c r="A36" s="88"/>
      <c r="B36" s="88"/>
      <c r="C36" s="236"/>
      <c r="D36" s="236"/>
      <c r="E36" s="236"/>
      <c r="F36" s="97"/>
      <c r="G36" s="90"/>
      <c r="H36" s="35" t="s">
        <v>120</v>
      </c>
      <c r="I36" s="51" t="s">
        <v>946</v>
      </c>
      <c r="J36" s="36" t="s">
        <v>121</v>
      </c>
      <c r="K36" s="98"/>
      <c r="L36" s="98"/>
      <c r="M36" s="98"/>
      <c r="N36" s="98"/>
      <c r="O36" s="98"/>
      <c r="P36" s="98"/>
      <c r="Q36" s="98"/>
      <c r="R36" s="93"/>
      <c r="S36" s="35" t="s">
        <v>122</v>
      </c>
      <c r="W36" s="210" t="s">
        <v>825</v>
      </c>
      <c r="X36" s="211" t="s">
        <v>826</v>
      </c>
      <c r="Y36" s="211" t="s">
        <v>827</v>
      </c>
      <c r="Z36" s="212" t="s">
        <v>830</v>
      </c>
      <c r="AA36" s="223" t="s">
        <v>863</v>
      </c>
    </row>
    <row r="37" spans="1:27" ht="54.75" customHeight="1" thickTop="1" thickBot="1" x14ac:dyDescent="0.3">
      <c r="A37" s="99" t="s">
        <v>123</v>
      </c>
      <c r="B37" s="100"/>
      <c r="C37" s="101" t="s">
        <v>124</v>
      </c>
      <c r="D37" s="101" t="s">
        <v>125</v>
      </c>
      <c r="E37" s="101" t="s">
        <v>126</v>
      </c>
      <c r="F37" s="101" t="s">
        <v>127</v>
      </c>
      <c r="G37" s="90"/>
      <c r="H37" s="40" t="s">
        <v>128</v>
      </c>
      <c r="I37" s="102" t="s">
        <v>144</v>
      </c>
      <c r="J37" s="663" t="s">
        <v>145</v>
      </c>
      <c r="K37" s="664"/>
      <c r="L37" s="664"/>
      <c r="M37" s="664"/>
      <c r="N37" s="664"/>
      <c r="O37" s="664"/>
      <c r="P37" s="664"/>
      <c r="Q37" s="664"/>
      <c r="R37" s="231"/>
      <c r="S37" s="103"/>
      <c r="T37" s="574">
        <v>1</v>
      </c>
      <c r="U37" s="575">
        <f>T37</f>
        <v>1</v>
      </c>
      <c r="W37" s="218" t="b">
        <v>0</v>
      </c>
      <c r="X37" s="213">
        <f>IF(W37=TRUE,$Y$37,0)</f>
        <v>0</v>
      </c>
      <c r="Y37" s="213">
        <v>1</v>
      </c>
      <c r="Z37" s="213">
        <f>SUM(X37)</f>
        <v>0</v>
      </c>
      <c r="AA37" s="224">
        <f>Z37/1</f>
        <v>0</v>
      </c>
    </row>
    <row r="38" spans="1:27" ht="41.25" customHeight="1" thickTop="1" thickBot="1" x14ac:dyDescent="0.3">
      <c r="A38" s="99" t="s">
        <v>123</v>
      </c>
      <c r="B38" s="88"/>
      <c r="C38" s="101" t="s">
        <v>124</v>
      </c>
      <c r="D38" s="101" t="s">
        <v>125</v>
      </c>
      <c r="E38" s="101" t="s">
        <v>126</v>
      </c>
      <c r="F38" s="101" t="s">
        <v>127</v>
      </c>
      <c r="G38" s="90"/>
      <c r="H38" s="44" t="s">
        <v>131</v>
      </c>
      <c r="I38" s="106" t="s">
        <v>146</v>
      </c>
      <c r="J38" s="706" t="s">
        <v>147</v>
      </c>
      <c r="K38" s="803"/>
      <c r="L38" s="803"/>
      <c r="M38" s="803"/>
      <c r="N38" s="803"/>
      <c r="O38" s="803"/>
      <c r="P38" s="803"/>
      <c r="Q38" s="803"/>
      <c r="R38" s="107"/>
      <c r="S38" s="52"/>
      <c r="W38" s="472" t="b">
        <f>IF(AND(W39=TRUE,W40=TRUE,W41=TRUE,W42=TRUE,W43=TRUE,W44=TRUE),TRUE, FALSE)</f>
        <v>0</v>
      </c>
    </row>
    <row r="39" spans="1:27" ht="41.25" customHeight="1" thickTop="1" thickBot="1" x14ac:dyDescent="0.3">
      <c r="A39" s="99" t="s">
        <v>347</v>
      </c>
      <c r="B39" s="88"/>
      <c r="C39" s="101" t="s">
        <v>124</v>
      </c>
      <c r="D39" s="101" t="s">
        <v>125</v>
      </c>
      <c r="E39" s="101" t="s">
        <v>126</v>
      </c>
      <c r="F39" s="101" t="s">
        <v>127</v>
      </c>
      <c r="G39" s="90"/>
      <c r="H39" s="44" t="s">
        <v>131</v>
      </c>
      <c r="I39" s="109" t="s">
        <v>357</v>
      </c>
      <c r="J39" s="804" t="s">
        <v>358</v>
      </c>
      <c r="K39" s="805"/>
      <c r="L39" s="805"/>
      <c r="M39" s="805"/>
      <c r="N39" s="805"/>
      <c r="O39" s="805"/>
      <c r="P39" s="805"/>
      <c r="Q39" s="805"/>
      <c r="R39" s="93"/>
      <c r="S39" s="103"/>
      <c r="T39" s="574">
        <f t="shared" ref="T39:T44" si="2">1/6</f>
        <v>0.16666666666666666</v>
      </c>
      <c r="U39" s="575">
        <f>T39+T40+T41+T42+T43+T44</f>
        <v>0.99999999999999989</v>
      </c>
      <c r="W39" s="218" t="b">
        <v>0</v>
      </c>
      <c r="X39" s="213">
        <f t="shared" ref="X39:X44" si="3">IF(W39=TRUE,$Y$39,0)</f>
        <v>0</v>
      </c>
      <c r="Y39" s="218">
        <v>0.16666666666666666</v>
      </c>
      <c r="Z39" s="213">
        <f>SUM(X39:X44)</f>
        <v>0</v>
      </c>
      <c r="AA39" s="224">
        <f>Z39/1</f>
        <v>0</v>
      </c>
    </row>
    <row r="40" spans="1:27" ht="41.25" customHeight="1" thickTop="1" thickBot="1" x14ac:dyDescent="0.3">
      <c r="A40" s="99" t="s">
        <v>347</v>
      </c>
      <c r="B40" s="100"/>
      <c r="C40" s="101" t="s">
        <v>124</v>
      </c>
      <c r="D40" s="101" t="s">
        <v>125</v>
      </c>
      <c r="E40" s="101" t="s">
        <v>126</v>
      </c>
      <c r="F40" s="101" t="s">
        <v>127</v>
      </c>
      <c r="G40" s="90"/>
      <c r="H40" s="44" t="s">
        <v>131</v>
      </c>
      <c r="I40" s="109" t="s">
        <v>359</v>
      </c>
      <c r="J40" s="897" t="s">
        <v>360</v>
      </c>
      <c r="K40" s="898"/>
      <c r="L40" s="898"/>
      <c r="M40" s="898"/>
      <c r="N40" s="898"/>
      <c r="O40" s="898"/>
      <c r="P40" s="898"/>
      <c r="Q40" s="898"/>
      <c r="R40" s="93"/>
      <c r="S40" s="103"/>
      <c r="T40" s="574">
        <f t="shared" si="2"/>
        <v>0.16666666666666666</v>
      </c>
      <c r="W40" s="218" t="b">
        <v>0</v>
      </c>
      <c r="X40" s="213">
        <f t="shared" si="3"/>
        <v>0</v>
      </c>
    </row>
    <row r="41" spans="1:27" ht="41.25" customHeight="1" thickTop="1" thickBot="1" x14ac:dyDescent="0.3">
      <c r="A41" s="99" t="s">
        <v>123</v>
      </c>
      <c r="B41" s="100"/>
      <c r="C41" s="101" t="s">
        <v>124</v>
      </c>
      <c r="D41" s="101" t="s">
        <v>125</v>
      </c>
      <c r="E41" s="101" t="s">
        <v>126</v>
      </c>
      <c r="F41" s="101" t="s">
        <v>127</v>
      </c>
      <c r="G41" s="90"/>
      <c r="H41" s="44" t="s">
        <v>131</v>
      </c>
      <c r="I41" s="109" t="s">
        <v>148</v>
      </c>
      <c r="J41" s="804" t="s">
        <v>149</v>
      </c>
      <c r="K41" s="805"/>
      <c r="L41" s="805"/>
      <c r="M41" s="805"/>
      <c r="N41" s="805"/>
      <c r="O41" s="805"/>
      <c r="P41" s="805"/>
      <c r="Q41" s="805"/>
      <c r="R41" s="93"/>
      <c r="S41" s="103"/>
      <c r="T41" s="574">
        <f t="shared" si="2"/>
        <v>0.16666666666666666</v>
      </c>
      <c r="W41" s="218" t="b">
        <v>0</v>
      </c>
      <c r="X41" s="213">
        <f t="shared" si="3"/>
        <v>0</v>
      </c>
    </row>
    <row r="42" spans="1:27" ht="41.25" customHeight="1" thickTop="1" thickBot="1" x14ac:dyDescent="0.3">
      <c r="A42" s="99" t="s">
        <v>347</v>
      </c>
      <c r="B42" s="100"/>
      <c r="C42" s="101" t="s">
        <v>124</v>
      </c>
      <c r="D42" s="101" t="s">
        <v>125</v>
      </c>
      <c r="E42" s="101" t="s">
        <v>126</v>
      </c>
      <c r="F42" s="101" t="s">
        <v>127</v>
      </c>
      <c r="G42" s="90"/>
      <c r="H42" s="44" t="s">
        <v>131</v>
      </c>
      <c r="I42" s="109" t="s">
        <v>361</v>
      </c>
      <c r="J42" s="897" t="s">
        <v>362</v>
      </c>
      <c r="K42" s="898"/>
      <c r="L42" s="898"/>
      <c r="M42" s="898"/>
      <c r="N42" s="898"/>
      <c r="O42" s="898"/>
      <c r="P42" s="898"/>
      <c r="Q42" s="898"/>
      <c r="R42" s="93"/>
      <c r="S42" s="103"/>
      <c r="T42" s="574">
        <f t="shared" si="2"/>
        <v>0.16666666666666666</v>
      </c>
      <c r="W42" s="218" t="b">
        <v>0</v>
      </c>
      <c r="X42" s="213">
        <f t="shared" si="3"/>
        <v>0</v>
      </c>
    </row>
    <row r="43" spans="1:27" ht="41.25" customHeight="1" thickTop="1" thickBot="1" x14ac:dyDescent="0.3">
      <c r="A43" s="99" t="s">
        <v>347</v>
      </c>
      <c r="B43" s="100"/>
      <c r="C43" s="101" t="s">
        <v>124</v>
      </c>
      <c r="D43" s="101" t="s">
        <v>125</v>
      </c>
      <c r="E43" s="101" t="s">
        <v>126</v>
      </c>
      <c r="F43" s="101" t="s">
        <v>127</v>
      </c>
      <c r="G43" s="90"/>
      <c r="H43" s="44" t="s">
        <v>131</v>
      </c>
      <c r="I43" s="109" t="s">
        <v>363</v>
      </c>
      <c r="J43" s="906" t="s">
        <v>364</v>
      </c>
      <c r="K43" s="892"/>
      <c r="L43" s="892"/>
      <c r="M43" s="892"/>
      <c r="N43" s="892"/>
      <c r="O43" s="892"/>
      <c r="P43" s="892"/>
      <c r="Q43" s="892"/>
      <c r="R43" s="93"/>
      <c r="S43" s="103"/>
      <c r="T43" s="574">
        <f t="shared" si="2"/>
        <v>0.16666666666666666</v>
      </c>
      <c r="W43" s="218" t="b">
        <v>0</v>
      </c>
      <c r="X43" s="213">
        <f t="shared" si="3"/>
        <v>0</v>
      </c>
    </row>
    <row r="44" spans="1:27" ht="41.25" customHeight="1" thickTop="1" thickBot="1" x14ac:dyDescent="0.3">
      <c r="A44" s="99" t="s">
        <v>347</v>
      </c>
      <c r="B44" s="100"/>
      <c r="C44" s="101" t="s">
        <v>124</v>
      </c>
      <c r="D44" s="101" t="s">
        <v>125</v>
      </c>
      <c r="E44" s="101" t="s">
        <v>126</v>
      </c>
      <c r="F44" s="101" t="s">
        <v>127</v>
      </c>
      <c r="G44" s="90"/>
      <c r="H44" s="40" t="s">
        <v>131</v>
      </c>
      <c r="I44" s="109" t="s">
        <v>365</v>
      </c>
      <c r="J44" s="712" t="s">
        <v>366</v>
      </c>
      <c r="K44" s="808"/>
      <c r="L44" s="808"/>
      <c r="M44" s="808"/>
      <c r="N44" s="808"/>
      <c r="O44" s="808"/>
      <c r="P44" s="808"/>
      <c r="Q44" s="808"/>
      <c r="R44" s="110"/>
      <c r="S44" s="103"/>
      <c r="T44" s="574">
        <f t="shared" si="2"/>
        <v>0.16666666666666666</v>
      </c>
      <c r="W44" s="218" t="b">
        <v>0</v>
      </c>
      <c r="X44" s="213">
        <f t="shared" si="3"/>
        <v>0</v>
      </c>
    </row>
    <row r="45" spans="1:27" ht="22.5" customHeight="1" thickTop="1" x14ac:dyDescent="0.25">
      <c r="A45" s="88"/>
      <c r="B45" s="88"/>
      <c r="C45" s="236"/>
      <c r="D45" s="236"/>
      <c r="E45" s="236"/>
      <c r="F45" s="97"/>
      <c r="G45" s="90"/>
      <c r="H45" s="90"/>
      <c r="I45" s="111"/>
      <c r="J45" s="92"/>
      <c r="K45" s="90"/>
      <c r="L45" s="90"/>
      <c r="M45" s="90"/>
      <c r="N45" s="90"/>
      <c r="O45" s="90"/>
      <c r="P45" s="90"/>
      <c r="Q45" s="90"/>
      <c r="R45" s="93"/>
      <c r="S45" s="93"/>
    </row>
    <row r="46" spans="1:27" ht="22.5" customHeight="1" thickBot="1" x14ac:dyDescent="0.3">
      <c r="A46" s="88"/>
      <c r="B46" s="88"/>
      <c r="C46" s="236"/>
      <c r="D46" s="236"/>
      <c r="E46" s="236"/>
      <c r="F46" s="105"/>
      <c r="G46" s="90"/>
      <c r="H46" s="791" t="s">
        <v>117</v>
      </c>
      <c r="I46" s="792"/>
      <c r="J46" s="703" t="s">
        <v>150</v>
      </c>
      <c r="K46" s="795"/>
      <c r="L46" s="795"/>
      <c r="M46" s="795"/>
      <c r="N46" s="795"/>
      <c r="O46" s="795"/>
      <c r="P46" s="795"/>
      <c r="Q46" s="795"/>
      <c r="R46" s="795"/>
      <c r="S46" s="796"/>
      <c r="W46" s="251" t="s">
        <v>945</v>
      </c>
      <c r="X46" s="252">
        <f>(U51)/1</f>
        <v>1</v>
      </c>
    </row>
    <row r="47" spans="1:27" ht="7.5" customHeight="1" thickTop="1" x14ac:dyDescent="0.25">
      <c r="A47" s="88"/>
      <c r="B47" s="88"/>
      <c r="C47" s="236"/>
      <c r="D47" s="236"/>
      <c r="E47" s="236"/>
      <c r="F47" s="105"/>
      <c r="G47" s="90"/>
      <c r="H47" s="90"/>
      <c r="I47" s="111"/>
      <c r="J47" s="90"/>
      <c r="K47" s="90"/>
      <c r="L47" s="90"/>
      <c r="M47" s="90"/>
      <c r="N47" s="90"/>
      <c r="O47" s="90"/>
      <c r="P47" s="90"/>
      <c r="Q47" s="90"/>
      <c r="R47" s="90"/>
      <c r="S47" s="90"/>
    </row>
    <row r="48" spans="1:27" ht="67.5" customHeight="1" thickBot="1" x14ac:dyDescent="0.3">
      <c r="A48" s="88"/>
      <c r="B48" s="88"/>
      <c r="C48" s="236"/>
      <c r="D48" s="236"/>
      <c r="E48" s="236"/>
      <c r="F48" s="105"/>
      <c r="G48" s="90"/>
      <c r="H48" s="659" t="s">
        <v>151</v>
      </c>
      <c r="I48" s="786"/>
      <c r="J48" s="786"/>
      <c r="K48" s="786"/>
      <c r="L48" s="786"/>
      <c r="M48" s="786"/>
      <c r="N48" s="786"/>
      <c r="O48" s="786"/>
      <c r="P48" s="786"/>
      <c r="Q48" s="786"/>
      <c r="R48" s="786"/>
      <c r="S48" s="787"/>
    </row>
    <row r="49" spans="1:27" ht="7.5" customHeight="1" thickTop="1" x14ac:dyDescent="0.25">
      <c r="A49" s="88"/>
      <c r="B49" s="88"/>
      <c r="C49" s="236"/>
      <c r="D49" s="236"/>
      <c r="E49" s="236"/>
      <c r="F49" s="97"/>
      <c r="G49" s="90"/>
      <c r="H49" s="90"/>
      <c r="I49" s="111"/>
      <c r="J49" s="92"/>
      <c r="K49" s="90"/>
      <c r="L49" s="90"/>
      <c r="M49" s="90"/>
      <c r="N49" s="90"/>
      <c r="O49" s="90"/>
      <c r="P49" s="90"/>
      <c r="Q49" s="90"/>
      <c r="R49" s="93"/>
      <c r="S49" s="90"/>
    </row>
    <row r="50" spans="1:27" ht="41.25" customHeight="1" thickBot="1" x14ac:dyDescent="0.3">
      <c r="A50" s="88"/>
      <c r="B50" s="88"/>
      <c r="C50" s="236"/>
      <c r="D50" s="236"/>
      <c r="E50" s="236"/>
      <c r="F50" s="97"/>
      <c r="G50" s="90"/>
      <c r="H50" s="35" t="s">
        <v>120</v>
      </c>
      <c r="I50" s="51" t="s">
        <v>946</v>
      </c>
      <c r="J50" s="36" t="s">
        <v>121</v>
      </c>
      <c r="K50" s="98"/>
      <c r="L50" s="98"/>
      <c r="M50" s="98"/>
      <c r="N50" s="98"/>
      <c r="O50" s="98"/>
      <c r="P50" s="98"/>
      <c r="Q50" s="98"/>
      <c r="R50" s="93"/>
      <c r="S50" s="35" t="s">
        <v>122</v>
      </c>
      <c r="W50" s="210" t="s">
        <v>825</v>
      </c>
      <c r="X50" s="211" t="s">
        <v>826</v>
      </c>
      <c r="Y50" s="211" t="s">
        <v>827</v>
      </c>
      <c r="Z50" s="212" t="s">
        <v>831</v>
      </c>
      <c r="AA50" s="223" t="s">
        <v>863</v>
      </c>
    </row>
    <row r="51" spans="1:27" ht="41.25" customHeight="1" thickTop="1" thickBot="1" x14ac:dyDescent="0.3">
      <c r="A51" s="99" t="s">
        <v>123</v>
      </c>
      <c r="B51" s="100"/>
      <c r="C51" s="101" t="s">
        <v>124</v>
      </c>
      <c r="D51" s="101" t="s">
        <v>125</v>
      </c>
      <c r="E51" s="101" t="s">
        <v>126</v>
      </c>
      <c r="F51" s="101" t="s">
        <v>127</v>
      </c>
      <c r="G51" s="90"/>
      <c r="H51" s="147" t="s">
        <v>128</v>
      </c>
      <c r="I51" s="102" t="s">
        <v>152</v>
      </c>
      <c r="J51" s="710" t="s">
        <v>153</v>
      </c>
      <c r="K51" s="800"/>
      <c r="L51" s="800"/>
      <c r="M51" s="800"/>
      <c r="N51" s="800"/>
      <c r="O51" s="800"/>
      <c r="P51" s="800"/>
      <c r="Q51" s="800"/>
      <c r="R51" s="115"/>
      <c r="S51" s="103"/>
      <c r="T51" s="574">
        <v>1</v>
      </c>
      <c r="U51" s="575">
        <f>T51</f>
        <v>1</v>
      </c>
      <c r="W51" s="218" t="b">
        <v>0</v>
      </c>
      <c r="X51" s="213">
        <f>IF(W51=TRUE,$Y$51,0)</f>
        <v>0</v>
      </c>
      <c r="Y51" s="213">
        <v>1</v>
      </c>
      <c r="Z51" s="213">
        <f>SUM(X51:X51)</f>
        <v>0</v>
      </c>
      <c r="AA51" s="224">
        <f>Z51/1</f>
        <v>0</v>
      </c>
    </row>
    <row r="52" spans="1:27" ht="22.5" customHeight="1" thickTop="1" x14ac:dyDescent="0.25">
      <c r="A52" s="88"/>
      <c r="B52" s="88"/>
      <c r="C52" s="236"/>
      <c r="D52" s="236"/>
      <c r="E52" s="236"/>
      <c r="F52" s="105"/>
      <c r="G52" s="90"/>
      <c r="H52" s="90"/>
      <c r="I52" s="111"/>
      <c r="J52" s="90"/>
      <c r="K52" s="90"/>
      <c r="L52" s="90"/>
      <c r="M52" s="90"/>
      <c r="N52" s="90"/>
      <c r="O52" s="90"/>
      <c r="P52" s="90"/>
      <c r="Q52" s="90"/>
      <c r="R52" s="90"/>
      <c r="S52" s="90"/>
    </row>
    <row r="53" spans="1:27" ht="22.5" customHeight="1" thickBot="1" x14ac:dyDescent="0.3">
      <c r="A53" s="88"/>
      <c r="B53" s="88"/>
      <c r="C53" s="236"/>
      <c r="D53" s="236"/>
      <c r="E53" s="236"/>
      <c r="F53" s="105"/>
      <c r="G53" s="90"/>
      <c r="H53" s="715" t="s">
        <v>154</v>
      </c>
      <c r="I53" s="715"/>
      <c r="J53" s="715"/>
      <c r="K53" s="715"/>
      <c r="L53" s="715"/>
      <c r="M53" s="715"/>
      <c r="N53" s="715"/>
      <c r="O53" s="715"/>
      <c r="P53" s="715"/>
      <c r="Q53" s="715"/>
      <c r="R53" s="715"/>
      <c r="S53" s="716"/>
    </row>
    <row r="54" spans="1:27" ht="7.5" customHeight="1" thickTop="1" x14ac:dyDescent="0.25">
      <c r="A54" s="88"/>
      <c r="B54" s="88"/>
      <c r="C54" s="236"/>
      <c r="D54" s="236"/>
      <c r="E54" s="236"/>
      <c r="F54" s="105"/>
      <c r="G54" s="90"/>
      <c r="H54" s="90"/>
      <c r="I54" s="111"/>
      <c r="J54" s="90"/>
      <c r="K54" s="90"/>
      <c r="L54" s="90"/>
      <c r="M54" s="90"/>
      <c r="N54" s="90"/>
      <c r="O54" s="90"/>
      <c r="P54" s="90"/>
      <c r="Q54" s="90"/>
      <c r="R54" s="90"/>
      <c r="S54" s="90"/>
    </row>
    <row r="55" spans="1:27" ht="67.5" customHeight="1" thickBot="1" x14ac:dyDescent="0.3">
      <c r="A55" s="88"/>
      <c r="B55" s="88"/>
      <c r="C55" s="236"/>
      <c r="D55" s="236"/>
      <c r="E55" s="236"/>
      <c r="F55" s="105"/>
      <c r="G55" s="90"/>
      <c r="H55" s="651" t="s">
        <v>155</v>
      </c>
      <c r="I55" s="789"/>
      <c r="J55" s="789"/>
      <c r="K55" s="789"/>
      <c r="L55" s="789"/>
      <c r="M55" s="789"/>
      <c r="N55" s="789"/>
      <c r="O55" s="789"/>
      <c r="P55" s="789"/>
      <c r="Q55" s="789"/>
      <c r="R55" s="789"/>
      <c r="S55" s="790"/>
    </row>
    <row r="56" spans="1:27" ht="7.5" customHeight="1" thickTop="1" x14ac:dyDescent="0.25">
      <c r="A56" s="88"/>
      <c r="B56" s="88"/>
      <c r="C56" s="236"/>
      <c r="D56" s="236"/>
      <c r="E56" s="236"/>
      <c r="F56" s="97"/>
      <c r="G56" s="90"/>
      <c r="H56" s="90"/>
      <c r="I56" s="111"/>
      <c r="J56" s="92"/>
      <c r="K56" s="90"/>
      <c r="L56" s="90"/>
      <c r="M56" s="90"/>
      <c r="N56" s="90"/>
      <c r="O56" s="90"/>
      <c r="P56" s="90"/>
      <c r="Q56" s="90"/>
      <c r="R56" s="93"/>
      <c r="S56" s="90"/>
    </row>
    <row r="57" spans="1:27" ht="22.5" customHeight="1" thickBot="1" x14ac:dyDescent="0.3">
      <c r="A57" s="88"/>
      <c r="B57" s="88"/>
      <c r="C57" s="236"/>
      <c r="D57" s="236"/>
      <c r="E57" s="236"/>
      <c r="F57" s="105"/>
      <c r="G57" s="90"/>
      <c r="H57" s="791" t="s">
        <v>117</v>
      </c>
      <c r="I57" s="792"/>
      <c r="J57" s="703" t="s">
        <v>156</v>
      </c>
      <c r="K57" s="795"/>
      <c r="L57" s="795"/>
      <c r="M57" s="795"/>
      <c r="N57" s="795"/>
      <c r="O57" s="795"/>
      <c r="P57" s="795"/>
      <c r="Q57" s="795"/>
      <c r="R57" s="795"/>
      <c r="S57" s="796"/>
      <c r="W57" s="251" t="s">
        <v>945</v>
      </c>
      <c r="X57" s="252">
        <f>(U62+U64)/2</f>
        <v>1</v>
      </c>
    </row>
    <row r="58" spans="1:27" ht="7.5" customHeight="1" thickTop="1" x14ac:dyDescent="0.25">
      <c r="A58" s="88"/>
      <c r="B58" s="88"/>
      <c r="C58" s="236"/>
      <c r="D58" s="236"/>
      <c r="E58" s="236"/>
      <c r="F58" s="105"/>
      <c r="G58" s="90"/>
      <c r="H58" s="90"/>
      <c r="I58" s="111"/>
      <c r="J58" s="90"/>
      <c r="K58" s="90"/>
      <c r="L58" s="90"/>
      <c r="M58" s="90"/>
      <c r="N58" s="90"/>
      <c r="O58" s="90"/>
      <c r="P58" s="90"/>
      <c r="Q58" s="90"/>
      <c r="R58" s="90"/>
      <c r="S58" s="90"/>
    </row>
    <row r="59" spans="1:27" ht="150.75" customHeight="1" thickBot="1" x14ac:dyDescent="0.3">
      <c r="A59" s="88"/>
      <c r="B59" s="88"/>
      <c r="C59" s="236"/>
      <c r="D59" s="236"/>
      <c r="E59" s="236"/>
      <c r="F59" s="105"/>
      <c r="G59" s="90"/>
      <c r="H59" s="659" t="s">
        <v>157</v>
      </c>
      <c r="I59" s="786"/>
      <c r="J59" s="786"/>
      <c r="K59" s="786"/>
      <c r="L59" s="786"/>
      <c r="M59" s="786"/>
      <c r="N59" s="786"/>
      <c r="O59" s="786"/>
      <c r="P59" s="786"/>
      <c r="Q59" s="786"/>
      <c r="R59" s="786"/>
      <c r="S59" s="787"/>
    </row>
    <row r="60" spans="1:27" ht="7.5" customHeight="1" thickTop="1" x14ac:dyDescent="0.25">
      <c r="A60" s="88"/>
      <c r="B60" s="88"/>
      <c r="C60" s="236"/>
      <c r="D60" s="236"/>
      <c r="E60" s="236"/>
      <c r="F60" s="105"/>
      <c r="G60" s="90"/>
      <c r="H60" s="240"/>
      <c r="I60" s="241"/>
      <c r="J60" s="241"/>
      <c r="K60" s="241"/>
      <c r="L60" s="241"/>
      <c r="M60" s="241"/>
      <c r="N60" s="241"/>
      <c r="O60" s="241"/>
      <c r="P60" s="241"/>
      <c r="Q60" s="241"/>
      <c r="R60" s="241"/>
      <c r="S60" s="241"/>
    </row>
    <row r="61" spans="1:27" ht="41.25" customHeight="1" thickBot="1" x14ac:dyDescent="0.3">
      <c r="A61" s="88"/>
      <c r="B61" s="88"/>
      <c r="C61" s="236"/>
      <c r="D61" s="236"/>
      <c r="E61" s="236"/>
      <c r="F61" s="97"/>
      <c r="G61" s="90"/>
      <c r="H61" s="35" t="s">
        <v>120</v>
      </c>
      <c r="I61" s="51" t="s">
        <v>946</v>
      </c>
      <c r="J61" s="36" t="s">
        <v>121</v>
      </c>
      <c r="K61" s="98"/>
      <c r="L61" s="98"/>
      <c r="M61" s="98"/>
      <c r="N61" s="98"/>
      <c r="O61" s="98"/>
      <c r="P61" s="98"/>
      <c r="Q61" s="98"/>
      <c r="R61" s="93"/>
      <c r="S61" s="35" t="s">
        <v>122</v>
      </c>
      <c r="W61" s="210" t="s">
        <v>825</v>
      </c>
      <c r="X61" s="211" t="s">
        <v>826</v>
      </c>
      <c r="Y61" s="211" t="s">
        <v>827</v>
      </c>
      <c r="Z61" s="212" t="s">
        <v>832</v>
      </c>
      <c r="AA61" s="223" t="s">
        <v>863</v>
      </c>
    </row>
    <row r="62" spans="1:27" ht="56.25" customHeight="1" thickTop="1" thickBot="1" x14ac:dyDescent="0.3">
      <c r="A62" s="99" t="s">
        <v>123</v>
      </c>
      <c r="B62" s="100"/>
      <c r="C62" s="101" t="s">
        <v>124</v>
      </c>
      <c r="D62" s="101" t="s">
        <v>125</v>
      </c>
      <c r="E62" s="101" t="s">
        <v>126</v>
      </c>
      <c r="F62" s="101" t="s">
        <v>127</v>
      </c>
      <c r="G62" s="90"/>
      <c r="H62" s="40" t="s">
        <v>128</v>
      </c>
      <c r="I62" s="102" t="s">
        <v>158</v>
      </c>
      <c r="J62" s="663" t="s">
        <v>159</v>
      </c>
      <c r="K62" s="664"/>
      <c r="L62" s="664"/>
      <c r="M62" s="664"/>
      <c r="N62" s="664"/>
      <c r="O62" s="664"/>
      <c r="P62" s="664"/>
      <c r="Q62" s="664"/>
      <c r="R62" s="231"/>
      <c r="S62" s="103"/>
      <c r="T62" s="574">
        <v>1</v>
      </c>
      <c r="U62" s="575">
        <f>T62</f>
        <v>1</v>
      </c>
      <c r="W62" s="218" t="b">
        <v>0</v>
      </c>
      <c r="X62" s="213">
        <f>IF(W62=TRUE,$Y$62,0)</f>
        <v>0</v>
      </c>
      <c r="Y62" s="213">
        <v>1</v>
      </c>
      <c r="Z62" s="213">
        <f>SUM(X62)</f>
        <v>0</v>
      </c>
      <c r="AA62" s="224">
        <f>Z62/1</f>
        <v>0</v>
      </c>
    </row>
    <row r="63" spans="1:27" ht="41.25" customHeight="1" thickTop="1" thickBot="1" x14ac:dyDescent="0.3">
      <c r="A63" s="99" t="s">
        <v>123</v>
      </c>
      <c r="B63" s="88"/>
      <c r="C63" s="101" t="s">
        <v>124</v>
      </c>
      <c r="D63" s="101" t="s">
        <v>125</v>
      </c>
      <c r="E63" s="101" t="s">
        <v>126</v>
      </c>
      <c r="F63" s="101" t="s">
        <v>127</v>
      </c>
      <c r="G63" s="90"/>
      <c r="H63" s="44" t="s">
        <v>160</v>
      </c>
      <c r="I63" s="102" t="s">
        <v>161</v>
      </c>
      <c r="J63" s="688" t="s">
        <v>162</v>
      </c>
      <c r="K63" s="689"/>
      <c r="L63" s="689"/>
      <c r="M63" s="689"/>
      <c r="N63" s="689"/>
      <c r="O63" s="689"/>
      <c r="P63" s="689"/>
      <c r="Q63" s="689"/>
      <c r="R63" s="107"/>
      <c r="S63" s="108"/>
      <c r="W63" s="472" t="b">
        <f>IF(AND(W64=TRUE),TRUE,FALSE)</f>
        <v>0</v>
      </c>
    </row>
    <row r="64" spans="1:27" ht="41.25" customHeight="1" thickTop="1" thickBot="1" x14ac:dyDescent="0.3">
      <c r="A64" s="99" t="s">
        <v>123</v>
      </c>
      <c r="B64" s="100"/>
      <c r="C64" s="101" t="s">
        <v>124</v>
      </c>
      <c r="D64" s="101" t="s">
        <v>125</v>
      </c>
      <c r="E64" s="101" t="s">
        <v>126</v>
      </c>
      <c r="F64" s="101" t="s">
        <v>127</v>
      </c>
      <c r="G64" s="90"/>
      <c r="H64" s="40" t="s">
        <v>160</v>
      </c>
      <c r="I64" s="114" t="s">
        <v>163</v>
      </c>
      <c r="J64" s="758" t="s">
        <v>164</v>
      </c>
      <c r="K64" s="788"/>
      <c r="L64" s="788"/>
      <c r="M64" s="788"/>
      <c r="N64" s="788"/>
      <c r="O64" s="788"/>
      <c r="P64" s="788"/>
      <c r="Q64" s="788"/>
      <c r="R64" s="110"/>
      <c r="S64" s="103"/>
      <c r="T64" s="574">
        <v>1</v>
      </c>
      <c r="U64" s="575">
        <f>T64</f>
        <v>1</v>
      </c>
      <c r="W64" s="218" t="b">
        <v>0</v>
      </c>
      <c r="X64" s="213">
        <f>IF(W64=TRUE,$Y$62,0)</f>
        <v>0</v>
      </c>
      <c r="Z64" s="213">
        <f>SUM(X64)</f>
        <v>0</v>
      </c>
      <c r="AA64" s="224">
        <f>Z64/1</f>
        <v>0</v>
      </c>
    </row>
    <row r="65" spans="1:27" ht="22.5" customHeight="1" thickTop="1" x14ac:dyDescent="0.25">
      <c r="A65" s="88"/>
      <c r="B65" s="88"/>
      <c r="C65" s="88"/>
      <c r="D65" s="88"/>
      <c r="E65" s="88"/>
      <c r="F65" s="89"/>
      <c r="G65" s="90"/>
      <c r="H65" s="90"/>
      <c r="I65" s="89"/>
      <c r="J65" s="90"/>
      <c r="K65" s="90"/>
      <c r="L65" s="90"/>
      <c r="M65" s="90"/>
      <c r="N65" s="90"/>
      <c r="O65" s="90"/>
      <c r="P65" s="90"/>
      <c r="Q65" s="90"/>
      <c r="R65" s="90"/>
      <c r="S65" s="90"/>
    </row>
    <row r="66" spans="1:27" ht="22.5" customHeight="1" x14ac:dyDescent="0.25">
      <c r="A66" s="117"/>
      <c r="B66" s="29"/>
      <c r="C66" s="90"/>
      <c r="D66" s="90"/>
      <c r="E66" s="90"/>
      <c r="F66" s="90"/>
      <c r="G66" s="90"/>
      <c r="H66" s="90"/>
      <c r="I66" s="111"/>
      <c r="J66" s="90"/>
      <c r="K66" s="90"/>
      <c r="L66" s="90"/>
      <c r="M66" s="90"/>
      <c r="N66" s="90"/>
      <c r="O66" s="90"/>
      <c r="P66" s="90"/>
      <c r="Q66" s="90"/>
      <c r="R66" s="93"/>
      <c r="S66" s="90"/>
    </row>
    <row r="67" spans="1:27" ht="30" customHeight="1" thickBot="1" x14ac:dyDescent="0.3">
      <c r="A67" s="117"/>
      <c r="B67" s="29"/>
      <c r="C67" s="90"/>
      <c r="D67" s="90"/>
      <c r="E67" s="90"/>
      <c r="F67" s="90"/>
      <c r="G67" s="90"/>
      <c r="H67" s="699" t="s">
        <v>165</v>
      </c>
      <c r="I67" s="699"/>
      <c r="J67" s="699"/>
      <c r="K67" s="699"/>
      <c r="L67" s="699"/>
      <c r="M67" s="699"/>
      <c r="N67" s="699"/>
      <c r="O67" s="699"/>
      <c r="P67" s="699"/>
      <c r="Q67" s="699"/>
      <c r="R67" s="699"/>
      <c r="S67" s="700"/>
    </row>
    <row r="68" spans="1:27" ht="7.5" customHeight="1" thickTop="1" x14ac:dyDescent="0.25">
      <c r="A68" s="90"/>
      <c r="B68" s="29"/>
      <c r="C68" s="90"/>
      <c r="D68" s="90"/>
      <c r="E68" s="90"/>
      <c r="F68" s="90"/>
      <c r="G68" s="90"/>
      <c r="H68" s="90"/>
      <c r="I68" s="89"/>
      <c r="J68" s="92"/>
      <c r="K68" s="90"/>
      <c r="L68" s="90"/>
      <c r="M68" s="90"/>
      <c r="N68" s="90"/>
      <c r="O68" s="90"/>
      <c r="P68" s="90"/>
      <c r="Q68" s="90"/>
      <c r="R68" s="93"/>
      <c r="S68" s="90"/>
    </row>
    <row r="69" spans="1:27" ht="106.5" customHeight="1" thickBot="1" x14ac:dyDescent="0.4">
      <c r="A69" s="90"/>
      <c r="B69" s="27"/>
      <c r="C69" s="90"/>
      <c r="D69" s="90"/>
      <c r="E69" s="90"/>
      <c r="F69" s="90"/>
      <c r="G69" s="90"/>
      <c r="H69" s="651" t="s">
        <v>166</v>
      </c>
      <c r="I69" s="789"/>
      <c r="J69" s="789"/>
      <c r="K69" s="789"/>
      <c r="L69" s="789"/>
      <c r="M69" s="789"/>
      <c r="N69" s="789"/>
      <c r="O69" s="789"/>
      <c r="P69" s="789"/>
      <c r="Q69" s="789"/>
      <c r="R69" s="789"/>
      <c r="S69" s="790"/>
      <c r="Z69" s="221"/>
      <c r="AA69" s="222">
        <f>AVERAGE(AA76:AA138)</f>
        <v>0</v>
      </c>
    </row>
    <row r="70" spans="1:27" ht="7.5" customHeight="1" thickTop="1" x14ac:dyDescent="0.25">
      <c r="A70" s="90"/>
      <c r="B70" s="27"/>
      <c r="C70" s="90"/>
      <c r="D70" s="90"/>
      <c r="E70" s="90"/>
      <c r="F70" s="90"/>
      <c r="G70" s="90"/>
      <c r="H70" s="94"/>
      <c r="I70" s="95"/>
      <c r="J70" s="94"/>
      <c r="K70" s="94"/>
      <c r="L70" s="94"/>
      <c r="M70" s="94"/>
      <c r="N70" s="94"/>
      <c r="O70" s="94"/>
      <c r="P70" s="94"/>
      <c r="Q70" s="94"/>
      <c r="R70" s="94"/>
      <c r="S70" s="94"/>
    </row>
    <row r="71" spans="1:27" ht="22.5" customHeight="1" thickBot="1" x14ac:dyDescent="0.3">
      <c r="A71" s="90"/>
      <c r="B71" s="27"/>
      <c r="C71" s="90"/>
      <c r="D71" s="90"/>
      <c r="E71" s="90"/>
      <c r="F71" s="90"/>
      <c r="G71" s="90"/>
      <c r="H71" s="791" t="s">
        <v>117</v>
      </c>
      <c r="I71" s="792"/>
      <c r="J71" s="685" t="s">
        <v>167</v>
      </c>
      <c r="K71" s="793"/>
      <c r="L71" s="793"/>
      <c r="M71" s="793"/>
      <c r="N71" s="793"/>
      <c r="O71" s="793"/>
      <c r="P71" s="793"/>
      <c r="Q71" s="793"/>
      <c r="R71" s="793"/>
      <c r="S71" s="794"/>
      <c r="W71" s="251" t="s">
        <v>945</v>
      </c>
      <c r="X71" s="252">
        <f>(U76)</f>
        <v>1</v>
      </c>
    </row>
    <row r="72" spans="1:27" ht="7.5" customHeight="1" thickTop="1" x14ac:dyDescent="0.25">
      <c r="A72" s="90"/>
      <c r="B72" s="29"/>
      <c r="C72" s="90"/>
      <c r="D72" s="90"/>
      <c r="E72" s="90"/>
      <c r="F72" s="90"/>
      <c r="G72" s="90"/>
      <c r="H72" s="90"/>
      <c r="I72" s="89"/>
      <c r="J72" s="92"/>
      <c r="K72" s="90"/>
      <c r="L72" s="90"/>
      <c r="M72" s="90"/>
      <c r="N72" s="90"/>
      <c r="O72" s="90"/>
      <c r="P72" s="90"/>
      <c r="Q72" s="90"/>
      <c r="R72" s="93"/>
      <c r="S72" s="90"/>
    </row>
    <row r="73" spans="1:27" ht="85.5" customHeight="1" thickBot="1" x14ac:dyDescent="0.3">
      <c r="A73" s="90"/>
      <c r="B73" s="27"/>
      <c r="C73" s="90"/>
      <c r="D73" s="90"/>
      <c r="E73" s="90"/>
      <c r="F73" s="90"/>
      <c r="G73" s="90"/>
      <c r="H73" s="658" t="s">
        <v>168</v>
      </c>
      <c r="I73" s="786"/>
      <c r="J73" s="786"/>
      <c r="K73" s="786"/>
      <c r="L73" s="786"/>
      <c r="M73" s="786"/>
      <c r="N73" s="786"/>
      <c r="O73" s="786"/>
      <c r="P73" s="786"/>
      <c r="Q73" s="786"/>
      <c r="R73" s="786"/>
      <c r="S73" s="787"/>
    </row>
    <row r="74" spans="1:27" ht="12.75" customHeight="1" thickTop="1" x14ac:dyDescent="0.25">
      <c r="A74" s="90"/>
      <c r="B74" s="27"/>
      <c r="C74" s="90"/>
      <c r="D74" s="90"/>
      <c r="E74" s="90"/>
      <c r="F74" s="90"/>
      <c r="G74" s="90"/>
      <c r="H74" s="90"/>
      <c r="I74" s="111"/>
      <c r="J74" s="90"/>
      <c r="K74" s="90"/>
      <c r="L74" s="90"/>
      <c r="M74" s="90"/>
      <c r="N74" s="90"/>
      <c r="O74" s="90"/>
      <c r="P74" s="90"/>
      <c r="Q74" s="90"/>
      <c r="R74" s="90"/>
      <c r="S74" s="90"/>
    </row>
    <row r="75" spans="1:27" ht="41.25" customHeight="1" thickBot="1" x14ac:dyDescent="0.3">
      <c r="A75" s="96" t="s">
        <v>112</v>
      </c>
      <c r="B75" s="29"/>
      <c r="C75" s="90"/>
      <c r="D75" s="90"/>
      <c r="E75" s="90"/>
      <c r="F75" s="90"/>
      <c r="G75" s="90"/>
      <c r="H75" s="35" t="s">
        <v>120</v>
      </c>
      <c r="I75" s="51" t="s">
        <v>946</v>
      </c>
      <c r="J75" s="36" t="s">
        <v>121</v>
      </c>
      <c r="K75" s="98"/>
      <c r="L75" s="98"/>
      <c r="M75" s="98"/>
      <c r="N75" s="98"/>
      <c r="O75" s="98"/>
      <c r="P75" s="98"/>
      <c r="Q75" s="98"/>
      <c r="R75" s="93"/>
      <c r="S75" s="35" t="s">
        <v>122</v>
      </c>
      <c r="W75" s="210" t="s">
        <v>825</v>
      </c>
      <c r="X75" s="211" t="s">
        <v>826</v>
      </c>
      <c r="Y75" s="211" t="s">
        <v>827</v>
      </c>
      <c r="Z75" s="217" t="s">
        <v>833</v>
      </c>
      <c r="AA75" s="225" t="s">
        <v>863</v>
      </c>
    </row>
    <row r="76" spans="1:27" ht="41.25" customHeight="1" thickTop="1" thickBot="1" x14ac:dyDescent="0.3">
      <c r="A76" s="58" t="s">
        <v>123</v>
      </c>
      <c r="B76" s="29"/>
      <c r="C76" s="101" t="s">
        <v>124</v>
      </c>
      <c r="D76" s="101" t="s">
        <v>125</v>
      </c>
      <c r="E76" s="101" t="s">
        <v>126</v>
      </c>
      <c r="F76" s="101" t="s">
        <v>127</v>
      </c>
      <c r="G76" s="90"/>
      <c r="H76" s="59" t="s">
        <v>128</v>
      </c>
      <c r="I76" s="102" t="s">
        <v>129</v>
      </c>
      <c r="J76" s="669" t="s">
        <v>169</v>
      </c>
      <c r="K76" s="670"/>
      <c r="L76" s="670"/>
      <c r="M76" s="670"/>
      <c r="N76" s="670"/>
      <c r="O76" s="670"/>
      <c r="P76" s="670"/>
      <c r="Q76" s="670"/>
      <c r="R76" s="231"/>
      <c r="S76" s="118"/>
      <c r="T76" s="574">
        <v>1</v>
      </c>
      <c r="U76" s="575">
        <f>T76</f>
        <v>1</v>
      </c>
      <c r="W76" s="218" t="b">
        <v>0</v>
      </c>
      <c r="X76" s="213">
        <f>IF(W76=TRUE,$Y$76,0)</f>
        <v>0</v>
      </c>
      <c r="Y76" s="213">
        <v>1</v>
      </c>
      <c r="Z76" s="213">
        <f>SUM(X76:X76)</f>
        <v>0</v>
      </c>
      <c r="AA76" s="224">
        <f>Z76/1</f>
        <v>0</v>
      </c>
    </row>
    <row r="77" spans="1:27" ht="21.75" customHeight="1" thickTop="1" x14ac:dyDescent="0.25">
      <c r="A77" s="88"/>
      <c r="B77" s="88"/>
      <c r="C77" s="88"/>
      <c r="D77" s="88"/>
      <c r="E77" s="88"/>
      <c r="F77" s="89"/>
      <c r="G77" s="90"/>
      <c r="H77" s="90"/>
      <c r="I77" s="89"/>
      <c r="J77" s="90"/>
      <c r="K77" s="90"/>
      <c r="L77" s="90"/>
      <c r="M77" s="90"/>
      <c r="N77" s="90"/>
      <c r="O77" s="90"/>
      <c r="P77" s="90"/>
      <c r="Q77" s="90"/>
      <c r="R77" s="90"/>
      <c r="S77" s="90"/>
    </row>
    <row r="78" spans="1:27" ht="22.5" customHeight="1" thickBot="1" x14ac:dyDescent="0.3">
      <c r="A78" s="29"/>
      <c r="B78" s="29"/>
      <c r="C78" s="93"/>
      <c r="D78" s="93"/>
      <c r="E78" s="93"/>
      <c r="F78" s="93"/>
      <c r="G78" s="90"/>
      <c r="H78" s="653" t="s">
        <v>117</v>
      </c>
      <c r="I78" s="654"/>
      <c r="J78" s="685" t="s">
        <v>170</v>
      </c>
      <c r="K78" s="686"/>
      <c r="L78" s="686"/>
      <c r="M78" s="686"/>
      <c r="N78" s="686"/>
      <c r="O78" s="686"/>
      <c r="P78" s="686"/>
      <c r="Q78" s="686"/>
      <c r="R78" s="686"/>
      <c r="S78" s="687"/>
      <c r="W78" s="251" t="s">
        <v>945</v>
      </c>
      <c r="X78" s="252">
        <f>(U83+U85)/2</f>
        <v>1</v>
      </c>
    </row>
    <row r="79" spans="1:27" ht="6.75" customHeight="1" thickTop="1" x14ac:dyDescent="0.25">
      <c r="A79" s="29"/>
      <c r="B79" s="29"/>
      <c r="C79" s="93"/>
      <c r="D79" s="93"/>
      <c r="E79" s="93"/>
      <c r="F79" s="93"/>
      <c r="G79" s="90"/>
      <c r="H79" s="28"/>
      <c r="I79" s="50"/>
      <c r="J79" s="28"/>
      <c r="K79" s="28"/>
      <c r="L79" s="28"/>
      <c r="M79" s="28"/>
      <c r="N79" s="28"/>
      <c r="O79" s="28"/>
      <c r="P79" s="28"/>
      <c r="Q79" s="28"/>
      <c r="R79" s="30"/>
      <c r="S79" s="28"/>
    </row>
    <row r="80" spans="1:27" ht="102" customHeight="1" thickBot="1" x14ac:dyDescent="0.3">
      <c r="A80" s="29"/>
      <c r="B80" s="29"/>
      <c r="C80" s="93"/>
      <c r="D80" s="93"/>
      <c r="E80" s="93"/>
      <c r="F80" s="93"/>
      <c r="G80" s="90"/>
      <c r="H80" s="658" t="s">
        <v>171</v>
      </c>
      <c r="I80" s="659"/>
      <c r="J80" s="659"/>
      <c r="K80" s="659"/>
      <c r="L80" s="659"/>
      <c r="M80" s="659"/>
      <c r="N80" s="659"/>
      <c r="O80" s="659"/>
      <c r="P80" s="659"/>
      <c r="Q80" s="659"/>
      <c r="R80" s="659"/>
      <c r="S80" s="660"/>
    </row>
    <row r="81" spans="1:27" ht="7.5" customHeight="1" thickTop="1" x14ac:dyDescent="0.25">
      <c r="A81" s="27"/>
      <c r="B81" s="29"/>
      <c r="C81" s="93"/>
      <c r="D81" s="93"/>
      <c r="E81" s="93"/>
      <c r="F81" s="93"/>
      <c r="G81" s="90"/>
      <c r="H81" s="90"/>
      <c r="I81" s="111"/>
      <c r="J81" s="90"/>
      <c r="K81" s="90"/>
      <c r="L81" s="90"/>
      <c r="M81" s="90"/>
      <c r="N81" s="90"/>
      <c r="O81" s="90"/>
      <c r="P81" s="90"/>
      <c r="Q81" s="90"/>
      <c r="R81" s="90"/>
      <c r="S81" s="90"/>
    </row>
    <row r="82" spans="1:27" ht="41.25" customHeight="1" thickBot="1" x14ac:dyDescent="0.3">
      <c r="A82" s="29"/>
      <c r="B82" s="29"/>
      <c r="C82" s="93"/>
      <c r="D82" s="112"/>
      <c r="E82" s="112"/>
      <c r="F82" s="112"/>
      <c r="G82" s="90"/>
      <c r="H82" s="35" t="s">
        <v>120</v>
      </c>
      <c r="I82" s="51" t="s">
        <v>946</v>
      </c>
      <c r="J82" s="36" t="s">
        <v>121</v>
      </c>
      <c r="K82" s="98"/>
      <c r="L82" s="98"/>
      <c r="M82" s="98"/>
      <c r="N82" s="98"/>
      <c r="O82" s="98"/>
      <c r="P82" s="98"/>
      <c r="Q82" s="98"/>
      <c r="R82" s="93"/>
      <c r="S82" s="35" t="s">
        <v>122</v>
      </c>
      <c r="W82" s="210" t="s">
        <v>825</v>
      </c>
      <c r="X82" s="211" t="s">
        <v>826</v>
      </c>
      <c r="Y82" s="211" t="s">
        <v>827</v>
      </c>
      <c r="Z82" s="217" t="s">
        <v>834</v>
      </c>
      <c r="AA82" s="225" t="s">
        <v>863</v>
      </c>
    </row>
    <row r="83" spans="1:27" ht="53.25" customHeight="1" thickTop="1" thickBot="1" x14ac:dyDescent="0.3">
      <c r="A83" s="58" t="s">
        <v>123</v>
      </c>
      <c r="B83" s="29"/>
      <c r="C83" s="101" t="s">
        <v>124</v>
      </c>
      <c r="D83" s="101" t="s">
        <v>125</v>
      </c>
      <c r="E83" s="101" t="s">
        <v>126</v>
      </c>
      <c r="F83" s="101" t="s">
        <v>127</v>
      </c>
      <c r="G83" s="90"/>
      <c r="H83" s="59" t="s">
        <v>128</v>
      </c>
      <c r="I83" s="102" t="s">
        <v>136</v>
      </c>
      <c r="J83" s="669" t="s">
        <v>949</v>
      </c>
      <c r="K83" s="670"/>
      <c r="L83" s="670"/>
      <c r="M83" s="670"/>
      <c r="N83" s="670"/>
      <c r="O83" s="670"/>
      <c r="P83" s="670"/>
      <c r="Q83" s="670"/>
      <c r="R83" s="231"/>
      <c r="S83" s="118"/>
      <c r="T83" s="574">
        <v>1</v>
      </c>
      <c r="U83" s="575">
        <f>T83</f>
        <v>1</v>
      </c>
      <c r="W83" s="218" t="b">
        <v>0</v>
      </c>
      <c r="X83" s="213">
        <f>IF(W83=TRUE,$Y$83,0)</f>
        <v>0</v>
      </c>
      <c r="Y83" s="213">
        <v>1</v>
      </c>
      <c r="Z83" s="213">
        <f>SUM(X83)</f>
        <v>0</v>
      </c>
      <c r="AA83" s="224">
        <f>Z83/1</f>
        <v>0</v>
      </c>
    </row>
    <row r="84" spans="1:27" ht="41.25" customHeight="1" thickTop="1" thickBot="1" x14ac:dyDescent="0.3">
      <c r="A84" s="58" t="s">
        <v>123</v>
      </c>
      <c r="B84" s="29"/>
      <c r="C84" s="101" t="s">
        <v>124</v>
      </c>
      <c r="D84" s="101" t="s">
        <v>125</v>
      </c>
      <c r="E84" s="101" t="s">
        <v>126</v>
      </c>
      <c r="F84" s="101" t="s">
        <v>127</v>
      </c>
      <c r="G84" s="90"/>
      <c r="H84" s="59" t="s">
        <v>131</v>
      </c>
      <c r="I84" s="102" t="s">
        <v>138</v>
      </c>
      <c r="J84" s="689" t="s">
        <v>172</v>
      </c>
      <c r="K84" s="760"/>
      <c r="L84" s="760"/>
      <c r="M84" s="760"/>
      <c r="N84" s="760"/>
      <c r="O84" s="760"/>
      <c r="P84" s="760"/>
      <c r="Q84" s="760"/>
      <c r="R84" s="107"/>
      <c r="S84" s="52"/>
      <c r="W84" s="472" t="b">
        <f>IF(AND(W85=TRUE,W86=TRUE),TRUE,FALSE)</f>
        <v>0</v>
      </c>
    </row>
    <row r="85" spans="1:27" ht="41.25" customHeight="1" thickTop="1" thickBot="1" x14ac:dyDescent="0.3">
      <c r="A85" s="58" t="s">
        <v>123</v>
      </c>
      <c r="B85" s="29"/>
      <c r="C85" s="101" t="s">
        <v>124</v>
      </c>
      <c r="D85" s="101" t="s">
        <v>125</v>
      </c>
      <c r="E85" s="101" t="s">
        <v>126</v>
      </c>
      <c r="F85" s="101" t="s">
        <v>127</v>
      </c>
      <c r="G85" s="90"/>
      <c r="H85" s="59" t="s">
        <v>131</v>
      </c>
      <c r="I85" s="114" t="s">
        <v>173</v>
      </c>
      <c r="J85" s="781" t="s">
        <v>174</v>
      </c>
      <c r="K85" s="785"/>
      <c r="L85" s="785"/>
      <c r="M85" s="785"/>
      <c r="N85" s="785"/>
      <c r="O85" s="785"/>
      <c r="P85" s="785"/>
      <c r="Q85" s="785"/>
      <c r="R85" s="93"/>
      <c r="S85" s="118"/>
      <c r="T85" s="574">
        <v>0.5</v>
      </c>
      <c r="U85" s="575">
        <f>T85+T86</f>
        <v>1</v>
      </c>
      <c r="W85" s="218" t="b">
        <v>0</v>
      </c>
      <c r="X85" s="213">
        <f>IF(W85=TRUE,$Y$85,0)</f>
        <v>0</v>
      </c>
      <c r="Y85" s="218">
        <v>0.5</v>
      </c>
      <c r="Z85" s="213">
        <f>SUM(X85:X86)</f>
        <v>0</v>
      </c>
      <c r="AA85" s="224">
        <f>Z85/1</f>
        <v>0</v>
      </c>
    </row>
    <row r="86" spans="1:27" ht="71.25" customHeight="1" thickTop="1" thickBot="1" x14ac:dyDescent="0.3">
      <c r="A86" s="58" t="s">
        <v>123</v>
      </c>
      <c r="B86" s="29"/>
      <c r="C86" s="101" t="s">
        <v>124</v>
      </c>
      <c r="D86" s="101" t="s">
        <v>125</v>
      </c>
      <c r="E86" s="101" t="s">
        <v>126</v>
      </c>
      <c r="F86" s="101" t="s">
        <v>127</v>
      </c>
      <c r="G86" s="90"/>
      <c r="H86" s="59" t="s">
        <v>131</v>
      </c>
      <c r="I86" s="114" t="s">
        <v>140</v>
      </c>
      <c r="J86" s="775" t="s">
        <v>175</v>
      </c>
      <c r="K86" s="776"/>
      <c r="L86" s="776"/>
      <c r="M86" s="776"/>
      <c r="N86" s="776"/>
      <c r="O86" s="776"/>
      <c r="P86" s="776"/>
      <c r="Q86" s="776"/>
      <c r="R86" s="121"/>
      <c r="S86" s="118"/>
      <c r="T86" s="574">
        <v>0.5</v>
      </c>
      <c r="W86" s="218" t="b">
        <v>0</v>
      </c>
      <c r="X86" s="213">
        <f>IF(W86=TRUE,$Y$85,0)</f>
        <v>0</v>
      </c>
    </row>
    <row r="87" spans="1:27" ht="22.5" customHeight="1" thickTop="1" x14ac:dyDescent="0.25">
      <c r="A87" s="88"/>
      <c r="B87" s="88"/>
      <c r="C87" s="88"/>
      <c r="D87" s="88"/>
      <c r="E87" s="88"/>
      <c r="F87" s="89"/>
      <c r="G87" s="90"/>
      <c r="H87" s="90"/>
      <c r="I87" s="89"/>
      <c r="J87" s="90"/>
      <c r="K87" s="90"/>
      <c r="L87" s="90"/>
      <c r="M87" s="90"/>
      <c r="N87" s="90"/>
      <c r="O87" s="90"/>
      <c r="P87" s="90"/>
      <c r="Q87" s="90"/>
      <c r="R87" s="90"/>
      <c r="S87" s="90"/>
    </row>
    <row r="88" spans="1:27" ht="22.5" customHeight="1" thickBot="1" x14ac:dyDescent="0.3">
      <c r="A88" s="27"/>
      <c r="B88" s="29"/>
      <c r="C88" s="93"/>
      <c r="D88" s="93"/>
      <c r="E88" s="93"/>
      <c r="F88" s="93"/>
      <c r="G88" s="90"/>
      <c r="H88" s="699" t="s">
        <v>176</v>
      </c>
      <c r="I88" s="699"/>
      <c r="J88" s="699"/>
      <c r="K88" s="699"/>
      <c r="L88" s="699"/>
      <c r="M88" s="699"/>
      <c r="N88" s="699"/>
      <c r="O88" s="699"/>
      <c r="P88" s="699"/>
      <c r="Q88" s="699"/>
      <c r="R88" s="699"/>
      <c r="S88" s="700"/>
    </row>
    <row r="89" spans="1:27" ht="7.5" customHeight="1" thickTop="1" x14ac:dyDescent="0.25">
      <c r="A89" s="27"/>
      <c r="B89" s="29"/>
      <c r="C89" s="93"/>
      <c r="D89" s="93"/>
      <c r="E89" s="93"/>
      <c r="F89" s="93"/>
      <c r="G89" s="90"/>
      <c r="H89" s="28"/>
      <c r="I89" s="27"/>
      <c r="J89" s="28"/>
      <c r="K89" s="28"/>
      <c r="L89" s="28"/>
      <c r="M89" s="28"/>
      <c r="N89" s="28"/>
      <c r="O89" s="28"/>
      <c r="P89" s="28"/>
      <c r="Q89" s="28"/>
      <c r="R89" s="30"/>
      <c r="S89" s="28"/>
    </row>
    <row r="90" spans="1:27" ht="108" customHeight="1" thickBot="1" x14ac:dyDescent="0.3">
      <c r="A90" s="27"/>
      <c r="B90" s="29"/>
      <c r="C90" s="93"/>
      <c r="D90" s="93"/>
      <c r="E90" s="93"/>
      <c r="F90" s="93"/>
      <c r="G90" s="90"/>
      <c r="H90" s="651" t="s">
        <v>177</v>
      </c>
      <c r="I90" s="651"/>
      <c r="J90" s="651"/>
      <c r="K90" s="651"/>
      <c r="L90" s="651"/>
      <c r="M90" s="651"/>
      <c r="N90" s="651"/>
      <c r="O90" s="651"/>
      <c r="P90" s="651"/>
      <c r="Q90" s="651"/>
      <c r="R90" s="651"/>
      <c r="S90" s="652"/>
    </row>
    <row r="91" spans="1:27" ht="7.5" customHeight="1" thickTop="1" x14ac:dyDescent="0.25">
      <c r="A91" s="27"/>
      <c r="B91" s="29"/>
      <c r="C91" s="93"/>
      <c r="D91" s="93"/>
      <c r="E91" s="93"/>
      <c r="F91" s="93"/>
      <c r="G91" s="90"/>
      <c r="H91" s="32"/>
      <c r="I91" s="31"/>
      <c r="J91" s="32"/>
      <c r="K91" s="32"/>
      <c r="L91" s="32"/>
      <c r="M91" s="32"/>
      <c r="N91" s="32"/>
      <c r="O91" s="32"/>
      <c r="P91" s="32"/>
      <c r="Q91" s="32"/>
      <c r="R91" s="32"/>
      <c r="S91" s="32"/>
    </row>
    <row r="92" spans="1:27" ht="22.5" customHeight="1" thickBot="1" x14ac:dyDescent="0.3">
      <c r="A92" s="27"/>
      <c r="B92" s="29"/>
      <c r="C92" s="93"/>
      <c r="D92" s="93"/>
      <c r="E92" s="93"/>
      <c r="F92" s="93"/>
      <c r="G92" s="90"/>
      <c r="H92" s="653" t="s">
        <v>117</v>
      </c>
      <c r="I92" s="654"/>
      <c r="J92" s="685" t="s">
        <v>178</v>
      </c>
      <c r="K92" s="686"/>
      <c r="L92" s="686"/>
      <c r="M92" s="686"/>
      <c r="N92" s="686"/>
      <c r="O92" s="686"/>
      <c r="P92" s="686"/>
      <c r="Q92" s="686"/>
      <c r="R92" s="686"/>
      <c r="S92" s="687"/>
      <c r="W92" s="251" t="s">
        <v>945</v>
      </c>
      <c r="X92" s="252">
        <f>(U97)</f>
        <v>1</v>
      </c>
    </row>
    <row r="93" spans="1:27" ht="7.5" customHeight="1" thickTop="1" x14ac:dyDescent="0.25">
      <c r="A93" s="27"/>
      <c r="B93" s="29"/>
      <c r="C93" s="93"/>
      <c r="D93" s="93"/>
      <c r="E93" s="93"/>
      <c r="F93" s="93"/>
      <c r="G93" s="90"/>
      <c r="H93" s="28"/>
      <c r="I93" s="27"/>
      <c r="J93" s="28"/>
      <c r="K93" s="28"/>
      <c r="L93" s="28"/>
      <c r="M93" s="28"/>
      <c r="N93" s="28"/>
      <c r="O93" s="28"/>
      <c r="P93" s="28"/>
      <c r="Q93" s="28"/>
      <c r="R93" s="30"/>
      <c r="S93" s="28"/>
    </row>
    <row r="94" spans="1:27" ht="123.75" customHeight="1" thickBot="1" x14ac:dyDescent="0.3">
      <c r="A94" s="27"/>
      <c r="B94" s="29"/>
      <c r="C94" s="93"/>
      <c r="D94" s="93"/>
      <c r="E94" s="93"/>
      <c r="F94" s="93"/>
      <c r="G94" s="90"/>
      <c r="H94" s="658" t="s">
        <v>179</v>
      </c>
      <c r="I94" s="659"/>
      <c r="J94" s="659"/>
      <c r="K94" s="659"/>
      <c r="L94" s="659"/>
      <c r="M94" s="659"/>
      <c r="N94" s="659"/>
      <c r="O94" s="659"/>
      <c r="P94" s="659"/>
      <c r="Q94" s="659"/>
      <c r="R94" s="659"/>
      <c r="S94" s="660"/>
    </row>
    <row r="95" spans="1:27" ht="7.5" customHeight="1" thickTop="1" x14ac:dyDescent="0.25">
      <c r="A95" s="27"/>
      <c r="B95" s="29"/>
      <c r="C95" s="93"/>
      <c r="D95" s="93"/>
      <c r="E95" s="93"/>
      <c r="F95" s="93"/>
      <c r="G95" s="90"/>
      <c r="H95" s="90"/>
      <c r="I95" s="111"/>
      <c r="J95" s="90"/>
      <c r="K95" s="90"/>
      <c r="L95" s="90"/>
      <c r="M95" s="90"/>
      <c r="N95" s="90"/>
      <c r="O95" s="90"/>
      <c r="P95" s="90"/>
      <c r="Q95" s="90"/>
      <c r="R95" s="90"/>
      <c r="S95" s="90"/>
    </row>
    <row r="96" spans="1:27" ht="41.25" customHeight="1" thickBot="1" x14ac:dyDescent="0.3">
      <c r="A96" s="29"/>
      <c r="B96" s="29"/>
      <c r="C96" s="93"/>
      <c r="D96" s="93"/>
      <c r="E96" s="93"/>
      <c r="F96" s="93"/>
      <c r="G96" s="90"/>
      <c r="H96" s="35" t="s">
        <v>120</v>
      </c>
      <c r="I96" s="51" t="s">
        <v>946</v>
      </c>
      <c r="J96" s="36" t="s">
        <v>121</v>
      </c>
      <c r="K96" s="98"/>
      <c r="L96" s="98"/>
      <c r="M96" s="98"/>
      <c r="N96" s="98"/>
      <c r="O96" s="98"/>
      <c r="P96" s="98"/>
      <c r="Q96" s="98"/>
      <c r="R96" s="93"/>
      <c r="S96" s="35" t="s">
        <v>122</v>
      </c>
      <c r="W96" s="210" t="s">
        <v>825</v>
      </c>
      <c r="X96" s="211" t="s">
        <v>826</v>
      </c>
      <c r="Y96" s="211" t="s">
        <v>827</v>
      </c>
      <c r="Z96" s="217" t="s">
        <v>835</v>
      </c>
      <c r="AA96" s="225" t="s">
        <v>863</v>
      </c>
    </row>
    <row r="97" spans="1:27" ht="54.75" customHeight="1" thickTop="1" thickBot="1" x14ac:dyDescent="0.3">
      <c r="A97" s="58" t="s">
        <v>123</v>
      </c>
      <c r="B97" s="29"/>
      <c r="C97" s="101" t="s">
        <v>124</v>
      </c>
      <c r="D97" s="101" t="s">
        <v>125</v>
      </c>
      <c r="E97" s="101" t="s">
        <v>126</v>
      </c>
      <c r="F97" s="101" t="s">
        <v>127</v>
      </c>
      <c r="G97" s="90"/>
      <c r="H97" s="59" t="s">
        <v>128</v>
      </c>
      <c r="I97" s="102" t="s">
        <v>158</v>
      </c>
      <c r="J97" s="669" t="s">
        <v>180</v>
      </c>
      <c r="K97" s="670"/>
      <c r="L97" s="670"/>
      <c r="M97" s="670"/>
      <c r="N97" s="670"/>
      <c r="O97" s="670"/>
      <c r="P97" s="670"/>
      <c r="Q97" s="670"/>
      <c r="R97" s="231"/>
      <c r="S97" s="118"/>
      <c r="T97" s="574">
        <v>1</v>
      </c>
      <c r="U97" s="575">
        <f>T97</f>
        <v>1</v>
      </c>
      <c r="W97" s="218" t="b">
        <v>0</v>
      </c>
      <c r="X97" s="213">
        <f>IF(W97=TRUE,$Y$97,0)</f>
        <v>0</v>
      </c>
      <c r="Y97" s="213">
        <v>1</v>
      </c>
      <c r="Z97" s="213">
        <f>SUM(X97:X97)</f>
        <v>0</v>
      </c>
      <c r="AA97" s="224">
        <f>Z97/1</f>
        <v>0</v>
      </c>
    </row>
    <row r="98" spans="1:27" ht="23.25" customHeight="1" thickTop="1" x14ac:dyDescent="0.25">
      <c r="A98" s="88"/>
      <c r="B98" s="88"/>
      <c r="C98" s="88"/>
      <c r="D98" s="88"/>
      <c r="E98" s="88"/>
      <c r="F98" s="89"/>
      <c r="G98" s="90"/>
      <c r="H98" s="90"/>
      <c r="I98" s="89"/>
      <c r="J98" s="90"/>
      <c r="K98" s="90"/>
      <c r="L98" s="90"/>
      <c r="M98" s="90"/>
      <c r="N98" s="90"/>
      <c r="O98" s="90"/>
      <c r="P98" s="90"/>
      <c r="Q98" s="90"/>
      <c r="R98" s="90"/>
      <c r="S98" s="90"/>
    </row>
    <row r="99" spans="1:27" ht="22.5" customHeight="1" thickBot="1" x14ac:dyDescent="0.3">
      <c r="A99" s="88"/>
      <c r="B99" s="88"/>
      <c r="C99" s="88"/>
      <c r="D99" s="88"/>
      <c r="E99" s="88"/>
      <c r="F99" s="89"/>
      <c r="G99" s="90"/>
      <c r="H99" s="653" t="s">
        <v>117</v>
      </c>
      <c r="I99" s="654"/>
      <c r="J99" s="685" t="s">
        <v>181</v>
      </c>
      <c r="K99" s="686"/>
      <c r="L99" s="686"/>
      <c r="M99" s="686"/>
      <c r="N99" s="686"/>
      <c r="O99" s="686"/>
      <c r="P99" s="686"/>
      <c r="Q99" s="686"/>
      <c r="R99" s="686"/>
      <c r="S99" s="687"/>
      <c r="W99" s="251" t="s">
        <v>945</v>
      </c>
      <c r="X99" s="252">
        <f>(U104+U107+U113)/3</f>
        <v>1</v>
      </c>
    </row>
    <row r="100" spans="1:27" ht="7.5" customHeight="1" thickTop="1" x14ac:dyDescent="0.25">
      <c r="A100" s="27"/>
      <c r="B100" s="29"/>
      <c r="C100" s="93"/>
      <c r="D100" s="93"/>
      <c r="E100" s="93"/>
      <c r="F100" s="93"/>
      <c r="G100" s="90"/>
      <c r="H100" s="28"/>
      <c r="I100" s="27"/>
      <c r="J100" s="28"/>
      <c r="K100" s="28"/>
      <c r="L100" s="28"/>
      <c r="M100" s="28"/>
      <c r="N100" s="28"/>
      <c r="O100" s="28"/>
      <c r="P100" s="28"/>
      <c r="Q100" s="28"/>
      <c r="R100" s="30"/>
      <c r="S100" s="28"/>
    </row>
    <row r="101" spans="1:27" ht="132" customHeight="1" thickBot="1" x14ac:dyDescent="0.3">
      <c r="A101" s="27"/>
      <c r="B101" s="29"/>
      <c r="C101" s="93"/>
      <c r="D101" s="93"/>
      <c r="E101" s="93"/>
      <c r="F101" s="93"/>
      <c r="G101" s="90"/>
      <c r="H101" s="658" t="s">
        <v>182</v>
      </c>
      <c r="I101" s="659"/>
      <c r="J101" s="659"/>
      <c r="K101" s="659"/>
      <c r="L101" s="659"/>
      <c r="M101" s="659"/>
      <c r="N101" s="659"/>
      <c r="O101" s="659"/>
      <c r="P101" s="659"/>
      <c r="Q101" s="659"/>
      <c r="R101" s="659"/>
      <c r="S101" s="660"/>
    </row>
    <row r="102" spans="1:27" ht="7.5" customHeight="1" thickTop="1" x14ac:dyDescent="0.25">
      <c r="A102" s="27"/>
      <c r="B102" s="29"/>
      <c r="C102" s="93"/>
      <c r="D102" s="93"/>
      <c r="E102" s="93"/>
      <c r="F102" s="93"/>
      <c r="G102" s="90"/>
      <c r="H102" s="90"/>
      <c r="I102" s="111"/>
      <c r="J102" s="90"/>
      <c r="K102" s="90"/>
      <c r="L102" s="90"/>
      <c r="M102" s="90"/>
      <c r="N102" s="90"/>
      <c r="O102" s="90"/>
      <c r="P102" s="90"/>
      <c r="Q102" s="90"/>
      <c r="R102" s="90"/>
      <c r="S102" s="90"/>
    </row>
    <row r="103" spans="1:27" ht="41.25" customHeight="1" thickBot="1" x14ac:dyDescent="0.3">
      <c r="A103" s="29"/>
      <c r="B103" s="29"/>
      <c r="C103" s="93"/>
      <c r="D103" s="93"/>
      <c r="E103" s="93"/>
      <c r="F103" s="93"/>
      <c r="G103" s="90"/>
      <c r="H103" s="35" t="s">
        <v>120</v>
      </c>
      <c r="I103" s="51" t="s">
        <v>946</v>
      </c>
      <c r="J103" s="36" t="s">
        <v>121</v>
      </c>
      <c r="K103" s="98"/>
      <c r="L103" s="98"/>
      <c r="M103" s="98"/>
      <c r="N103" s="98"/>
      <c r="O103" s="98"/>
      <c r="P103" s="98"/>
      <c r="Q103" s="98"/>
      <c r="R103" s="93"/>
      <c r="S103" s="35" t="s">
        <v>122</v>
      </c>
      <c r="W103" s="210" t="b">
        <v>0</v>
      </c>
      <c r="X103" s="211" t="s">
        <v>826</v>
      </c>
      <c r="Y103" s="211" t="s">
        <v>827</v>
      </c>
      <c r="Z103" s="217" t="s">
        <v>843</v>
      </c>
      <c r="AA103" s="225" t="s">
        <v>863</v>
      </c>
    </row>
    <row r="104" spans="1:27" ht="63" customHeight="1" thickTop="1" thickBot="1" x14ac:dyDescent="0.3">
      <c r="A104" s="58" t="s">
        <v>123</v>
      </c>
      <c r="B104" s="29"/>
      <c r="C104" s="101" t="s">
        <v>124</v>
      </c>
      <c r="D104" s="101" t="s">
        <v>125</v>
      </c>
      <c r="E104" s="101" t="s">
        <v>126</v>
      </c>
      <c r="F104" s="101" t="s">
        <v>127</v>
      </c>
      <c r="G104" s="90"/>
      <c r="H104" s="59" t="s">
        <v>128</v>
      </c>
      <c r="I104" s="102" t="s">
        <v>183</v>
      </c>
      <c r="J104" s="669" t="s">
        <v>184</v>
      </c>
      <c r="K104" s="670"/>
      <c r="L104" s="670"/>
      <c r="M104" s="670"/>
      <c r="N104" s="670"/>
      <c r="O104" s="670"/>
      <c r="P104" s="670"/>
      <c r="Q104" s="670"/>
      <c r="R104" s="115"/>
      <c r="S104" s="118"/>
      <c r="T104" s="574">
        <v>0.5</v>
      </c>
      <c r="U104" s="575">
        <f>T104+T105</f>
        <v>1</v>
      </c>
      <c r="W104" s="218" t="b">
        <v>0</v>
      </c>
      <c r="X104" s="213">
        <f>IF(W104=TRUE,$Y$104,0)</f>
        <v>0</v>
      </c>
      <c r="Y104" s="213">
        <v>0.5</v>
      </c>
      <c r="Z104" s="213">
        <f>SUM(X104:X105)</f>
        <v>0</v>
      </c>
      <c r="AA104" s="224">
        <f>Z104/1</f>
        <v>0</v>
      </c>
    </row>
    <row r="105" spans="1:27" ht="70.5" customHeight="1" thickTop="1" thickBot="1" x14ac:dyDescent="0.3">
      <c r="A105" s="58" t="s">
        <v>123</v>
      </c>
      <c r="B105" s="29"/>
      <c r="C105" s="101" t="s">
        <v>124</v>
      </c>
      <c r="D105" s="101" t="s">
        <v>125</v>
      </c>
      <c r="E105" s="101" t="s">
        <v>126</v>
      </c>
      <c r="F105" s="101" t="s">
        <v>127</v>
      </c>
      <c r="G105" s="90"/>
      <c r="H105" s="59" t="s">
        <v>128</v>
      </c>
      <c r="I105" s="102" t="s">
        <v>185</v>
      </c>
      <c r="J105" s="669" t="s">
        <v>186</v>
      </c>
      <c r="K105" s="670"/>
      <c r="L105" s="670"/>
      <c r="M105" s="670"/>
      <c r="N105" s="670"/>
      <c r="O105" s="670"/>
      <c r="P105" s="670"/>
      <c r="Q105" s="670"/>
      <c r="R105" s="115"/>
      <c r="S105" s="118"/>
      <c r="T105" s="574">
        <v>0.5</v>
      </c>
      <c r="W105" s="218" t="b">
        <v>0</v>
      </c>
      <c r="X105" s="213">
        <f>IF(W105=TRUE,$Y$104,0)</f>
        <v>0</v>
      </c>
    </row>
    <row r="106" spans="1:27" ht="41.25" customHeight="1" thickTop="1" thickBot="1" x14ac:dyDescent="0.3">
      <c r="A106" s="58" t="s">
        <v>123</v>
      </c>
      <c r="B106" s="29"/>
      <c r="C106" s="101" t="s">
        <v>124</v>
      </c>
      <c r="D106" s="101" t="s">
        <v>125</v>
      </c>
      <c r="E106" s="101" t="s">
        <v>126</v>
      </c>
      <c r="F106" s="101" t="s">
        <v>127</v>
      </c>
      <c r="G106" s="90"/>
      <c r="H106" s="59" t="s">
        <v>131</v>
      </c>
      <c r="I106" s="102" t="s">
        <v>187</v>
      </c>
      <c r="J106" s="688" t="s">
        <v>188</v>
      </c>
      <c r="K106" s="760"/>
      <c r="L106" s="760"/>
      <c r="M106" s="760"/>
      <c r="N106" s="760"/>
      <c r="O106" s="760"/>
      <c r="P106" s="760"/>
      <c r="Q106" s="760"/>
      <c r="R106" s="107"/>
      <c r="S106" s="108"/>
      <c r="W106" s="472" t="b">
        <f>IF(AND(W107=TRUE,W108=TRUE,W109=TRUE,W110=TRUE),TRUE,FALSE)</f>
        <v>0</v>
      </c>
    </row>
    <row r="107" spans="1:27" ht="41.25" customHeight="1" thickTop="1" thickBot="1" x14ac:dyDescent="0.3">
      <c r="A107" s="58" t="s">
        <v>123</v>
      </c>
      <c r="B107" s="29"/>
      <c r="C107" s="101" t="s">
        <v>124</v>
      </c>
      <c r="D107" s="101" t="s">
        <v>125</v>
      </c>
      <c r="E107" s="101" t="s">
        <v>126</v>
      </c>
      <c r="F107" s="101" t="s">
        <v>127</v>
      </c>
      <c r="G107" s="90"/>
      <c r="H107" s="59" t="s">
        <v>131</v>
      </c>
      <c r="I107" s="122" t="s">
        <v>189</v>
      </c>
      <c r="J107" s="773" t="s">
        <v>190</v>
      </c>
      <c r="K107" s="779"/>
      <c r="L107" s="779"/>
      <c r="M107" s="779"/>
      <c r="N107" s="779"/>
      <c r="O107" s="779"/>
      <c r="P107" s="779"/>
      <c r="Q107" s="779"/>
      <c r="R107" s="780"/>
      <c r="S107" s="118"/>
      <c r="T107" s="574">
        <f>1/4</f>
        <v>0.25</v>
      </c>
      <c r="U107" s="575">
        <f>T107+T108+T109+T110</f>
        <v>1</v>
      </c>
      <c r="W107" s="218" t="b">
        <v>0</v>
      </c>
      <c r="X107" s="213">
        <f>IF(W107=TRUE,$Y$107,0)</f>
        <v>0</v>
      </c>
      <c r="Y107" s="218">
        <v>0.25</v>
      </c>
      <c r="Z107" s="213">
        <f>SUM(X107:X110)</f>
        <v>0</v>
      </c>
      <c r="AA107" s="224">
        <f>Z107/1</f>
        <v>0</v>
      </c>
    </row>
    <row r="108" spans="1:27" ht="41.25" customHeight="1" thickTop="1" thickBot="1" x14ac:dyDescent="0.3">
      <c r="A108" s="58" t="s">
        <v>347</v>
      </c>
      <c r="B108" s="29"/>
      <c r="C108" s="101" t="s">
        <v>124</v>
      </c>
      <c r="D108" s="101" t="s">
        <v>125</v>
      </c>
      <c r="E108" s="101" t="s">
        <v>126</v>
      </c>
      <c r="F108" s="101" t="s">
        <v>127</v>
      </c>
      <c r="G108" s="90"/>
      <c r="H108" s="59" t="s">
        <v>131</v>
      </c>
      <c r="I108" s="114" t="s">
        <v>367</v>
      </c>
      <c r="J108" s="773" t="s">
        <v>368</v>
      </c>
      <c r="K108" s="774"/>
      <c r="L108" s="774"/>
      <c r="M108" s="774"/>
      <c r="N108" s="774"/>
      <c r="O108" s="774"/>
      <c r="P108" s="774"/>
      <c r="Q108" s="774"/>
      <c r="R108" s="93"/>
      <c r="S108" s="118"/>
      <c r="T108" s="574">
        <f>1/4</f>
        <v>0.25</v>
      </c>
      <c r="W108" s="218" t="b">
        <v>0</v>
      </c>
      <c r="X108" s="213">
        <f>IF(W108=TRUE,$Y$107,0)</f>
        <v>0</v>
      </c>
    </row>
    <row r="109" spans="1:27" ht="41.25" customHeight="1" thickTop="1" thickBot="1" x14ac:dyDescent="0.3">
      <c r="A109" s="58" t="s">
        <v>123</v>
      </c>
      <c r="B109" s="29"/>
      <c r="C109" s="101" t="s">
        <v>124</v>
      </c>
      <c r="D109" s="101" t="s">
        <v>125</v>
      </c>
      <c r="E109" s="101" t="s">
        <v>126</v>
      </c>
      <c r="F109" s="101" t="s">
        <v>127</v>
      </c>
      <c r="G109" s="90"/>
      <c r="H109" s="59" t="s">
        <v>131</v>
      </c>
      <c r="I109" s="114" t="s">
        <v>191</v>
      </c>
      <c r="J109" s="773" t="s">
        <v>192</v>
      </c>
      <c r="K109" s="774"/>
      <c r="L109" s="774"/>
      <c r="M109" s="774"/>
      <c r="N109" s="774"/>
      <c r="O109" s="774"/>
      <c r="P109" s="774"/>
      <c r="Q109" s="774"/>
      <c r="R109" s="93"/>
      <c r="S109" s="118"/>
      <c r="T109" s="574">
        <f>1/4</f>
        <v>0.25</v>
      </c>
      <c r="W109" s="218" t="b">
        <v>0</v>
      </c>
      <c r="X109" s="213">
        <f>IF(W109=TRUE,$Y$107,0)</f>
        <v>0</v>
      </c>
    </row>
    <row r="110" spans="1:27" ht="48.75" customHeight="1" thickTop="1" thickBot="1" x14ac:dyDescent="0.3">
      <c r="A110" s="58" t="s">
        <v>123</v>
      </c>
      <c r="B110" s="29"/>
      <c r="C110" s="101" t="s">
        <v>124</v>
      </c>
      <c r="D110" s="101" t="s">
        <v>125</v>
      </c>
      <c r="E110" s="101" t="s">
        <v>126</v>
      </c>
      <c r="F110" s="101" t="s">
        <v>127</v>
      </c>
      <c r="G110" s="90"/>
      <c r="H110" s="59" t="s">
        <v>131</v>
      </c>
      <c r="I110" s="114" t="s">
        <v>193</v>
      </c>
      <c r="J110" s="775" t="s">
        <v>194</v>
      </c>
      <c r="K110" s="776"/>
      <c r="L110" s="776"/>
      <c r="M110" s="776"/>
      <c r="N110" s="776"/>
      <c r="O110" s="776"/>
      <c r="P110" s="776"/>
      <c r="Q110" s="776"/>
      <c r="R110" s="121"/>
      <c r="S110" s="118"/>
      <c r="T110" s="574">
        <f>1/4</f>
        <v>0.25</v>
      </c>
      <c r="W110" s="218" t="b">
        <v>0</v>
      </c>
      <c r="X110" s="213">
        <f>IF(W110=TRUE,$Y$107,0)</f>
        <v>0</v>
      </c>
    </row>
    <row r="111" spans="1:27" ht="48.75" customHeight="1" thickTop="1" thickBot="1" x14ac:dyDescent="0.3">
      <c r="A111" s="58"/>
      <c r="B111" s="29"/>
      <c r="C111" s="101"/>
      <c r="D111" s="101"/>
      <c r="E111" s="101"/>
      <c r="F111" s="101"/>
      <c r="G111" s="90"/>
      <c r="H111" s="59" t="s">
        <v>250</v>
      </c>
      <c r="I111" s="102" t="s">
        <v>261</v>
      </c>
      <c r="J111" s="763" t="s">
        <v>955</v>
      </c>
      <c r="K111" s="764"/>
      <c r="L111" s="764"/>
      <c r="M111" s="764"/>
      <c r="N111" s="764"/>
      <c r="O111" s="764"/>
      <c r="P111" s="764"/>
      <c r="Q111" s="764"/>
      <c r="R111" s="107"/>
      <c r="S111" s="108"/>
      <c r="W111" s="472" t="b">
        <f>IF(AND(W112=TRUE),TRUE,FALSE)</f>
        <v>0</v>
      </c>
    </row>
    <row r="112" spans="1:27" ht="48.75" customHeight="1" thickTop="1" thickBot="1" x14ac:dyDescent="0.3">
      <c r="A112" s="58" t="s">
        <v>347</v>
      </c>
      <c r="B112" s="29"/>
      <c r="C112" s="101" t="s">
        <v>124</v>
      </c>
      <c r="D112" s="101" t="s">
        <v>125</v>
      </c>
      <c r="E112" s="101" t="s">
        <v>126</v>
      </c>
      <c r="F112" s="101" t="s">
        <v>127</v>
      </c>
      <c r="G112" s="90"/>
      <c r="H112" s="59" t="s">
        <v>250</v>
      </c>
      <c r="I112" s="114"/>
      <c r="J112" s="777" t="s">
        <v>369</v>
      </c>
      <c r="K112" s="777"/>
      <c r="L112" s="777"/>
      <c r="M112" s="777"/>
      <c r="N112" s="777"/>
      <c r="O112" s="777"/>
      <c r="P112" s="777"/>
      <c r="Q112" s="777"/>
      <c r="R112" s="93"/>
      <c r="S112" s="123"/>
      <c r="W112" s="472" t="b">
        <f>IF(AND(W113=TRUE),TRUE,FALSE)</f>
        <v>0</v>
      </c>
    </row>
    <row r="113" spans="1:27" ht="48" customHeight="1" thickTop="1" thickBot="1" x14ac:dyDescent="0.3">
      <c r="A113" s="58" t="s">
        <v>347</v>
      </c>
      <c r="B113" s="29"/>
      <c r="C113" s="101" t="s">
        <v>124</v>
      </c>
      <c r="D113" s="101" t="s">
        <v>125</v>
      </c>
      <c r="E113" s="101" t="s">
        <v>126</v>
      </c>
      <c r="F113" s="101" t="s">
        <v>127</v>
      </c>
      <c r="G113" s="90"/>
      <c r="H113" s="59" t="s">
        <v>250</v>
      </c>
      <c r="I113" s="114" t="s">
        <v>370</v>
      </c>
      <c r="J113" s="775" t="s">
        <v>371</v>
      </c>
      <c r="K113" s="778"/>
      <c r="L113" s="778"/>
      <c r="M113" s="778"/>
      <c r="N113" s="778"/>
      <c r="O113" s="778"/>
      <c r="P113" s="778"/>
      <c r="Q113" s="778"/>
      <c r="R113" s="110"/>
      <c r="S113" s="118"/>
      <c r="T113" s="574">
        <v>1</v>
      </c>
      <c r="U113" s="575">
        <f>T113</f>
        <v>1</v>
      </c>
      <c r="W113" s="218" t="b">
        <v>0</v>
      </c>
      <c r="X113" s="213">
        <f>IF(W113=TRUE,$Y$113,0)</f>
        <v>0</v>
      </c>
      <c r="Y113" s="218">
        <v>1</v>
      </c>
      <c r="Z113" s="213">
        <f>SUM(X113:X114)</f>
        <v>0</v>
      </c>
      <c r="AA113" s="224">
        <f>Z113/1</f>
        <v>0</v>
      </c>
    </row>
    <row r="114" spans="1:27" ht="22.5" customHeight="1" thickTop="1" x14ac:dyDescent="0.25">
      <c r="A114" s="88"/>
      <c r="B114" s="88"/>
      <c r="C114" s="88"/>
      <c r="D114" s="88"/>
      <c r="E114" s="88"/>
      <c r="F114" s="89"/>
      <c r="G114" s="90"/>
      <c r="H114" s="90"/>
      <c r="I114" s="89"/>
      <c r="J114" s="90"/>
      <c r="K114" s="90"/>
      <c r="L114" s="90"/>
      <c r="M114" s="90"/>
      <c r="N114" s="90"/>
      <c r="O114" s="90"/>
      <c r="P114" s="90"/>
      <c r="Q114" s="90"/>
      <c r="R114" s="90"/>
      <c r="S114" s="90"/>
    </row>
    <row r="115" spans="1:27" ht="30" customHeight="1" thickBot="1" x14ac:dyDescent="0.3">
      <c r="A115" s="27"/>
      <c r="B115" s="29"/>
      <c r="C115" s="93"/>
      <c r="D115" s="93"/>
      <c r="E115" s="93"/>
      <c r="F115" s="93"/>
      <c r="G115" s="90"/>
      <c r="H115" s="699" t="s">
        <v>195</v>
      </c>
      <c r="I115" s="699"/>
      <c r="J115" s="699"/>
      <c r="K115" s="699"/>
      <c r="L115" s="699"/>
      <c r="M115" s="699"/>
      <c r="N115" s="699"/>
      <c r="O115" s="699"/>
      <c r="P115" s="699"/>
      <c r="Q115" s="699"/>
      <c r="R115" s="699"/>
      <c r="S115" s="700"/>
    </row>
    <row r="116" spans="1:27" ht="7.5" customHeight="1" thickTop="1" x14ac:dyDescent="0.25">
      <c r="A116" s="27"/>
      <c r="B116" s="29"/>
      <c r="C116" s="93"/>
      <c r="D116" s="93"/>
      <c r="E116" s="93"/>
      <c r="F116" s="93"/>
      <c r="G116" s="90"/>
      <c r="H116" s="28"/>
      <c r="I116" s="27"/>
      <c r="J116" s="28"/>
      <c r="K116" s="28"/>
      <c r="L116" s="28"/>
      <c r="M116" s="28"/>
      <c r="N116" s="28"/>
      <c r="O116" s="28"/>
      <c r="P116" s="28"/>
      <c r="Q116" s="28"/>
      <c r="R116" s="30"/>
      <c r="S116" s="28"/>
    </row>
    <row r="117" spans="1:27" ht="82.5" customHeight="1" thickBot="1" x14ac:dyDescent="0.3">
      <c r="A117" s="27"/>
      <c r="B117" s="29"/>
      <c r="C117" s="93"/>
      <c r="D117" s="93"/>
      <c r="E117" s="93"/>
      <c r="F117" s="93"/>
      <c r="G117" s="90"/>
      <c r="H117" s="651" t="s">
        <v>196</v>
      </c>
      <c r="I117" s="651"/>
      <c r="J117" s="651"/>
      <c r="K117" s="651"/>
      <c r="L117" s="651"/>
      <c r="M117" s="651"/>
      <c r="N117" s="651"/>
      <c r="O117" s="651"/>
      <c r="P117" s="651"/>
      <c r="Q117" s="651"/>
      <c r="R117" s="651"/>
      <c r="S117" s="652"/>
    </row>
    <row r="118" spans="1:27" ht="7.5" customHeight="1" thickTop="1" x14ac:dyDescent="0.25">
      <c r="A118" s="29"/>
      <c r="B118" s="29"/>
      <c r="C118" s="93"/>
      <c r="D118" s="93"/>
      <c r="E118" s="93"/>
      <c r="F118" s="93"/>
      <c r="G118" s="90"/>
      <c r="H118" s="32"/>
      <c r="I118" s="31"/>
      <c r="J118" s="32"/>
      <c r="K118" s="32"/>
      <c r="L118" s="32"/>
      <c r="M118" s="32"/>
      <c r="N118" s="32"/>
      <c r="O118" s="32"/>
      <c r="P118" s="32"/>
      <c r="Q118" s="32"/>
      <c r="R118" s="32"/>
      <c r="S118" s="32"/>
    </row>
    <row r="119" spans="1:27" ht="22.5" customHeight="1" thickBot="1" x14ac:dyDescent="0.3">
      <c r="A119" s="29"/>
      <c r="B119" s="29"/>
      <c r="C119" s="93"/>
      <c r="D119" s="93"/>
      <c r="E119" s="93"/>
      <c r="F119" s="93"/>
      <c r="G119" s="90"/>
      <c r="H119" s="653" t="s">
        <v>117</v>
      </c>
      <c r="I119" s="654"/>
      <c r="J119" s="685" t="s">
        <v>197</v>
      </c>
      <c r="K119" s="686"/>
      <c r="L119" s="686"/>
      <c r="M119" s="686"/>
      <c r="N119" s="686"/>
      <c r="O119" s="686"/>
      <c r="P119" s="686"/>
      <c r="Q119" s="686"/>
      <c r="R119" s="686"/>
      <c r="S119" s="687"/>
      <c r="W119" s="251" t="s">
        <v>945</v>
      </c>
      <c r="X119" s="252">
        <f>(U124+U126)/2</f>
        <v>1</v>
      </c>
    </row>
    <row r="120" spans="1:27" ht="7.5" customHeight="1" thickTop="1" x14ac:dyDescent="0.25">
      <c r="A120" s="29"/>
      <c r="B120" s="29"/>
      <c r="C120" s="93"/>
      <c r="D120" s="93"/>
      <c r="E120" s="93"/>
      <c r="F120" s="93"/>
      <c r="G120" s="90"/>
      <c r="H120" s="28"/>
      <c r="I120" s="27"/>
      <c r="J120" s="28"/>
      <c r="K120" s="28"/>
      <c r="L120" s="28"/>
      <c r="M120" s="28"/>
      <c r="N120" s="28"/>
      <c r="O120" s="28"/>
      <c r="P120" s="28"/>
      <c r="Q120" s="28"/>
      <c r="R120" s="30"/>
      <c r="S120" s="28"/>
    </row>
    <row r="121" spans="1:27" ht="88.5" customHeight="1" thickBot="1" x14ac:dyDescent="0.3">
      <c r="A121" s="29"/>
      <c r="B121" s="29"/>
      <c r="C121" s="93"/>
      <c r="D121" s="93"/>
      <c r="E121" s="93"/>
      <c r="F121" s="93"/>
      <c r="G121" s="90"/>
      <c r="H121" s="658" t="s">
        <v>198</v>
      </c>
      <c r="I121" s="659"/>
      <c r="J121" s="659"/>
      <c r="K121" s="659"/>
      <c r="L121" s="659"/>
      <c r="M121" s="659"/>
      <c r="N121" s="659"/>
      <c r="O121" s="659"/>
      <c r="P121" s="659"/>
      <c r="Q121" s="659"/>
      <c r="R121" s="659"/>
      <c r="S121" s="660"/>
    </row>
    <row r="122" spans="1:27" ht="7.5" customHeight="1" thickTop="1" x14ac:dyDescent="0.25">
      <c r="A122" s="27"/>
      <c r="B122" s="29"/>
      <c r="C122" s="93"/>
      <c r="D122" s="93"/>
      <c r="E122" s="93"/>
      <c r="F122" s="93"/>
      <c r="G122" s="90"/>
      <c r="H122" s="90"/>
      <c r="I122" s="111"/>
      <c r="J122" s="90"/>
      <c r="K122" s="90"/>
      <c r="L122" s="90"/>
      <c r="M122" s="90"/>
      <c r="N122" s="90"/>
      <c r="O122" s="90"/>
      <c r="P122" s="90"/>
      <c r="Q122" s="90"/>
      <c r="R122" s="90"/>
      <c r="S122" s="90"/>
    </row>
    <row r="123" spans="1:27" ht="41.25" customHeight="1" thickBot="1" x14ac:dyDescent="0.3">
      <c r="A123" s="29"/>
      <c r="B123" s="29"/>
      <c r="C123" s="93"/>
      <c r="D123" s="93"/>
      <c r="E123" s="93"/>
      <c r="F123" s="93"/>
      <c r="G123" s="90"/>
      <c r="H123" s="35" t="s">
        <v>120</v>
      </c>
      <c r="I123" s="51" t="s">
        <v>946</v>
      </c>
      <c r="J123" s="36" t="s">
        <v>121</v>
      </c>
      <c r="K123" s="98"/>
      <c r="L123" s="98"/>
      <c r="M123" s="98"/>
      <c r="N123" s="98"/>
      <c r="O123" s="98"/>
      <c r="P123" s="98"/>
      <c r="Q123" s="98"/>
      <c r="R123" s="93"/>
      <c r="S123" s="35" t="s">
        <v>122</v>
      </c>
      <c r="W123" s="210" t="s">
        <v>825</v>
      </c>
      <c r="X123" s="211" t="s">
        <v>826</v>
      </c>
      <c r="Y123" s="211" t="s">
        <v>827</v>
      </c>
      <c r="Z123" s="217" t="s">
        <v>836</v>
      </c>
      <c r="AA123" s="225" t="s">
        <v>863</v>
      </c>
    </row>
    <row r="124" spans="1:27" ht="41.25" customHeight="1" thickTop="1" thickBot="1" x14ac:dyDescent="0.3">
      <c r="A124" s="58" t="s">
        <v>123</v>
      </c>
      <c r="B124" s="29"/>
      <c r="C124" s="101" t="s">
        <v>124</v>
      </c>
      <c r="D124" s="101" t="s">
        <v>125</v>
      </c>
      <c r="E124" s="101" t="s">
        <v>126</v>
      </c>
      <c r="F124" s="101" t="s">
        <v>127</v>
      </c>
      <c r="G124" s="90"/>
      <c r="H124" s="59" t="s">
        <v>128</v>
      </c>
      <c r="I124" s="102" t="s">
        <v>199</v>
      </c>
      <c r="J124" s="663" t="s">
        <v>200</v>
      </c>
      <c r="K124" s="664"/>
      <c r="L124" s="664"/>
      <c r="M124" s="664"/>
      <c r="N124" s="664"/>
      <c r="O124" s="664"/>
      <c r="P124" s="664"/>
      <c r="Q124" s="664"/>
      <c r="R124" s="231"/>
      <c r="S124" s="118"/>
      <c r="T124" s="574">
        <v>1</v>
      </c>
      <c r="U124" s="575">
        <f>T124</f>
        <v>1</v>
      </c>
      <c r="W124" s="218" t="b">
        <v>0</v>
      </c>
      <c r="X124" s="213">
        <f>IF(W124=TRUE,$Y$124,0)</f>
        <v>0</v>
      </c>
      <c r="Y124" s="213">
        <v>1</v>
      </c>
      <c r="Z124" s="213">
        <f>SUM(X124)</f>
        <v>0</v>
      </c>
      <c r="AA124" s="224">
        <f>Z124/1</f>
        <v>0</v>
      </c>
    </row>
    <row r="125" spans="1:27" ht="41.25" customHeight="1" thickTop="1" thickBot="1" x14ac:dyDescent="0.3">
      <c r="A125" s="58" t="s">
        <v>123</v>
      </c>
      <c r="B125" s="29"/>
      <c r="C125" s="101" t="s">
        <v>124</v>
      </c>
      <c r="D125" s="101" t="s">
        <v>125</v>
      </c>
      <c r="E125" s="101" t="s">
        <v>126</v>
      </c>
      <c r="F125" s="101" t="s">
        <v>127</v>
      </c>
      <c r="G125" s="90"/>
      <c r="H125" s="59" t="s">
        <v>131</v>
      </c>
      <c r="I125" s="106" t="s">
        <v>201</v>
      </c>
      <c r="J125" s="688" t="s">
        <v>202</v>
      </c>
      <c r="K125" s="760"/>
      <c r="L125" s="760"/>
      <c r="M125" s="760"/>
      <c r="N125" s="760"/>
      <c r="O125" s="760"/>
      <c r="P125" s="760"/>
      <c r="Q125" s="760"/>
      <c r="R125" s="107"/>
      <c r="S125" s="108"/>
      <c r="W125" s="472" t="b">
        <f>IF(AND(W126=TRUE),TRUE,FALSE)</f>
        <v>0</v>
      </c>
    </row>
    <row r="126" spans="1:27" ht="41.25" customHeight="1" thickTop="1" thickBot="1" x14ac:dyDescent="0.3">
      <c r="A126" s="58" t="s">
        <v>123</v>
      </c>
      <c r="B126" s="29"/>
      <c r="C126" s="101" t="s">
        <v>124</v>
      </c>
      <c r="D126" s="101" t="s">
        <v>125</v>
      </c>
      <c r="E126" s="101" t="s">
        <v>126</v>
      </c>
      <c r="F126" s="101" t="s">
        <v>127</v>
      </c>
      <c r="G126" s="90"/>
      <c r="H126" s="59" t="s">
        <v>131</v>
      </c>
      <c r="I126" s="109" t="s">
        <v>203</v>
      </c>
      <c r="J126" s="771" t="s">
        <v>204</v>
      </c>
      <c r="K126" s="772"/>
      <c r="L126" s="772"/>
      <c r="M126" s="772"/>
      <c r="N126" s="772"/>
      <c r="O126" s="772"/>
      <c r="P126" s="772"/>
      <c r="Q126" s="772"/>
      <c r="R126" s="121"/>
      <c r="S126" s="118"/>
      <c r="T126" s="574">
        <v>0.5</v>
      </c>
      <c r="U126" s="575">
        <f>T126+T128</f>
        <v>1</v>
      </c>
      <c r="W126" s="218" t="b">
        <v>0</v>
      </c>
      <c r="X126" s="213">
        <f>IF(W126=TRUE,$Y$126,0)</f>
        <v>0</v>
      </c>
      <c r="Y126" s="218">
        <v>0.5</v>
      </c>
      <c r="Z126" s="213">
        <f>SUM(X126:X128)</f>
        <v>0</v>
      </c>
      <c r="AA126" s="224">
        <f>Z126/1</f>
        <v>0</v>
      </c>
    </row>
    <row r="127" spans="1:27" ht="41.25" customHeight="1" thickTop="1" thickBot="1" x14ac:dyDescent="0.3">
      <c r="A127" s="58" t="s">
        <v>347</v>
      </c>
      <c r="B127" s="29"/>
      <c r="C127" s="101" t="s">
        <v>124</v>
      </c>
      <c r="D127" s="101" t="s">
        <v>125</v>
      </c>
      <c r="E127" s="101" t="s">
        <v>126</v>
      </c>
      <c r="F127" s="101" t="s">
        <v>127</v>
      </c>
      <c r="G127" s="90"/>
      <c r="H127" s="59" t="s">
        <v>131</v>
      </c>
      <c r="I127" s="106" t="s">
        <v>372</v>
      </c>
      <c r="J127" s="688" t="s">
        <v>373</v>
      </c>
      <c r="K127" s="689"/>
      <c r="L127" s="689"/>
      <c r="M127" s="689"/>
      <c r="N127" s="689"/>
      <c r="O127" s="689"/>
      <c r="P127" s="689"/>
      <c r="Q127" s="689"/>
      <c r="R127" s="107"/>
      <c r="S127" s="167"/>
      <c r="W127" s="472" t="b">
        <f>IF(AND(W128=TRUE),TRUE,FALSE)</f>
        <v>0</v>
      </c>
    </row>
    <row r="128" spans="1:27" ht="41.25" customHeight="1" thickTop="1" thickBot="1" x14ac:dyDescent="0.3">
      <c r="A128" s="58" t="s">
        <v>347</v>
      </c>
      <c r="B128" s="29"/>
      <c r="C128" s="101" t="s">
        <v>124</v>
      </c>
      <c r="D128" s="101" t="s">
        <v>125</v>
      </c>
      <c r="E128" s="101" t="s">
        <v>126</v>
      </c>
      <c r="F128" s="101" t="s">
        <v>127</v>
      </c>
      <c r="G128" s="90"/>
      <c r="H128" s="59" t="s">
        <v>131</v>
      </c>
      <c r="I128" s="109" t="s">
        <v>374</v>
      </c>
      <c r="J128" s="771" t="s">
        <v>375</v>
      </c>
      <c r="K128" s="772"/>
      <c r="L128" s="772"/>
      <c r="M128" s="772"/>
      <c r="N128" s="772"/>
      <c r="O128" s="772"/>
      <c r="P128" s="772"/>
      <c r="Q128" s="772"/>
      <c r="R128" s="121"/>
      <c r="S128" s="118"/>
      <c r="T128" s="574">
        <v>0.5</v>
      </c>
      <c r="W128" s="218" t="b">
        <v>0</v>
      </c>
      <c r="X128" s="213">
        <f>IF(W128=TRUE,$Y$126,0)</f>
        <v>0</v>
      </c>
    </row>
    <row r="129" spans="1:27" ht="22.5" customHeight="1" thickTop="1" x14ac:dyDescent="0.25">
      <c r="A129" s="88"/>
      <c r="B129" s="88"/>
      <c r="C129" s="88"/>
      <c r="D129" s="88"/>
      <c r="E129" s="88"/>
      <c r="F129" s="89"/>
      <c r="G129" s="90"/>
      <c r="H129" s="90"/>
      <c r="I129" s="89"/>
      <c r="J129" s="90"/>
      <c r="K129" s="90"/>
      <c r="L129" s="90"/>
      <c r="M129" s="90"/>
      <c r="N129" s="90"/>
      <c r="O129" s="90"/>
      <c r="P129" s="90"/>
      <c r="Q129" s="90"/>
      <c r="R129" s="90"/>
      <c r="S129" s="90"/>
    </row>
    <row r="130" spans="1:27" ht="22.5" customHeight="1" thickBot="1" x14ac:dyDescent="0.3">
      <c r="A130" s="88"/>
      <c r="B130" s="88"/>
      <c r="C130" s="88"/>
      <c r="D130" s="88"/>
      <c r="E130" s="88"/>
      <c r="F130" s="89"/>
      <c r="G130" s="90"/>
      <c r="H130" s="653" t="s">
        <v>117</v>
      </c>
      <c r="I130" s="654"/>
      <c r="J130" s="685" t="s">
        <v>205</v>
      </c>
      <c r="K130" s="686"/>
      <c r="L130" s="686"/>
      <c r="M130" s="686"/>
      <c r="N130" s="686"/>
      <c r="O130" s="686"/>
      <c r="P130" s="686"/>
      <c r="Q130" s="686"/>
      <c r="R130" s="686"/>
      <c r="S130" s="687"/>
      <c r="W130" s="251" t="s">
        <v>945</v>
      </c>
      <c r="X130" s="252">
        <f>U136</f>
        <v>1</v>
      </c>
    </row>
    <row r="131" spans="1:27" ht="6.75" customHeight="1" thickTop="1" x14ac:dyDescent="0.25">
      <c r="A131" s="27"/>
      <c r="B131" s="29"/>
      <c r="C131" s="93"/>
      <c r="D131" s="93"/>
      <c r="E131" s="93"/>
      <c r="F131" s="93"/>
      <c r="G131" s="90"/>
      <c r="H131" s="28"/>
      <c r="I131" s="27"/>
      <c r="J131" s="28"/>
      <c r="K131" s="28"/>
      <c r="L131" s="28"/>
      <c r="M131" s="28"/>
      <c r="N131" s="28"/>
      <c r="O131" s="28"/>
      <c r="P131" s="28"/>
      <c r="Q131" s="28"/>
      <c r="R131" s="30"/>
      <c r="S131" s="28"/>
    </row>
    <row r="132" spans="1:27" ht="83.25" customHeight="1" thickBot="1" x14ac:dyDescent="0.3">
      <c r="A132" s="27"/>
      <c r="B132" s="29"/>
      <c r="C132" s="93"/>
      <c r="D132" s="93"/>
      <c r="E132" s="93"/>
      <c r="F132" s="93"/>
      <c r="G132" s="90"/>
      <c r="H132" s="658" t="s">
        <v>206</v>
      </c>
      <c r="I132" s="659"/>
      <c r="J132" s="659"/>
      <c r="K132" s="659"/>
      <c r="L132" s="659"/>
      <c r="M132" s="659"/>
      <c r="N132" s="659"/>
      <c r="O132" s="659"/>
      <c r="P132" s="659"/>
      <c r="Q132" s="659"/>
      <c r="R132" s="659"/>
      <c r="S132" s="660"/>
    </row>
    <row r="133" spans="1:27" ht="7.5" customHeight="1" thickTop="1" x14ac:dyDescent="0.25">
      <c r="A133" s="27"/>
      <c r="B133" s="29"/>
      <c r="C133" s="93"/>
      <c r="D133" s="93"/>
      <c r="E133" s="93"/>
      <c r="F133" s="93"/>
      <c r="G133" s="90"/>
      <c r="H133" s="90"/>
      <c r="I133" s="111"/>
      <c r="J133" s="90"/>
      <c r="K133" s="90"/>
      <c r="L133" s="90"/>
      <c r="M133" s="90"/>
      <c r="N133" s="90"/>
      <c r="O133" s="90"/>
      <c r="P133" s="90"/>
      <c r="Q133" s="90"/>
      <c r="R133" s="90"/>
      <c r="S133" s="90"/>
    </row>
    <row r="134" spans="1:27" ht="41.25" customHeight="1" thickBot="1" x14ac:dyDescent="0.3">
      <c r="A134" s="50"/>
      <c r="B134" s="29"/>
      <c r="C134" s="93"/>
      <c r="D134" s="93"/>
      <c r="E134" s="93"/>
      <c r="F134" s="93"/>
      <c r="G134" s="90"/>
      <c r="H134" s="35" t="s">
        <v>120</v>
      </c>
      <c r="I134" s="51" t="s">
        <v>946</v>
      </c>
      <c r="J134" s="36" t="s">
        <v>121</v>
      </c>
      <c r="K134" s="98"/>
      <c r="L134" s="98"/>
      <c r="M134" s="98"/>
      <c r="N134" s="98"/>
      <c r="O134" s="98"/>
      <c r="P134" s="98"/>
      <c r="Q134" s="98"/>
      <c r="R134" s="93"/>
      <c r="S134" s="35" t="s">
        <v>122</v>
      </c>
      <c r="W134" s="210" t="s">
        <v>825</v>
      </c>
      <c r="X134" s="211" t="s">
        <v>826</v>
      </c>
      <c r="Y134" s="211" t="s">
        <v>827</v>
      </c>
      <c r="Z134" s="217" t="s">
        <v>837</v>
      </c>
      <c r="AA134" s="225" t="s">
        <v>863</v>
      </c>
    </row>
    <row r="135" spans="1:27" ht="41.25" customHeight="1" thickTop="1" thickBot="1" x14ac:dyDescent="0.3">
      <c r="A135" s="58" t="s">
        <v>123</v>
      </c>
      <c r="B135" s="29"/>
      <c r="C135" s="101" t="s">
        <v>124</v>
      </c>
      <c r="D135" s="101" t="s">
        <v>125</v>
      </c>
      <c r="E135" s="101" t="s">
        <v>126</v>
      </c>
      <c r="F135" s="101" t="s">
        <v>127</v>
      </c>
      <c r="G135" s="90"/>
      <c r="H135" s="59" t="s">
        <v>131</v>
      </c>
      <c r="I135" s="102" t="s">
        <v>207</v>
      </c>
      <c r="J135" s="688" t="s">
        <v>208</v>
      </c>
      <c r="K135" s="760"/>
      <c r="L135" s="760"/>
      <c r="M135" s="760"/>
      <c r="N135" s="760"/>
      <c r="O135" s="760"/>
      <c r="P135" s="760"/>
      <c r="Q135" s="760"/>
      <c r="R135" s="107"/>
      <c r="S135" s="108"/>
      <c r="W135" s="472" t="b">
        <f>IF(AND(W136=TRUE,W137=TRUE),TRUE,FALSE)</f>
        <v>0</v>
      </c>
      <c r="Z135" s="213">
        <f>SUM(X136:X138)</f>
        <v>0</v>
      </c>
      <c r="AA135" s="224">
        <f>Z135/1</f>
        <v>0</v>
      </c>
    </row>
    <row r="136" spans="1:27" ht="41.25" customHeight="1" thickTop="1" thickBot="1" x14ac:dyDescent="0.3">
      <c r="A136" s="58" t="s">
        <v>347</v>
      </c>
      <c r="B136" s="29"/>
      <c r="C136" s="101" t="s">
        <v>124</v>
      </c>
      <c r="D136" s="101" t="s">
        <v>125</v>
      </c>
      <c r="E136" s="101" t="s">
        <v>126</v>
      </c>
      <c r="F136" s="101" t="s">
        <v>127</v>
      </c>
      <c r="G136" s="90"/>
      <c r="H136" s="59" t="s">
        <v>131</v>
      </c>
      <c r="I136" s="114" t="s">
        <v>376</v>
      </c>
      <c r="J136" s="904" t="s">
        <v>377</v>
      </c>
      <c r="K136" s="905"/>
      <c r="L136" s="905"/>
      <c r="M136" s="905"/>
      <c r="N136" s="905"/>
      <c r="O136" s="905"/>
      <c r="P136" s="905"/>
      <c r="Q136" s="905"/>
      <c r="R136" s="93"/>
      <c r="S136" s="118"/>
      <c r="T136" s="574">
        <f>1/3</f>
        <v>0.33333333333333331</v>
      </c>
      <c r="U136" s="575">
        <f>T136+T137+T138</f>
        <v>1</v>
      </c>
      <c r="W136" s="218" t="b">
        <v>0</v>
      </c>
      <c r="X136" s="213">
        <f>IF(W136=TRUE,$Y$136,0)</f>
        <v>0</v>
      </c>
      <c r="Y136" s="218">
        <v>0.33333333333333331</v>
      </c>
    </row>
    <row r="137" spans="1:27" ht="47.25" customHeight="1" thickTop="1" thickBot="1" x14ac:dyDescent="0.3">
      <c r="A137" s="58" t="s">
        <v>123</v>
      </c>
      <c r="B137" s="29"/>
      <c r="C137" s="101" t="s">
        <v>124</v>
      </c>
      <c r="D137" s="101" t="s">
        <v>125</v>
      </c>
      <c r="E137" s="101" t="s">
        <v>126</v>
      </c>
      <c r="F137" s="101" t="s">
        <v>127</v>
      </c>
      <c r="G137" s="90"/>
      <c r="H137" s="59" t="s">
        <v>131</v>
      </c>
      <c r="I137" s="114" t="s">
        <v>209</v>
      </c>
      <c r="J137" s="690" t="s">
        <v>909</v>
      </c>
      <c r="K137" s="691"/>
      <c r="L137" s="691"/>
      <c r="M137" s="691"/>
      <c r="N137" s="691"/>
      <c r="O137" s="691"/>
      <c r="P137" s="691"/>
      <c r="Q137" s="691"/>
      <c r="R137" s="110"/>
      <c r="S137" s="118"/>
      <c r="T137" s="574">
        <f>1/3</f>
        <v>0.33333333333333331</v>
      </c>
      <c r="W137" s="218" t="b">
        <v>0</v>
      </c>
      <c r="X137" s="213">
        <f>IF(W137=TRUE,$Y$136,0)</f>
        <v>0</v>
      </c>
    </row>
    <row r="138" spans="1:27" ht="41.25" customHeight="1" thickTop="1" thickBot="1" x14ac:dyDescent="0.3">
      <c r="A138" s="58" t="s">
        <v>347</v>
      </c>
      <c r="B138" s="29"/>
      <c r="C138" s="101" t="s">
        <v>124</v>
      </c>
      <c r="D138" s="101" t="s">
        <v>125</v>
      </c>
      <c r="E138" s="101" t="s">
        <v>126</v>
      </c>
      <c r="F138" s="101" t="s">
        <v>127</v>
      </c>
      <c r="G138" s="90"/>
      <c r="H138" s="59" t="s">
        <v>131</v>
      </c>
      <c r="I138" s="102" t="s">
        <v>378</v>
      </c>
      <c r="J138" s="663" t="s">
        <v>379</v>
      </c>
      <c r="K138" s="692"/>
      <c r="L138" s="692"/>
      <c r="M138" s="692"/>
      <c r="N138" s="692"/>
      <c r="O138" s="692"/>
      <c r="P138" s="692"/>
      <c r="Q138" s="692"/>
      <c r="R138" s="115"/>
      <c r="S138" s="118"/>
      <c r="T138" s="574">
        <f>1/3</f>
        <v>0.33333333333333331</v>
      </c>
      <c r="W138" s="218" t="b">
        <v>0</v>
      </c>
      <c r="X138" s="213">
        <f>IF(W138=TRUE,$Y$136,0)</f>
        <v>0</v>
      </c>
    </row>
    <row r="139" spans="1:27" ht="22.5" customHeight="1" thickTop="1" x14ac:dyDescent="0.25">
      <c r="A139" s="88"/>
      <c r="B139" s="88"/>
      <c r="C139" s="88"/>
      <c r="D139" s="88"/>
      <c r="E139" s="88"/>
      <c r="F139" s="89"/>
      <c r="G139" s="90"/>
      <c r="H139" s="90"/>
      <c r="I139" s="89"/>
      <c r="J139" s="90"/>
      <c r="K139" s="90"/>
      <c r="L139" s="90"/>
      <c r="M139" s="90"/>
      <c r="N139" s="90"/>
      <c r="O139" s="90"/>
      <c r="P139" s="90"/>
      <c r="Q139" s="90"/>
      <c r="R139" s="90"/>
      <c r="S139" s="90"/>
    </row>
    <row r="140" spans="1:27" ht="22.5" customHeight="1" x14ac:dyDescent="0.25">
      <c r="A140" s="88"/>
      <c r="B140" s="88"/>
      <c r="C140" s="88"/>
      <c r="D140" s="88"/>
      <c r="E140" s="88"/>
      <c r="F140" s="89"/>
      <c r="G140" s="90"/>
      <c r="H140" s="90"/>
      <c r="I140" s="89"/>
      <c r="J140" s="90"/>
      <c r="K140" s="90"/>
      <c r="L140" s="90"/>
      <c r="M140" s="90"/>
      <c r="N140" s="90"/>
      <c r="O140" s="90"/>
      <c r="P140" s="90"/>
      <c r="Q140" s="90"/>
      <c r="R140" s="90"/>
      <c r="S140" s="90"/>
    </row>
    <row r="141" spans="1:27" s="6" customFormat="1" ht="30" customHeight="1" thickBot="1" x14ac:dyDescent="0.3">
      <c r="A141" s="28"/>
      <c r="B141" s="28"/>
      <c r="C141" s="28"/>
      <c r="D141" s="28"/>
      <c r="E141" s="28"/>
      <c r="F141" s="57"/>
      <c r="G141" s="28"/>
      <c r="H141" s="665" t="s">
        <v>210</v>
      </c>
      <c r="I141" s="665"/>
      <c r="J141" s="665"/>
      <c r="K141" s="665"/>
      <c r="L141" s="665"/>
      <c r="M141" s="665"/>
      <c r="N141" s="665"/>
      <c r="O141" s="665"/>
      <c r="P141" s="665"/>
      <c r="Q141" s="665"/>
      <c r="R141" s="665"/>
      <c r="S141" s="666"/>
      <c r="T141" s="576"/>
      <c r="U141" s="577"/>
      <c r="W141" s="206"/>
      <c r="X141" s="206"/>
      <c r="Y141" s="206"/>
      <c r="Z141" s="206"/>
      <c r="AA141" s="208"/>
    </row>
    <row r="142" spans="1:27" s="6" customFormat="1" ht="7.5" customHeight="1" thickTop="1" x14ac:dyDescent="0.25">
      <c r="A142" s="28"/>
      <c r="B142" s="28"/>
      <c r="C142" s="28"/>
      <c r="D142" s="28"/>
      <c r="E142" s="28"/>
      <c r="F142" s="28"/>
      <c r="G142" s="28"/>
      <c r="H142" s="28"/>
      <c r="I142" s="27"/>
      <c r="J142" s="28"/>
      <c r="K142" s="28"/>
      <c r="L142" s="28"/>
      <c r="M142" s="28"/>
      <c r="N142" s="28"/>
      <c r="O142" s="28"/>
      <c r="P142" s="28"/>
      <c r="Q142" s="28"/>
      <c r="R142" s="30"/>
      <c r="S142" s="28"/>
      <c r="T142" s="576"/>
      <c r="U142" s="577"/>
      <c r="W142" s="206"/>
      <c r="X142" s="206"/>
      <c r="Y142" s="206"/>
      <c r="Z142" s="206"/>
      <c r="AA142" s="208"/>
    </row>
    <row r="143" spans="1:27" s="6" customFormat="1" ht="81" customHeight="1" thickBot="1" x14ac:dyDescent="0.4">
      <c r="A143" s="28"/>
      <c r="B143" s="28"/>
      <c r="C143" s="28"/>
      <c r="D143" s="28"/>
      <c r="E143" s="28"/>
      <c r="F143" s="28"/>
      <c r="G143" s="28"/>
      <c r="H143" s="651" t="s">
        <v>211</v>
      </c>
      <c r="I143" s="651"/>
      <c r="J143" s="651"/>
      <c r="K143" s="651"/>
      <c r="L143" s="651"/>
      <c r="M143" s="651"/>
      <c r="N143" s="651"/>
      <c r="O143" s="651"/>
      <c r="P143" s="651"/>
      <c r="Q143" s="651"/>
      <c r="R143" s="651"/>
      <c r="S143" s="652"/>
      <c r="T143" s="576"/>
      <c r="U143" s="577"/>
      <c r="W143" s="206"/>
      <c r="X143" s="206"/>
      <c r="Y143" s="206"/>
      <c r="Z143" s="215"/>
      <c r="AA143" s="216">
        <f>AVERAGE(AA150:AA198)</f>
        <v>0</v>
      </c>
    </row>
    <row r="144" spans="1:27" s="6" customFormat="1" ht="7.5" customHeight="1" thickTop="1" x14ac:dyDescent="0.25">
      <c r="A144" s="28"/>
      <c r="B144" s="28"/>
      <c r="C144" s="28"/>
      <c r="D144" s="28"/>
      <c r="E144" s="28"/>
      <c r="F144" s="28"/>
      <c r="G144" s="28"/>
      <c r="H144" s="32"/>
      <c r="I144" s="31"/>
      <c r="J144" s="32"/>
      <c r="K144" s="32"/>
      <c r="L144" s="32"/>
      <c r="M144" s="32"/>
      <c r="N144" s="32"/>
      <c r="O144" s="32"/>
      <c r="P144" s="32"/>
      <c r="Q144" s="32"/>
      <c r="R144" s="32"/>
      <c r="S144" s="32"/>
      <c r="T144" s="576"/>
      <c r="U144" s="577"/>
      <c r="W144" s="206"/>
      <c r="X144" s="206"/>
      <c r="Y144" s="206"/>
      <c r="Z144" s="206"/>
      <c r="AA144" s="208"/>
    </row>
    <row r="145" spans="1:27" s="6" customFormat="1" ht="22.5" customHeight="1" thickBot="1" x14ac:dyDescent="0.3">
      <c r="A145" s="28"/>
      <c r="B145" s="28"/>
      <c r="C145" s="28"/>
      <c r="D145" s="28"/>
      <c r="E145" s="28"/>
      <c r="F145" s="57"/>
      <c r="G145" s="28"/>
      <c r="H145" s="653" t="s">
        <v>117</v>
      </c>
      <c r="I145" s="654"/>
      <c r="J145" s="655" t="s">
        <v>212</v>
      </c>
      <c r="K145" s="656"/>
      <c r="L145" s="656"/>
      <c r="M145" s="656"/>
      <c r="N145" s="656"/>
      <c r="O145" s="656"/>
      <c r="P145" s="656"/>
      <c r="Q145" s="656"/>
      <c r="R145" s="656"/>
      <c r="S145" s="657"/>
      <c r="T145" s="578"/>
      <c r="U145" s="578"/>
      <c r="W145" s="261" t="s">
        <v>945</v>
      </c>
      <c r="X145" s="262">
        <f>(U151+U154)/2</f>
        <v>1</v>
      </c>
      <c r="Y145" s="206"/>
      <c r="Z145" s="206"/>
      <c r="AA145" s="208"/>
    </row>
    <row r="146" spans="1:27" s="6" customFormat="1" ht="8.25" customHeight="1" thickTop="1" x14ac:dyDescent="0.25">
      <c r="A146" s="28"/>
      <c r="B146" s="28"/>
      <c r="C146" s="28"/>
      <c r="D146" s="28"/>
      <c r="E146" s="28"/>
      <c r="F146" s="28"/>
      <c r="G146" s="28"/>
      <c r="H146" s="28"/>
      <c r="I146" s="27"/>
      <c r="J146" s="28"/>
      <c r="K146" s="28"/>
      <c r="L146" s="28"/>
      <c r="M146" s="28"/>
      <c r="N146" s="28"/>
      <c r="O146" s="28"/>
      <c r="P146" s="28"/>
      <c r="Q146" s="28"/>
      <c r="R146" s="30"/>
      <c r="S146" s="28"/>
      <c r="T146" s="576"/>
      <c r="U146" s="577"/>
      <c r="W146" s="206"/>
      <c r="X146" s="206"/>
      <c r="Y146" s="206"/>
      <c r="Z146" s="206"/>
      <c r="AA146" s="208"/>
    </row>
    <row r="147" spans="1:27" s="6" customFormat="1" ht="81.75" customHeight="1" thickBot="1" x14ac:dyDescent="0.3">
      <c r="A147" s="28"/>
      <c r="B147" s="28"/>
      <c r="C147" s="28"/>
      <c r="D147" s="28"/>
      <c r="E147" s="28"/>
      <c r="F147" s="28"/>
      <c r="G147" s="28"/>
      <c r="H147" s="658" t="s">
        <v>213</v>
      </c>
      <c r="I147" s="659"/>
      <c r="J147" s="659"/>
      <c r="K147" s="659"/>
      <c r="L147" s="659"/>
      <c r="M147" s="659"/>
      <c r="N147" s="659"/>
      <c r="O147" s="659"/>
      <c r="P147" s="659"/>
      <c r="Q147" s="659"/>
      <c r="R147" s="659"/>
      <c r="S147" s="660"/>
      <c r="T147" s="576"/>
      <c r="U147" s="577"/>
      <c r="W147" s="206"/>
      <c r="X147" s="206"/>
      <c r="Y147" s="206"/>
      <c r="Z147" s="206"/>
      <c r="AA147" s="208"/>
    </row>
    <row r="148" spans="1:27" ht="8.25" customHeight="1" thickTop="1" x14ac:dyDescent="0.25">
      <c r="A148" s="90"/>
      <c r="B148" s="90"/>
      <c r="C148" s="90"/>
      <c r="D148" s="90"/>
      <c r="E148" s="90"/>
      <c r="F148" s="117"/>
      <c r="G148" s="90"/>
      <c r="H148" s="90"/>
      <c r="I148" s="111"/>
      <c r="J148" s="92"/>
      <c r="K148" s="90"/>
      <c r="L148" s="90"/>
      <c r="M148" s="90"/>
      <c r="N148" s="90"/>
      <c r="O148" s="90"/>
      <c r="P148" s="90"/>
      <c r="Q148" s="90"/>
      <c r="R148" s="93"/>
      <c r="S148" s="90"/>
    </row>
    <row r="149" spans="1:27" ht="41.25" customHeight="1" thickBot="1" x14ac:dyDescent="0.3">
      <c r="A149" s="90"/>
      <c r="B149" s="90"/>
      <c r="C149" s="90"/>
      <c r="D149" s="90"/>
      <c r="E149" s="90"/>
      <c r="F149" s="90"/>
      <c r="G149" s="90"/>
      <c r="H149" s="62" t="s">
        <v>120</v>
      </c>
      <c r="I149" s="63" t="s">
        <v>946</v>
      </c>
      <c r="J149" s="64" t="s">
        <v>121</v>
      </c>
      <c r="K149" s="125"/>
      <c r="L149" s="125"/>
      <c r="M149" s="125"/>
      <c r="N149" s="125"/>
      <c r="O149" s="125"/>
      <c r="P149" s="125"/>
      <c r="Q149" s="125"/>
      <c r="R149" s="126"/>
      <c r="S149" s="62" t="s">
        <v>122</v>
      </c>
      <c r="W149" s="381" t="s">
        <v>825</v>
      </c>
      <c r="X149" s="382" t="s">
        <v>826</v>
      </c>
      <c r="Y149" s="382" t="s">
        <v>827</v>
      </c>
      <c r="Z149" s="219" t="s">
        <v>838</v>
      </c>
      <c r="AA149" s="226" t="s">
        <v>863</v>
      </c>
    </row>
    <row r="150" spans="1:27" s="384" customFormat="1" ht="41.25" customHeight="1" thickTop="1" thickBot="1" x14ac:dyDescent="0.3">
      <c r="A150" s="33" t="s">
        <v>112</v>
      </c>
      <c r="B150" s="67"/>
      <c r="C150" s="68"/>
      <c r="D150" s="67"/>
      <c r="E150" s="67"/>
      <c r="F150" s="28"/>
      <c r="G150" s="28"/>
      <c r="H150" s="247" t="s">
        <v>128</v>
      </c>
      <c r="I150" s="144" t="s">
        <v>129</v>
      </c>
      <c r="J150" s="681" t="s">
        <v>214</v>
      </c>
      <c r="K150" s="682"/>
      <c r="L150" s="682"/>
      <c r="M150" s="682"/>
      <c r="N150" s="682"/>
      <c r="O150" s="682"/>
      <c r="P150" s="682"/>
      <c r="Q150" s="682"/>
      <c r="R150" s="71"/>
      <c r="S150" s="72"/>
      <c r="T150" s="587"/>
      <c r="U150" s="586"/>
      <c r="W150" s="472" t="b">
        <f>IF(AND(W151=TRUE,W152=TRUE),TRUE,FALSE)</f>
        <v>0</v>
      </c>
      <c r="X150" s="383"/>
      <c r="Y150" s="383"/>
      <c r="Z150" s="213">
        <f>SUM(X151:X152)</f>
        <v>0</v>
      </c>
      <c r="AA150" s="224">
        <f>Z150/1</f>
        <v>0</v>
      </c>
    </row>
    <row r="151" spans="1:27" s="384" customFormat="1" ht="41.25" customHeight="1" thickTop="1" thickBot="1" x14ac:dyDescent="0.3">
      <c r="A151" s="58" t="s">
        <v>123</v>
      </c>
      <c r="B151" s="73"/>
      <c r="C151" s="39" t="s">
        <v>124</v>
      </c>
      <c r="D151" s="39" t="s">
        <v>125</v>
      </c>
      <c r="E151" s="39" t="s">
        <v>126</v>
      </c>
      <c r="F151" s="39" t="s">
        <v>127</v>
      </c>
      <c r="G151" s="28"/>
      <c r="H151" s="247" t="s">
        <v>128</v>
      </c>
      <c r="I151" s="132" t="s">
        <v>215</v>
      </c>
      <c r="J151" s="671" t="s">
        <v>216</v>
      </c>
      <c r="K151" s="672"/>
      <c r="L151" s="672"/>
      <c r="M151" s="672"/>
      <c r="N151" s="672"/>
      <c r="O151" s="672"/>
      <c r="P151" s="672"/>
      <c r="Q151" s="672"/>
      <c r="R151" s="75"/>
      <c r="S151" s="76"/>
      <c r="T151" s="587">
        <v>0.5</v>
      </c>
      <c r="U151" s="586">
        <f>T151+T152</f>
        <v>1</v>
      </c>
      <c r="W151" s="383" t="b">
        <v>0</v>
      </c>
      <c r="X151" s="213">
        <f>IF(W151=TRUE,$Y$151,0)</f>
        <v>0</v>
      </c>
      <c r="Y151" s="383">
        <v>0.5</v>
      </c>
      <c r="Z151" s="383"/>
      <c r="AA151" s="385"/>
    </row>
    <row r="152" spans="1:27" s="384" customFormat="1" ht="41.25" customHeight="1" thickTop="1" thickBot="1" x14ac:dyDescent="0.3">
      <c r="A152" s="58" t="s">
        <v>123</v>
      </c>
      <c r="B152" s="73"/>
      <c r="C152" s="39" t="s">
        <v>124</v>
      </c>
      <c r="D152" s="39" t="s">
        <v>125</v>
      </c>
      <c r="E152" s="39" t="s">
        <v>126</v>
      </c>
      <c r="F152" s="39" t="s">
        <v>127</v>
      </c>
      <c r="G152" s="28"/>
      <c r="H152" s="247" t="s">
        <v>128</v>
      </c>
      <c r="I152" s="132" t="s">
        <v>217</v>
      </c>
      <c r="J152" s="673" t="s">
        <v>950</v>
      </c>
      <c r="K152" s="674"/>
      <c r="L152" s="674"/>
      <c r="M152" s="674"/>
      <c r="N152" s="674"/>
      <c r="O152" s="674"/>
      <c r="P152" s="674"/>
      <c r="Q152" s="674"/>
      <c r="R152" s="77"/>
      <c r="S152" s="76"/>
      <c r="T152" s="587">
        <v>0.5</v>
      </c>
      <c r="U152" s="586"/>
      <c r="W152" s="383" t="b">
        <v>0</v>
      </c>
      <c r="X152" s="213">
        <f>IF(W152=TRUE,$Y$151,0)</f>
        <v>0</v>
      </c>
      <c r="Y152" s="383"/>
      <c r="Z152" s="383"/>
      <c r="AA152" s="385"/>
    </row>
    <row r="153" spans="1:27" s="384" customFormat="1" ht="41.25" customHeight="1" thickTop="1" thickBot="1" x14ac:dyDescent="0.3">
      <c r="A153" s="58" t="s">
        <v>123</v>
      </c>
      <c r="B153" s="28"/>
      <c r="C153" s="39" t="s">
        <v>124</v>
      </c>
      <c r="D153" s="39" t="s">
        <v>125</v>
      </c>
      <c r="E153" s="39" t="s">
        <v>126</v>
      </c>
      <c r="F153" s="39" t="s">
        <v>127</v>
      </c>
      <c r="G153" s="28"/>
      <c r="H153" s="69" t="s">
        <v>131</v>
      </c>
      <c r="I153" s="70" t="s">
        <v>132</v>
      </c>
      <c r="J153" s="675" t="s">
        <v>218</v>
      </c>
      <c r="K153" s="676"/>
      <c r="L153" s="676"/>
      <c r="M153" s="676"/>
      <c r="N153" s="676"/>
      <c r="O153" s="676"/>
      <c r="P153" s="676"/>
      <c r="Q153" s="676"/>
      <c r="R153" s="71"/>
      <c r="S153" s="78"/>
      <c r="T153" s="587"/>
      <c r="U153" s="586"/>
      <c r="W153" s="472" t="b">
        <f>IF(AND(W154=TRUE,W155=TRUE),TRUE,FALSE)</f>
        <v>0</v>
      </c>
      <c r="X153" s="383"/>
      <c r="Y153" s="383"/>
      <c r="Z153" s="383"/>
      <c r="AA153" s="385"/>
    </row>
    <row r="154" spans="1:27" s="384" customFormat="1" ht="55.5" customHeight="1" thickTop="1" thickBot="1" x14ac:dyDescent="0.3">
      <c r="A154" s="58" t="s">
        <v>123</v>
      </c>
      <c r="B154" s="73"/>
      <c r="C154" s="39" t="s">
        <v>124</v>
      </c>
      <c r="D154" s="39" t="s">
        <v>125</v>
      </c>
      <c r="E154" s="39" t="s">
        <v>126</v>
      </c>
      <c r="F154" s="39" t="s">
        <v>127</v>
      </c>
      <c r="G154" s="28"/>
      <c r="H154" s="69" t="s">
        <v>131</v>
      </c>
      <c r="I154" s="74" t="s">
        <v>219</v>
      </c>
      <c r="J154" s="677" t="s">
        <v>951</v>
      </c>
      <c r="K154" s="678"/>
      <c r="L154" s="678"/>
      <c r="M154" s="678"/>
      <c r="N154" s="678"/>
      <c r="O154" s="678"/>
      <c r="P154" s="678"/>
      <c r="Q154" s="678"/>
      <c r="R154" s="66"/>
      <c r="S154" s="76"/>
      <c r="T154" s="587">
        <v>0.5</v>
      </c>
      <c r="U154" s="586">
        <f>T154+T155</f>
        <v>1</v>
      </c>
      <c r="W154" s="383" t="b">
        <v>0</v>
      </c>
      <c r="X154" s="213">
        <f>IF(W154=TRUE,$Y$151,0)</f>
        <v>0</v>
      </c>
      <c r="Y154" s="383"/>
      <c r="Z154" s="213">
        <f>SUM(X154:X155)</f>
        <v>0</v>
      </c>
      <c r="AA154" s="224">
        <f>Z154/1</f>
        <v>0</v>
      </c>
    </row>
    <row r="155" spans="1:27" s="384" customFormat="1" ht="41.25" customHeight="1" thickTop="1" thickBot="1" x14ac:dyDescent="0.3">
      <c r="A155" s="58" t="s">
        <v>123</v>
      </c>
      <c r="B155" s="73"/>
      <c r="C155" s="39" t="s">
        <v>124</v>
      </c>
      <c r="D155" s="39" t="s">
        <v>125</v>
      </c>
      <c r="E155" s="39" t="s">
        <v>126</v>
      </c>
      <c r="F155" s="39" t="s">
        <v>127</v>
      </c>
      <c r="G155" s="28"/>
      <c r="H155" s="79" t="s">
        <v>131</v>
      </c>
      <c r="I155" s="74" t="s">
        <v>220</v>
      </c>
      <c r="J155" s="679" t="s">
        <v>221</v>
      </c>
      <c r="K155" s="680"/>
      <c r="L155" s="680"/>
      <c r="M155" s="680"/>
      <c r="N155" s="680"/>
      <c r="O155" s="680"/>
      <c r="P155" s="680"/>
      <c r="Q155" s="680"/>
      <c r="R155" s="80"/>
      <c r="S155" s="76"/>
      <c r="T155" s="587">
        <v>0.5</v>
      </c>
      <c r="U155" s="586"/>
      <c r="W155" s="383" t="b">
        <v>0</v>
      </c>
      <c r="X155" s="213">
        <f>IF(W155=TRUE,$Y$151,0)</f>
        <v>0</v>
      </c>
      <c r="Y155" s="383"/>
      <c r="Z155" s="383"/>
      <c r="AA155" s="385"/>
    </row>
    <row r="156" spans="1:27" ht="22.5" customHeight="1" thickTop="1" x14ac:dyDescent="0.25">
      <c r="A156" s="90"/>
      <c r="B156" s="90"/>
      <c r="C156" s="93"/>
      <c r="D156" s="93"/>
      <c r="E156" s="93"/>
      <c r="F156" s="93"/>
      <c r="G156" s="90"/>
      <c r="H156" s="90"/>
      <c r="I156" s="111"/>
      <c r="J156" s="90"/>
      <c r="K156" s="90"/>
      <c r="L156" s="90"/>
      <c r="M156" s="90"/>
      <c r="N156" s="90"/>
      <c r="O156" s="90"/>
      <c r="P156" s="90"/>
      <c r="Q156" s="90"/>
      <c r="R156" s="90"/>
      <c r="S156" s="90"/>
    </row>
    <row r="157" spans="1:27" s="6" customFormat="1" ht="22.5" customHeight="1" thickBot="1" x14ac:dyDescent="0.3">
      <c r="A157" s="26"/>
      <c r="B157" s="26"/>
      <c r="C157" s="26"/>
      <c r="D157" s="26"/>
      <c r="E157" s="26"/>
      <c r="F157" s="27"/>
      <c r="G157" s="28"/>
      <c r="H157" s="653" t="s">
        <v>117</v>
      </c>
      <c r="I157" s="654"/>
      <c r="J157" s="655" t="s">
        <v>222</v>
      </c>
      <c r="K157" s="656"/>
      <c r="L157" s="656"/>
      <c r="M157" s="656"/>
      <c r="N157" s="656"/>
      <c r="O157" s="656"/>
      <c r="P157" s="656"/>
      <c r="Q157" s="656"/>
      <c r="R157" s="656"/>
      <c r="S157" s="657"/>
      <c r="T157" s="578"/>
      <c r="U157" s="578"/>
      <c r="W157" s="261" t="s">
        <v>945</v>
      </c>
      <c r="X157" s="262">
        <f>U162</f>
        <v>1</v>
      </c>
      <c r="Y157" s="206"/>
      <c r="Z157" s="206"/>
      <c r="AA157" s="208"/>
    </row>
    <row r="158" spans="1:27" s="6" customFormat="1" ht="7.5" customHeight="1" thickTop="1" x14ac:dyDescent="0.25">
      <c r="A158" s="28"/>
      <c r="B158" s="28"/>
      <c r="C158" s="30"/>
      <c r="D158" s="30"/>
      <c r="E158" s="30"/>
      <c r="F158" s="30"/>
      <c r="G158" s="28"/>
      <c r="H158" s="28"/>
      <c r="I158" s="27"/>
      <c r="J158" s="28"/>
      <c r="K158" s="28"/>
      <c r="L158" s="28"/>
      <c r="M158" s="28"/>
      <c r="N158" s="28"/>
      <c r="O158" s="28"/>
      <c r="P158" s="28"/>
      <c r="Q158" s="28"/>
      <c r="R158" s="30"/>
      <c r="S158" s="28"/>
      <c r="T158" s="576"/>
      <c r="U158" s="577"/>
      <c r="W158" s="206"/>
      <c r="X158" s="206"/>
      <c r="Y158" s="206"/>
      <c r="Z158" s="206"/>
      <c r="AA158" s="208"/>
    </row>
    <row r="159" spans="1:27" s="6" customFormat="1" ht="172.5" customHeight="1" thickBot="1" x14ac:dyDescent="0.3">
      <c r="A159" s="28"/>
      <c r="B159" s="28"/>
      <c r="C159" s="30"/>
      <c r="D159" s="30"/>
      <c r="E159" s="30"/>
      <c r="F159" s="81"/>
      <c r="G159" s="28"/>
      <c r="H159" s="658" t="s">
        <v>223</v>
      </c>
      <c r="I159" s="659"/>
      <c r="J159" s="659"/>
      <c r="K159" s="659"/>
      <c r="L159" s="659"/>
      <c r="M159" s="659"/>
      <c r="N159" s="659"/>
      <c r="O159" s="659"/>
      <c r="P159" s="659"/>
      <c r="Q159" s="659"/>
      <c r="R159" s="659"/>
      <c r="S159" s="660"/>
      <c r="T159" s="576"/>
      <c r="U159" s="577"/>
      <c r="W159" s="206"/>
      <c r="X159" s="206"/>
      <c r="Y159" s="206"/>
      <c r="Z159" s="206"/>
      <c r="AA159" s="208"/>
    </row>
    <row r="160" spans="1:27" s="6" customFormat="1" ht="7.5" customHeight="1" thickTop="1" x14ac:dyDescent="0.25">
      <c r="A160" s="28"/>
      <c r="B160" s="28"/>
      <c r="C160" s="30"/>
      <c r="D160" s="30"/>
      <c r="E160" s="30"/>
      <c r="F160" s="30"/>
      <c r="G160" s="28"/>
      <c r="H160" s="28"/>
      <c r="I160" s="50"/>
      <c r="J160" s="28"/>
      <c r="K160" s="28"/>
      <c r="L160" s="28"/>
      <c r="M160" s="28"/>
      <c r="N160" s="28"/>
      <c r="O160" s="28"/>
      <c r="P160" s="28"/>
      <c r="Q160" s="28"/>
      <c r="R160" s="28"/>
      <c r="S160" s="28"/>
      <c r="T160" s="576"/>
      <c r="U160" s="577"/>
      <c r="W160" s="206"/>
      <c r="X160" s="206"/>
      <c r="Y160" s="206"/>
      <c r="Z160" s="206"/>
      <c r="AA160" s="208"/>
    </row>
    <row r="161" spans="1:27" ht="41.25" customHeight="1" thickBot="1" x14ac:dyDescent="0.3">
      <c r="A161" s="90"/>
      <c r="B161" s="90"/>
      <c r="C161" s="93"/>
      <c r="D161" s="93"/>
      <c r="E161" s="93"/>
      <c r="F161" s="139"/>
      <c r="G161" s="90"/>
      <c r="H161" s="35" t="s">
        <v>120</v>
      </c>
      <c r="I161" s="51" t="s">
        <v>946</v>
      </c>
      <c r="J161" s="36" t="s">
        <v>121</v>
      </c>
      <c r="K161" s="98"/>
      <c r="L161" s="98"/>
      <c r="M161" s="98"/>
      <c r="N161" s="98"/>
      <c r="O161" s="98"/>
      <c r="P161" s="98"/>
      <c r="Q161" s="98"/>
      <c r="R161" s="93"/>
      <c r="S161" s="35" t="s">
        <v>122</v>
      </c>
      <c r="W161" s="210" t="s">
        <v>825</v>
      </c>
      <c r="X161" s="211" t="s">
        <v>826</v>
      </c>
      <c r="Y161" s="211" t="s">
        <v>827</v>
      </c>
      <c r="Z161" s="219" t="s">
        <v>839</v>
      </c>
      <c r="AA161" s="226" t="s">
        <v>863</v>
      </c>
    </row>
    <row r="162" spans="1:27" ht="41.25" customHeight="1" thickTop="1" thickBot="1" x14ac:dyDescent="0.3">
      <c r="A162" s="58" t="s">
        <v>123</v>
      </c>
      <c r="B162" s="73"/>
      <c r="C162" s="39" t="s">
        <v>124</v>
      </c>
      <c r="D162" s="39" t="s">
        <v>125</v>
      </c>
      <c r="E162" s="39" t="s">
        <v>126</v>
      </c>
      <c r="F162" s="39" t="s">
        <v>127</v>
      </c>
      <c r="G162" s="28"/>
      <c r="H162" s="82" t="s">
        <v>128</v>
      </c>
      <c r="I162" s="41" t="s">
        <v>136</v>
      </c>
      <c r="J162" s="667" t="s">
        <v>952</v>
      </c>
      <c r="K162" s="668"/>
      <c r="L162" s="668"/>
      <c r="M162" s="668"/>
      <c r="N162" s="668"/>
      <c r="O162" s="668"/>
      <c r="P162" s="668"/>
      <c r="Q162" s="668"/>
      <c r="R162" s="229"/>
      <c r="S162" s="83"/>
      <c r="T162" s="574">
        <v>1</v>
      </c>
      <c r="U162" s="575">
        <f>T162</f>
        <v>1</v>
      </c>
      <c r="W162" s="218" t="b">
        <v>0</v>
      </c>
      <c r="X162" s="213">
        <f>IF(W162=TRUE,$Y$162,0)</f>
        <v>0</v>
      </c>
      <c r="Y162" s="213">
        <v>1</v>
      </c>
      <c r="Z162" s="213">
        <f>SUM(X162:X162)</f>
        <v>0</v>
      </c>
      <c r="AA162" s="224">
        <f>Z162/1</f>
        <v>0</v>
      </c>
    </row>
    <row r="163" spans="1:27" ht="22.5" customHeight="1" thickTop="1" x14ac:dyDescent="0.25">
      <c r="A163" s="88"/>
      <c r="B163" s="88"/>
      <c r="C163" s="88"/>
      <c r="D163" s="88"/>
      <c r="E163" s="88"/>
      <c r="F163" s="89"/>
      <c r="G163" s="90"/>
      <c r="H163" s="90"/>
      <c r="I163" s="89"/>
      <c r="J163" s="90"/>
      <c r="K163" s="90"/>
      <c r="L163" s="90"/>
      <c r="M163" s="90"/>
      <c r="N163" s="90"/>
      <c r="O163" s="90"/>
      <c r="P163" s="90"/>
      <c r="Q163" s="90"/>
      <c r="R163" s="90"/>
      <c r="S163" s="90"/>
    </row>
    <row r="164" spans="1:27" s="6" customFormat="1" ht="22.5" customHeight="1" thickBot="1" x14ac:dyDescent="0.3">
      <c r="A164" s="26"/>
      <c r="B164" s="26"/>
      <c r="C164" s="26"/>
      <c r="D164" s="26"/>
      <c r="E164" s="26"/>
      <c r="F164" s="27"/>
      <c r="G164" s="28"/>
      <c r="H164" s="653" t="s">
        <v>117</v>
      </c>
      <c r="I164" s="654"/>
      <c r="J164" s="655" t="s">
        <v>224</v>
      </c>
      <c r="K164" s="656"/>
      <c r="L164" s="656"/>
      <c r="M164" s="656"/>
      <c r="N164" s="656"/>
      <c r="O164" s="656"/>
      <c r="P164" s="656"/>
      <c r="Q164" s="656"/>
      <c r="R164" s="656"/>
      <c r="S164" s="657"/>
      <c r="T164" s="578"/>
      <c r="U164" s="578"/>
      <c r="W164" s="261" t="s">
        <v>945</v>
      </c>
      <c r="X164" s="262">
        <f>(U169+U170)/2</f>
        <v>1</v>
      </c>
      <c r="Y164" s="206"/>
      <c r="Z164" s="206"/>
      <c r="AA164" s="208"/>
    </row>
    <row r="165" spans="1:27" s="6" customFormat="1" ht="7.5" customHeight="1" thickTop="1" x14ac:dyDescent="0.25">
      <c r="A165" s="28"/>
      <c r="B165" s="28"/>
      <c r="C165" s="30"/>
      <c r="D165" s="30"/>
      <c r="E165" s="30"/>
      <c r="F165" s="30"/>
      <c r="G165" s="28"/>
      <c r="H165" s="28"/>
      <c r="I165" s="27"/>
      <c r="J165" s="28"/>
      <c r="K165" s="28"/>
      <c r="L165" s="28"/>
      <c r="M165" s="28"/>
      <c r="N165" s="28"/>
      <c r="O165" s="28"/>
      <c r="P165" s="28"/>
      <c r="Q165" s="28"/>
      <c r="R165" s="30"/>
      <c r="S165" s="28"/>
      <c r="T165" s="576"/>
      <c r="U165" s="577"/>
      <c r="W165" s="206"/>
      <c r="X165" s="206"/>
      <c r="Y165" s="206"/>
      <c r="Z165" s="206"/>
      <c r="AA165" s="208"/>
    </row>
    <row r="166" spans="1:27" s="6" customFormat="1" ht="90" customHeight="1" thickBot="1" x14ac:dyDescent="0.3">
      <c r="A166" s="28"/>
      <c r="B166" s="28"/>
      <c r="C166" s="30"/>
      <c r="D166" s="30"/>
      <c r="E166" s="30"/>
      <c r="F166" s="30"/>
      <c r="G166" s="28"/>
      <c r="H166" s="658" t="s">
        <v>225</v>
      </c>
      <c r="I166" s="659"/>
      <c r="J166" s="659"/>
      <c r="K166" s="659"/>
      <c r="L166" s="659"/>
      <c r="M166" s="659"/>
      <c r="N166" s="659"/>
      <c r="O166" s="659"/>
      <c r="P166" s="659"/>
      <c r="Q166" s="659"/>
      <c r="R166" s="659"/>
      <c r="S166" s="660"/>
      <c r="T166" s="576"/>
      <c r="U166" s="577"/>
      <c r="W166" s="206"/>
      <c r="X166" s="206"/>
      <c r="Y166" s="206"/>
      <c r="Z166" s="206"/>
      <c r="AA166" s="208"/>
    </row>
    <row r="167" spans="1:27" ht="9" customHeight="1" thickTop="1" x14ac:dyDescent="0.25">
      <c r="A167" s="88"/>
      <c r="B167" s="88"/>
      <c r="C167" s="88"/>
      <c r="D167" s="88"/>
      <c r="E167" s="88"/>
      <c r="F167" s="89"/>
      <c r="G167" s="90"/>
      <c r="H167" s="90"/>
      <c r="I167" s="89"/>
      <c r="J167" s="90"/>
      <c r="K167" s="90"/>
      <c r="L167" s="90"/>
      <c r="M167" s="90"/>
      <c r="N167" s="90"/>
      <c r="O167" s="90"/>
      <c r="P167" s="90"/>
      <c r="Q167" s="90"/>
      <c r="R167" s="90"/>
      <c r="S167" s="90"/>
    </row>
    <row r="168" spans="1:27" ht="41.25" customHeight="1" thickBot="1" x14ac:dyDescent="0.3">
      <c r="A168" s="90"/>
      <c r="B168" s="90"/>
      <c r="C168" s="93"/>
      <c r="D168" s="93"/>
      <c r="E168" s="93"/>
      <c r="F168" s="139"/>
      <c r="G168" s="90"/>
      <c r="H168" s="35" t="s">
        <v>120</v>
      </c>
      <c r="I168" s="51" t="s">
        <v>946</v>
      </c>
      <c r="J168" s="36" t="s">
        <v>121</v>
      </c>
      <c r="K168" s="98"/>
      <c r="L168" s="98"/>
      <c r="M168" s="98"/>
      <c r="N168" s="98"/>
      <c r="O168" s="98"/>
      <c r="P168" s="98"/>
      <c r="Q168" s="98"/>
      <c r="R168" s="93"/>
      <c r="S168" s="35" t="s">
        <v>122</v>
      </c>
      <c r="W168" s="381" t="s">
        <v>825</v>
      </c>
      <c r="X168" s="382" t="s">
        <v>826</v>
      </c>
      <c r="Y168" s="382" t="s">
        <v>827</v>
      </c>
      <c r="Z168" s="219" t="s">
        <v>841</v>
      </c>
      <c r="AA168" s="226" t="s">
        <v>863</v>
      </c>
    </row>
    <row r="169" spans="1:27" s="384" customFormat="1" ht="41.25" customHeight="1" thickTop="1" thickBot="1" x14ac:dyDescent="0.3">
      <c r="A169" s="58" t="s">
        <v>123</v>
      </c>
      <c r="B169" s="73"/>
      <c r="C169" s="39" t="s">
        <v>124</v>
      </c>
      <c r="D169" s="39" t="s">
        <v>125</v>
      </c>
      <c r="E169" s="39" t="s">
        <v>126</v>
      </c>
      <c r="F169" s="39" t="s">
        <v>127</v>
      </c>
      <c r="G169" s="28"/>
      <c r="H169" s="82" t="s">
        <v>128</v>
      </c>
      <c r="I169" s="41" t="s">
        <v>144</v>
      </c>
      <c r="J169" s="669" t="s">
        <v>226</v>
      </c>
      <c r="K169" s="670"/>
      <c r="L169" s="670"/>
      <c r="M169" s="670"/>
      <c r="N169" s="670"/>
      <c r="O169" s="670"/>
      <c r="P169" s="670"/>
      <c r="Q169" s="670"/>
      <c r="R169" s="229"/>
      <c r="S169" s="83"/>
      <c r="T169" s="587">
        <v>1</v>
      </c>
      <c r="U169" s="586">
        <f>T169</f>
        <v>1</v>
      </c>
      <c r="W169" s="383" t="b">
        <v>0</v>
      </c>
      <c r="X169" s="213">
        <f>IF(W169=TRUE,$Y$162,0)</f>
        <v>0</v>
      </c>
      <c r="Y169" s="259">
        <v>1</v>
      </c>
      <c r="Z169" s="213">
        <f>SUM(X169)</f>
        <v>0</v>
      </c>
      <c r="AA169" s="224">
        <f>Z169/1</f>
        <v>0</v>
      </c>
    </row>
    <row r="170" spans="1:27" s="384" customFormat="1" ht="72.75" customHeight="1" thickTop="1" thickBot="1" x14ac:dyDescent="0.3">
      <c r="A170" s="58" t="s">
        <v>123</v>
      </c>
      <c r="B170" s="73"/>
      <c r="C170" s="39" t="s">
        <v>124</v>
      </c>
      <c r="D170" s="39" t="s">
        <v>125</v>
      </c>
      <c r="E170" s="39" t="s">
        <v>126</v>
      </c>
      <c r="F170" s="39" t="s">
        <v>127</v>
      </c>
      <c r="G170" s="28"/>
      <c r="H170" s="82" t="s">
        <v>131</v>
      </c>
      <c r="I170" s="41" t="s">
        <v>227</v>
      </c>
      <c r="J170" s="663" t="s">
        <v>953</v>
      </c>
      <c r="K170" s="664"/>
      <c r="L170" s="664"/>
      <c r="M170" s="664"/>
      <c r="N170" s="664"/>
      <c r="O170" s="664"/>
      <c r="P170" s="664"/>
      <c r="Q170" s="664"/>
      <c r="R170" s="84"/>
      <c r="S170" s="83"/>
      <c r="T170" s="587">
        <v>1</v>
      </c>
      <c r="U170" s="586">
        <f>T170</f>
        <v>1</v>
      </c>
      <c r="W170" s="383" t="b">
        <v>0</v>
      </c>
      <c r="X170" s="213">
        <f>IF(W170=TRUE,$Y$162,0)</f>
        <v>0</v>
      </c>
      <c r="Y170" s="383"/>
      <c r="Z170" s="213">
        <f>SUM(X170)</f>
        <v>0</v>
      </c>
      <c r="AA170" s="224">
        <f>Z170/1</f>
        <v>0</v>
      </c>
    </row>
    <row r="171" spans="1:27" ht="21.75" customHeight="1" thickTop="1" x14ac:dyDescent="0.25">
      <c r="A171" s="88"/>
      <c r="B171" s="88"/>
      <c r="C171" s="88"/>
      <c r="D171" s="88"/>
      <c r="E171" s="88"/>
      <c r="F171" s="89"/>
      <c r="G171" s="90"/>
      <c r="H171" s="90"/>
      <c r="I171" s="89"/>
      <c r="J171" s="90"/>
      <c r="K171" s="90"/>
      <c r="L171" s="90"/>
      <c r="M171" s="90"/>
      <c r="N171" s="90"/>
      <c r="O171" s="90"/>
      <c r="P171" s="90"/>
      <c r="Q171" s="90"/>
      <c r="R171" s="90"/>
      <c r="S171" s="90"/>
    </row>
    <row r="172" spans="1:27" s="6" customFormat="1" ht="22.5" customHeight="1" thickBot="1" x14ac:dyDescent="0.3">
      <c r="A172" s="26"/>
      <c r="B172" s="26"/>
      <c r="C172" s="26"/>
      <c r="D172" s="26"/>
      <c r="E172" s="26"/>
      <c r="F172" s="27"/>
      <c r="G172" s="28"/>
      <c r="H172" s="653" t="s">
        <v>117</v>
      </c>
      <c r="I172" s="654"/>
      <c r="J172" s="655" t="s">
        <v>228</v>
      </c>
      <c r="K172" s="656"/>
      <c r="L172" s="656"/>
      <c r="M172" s="656"/>
      <c r="N172" s="656"/>
      <c r="O172" s="656"/>
      <c r="P172" s="656"/>
      <c r="Q172" s="656"/>
      <c r="R172" s="656"/>
      <c r="S172" s="657"/>
      <c r="T172" s="578"/>
      <c r="U172" s="578"/>
      <c r="W172" s="261" t="s">
        <v>945</v>
      </c>
      <c r="X172" s="262">
        <f>(U177+U179)/2</f>
        <v>1</v>
      </c>
      <c r="Y172" s="206"/>
      <c r="Z172" s="206"/>
      <c r="AA172" s="208"/>
    </row>
    <row r="173" spans="1:27" s="6" customFormat="1" ht="7.5" customHeight="1" thickTop="1" x14ac:dyDescent="0.25">
      <c r="A173" s="28"/>
      <c r="B173" s="28"/>
      <c r="C173" s="30"/>
      <c r="D173" s="30"/>
      <c r="E173" s="30"/>
      <c r="F173" s="81"/>
      <c r="G173" s="28"/>
      <c r="H173" s="28"/>
      <c r="I173" s="27"/>
      <c r="J173" s="28"/>
      <c r="K173" s="28"/>
      <c r="L173" s="28"/>
      <c r="M173" s="28"/>
      <c r="N173" s="28"/>
      <c r="O173" s="28"/>
      <c r="P173" s="28"/>
      <c r="Q173" s="28"/>
      <c r="R173" s="30"/>
      <c r="S173" s="28"/>
      <c r="T173" s="576"/>
      <c r="U173" s="577"/>
      <c r="W173" s="206"/>
      <c r="X173" s="206"/>
      <c r="Y173" s="206"/>
      <c r="Z173" s="206"/>
      <c r="AA173" s="208"/>
    </row>
    <row r="174" spans="1:27" s="6" customFormat="1" ht="103.5" customHeight="1" thickBot="1" x14ac:dyDescent="0.3">
      <c r="A174" s="28"/>
      <c r="B174" s="28"/>
      <c r="C174" s="30"/>
      <c r="D174" s="30"/>
      <c r="E174" s="30"/>
      <c r="F174" s="30"/>
      <c r="G174" s="28"/>
      <c r="H174" s="658" t="s">
        <v>229</v>
      </c>
      <c r="I174" s="659"/>
      <c r="J174" s="659"/>
      <c r="K174" s="659"/>
      <c r="L174" s="659"/>
      <c r="M174" s="659"/>
      <c r="N174" s="659"/>
      <c r="O174" s="659"/>
      <c r="P174" s="659"/>
      <c r="Q174" s="659"/>
      <c r="R174" s="659"/>
      <c r="S174" s="660"/>
      <c r="T174" s="576"/>
      <c r="U174" s="577"/>
      <c r="W174" s="206"/>
      <c r="X174" s="206"/>
      <c r="Y174" s="206"/>
      <c r="Z174" s="206"/>
      <c r="AA174" s="208"/>
    </row>
    <row r="175" spans="1:27" ht="7.5" customHeight="1" thickTop="1" x14ac:dyDescent="0.25">
      <c r="A175" s="90"/>
      <c r="B175" s="90"/>
      <c r="C175" s="93"/>
      <c r="D175" s="93"/>
      <c r="E175" s="93"/>
      <c r="F175" s="139"/>
      <c r="G175" s="90"/>
      <c r="H175" s="90"/>
      <c r="I175" s="111"/>
      <c r="J175" s="92"/>
      <c r="K175" s="90"/>
      <c r="L175" s="90"/>
      <c r="M175" s="90"/>
      <c r="N175" s="90"/>
      <c r="O175" s="90"/>
      <c r="P175" s="90"/>
      <c r="Q175" s="90"/>
      <c r="R175" s="93"/>
      <c r="S175" s="90"/>
    </row>
    <row r="176" spans="1:27" ht="41.25" customHeight="1" thickBot="1" x14ac:dyDescent="0.3">
      <c r="A176" s="90"/>
      <c r="B176" s="90"/>
      <c r="C176" s="93"/>
      <c r="D176" s="93"/>
      <c r="E176" s="93"/>
      <c r="F176" s="139"/>
      <c r="G176" s="90"/>
      <c r="H176" s="35" t="s">
        <v>120</v>
      </c>
      <c r="I176" s="51" t="s">
        <v>946</v>
      </c>
      <c r="J176" s="36" t="s">
        <v>121</v>
      </c>
      <c r="K176" s="98"/>
      <c r="L176" s="98"/>
      <c r="M176" s="98"/>
      <c r="N176" s="98"/>
      <c r="O176" s="98"/>
      <c r="P176" s="98"/>
      <c r="Q176" s="98"/>
      <c r="R176" s="93"/>
      <c r="S176" s="35" t="s">
        <v>122</v>
      </c>
      <c r="W176" s="210" t="s">
        <v>825</v>
      </c>
      <c r="X176" s="211" t="s">
        <v>826</v>
      </c>
      <c r="Y176" s="211" t="s">
        <v>827</v>
      </c>
      <c r="Z176" s="219" t="s">
        <v>840</v>
      </c>
      <c r="AA176" s="226" t="s">
        <v>863</v>
      </c>
    </row>
    <row r="177" spans="1:27" ht="53.25" customHeight="1" thickTop="1" thickBot="1" x14ac:dyDescent="0.3">
      <c r="A177" s="41" t="s">
        <v>123</v>
      </c>
      <c r="B177" s="73"/>
      <c r="C177" s="101" t="s">
        <v>124</v>
      </c>
      <c r="D177" s="101" t="s">
        <v>125</v>
      </c>
      <c r="E177" s="101" t="s">
        <v>126</v>
      </c>
      <c r="F177" s="101" t="s">
        <v>127</v>
      </c>
      <c r="G177" s="90"/>
      <c r="H177" s="82" t="s">
        <v>128</v>
      </c>
      <c r="I177" s="102" t="s">
        <v>152</v>
      </c>
      <c r="J177" s="663" t="s">
        <v>954</v>
      </c>
      <c r="K177" s="664"/>
      <c r="L177" s="664"/>
      <c r="M177" s="664"/>
      <c r="N177" s="664"/>
      <c r="O177" s="664"/>
      <c r="P177" s="664"/>
      <c r="Q177" s="664"/>
      <c r="R177" s="229"/>
      <c r="S177" s="83"/>
      <c r="T177" s="574">
        <v>1</v>
      </c>
      <c r="U177" s="575">
        <f>T177</f>
        <v>1</v>
      </c>
      <c r="W177" s="218" t="b">
        <v>0</v>
      </c>
      <c r="X177" s="213">
        <f>IF(W177=TRUE,$Y$177,0)</f>
        <v>0</v>
      </c>
      <c r="Y177" s="213">
        <v>1</v>
      </c>
      <c r="Z177" s="213">
        <f>SUM(X177)</f>
        <v>0</v>
      </c>
      <c r="AA177" s="224">
        <f>Z177/1</f>
        <v>0</v>
      </c>
    </row>
    <row r="178" spans="1:27" ht="41.25" customHeight="1" thickTop="1" thickBot="1" x14ac:dyDescent="0.3">
      <c r="A178" s="41" t="s">
        <v>402</v>
      </c>
      <c r="B178" s="73"/>
      <c r="C178" s="101" t="s">
        <v>124</v>
      </c>
      <c r="D178" s="101" t="s">
        <v>125</v>
      </c>
      <c r="E178" s="101" t="s">
        <v>126</v>
      </c>
      <c r="F178" s="101" t="s">
        <v>127</v>
      </c>
      <c r="G178" s="90"/>
      <c r="H178" s="143" t="s">
        <v>131</v>
      </c>
      <c r="I178" s="102" t="s">
        <v>230</v>
      </c>
      <c r="J178" s="688" t="s">
        <v>854</v>
      </c>
      <c r="K178" s="760"/>
      <c r="L178" s="760"/>
      <c r="M178" s="760"/>
      <c r="N178" s="760"/>
      <c r="O178" s="760"/>
      <c r="P178" s="760"/>
      <c r="Q178" s="760"/>
      <c r="R178" s="112"/>
      <c r="S178" s="78"/>
      <c r="W178" s="472" t="b">
        <f>IF(AND(W179=TRUE,W180=TRUE,W181=TRUE,W182=TRUE),TRUE,FALSE)</f>
        <v>0</v>
      </c>
    </row>
    <row r="179" spans="1:27" ht="41.25" customHeight="1" thickTop="1" thickBot="1" x14ac:dyDescent="0.3">
      <c r="A179" s="41" t="s">
        <v>402</v>
      </c>
      <c r="B179" s="73"/>
      <c r="C179" s="101" t="s">
        <v>124</v>
      </c>
      <c r="D179" s="101" t="s">
        <v>125</v>
      </c>
      <c r="E179" s="101" t="s">
        <v>126</v>
      </c>
      <c r="F179" s="101" t="s">
        <v>127</v>
      </c>
      <c r="G179" s="90"/>
      <c r="H179" s="143" t="s">
        <v>131</v>
      </c>
      <c r="I179" s="114" t="s">
        <v>855</v>
      </c>
      <c r="J179" s="900" t="s">
        <v>989</v>
      </c>
      <c r="K179" s="901"/>
      <c r="L179" s="901"/>
      <c r="M179" s="901"/>
      <c r="N179" s="901"/>
      <c r="O179" s="901"/>
      <c r="P179" s="901"/>
      <c r="Q179" s="901"/>
      <c r="R179" s="112"/>
      <c r="S179" s="83"/>
      <c r="T179" s="574">
        <f>1/4</f>
        <v>0.25</v>
      </c>
      <c r="U179" s="575">
        <f>T179+T180+T181+T182</f>
        <v>1</v>
      </c>
      <c r="W179" s="218" t="b">
        <v>0</v>
      </c>
      <c r="X179" s="213">
        <f>IF(W179=TRUE,$Y$179,0)</f>
        <v>0</v>
      </c>
      <c r="Y179" s="218">
        <v>0.25</v>
      </c>
      <c r="Z179" s="213">
        <f>SUM(X179:X182)</f>
        <v>0</v>
      </c>
      <c r="AA179" s="224">
        <f>Z179/1</f>
        <v>0</v>
      </c>
    </row>
    <row r="180" spans="1:27" ht="48.75" customHeight="1" thickTop="1" thickBot="1" x14ac:dyDescent="0.3">
      <c r="A180" s="41" t="s">
        <v>402</v>
      </c>
      <c r="B180" s="73"/>
      <c r="C180" s="101" t="s">
        <v>124</v>
      </c>
      <c r="D180" s="101" t="s">
        <v>125</v>
      </c>
      <c r="E180" s="101" t="s">
        <v>126</v>
      </c>
      <c r="F180" s="101" t="s">
        <v>127</v>
      </c>
      <c r="G180" s="90"/>
      <c r="H180" s="82" t="s">
        <v>131</v>
      </c>
      <c r="I180" s="114" t="s">
        <v>856</v>
      </c>
      <c r="J180" s="900" t="s">
        <v>990</v>
      </c>
      <c r="K180" s="901"/>
      <c r="L180" s="901"/>
      <c r="M180" s="901"/>
      <c r="N180" s="901"/>
      <c r="O180" s="901"/>
      <c r="P180" s="901"/>
      <c r="Q180" s="901"/>
      <c r="R180" s="112"/>
      <c r="S180" s="83"/>
      <c r="T180" s="574">
        <f>1/4</f>
        <v>0.25</v>
      </c>
      <c r="W180" s="218" t="b">
        <v>0</v>
      </c>
      <c r="X180" s="213">
        <f>IF(W180=TRUE,$Y$179,0)</f>
        <v>0</v>
      </c>
    </row>
    <row r="181" spans="1:27" ht="54" customHeight="1" thickTop="1" thickBot="1" x14ac:dyDescent="0.3">
      <c r="A181" s="41" t="s">
        <v>402</v>
      </c>
      <c r="B181" s="73"/>
      <c r="C181" s="101" t="s">
        <v>124</v>
      </c>
      <c r="D181" s="101" t="s">
        <v>125</v>
      </c>
      <c r="E181" s="101" t="s">
        <v>126</v>
      </c>
      <c r="F181" s="101" t="s">
        <v>127</v>
      </c>
      <c r="G181" s="90"/>
      <c r="H181" s="143" t="s">
        <v>131</v>
      </c>
      <c r="I181" s="114" t="s">
        <v>858</v>
      </c>
      <c r="J181" s="900" t="s">
        <v>991</v>
      </c>
      <c r="K181" s="901"/>
      <c r="L181" s="901"/>
      <c r="M181" s="901"/>
      <c r="N181" s="901"/>
      <c r="O181" s="901"/>
      <c r="P181" s="901"/>
      <c r="Q181" s="901"/>
      <c r="R181" s="112"/>
      <c r="S181" s="83"/>
      <c r="T181" s="574">
        <f>1/4</f>
        <v>0.25</v>
      </c>
      <c r="W181" s="218" t="b">
        <v>0</v>
      </c>
      <c r="X181" s="213">
        <f>IF(W181=TRUE,$Y$179,0)</f>
        <v>0</v>
      </c>
    </row>
    <row r="182" spans="1:27" ht="48.75" customHeight="1" thickTop="1" thickBot="1" x14ac:dyDescent="0.3">
      <c r="A182" s="41" t="s">
        <v>402</v>
      </c>
      <c r="B182" s="73"/>
      <c r="C182" s="101" t="s">
        <v>124</v>
      </c>
      <c r="D182" s="101" t="s">
        <v>125</v>
      </c>
      <c r="E182" s="101" t="s">
        <v>126</v>
      </c>
      <c r="F182" s="101" t="s">
        <v>127</v>
      </c>
      <c r="G182" s="90"/>
      <c r="H182" s="82" t="s">
        <v>131</v>
      </c>
      <c r="I182" s="169" t="s">
        <v>992</v>
      </c>
      <c r="J182" s="902" t="s">
        <v>993</v>
      </c>
      <c r="K182" s="903"/>
      <c r="L182" s="903"/>
      <c r="M182" s="903"/>
      <c r="N182" s="903"/>
      <c r="O182" s="903"/>
      <c r="P182" s="903"/>
      <c r="Q182" s="903"/>
      <c r="R182" s="120"/>
      <c r="S182" s="83"/>
      <c r="T182" s="574">
        <f>1/4</f>
        <v>0.25</v>
      </c>
      <c r="W182" s="218" t="b">
        <v>0</v>
      </c>
      <c r="X182" s="213">
        <f>IF(W182=TRUE,$Y$179,0)</f>
        <v>0</v>
      </c>
    </row>
    <row r="183" spans="1:27" ht="22.5" customHeight="1" thickTop="1" x14ac:dyDescent="0.25">
      <c r="A183" s="88"/>
      <c r="B183" s="88"/>
      <c r="C183" s="88"/>
      <c r="D183" s="88"/>
      <c r="E183" s="88"/>
      <c r="F183" s="89"/>
      <c r="G183" s="90"/>
      <c r="H183" s="90"/>
      <c r="I183" s="89"/>
      <c r="J183" s="90"/>
      <c r="K183" s="90"/>
      <c r="L183" s="90"/>
      <c r="M183" s="90"/>
      <c r="N183" s="90"/>
      <c r="O183" s="90"/>
      <c r="P183" s="90"/>
      <c r="Q183" s="90"/>
      <c r="R183" s="90"/>
      <c r="S183" s="90"/>
    </row>
    <row r="184" spans="1:27" s="6" customFormat="1" ht="30" customHeight="1" thickBot="1" x14ac:dyDescent="0.3">
      <c r="A184" s="28"/>
      <c r="B184" s="28"/>
      <c r="C184" s="30"/>
      <c r="D184" s="30"/>
      <c r="E184" s="30"/>
      <c r="F184" s="30"/>
      <c r="G184" s="28"/>
      <c r="H184" s="665" t="s">
        <v>231</v>
      </c>
      <c r="I184" s="665"/>
      <c r="J184" s="665"/>
      <c r="K184" s="665"/>
      <c r="L184" s="665"/>
      <c r="M184" s="665"/>
      <c r="N184" s="665"/>
      <c r="O184" s="665"/>
      <c r="P184" s="665"/>
      <c r="Q184" s="665"/>
      <c r="R184" s="665"/>
      <c r="S184" s="666"/>
      <c r="T184" s="576"/>
      <c r="U184" s="577"/>
      <c r="W184" s="206"/>
      <c r="X184" s="206"/>
      <c r="Y184" s="206"/>
      <c r="Z184" s="206"/>
      <c r="AA184" s="208"/>
    </row>
    <row r="185" spans="1:27" s="6" customFormat="1" ht="7.5" customHeight="1" thickTop="1" x14ac:dyDescent="0.25">
      <c r="A185" s="28"/>
      <c r="B185" s="28"/>
      <c r="C185" s="30"/>
      <c r="D185" s="30"/>
      <c r="E185" s="30"/>
      <c r="F185" s="30"/>
      <c r="G185" s="28"/>
      <c r="H185" s="28"/>
      <c r="I185" s="50"/>
      <c r="J185" s="28"/>
      <c r="K185" s="28"/>
      <c r="L185" s="28"/>
      <c r="M185" s="28"/>
      <c r="N185" s="28"/>
      <c r="O185" s="28"/>
      <c r="P185" s="28"/>
      <c r="Q185" s="28"/>
      <c r="R185" s="28"/>
      <c r="S185" s="28"/>
      <c r="T185" s="576"/>
      <c r="U185" s="577"/>
      <c r="W185" s="206"/>
      <c r="X185" s="206"/>
      <c r="Y185" s="206"/>
      <c r="Z185" s="206"/>
      <c r="AA185" s="208"/>
    </row>
    <row r="186" spans="1:27" s="6" customFormat="1" ht="104.25" customHeight="1" thickBot="1" x14ac:dyDescent="0.3">
      <c r="A186" s="28"/>
      <c r="B186" s="28"/>
      <c r="C186" s="30"/>
      <c r="D186" s="30"/>
      <c r="E186" s="30"/>
      <c r="F186" s="30"/>
      <c r="G186" s="28"/>
      <c r="H186" s="651" t="s">
        <v>232</v>
      </c>
      <c r="I186" s="651"/>
      <c r="J186" s="651"/>
      <c r="K186" s="651"/>
      <c r="L186" s="651"/>
      <c r="M186" s="651"/>
      <c r="N186" s="651"/>
      <c r="O186" s="651"/>
      <c r="P186" s="651"/>
      <c r="Q186" s="651"/>
      <c r="R186" s="651"/>
      <c r="S186" s="652"/>
      <c r="T186" s="576"/>
      <c r="U186" s="577"/>
      <c r="W186" s="206"/>
      <c r="X186" s="206"/>
      <c r="Y186" s="206"/>
      <c r="Z186" s="206"/>
      <c r="AA186" s="208"/>
    </row>
    <row r="187" spans="1:27" s="6" customFormat="1" ht="7.5" customHeight="1" thickTop="1" x14ac:dyDescent="0.25">
      <c r="A187" s="28"/>
      <c r="B187" s="28"/>
      <c r="C187" s="30"/>
      <c r="D187" s="30"/>
      <c r="E187" s="30"/>
      <c r="F187" s="81"/>
      <c r="G187" s="28"/>
      <c r="H187" s="28"/>
      <c r="I187" s="50"/>
      <c r="J187" s="28"/>
      <c r="K187" s="28"/>
      <c r="L187" s="28"/>
      <c r="M187" s="28"/>
      <c r="N187" s="28"/>
      <c r="O187" s="28"/>
      <c r="P187" s="28"/>
      <c r="Q187" s="28"/>
      <c r="R187" s="30"/>
      <c r="S187" s="28"/>
      <c r="T187" s="576"/>
      <c r="U187" s="577"/>
      <c r="W187" s="206"/>
      <c r="X187" s="206"/>
      <c r="Y187" s="206"/>
      <c r="Z187" s="206"/>
      <c r="AA187" s="208"/>
    </row>
    <row r="188" spans="1:27" s="6" customFormat="1" ht="22.5" customHeight="1" thickBot="1" x14ac:dyDescent="0.3">
      <c r="A188" s="28"/>
      <c r="B188" s="28"/>
      <c r="C188" s="30"/>
      <c r="D188" s="30"/>
      <c r="E188" s="30"/>
      <c r="F188" s="30"/>
      <c r="G188" s="28"/>
      <c r="H188" s="653" t="s">
        <v>117</v>
      </c>
      <c r="I188" s="654"/>
      <c r="J188" s="655" t="s">
        <v>233</v>
      </c>
      <c r="K188" s="656"/>
      <c r="L188" s="656"/>
      <c r="M188" s="656"/>
      <c r="N188" s="656"/>
      <c r="O188" s="656"/>
      <c r="P188" s="656"/>
      <c r="Q188" s="656"/>
      <c r="R188" s="656"/>
      <c r="S188" s="657"/>
      <c r="T188" s="578"/>
      <c r="U188" s="578"/>
      <c r="W188" s="261" t="s">
        <v>945</v>
      </c>
      <c r="X188" s="262">
        <f>(U193+U195)/2</f>
        <v>1</v>
      </c>
      <c r="Y188" s="206"/>
      <c r="Z188" s="206"/>
      <c r="AA188" s="208"/>
    </row>
    <row r="189" spans="1:27" s="6" customFormat="1" ht="7.5" customHeight="1" thickTop="1" x14ac:dyDescent="0.25">
      <c r="A189" s="28"/>
      <c r="B189" s="28"/>
      <c r="C189" s="30"/>
      <c r="D189" s="30"/>
      <c r="E189" s="30"/>
      <c r="F189" s="30"/>
      <c r="G189" s="28"/>
      <c r="H189" s="28"/>
      <c r="I189" s="50"/>
      <c r="J189" s="28"/>
      <c r="K189" s="28"/>
      <c r="L189" s="28"/>
      <c r="M189" s="28"/>
      <c r="N189" s="28"/>
      <c r="O189" s="28"/>
      <c r="P189" s="28"/>
      <c r="Q189" s="28"/>
      <c r="R189" s="28"/>
      <c r="S189" s="28"/>
      <c r="T189" s="576"/>
      <c r="U189" s="577"/>
      <c r="W189" s="206"/>
      <c r="X189" s="206"/>
      <c r="Y189" s="206"/>
      <c r="Z189" s="206"/>
      <c r="AA189" s="208"/>
    </row>
    <row r="190" spans="1:27" s="6" customFormat="1" ht="219" customHeight="1" thickBot="1" x14ac:dyDescent="0.3">
      <c r="A190" s="28"/>
      <c r="B190" s="28"/>
      <c r="C190" s="30"/>
      <c r="D190" s="30"/>
      <c r="E190" s="30"/>
      <c r="F190" s="30"/>
      <c r="G190" s="28"/>
      <c r="H190" s="658" t="s">
        <v>234</v>
      </c>
      <c r="I190" s="659"/>
      <c r="J190" s="659"/>
      <c r="K190" s="659"/>
      <c r="L190" s="659"/>
      <c r="M190" s="659"/>
      <c r="N190" s="659"/>
      <c r="O190" s="659"/>
      <c r="P190" s="659"/>
      <c r="Q190" s="659"/>
      <c r="R190" s="659"/>
      <c r="S190" s="660"/>
      <c r="T190" s="576"/>
      <c r="U190" s="577"/>
      <c r="W190" s="206"/>
      <c r="X190" s="206"/>
      <c r="Y190" s="206"/>
      <c r="Z190" s="206"/>
      <c r="AA190" s="208"/>
    </row>
    <row r="191" spans="1:27" s="6" customFormat="1" ht="7.5" customHeight="1" thickTop="1" x14ac:dyDescent="0.25">
      <c r="A191" s="28"/>
      <c r="B191" s="28"/>
      <c r="C191" s="30"/>
      <c r="D191" s="30"/>
      <c r="E191" s="30"/>
      <c r="F191" s="30"/>
      <c r="G191" s="28"/>
      <c r="H191" s="240"/>
      <c r="I191" s="240"/>
      <c r="J191" s="240"/>
      <c r="K191" s="240"/>
      <c r="L191" s="240"/>
      <c r="M191" s="240"/>
      <c r="N191" s="240"/>
      <c r="O191" s="240"/>
      <c r="P191" s="240"/>
      <c r="Q191" s="240"/>
      <c r="R191" s="240"/>
      <c r="S191" s="240"/>
      <c r="T191" s="576"/>
      <c r="U191" s="577"/>
      <c r="W191" s="206"/>
      <c r="X191" s="206"/>
      <c r="Y191" s="206"/>
      <c r="Z191" s="206"/>
      <c r="AA191" s="208"/>
    </row>
    <row r="192" spans="1:27" ht="41.25" customHeight="1" thickBot="1" x14ac:dyDescent="0.3">
      <c r="A192" s="90"/>
      <c r="B192" s="90"/>
      <c r="C192" s="93"/>
      <c r="D192" s="93"/>
      <c r="E192" s="93"/>
      <c r="F192" s="126"/>
      <c r="G192" s="126"/>
      <c r="H192" s="35" t="s">
        <v>120</v>
      </c>
      <c r="I192" s="51" t="s">
        <v>946</v>
      </c>
      <c r="J192" s="36" t="s">
        <v>121</v>
      </c>
      <c r="K192" s="98"/>
      <c r="L192" s="98"/>
      <c r="M192" s="98"/>
      <c r="N192" s="98"/>
      <c r="O192" s="98"/>
      <c r="P192" s="98"/>
      <c r="Q192" s="98"/>
      <c r="R192" s="93"/>
      <c r="S192" s="35" t="s">
        <v>122</v>
      </c>
      <c r="W192" s="210" t="s">
        <v>825</v>
      </c>
      <c r="X192" s="211" t="s">
        <v>826</v>
      </c>
      <c r="Y192" s="211" t="s">
        <v>827</v>
      </c>
      <c r="Z192" s="219" t="s">
        <v>842</v>
      </c>
      <c r="AA192" s="226" t="s">
        <v>863</v>
      </c>
    </row>
    <row r="193" spans="1:27" ht="61.5" customHeight="1" thickTop="1" thickBot="1" x14ac:dyDescent="0.3">
      <c r="A193" s="58" t="s">
        <v>123</v>
      </c>
      <c r="B193" s="73"/>
      <c r="C193" s="101" t="s">
        <v>124</v>
      </c>
      <c r="D193" s="101" t="s">
        <v>125</v>
      </c>
      <c r="E193" s="101" t="s">
        <v>126</v>
      </c>
      <c r="F193" s="101" t="s">
        <v>127</v>
      </c>
      <c r="G193" s="126"/>
      <c r="H193" s="85" t="s">
        <v>128</v>
      </c>
      <c r="I193" s="144" t="s">
        <v>158</v>
      </c>
      <c r="J193" s="661" t="s">
        <v>235</v>
      </c>
      <c r="K193" s="756"/>
      <c r="L193" s="756"/>
      <c r="M193" s="756"/>
      <c r="N193" s="756"/>
      <c r="O193" s="756"/>
      <c r="P193" s="756"/>
      <c r="Q193" s="756"/>
      <c r="R193" s="145"/>
      <c r="S193" s="140"/>
      <c r="T193" s="574">
        <v>1</v>
      </c>
      <c r="U193" s="575">
        <f>T193</f>
        <v>1</v>
      </c>
      <c r="W193" s="218" t="b">
        <v>0</v>
      </c>
      <c r="X193" s="213">
        <f>IF(W193=TRUE,$Y$193,0)</f>
        <v>0</v>
      </c>
      <c r="Y193" s="213">
        <v>1</v>
      </c>
      <c r="Z193" s="213">
        <f>SUM(X193)</f>
        <v>0</v>
      </c>
      <c r="AA193" s="224">
        <f>Z193/1</f>
        <v>0</v>
      </c>
    </row>
    <row r="194" spans="1:27" ht="41.25" customHeight="1" thickTop="1" thickBot="1" x14ac:dyDescent="0.3">
      <c r="A194" s="58" t="s">
        <v>347</v>
      </c>
      <c r="B194" s="90"/>
      <c r="C194" s="101" t="s">
        <v>124</v>
      </c>
      <c r="D194" s="101" t="s">
        <v>125</v>
      </c>
      <c r="E194" s="101" t="s">
        <v>126</v>
      </c>
      <c r="F194" s="101" t="s">
        <v>127</v>
      </c>
      <c r="G194" s="126"/>
      <c r="H194" s="150" t="s">
        <v>131</v>
      </c>
      <c r="I194" s="144" t="s">
        <v>381</v>
      </c>
      <c r="J194" s="681" t="s">
        <v>382</v>
      </c>
      <c r="K194" s="766"/>
      <c r="L194" s="766"/>
      <c r="M194" s="766"/>
      <c r="N194" s="766"/>
      <c r="O194" s="766"/>
      <c r="P194" s="766"/>
      <c r="Q194" s="766"/>
      <c r="R194" s="130"/>
      <c r="S194" s="131"/>
      <c r="W194" s="472" t="b">
        <f>IF(AND(W195=TRUE,W196=TRUE,W197=TRUE,W198=TRUE),TRUE,FALSE)</f>
        <v>0</v>
      </c>
    </row>
    <row r="195" spans="1:27" ht="41.25" customHeight="1" thickTop="1" thickBot="1" x14ac:dyDescent="0.3">
      <c r="A195" s="58" t="s">
        <v>347</v>
      </c>
      <c r="B195" s="73"/>
      <c r="C195" s="101" t="s">
        <v>124</v>
      </c>
      <c r="D195" s="101" t="s">
        <v>125</v>
      </c>
      <c r="E195" s="101" t="s">
        <v>126</v>
      </c>
      <c r="F195" s="101" t="s">
        <v>127</v>
      </c>
      <c r="G195" s="126"/>
      <c r="H195" s="150" t="s">
        <v>131</v>
      </c>
      <c r="I195" s="132" t="s">
        <v>383</v>
      </c>
      <c r="J195" s="671" t="s">
        <v>384</v>
      </c>
      <c r="K195" s="769"/>
      <c r="L195" s="769"/>
      <c r="M195" s="769"/>
      <c r="N195" s="769"/>
      <c r="O195" s="769"/>
      <c r="P195" s="769"/>
      <c r="Q195" s="769"/>
      <c r="R195" s="126"/>
      <c r="S195" s="140"/>
      <c r="T195" s="574">
        <f>1/4</f>
        <v>0.25</v>
      </c>
      <c r="U195" s="575">
        <f>T195+T196+T197+T198</f>
        <v>1</v>
      </c>
      <c r="W195" s="218" t="b">
        <v>0</v>
      </c>
      <c r="X195" s="213">
        <f>IF(W195=TRUE,$Y$195,0)</f>
        <v>0</v>
      </c>
      <c r="Y195" s="218">
        <v>0.25</v>
      </c>
      <c r="Z195" s="213">
        <f>SUM(X195:X198)</f>
        <v>0</v>
      </c>
      <c r="AA195" s="224">
        <f>Z195/1</f>
        <v>0</v>
      </c>
    </row>
    <row r="196" spans="1:27" ht="41.25" customHeight="1" thickTop="1" thickBot="1" x14ac:dyDescent="0.3">
      <c r="A196" s="58" t="s">
        <v>347</v>
      </c>
      <c r="B196" s="73"/>
      <c r="C196" s="101" t="s">
        <v>124</v>
      </c>
      <c r="D196" s="101" t="s">
        <v>125</v>
      </c>
      <c r="E196" s="101" t="s">
        <v>126</v>
      </c>
      <c r="F196" s="101" t="s">
        <v>127</v>
      </c>
      <c r="G196" s="126"/>
      <c r="H196" s="150" t="s">
        <v>131</v>
      </c>
      <c r="I196" s="132" t="s">
        <v>385</v>
      </c>
      <c r="J196" s="671" t="s">
        <v>386</v>
      </c>
      <c r="K196" s="769"/>
      <c r="L196" s="769"/>
      <c r="M196" s="769"/>
      <c r="N196" s="769"/>
      <c r="O196" s="769"/>
      <c r="P196" s="769"/>
      <c r="Q196" s="769"/>
      <c r="R196" s="126"/>
      <c r="S196" s="140"/>
      <c r="T196" s="574">
        <f>1/4</f>
        <v>0.25</v>
      </c>
      <c r="W196" s="218" t="b">
        <v>0</v>
      </c>
      <c r="X196" s="213">
        <f>IF(W196=TRUE,$Y$195,0)</f>
        <v>0</v>
      </c>
    </row>
    <row r="197" spans="1:27" ht="41.25" customHeight="1" thickTop="1" thickBot="1" x14ac:dyDescent="0.3">
      <c r="A197" s="58" t="s">
        <v>347</v>
      </c>
      <c r="B197" s="73"/>
      <c r="C197" s="101" t="s">
        <v>124</v>
      </c>
      <c r="D197" s="101" t="s">
        <v>125</v>
      </c>
      <c r="E197" s="101" t="s">
        <v>126</v>
      </c>
      <c r="F197" s="101" t="s">
        <v>127</v>
      </c>
      <c r="G197" s="126"/>
      <c r="H197" s="150" t="s">
        <v>131</v>
      </c>
      <c r="I197" s="132" t="s">
        <v>387</v>
      </c>
      <c r="J197" s="671" t="s">
        <v>388</v>
      </c>
      <c r="K197" s="769"/>
      <c r="L197" s="769"/>
      <c r="M197" s="769"/>
      <c r="N197" s="769"/>
      <c r="O197" s="769"/>
      <c r="P197" s="769"/>
      <c r="Q197" s="769"/>
      <c r="R197" s="126"/>
      <c r="S197" s="140"/>
      <c r="T197" s="574">
        <f>1/4</f>
        <v>0.25</v>
      </c>
      <c r="W197" s="218" t="b">
        <v>0</v>
      </c>
      <c r="X197" s="213">
        <f>IF(W197=TRUE,$Y$195,0)</f>
        <v>0</v>
      </c>
    </row>
    <row r="198" spans="1:27" ht="41.25" customHeight="1" thickTop="1" thickBot="1" x14ac:dyDescent="0.3">
      <c r="A198" s="58" t="s">
        <v>347</v>
      </c>
      <c r="B198" s="73"/>
      <c r="C198" s="101" t="s">
        <v>124</v>
      </c>
      <c r="D198" s="101" t="s">
        <v>125</v>
      </c>
      <c r="E198" s="101" t="s">
        <v>126</v>
      </c>
      <c r="F198" s="101" t="s">
        <v>127</v>
      </c>
      <c r="G198" s="126"/>
      <c r="H198" s="150" t="s">
        <v>131</v>
      </c>
      <c r="I198" s="132" t="s">
        <v>389</v>
      </c>
      <c r="J198" s="673" t="s">
        <v>390</v>
      </c>
      <c r="K198" s="770"/>
      <c r="L198" s="770"/>
      <c r="M198" s="770"/>
      <c r="N198" s="770"/>
      <c r="O198" s="770"/>
      <c r="P198" s="770"/>
      <c r="Q198" s="770"/>
      <c r="R198" s="136"/>
      <c r="S198" s="140"/>
      <c r="T198" s="574">
        <f>1/4</f>
        <v>0.25</v>
      </c>
      <c r="W198" s="218" t="b">
        <v>0</v>
      </c>
      <c r="X198" s="213">
        <f>IF(W198=TRUE,$Y$195,0)</f>
        <v>0</v>
      </c>
    </row>
    <row r="199" spans="1:27" ht="41.25" customHeight="1" thickTop="1" x14ac:dyDescent="0.25">
      <c r="G199" s="90"/>
      <c r="H199" s="90"/>
      <c r="I199" s="89"/>
      <c r="J199" s="90"/>
      <c r="K199" s="90"/>
      <c r="L199" s="90"/>
      <c r="M199" s="90"/>
      <c r="N199" s="90"/>
      <c r="O199" s="90"/>
      <c r="P199" s="90"/>
      <c r="Q199" s="90"/>
      <c r="R199" s="90"/>
      <c r="S199" s="90"/>
    </row>
    <row r="200" spans="1:27" ht="41.25" customHeight="1" x14ac:dyDescent="0.25"/>
    <row r="201" spans="1:27" ht="41.25" customHeight="1" x14ac:dyDescent="0.25"/>
    <row r="202" spans="1:27" ht="41.25" customHeight="1" x14ac:dyDescent="0.25"/>
    <row r="203" spans="1:27" ht="41.25" customHeight="1" x14ac:dyDescent="0.25"/>
    <row r="204" spans="1:27" ht="41.25" customHeight="1" x14ac:dyDescent="0.25"/>
    <row r="205" spans="1:27" ht="41.25" customHeight="1" x14ac:dyDescent="0.25"/>
    <row r="206" spans="1:27" ht="41.25" customHeight="1" x14ac:dyDescent="0.25"/>
    <row r="207" spans="1:27" ht="41.25" customHeight="1" x14ac:dyDescent="0.25"/>
    <row r="208" spans="1:27" ht="41.25" customHeight="1" x14ac:dyDescent="0.25"/>
    <row r="209" ht="41.25" customHeight="1" x14ac:dyDescent="0.25"/>
    <row r="210" ht="41.25" customHeight="1" x14ac:dyDescent="0.25"/>
    <row r="211" ht="41.25" customHeight="1" x14ac:dyDescent="0.25"/>
    <row r="212" ht="41.25" customHeight="1" x14ac:dyDescent="0.25"/>
    <row r="213" ht="41.25" customHeight="1" x14ac:dyDescent="0.25"/>
    <row r="214" ht="41.25" customHeight="1" x14ac:dyDescent="0.25"/>
    <row r="215" ht="41.25" customHeight="1" x14ac:dyDescent="0.25"/>
    <row r="216" ht="41.25" customHeight="1" x14ac:dyDescent="0.25"/>
    <row r="217" ht="41.25" customHeight="1" x14ac:dyDescent="0.25"/>
    <row r="218" ht="41.25" customHeight="1" x14ac:dyDescent="0.25"/>
    <row r="219" ht="41.25" customHeight="1" x14ac:dyDescent="0.25"/>
  </sheetData>
  <autoFilter ref="A10:F199"/>
  <mergeCells count="134">
    <mergeCell ref="J12:Q12"/>
    <mergeCell ref="J13:Q13"/>
    <mergeCell ref="J14:Q14"/>
    <mergeCell ref="J15:Q15"/>
    <mergeCell ref="J16:Q16"/>
    <mergeCell ref="J17:Q17"/>
    <mergeCell ref="H2:S2"/>
    <mergeCell ref="H4:S4"/>
    <mergeCell ref="H6:I6"/>
    <mergeCell ref="J6:S6"/>
    <mergeCell ref="H8:S8"/>
    <mergeCell ref="J11:Q11"/>
    <mergeCell ref="J27:Q27"/>
    <mergeCell ref="J28:Q28"/>
    <mergeCell ref="J29:Q29"/>
    <mergeCell ref="J30:Q30"/>
    <mergeCell ref="H32:I32"/>
    <mergeCell ref="J32:S32"/>
    <mergeCell ref="J18:Q18"/>
    <mergeCell ref="J19:Q19"/>
    <mergeCell ref="H21:I21"/>
    <mergeCell ref="J21:S21"/>
    <mergeCell ref="H23:S23"/>
    <mergeCell ref="J26:Q26"/>
    <mergeCell ref="J42:Q42"/>
    <mergeCell ref="J43:Q43"/>
    <mergeCell ref="J44:Q44"/>
    <mergeCell ref="H46:I46"/>
    <mergeCell ref="J46:S46"/>
    <mergeCell ref="H48:S48"/>
    <mergeCell ref="H34:S34"/>
    <mergeCell ref="J37:Q37"/>
    <mergeCell ref="J38:Q38"/>
    <mergeCell ref="J39:Q39"/>
    <mergeCell ref="J40:Q40"/>
    <mergeCell ref="J41:Q41"/>
    <mergeCell ref="J62:Q62"/>
    <mergeCell ref="J63:Q63"/>
    <mergeCell ref="J64:Q64"/>
    <mergeCell ref="H67:S67"/>
    <mergeCell ref="H69:S69"/>
    <mergeCell ref="H71:I71"/>
    <mergeCell ref="J71:S71"/>
    <mergeCell ref="J51:Q51"/>
    <mergeCell ref="H53:S53"/>
    <mergeCell ref="H55:S55"/>
    <mergeCell ref="H57:I57"/>
    <mergeCell ref="J57:S57"/>
    <mergeCell ref="H59:S59"/>
    <mergeCell ref="J84:Q84"/>
    <mergeCell ref="J85:Q85"/>
    <mergeCell ref="J86:Q86"/>
    <mergeCell ref="H88:S88"/>
    <mergeCell ref="H90:S90"/>
    <mergeCell ref="H92:I92"/>
    <mergeCell ref="J92:S92"/>
    <mergeCell ref="H73:S73"/>
    <mergeCell ref="J76:Q76"/>
    <mergeCell ref="H78:I78"/>
    <mergeCell ref="J78:S78"/>
    <mergeCell ref="H80:S80"/>
    <mergeCell ref="J83:Q83"/>
    <mergeCell ref="J105:Q105"/>
    <mergeCell ref="J106:Q106"/>
    <mergeCell ref="J107:R107"/>
    <mergeCell ref="J108:Q108"/>
    <mergeCell ref="J109:Q109"/>
    <mergeCell ref="J110:Q110"/>
    <mergeCell ref="H94:S94"/>
    <mergeCell ref="J97:Q97"/>
    <mergeCell ref="H99:I99"/>
    <mergeCell ref="J99:S99"/>
    <mergeCell ref="H101:S101"/>
    <mergeCell ref="J104:Q104"/>
    <mergeCell ref="H121:S121"/>
    <mergeCell ref="J124:Q124"/>
    <mergeCell ref="J125:Q125"/>
    <mergeCell ref="J126:Q126"/>
    <mergeCell ref="J127:Q127"/>
    <mergeCell ref="J128:Q128"/>
    <mergeCell ref="J111:Q111"/>
    <mergeCell ref="J112:Q112"/>
    <mergeCell ref="J113:Q113"/>
    <mergeCell ref="H115:S115"/>
    <mergeCell ref="H117:S117"/>
    <mergeCell ref="H119:I119"/>
    <mergeCell ref="J119:S119"/>
    <mergeCell ref="J138:Q138"/>
    <mergeCell ref="H141:S141"/>
    <mergeCell ref="H143:S143"/>
    <mergeCell ref="H145:I145"/>
    <mergeCell ref="J145:S145"/>
    <mergeCell ref="H147:S147"/>
    <mergeCell ref="H130:I130"/>
    <mergeCell ref="J130:S130"/>
    <mergeCell ref="H132:S132"/>
    <mergeCell ref="J135:Q135"/>
    <mergeCell ref="J136:Q136"/>
    <mergeCell ref="J137:Q137"/>
    <mergeCell ref="H157:I157"/>
    <mergeCell ref="J157:S157"/>
    <mergeCell ref="H159:S159"/>
    <mergeCell ref="J162:Q162"/>
    <mergeCell ref="H164:I164"/>
    <mergeCell ref="J164:S164"/>
    <mergeCell ref="J150:Q150"/>
    <mergeCell ref="J151:Q151"/>
    <mergeCell ref="J152:Q152"/>
    <mergeCell ref="J153:Q153"/>
    <mergeCell ref="J154:Q154"/>
    <mergeCell ref="J155:Q155"/>
    <mergeCell ref="J177:Q177"/>
    <mergeCell ref="J178:Q178"/>
    <mergeCell ref="J179:Q179"/>
    <mergeCell ref="J180:Q180"/>
    <mergeCell ref="J181:Q181"/>
    <mergeCell ref="J182:Q182"/>
    <mergeCell ref="H166:S166"/>
    <mergeCell ref="J169:Q169"/>
    <mergeCell ref="J170:Q170"/>
    <mergeCell ref="H172:I172"/>
    <mergeCell ref="J172:S172"/>
    <mergeCell ref="H174:S174"/>
    <mergeCell ref="J194:Q194"/>
    <mergeCell ref="J195:Q195"/>
    <mergeCell ref="J196:Q196"/>
    <mergeCell ref="J197:Q197"/>
    <mergeCell ref="J198:Q198"/>
    <mergeCell ref="H184:S184"/>
    <mergeCell ref="H186:S186"/>
    <mergeCell ref="H188:I188"/>
    <mergeCell ref="J188:S188"/>
    <mergeCell ref="H190:S190"/>
    <mergeCell ref="J193:Q19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Check Box 1">
              <controlPr defaultSize="0" autoFill="0" autoLine="0" autoPict="0">
                <anchor moveWithCells="1">
                  <from>
                    <xdr:col>18</xdr:col>
                    <xdr:colOff>314325</xdr:colOff>
                    <xdr:row>10</xdr:row>
                    <xdr:rowOff>152400</xdr:rowOff>
                  </from>
                  <to>
                    <xdr:col>18</xdr:col>
                    <xdr:colOff>619125</xdr:colOff>
                    <xdr:row>10</xdr:row>
                    <xdr:rowOff>371475</xdr:rowOff>
                  </to>
                </anchor>
              </controlPr>
            </control>
          </mc:Choice>
        </mc:AlternateContent>
        <mc:AlternateContent xmlns:mc="http://schemas.openxmlformats.org/markup-compatibility/2006">
          <mc:Choice Requires="x14">
            <control shapeId="31746" r:id="rId4" name="Check Box 2">
              <controlPr defaultSize="0" autoFill="0" autoLine="0" autoPict="0">
                <anchor moveWithCells="1">
                  <from>
                    <xdr:col>18</xdr:col>
                    <xdr:colOff>314325</xdr:colOff>
                    <xdr:row>12</xdr:row>
                    <xdr:rowOff>152400</xdr:rowOff>
                  </from>
                  <to>
                    <xdr:col>18</xdr:col>
                    <xdr:colOff>619125</xdr:colOff>
                    <xdr:row>12</xdr:row>
                    <xdr:rowOff>371475</xdr:rowOff>
                  </to>
                </anchor>
              </controlPr>
            </control>
          </mc:Choice>
        </mc:AlternateContent>
        <mc:AlternateContent xmlns:mc="http://schemas.openxmlformats.org/markup-compatibility/2006">
          <mc:Choice Requires="x14">
            <control shapeId="31747" r:id="rId5" name="Check Box 3">
              <controlPr defaultSize="0" autoFill="0" autoLine="0" autoPict="0">
                <anchor moveWithCells="1">
                  <from>
                    <xdr:col>18</xdr:col>
                    <xdr:colOff>314325</xdr:colOff>
                    <xdr:row>13</xdr:row>
                    <xdr:rowOff>323850</xdr:rowOff>
                  </from>
                  <to>
                    <xdr:col>18</xdr:col>
                    <xdr:colOff>619125</xdr:colOff>
                    <xdr:row>13</xdr:row>
                    <xdr:rowOff>552450</xdr:rowOff>
                  </to>
                </anchor>
              </controlPr>
            </control>
          </mc:Choice>
        </mc:AlternateContent>
        <mc:AlternateContent xmlns:mc="http://schemas.openxmlformats.org/markup-compatibility/2006">
          <mc:Choice Requires="x14">
            <control shapeId="31748" r:id="rId6" name="Check Box 4">
              <controlPr defaultSize="0" autoFill="0" autoLine="0" autoPict="0">
                <anchor moveWithCells="1">
                  <from>
                    <xdr:col>18</xdr:col>
                    <xdr:colOff>314325</xdr:colOff>
                    <xdr:row>14</xdr:row>
                    <xdr:rowOff>152400</xdr:rowOff>
                  </from>
                  <to>
                    <xdr:col>18</xdr:col>
                    <xdr:colOff>619125</xdr:colOff>
                    <xdr:row>14</xdr:row>
                    <xdr:rowOff>371475</xdr:rowOff>
                  </to>
                </anchor>
              </controlPr>
            </control>
          </mc:Choice>
        </mc:AlternateContent>
        <mc:AlternateContent xmlns:mc="http://schemas.openxmlformats.org/markup-compatibility/2006">
          <mc:Choice Requires="x14">
            <control shapeId="31749" r:id="rId7" name="Check Box 5">
              <controlPr defaultSize="0" autoFill="0" autoLine="0" autoPict="0">
                <anchor moveWithCells="1">
                  <from>
                    <xdr:col>18</xdr:col>
                    <xdr:colOff>314325</xdr:colOff>
                    <xdr:row>15</xdr:row>
                    <xdr:rowOff>152400</xdr:rowOff>
                  </from>
                  <to>
                    <xdr:col>18</xdr:col>
                    <xdr:colOff>619125</xdr:colOff>
                    <xdr:row>15</xdr:row>
                    <xdr:rowOff>371475</xdr:rowOff>
                  </to>
                </anchor>
              </controlPr>
            </control>
          </mc:Choice>
        </mc:AlternateContent>
        <mc:AlternateContent xmlns:mc="http://schemas.openxmlformats.org/markup-compatibility/2006">
          <mc:Choice Requires="x14">
            <control shapeId="31750" r:id="rId8" name="Check Box 6">
              <controlPr defaultSize="0" autoFill="0" autoLine="0" autoPict="0">
                <anchor moveWithCells="1">
                  <from>
                    <xdr:col>18</xdr:col>
                    <xdr:colOff>314325</xdr:colOff>
                    <xdr:row>16</xdr:row>
                    <xdr:rowOff>152400</xdr:rowOff>
                  </from>
                  <to>
                    <xdr:col>18</xdr:col>
                    <xdr:colOff>619125</xdr:colOff>
                    <xdr:row>16</xdr:row>
                    <xdr:rowOff>371475</xdr:rowOff>
                  </to>
                </anchor>
              </controlPr>
            </control>
          </mc:Choice>
        </mc:AlternateContent>
        <mc:AlternateContent xmlns:mc="http://schemas.openxmlformats.org/markup-compatibility/2006">
          <mc:Choice Requires="x14">
            <control shapeId="31751" r:id="rId9" name="Check Box 7">
              <controlPr defaultSize="0" autoFill="0" autoLine="0" autoPict="0">
                <anchor moveWithCells="1">
                  <from>
                    <xdr:col>18</xdr:col>
                    <xdr:colOff>314325</xdr:colOff>
                    <xdr:row>17</xdr:row>
                    <xdr:rowOff>152400</xdr:rowOff>
                  </from>
                  <to>
                    <xdr:col>18</xdr:col>
                    <xdr:colOff>619125</xdr:colOff>
                    <xdr:row>17</xdr:row>
                    <xdr:rowOff>371475</xdr:rowOff>
                  </to>
                </anchor>
              </controlPr>
            </control>
          </mc:Choice>
        </mc:AlternateContent>
        <mc:AlternateContent xmlns:mc="http://schemas.openxmlformats.org/markup-compatibility/2006">
          <mc:Choice Requires="x14">
            <control shapeId="31752" r:id="rId10" name="Check Box 8">
              <controlPr defaultSize="0" autoFill="0" autoLine="0" autoPict="0">
                <anchor moveWithCells="1">
                  <from>
                    <xdr:col>18</xdr:col>
                    <xdr:colOff>314325</xdr:colOff>
                    <xdr:row>18</xdr:row>
                    <xdr:rowOff>152400</xdr:rowOff>
                  </from>
                  <to>
                    <xdr:col>18</xdr:col>
                    <xdr:colOff>619125</xdr:colOff>
                    <xdr:row>18</xdr:row>
                    <xdr:rowOff>371475</xdr:rowOff>
                  </to>
                </anchor>
              </controlPr>
            </control>
          </mc:Choice>
        </mc:AlternateContent>
        <mc:AlternateContent xmlns:mc="http://schemas.openxmlformats.org/markup-compatibility/2006">
          <mc:Choice Requires="x14">
            <control shapeId="31753" r:id="rId11" name="Check Box 9">
              <controlPr defaultSize="0" autoFill="0" autoLine="0" autoPict="0">
                <anchor moveWithCells="1">
                  <from>
                    <xdr:col>18</xdr:col>
                    <xdr:colOff>314325</xdr:colOff>
                    <xdr:row>25</xdr:row>
                    <xdr:rowOff>152400</xdr:rowOff>
                  </from>
                  <to>
                    <xdr:col>18</xdr:col>
                    <xdr:colOff>619125</xdr:colOff>
                    <xdr:row>25</xdr:row>
                    <xdr:rowOff>371475</xdr:rowOff>
                  </to>
                </anchor>
              </controlPr>
            </control>
          </mc:Choice>
        </mc:AlternateContent>
        <mc:AlternateContent xmlns:mc="http://schemas.openxmlformats.org/markup-compatibility/2006">
          <mc:Choice Requires="x14">
            <control shapeId="31754" r:id="rId12" name="Check Box 10">
              <controlPr defaultSize="0" autoFill="0" autoLine="0" autoPict="0">
                <anchor moveWithCells="1">
                  <from>
                    <xdr:col>18</xdr:col>
                    <xdr:colOff>314325</xdr:colOff>
                    <xdr:row>27</xdr:row>
                    <xdr:rowOff>152400</xdr:rowOff>
                  </from>
                  <to>
                    <xdr:col>18</xdr:col>
                    <xdr:colOff>619125</xdr:colOff>
                    <xdr:row>27</xdr:row>
                    <xdr:rowOff>371475</xdr:rowOff>
                  </to>
                </anchor>
              </controlPr>
            </control>
          </mc:Choice>
        </mc:AlternateContent>
        <mc:AlternateContent xmlns:mc="http://schemas.openxmlformats.org/markup-compatibility/2006">
          <mc:Choice Requires="x14">
            <control shapeId="31755" r:id="rId13" name="Check Box 11">
              <controlPr defaultSize="0" autoFill="0" autoLine="0" autoPict="0">
                <anchor moveWithCells="1">
                  <from>
                    <xdr:col>18</xdr:col>
                    <xdr:colOff>314325</xdr:colOff>
                    <xdr:row>28</xdr:row>
                    <xdr:rowOff>152400</xdr:rowOff>
                  </from>
                  <to>
                    <xdr:col>18</xdr:col>
                    <xdr:colOff>619125</xdr:colOff>
                    <xdr:row>28</xdr:row>
                    <xdr:rowOff>371475</xdr:rowOff>
                  </to>
                </anchor>
              </controlPr>
            </control>
          </mc:Choice>
        </mc:AlternateContent>
        <mc:AlternateContent xmlns:mc="http://schemas.openxmlformats.org/markup-compatibility/2006">
          <mc:Choice Requires="x14">
            <control shapeId="31756" r:id="rId14" name="Check Box 12">
              <controlPr defaultSize="0" autoFill="0" autoLine="0" autoPict="0">
                <anchor moveWithCells="1">
                  <from>
                    <xdr:col>18</xdr:col>
                    <xdr:colOff>314325</xdr:colOff>
                    <xdr:row>29</xdr:row>
                    <xdr:rowOff>152400</xdr:rowOff>
                  </from>
                  <to>
                    <xdr:col>18</xdr:col>
                    <xdr:colOff>619125</xdr:colOff>
                    <xdr:row>29</xdr:row>
                    <xdr:rowOff>371475</xdr:rowOff>
                  </to>
                </anchor>
              </controlPr>
            </control>
          </mc:Choice>
        </mc:AlternateContent>
        <mc:AlternateContent xmlns:mc="http://schemas.openxmlformats.org/markup-compatibility/2006">
          <mc:Choice Requires="x14">
            <control shapeId="31757" r:id="rId15" name="Check Box 13">
              <controlPr defaultSize="0" autoFill="0" autoLine="0" autoPict="0">
                <anchor moveWithCells="1">
                  <from>
                    <xdr:col>18</xdr:col>
                    <xdr:colOff>323850</xdr:colOff>
                    <xdr:row>36</xdr:row>
                    <xdr:rowOff>247650</xdr:rowOff>
                  </from>
                  <to>
                    <xdr:col>18</xdr:col>
                    <xdr:colOff>628650</xdr:colOff>
                    <xdr:row>36</xdr:row>
                    <xdr:rowOff>466725</xdr:rowOff>
                  </to>
                </anchor>
              </controlPr>
            </control>
          </mc:Choice>
        </mc:AlternateContent>
        <mc:AlternateContent xmlns:mc="http://schemas.openxmlformats.org/markup-compatibility/2006">
          <mc:Choice Requires="x14">
            <control shapeId="31758" r:id="rId16" name="Check Box 14">
              <controlPr defaultSize="0" autoFill="0" autoLine="0" autoPict="0">
                <anchor moveWithCells="1">
                  <from>
                    <xdr:col>18</xdr:col>
                    <xdr:colOff>314325</xdr:colOff>
                    <xdr:row>38</xdr:row>
                    <xdr:rowOff>152400</xdr:rowOff>
                  </from>
                  <to>
                    <xdr:col>18</xdr:col>
                    <xdr:colOff>619125</xdr:colOff>
                    <xdr:row>38</xdr:row>
                    <xdr:rowOff>371475</xdr:rowOff>
                  </to>
                </anchor>
              </controlPr>
            </control>
          </mc:Choice>
        </mc:AlternateContent>
        <mc:AlternateContent xmlns:mc="http://schemas.openxmlformats.org/markup-compatibility/2006">
          <mc:Choice Requires="x14">
            <control shapeId="31759" r:id="rId17" name="Check Box 15">
              <controlPr defaultSize="0" autoFill="0" autoLine="0" autoPict="0">
                <anchor moveWithCells="1">
                  <from>
                    <xdr:col>18</xdr:col>
                    <xdr:colOff>314325</xdr:colOff>
                    <xdr:row>39</xdr:row>
                    <xdr:rowOff>152400</xdr:rowOff>
                  </from>
                  <to>
                    <xdr:col>18</xdr:col>
                    <xdr:colOff>619125</xdr:colOff>
                    <xdr:row>39</xdr:row>
                    <xdr:rowOff>371475</xdr:rowOff>
                  </to>
                </anchor>
              </controlPr>
            </control>
          </mc:Choice>
        </mc:AlternateContent>
        <mc:AlternateContent xmlns:mc="http://schemas.openxmlformats.org/markup-compatibility/2006">
          <mc:Choice Requires="x14">
            <control shapeId="31760" r:id="rId18" name="Check Box 16">
              <controlPr defaultSize="0" autoFill="0" autoLine="0" autoPict="0">
                <anchor moveWithCells="1">
                  <from>
                    <xdr:col>18</xdr:col>
                    <xdr:colOff>314325</xdr:colOff>
                    <xdr:row>40</xdr:row>
                    <xdr:rowOff>152400</xdr:rowOff>
                  </from>
                  <to>
                    <xdr:col>18</xdr:col>
                    <xdr:colOff>619125</xdr:colOff>
                    <xdr:row>40</xdr:row>
                    <xdr:rowOff>371475</xdr:rowOff>
                  </to>
                </anchor>
              </controlPr>
            </control>
          </mc:Choice>
        </mc:AlternateContent>
        <mc:AlternateContent xmlns:mc="http://schemas.openxmlformats.org/markup-compatibility/2006">
          <mc:Choice Requires="x14">
            <control shapeId="31761" r:id="rId19" name="Check Box 17">
              <controlPr defaultSize="0" autoFill="0" autoLine="0" autoPict="0">
                <anchor moveWithCells="1">
                  <from>
                    <xdr:col>18</xdr:col>
                    <xdr:colOff>314325</xdr:colOff>
                    <xdr:row>41</xdr:row>
                    <xdr:rowOff>152400</xdr:rowOff>
                  </from>
                  <to>
                    <xdr:col>18</xdr:col>
                    <xdr:colOff>619125</xdr:colOff>
                    <xdr:row>41</xdr:row>
                    <xdr:rowOff>371475</xdr:rowOff>
                  </to>
                </anchor>
              </controlPr>
            </control>
          </mc:Choice>
        </mc:AlternateContent>
        <mc:AlternateContent xmlns:mc="http://schemas.openxmlformats.org/markup-compatibility/2006">
          <mc:Choice Requires="x14">
            <control shapeId="31762" r:id="rId20" name="Check Box 18">
              <controlPr defaultSize="0" autoFill="0" autoLine="0" autoPict="0">
                <anchor moveWithCells="1">
                  <from>
                    <xdr:col>18</xdr:col>
                    <xdr:colOff>314325</xdr:colOff>
                    <xdr:row>42</xdr:row>
                    <xdr:rowOff>152400</xdr:rowOff>
                  </from>
                  <to>
                    <xdr:col>18</xdr:col>
                    <xdr:colOff>619125</xdr:colOff>
                    <xdr:row>42</xdr:row>
                    <xdr:rowOff>371475</xdr:rowOff>
                  </to>
                </anchor>
              </controlPr>
            </control>
          </mc:Choice>
        </mc:AlternateContent>
        <mc:AlternateContent xmlns:mc="http://schemas.openxmlformats.org/markup-compatibility/2006">
          <mc:Choice Requires="x14">
            <control shapeId="31763" r:id="rId21" name="Check Box 19">
              <controlPr defaultSize="0" autoFill="0" autoLine="0" autoPict="0">
                <anchor moveWithCells="1">
                  <from>
                    <xdr:col>18</xdr:col>
                    <xdr:colOff>314325</xdr:colOff>
                    <xdr:row>43</xdr:row>
                    <xdr:rowOff>152400</xdr:rowOff>
                  </from>
                  <to>
                    <xdr:col>18</xdr:col>
                    <xdr:colOff>619125</xdr:colOff>
                    <xdr:row>43</xdr:row>
                    <xdr:rowOff>371475</xdr:rowOff>
                  </to>
                </anchor>
              </controlPr>
            </control>
          </mc:Choice>
        </mc:AlternateContent>
        <mc:AlternateContent xmlns:mc="http://schemas.openxmlformats.org/markup-compatibility/2006">
          <mc:Choice Requires="x14">
            <control shapeId="31764" r:id="rId22" name="Check Box 20">
              <controlPr defaultSize="0" autoFill="0" autoLine="0" autoPict="0">
                <anchor moveWithCells="1">
                  <from>
                    <xdr:col>18</xdr:col>
                    <xdr:colOff>314325</xdr:colOff>
                    <xdr:row>50</xdr:row>
                    <xdr:rowOff>152400</xdr:rowOff>
                  </from>
                  <to>
                    <xdr:col>18</xdr:col>
                    <xdr:colOff>619125</xdr:colOff>
                    <xdr:row>50</xdr:row>
                    <xdr:rowOff>371475</xdr:rowOff>
                  </to>
                </anchor>
              </controlPr>
            </control>
          </mc:Choice>
        </mc:AlternateContent>
        <mc:AlternateContent xmlns:mc="http://schemas.openxmlformats.org/markup-compatibility/2006">
          <mc:Choice Requires="x14">
            <control shapeId="31765" r:id="rId23" name="Check Box 21">
              <controlPr defaultSize="0" autoFill="0" autoLine="0" autoPict="0">
                <anchor moveWithCells="1">
                  <from>
                    <xdr:col>18</xdr:col>
                    <xdr:colOff>314325</xdr:colOff>
                    <xdr:row>61</xdr:row>
                    <xdr:rowOff>266700</xdr:rowOff>
                  </from>
                  <to>
                    <xdr:col>18</xdr:col>
                    <xdr:colOff>619125</xdr:colOff>
                    <xdr:row>61</xdr:row>
                    <xdr:rowOff>485775</xdr:rowOff>
                  </to>
                </anchor>
              </controlPr>
            </control>
          </mc:Choice>
        </mc:AlternateContent>
        <mc:AlternateContent xmlns:mc="http://schemas.openxmlformats.org/markup-compatibility/2006">
          <mc:Choice Requires="x14">
            <control shapeId="31766" r:id="rId24" name="Check Box 22">
              <controlPr defaultSize="0" autoFill="0" autoLine="0" autoPict="0">
                <anchor moveWithCells="1">
                  <from>
                    <xdr:col>18</xdr:col>
                    <xdr:colOff>314325</xdr:colOff>
                    <xdr:row>63</xdr:row>
                    <xdr:rowOff>152400</xdr:rowOff>
                  </from>
                  <to>
                    <xdr:col>18</xdr:col>
                    <xdr:colOff>619125</xdr:colOff>
                    <xdr:row>63</xdr:row>
                    <xdr:rowOff>371475</xdr:rowOff>
                  </to>
                </anchor>
              </controlPr>
            </control>
          </mc:Choice>
        </mc:AlternateContent>
        <mc:AlternateContent xmlns:mc="http://schemas.openxmlformats.org/markup-compatibility/2006">
          <mc:Choice Requires="x14">
            <control shapeId="31767" r:id="rId25" name="Check Box 23">
              <controlPr defaultSize="0" autoFill="0" autoLine="0" autoPict="0">
                <anchor moveWithCells="1">
                  <from>
                    <xdr:col>18</xdr:col>
                    <xdr:colOff>314325</xdr:colOff>
                    <xdr:row>75</xdr:row>
                    <xdr:rowOff>152400</xdr:rowOff>
                  </from>
                  <to>
                    <xdr:col>18</xdr:col>
                    <xdr:colOff>619125</xdr:colOff>
                    <xdr:row>75</xdr:row>
                    <xdr:rowOff>371475</xdr:rowOff>
                  </to>
                </anchor>
              </controlPr>
            </control>
          </mc:Choice>
        </mc:AlternateContent>
        <mc:AlternateContent xmlns:mc="http://schemas.openxmlformats.org/markup-compatibility/2006">
          <mc:Choice Requires="x14">
            <control shapeId="31768" r:id="rId26" name="Check Box 24">
              <controlPr defaultSize="0" autoFill="0" autoLine="0" autoPict="0">
                <anchor moveWithCells="1">
                  <from>
                    <xdr:col>18</xdr:col>
                    <xdr:colOff>323850</xdr:colOff>
                    <xdr:row>82</xdr:row>
                    <xdr:rowOff>247650</xdr:rowOff>
                  </from>
                  <to>
                    <xdr:col>18</xdr:col>
                    <xdr:colOff>628650</xdr:colOff>
                    <xdr:row>82</xdr:row>
                    <xdr:rowOff>466725</xdr:rowOff>
                  </to>
                </anchor>
              </controlPr>
            </control>
          </mc:Choice>
        </mc:AlternateContent>
        <mc:AlternateContent xmlns:mc="http://schemas.openxmlformats.org/markup-compatibility/2006">
          <mc:Choice Requires="x14">
            <control shapeId="31769" r:id="rId27" name="Check Box 25">
              <controlPr defaultSize="0" autoFill="0" autoLine="0" autoPict="0">
                <anchor moveWithCells="1">
                  <from>
                    <xdr:col>18</xdr:col>
                    <xdr:colOff>314325</xdr:colOff>
                    <xdr:row>84</xdr:row>
                    <xdr:rowOff>142875</xdr:rowOff>
                  </from>
                  <to>
                    <xdr:col>18</xdr:col>
                    <xdr:colOff>619125</xdr:colOff>
                    <xdr:row>84</xdr:row>
                    <xdr:rowOff>361950</xdr:rowOff>
                  </to>
                </anchor>
              </controlPr>
            </control>
          </mc:Choice>
        </mc:AlternateContent>
        <mc:AlternateContent xmlns:mc="http://schemas.openxmlformats.org/markup-compatibility/2006">
          <mc:Choice Requires="x14">
            <control shapeId="31770" r:id="rId28" name="Check Box 26">
              <controlPr defaultSize="0" autoFill="0" autoLine="0" autoPict="0">
                <anchor moveWithCells="1">
                  <from>
                    <xdr:col>18</xdr:col>
                    <xdr:colOff>314325</xdr:colOff>
                    <xdr:row>85</xdr:row>
                    <xdr:rowOff>333375</xdr:rowOff>
                  </from>
                  <to>
                    <xdr:col>18</xdr:col>
                    <xdr:colOff>619125</xdr:colOff>
                    <xdr:row>85</xdr:row>
                    <xdr:rowOff>552450</xdr:rowOff>
                  </to>
                </anchor>
              </controlPr>
            </control>
          </mc:Choice>
        </mc:AlternateContent>
        <mc:AlternateContent xmlns:mc="http://schemas.openxmlformats.org/markup-compatibility/2006">
          <mc:Choice Requires="x14">
            <control shapeId="31771" r:id="rId29" name="Check Box 27">
              <controlPr defaultSize="0" autoFill="0" autoLine="0" autoPict="0">
                <anchor moveWithCells="1">
                  <from>
                    <xdr:col>18</xdr:col>
                    <xdr:colOff>314325</xdr:colOff>
                    <xdr:row>96</xdr:row>
                    <xdr:rowOff>247650</xdr:rowOff>
                  </from>
                  <to>
                    <xdr:col>18</xdr:col>
                    <xdr:colOff>619125</xdr:colOff>
                    <xdr:row>96</xdr:row>
                    <xdr:rowOff>466725</xdr:rowOff>
                  </to>
                </anchor>
              </controlPr>
            </control>
          </mc:Choice>
        </mc:AlternateContent>
        <mc:AlternateContent xmlns:mc="http://schemas.openxmlformats.org/markup-compatibility/2006">
          <mc:Choice Requires="x14">
            <control shapeId="31772" r:id="rId30" name="Check Box 28">
              <controlPr defaultSize="0" autoFill="0" autoLine="0" autoPict="0">
                <anchor moveWithCells="1">
                  <from>
                    <xdr:col>18</xdr:col>
                    <xdr:colOff>314325</xdr:colOff>
                    <xdr:row>103</xdr:row>
                    <xdr:rowOff>314325</xdr:rowOff>
                  </from>
                  <to>
                    <xdr:col>18</xdr:col>
                    <xdr:colOff>619125</xdr:colOff>
                    <xdr:row>103</xdr:row>
                    <xdr:rowOff>533400</xdr:rowOff>
                  </to>
                </anchor>
              </controlPr>
            </control>
          </mc:Choice>
        </mc:AlternateContent>
        <mc:AlternateContent xmlns:mc="http://schemas.openxmlformats.org/markup-compatibility/2006">
          <mc:Choice Requires="x14">
            <control shapeId="31773" r:id="rId31" name="Check Box 29">
              <controlPr defaultSize="0" autoFill="0" autoLine="0" autoPict="0">
                <anchor moveWithCells="1">
                  <from>
                    <xdr:col>18</xdr:col>
                    <xdr:colOff>314325</xdr:colOff>
                    <xdr:row>104</xdr:row>
                    <xdr:rowOff>323850</xdr:rowOff>
                  </from>
                  <to>
                    <xdr:col>18</xdr:col>
                    <xdr:colOff>619125</xdr:colOff>
                    <xdr:row>104</xdr:row>
                    <xdr:rowOff>552450</xdr:rowOff>
                  </to>
                </anchor>
              </controlPr>
            </control>
          </mc:Choice>
        </mc:AlternateContent>
        <mc:AlternateContent xmlns:mc="http://schemas.openxmlformats.org/markup-compatibility/2006">
          <mc:Choice Requires="x14">
            <control shapeId="31774" r:id="rId32" name="Check Box 30">
              <controlPr defaultSize="0" autoFill="0" autoLine="0" autoPict="0">
                <anchor moveWithCells="1">
                  <from>
                    <xdr:col>18</xdr:col>
                    <xdr:colOff>314325</xdr:colOff>
                    <xdr:row>106</xdr:row>
                    <xdr:rowOff>152400</xdr:rowOff>
                  </from>
                  <to>
                    <xdr:col>18</xdr:col>
                    <xdr:colOff>619125</xdr:colOff>
                    <xdr:row>106</xdr:row>
                    <xdr:rowOff>371475</xdr:rowOff>
                  </to>
                </anchor>
              </controlPr>
            </control>
          </mc:Choice>
        </mc:AlternateContent>
        <mc:AlternateContent xmlns:mc="http://schemas.openxmlformats.org/markup-compatibility/2006">
          <mc:Choice Requires="x14">
            <control shapeId="31775" r:id="rId33" name="Check Box 31">
              <controlPr defaultSize="0" autoFill="0" autoLine="0" autoPict="0">
                <anchor moveWithCells="1">
                  <from>
                    <xdr:col>18</xdr:col>
                    <xdr:colOff>314325</xdr:colOff>
                    <xdr:row>107</xdr:row>
                    <xdr:rowOff>142875</xdr:rowOff>
                  </from>
                  <to>
                    <xdr:col>18</xdr:col>
                    <xdr:colOff>619125</xdr:colOff>
                    <xdr:row>107</xdr:row>
                    <xdr:rowOff>361950</xdr:rowOff>
                  </to>
                </anchor>
              </controlPr>
            </control>
          </mc:Choice>
        </mc:AlternateContent>
        <mc:AlternateContent xmlns:mc="http://schemas.openxmlformats.org/markup-compatibility/2006">
          <mc:Choice Requires="x14">
            <control shapeId="31776" r:id="rId34" name="Check Box 32">
              <controlPr defaultSize="0" autoFill="0" autoLine="0" autoPict="0">
                <anchor moveWithCells="1">
                  <from>
                    <xdr:col>18</xdr:col>
                    <xdr:colOff>314325</xdr:colOff>
                    <xdr:row>108</xdr:row>
                    <xdr:rowOff>142875</xdr:rowOff>
                  </from>
                  <to>
                    <xdr:col>18</xdr:col>
                    <xdr:colOff>619125</xdr:colOff>
                    <xdr:row>108</xdr:row>
                    <xdr:rowOff>361950</xdr:rowOff>
                  </to>
                </anchor>
              </controlPr>
            </control>
          </mc:Choice>
        </mc:AlternateContent>
        <mc:AlternateContent xmlns:mc="http://schemas.openxmlformats.org/markup-compatibility/2006">
          <mc:Choice Requires="x14">
            <control shapeId="31777" r:id="rId35" name="Check Box 33">
              <controlPr defaultSize="0" autoFill="0" autoLine="0" autoPict="0">
                <anchor moveWithCells="1">
                  <from>
                    <xdr:col>18</xdr:col>
                    <xdr:colOff>314325</xdr:colOff>
                    <xdr:row>109</xdr:row>
                    <xdr:rowOff>200025</xdr:rowOff>
                  </from>
                  <to>
                    <xdr:col>18</xdr:col>
                    <xdr:colOff>619125</xdr:colOff>
                    <xdr:row>109</xdr:row>
                    <xdr:rowOff>419100</xdr:rowOff>
                  </to>
                </anchor>
              </controlPr>
            </control>
          </mc:Choice>
        </mc:AlternateContent>
        <mc:AlternateContent xmlns:mc="http://schemas.openxmlformats.org/markup-compatibility/2006">
          <mc:Choice Requires="x14">
            <control shapeId="31778" r:id="rId36" name="Check Box 34">
              <controlPr defaultSize="0" autoFill="0" autoLine="0" autoPict="0">
                <anchor moveWithCells="1">
                  <from>
                    <xdr:col>18</xdr:col>
                    <xdr:colOff>314325</xdr:colOff>
                    <xdr:row>112</xdr:row>
                    <xdr:rowOff>200025</xdr:rowOff>
                  </from>
                  <to>
                    <xdr:col>18</xdr:col>
                    <xdr:colOff>619125</xdr:colOff>
                    <xdr:row>112</xdr:row>
                    <xdr:rowOff>419100</xdr:rowOff>
                  </to>
                </anchor>
              </controlPr>
            </control>
          </mc:Choice>
        </mc:AlternateContent>
        <mc:AlternateContent xmlns:mc="http://schemas.openxmlformats.org/markup-compatibility/2006">
          <mc:Choice Requires="x14">
            <control shapeId="31779" r:id="rId37" name="Check Box 35">
              <controlPr defaultSize="0" autoFill="0" autoLine="0" autoPict="0">
                <anchor moveWithCells="1">
                  <from>
                    <xdr:col>18</xdr:col>
                    <xdr:colOff>314325</xdr:colOff>
                    <xdr:row>123</xdr:row>
                    <xdr:rowOff>152400</xdr:rowOff>
                  </from>
                  <to>
                    <xdr:col>18</xdr:col>
                    <xdr:colOff>619125</xdr:colOff>
                    <xdr:row>123</xdr:row>
                    <xdr:rowOff>371475</xdr:rowOff>
                  </to>
                </anchor>
              </controlPr>
            </control>
          </mc:Choice>
        </mc:AlternateContent>
        <mc:AlternateContent xmlns:mc="http://schemas.openxmlformats.org/markup-compatibility/2006">
          <mc:Choice Requires="x14">
            <control shapeId="31780" r:id="rId38" name="Check Box 36">
              <controlPr defaultSize="0" autoFill="0" autoLine="0" autoPict="0">
                <anchor moveWithCells="1">
                  <from>
                    <xdr:col>18</xdr:col>
                    <xdr:colOff>314325</xdr:colOff>
                    <xdr:row>125</xdr:row>
                    <xdr:rowOff>152400</xdr:rowOff>
                  </from>
                  <to>
                    <xdr:col>18</xdr:col>
                    <xdr:colOff>619125</xdr:colOff>
                    <xdr:row>125</xdr:row>
                    <xdr:rowOff>371475</xdr:rowOff>
                  </to>
                </anchor>
              </controlPr>
            </control>
          </mc:Choice>
        </mc:AlternateContent>
        <mc:AlternateContent xmlns:mc="http://schemas.openxmlformats.org/markup-compatibility/2006">
          <mc:Choice Requires="x14">
            <control shapeId="31781" r:id="rId39" name="Check Box 37">
              <controlPr defaultSize="0" autoFill="0" autoLine="0" autoPict="0">
                <anchor moveWithCells="1">
                  <from>
                    <xdr:col>18</xdr:col>
                    <xdr:colOff>314325</xdr:colOff>
                    <xdr:row>127</xdr:row>
                    <xdr:rowOff>142875</xdr:rowOff>
                  </from>
                  <to>
                    <xdr:col>18</xdr:col>
                    <xdr:colOff>619125</xdr:colOff>
                    <xdr:row>127</xdr:row>
                    <xdr:rowOff>361950</xdr:rowOff>
                  </to>
                </anchor>
              </controlPr>
            </control>
          </mc:Choice>
        </mc:AlternateContent>
        <mc:AlternateContent xmlns:mc="http://schemas.openxmlformats.org/markup-compatibility/2006">
          <mc:Choice Requires="x14">
            <control shapeId="31782" r:id="rId40" name="Check Box 38">
              <controlPr defaultSize="0" autoFill="0" autoLine="0" autoPict="0">
                <anchor moveWithCells="1">
                  <from>
                    <xdr:col>18</xdr:col>
                    <xdr:colOff>314325</xdr:colOff>
                    <xdr:row>137</xdr:row>
                    <xdr:rowOff>142875</xdr:rowOff>
                  </from>
                  <to>
                    <xdr:col>18</xdr:col>
                    <xdr:colOff>619125</xdr:colOff>
                    <xdr:row>137</xdr:row>
                    <xdr:rowOff>361950</xdr:rowOff>
                  </to>
                </anchor>
              </controlPr>
            </control>
          </mc:Choice>
        </mc:AlternateContent>
        <mc:AlternateContent xmlns:mc="http://schemas.openxmlformats.org/markup-compatibility/2006">
          <mc:Choice Requires="x14">
            <control shapeId="31783" r:id="rId41" name="Check Box 39">
              <controlPr defaultSize="0" autoFill="0" autoLine="0" autoPict="0">
                <anchor moveWithCells="1">
                  <from>
                    <xdr:col>18</xdr:col>
                    <xdr:colOff>314325</xdr:colOff>
                    <xdr:row>135</xdr:row>
                    <xdr:rowOff>142875</xdr:rowOff>
                  </from>
                  <to>
                    <xdr:col>18</xdr:col>
                    <xdr:colOff>619125</xdr:colOff>
                    <xdr:row>135</xdr:row>
                    <xdr:rowOff>361950</xdr:rowOff>
                  </to>
                </anchor>
              </controlPr>
            </control>
          </mc:Choice>
        </mc:AlternateContent>
        <mc:AlternateContent xmlns:mc="http://schemas.openxmlformats.org/markup-compatibility/2006">
          <mc:Choice Requires="x14">
            <control shapeId="31784" r:id="rId42" name="Check Box 40">
              <controlPr defaultSize="0" autoFill="0" autoLine="0" autoPict="0">
                <anchor moveWithCells="1">
                  <from>
                    <xdr:col>18</xdr:col>
                    <xdr:colOff>314325</xdr:colOff>
                    <xdr:row>136</xdr:row>
                    <xdr:rowOff>142875</xdr:rowOff>
                  </from>
                  <to>
                    <xdr:col>18</xdr:col>
                    <xdr:colOff>619125</xdr:colOff>
                    <xdr:row>136</xdr:row>
                    <xdr:rowOff>361950</xdr:rowOff>
                  </to>
                </anchor>
              </controlPr>
            </control>
          </mc:Choice>
        </mc:AlternateContent>
        <mc:AlternateContent xmlns:mc="http://schemas.openxmlformats.org/markup-compatibility/2006">
          <mc:Choice Requires="x14">
            <control shapeId="31785" r:id="rId43" name="Check Box 41">
              <controlPr defaultSize="0" autoFill="0" autoLine="0" autoPict="0">
                <anchor moveWithCells="1">
                  <from>
                    <xdr:col>18</xdr:col>
                    <xdr:colOff>314325</xdr:colOff>
                    <xdr:row>168</xdr:row>
                    <xdr:rowOff>152400</xdr:rowOff>
                  </from>
                  <to>
                    <xdr:col>18</xdr:col>
                    <xdr:colOff>619125</xdr:colOff>
                    <xdr:row>168</xdr:row>
                    <xdr:rowOff>371475</xdr:rowOff>
                  </to>
                </anchor>
              </controlPr>
            </control>
          </mc:Choice>
        </mc:AlternateContent>
        <mc:AlternateContent xmlns:mc="http://schemas.openxmlformats.org/markup-compatibility/2006">
          <mc:Choice Requires="x14">
            <control shapeId="31786" r:id="rId44" name="Check Box 42">
              <controlPr defaultSize="0" autoFill="0" autoLine="0" autoPict="0">
                <anchor moveWithCells="1">
                  <from>
                    <xdr:col>18</xdr:col>
                    <xdr:colOff>314325</xdr:colOff>
                    <xdr:row>169</xdr:row>
                    <xdr:rowOff>342900</xdr:rowOff>
                  </from>
                  <to>
                    <xdr:col>18</xdr:col>
                    <xdr:colOff>619125</xdr:colOff>
                    <xdr:row>169</xdr:row>
                    <xdr:rowOff>561975</xdr:rowOff>
                  </to>
                </anchor>
              </controlPr>
            </control>
          </mc:Choice>
        </mc:AlternateContent>
        <mc:AlternateContent xmlns:mc="http://schemas.openxmlformats.org/markup-compatibility/2006">
          <mc:Choice Requires="x14">
            <control shapeId="31787" r:id="rId45" name="Check Box 43">
              <controlPr defaultSize="0" autoFill="0" autoLine="0" autoPict="0">
                <anchor moveWithCells="1">
                  <from>
                    <xdr:col>18</xdr:col>
                    <xdr:colOff>314325</xdr:colOff>
                    <xdr:row>192</xdr:row>
                    <xdr:rowOff>295275</xdr:rowOff>
                  </from>
                  <to>
                    <xdr:col>18</xdr:col>
                    <xdr:colOff>619125</xdr:colOff>
                    <xdr:row>192</xdr:row>
                    <xdr:rowOff>514350</xdr:rowOff>
                  </to>
                </anchor>
              </controlPr>
            </control>
          </mc:Choice>
        </mc:AlternateContent>
        <mc:AlternateContent xmlns:mc="http://schemas.openxmlformats.org/markup-compatibility/2006">
          <mc:Choice Requires="x14">
            <control shapeId="31788" r:id="rId46" name="Check Box 44">
              <controlPr defaultSize="0" autoFill="0" autoLine="0" autoPict="0">
                <anchor moveWithCells="1">
                  <from>
                    <xdr:col>18</xdr:col>
                    <xdr:colOff>314325</xdr:colOff>
                    <xdr:row>194</xdr:row>
                    <xdr:rowOff>142875</xdr:rowOff>
                  </from>
                  <to>
                    <xdr:col>18</xdr:col>
                    <xdr:colOff>619125</xdr:colOff>
                    <xdr:row>194</xdr:row>
                    <xdr:rowOff>361950</xdr:rowOff>
                  </to>
                </anchor>
              </controlPr>
            </control>
          </mc:Choice>
        </mc:AlternateContent>
        <mc:AlternateContent xmlns:mc="http://schemas.openxmlformats.org/markup-compatibility/2006">
          <mc:Choice Requires="x14">
            <control shapeId="31789" r:id="rId47" name="Check Box 45">
              <controlPr defaultSize="0" autoFill="0" autoLine="0" autoPict="0">
                <anchor moveWithCells="1">
                  <from>
                    <xdr:col>18</xdr:col>
                    <xdr:colOff>314325</xdr:colOff>
                    <xdr:row>195</xdr:row>
                    <xdr:rowOff>142875</xdr:rowOff>
                  </from>
                  <to>
                    <xdr:col>18</xdr:col>
                    <xdr:colOff>619125</xdr:colOff>
                    <xdr:row>195</xdr:row>
                    <xdr:rowOff>361950</xdr:rowOff>
                  </to>
                </anchor>
              </controlPr>
            </control>
          </mc:Choice>
        </mc:AlternateContent>
        <mc:AlternateContent xmlns:mc="http://schemas.openxmlformats.org/markup-compatibility/2006">
          <mc:Choice Requires="x14">
            <control shapeId="31790" r:id="rId48" name="Check Box 46">
              <controlPr defaultSize="0" autoFill="0" autoLine="0" autoPict="0">
                <anchor moveWithCells="1">
                  <from>
                    <xdr:col>18</xdr:col>
                    <xdr:colOff>314325</xdr:colOff>
                    <xdr:row>196</xdr:row>
                    <xdr:rowOff>142875</xdr:rowOff>
                  </from>
                  <to>
                    <xdr:col>18</xdr:col>
                    <xdr:colOff>619125</xdr:colOff>
                    <xdr:row>196</xdr:row>
                    <xdr:rowOff>361950</xdr:rowOff>
                  </to>
                </anchor>
              </controlPr>
            </control>
          </mc:Choice>
        </mc:AlternateContent>
        <mc:AlternateContent xmlns:mc="http://schemas.openxmlformats.org/markup-compatibility/2006">
          <mc:Choice Requires="x14">
            <control shapeId="31791" r:id="rId49" name="Check Box 47">
              <controlPr defaultSize="0" autoFill="0" autoLine="0" autoPict="0">
                <anchor moveWithCells="1">
                  <from>
                    <xdr:col>18</xdr:col>
                    <xdr:colOff>314325</xdr:colOff>
                    <xdr:row>197</xdr:row>
                    <xdr:rowOff>142875</xdr:rowOff>
                  </from>
                  <to>
                    <xdr:col>18</xdr:col>
                    <xdr:colOff>619125</xdr:colOff>
                    <xdr:row>197</xdr:row>
                    <xdr:rowOff>361950</xdr:rowOff>
                  </to>
                </anchor>
              </controlPr>
            </control>
          </mc:Choice>
        </mc:AlternateContent>
        <mc:AlternateContent xmlns:mc="http://schemas.openxmlformats.org/markup-compatibility/2006">
          <mc:Choice Requires="x14">
            <control shapeId="31792" r:id="rId50" name="Check Box 48">
              <controlPr defaultSize="0" autoFill="0" autoLine="0" autoPict="0">
                <anchor moveWithCells="1">
                  <from>
                    <xdr:col>18</xdr:col>
                    <xdr:colOff>323850</xdr:colOff>
                    <xdr:row>150</xdr:row>
                    <xdr:rowOff>104775</xdr:rowOff>
                  </from>
                  <to>
                    <xdr:col>18</xdr:col>
                    <xdr:colOff>628650</xdr:colOff>
                    <xdr:row>150</xdr:row>
                    <xdr:rowOff>371475</xdr:rowOff>
                  </to>
                </anchor>
              </controlPr>
            </control>
          </mc:Choice>
        </mc:AlternateContent>
        <mc:AlternateContent xmlns:mc="http://schemas.openxmlformats.org/markup-compatibility/2006">
          <mc:Choice Requires="x14">
            <control shapeId="31793" r:id="rId51" name="Check Box 49">
              <controlPr defaultSize="0" autoFill="0" autoLine="0" autoPict="0">
                <anchor moveWithCells="1">
                  <from>
                    <xdr:col>18</xdr:col>
                    <xdr:colOff>323850</xdr:colOff>
                    <xdr:row>151</xdr:row>
                    <xdr:rowOff>104775</xdr:rowOff>
                  </from>
                  <to>
                    <xdr:col>18</xdr:col>
                    <xdr:colOff>628650</xdr:colOff>
                    <xdr:row>151</xdr:row>
                    <xdr:rowOff>371475</xdr:rowOff>
                  </to>
                </anchor>
              </controlPr>
            </control>
          </mc:Choice>
        </mc:AlternateContent>
        <mc:AlternateContent xmlns:mc="http://schemas.openxmlformats.org/markup-compatibility/2006">
          <mc:Choice Requires="x14">
            <control shapeId="31794" r:id="rId52" name="Check Box 50">
              <controlPr defaultSize="0" autoFill="0" autoLine="0" autoPict="0">
                <anchor moveWithCells="1">
                  <from>
                    <xdr:col>18</xdr:col>
                    <xdr:colOff>323850</xdr:colOff>
                    <xdr:row>153</xdr:row>
                    <xdr:rowOff>200025</xdr:rowOff>
                  </from>
                  <to>
                    <xdr:col>18</xdr:col>
                    <xdr:colOff>628650</xdr:colOff>
                    <xdr:row>153</xdr:row>
                    <xdr:rowOff>466725</xdr:rowOff>
                  </to>
                </anchor>
              </controlPr>
            </control>
          </mc:Choice>
        </mc:AlternateContent>
        <mc:AlternateContent xmlns:mc="http://schemas.openxmlformats.org/markup-compatibility/2006">
          <mc:Choice Requires="x14">
            <control shapeId="31795" r:id="rId53" name="Check Box 51">
              <controlPr defaultSize="0" autoFill="0" autoLine="0" autoPict="0">
                <anchor moveWithCells="1">
                  <from>
                    <xdr:col>18</xdr:col>
                    <xdr:colOff>323850</xdr:colOff>
                    <xdr:row>154</xdr:row>
                    <xdr:rowOff>104775</xdr:rowOff>
                  </from>
                  <to>
                    <xdr:col>18</xdr:col>
                    <xdr:colOff>628650</xdr:colOff>
                    <xdr:row>154</xdr:row>
                    <xdr:rowOff>371475</xdr:rowOff>
                  </to>
                </anchor>
              </controlPr>
            </control>
          </mc:Choice>
        </mc:AlternateContent>
        <mc:AlternateContent xmlns:mc="http://schemas.openxmlformats.org/markup-compatibility/2006">
          <mc:Choice Requires="x14">
            <control shapeId="31796" r:id="rId54" name="Check Box 52">
              <controlPr defaultSize="0" autoFill="0" autoLine="0" autoPict="0">
                <anchor moveWithCells="1">
                  <from>
                    <xdr:col>18</xdr:col>
                    <xdr:colOff>323850</xdr:colOff>
                    <xdr:row>161</xdr:row>
                    <xdr:rowOff>104775</xdr:rowOff>
                  </from>
                  <to>
                    <xdr:col>18</xdr:col>
                    <xdr:colOff>628650</xdr:colOff>
                    <xdr:row>161</xdr:row>
                    <xdr:rowOff>371475</xdr:rowOff>
                  </to>
                </anchor>
              </controlPr>
            </control>
          </mc:Choice>
        </mc:AlternateContent>
        <mc:AlternateContent xmlns:mc="http://schemas.openxmlformats.org/markup-compatibility/2006">
          <mc:Choice Requires="x14">
            <control shapeId="31797" r:id="rId55" name="Check Box 53">
              <controlPr defaultSize="0" autoFill="0" autoLine="0" autoPict="0">
                <anchor moveWithCells="1">
                  <from>
                    <xdr:col>18</xdr:col>
                    <xdr:colOff>323850</xdr:colOff>
                    <xdr:row>176</xdr:row>
                    <xdr:rowOff>219075</xdr:rowOff>
                  </from>
                  <to>
                    <xdr:col>18</xdr:col>
                    <xdr:colOff>628650</xdr:colOff>
                    <xdr:row>176</xdr:row>
                    <xdr:rowOff>485775</xdr:rowOff>
                  </to>
                </anchor>
              </controlPr>
            </control>
          </mc:Choice>
        </mc:AlternateContent>
        <mc:AlternateContent xmlns:mc="http://schemas.openxmlformats.org/markup-compatibility/2006">
          <mc:Choice Requires="x14">
            <control shapeId="31798" r:id="rId56" name="Check Box 54">
              <controlPr defaultSize="0" autoFill="0" autoLine="0" autoPict="0">
                <anchor moveWithCells="1">
                  <from>
                    <xdr:col>18</xdr:col>
                    <xdr:colOff>323850</xdr:colOff>
                    <xdr:row>178</xdr:row>
                    <xdr:rowOff>133350</xdr:rowOff>
                  </from>
                  <to>
                    <xdr:col>18</xdr:col>
                    <xdr:colOff>628650</xdr:colOff>
                    <xdr:row>178</xdr:row>
                    <xdr:rowOff>390525</xdr:rowOff>
                  </to>
                </anchor>
              </controlPr>
            </control>
          </mc:Choice>
        </mc:AlternateContent>
        <mc:AlternateContent xmlns:mc="http://schemas.openxmlformats.org/markup-compatibility/2006">
          <mc:Choice Requires="x14">
            <control shapeId="31799" r:id="rId57" name="Check Box 55">
              <controlPr defaultSize="0" autoFill="0" autoLine="0" autoPict="0">
                <anchor moveWithCells="1">
                  <from>
                    <xdr:col>18</xdr:col>
                    <xdr:colOff>323850</xdr:colOff>
                    <xdr:row>179</xdr:row>
                    <xdr:rowOff>180975</xdr:rowOff>
                  </from>
                  <to>
                    <xdr:col>18</xdr:col>
                    <xdr:colOff>628650</xdr:colOff>
                    <xdr:row>179</xdr:row>
                    <xdr:rowOff>457200</xdr:rowOff>
                  </to>
                </anchor>
              </controlPr>
            </control>
          </mc:Choice>
        </mc:AlternateContent>
        <mc:AlternateContent xmlns:mc="http://schemas.openxmlformats.org/markup-compatibility/2006">
          <mc:Choice Requires="x14">
            <control shapeId="31800" r:id="rId58" name="Check Box 56">
              <controlPr defaultSize="0" autoFill="0" autoLine="0" autoPict="0">
                <anchor moveWithCells="1">
                  <from>
                    <xdr:col>18</xdr:col>
                    <xdr:colOff>323850</xdr:colOff>
                    <xdr:row>180</xdr:row>
                    <xdr:rowOff>219075</xdr:rowOff>
                  </from>
                  <to>
                    <xdr:col>18</xdr:col>
                    <xdr:colOff>628650</xdr:colOff>
                    <xdr:row>180</xdr:row>
                    <xdr:rowOff>476250</xdr:rowOff>
                  </to>
                </anchor>
              </controlPr>
            </control>
          </mc:Choice>
        </mc:AlternateContent>
        <mc:AlternateContent xmlns:mc="http://schemas.openxmlformats.org/markup-compatibility/2006">
          <mc:Choice Requires="x14">
            <control shapeId="31801" r:id="rId59" name="Check Box 57">
              <controlPr defaultSize="0" autoFill="0" autoLine="0" autoPict="0">
                <anchor moveWithCells="1">
                  <from>
                    <xdr:col>18</xdr:col>
                    <xdr:colOff>323850</xdr:colOff>
                    <xdr:row>181</xdr:row>
                    <xdr:rowOff>190500</xdr:rowOff>
                  </from>
                  <to>
                    <xdr:col>18</xdr:col>
                    <xdr:colOff>628650</xdr:colOff>
                    <xdr:row>181</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U444"/>
  <sheetViews>
    <sheetView showGridLines="0" showRowColHeaders="0" zoomScale="90" zoomScaleNormal="90" workbookViewId="0">
      <selection activeCell="C19" sqref="C19"/>
    </sheetView>
  </sheetViews>
  <sheetFormatPr baseColWidth="10" defaultRowHeight="15" x14ac:dyDescent="0.25"/>
  <cols>
    <col min="1" max="1" width="30" style="6" customWidth="1"/>
    <col min="2" max="5" width="16.42578125" style="6" customWidth="1"/>
    <col min="6" max="6" width="11.42578125" style="6" customWidth="1"/>
    <col min="7" max="7" width="27" style="1" customWidth="1"/>
    <col min="8" max="8" width="16.5703125" style="1" customWidth="1"/>
    <col min="9" max="9" width="13.42578125" style="198" customWidth="1"/>
    <col min="10" max="11" width="19.28515625" style="1" customWidth="1"/>
    <col min="12" max="12" width="19.28515625" customWidth="1"/>
    <col min="13" max="16384" width="11.42578125" style="6"/>
  </cols>
  <sheetData>
    <row r="1" spans="7:11" ht="36" customHeight="1" x14ac:dyDescent="0.25">
      <c r="G1" s="179"/>
      <c r="H1"/>
      <c r="I1" s="197"/>
      <c r="J1"/>
      <c r="K1" s="6"/>
    </row>
    <row r="2" spans="7:11" customFormat="1" ht="38.25" customHeight="1" x14ac:dyDescent="0.25">
      <c r="I2" s="197"/>
    </row>
    <row r="3" spans="7:11" customFormat="1" ht="38.25" customHeight="1" x14ac:dyDescent="0.25">
      <c r="I3" s="197"/>
    </row>
    <row r="4" spans="7:11" customFormat="1" ht="38.25" customHeight="1" x14ac:dyDescent="0.25">
      <c r="I4" s="197"/>
    </row>
    <row r="5" spans="7:11" customFormat="1" ht="38.25" customHeight="1" x14ac:dyDescent="0.25">
      <c r="I5" s="197"/>
    </row>
    <row r="6" spans="7:11" customFormat="1" ht="38.25" customHeight="1" x14ac:dyDescent="0.25">
      <c r="I6" s="197"/>
    </row>
    <row r="7" spans="7:11" customFormat="1" ht="38.25" customHeight="1" x14ac:dyDescent="0.25">
      <c r="I7" s="197"/>
    </row>
    <row r="8" spans="7:11" customFormat="1" ht="38.25" customHeight="1" x14ac:dyDescent="0.25">
      <c r="I8" s="197"/>
    </row>
    <row r="9" spans="7:11" customFormat="1" ht="38.25" customHeight="1" x14ac:dyDescent="0.25">
      <c r="I9" s="197"/>
    </row>
    <row r="10" spans="7:11" customFormat="1" ht="38.25" customHeight="1" x14ac:dyDescent="0.25">
      <c r="I10" s="197"/>
    </row>
    <row r="11" spans="7:11" customFormat="1" ht="38.25" customHeight="1" x14ac:dyDescent="0.25">
      <c r="I11" s="197"/>
    </row>
    <row r="12" spans="7:11" customFormat="1" ht="38.25" customHeight="1" x14ac:dyDescent="0.25">
      <c r="I12" s="197"/>
    </row>
    <row r="13" spans="7:11" customFormat="1" ht="38.25" customHeight="1" x14ac:dyDescent="0.25">
      <c r="I13" s="197"/>
    </row>
    <row r="14" spans="7:11" customFormat="1" ht="38.25" customHeight="1" x14ac:dyDescent="0.25">
      <c r="I14" s="197"/>
    </row>
    <row r="15" spans="7:11" customFormat="1" ht="38.25" customHeight="1" x14ac:dyDescent="0.25">
      <c r="I15" s="197"/>
    </row>
    <row r="16" spans="7:11" customFormat="1" ht="38.25" customHeight="1" x14ac:dyDescent="0.25">
      <c r="I16" s="197"/>
    </row>
    <row r="17" spans="1:21" customFormat="1" ht="38.25" customHeight="1" x14ac:dyDescent="0.25">
      <c r="A17" s="622" t="s">
        <v>1140</v>
      </c>
      <c r="I17" s="197"/>
    </row>
    <row r="18" spans="1:21" customFormat="1" ht="38.25" customHeight="1" x14ac:dyDescent="0.25">
      <c r="A18" s="750" t="str">
        <f>IF(Datos!E3&lt;&gt;"",Datos!E3,IF(Datos!E4&lt;&gt;"",Datos!E4,IF(Datos!E5&lt;&gt;"",Datos!E5,IF(Datos!E6&lt;&gt;"",Datos!E6,IF(Datos!E7&lt;&gt;"",Datos!E7,IF(Datos!E8&lt;&gt;"",Datos!E8,IF(Datos!E9&lt;&gt;"",Datos!E9,IF(Datos!E10&lt;&gt;"",Datos!E10))))))))</f>
        <v> JABIL MEXICO INVESTMENT, S. DE R.L. DE C.V.</v>
      </c>
      <c r="B18" s="750"/>
      <c r="C18" s="750"/>
      <c r="I18" s="197"/>
    </row>
    <row r="19" spans="1:21" ht="38.25" customHeight="1" x14ac:dyDescent="0.25"/>
    <row r="20" spans="1:21" ht="23.25" customHeight="1" x14ac:dyDescent="0.25"/>
    <row r="21" spans="1:21" ht="22.5" customHeight="1" x14ac:dyDescent="0.25">
      <c r="A21" s="527"/>
      <c r="B21" s="731"/>
      <c r="C21" s="731"/>
      <c r="D21" s="731"/>
      <c r="E21" s="731"/>
    </row>
    <row r="22" spans="1:21" ht="22.5" customHeight="1" x14ac:dyDescent="0.25">
      <c r="A22" s="527"/>
      <c r="B22" s="749"/>
      <c r="C22" s="749"/>
    </row>
    <row r="23" spans="1:21" ht="25.5" customHeight="1" x14ac:dyDescent="0.25"/>
    <row r="24" spans="1:21" ht="25.5" customHeight="1" x14ac:dyDescent="0.25"/>
    <row r="25" spans="1:21" ht="42.75" customHeight="1" x14ac:dyDescent="0.25">
      <c r="A25" s="735" t="s">
        <v>1098</v>
      </c>
      <c r="B25" s="735"/>
      <c r="C25" s="735"/>
      <c r="D25" s="735"/>
      <c r="E25" s="735"/>
      <c r="F25" s="735"/>
    </row>
    <row r="26" spans="1:21" ht="8.25" customHeight="1" x14ac:dyDescent="0.25">
      <c r="A26" s="735"/>
      <c r="B26" s="735"/>
      <c r="C26" s="735"/>
      <c r="D26" s="735"/>
      <c r="E26" s="735"/>
      <c r="F26" s="735"/>
    </row>
    <row r="27" spans="1:21" ht="52.5" customHeight="1" x14ac:dyDescent="0.25">
      <c r="A27" s="751" t="s">
        <v>1097</v>
      </c>
      <c r="B27" s="735"/>
      <c r="C27" s="735"/>
      <c r="H27" s="180"/>
      <c r="I27" s="201"/>
    </row>
    <row r="28" spans="1:21" ht="21.75" customHeight="1" x14ac:dyDescent="0.25">
      <c r="A28" s="1" t="s">
        <v>1099</v>
      </c>
      <c r="G28" s="6"/>
      <c r="H28" s="6"/>
      <c r="I28" s="6"/>
      <c r="J28"/>
      <c r="K28"/>
      <c r="M28"/>
      <c r="N28"/>
      <c r="O28"/>
      <c r="P28"/>
      <c r="Q28"/>
      <c r="R28"/>
      <c r="S28"/>
      <c r="T28"/>
      <c r="U28"/>
    </row>
    <row r="29" spans="1:21" ht="22.5" customHeight="1" x14ac:dyDescent="0.25">
      <c r="A29" s="736" t="s">
        <v>1128</v>
      </c>
      <c r="B29" s="736"/>
      <c r="C29" s="736"/>
      <c r="D29" s="736"/>
      <c r="E29" s="736"/>
      <c r="F29" s="736"/>
      <c r="G29" s="553"/>
      <c r="H29" s="553"/>
      <c r="I29" s="553"/>
      <c r="J29"/>
      <c r="K29"/>
      <c r="M29"/>
      <c r="N29"/>
      <c r="O29"/>
      <c r="P29"/>
      <c r="Q29"/>
      <c r="R29"/>
      <c r="S29"/>
      <c r="T29"/>
      <c r="U29"/>
    </row>
    <row r="30" spans="1:21" ht="7.5" customHeight="1" x14ac:dyDescent="0.25">
      <c r="J30"/>
      <c r="K30"/>
      <c r="M30"/>
      <c r="N30"/>
      <c r="O30"/>
      <c r="P30"/>
      <c r="Q30"/>
      <c r="R30"/>
      <c r="S30"/>
      <c r="T30"/>
      <c r="U30"/>
    </row>
    <row r="31" spans="1:21" ht="106.5" customHeight="1" x14ac:dyDescent="0.25">
      <c r="A31" s="737" t="s">
        <v>864</v>
      </c>
      <c r="B31" s="737"/>
      <c r="C31" s="737"/>
      <c r="D31" s="737"/>
      <c r="E31" s="737"/>
      <c r="F31" s="737"/>
      <c r="J31"/>
      <c r="K31"/>
      <c r="M31"/>
      <c r="N31"/>
      <c r="O31"/>
      <c r="P31"/>
      <c r="Q31"/>
      <c r="R31"/>
      <c r="S31"/>
      <c r="T31"/>
      <c r="U31"/>
    </row>
    <row r="32" spans="1:21" ht="11.25" customHeight="1" x14ac:dyDescent="0.25">
      <c r="J32"/>
      <c r="K32"/>
      <c r="M32"/>
      <c r="N32"/>
      <c r="O32"/>
      <c r="P32"/>
      <c r="Q32"/>
      <c r="R32"/>
      <c r="S32"/>
      <c r="T32"/>
      <c r="U32"/>
    </row>
    <row r="33" spans="1:21" ht="187.5" customHeight="1" x14ac:dyDescent="0.25">
      <c r="B33" s="546">
        <f>'1.5 a 5 Micro'!AA4</f>
        <v>0</v>
      </c>
      <c r="C33" s="546">
        <f>D33-B33</f>
        <v>1</v>
      </c>
      <c r="D33" s="547">
        <v>1</v>
      </c>
      <c r="J33"/>
      <c r="K33"/>
      <c r="M33"/>
      <c r="N33"/>
      <c r="O33"/>
      <c r="P33"/>
      <c r="Q33"/>
      <c r="R33"/>
      <c r="S33"/>
      <c r="T33"/>
      <c r="U33"/>
    </row>
    <row r="34" spans="1:21" ht="7.5" customHeight="1" x14ac:dyDescent="0.25">
      <c r="J34"/>
      <c r="K34"/>
      <c r="M34"/>
      <c r="N34"/>
      <c r="O34"/>
      <c r="P34"/>
      <c r="Q34"/>
      <c r="R34"/>
      <c r="S34"/>
      <c r="T34"/>
      <c r="U34"/>
    </row>
    <row r="35" spans="1:21" ht="24" customHeight="1" x14ac:dyDescent="0.25">
      <c r="A35" s="727" t="s">
        <v>1129</v>
      </c>
      <c r="B35" s="727"/>
      <c r="C35" s="727"/>
      <c r="D35" s="727"/>
      <c r="E35" s="727"/>
      <c r="F35" s="727"/>
      <c r="G35" s="6"/>
      <c r="J35"/>
      <c r="K35"/>
      <c r="M35"/>
      <c r="N35"/>
      <c r="O35"/>
      <c r="P35"/>
      <c r="Q35"/>
      <c r="R35"/>
      <c r="S35"/>
      <c r="T35"/>
      <c r="U35"/>
    </row>
    <row r="36" spans="1:21" ht="165.75" customHeight="1" x14ac:dyDescent="0.25">
      <c r="A36" s="732" t="s">
        <v>902</v>
      </c>
      <c r="B36" s="732"/>
      <c r="C36" s="732"/>
      <c r="D36" s="732"/>
      <c r="E36" s="732"/>
      <c r="F36" s="732"/>
      <c r="G36" s="6"/>
      <c r="H36" s="6"/>
      <c r="I36" s="6"/>
      <c r="K36" s="202"/>
    </row>
    <row r="37" spans="1:21" ht="7.5" customHeight="1" x14ac:dyDescent="0.25">
      <c r="G37" s="552"/>
      <c r="H37" s="552"/>
      <c r="I37" s="552"/>
      <c r="K37" s="202"/>
    </row>
    <row r="38" spans="1:21" ht="187.5" customHeight="1" x14ac:dyDescent="0.25">
      <c r="B38" s="546">
        <f>'1.5 a 5 Micro'!AA69</f>
        <v>0</v>
      </c>
      <c r="C38" s="546">
        <f>D38-B38</f>
        <v>1</v>
      </c>
      <c r="D38" s="547">
        <v>1</v>
      </c>
    </row>
    <row r="39" spans="1:21" ht="11.25" customHeight="1" x14ac:dyDescent="0.25">
      <c r="G39" s="182"/>
      <c r="H39" s="181"/>
    </row>
    <row r="40" spans="1:21" ht="22.5" customHeight="1" x14ac:dyDescent="0.25">
      <c r="A40" s="733" t="s">
        <v>1130</v>
      </c>
      <c r="B40" s="733"/>
      <c r="C40" s="733"/>
      <c r="D40" s="733"/>
      <c r="E40" s="733"/>
      <c r="F40" s="733"/>
      <c r="G40" s="6"/>
    </row>
    <row r="41" spans="1:21" ht="171.75" customHeight="1" x14ac:dyDescent="0.25">
      <c r="A41" s="728" t="s">
        <v>865</v>
      </c>
      <c r="B41" s="728"/>
      <c r="C41" s="728"/>
      <c r="D41" s="728"/>
      <c r="E41" s="728"/>
      <c r="F41" s="728"/>
      <c r="G41" s="6"/>
      <c r="H41" s="6"/>
      <c r="I41" s="6"/>
    </row>
    <row r="42" spans="1:21" ht="7.5" customHeight="1" x14ac:dyDescent="0.25"/>
    <row r="43" spans="1:21" ht="187.5" customHeight="1" x14ac:dyDescent="0.25">
      <c r="B43" s="546">
        <f>'1.5 a 5 Micro'!AA143</f>
        <v>0</v>
      </c>
      <c r="C43" s="546">
        <f>D43-B43</f>
        <v>1</v>
      </c>
      <c r="D43" s="547">
        <v>1</v>
      </c>
    </row>
    <row r="44" spans="1:21" ht="11.25" customHeight="1" x14ac:dyDescent="0.25"/>
    <row r="45" spans="1:21" ht="48" customHeight="1" x14ac:dyDescent="0.25">
      <c r="A45" s="738" t="s">
        <v>1100</v>
      </c>
      <c r="B45" s="738"/>
      <c r="C45" s="738"/>
      <c r="D45" s="738"/>
      <c r="E45" s="738"/>
      <c r="F45" s="738"/>
      <c r="G45" s="6"/>
    </row>
    <row r="46" spans="1:21" ht="11.25" customHeight="1" thickBot="1" x14ac:dyDescent="0.3"/>
    <row r="47" spans="1:21" ht="49.5" customHeight="1" thickTop="1" thickBot="1" x14ac:dyDescent="0.3">
      <c r="A47" s="594"/>
      <c r="B47" s="742" t="s">
        <v>1101</v>
      </c>
      <c r="C47" s="742"/>
      <c r="D47" s="742"/>
      <c r="E47" s="742"/>
      <c r="F47" s="743"/>
    </row>
    <row r="48" spans="1:21" ht="69" customHeight="1" thickTop="1" thickBot="1" x14ac:dyDescent="0.3">
      <c r="A48" s="594"/>
      <c r="B48" s="744" t="s">
        <v>1102</v>
      </c>
      <c r="C48" s="744"/>
      <c r="D48" s="744"/>
      <c r="E48" s="744"/>
      <c r="F48" s="745"/>
    </row>
    <row r="49" spans="1:9" ht="77.25" customHeight="1" thickTop="1" thickBot="1" x14ac:dyDescent="0.3">
      <c r="A49" s="594"/>
      <c r="B49" s="744" t="s">
        <v>1103</v>
      </c>
      <c r="C49" s="744"/>
      <c r="D49" s="744"/>
      <c r="E49" s="744"/>
      <c r="F49" s="745"/>
    </row>
    <row r="50" spans="1:9" ht="107.25" customHeight="1" thickTop="1" thickBot="1" x14ac:dyDescent="0.3">
      <c r="A50" s="594"/>
      <c r="B50" s="744" t="s">
        <v>1104</v>
      </c>
      <c r="C50" s="744"/>
      <c r="D50" s="744"/>
      <c r="E50" s="744"/>
      <c r="F50" s="745"/>
    </row>
    <row r="51" spans="1:9" ht="7.5" customHeight="1" thickTop="1" x14ac:dyDescent="0.25">
      <c r="B51" s="554"/>
      <c r="C51" s="554"/>
      <c r="D51" s="554"/>
      <c r="E51" s="554"/>
      <c r="F51" s="554"/>
    </row>
    <row r="52" spans="1:9" ht="22.5" customHeight="1" x14ac:dyDescent="0.25">
      <c r="A52" s="739" t="s">
        <v>1114</v>
      </c>
      <c r="B52" s="739"/>
      <c r="C52" s="739"/>
      <c r="D52" s="739"/>
      <c r="E52" s="739"/>
      <c r="F52" s="739"/>
    </row>
    <row r="53" spans="1:9" ht="17.25" customHeight="1" x14ac:dyDescent="0.25">
      <c r="A53" s="751" t="s">
        <v>1113</v>
      </c>
      <c r="B53" s="751"/>
      <c r="C53" s="751"/>
      <c r="D53" s="751"/>
      <c r="E53" s="751"/>
      <c r="F53" s="751"/>
    </row>
    <row r="54" spans="1:9" ht="21" customHeight="1" x14ac:dyDescent="0.25">
      <c r="A54" s="740" t="s">
        <v>1122</v>
      </c>
      <c r="B54" s="740"/>
      <c r="C54" s="740"/>
      <c r="D54" s="740"/>
      <c r="E54" s="740"/>
      <c r="F54" s="740"/>
    </row>
    <row r="55" spans="1:9" ht="20.25" customHeight="1" x14ac:dyDescent="0.25">
      <c r="A55" s="740" t="s">
        <v>1123</v>
      </c>
      <c r="B55" s="740"/>
      <c r="C55" s="740"/>
      <c r="D55" s="740"/>
      <c r="E55" s="740"/>
      <c r="F55" s="740"/>
    </row>
    <row r="56" spans="1:9" ht="22.5" customHeight="1" x14ac:dyDescent="0.25">
      <c r="A56" s="741" t="s">
        <v>1106</v>
      </c>
      <c r="B56" s="741"/>
      <c r="C56" s="741"/>
      <c r="D56" s="741"/>
      <c r="E56" s="741"/>
      <c r="F56" s="741"/>
    </row>
    <row r="57" spans="1:9" ht="37.5" customHeight="1" x14ac:dyDescent="0.25">
      <c r="A57" s="530" t="s">
        <v>1105</v>
      </c>
      <c r="B57" s="532" t="s">
        <v>1107</v>
      </c>
      <c r="C57" s="531" t="s">
        <v>1108</v>
      </c>
      <c r="D57" s="533" t="s">
        <v>1109</v>
      </c>
      <c r="E57" s="534" t="s">
        <v>1110</v>
      </c>
      <c r="F57" s="530" t="s">
        <v>1111</v>
      </c>
    </row>
    <row r="58" spans="1:9" ht="22.5" customHeight="1" x14ac:dyDescent="0.25">
      <c r="A58" s="535" t="s">
        <v>117</v>
      </c>
      <c r="B58" s="734" t="s">
        <v>1112</v>
      </c>
      <c r="C58" s="734"/>
      <c r="D58" s="734"/>
      <c r="E58" s="734"/>
      <c r="F58" s="734"/>
    </row>
    <row r="59" spans="1:9" ht="33.75" customHeight="1" x14ac:dyDescent="0.25">
      <c r="A59" s="536" t="s">
        <v>118</v>
      </c>
      <c r="B59" s="543">
        <f>'1.5 a 5 Micro'!AA11</f>
        <v>0</v>
      </c>
      <c r="C59" s="543">
        <f>'1.5 a 5 Micro'!AA13</f>
        <v>0</v>
      </c>
      <c r="D59" s="537"/>
      <c r="E59" s="537"/>
      <c r="F59" s="544" t="str">
        <f>IF(AND(B59=1,C59=1),"CUMPLE","NO CUMPLE")</f>
        <v>NO CUMPLE</v>
      </c>
      <c r="G59" s="6"/>
      <c r="H59" s="6"/>
      <c r="I59" s="6"/>
    </row>
    <row r="60" spans="1:9" ht="7.5" customHeight="1" x14ac:dyDescent="0.25">
      <c r="G60" s="184"/>
      <c r="H60" s="184"/>
      <c r="I60" s="199"/>
    </row>
    <row r="61" spans="1:9" ht="33.75" customHeight="1" x14ac:dyDescent="0.25">
      <c r="A61" s="538" t="s">
        <v>0</v>
      </c>
      <c r="B61" s="543">
        <f>'1.5 a 5 Micro'!AA26</f>
        <v>0</v>
      </c>
      <c r="C61" s="543">
        <f>'1.5 a 5 Micro'!AA28</f>
        <v>0</v>
      </c>
      <c r="D61" s="537"/>
      <c r="E61" s="537"/>
      <c r="F61" s="544" t="str">
        <f>IF(AND(B61=1,C61=1),"CUMPLE","NO CUMPLE")</f>
        <v>NO CUMPLE</v>
      </c>
      <c r="G61" s="6"/>
      <c r="H61" s="6"/>
      <c r="I61" s="6"/>
    </row>
    <row r="62" spans="1:9" ht="7.5" customHeight="1" x14ac:dyDescent="0.25">
      <c r="G62" s="183"/>
      <c r="H62" s="181"/>
    </row>
    <row r="63" spans="1:9" ht="33.75" customHeight="1" x14ac:dyDescent="0.25">
      <c r="A63" s="538" t="s">
        <v>142</v>
      </c>
      <c r="B63" s="543">
        <f>'1.5 a 5 Micro'!AA37</f>
        <v>0</v>
      </c>
      <c r="C63" s="543">
        <f>'1.5 a 5 Micro'!AA39</f>
        <v>0</v>
      </c>
      <c r="D63" s="537"/>
      <c r="E63" s="537"/>
      <c r="F63" s="544" t="str">
        <f>IF(AND(B63=1,C63=1),"CUMPLE","NO CUMPLE")</f>
        <v>NO CUMPLE</v>
      </c>
      <c r="G63" s="183"/>
      <c r="H63" s="181"/>
    </row>
    <row r="64" spans="1:9" ht="8.25" customHeight="1" x14ac:dyDescent="0.25">
      <c r="G64" s="6"/>
      <c r="H64" s="6"/>
      <c r="I64" s="6"/>
    </row>
    <row r="65" spans="1:11" ht="33.75" customHeight="1" x14ac:dyDescent="0.25">
      <c r="A65" s="538" t="s">
        <v>150</v>
      </c>
      <c r="B65" s="543">
        <f>'1.5 a 5 Micro'!AA51</f>
        <v>0</v>
      </c>
      <c r="C65" s="537"/>
      <c r="D65" s="537"/>
      <c r="E65" s="537"/>
      <c r="F65" s="544" t="str">
        <f>IF(AND(B65=1),"CUMPLE","NO CUMPLE")</f>
        <v>NO CUMPLE</v>
      </c>
      <c r="G65" s="6"/>
      <c r="H65" s="6"/>
      <c r="I65" s="6"/>
    </row>
    <row r="66" spans="1:11" ht="7.5" customHeight="1" x14ac:dyDescent="0.25">
      <c r="G66" s="6"/>
      <c r="H66" s="6"/>
      <c r="I66" s="6"/>
    </row>
    <row r="67" spans="1:11" ht="22.5" customHeight="1" x14ac:dyDescent="0.25">
      <c r="A67" s="535" t="s">
        <v>117</v>
      </c>
      <c r="B67" s="734" t="s">
        <v>154</v>
      </c>
      <c r="C67" s="734"/>
      <c r="D67" s="734"/>
      <c r="E67" s="734"/>
      <c r="F67" s="734"/>
      <c r="G67" s="6"/>
      <c r="H67" s="6"/>
      <c r="I67" s="6"/>
    </row>
    <row r="68" spans="1:11" ht="33.75" customHeight="1" x14ac:dyDescent="0.25">
      <c r="A68" s="538" t="s">
        <v>156</v>
      </c>
      <c r="B68" s="543">
        <f>'1.5 a 5 Micro'!AA62</f>
        <v>0</v>
      </c>
      <c r="C68" s="539"/>
      <c r="D68" s="539"/>
      <c r="E68" s="543">
        <f>'1.5 a 5 Micro'!AA64</f>
        <v>0</v>
      </c>
      <c r="F68" s="544" t="str">
        <f>IF(AND(B68=1,E68=1),"CUMPLE","NO CUMPLE")</f>
        <v>NO CUMPLE</v>
      </c>
    </row>
    <row r="69" spans="1:11" ht="22.5" customHeight="1" x14ac:dyDescent="0.25">
      <c r="A69"/>
      <c r="B69"/>
      <c r="C69"/>
      <c r="D69"/>
      <c r="E69"/>
      <c r="F69"/>
    </row>
    <row r="70" spans="1:11" ht="22.5" customHeight="1" x14ac:dyDescent="0.25">
      <c r="A70" s="746" t="s">
        <v>1116</v>
      </c>
      <c r="B70" s="746"/>
      <c r="C70" s="747" t="s">
        <v>1115</v>
      </c>
      <c r="D70" s="747"/>
      <c r="E70" s="747"/>
      <c r="F70"/>
    </row>
    <row r="71" spans="1:11" ht="22.5" customHeight="1" x14ac:dyDescent="0.25">
      <c r="A71"/>
      <c r="B71"/>
      <c r="C71"/>
      <c r="D71"/>
      <c r="E71"/>
      <c r="F71"/>
      <c r="G71" s="549"/>
      <c r="H71" s="549"/>
      <c r="I71" s="549"/>
    </row>
    <row r="72" spans="1:11" ht="21.75" customHeight="1" x14ac:dyDescent="0.25">
      <c r="A72" s="753" t="s">
        <v>1117</v>
      </c>
      <c r="B72" s="753"/>
      <c r="C72" s="753"/>
      <c r="D72" s="753"/>
      <c r="E72" s="753"/>
      <c r="F72" s="753"/>
      <c r="J72"/>
      <c r="K72"/>
    </row>
    <row r="73" spans="1:11" ht="37.5" customHeight="1" x14ac:dyDescent="0.25">
      <c r="A73" s="530" t="s">
        <v>1105</v>
      </c>
      <c r="B73" s="532" t="s">
        <v>1107</v>
      </c>
      <c r="C73" s="531" t="s">
        <v>1108</v>
      </c>
      <c r="D73" s="533" t="s">
        <v>1109</v>
      </c>
      <c r="E73" s="534" t="s">
        <v>1110</v>
      </c>
      <c r="F73" s="530" t="s">
        <v>1111</v>
      </c>
      <c r="G73" s="6"/>
      <c r="H73" s="6"/>
      <c r="I73" s="6"/>
      <c r="J73"/>
      <c r="K73"/>
    </row>
    <row r="74" spans="1:11" ht="31.5" customHeight="1" x14ac:dyDescent="0.25">
      <c r="A74" s="535" t="s">
        <v>117</v>
      </c>
      <c r="B74" s="734" t="s">
        <v>165</v>
      </c>
      <c r="C74" s="734"/>
      <c r="D74" s="734"/>
      <c r="E74" s="734"/>
      <c r="F74" s="734"/>
      <c r="G74" s="6"/>
      <c r="H74" s="6"/>
      <c r="I74" s="6"/>
      <c r="J74"/>
      <c r="K74"/>
    </row>
    <row r="75" spans="1:11" ht="33.75" customHeight="1" x14ac:dyDescent="0.25">
      <c r="A75" s="529" t="s">
        <v>167</v>
      </c>
      <c r="B75" s="543">
        <f>'1.5 a 5 Micro'!AA76</f>
        <v>0</v>
      </c>
      <c r="C75" s="539"/>
      <c r="D75" s="539"/>
      <c r="E75" s="539"/>
      <c r="F75" s="544" t="str">
        <f>IF(AND(B75=1),"CUMPLE","NO CUMPLE")</f>
        <v>NO CUMPLE</v>
      </c>
      <c r="G75" s="6"/>
      <c r="H75" s="6"/>
      <c r="I75" s="6"/>
      <c r="J75"/>
      <c r="K75"/>
    </row>
    <row r="76" spans="1:11" ht="7.5" customHeight="1" x14ac:dyDescent="0.25">
      <c r="A76"/>
      <c r="B76"/>
      <c r="C76"/>
      <c r="D76"/>
      <c r="E76"/>
      <c r="F76"/>
      <c r="G76" s="6"/>
      <c r="H76" s="6"/>
      <c r="I76" s="6"/>
      <c r="J76"/>
      <c r="K76"/>
    </row>
    <row r="77" spans="1:11" ht="33.75" customHeight="1" x14ac:dyDescent="0.25">
      <c r="A77" s="529" t="s">
        <v>170</v>
      </c>
      <c r="B77" s="543">
        <f>'1.5 a 5 Micro'!AA83</f>
        <v>0</v>
      </c>
      <c r="C77" s="543">
        <f>'1.5 a 5 Micro'!AA85</f>
        <v>0</v>
      </c>
      <c r="D77" s="539"/>
      <c r="E77" s="539"/>
      <c r="F77" s="544" t="str">
        <f>IF(AND(B77=1,C77=1),"CUMPLE","NO CUMPLE")</f>
        <v>NO CUMPLE</v>
      </c>
      <c r="G77" s="6"/>
      <c r="H77" s="6"/>
      <c r="I77" s="6"/>
      <c r="J77"/>
      <c r="K77"/>
    </row>
    <row r="78" spans="1:11" ht="7.5" customHeight="1" x14ac:dyDescent="0.25">
      <c r="A78" s="529"/>
      <c r="B78"/>
      <c r="C78"/>
      <c r="D78"/>
      <c r="E78"/>
      <c r="F78"/>
      <c r="G78" s="6"/>
      <c r="H78" s="6"/>
      <c r="I78" s="6"/>
      <c r="J78"/>
      <c r="K78"/>
    </row>
    <row r="79" spans="1:11" ht="22.5" customHeight="1" x14ac:dyDescent="0.25">
      <c r="A79" s="535" t="s">
        <v>117</v>
      </c>
      <c r="B79" s="734" t="s">
        <v>176</v>
      </c>
      <c r="C79" s="734"/>
      <c r="D79" s="734"/>
      <c r="E79" s="734"/>
      <c r="F79" s="734"/>
      <c r="G79" s="6"/>
      <c r="H79" s="6"/>
      <c r="I79" s="6"/>
      <c r="J79"/>
      <c r="K79"/>
    </row>
    <row r="80" spans="1:11" ht="34.5" customHeight="1" x14ac:dyDescent="0.25">
      <c r="A80" s="529" t="s">
        <v>178</v>
      </c>
      <c r="B80" s="543">
        <f>'1.5 a 5 Micro'!AA97</f>
        <v>0</v>
      </c>
      <c r="C80" s="539"/>
      <c r="D80" s="539"/>
      <c r="E80" s="539"/>
      <c r="F80" s="544" t="str">
        <f>IF(AND(B80=1),"CUMPLE","NO CUMPLE")</f>
        <v>NO CUMPLE</v>
      </c>
      <c r="G80" s="6"/>
      <c r="H80" s="6"/>
      <c r="I80" s="6"/>
      <c r="J80"/>
      <c r="K80"/>
    </row>
    <row r="81" spans="1:11" ht="7.5" customHeight="1" x14ac:dyDescent="0.25">
      <c r="A81" s="529"/>
      <c r="B81"/>
      <c r="C81"/>
      <c r="D81"/>
      <c r="E81"/>
      <c r="F81"/>
      <c r="G81" s="6"/>
      <c r="H81" s="6"/>
      <c r="I81" s="6"/>
      <c r="J81"/>
      <c r="K81"/>
    </row>
    <row r="82" spans="1:11" ht="34.5" customHeight="1" x14ac:dyDescent="0.25">
      <c r="A82" s="529" t="s">
        <v>181</v>
      </c>
      <c r="B82" s="543">
        <f>'1.5 a 5 Micro'!AA104</f>
        <v>0</v>
      </c>
      <c r="C82" s="543">
        <f>'1.5 a 5 Micro'!AA107</f>
        <v>0</v>
      </c>
      <c r="D82" s="543">
        <f>'1.5 a 5 Micro'!AA113</f>
        <v>0</v>
      </c>
      <c r="E82" s="539"/>
      <c r="F82" s="544" t="str">
        <f>IF(AND(B82=1,C82=1,D82=1),"CUMPLE","NO CUMPLE")</f>
        <v>NO CUMPLE</v>
      </c>
      <c r="G82" s="6"/>
      <c r="H82" s="6"/>
      <c r="I82" s="6"/>
      <c r="J82"/>
      <c r="K82"/>
    </row>
    <row r="83" spans="1:11" ht="7.5" customHeight="1" x14ac:dyDescent="0.25">
      <c r="A83" s="529"/>
      <c r="B83"/>
      <c r="C83"/>
      <c r="D83"/>
      <c r="E83"/>
      <c r="F83"/>
      <c r="G83" s="6"/>
      <c r="H83" s="6"/>
      <c r="I83" s="6"/>
      <c r="J83"/>
      <c r="K83"/>
    </row>
    <row r="84" spans="1:11" ht="22.5" customHeight="1" x14ac:dyDescent="0.25">
      <c r="A84" s="535" t="s">
        <v>117</v>
      </c>
      <c r="B84" s="734" t="s">
        <v>195</v>
      </c>
      <c r="C84" s="734"/>
      <c r="D84" s="734"/>
      <c r="E84" s="734"/>
      <c r="F84" s="734"/>
      <c r="G84" s="6"/>
      <c r="H84" s="6"/>
      <c r="I84" s="6"/>
      <c r="J84"/>
      <c r="K84"/>
    </row>
    <row r="85" spans="1:11" ht="34.5" customHeight="1" x14ac:dyDescent="0.25">
      <c r="A85" s="529" t="s">
        <v>197</v>
      </c>
      <c r="B85" s="543">
        <f>'1.5 a 5 Micro'!AA124</f>
        <v>0</v>
      </c>
      <c r="C85" s="543">
        <f>'1.5 a 5 Micro'!AA126</f>
        <v>0</v>
      </c>
      <c r="D85" s="539"/>
      <c r="E85" s="539"/>
      <c r="F85" s="544" t="str">
        <f>IF(AND(B85=1,C85=1),"CUMPLE","NO CUMPLE")</f>
        <v>NO CUMPLE</v>
      </c>
      <c r="G85" s="6"/>
      <c r="H85" s="6"/>
      <c r="I85" s="6"/>
      <c r="J85"/>
      <c r="K85"/>
    </row>
    <row r="86" spans="1:11" ht="7.5" customHeight="1" x14ac:dyDescent="0.25">
      <c r="A86" s="529"/>
      <c r="B86"/>
      <c r="C86"/>
      <c r="D86"/>
      <c r="E86"/>
      <c r="F86"/>
      <c r="G86" s="6"/>
      <c r="H86" s="6"/>
      <c r="I86" s="6"/>
      <c r="J86"/>
      <c r="K86"/>
    </row>
    <row r="87" spans="1:11" ht="43.5" customHeight="1" x14ac:dyDescent="0.25">
      <c r="A87" s="529" t="s">
        <v>205</v>
      </c>
      <c r="B87" s="545"/>
      <c r="C87" s="543">
        <f>'1.5 a 5 Micro'!AA135</f>
        <v>0</v>
      </c>
      <c r="D87" s="539"/>
      <c r="E87" s="539"/>
      <c r="F87" s="544" t="str">
        <f>IF(AND(C87=1),"CUMPLE","NO CUMPLE")</f>
        <v>NO CUMPLE</v>
      </c>
      <c r="G87" s="6"/>
      <c r="H87" s="6"/>
      <c r="I87" s="6"/>
      <c r="J87"/>
      <c r="K87"/>
    </row>
    <row r="88" spans="1:11" ht="22.5" customHeight="1" x14ac:dyDescent="0.25">
      <c r="A88" s="529"/>
      <c r="B88"/>
      <c r="C88"/>
      <c r="D88"/>
      <c r="E88"/>
      <c r="F88"/>
      <c r="G88" s="6"/>
      <c r="H88" s="6"/>
      <c r="I88" s="6"/>
      <c r="J88"/>
      <c r="K88"/>
    </row>
    <row r="89" spans="1:11" ht="22.5" customHeight="1" x14ac:dyDescent="0.25">
      <c r="A89" s="746" t="s">
        <v>1116</v>
      </c>
      <c r="B89" s="746"/>
      <c r="C89" s="747" t="s">
        <v>1118</v>
      </c>
      <c r="D89" s="747"/>
      <c r="E89" s="747"/>
      <c r="F89"/>
      <c r="G89" s="6"/>
      <c r="H89" s="6"/>
      <c r="I89" s="6"/>
      <c r="J89"/>
      <c r="K89"/>
    </row>
    <row r="90" spans="1:11" ht="22.5" customHeight="1" x14ac:dyDescent="0.25">
      <c r="A90" s="550"/>
      <c r="B90" s="550"/>
      <c r="C90" s="541"/>
      <c r="D90" s="541"/>
      <c r="E90" s="541"/>
      <c r="F90"/>
      <c r="G90" s="6"/>
      <c r="H90" s="6"/>
      <c r="I90" s="6"/>
      <c r="J90"/>
      <c r="K90"/>
    </row>
    <row r="91" spans="1:11" ht="22.5" customHeight="1" x14ac:dyDescent="0.25">
      <c r="A91"/>
      <c r="B91"/>
      <c r="C91"/>
      <c r="D91"/>
      <c r="E91"/>
      <c r="F91"/>
      <c r="G91" s="6"/>
      <c r="H91" s="6"/>
      <c r="I91" s="6"/>
      <c r="J91"/>
      <c r="K91"/>
    </row>
    <row r="92" spans="1:11" ht="22.5" customHeight="1" x14ac:dyDescent="0.25">
      <c r="A92" s="752" t="s">
        <v>1119</v>
      </c>
      <c r="B92" s="752"/>
      <c r="C92" s="752"/>
      <c r="D92" s="752"/>
      <c r="E92" s="752"/>
      <c r="F92" s="752"/>
      <c r="G92" s="6"/>
      <c r="H92" s="6"/>
      <c r="I92" s="6"/>
      <c r="J92"/>
      <c r="K92"/>
    </row>
    <row r="93" spans="1:11" ht="22.5" customHeight="1" x14ac:dyDescent="0.25">
      <c r="A93" s="530" t="s">
        <v>1105</v>
      </c>
      <c r="B93" s="532" t="s">
        <v>1107</v>
      </c>
      <c r="C93" s="531" t="s">
        <v>1108</v>
      </c>
      <c r="D93" s="533" t="s">
        <v>1109</v>
      </c>
      <c r="E93" s="534" t="s">
        <v>1110</v>
      </c>
      <c r="F93" s="530" t="s">
        <v>1111</v>
      </c>
      <c r="G93" s="6"/>
      <c r="H93" s="6"/>
      <c r="I93" s="6"/>
      <c r="J93"/>
      <c r="K93"/>
    </row>
    <row r="94" spans="1:11" ht="34.5" customHeight="1" x14ac:dyDescent="0.25">
      <c r="A94" s="535" t="s">
        <v>117</v>
      </c>
      <c r="B94" s="734" t="s">
        <v>210</v>
      </c>
      <c r="C94" s="734"/>
      <c r="D94" s="734"/>
      <c r="E94" s="734"/>
      <c r="F94" s="734"/>
      <c r="G94" s="6"/>
      <c r="H94" s="6"/>
      <c r="I94" s="6"/>
      <c r="J94"/>
      <c r="K94"/>
    </row>
    <row r="95" spans="1:11" ht="33.75" customHeight="1" x14ac:dyDescent="0.25">
      <c r="A95" s="529" t="s">
        <v>212</v>
      </c>
      <c r="B95" s="543">
        <f>'1.5 a 5 Micro'!AA150</f>
        <v>0</v>
      </c>
      <c r="C95" s="543">
        <f>'1.5 a 5 Micro'!AA154</f>
        <v>0</v>
      </c>
      <c r="D95" s="539"/>
      <c r="E95" s="539"/>
      <c r="F95" s="544" t="str">
        <f>IF(AND(B95=1,C95=1),"CUMPLE","NO CUMPLE")</f>
        <v>NO CUMPLE</v>
      </c>
      <c r="G95" s="6"/>
      <c r="H95" s="6"/>
      <c r="I95" s="6"/>
      <c r="J95"/>
      <c r="K95"/>
    </row>
    <row r="96" spans="1:11" ht="7.5" customHeight="1" x14ac:dyDescent="0.25">
      <c r="A96"/>
      <c r="B96"/>
      <c r="C96"/>
      <c r="D96"/>
      <c r="E96"/>
      <c r="F96"/>
      <c r="G96" s="6"/>
      <c r="H96" s="6"/>
      <c r="I96" s="6"/>
      <c r="J96"/>
      <c r="K96"/>
    </row>
    <row r="97" spans="1:11" ht="34.5" customHeight="1" x14ac:dyDescent="0.25">
      <c r="A97" s="529" t="s">
        <v>222</v>
      </c>
      <c r="B97" s="543">
        <f>'1.5 a 5 Micro'!AA162</f>
        <v>0</v>
      </c>
      <c r="C97" s="539"/>
      <c r="D97" s="539"/>
      <c r="E97" s="539"/>
      <c r="F97" s="544" t="str">
        <f>IF(AND(B97=1),"CUMPLE","NO CUMPLE")</f>
        <v>NO CUMPLE</v>
      </c>
      <c r="G97" s="6"/>
      <c r="H97" s="6"/>
      <c r="I97" s="6"/>
      <c r="J97"/>
      <c r="K97"/>
    </row>
    <row r="98" spans="1:11" ht="7.5" customHeight="1" x14ac:dyDescent="0.25">
      <c r="A98" s="529"/>
      <c r="B98"/>
      <c r="C98"/>
      <c r="D98"/>
      <c r="E98"/>
      <c r="F98"/>
      <c r="G98" s="6"/>
      <c r="H98" s="6"/>
      <c r="I98" s="6"/>
      <c r="J98"/>
      <c r="K98"/>
    </row>
    <row r="99" spans="1:11" ht="34.5" customHeight="1" x14ac:dyDescent="0.25">
      <c r="A99" s="529" t="s">
        <v>224</v>
      </c>
      <c r="B99" s="543">
        <f>'1.5 a 5 Micro'!AA169</f>
        <v>0</v>
      </c>
      <c r="C99" s="543">
        <f>'1.5 a 5 Micro'!AA170</f>
        <v>0</v>
      </c>
      <c r="D99" s="539"/>
      <c r="E99" s="539"/>
      <c r="F99" s="544" t="str">
        <f>IF(AND(B99=1,C99=1),"CUMPLE","NO CUMPLE")</f>
        <v>NO CUMPLE</v>
      </c>
      <c r="G99" s="6"/>
      <c r="H99" s="6"/>
      <c r="I99" s="6"/>
      <c r="J99"/>
      <c r="K99"/>
    </row>
    <row r="100" spans="1:11" ht="7.5" customHeight="1" x14ac:dyDescent="0.25">
      <c r="A100" s="529"/>
      <c r="B100"/>
      <c r="C100"/>
      <c r="D100"/>
      <c r="E100"/>
      <c r="F100"/>
      <c r="G100" s="6"/>
      <c r="H100" s="6"/>
      <c r="I100" s="6"/>
      <c r="J100"/>
      <c r="K100"/>
    </row>
    <row r="101" spans="1:11" ht="34.5" customHeight="1" x14ac:dyDescent="0.25">
      <c r="A101" s="529" t="s">
        <v>228</v>
      </c>
      <c r="B101" s="543">
        <f>'1.5 a 5 Micro'!AA177</f>
        <v>0</v>
      </c>
      <c r="C101" s="543">
        <f>'1.5 a 5 Micro'!AA179</f>
        <v>0</v>
      </c>
      <c r="D101" s="539"/>
      <c r="E101" s="539"/>
      <c r="F101" s="544" t="str">
        <f>IF(AND(B101=1,C101=1),"CUMPLE","NO CUMPLE")</f>
        <v>NO CUMPLE</v>
      </c>
      <c r="G101" s="6"/>
      <c r="H101" s="6"/>
      <c r="I101" s="6"/>
      <c r="J101"/>
      <c r="K101"/>
    </row>
    <row r="102" spans="1:11" ht="7.5" customHeight="1" x14ac:dyDescent="0.25">
      <c r="A102" s="529"/>
      <c r="B102"/>
      <c r="C102"/>
      <c r="D102"/>
      <c r="E102"/>
      <c r="F102"/>
      <c r="G102" s="6"/>
      <c r="H102" s="6"/>
      <c r="I102" s="6"/>
      <c r="J102"/>
      <c r="K102"/>
    </row>
    <row r="103" spans="1:11" ht="30" customHeight="1" x14ac:dyDescent="0.25">
      <c r="A103" s="535" t="s">
        <v>117</v>
      </c>
      <c r="B103" s="734" t="s">
        <v>231</v>
      </c>
      <c r="C103" s="734"/>
      <c r="D103" s="734"/>
      <c r="E103" s="734"/>
      <c r="F103" s="734"/>
      <c r="G103" s="6"/>
      <c r="H103" s="6"/>
      <c r="I103" s="6"/>
      <c r="J103"/>
      <c r="K103"/>
    </row>
    <row r="104" spans="1:11" ht="33.75" customHeight="1" x14ac:dyDescent="0.25">
      <c r="A104" s="529" t="s">
        <v>233</v>
      </c>
      <c r="B104" s="543">
        <f>'1.5 a 5 Micro'!AA193</f>
        <v>0</v>
      </c>
      <c r="C104" s="543">
        <f>'1.5 a 5 Micro'!AA195</f>
        <v>0</v>
      </c>
      <c r="D104" s="539"/>
      <c r="E104" s="539"/>
      <c r="F104" s="544" t="str">
        <f>IF(AND(B104=1,C104=1),"CUMPLE","NO CUMPLE")</f>
        <v>NO CUMPLE</v>
      </c>
      <c r="G104" s="6"/>
      <c r="H104" s="6"/>
      <c r="I104" s="6"/>
      <c r="J104"/>
      <c r="K104"/>
    </row>
    <row r="105" spans="1:11" ht="22.5" customHeight="1" x14ac:dyDescent="0.25">
      <c r="A105" s="529"/>
      <c r="B105"/>
      <c r="C105"/>
      <c r="D105"/>
      <c r="E105"/>
      <c r="F105"/>
      <c r="G105" s="6"/>
      <c r="H105" s="6"/>
      <c r="I105" s="6"/>
      <c r="J105"/>
      <c r="K105"/>
    </row>
    <row r="106" spans="1:11" ht="21.75" customHeight="1" x14ac:dyDescent="0.25">
      <c r="A106" s="746" t="s">
        <v>1116</v>
      </c>
      <c r="B106" s="746"/>
      <c r="C106" s="747" t="s">
        <v>1120</v>
      </c>
      <c r="D106" s="747"/>
      <c r="E106" s="747"/>
      <c r="F106"/>
      <c r="G106" s="6"/>
      <c r="H106" s="6"/>
      <c r="I106" s="6"/>
      <c r="J106"/>
      <c r="K106"/>
    </row>
    <row r="107" spans="1:11" ht="225" customHeight="1" x14ac:dyDescent="0.25">
      <c r="A107" s="550"/>
      <c r="B107" s="550"/>
      <c r="C107" s="551"/>
      <c r="D107" s="551"/>
      <c r="E107" s="551"/>
      <c r="F107"/>
      <c r="G107" s="6"/>
      <c r="H107" s="6"/>
      <c r="I107" s="6"/>
      <c r="J107"/>
      <c r="K107"/>
    </row>
    <row r="108" spans="1:11" ht="225" customHeight="1" x14ac:dyDescent="0.25">
      <c r="A108"/>
      <c r="B108"/>
      <c r="C108"/>
      <c r="D108"/>
      <c r="E108"/>
      <c r="F108"/>
      <c r="G108" s="6"/>
      <c r="H108" s="6"/>
      <c r="I108" s="6"/>
      <c r="J108"/>
      <c r="K108"/>
    </row>
    <row r="109" spans="1:11" ht="22.5" customHeight="1" x14ac:dyDescent="0.25">
      <c r="A109" s="748" t="s">
        <v>1132</v>
      </c>
      <c r="B109" s="748"/>
      <c r="C109" s="748"/>
      <c r="D109" s="748"/>
      <c r="E109" s="748"/>
      <c r="F109" s="748"/>
      <c r="G109" s="6"/>
      <c r="H109" s="6"/>
      <c r="I109" s="6"/>
      <c r="J109"/>
      <c r="K109"/>
    </row>
    <row r="110" spans="1:11" ht="53.25" customHeight="1" x14ac:dyDescent="0.25">
      <c r="A110" s="722" t="s">
        <v>1133</v>
      </c>
      <c r="B110" s="722"/>
      <c r="C110" s="722"/>
      <c r="D110" s="722"/>
      <c r="E110" s="722"/>
      <c r="F110" s="722"/>
      <c r="G110" s="6"/>
      <c r="H110" s="6"/>
      <c r="I110" s="6"/>
      <c r="J110"/>
      <c r="K110"/>
    </row>
    <row r="111" spans="1:11" ht="50.25" customHeight="1" x14ac:dyDescent="0.25">
      <c r="A111" s="722" t="s">
        <v>1121</v>
      </c>
      <c r="B111" s="722"/>
      <c r="C111" s="722"/>
      <c r="D111" s="722"/>
      <c r="E111" s="722"/>
      <c r="F111" s="722"/>
      <c r="G111" s="6"/>
      <c r="H111" s="6"/>
      <c r="I111" s="6"/>
      <c r="J111"/>
      <c r="K111"/>
    </row>
    <row r="112" spans="1:11" customFormat="1" ht="21" customHeight="1" x14ac:dyDescent="0.25"/>
    <row r="113" spans="1:21" ht="21.75" customHeight="1" x14ac:dyDescent="0.25">
      <c r="A113" s="730" t="s">
        <v>1124</v>
      </c>
      <c r="B113" s="730"/>
      <c r="C113" s="730"/>
      <c r="D113" s="730"/>
      <c r="E113" s="595" t="s">
        <v>1134</v>
      </c>
      <c r="F113"/>
      <c r="I113" s="200"/>
      <c r="J113"/>
      <c r="K113"/>
    </row>
    <row r="114" spans="1:21" x14ac:dyDescent="0.25">
      <c r="A114" s="813" t="s">
        <v>118</v>
      </c>
      <c r="B114" s="813"/>
      <c r="C114" s="813"/>
      <c r="D114" s="813"/>
      <c r="E114" s="596"/>
      <c r="F114"/>
      <c r="G114"/>
      <c r="H114"/>
      <c r="I114"/>
      <c r="J114"/>
      <c r="K114"/>
    </row>
    <row r="115" spans="1:21" ht="45.75" customHeight="1" x14ac:dyDescent="0.25">
      <c r="A115" s="721" t="str">
        <f>IF('1.5 a 5 Micro'!W11=TRUE,"",'1.5 a 5 Micro'!J11)</f>
        <v>La empresa de TI conoce a su mercado objetivo y  bajo un enfoque práctico desarrolla y administra el contenido de su oferta.</v>
      </c>
      <c r="B115" s="721"/>
      <c r="C115" s="721"/>
      <c r="D115" s="721"/>
      <c r="E115" s="597" t="str">
        <f>MID(F115,1,7)</f>
        <v>1.1.1</v>
      </c>
      <c r="F115" s="200" t="str">
        <f>IF('1.5 a 5 Micro'!W11=TRUE,"",'1.5 a 5 Micro'!I11)</f>
        <v>1.1.1</v>
      </c>
      <c r="G115"/>
      <c r="H115"/>
      <c r="I115"/>
      <c r="J115"/>
      <c r="K115"/>
    </row>
    <row r="116" spans="1:21" ht="45.75" customHeight="1" x14ac:dyDescent="0.25">
      <c r="A116" s="721" t="str">
        <f>IF('1.5 a 5 Micro'!W12=TRUE,"",'1.5 a 5 Micro'!J12)</f>
        <v>Cuenta con una administración de su oferta de productos y/o servicios que le permite a la Empresa de TI:</v>
      </c>
      <c r="B116" s="721"/>
      <c r="C116" s="721"/>
      <c r="D116" s="721"/>
      <c r="E116" s="597" t="str">
        <f t="shared" ref="E116" si="0">MID(F116,1,7)</f>
        <v>1.1.2.1</v>
      </c>
      <c r="F116" s="200" t="str">
        <f>IF('1.5 a 5 Micro'!W12=TRUE,"",'1.5 a 5 Micro'!I12)</f>
        <v>1.1.2.1</v>
      </c>
      <c r="G116"/>
      <c r="H116"/>
      <c r="I116"/>
      <c r="J116"/>
      <c r="K116"/>
    </row>
    <row r="117" spans="1:21" customFormat="1" ht="45.75" customHeight="1" x14ac:dyDescent="0.25">
      <c r="A117" s="724" t="str">
        <f>IF('1.5 a 5 Micro'!W13=TRUE,"",'1.5 a 5 Micro'!J13)</f>
        <v>Analizar y determinar su mercado objetivo</v>
      </c>
      <c r="B117" s="724"/>
      <c r="C117" s="724"/>
      <c r="D117" s="724"/>
      <c r="E117" s="597" t="str">
        <f t="shared" ref="E117:E147" si="1">MID(F117,1,7)</f>
        <v>1.1.2.1</v>
      </c>
      <c r="F117" s="200" t="str">
        <f>IF('1.5 a 5 Micro'!W13=TRUE,"",'1.5 a 5 Micro'!I13)</f>
        <v>1.1.2.1.A</v>
      </c>
      <c r="G117" s="1"/>
      <c r="H117" s="1"/>
      <c r="I117" s="198"/>
      <c r="J117" s="1"/>
      <c r="K117" s="1"/>
      <c r="M117" s="6"/>
      <c r="N117" s="6"/>
      <c r="O117" s="6"/>
      <c r="P117" s="6"/>
      <c r="Q117" s="6"/>
      <c r="R117" s="6"/>
      <c r="S117" s="6"/>
      <c r="T117" s="6"/>
      <c r="U117" s="6"/>
    </row>
    <row r="118" spans="1:21" customFormat="1" ht="64.5" customHeight="1" x14ac:dyDescent="0.25">
      <c r="A118" s="724" t="str">
        <f>IF('1.5 a 5 Micro'!W14=TRUE,"",'1.5 a 5 Micro'!J14)</f>
        <v>Identificar y estructurar los servicios que serán ofrecidos en el mercado con la finalidad de alcanzar las metas y objetivos planteados, considerando los recursos ,la infraestructura de la empresa y el alcance territorial de la oferta (Regional Nacional o Internacional)</v>
      </c>
      <c r="B118" s="724"/>
      <c r="C118" s="724"/>
      <c r="D118" s="724"/>
      <c r="E118" s="597" t="str">
        <f t="shared" si="1"/>
        <v>1.1.2.1</v>
      </c>
      <c r="F118" s="200" t="str">
        <f>IF('1.5 a 5 Micro'!W14=TRUE,"",'1.5 a 5 Micro'!I14)</f>
        <v>1.1.2.1.B</v>
      </c>
      <c r="G118" s="1"/>
      <c r="H118" s="1"/>
      <c r="I118" s="198"/>
      <c r="J118" s="1"/>
      <c r="K118" s="1"/>
      <c r="M118" s="6"/>
      <c r="N118" s="6"/>
      <c r="O118" s="6"/>
      <c r="P118" s="6"/>
      <c r="Q118" s="6"/>
      <c r="R118" s="6"/>
      <c r="S118" s="6"/>
      <c r="T118" s="6"/>
      <c r="U118" s="6"/>
    </row>
    <row r="119" spans="1:21" s="1" customFormat="1" ht="45.75" customHeight="1" x14ac:dyDescent="0.25">
      <c r="A119" s="724" t="str">
        <f>IF('1.5 a 5 Micro'!W15=TRUE,"",'1.5 a 5 Micro'!J15)</f>
        <v>Diseñar un portafolio de servicios de TI  en función de a los objetivos estratégicos de rentabilidad del negocio</v>
      </c>
      <c r="B119" s="724"/>
      <c r="C119" s="724"/>
      <c r="D119" s="724"/>
      <c r="E119" s="597" t="str">
        <f t="shared" si="1"/>
        <v>1.1.2.1</v>
      </c>
      <c r="F119" s="200" t="str">
        <f>IF('1.5 a 5 Micro'!W15=TRUE,"",'1.5 a 5 Micro'!I15)</f>
        <v>1.1.2.1.C</v>
      </c>
      <c r="I119" s="198"/>
      <c r="L119"/>
      <c r="M119" s="6"/>
      <c r="N119" s="6"/>
      <c r="O119" s="6"/>
      <c r="P119" s="6"/>
      <c r="Q119" s="6"/>
      <c r="R119" s="6"/>
      <c r="S119" s="6"/>
      <c r="T119" s="6"/>
      <c r="U119" s="6"/>
    </row>
    <row r="120" spans="1:21" s="1" customFormat="1" ht="45.75" customHeight="1" x14ac:dyDescent="0.25">
      <c r="A120" s="724" t="str">
        <f>IF('1.5 a 5 Micro'!W16=TRUE,"",'1.5 a 5 Micro'!J16)</f>
        <v>Determinar las categorías para la agrupación de  sus servicios (por ejemplo por tipo de cliente)  y establecer una priorización de las iniciativas contenidas en el portafolio</v>
      </c>
      <c r="B120" s="724"/>
      <c r="C120" s="724"/>
      <c r="D120" s="724"/>
      <c r="E120" s="597" t="str">
        <f t="shared" si="1"/>
        <v>1.1.2.1</v>
      </c>
      <c r="F120" s="200" t="str">
        <f>IF('1.5 a 5 Micro'!W16=TRUE,"",'1.5 a 5 Micro'!I16)</f>
        <v>1.1.2.1.D</v>
      </c>
      <c r="I120" s="198"/>
      <c r="L120"/>
      <c r="M120" s="6"/>
      <c r="N120" s="6"/>
      <c r="O120" s="6"/>
      <c r="P120" s="6"/>
      <c r="Q120" s="6"/>
      <c r="R120" s="6"/>
      <c r="S120" s="6"/>
      <c r="T120" s="6"/>
      <c r="U120" s="6"/>
    </row>
    <row r="121" spans="1:21" s="1" customFormat="1" ht="45.75" customHeight="1" x14ac:dyDescent="0.25">
      <c r="A121" s="724" t="str">
        <f>IF('1.5 a 5 Micro'!W17=TRUE,"",'1.5 a 5 Micro'!J17)</f>
        <v xml:space="preserve">Actualizar los servicios  que se encuentran en operación y aquellos que se pueden implementar </v>
      </c>
      <c r="B121" s="724"/>
      <c r="C121" s="724"/>
      <c r="D121" s="724"/>
      <c r="E121" s="597" t="str">
        <f t="shared" si="1"/>
        <v>1.1.2.1</v>
      </c>
      <c r="F121" s="200" t="str">
        <f>IF('1.5 a 5 Micro'!W17=TRUE,"",'1.5 a 5 Micro'!I17)</f>
        <v>1.1.2.1.E</v>
      </c>
      <c r="I121" s="198"/>
      <c r="L121"/>
      <c r="M121" s="6"/>
      <c r="N121" s="6"/>
      <c r="O121" s="6"/>
      <c r="P121" s="6"/>
      <c r="Q121" s="6"/>
      <c r="R121" s="6"/>
      <c r="S121" s="6"/>
      <c r="T121" s="6"/>
      <c r="U121" s="6"/>
    </row>
    <row r="122" spans="1:21" s="1" customFormat="1" ht="45.75" customHeight="1" x14ac:dyDescent="0.25">
      <c r="A122" s="724" t="str">
        <f>IF('1.5 a 5 Micro'!W18=TRUE,"",'1.5 a 5 Micro'!J18)</f>
        <v>Evaluar detalladamente los servicios para decidir su viabilidad de acuerdo a su valor/rentabilidad, beneficios, costos, riesgos y alineamiento con la estrategia del negocio</v>
      </c>
      <c r="B122" s="724"/>
      <c r="C122" s="724"/>
      <c r="D122" s="724"/>
      <c r="E122" s="597" t="str">
        <f t="shared" si="1"/>
        <v>1.1.2.1</v>
      </c>
      <c r="F122" s="200" t="str">
        <f>IF('1.5 a 5 Micro'!W18=TRUE,"",'1.5 a 5 Micro'!I18)</f>
        <v>1.1.2.1.F</v>
      </c>
      <c r="I122" s="198"/>
      <c r="L122"/>
      <c r="M122" s="6"/>
      <c r="N122" s="6"/>
      <c r="O122" s="6"/>
      <c r="P122" s="6"/>
      <c r="Q122" s="6"/>
      <c r="R122" s="6"/>
      <c r="S122" s="6"/>
      <c r="T122" s="6"/>
      <c r="U122" s="6"/>
    </row>
    <row r="123" spans="1:21" s="1" customFormat="1" ht="45.75" customHeight="1" x14ac:dyDescent="0.25">
      <c r="A123" s="724" t="str">
        <f>IF('1.5 a 5 Micro'!W19=TRUE,"",'1.5 a 5 Micro'!J19)</f>
        <v>Implementar acciones correctivas en caso de  que los beneficios obtenidos en los servicios se desvíen de los esperados</v>
      </c>
      <c r="B123" s="724"/>
      <c r="C123" s="724"/>
      <c r="D123" s="724"/>
      <c r="E123" s="597" t="str">
        <f t="shared" si="1"/>
        <v>1.1.2.1</v>
      </c>
      <c r="F123" s="200" t="str">
        <f>IF('1.5 a 5 Micro'!W19=TRUE,"",'1.5 a 5 Micro'!I19)</f>
        <v>1.1.2.1.H</v>
      </c>
      <c r="I123" s="198"/>
      <c r="L123"/>
      <c r="M123" s="6"/>
      <c r="N123" s="6"/>
      <c r="O123" s="6"/>
      <c r="P123" s="6"/>
      <c r="Q123" s="6"/>
      <c r="R123" s="6"/>
      <c r="S123" s="6"/>
      <c r="T123" s="6"/>
      <c r="U123" s="6"/>
    </row>
    <row r="124" spans="1:21" s="1" customFormat="1" ht="15" customHeight="1" x14ac:dyDescent="0.25">
      <c r="A124" s="813" t="str">
        <f>IF('1.5 a 5 Micro'!W21=TRUE,"",'1.5 a 5 Micro'!J21)</f>
        <v>1.2 Administración del Valor del Cliente para la Empresa de TI</v>
      </c>
      <c r="B124" s="813"/>
      <c r="C124" s="813"/>
      <c r="D124" s="813"/>
      <c r="E124" s="597" t="str">
        <f t="shared" si="1"/>
        <v/>
      </c>
      <c r="F124" s="200"/>
      <c r="I124" s="198"/>
      <c r="L124"/>
      <c r="M124" s="6"/>
      <c r="N124" s="6"/>
      <c r="O124" s="6"/>
      <c r="P124" s="6"/>
      <c r="Q124" s="6"/>
      <c r="R124" s="6"/>
      <c r="S124" s="6"/>
      <c r="T124" s="6"/>
      <c r="U124" s="6"/>
    </row>
    <row r="125" spans="1:21" s="1" customFormat="1" ht="45" customHeight="1" x14ac:dyDescent="0.25">
      <c r="A125" s="721" t="str">
        <f>IF('1.5 a 5 Micro'!W26=TRUE,"",'1.5 a 5 Micro'!J26)</f>
        <v>Mediante un enfoque práctico, analiza la situación de su cartera de clientes, selecciona aquellos que le parecen más rentables y define líneas de acción enfocadas a cada uno de éstos.</v>
      </c>
      <c r="B125" s="721"/>
      <c r="C125" s="721"/>
      <c r="D125" s="721"/>
      <c r="E125" s="597" t="str">
        <f t="shared" si="1"/>
        <v>1.2.1</v>
      </c>
      <c r="F125" s="200" t="str">
        <f>IF('1.5 a 5 Micro'!W26=TRUE,"",'1.5 a 5 Micro'!I26)</f>
        <v>1.2.1</v>
      </c>
      <c r="I125" s="198"/>
      <c r="L125"/>
      <c r="M125" s="6"/>
      <c r="N125" s="6"/>
      <c r="O125" s="6"/>
      <c r="P125" s="6"/>
      <c r="Q125" s="6"/>
      <c r="R125" s="6"/>
      <c r="S125" s="6"/>
      <c r="T125" s="6"/>
      <c r="U125" s="6"/>
    </row>
    <row r="126" spans="1:21" s="1" customFormat="1" ht="45" customHeight="1" x14ac:dyDescent="0.25">
      <c r="A126" s="721" t="str">
        <f>IF('1.5 a 5 Micro'!W27=TRUE,"",'1.5 a 5 Micro'!J27)</f>
        <v>La empresa de TI, cuenta con un proceso de Administración del Valor del Cliente  que considera lo siguiente:</v>
      </c>
      <c r="B126" s="721"/>
      <c r="C126" s="721"/>
      <c r="D126" s="721"/>
      <c r="E126" s="597" t="str">
        <f>MID(F126,1,6)</f>
        <v>1.2.2.</v>
      </c>
      <c r="F126" s="200" t="str">
        <f>IF('1.5 a 5 Micro'!W27=TRUE,"",'1.5 a 5 Micro'!I27)</f>
        <v>1.2.2.1</v>
      </c>
      <c r="I126" s="198"/>
      <c r="L126"/>
      <c r="M126" s="6"/>
      <c r="N126" s="6"/>
      <c r="O126" s="6"/>
      <c r="P126" s="6"/>
      <c r="Q126" s="6"/>
      <c r="R126" s="6"/>
      <c r="S126" s="6"/>
      <c r="T126" s="6"/>
      <c r="U126" s="6"/>
    </row>
    <row r="127" spans="1:21" s="1" customFormat="1" ht="45" customHeight="1" x14ac:dyDescent="0.25">
      <c r="A127" s="724" t="str">
        <f>IF('1.5 a 5 Micro'!W28=TRUE,"",'1.5 a 5 Micro'!J28)</f>
        <v xml:space="preserve">El análisis  de la etapa del ciclo de vida en que se encuentra cada cliente </v>
      </c>
      <c r="B127" s="724"/>
      <c r="C127" s="724"/>
      <c r="D127" s="724"/>
      <c r="E127" s="597" t="str">
        <f>MID(F127,1,6)</f>
        <v>1.2.2.</v>
      </c>
      <c r="F127" s="200" t="str">
        <f>IF('1.5 a 5 Micro'!W28=TRUE,"",'1.5 a 5 Micro'!I28)</f>
        <v>1.2.2.1.A</v>
      </c>
      <c r="I127" s="198"/>
      <c r="L127"/>
      <c r="M127" s="6"/>
      <c r="N127" s="6"/>
      <c r="O127" s="6"/>
      <c r="P127" s="6"/>
      <c r="Q127" s="6"/>
      <c r="R127" s="6"/>
      <c r="S127" s="6"/>
      <c r="T127" s="6"/>
      <c r="U127" s="6"/>
    </row>
    <row r="128" spans="1:21" s="1" customFormat="1" ht="45" customHeight="1" x14ac:dyDescent="0.25">
      <c r="A128" s="724" t="str">
        <f>IF('1.5 a 5 Micro'!W29=TRUE,"",'1.5 a 5 Micro'!J29)</f>
        <v xml:space="preserve">El establecimiento de los clientes más valiosos en términos económicos, el análisis del negocio potencial que se puede conseguir y el negocio potencial que se puede perder </v>
      </c>
      <c r="B128" s="724"/>
      <c r="C128" s="724"/>
      <c r="D128" s="724"/>
      <c r="E128" s="597" t="str">
        <f>MID(F128,1,6)</f>
        <v>1.2.2.</v>
      </c>
      <c r="F128" s="200" t="str">
        <f>IF('1.5 a 5 Micro'!W29=TRUE,"",'1.5 a 5 Micro'!I29)</f>
        <v>1.2.2.1.B</v>
      </c>
      <c r="I128" s="198"/>
      <c r="L128"/>
      <c r="M128" s="6"/>
      <c r="N128" s="6"/>
      <c r="O128" s="6"/>
      <c r="P128" s="6"/>
      <c r="Q128" s="6"/>
      <c r="R128" s="6"/>
      <c r="S128" s="6"/>
      <c r="T128" s="6"/>
      <c r="U128" s="6"/>
    </row>
    <row r="129" spans="1:21" s="1" customFormat="1" ht="45" customHeight="1" x14ac:dyDescent="0.25">
      <c r="A129" s="724" t="str">
        <f>IF('1.5 a 5 Micro'!W30=TRUE,"",'1.5 a 5 Micro'!J30)</f>
        <v>La definición del  perfil de sus clientes y el establecimiento de los segmentos en los que los clasifican</v>
      </c>
      <c r="B129" s="724"/>
      <c r="C129" s="724"/>
      <c r="D129" s="724"/>
      <c r="E129" s="597" t="str">
        <f t="shared" si="1"/>
        <v>1.2.2.1</v>
      </c>
      <c r="F129" s="200" t="str">
        <f>IF('1.5 a 5 Micro'!W30=TRUE,"",'1.5 a 5 Micro'!I30)</f>
        <v>1.2.2.1.C</v>
      </c>
      <c r="I129" s="198"/>
      <c r="L129"/>
      <c r="M129" s="6"/>
      <c r="N129" s="6"/>
      <c r="O129" s="6"/>
      <c r="P129" s="6"/>
      <c r="Q129" s="6"/>
      <c r="R129" s="6"/>
      <c r="S129" s="6"/>
      <c r="T129" s="6"/>
      <c r="U129" s="6"/>
    </row>
    <row r="130" spans="1:21" s="1" customFormat="1" x14ac:dyDescent="0.25">
      <c r="A130" s="813" t="str">
        <f>IF('1.5 a 5 Micro'!W32=TRUE,"",'1.5 a 5 Micro'!J32)</f>
        <v>1.3 Administración del Valor Generado para el Cliente</v>
      </c>
      <c r="B130" s="813"/>
      <c r="C130" s="813"/>
      <c r="D130" s="813"/>
      <c r="E130" s="597" t="str">
        <f t="shared" si="1"/>
        <v/>
      </c>
      <c r="F130" s="200"/>
      <c r="I130" s="198"/>
      <c r="L130"/>
      <c r="M130" s="6"/>
      <c r="N130" s="6"/>
      <c r="O130" s="6"/>
      <c r="P130" s="6"/>
      <c r="Q130" s="6"/>
      <c r="R130" s="6"/>
      <c r="S130" s="6"/>
      <c r="T130" s="6"/>
      <c r="U130" s="6"/>
    </row>
    <row r="131" spans="1:21" s="1" customFormat="1" ht="45" customHeight="1" x14ac:dyDescent="0.25">
      <c r="A131" s="721" t="str">
        <f>IF('1.5 a 5 Micro'!W37=TRUE,"",'1.5 a 5 Micro'!J37)</f>
        <v>Bajo un enfoque práctico define una serie de acciones comerciales, con la finalidad de atender las necesidades de sus clientes y las adecúa a cada caso en particular conforme se va desarrollando la relación comercial</v>
      </c>
      <c r="B131" s="721"/>
      <c r="C131" s="721"/>
      <c r="D131" s="721"/>
      <c r="E131" s="597" t="str">
        <f t="shared" si="1"/>
        <v>1.3.1</v>
      </c>
      <c r="F131" s="200" t="str">
        <f>IF('1.5 a 5 Micro'!W37=TRUE,"",'1.5 a 5 Micro'!I37)</f>
        <v>1.3.1</v>
      </c>
      <c r="I131" s="198"/>
      <c r="L131"/>
      <c r="M131" s="6"/>
      <c r="N131" s="6"/>
      <c r="O131" s="6"/>
      <c r="P131" s="6"/>
      <c r="Q131" s="6"/>
      <c r="R131" s="6"/>
      <c r="S131" s="6"/>
      <c r="T131" s="6"/>
      <c r="U131" s="6"/>
    </row>
    <row r="132" spans="1:21" s="1" customFormat="1" ht="45" customHeight="1" x14ac:dyDescent="0.25">
      <c r="A132" s="721" t="str">
        <f>IF('1.5 a 5 Micro'!W38=TRUE,"",'1.5 a 5 Micro'!J38)</f>
        <v>Existe un mecanismo enfocado  en el proceso de Administración del Valor Generado para el Cliente y éste se encuentra formalmente documentado considerando lo siguiente:</v>
      </c>
      <c r="B132" s="721"/>
      <c r="C132" s="721"/>
      <c r="D132" s="721"/>
      <c r="E132" s="597" t="str">
        <f t="shared" ref="E132" si="2">MID(F132,1,7)</f>
        <v>1.3.2.1</v>
      </c>
      <c r="F132" s="200" t="str">
        <f>IF('1.5 a 5 Micro'!W38=TRUE,"",'1.5 a 5 Micro'!I38)</f>
        <v>1.3.2.1</v>
      </c>
      <c r="I132" s="198"/>
      <c r="L132"/>
      <c r="M132" s="6"/>
      <c r="N132" s="6"/>
      <c r="O132" s="6"/>
      <c r="P132" s="6"/>
      <c r="Q132" s="6"/>
      <c r="R132" s="6"/>
      <c r="S132" s="6"/>
      <c r="T132" s="6"/>
      <c r="U132" s="6"/>
    </row>
    <row r="133" spans="1:21" s="1" customFormat="1" ht="45" customHeight="1" x14ac:dyDescent="0.25">
      <c r="A133" s="724" t="str">
        <f>IF('1.5 a 5 Micro'!W39=TRUE,"",'1.5 a 5 Micro'!J39)</f>
        <v>La definición de estrategias para cada segmento o clasificación de cliente</v>
      </c>
      <c r="B133" s="724"/>
      <c r="C133" s="724"/>
      <c r="D133" s="724"/>
      <c r="E133" s="597" t="str">
        <f t="shared" si="1"/>
        <v>1.3.2.1</v>
      </c>
      <c r="F133" s="200" t="str">
        <f>IF('1.5 a 5 Micro'!W39=TRUE,"",'1.5 a 5 Micro'!I39)</f>
        <v>1.3.2.1.A</v>
      </c>
      <c r="I133" s="198"/>
      <c r="L133"/>
      <c r="M133" s="6"/>
      <c r="N133" s="6"/>
      <c r="O133" s="6"/>
      <c r="P133" s="6"/>
      <c r="Q133" s="6"/>
      <c r="R133" s="6"/>
      <c r="S133" s="6"/>
      <c r="T133" s="6"/>
      <c r="U133" s="6"/>
    </row>
    <row r="134" spans="1:21" s="1" customFormat="1" ht="45" customHeight="1" x14ac:dyDescent="0.25">
      <c r="A134" s="724" t="str">
        <f>IF('1.5 a 5 Micro'!W40=TRUE,"",'1.5 a 5 Micro'!J40)</f>
        <v>El dimensionamiento de los clientes potenciales y los recursos requeridos para atenderlos</v>
      </c>
      <c r="B134" s="724"/>
      <c r="C134" s="724"/>
      <c r="D134" s="724"/>
      <c r="E134" s="597" t="str">
        <f t="shared" si="1"/>
        <v>1.3.2.1</v>
      </c>
      <c r="F134" s="200" t="str">
        <f>IF('1.5 a 5 Micro'!W40=TRUE,"",'1.5 a 5 Micro'!I40)</f>
        <v>1.3.2.1.B</v>
      </c>
      <c r="I134" s="198"/>
      <c r="L134"/>
      <c r="M134" s="6"/>
      <c r="N134" s="6"/>
      <c r="O134" s="6"/>
      <c r="P134" s="6"/>
      <c r="Q134" s="6"/>
      <c r="R134" s="6"/>
      <c r="S134" s="6"/>
      <c r="T134" s="6"/>
      <c r="U134" s="6"/>
    </row>
    <row r="135" spans="1:21" s="1" customFormat="1" ht="45" customHeight="1" x14ac:dyDescent="0.25">
      <c r="A135" s="724" t="str">
        <f>IF('1.5 a 5 Micro'!W41=TRUE,"",'1.5 a 5 Micro'!J41)</f>
        <v>Un diseño y mantenimiento de la base de datos de sus clientes</v>
      </c>
      <c r="B135" s="724"/>
      <c r="C135" s="724"/>
      <c r="D135" s="724"/>
      <c r="E135" s="597" t="str">
        <f t="shared" si="1"/>
        <v>1.3.2.1</v>
      </c>
      <c r="F135" s="200" t="str">
        <f>IF('1.5 a 5 Micro'!W41=TRUE,"",'1.5 a 5 Micro'!I41)</f>
        <v>1.3.2.1.C</v>
      </c>
      <c r="I135" s="198"/>
      <c r="L135"/>
      <c r="M135" s="6"/>
      <c r="N135" s="6"/>
      <c r="O135" s="6"/>
      <c r="P135" s="6"/>
      <c r="Q135" s="6"/>
      <c r="R135" s="6"/>
      <c r="S135" s="6"/>
      <c r="T135" s="6"/>
      <c r="U135" s="6"/>
    </row>
    <row r="136" spans="1:21" s="1" customFormat="1" ht="45" customHeight="1" x14ac:dyDescent="0.25">
      <c r="A136" s="724" t="str">
        <f>IF('1.5 a 5 Micro'!W42=TRUE,"",'1.5 a 5 Micro'!J42)</f>
        <v>El desarrollo de un proceso de comunicación directo con el cliente</v>
      </c>
      <c r="B136" s="724"/>
      <c r="C136" s="724"/>
      <c r="D136" s="724"/>
      <c r="E136" s="597" t="str">
        <f t="shared" si="1"/>
        <v>1.3.2.1</v>
      </c>
      <c r="F136" s="200" t="str">
        <f>IF('1.5 a 5 Micro'!W42=TRUE,"",'1.5 a 5 Micro'!I42)</f>
        <v>1.3.2.1.D</v>
      </c>
      <c r="I136" s="198"/>
      <c r="L136"/>
      <c r="M136" s="6"/>
      <c r="N136" s="6"/>
      <c r="O136" s="6"/>
      <c r="P136" s="6"/>
      <c r="Q136" s="6"/>
      <c r="R136" s="6"/>
      <c r="S136" s="6"/>
      <c r="T136" s="6"/>
      <c r="U136" s="6"/>
    </row>
    <row r="137" spans="1:21" s="1" customFormat="1" ht="45" customHeight="1" x14ac:dyDescent="0.25">
      <c r="A137" s="724" t="str">
        <f>IF('1.5 a 5 Micro'!W43=TRUE,"",'1.5 a 5 Micro'!J43)</f>
        <v>El llevar a cabo acciones y transacciones para la vinculación del cliente con la empresa</v>
      </c>
      <c r="B137" s="724"/>
      <c r="C137" s="724"/>
      <c r="D137" s="724"/>
      <c r="E137" s="597" t="str">
        <f t="shared" si="1"/>
        <v>1.3.2.1</v>
      </c>
      <c r="F137" s="200" t="str">
        <f>IF('1.5 a 5 Micro'!W43=TRUE,"",'1.5 a 5 Micro'!I43)</f>
        <v>1.3.2.1.E</v>
      </c>
      <c r="I137" s="198"/>
      <c r="L137"/>
      <c r="M137" s="6"/>
      <c r="N137" s="6"/>
      <c r="O137" s="6"/>
      <c r="P137" s="6"/>
      <c r="Q137" s="6"/>
      <c r="R137" s="6"/>
      <c r="S137" s="6"/>
      <c r="T137" s="6"/>
      <c r="U137" s="6"/>
    </row>
    <row r="138" spans="1:21" s="1" customFormat="1" ht="45" customHeight="1" x14ac:dyDescent="0.25">
      <c r="A138" s="724" t="str">
        <f>IF('1.5 a 5 Micro'!W44=TRUE,"",'1.5 a 5 Micro'!J44)</f>
        <v>El hacer uso de la información que se posee de los clientes para desarrollar nuevos productos que complementen la oferta actual</v>
      </c>
      <c r="B138" s="724"/>
      <c r="C138" s="724"/>
      <c r="D138" s="724"/>
      <c r="E138" s="597" t="str">
        <f t="shared" si="1"/>
        <v>1.3.2.1</v>
      </c>
      <c r="F138" s="200" t="str">
        <f>IF('1.5 a 5 Micro'!W44=TRUE,"",'1.5 a 5 Micro'!I44)</f>
        <v>1.3.2.1.F</v>
      </c>
      <c r="I138" s="198"/>
      <c r="L138"/>
      <c r="M138" s="6"/>
      <c r="N138" s="6"/>
      <c r="O138" s="6"/>
      <c r="P138" s="6"/>
      <c r="Q138" s="6"/>
      <c r="R138" s="6"/>
      <c r="S138" s="6"/>
      <c r="T138" s="6"/>
      <c r="U138" s="6"/>
    </row>
    <row r="139" spans="1:21" s="1" customFormat="1" x14ac:dyDescent="0.25">
      <c r="A139" s="813" t="str">
        <f>IF('1.5 a 5 Micro'!W46=TRUE,"",'1.5 a 5 Micro'!J46)</f>
        <v>1.4 Administración de la Calidad Empresarial</v>
      </c>
      <c r="B139" s="813"/>
      <c r="C139" s="813"/>
      <c r="D139" s="813"/>
      <c r="E139" s="597" t="str">
        <f t="shared" si="1"/>
        <v/>
      </c>
      <c r="F139" s="200"/>
      <c r="I139" s="198"/>
      <c r="L139"/>
      <c r="M139" s="6"/>
      <c r="N139" s="6"/>
      <c r="O139" s="6"/>
      <c r="P139" s="6"/>
      <c r="Q139" s="6"/>
      <c r="R139" s="6"/>
      <c r="S139" s="6"/>
      <c r="T139" s="6"/>
      <c r="U139" s="6"/>
    </row>
    <row r="140" spans="1:21" s="1" customFormat="1" ht="45" customHeight="1" x14ac:dyDescent="0.25">
      <c r="A140" s="721" t="str">
        <f>IF('1.5 a 5 Micro'!W51=TRUE,"",'1.5 a 5 Micro'!J51)</f>
        <v>Establece objetivos de calidad basados en percepciones y experiencia personal y desarrolla lineamientos que permitan alcanzar dichos objetivos</v>
      </c>
      <c r="B140" s="721"/>
      <c r="C140" s="721"/>
      <c r="D140" s="721"/>
      <c r="E140" s="597" t="str">
        <f t="shared" si="1"/>
        <v>1.4.1</v>
      </c>
      <c r="F140" s="200" t="str">
        <f>IF('1.5 a 5 Micro'!W51=TRUE,"",'1.5 a 5 Micro'!I51)</f>
        <v>1.4.1</v>
      </c>
      <c r="I140" s="198"/>
      <c r="L140"/>
      <c r="M140" s="6"/>
      <c r="N140" s="6"/>
      <c r="O140" s="6"/>
      <c r="P140" s="6"/>
      <c r="Q140" s="6"/>
      <c r="R140" s="6"/>
      <c r="S140" s="6"/>
      <c r="T140" s="6"/>
      <c r="U140" s="6"/>
    </row>
    <row r="141" spans="1:21" s="1" customFormat="1" ht="15" customHeight="1" x14ac:dyDescent="0.25">
      <c r="A141" s="813" t="str">
        <f>IF('1.5 a 5 Micro'!W57=TRUE,"",'1.5 a 5 Micro'!J57)</f>
        <v>2.1 Planeación Estratégica Empresarial</v>
      </c>
      <c r="B141" s="813"/>
      <c r="C141" s="813"/>
      <c r="D141" s="813"/>
      <c r="E141" s="597" t="str">
        <f t="shared" si="1"/>
        <v/>
      </c>
      <c r="F141" s="200"/>
      <c r="I141" s="198"/>
      <c r="L141"/>
      <c r="M141" s="6"/>
      <c r="N141" s="6"/>
      <c r="O141" s="6"/>
      <c r="P141" s="6"/>
      <c r="Q141" s="6"/>
      <c r="R141" s="6"/>
      <c r="S141" s="6"/>
      <c r="T141" s="6"/>
      <c r="U141" s="6"/>
    </row>
    <row r="142" spans="1:21" s="1" customFormat="1" ht="63.75" customHeight="1" x14ac:dyDescent="0.25">
      <c r="A142" s="721" t="str">
        <f>IF('1.5 a 5 Micro'!W62=TRUE,"",'1.5 a 5 Micro'!J62)</f>
        <v xml:space="preserve">Establece su mercado objetivo y bajo un enfoque práctico desarrolla líneas de negocio con el objetivo de satisfacer una demanda existente y busca  la obtención o generación de los recursos necesarios para el desarrollo de los negocios conforme se presentan los requerimientos          </v>
      </c>
      <c r="B142" s="721"/>
      <c r="C142" s="721"/>
      <c r="D142" s="721"/>
      <c r="E142" s="597" t="str">
        <f t="shared" si="1"/>
        <v>2.1.1</v>
      </c>
      <c r="F142" s="200" t="str">
        <f>IF('1.5 a 5 Micro'!W62=TRUE,"",'1.5 a 5 Micro'!I62)</f>
        <v>2.1.1</v>
      </c>
      <c r="I142" s="198"/>
      <c r="L142"/>
      <c r="M142" s="6"/>
      <c r="N142" s="6"/>
      <c r="O142" s="6"/>
      <c r="P142" s="6"/>
      <c r="Q142" s="6"/>
      <c r="R142" s="6"/>
      <c r="S142" s="6"/>
      <c r="T142" s="6"/>
      <c r="U142" s="6"/>
    </row>
    <row r="143" spans="1:21" s="1" customFormat="1" ht="48.75" customHeight="1" x14ac:dyDescent="0.25">
      <c r="A143" s="721" t="str">
        <f>IF('1.5 a 5 Micro'!W63=TRUE,"",'1.5 a 5 Micro'!J63)</f>
        <v>Mide la efectividad del proceso de Planeación Estratégica ya que cuenta con indicadores de desempeño muestran:</v>
      </c>
      <c r="B143" s="721"/>
      <c r="C143" s="721"/>
      <c r="D143" s="721"/>
      <c r="E143" s="597" t="str">
        <f t="shared" ref="E143" si="3">MID(F143,1,7)</f>
        <v>2.1.4.2</v>
      </c>
      <c r="F143" s="200" t="str">
        <f>IF('1.5 a 5 Micro'!W63=TRUE,"",'1.5 a 5 Micro'!I63)</f>
        <v>2.1.4.2</v>
      </c>
      <c r="I143" s="198"/>
      <c r="L143"/>
      <c r="M143" s="6"/>
      <c r="N143" s="6"/>
      <c r="O143" s="6"/>
      <c r="P143" s="6"/>
      <c r="Q143" s="6"/>
      <c r="R143" s="6"/>
      <c r="S143" s="6"/>
      <c r="T143" s="6"/>
      <c r="U143" s="6"/>
    </row>
    <row r="144" spans="1:21" s="1" customFormat="1" ht="45.75" customHeight="1" x14ac:dyDescent="0.25">
      <c r="A144" s="724" t="str">
        <f>IF('1.5 a 5 Micro'!W64=TRUE,"",'1.5 a 5 Micro'!J64)</f>
        <v>El mantenimiento de las ventajas comparativas que permiten  alcanzar, sostener y mejorar una determinada posición en el entorno socioeconómico</v>
      </c>
      <c r="B144" s="724"/>
      <c r="C144" s="724"/>
      <c r="D144" s="724"/>
      <c r="E144" s="597" t="str">
        <f t="shared" si="1"/>
        <v>2.1.4.2</v>
      </c>
      <c r="F144" s="200" t="str">
        <f>IF('1.5 a 5 Micro'!W64=TRUE,"",'1.5 a 5 Micro'!I64)</f>
        <v>2.1.4.2.G</v>
      </c>
      <c r="I144" s="198"/>
      <c r="L144"/>
      <c r="M144" s="6"/>
      <c r="N144" s="6"/>
      <c r="O144" s="6"/>
      <c r="P144" s="6"/>
      <c r="Q144" s="6"/>
      <c r="R144" s="6"/>
      <c r="S144" s="6"/>
      <c r="T144" s="6"/>
      <c r="U144" s="6"/>
    </row>
    <row r="145" spans="1:21" s="1" customFormat="1" ht="22.5" customHeight="1" x14ac:dyDescent="0.25">
      <c r="A145" s="727" t="s">
        <v>1126</v>
      </c>
      <c r="B145" s="727"/>
      <c r="C145" s="727"/>
      <c r="D145" s="727"/>
      <c r="E145" s="595" t="s">
        <v>1134</v>
      </c>
      <c r="F145" s="200"/>
      <c r="I145" s="198"/>
      <c r="L145"/>
      <c r="M145" s="6"/>
      <c r="N145" s="6"/>
      <c r="O145" s="6"/>
      <c r="P145" s="6"/>
      <c r="Q145" s="6"/>
      <c r="R145" s="6"/>
      <c r="S145" s="6"/>
      <c r="T145" s="6"/>
      <c r="U145" s="6"/>
    </row>
    <row r="146" spans="1:21" s="1" customFormat="1" x14ac:dyDescent="0.25">
      <c r="A146" s="725" t="str">
        <f>IF('1.5 a 5 Micro'!W71=TRUE,"",'1.5 a 5 Micro'!J71)</f>
        <v>1.1 Administración del conocimiento financiero</v>
      </c>
      <c r="B146" s="725"/>
      <c r="C146" s="725"/>
      <c r="D146" s="725"/>
      <c r="E146" s="597" t="str">
        <f t="shared" si="1"/>
        <v/>
      </c>
      <c r="F146" s="200"/>
      <c r="I146" s="198"/>
      <c r="L146"/>
      <c r="M146" s="6"/>
      <c r="N146" s="6"/>
      <c r="O146" s="6"/>
      <c r="P146" s="6"/>
      <c r="Q146" s="6"/>
      <c r="R146" s="6"/>
      <c r="S146" s="6"/>
      <c r="T146" s="6"/>
      <c r="U146" s="6"/>
    </row>
    <row r="147" spans="1:21" s="1" customFormat="1" ht="43.5" customHeight="1" x14ac:dyDescent="0.25">
      <c r="A147" s="721" t="str">
        <f>IF('1.5 a 5 Micro'!W76=TRUE,"",'1.5 a 5 Micro'!J76)</f>
        <v>El empresario y algunos de sus colaboradores tienen nociones de finanzas que aplican de manera práctica en la gestión financiera de la empresa.</v>
      </c>
      <c r="B147" s="721"/>
      <c r="C147" s="721"/>
      <c r="D147" s="721"/>
      <c r="E147" s="597" t="str">
        <f t="shared" si="1"/>
        <v>1.1.1</v>
      </c>
      <c r="F147" s="200" t="str">
        <f>IF('1.5 a 5 Micro'!W76=TRUE,"",'1.5 a 5 Micro'!I76)</f>
        <v>1.1.1</v>
      </c>
      <c r="I147" s="198"/>
      <c r="L147"/>
      <c r="M147" s="6"/>
      <c r="N147" s="6"/>
      <c r="O147" s="6"/>
      <c r="P147" s="6"/>
      <c r="Q147" s="6"/>
      <c r="R147" s="6"/>
      <c r="S147" s="6"/>
      <c r="T147" s="6"/>
      <c r="U147" s="6"/>
    </row>
    <row r="148" spans="1:21" s="1" customFormat="1" x14ac:dyDescent="0.25">
      <c r="A148" s="725" t="str">
        <f>IF('1.5 a 5 Micro'!W78=TRUE,"",'1.5 a 5 Micro'!J78)</f>
        <v>1.2 Elaboración y Reporte de la Información Financiera</v>
      </c>
      <c r="B148" s="725"/>
      <c r="C148" s="725"/>
      <c r="D148" s="725"/>
      <c r="E148" s="597" t="str">
        <f>MID(F148,1,6)</f>
        <v/>
      </c>
      <c r="F148" s="200"/>
      <c r="I148" s="198"/>
      <c r="L148"/>
      <c r="M148" s="6"/>
      <c r="N148" s="6"/>
      <c r="O148" s="6"/>
      <c r="P148" s="6"/>
      <c r="Q148" s="6"/>
      <c r="R148" s="6"/>
      <c r="S148" s="6"/>
      <c r="T148" s="6"/>
      <c r="U148" s="6"/>
    </row>
    <row r="149" spans="1:21" s="1" customFormat="1" ht="45" customHeight="1" x14ac:dyDescent="0.25">
      <c r="A149" s="721" t="str">
        <f>IF('1.5 a 5 Micro'!W83=TRUE,"",'1.5 a 5 Micro'!J83)</f>
        <v>El proceso de Elaboración y Reporte de la Información Financiera se realiza de manera periódica y se administra o subcontrata (outsourcing) la actividad de elaboración y procesamiento de información financiera</v>
      </c>
      <c r="B149" s="721"/>
      <c r="C149" s="721"/>
      <c r="D149" s="721"/>
      <c r="E149" s="597" t="str">
        <f t="shared" ref="E149:E198" si="4">MID(F149,1,7)</f>
        <v>1.2.1</v>
      </c>
      <c r="F149" s="200" t="str">
        <f>IF('1.5 a 5 Micro'!W83=TRUE,"",'1.5 a 5 Micro'!I83)</f>
        <v>1.2.1</v>
      </c>
      <c r="I149" s="198"/>
      <c r="L149"/>
      <c r="M149" s="6"/>
      <c r="N149" s="6"/>
      <c r="O149" s="6"/>
      <c r="P149" s="6"/>
      <c r="Q149" s="6"/>
      <c r="R149" s="6"/>
      <c r="S149" s="6"/>
      <c r="T149" s="6"/>
      <c r="U149" s="6"/>
    </row>
    <row r="150" spans="1:21" s="1" customFormat="1" ht="45" customHeight="1" x14ac:dyDescent="0.25">
      <c r="A150" s="721" t="str">
        <f>IF('1.5 a 5 Micro'!W84=TRUE,"",'1.5 a 5 Micro'!J84)</f>
        <v>La empresa de TI está estructurada y su proceso de Elaboración y Reporte de la Información Financiera se encuentra formalizado, a través de lo siguiente:</v>
      </c>
      <c r="B150" s="721"/>
      <c r="C150" s="721"/>
      <c r="D150" s="721"/>
      <c r="E150" s="597" t="str">
        <f t="shared" ref="E150" si="5">MID(F150,1,7)</f>
        <v>1.2.2.1</v>
      </c>
      <c r="F150" s="200" t="str">
        <f>IF('1.5 a 5 Micro'!W84=TRUE,"",'1.5 a 5 Micro'!I84)</f>
        <v>1.2.2.1</v>
      </c>
      <c r="I150" s="198"/>
      <c r="L150"/>
      <c r="M150" s="6"/>
      <c r="N150" s="6"/>
      <c r="O150" s="6"/>
      <c r="P150" s="6"/>
      <c r="Q150" s="6"/>
      <c r="R150" s="6"/>
      <c r="S150" s="6"/>
      <c r="T150" s="6"/>
      <c r="U150" s="6"/>
    </row>
    <row r="151" spans="1:21" s="1" customFormat="1" ht="45" customHeight="1" x14ac:dyDescent="0.25">
      <c r="A151" s="724" t="str">
        <f>IF('1.5 a 5 Micro'!W85=TRUE,"",'1.5 a 5 Micro'!J85)</f>
        <v>Mantiene un historial de buró de crédito y buró legal del aval positivos</v>
      </c>
      <c r="B151" s="724"/>
      <c r="C151" s="724"/>
      <c r="D151" s="724"/>
      <c r="E151" s="597" t="str">
        <f t="shared" si="4"/>
        <v>1.2.2.1</v>
      </c>
      <c r="F151" s="200" t="str">
        <f>IF('1.5 a 5 Micro'!W85=TRUE,"",'1.5 a 5 Micro'!I85)</f>
        <v>1.2.2.1.A</v>
      </c>
      <c r="I151" s="198"/>
      <c r="L151"/>
      <c r="M151" s="6"/>
      <c r="N151" s="6"/>
      <c r="O151" s="6"/>
      <c r="P151" s="6"/>
      <c r="Q151" s="6"/>
      <c r="R151" s="6"/>
      <c r="S151" s="6"/>
      <c r="T151" s="6"/>
      <c r="U151" s="6"/>
    </row>
    <row r="152" spans="1:21" s="1" customFormat="1" ht="69" customHeight="1" x14ac:dyDescent="0.25">
      <c r="A152" s="724" t="str">
        <f>IF('1.5 a 5 Micro'!W86=TRUE,"",'1.5 a 5 Micro'!J86)</f>
        <v>Las actividades de elaboración y reporte interno de la información financiera están definidas, consideran la definición de funciones y responsabilidades del área, la descripción de procesos y procedimientos para elaborar la información financiera de manera formal y veraz, y el cumplimiento de obligaciones legales y fiscales</v>
      </c>
      <c r="B152" s="724"/>
      <c r="C152" s="724"/>
      <c r="D152" s="724"/>
      <c r="E152" s="597" t="str">
        <f>MID(F152,1,6)</f>
        <v>1.2.2.</v>
      </c>
      <c r="F152" s="200" t="str">
        <f>IF('1.5 a 5 Micro'!W86=TRUE,"",'1.5 a 5 Micro'!I86)</f>
        <v>1.2.2.1.B</v>
      </c>
      <c r="I152" s="198"/>
      <c r="L152"/>
      <c r="M152" s="6"/>
      <c r="N152" s="6"/>
      <c r="O152" s="6"/>
      <c r="P152" s="6"/>
      <c r="Q152" s="6"/>
      <c r="R152" s="6"/>
      <c r="S152" s="6"/>
      <c r="T152" s="6"/>
      <c r="U152" s="6"/>
    </row>
    <row r="153" spans="1:21" s="1" customFormat="1" x14ac:dyDescent="0.25">
      <c r="A153" s="725" t="str">
        <f>IF('1.5 a 5 Micro'!W92=TRUE,"",'1.5 a 5 Micro'!J92)</f>
        <v>2.1 Planeación y Control de Gestión Financieros</v>
      </c>
      <c r="B153" s="725"/>
      <c r="C153" s="725"/>
      <c r="D153" s="725"/>
      <c r="E153" s="597" t="str">
        <f t="shared" si="4"/>
        <v/>
      </c>
      <c r="F153" s="200"/>
      <c r="I153" s="198"/>
      <c r="L153"/>
      <c r="M153" s="6"/>
      <c r="N153" s="6"/>
      <c r="O153" s="6"/>
      <c r="P153" s="6"/>
      <c r="Q153" s="6"/>
      <c r="R153" s="6"/>
      <c r="S153" s="6"/>
      <c r="T153" s="6"/>
      <c r="U153" s="6"/>
    </row>
    <row r="154" spans="1:21" s="1" customFormat="1" ht="55.5" customHeight="1" x14ac:dyDescent="0.25">
      <c r="A154" s="721" t="str">
        <f>IF('1.5 a 5 Micro'!W97=TRUE,"",'1.5 a 5 Micro'!J97)</f>
        <v>El proceso de Planeación y Control de Gestión Financiera se realiza con un enfoque práctico, basándose en tendencias generales del sector y en las experiencias pasadas de la empresa para proyectar la información.</v>
      </c>
      <c r="B154" s="721"/>
      <c r="C154" s="721"/>
      <c r="D154" s="721"/>
      <c r="E154" s="597" t="str">
        <f t="shared" si="4"/>
        <v>2.1.1</v>
      </c>
      <c r="F154" s="200" t="str">
        <f>IF('1.5 a 5 Micro'!W97=TRUE,"",'1.5 a 5 Micro'!I97)</f>
        <v>2.1.1</v>
      </c>
      <c r="I154" s="198"/>
      <c r="L154"/>
      <c r="M154" s="6"/>
      <c r="N154" s="6"/>
      <c r="O154" s="6"/>
      <c r="P154" s="6"/>
      <c r="Q154" s="6"/>
      <c r="R154" s="6"/>
      <c r="S154" s="6"/>
      <c r="T154" s="6"/>
      <c r="U154" s="6"/>
    </row>
    <row r="155" spans="1:21" s="1" customFormat="1" x14ac:dyDescent="0.25">
      <c r="A155" s="725" t="str">
        <f>IF('1.5 a 5 Micro'!W99=TRUE,"",'1.5 a 5 Micro'!J99)</f>
        <v>2.2 Administración del Capital de Trabajo</v>
      </c>
      <c r="B155" s="725"/>
      <c r="C155" s="725"/>
      <c r="D155" s="725"/>
      <c r="E155" s="597" t="str">
        <f t="shared" si="4"/>
        <v/>
      </c>
      <c r="F155" s="200"/>
      <c r="I155" s="198"/>
      <c r="L155"/>
      <c r="M155" s="6"/>
      <c r="N155" s="6"/>
      <c r="O155" s="6"/>
      <c r="P155" s="6"/>
      <c r="Q155" s="6"/>
      <c r="R155" s="6"/>
      <c r="S155" s="6"/>
      <c r="T155" s="6"/>
      <c r="U155" s="6"/>
    </row>
    <row r="156" spans="1:21" s="1" customFormat="1" ht="51.75" customHeight="1" x14ac:dyDescent="0.25">
      <c r="A156" s="721" t="str">
        <f>IF('1.5 a 5 Micro'!W104=TRUE,"",'1.5 a 5 Micro'!J104)</f>
        <v>El proceso de Administración del Capital de Trabajo se realiza de forma funcional, conforme va operando la empresa y van desarrollándose los  proyectos y/o servicios. Existen registros donde se determina el nivel de liquidez de la empresa.</v>
      </c>
      <c r="B156" s="721"/>
      <c r="C156" s="721"/>
      <c r="D156" s="721"/>
      <c r="E156" s="597" t="str">
        <f t="shared" si="4"/>
        <v>2.2.1.1</v>
      </c>
      <c r="F156" s="200" t="str">
        <f>IF('1.5 a 5 Micro'!W104=TRUE,"",'1.5 a 5 Micro'!I104)</f>
        <v>2.2.1.1</v>
      </c>
      <c r="I156" s="198"/>
      <c r="L156"/>
      <c r="M156" s="6"/>
      <c r="N156" s="6"/>
      <c r="O156" s="6"/>
      <c r="P156" s="6"/>
      <c r="Q156" s="6"/>
      <c r="R156" s="6"/>
      <c r="S156" s="6"/>
      <c r="T156" s="6"/>
      <c r="U156" s="6"/>
    </row>
    <row r="157" spans="1:21" s="1" customFormat="1" ht="68.25" customHeight="1" x14ac:dyDescent="0.25">
      <c r="A157" s="721" t="str">
        <f>IF('1.5 a 5 Micro'!W105=TRUE,"",'1.5 a 5 Micro'!J105)</f>
        <v>Además, el capital de trabajo se financia con una orientación pragmática, en función de los recursos disponibles en la empresa y de las deudas que se contraen. Existen registros de los financiamientos utilizados para operar, tales como la tesorería o los préstamos otorgados (clientes, proveedores, créditos bancarios).</v>
      </c>
      <c r="B157" s="721"/>
      <c r="C157" s="721"/>
      <c r="D157" s="721"/>
      <c r="E157" s="597" t="str">
        <f t="shared" si="4"/>
        <v>2.2.1.2</v>
      </c>
      <c r="F157" s="200" t="str">
        <f>IF('1.5 a 5 Micro'!W105=TRUE,"",'1.5 a 5 Micro'!I105)</f>
        <v>2.2.1.2</v>
      </c>
      <c r="I157" s="198"/>
      <c r="L157"/>
      <c r="M157" s="6"/>
      <c r="N157" s="6"/>
      <c r="O157" s="6"/>
      <c r="P157" s="6"/>
      <c r="Q157" s="6"/>
      <c r="R157" s="6"/>
      <c r="S157" s="6"/>
      <c r="T157" s="6"/>
      <c r="U157" s="6"/>
    </row>
    <row r="158" spans="1:21" s="1" customFormat="1" ht="42.75" customHeight="1" x14ac:dyDescent="0.25">
      <c r="A158" s="721" t="str">
        <f>IF('1.5 a 5 Micro'!W106=TRUE,"",'1.5 a 5 Micro'!J106)</f>
        <v>El proceso de Administración del Capital de Trabajo en la empresa de TI está estructurado a través de los aspectos siguientes:</v>
      </c>
      <c r="B158" s="721"/>
      <c r="C158" s="721"/>
      <c r="D158" s="721"/>
      <c r="E158" s="597" t="str">
        <f t="shared" ref="E158" si="6">MID(F158,1,7)</f>
        <v>2.2.2.1</v>
      </c>
      <c r="F158" s="200" t="str">
        <f>IF('1.5 a 5 Micro'!W106=TRUE,"",'1.5 a 5 Micro'!I106)</f>
        <v>2.2.2.1</v>
      </c>
      <c r="I158" s="198"/>
      <c r="L158"/>
      <c r="M158" s="6"/>
      <c r="N158" s="6"/>
      <c r="O158" s="6"/>
      <c r="P158" s="6"/>
      <c r="Q158" s="6"/>
      <c r="R158" s="6"/>
      <c r="S158" s="6"/>
      <c r="T158" s="6"/>
      <c r="U158" s="6"/>
    </row>
    <row r="159" spans="1:21" s="1" customFormat="1" ht="45" customHeight="1" x14ac:dyDescent="0.25">
      <c r="A159" s="724" t="str">
        <f>IF('1.5 a 5 Micro'!W107=TRUE,"",'1.5 a 5 Micro'!J107)</f>
        <v>Elaboración de un Plan de Administración del Efectivo y Valores Negociables con fines a asegurar saldos adecuados de efectivo</v>
      </c>
      <c r="B159" s="724"/>
      <c r="C159" s="724"/>
      <c r="D159" s="724"/>
      <c r="E159" s="597" t="str">
        <f t="shared" si="4"/>
        <v>2.2.2.1</v>
      </c>
      <c r="F159" s="200" t="str">
        <f>IF('1.5 a 5 Micro'!W107=TRUE,"",'1.5 a 5 Micro'!I107)</f>
        <v>2.2.2.1.A</v>
      </c>
      <c r="I159" s="198"/>
      <c r="L159"/>
      <c r="M159" s="6"/>
      <c r="N159" s="6"/>
      <c r="O159" s="6"/>
      <c r="P159" s="6"/>
      <c r="Q159" s="6"/>
      <c r="R159" s="6"/>
      <c r="S159" s="6"/>
      <c r="T159" s="6"/>
      <c r="U159" s="6"/>
    </row>
    <row r="160" spans="1:21" s="1" customFormat="1" ht="45" customHeight="1" x14ac:dyDescent="0.25">
      <c r="A160" s="724" t="str">
        <f>IF('1.5 a 5 Micro'!W108=TRUE,"",'1.5 a 5 Micro'!J108)</f>
        <v>Definición de la política de capital de trabajo implementada por la empresa</v>
      </c>
      <c r="B160" s="724"/>
      <c r="C160" s="724"/>
      <c r="D160" s="724"/>
      <c r="E160" s="597" t="str">
        <f t="shared" si="4"/>
        <v>2.2.2.1</v>
      </c>
      <c r="F160" s="200" t="str">
        <f>IF('1.5 a 5 Micro'!W108=TRUE,"",'1.5 a 5 Micro'!I108)</f>
        <v>2.2.2.1.B</v>
      </c>
      <c r="I160" s="198"/>
      <c r="L160"/>
      <c r="M160" s="6"/>
      <c r="N160" s="6"/>
      <c r="O160" s="6"/>
      <c r="P160" s="6"/>
      <c r="Q160" s="6"/>
      <c r="R160" s="6"/>
      <c r="S160" s="6"/>
      <c r="T160" s="6"/>
      <c r="U160" s="6"/>
    </row>
    <row r="161" spans="1:21" s="1" customFormat="1" ht="45" customHeight="1" x14ac:dyDescent="0.25">
      <c r="A161" s="724" t="str">
        <f>IF('1.5 a 5 Micro'!W109=TRUE,"",'1.5 a 5 Micro'!J109)</f>
        <v>Análisis del flujo de caja para detectar los problemas de liquidez, conocer la viabilidad de los proyectos y la rentabilidad de la empresa</v>
      </c>
      <c r="B161" s="724"/>
      <c r="C161" s="724"/>
      <c r="D161" s="724"/>
      <c r="E161" s="597" t="str">
        <f t="shared" si="4"/>
        <v>2.2.2.1</v>
      </c>
      <c r="F161" s="200" t="str">
        <f>IF('1.5 a 5 Micro'!W109=TRUE,"",'1.5 a 5 Micro'!I109)</f>
        <v>2.2.2.1.C</v>
      </c>
      <c r="I161" s="198"/>
      <c r="L161"/>
      <c r="M161" s="6"/>
      <c r="N161" s="6"/>
      <c r="O161" s="6"/>
      <c r="P161" s="6"/>
      <c r="Q161" s="6"/>
      <c r="R161" s="6"/>
      <c r="S161" s="6"/>
      <c r="T161" s="6"/>
      <c r="U161" s="6"/>
    </row>
    <row r="162" spans="1:21" s="1" customFormat="1" ht="45" customHeight="1" x14ac:dyDescent="0.25">
      <c r="A162" s="724" t="str">
        <f>IF('1.5 a 5 Micro'!W110=TRUE,"",'1.5 a 5 Micro'!J110)</f>
        <v>Determinación de la forma en la que se puedan incrementar las entradas y reducir las salidas de efectivo en términos de volumen y frecuencia para alinear el ciclo operativo con el ciclo de caja</v>
      </c>
      <c r="B162" s="724"/>
      <c r="C162" s="724"/>
      <c r="D162" s="724"/>
      <c r="E162" s="597" t="str">
        <f t="shared" si="4"/>
        <v>2.2.2.1</v>
      </c>
      <c r="F162" s="200" t="str">
        <f>IF('1.5 a 5 Micro'!W110=TRUE,"",'1.5 a 5 Micro'!I110)</f>
        <v>2.2.2.1.D</v>
      </c>
      <c r="I162" s="198"/>
      <c r="L162"/>
      <c r="M162" s="6"/>
      <c r="N162" s="6"/>
      <c r="O162" s="6"/>
      <c r="P162" s="6"/>
      <c r="Q162" s="6"/>
      <c r="R162" s="6"/>
      <c r="S162" s="6"/>
      <c r="T162" s="6"/>
      <c r="U162" s="6"/>
    </row>
    <row r="163" spans="1:21" s="1" customFormat="1" ht="45" customHeight="1" x14ac:dyDescent="0.25">
      <c r="A163" s="721" t="str">
        <f>IF('1.5 a 5 Micro'!W111=TRUE,"",'1.5 a 5 Micro'!J111)</f>
        <v>La empresa desarrolla modelos y metodologías que le permitan maximizar la eficacia de su proceso de Administración del Capital de Trabajo, tales como:</v>
      </c>
      <c r="B163" s="721"/>
      <c r="C163" s="721"/>
      <c r="D163" s="721"/>
      <c r="E163" s="597" t="str">
        <f t="shared" ref="E163" si="7">MID(F163,1,7)</f>
        <v>2.2.3.1</v>
      </c>
      <c r="F163" s="200" t="str">
        <f>IF('1.5 a 5 Micro'!W111=TRUE,"",'1.5 a 5 Micro'!I111)</f>
        <v>2.2.3.1</v>
      </c>
      <c r="I163" s="198"/>
      <c r="L163"/>
      <c r="M163" s="6"/>
      <c r="N163" s="6"/>
      <c r="O163" s="6"/>
      <c r="P163" s="6"/>
      <c r="Q163" s="6"/>
      <c r="R163" s="6"/>
      <c r="S163" s="6"/>
      <c r="T163" s="6"/>
      <c r="U163" s="6"/>
    </row>
    <row r="164" spans="1:21" s="1" customFormat="1" ht="31.5" customHeight="1" x14ac:dyDescent="0.25">
      <c r="A164" s="724" t="str">
        <f>IF('1.5 a 5 Micro'!W112=TRUE,"",'1.5 a 5 Micro'!J112)</f>
        <v xml:space="preserve">Análisis de la estructura del Capital de Trabajo: </v>
      </c>
      <c r="B164" s="724"/>
      <c r="C164" s="724"/>
      <c r="D164" s="724"/>
      <c r="E164" s="597"/>
      <c r="F164" s="200">
        <f>IF('1.5 a 5 Micro'!W112=TRUE,"",'1.5 a 5 Micro'!I112)</f>
        <v>0</v>
      </c>
      <c r="I164" s="198"/>
      <c r="L164"/>
      <c r="M164" s="6"/>
      <c r="N164" s="6"/>
      <c r="O164" s="6"/>
      <c r="P164" s="6"/>
      <c r="Q164" s="6"/>
      <c r="R164" s="6"/>
      <c r="S164" s="6"/>
      <c r="T164" s="6"/>
      <c r="U164" s="6"/>
    </row>
    <row r="165" spans="1:21" s="1" customFormat="1" ht="50.25" customHeight="1" x14ac:dyDescent="0.25">
      <c r="A165" s="724" t="str">
        <f>IF('1.5 a 5 Micro'!W113=TRUE,"",'1.5 a 5 Micro'!J113)</f>
        <v xml:space="preserve">Estudio de calidad de la cartera mediante un análisis de la estructura de clientes (número, repartición en ventas y nivel de dependencia de los clientes), así como su categoría (triple A, etc.) renombre y recurrencia   </v>
      </c>
      <c r="B165" s="724"/>
      <c r="C165" s="724"/>
      <c r="D165" s="724"/>
      <c r="E165" s="597" t="str">
        <f t="shared" si="4"/>
        <v>2.2.3.1</v>
      </c>
      <c r="F165" s="200" t="str">
        <f>IF('1.5 a 5 Micro'!W113=TRUE,"",'1.5 a 5 Micro'!I113)</f>
        <v>2.2.3.1.B</v>
      </c>
      <c r="I165" s="198"/>
      <c r="L165"/>
      <c r="M165" s="6"/>
      <c r="N165" s="6"/>
      <c r="O165" s="6"/>
      <c r="P165" s="6"/>
      <c r="Q165" s="6"/>
      <c r="R165" s="6"/>
      <c r="S165" s="6"/>
      <c r="T165" s="6"/>
      <c r="U165" s="6"/>
    </row>
    <row r="166" spans="1:21" s="1" customFormat="1" ht="15" customHeight="1" x14ac:dyDescent="0.25">
      <c r="A166" s="725" t="str">
        <f>IF('1.5 a 5 Micro'!W119=TRUE,"",'1.5 a 5 Micro'!J119)</f>
        <v>3.1 Generación de Valor Económico</v>
      </c>
      <c r="B166" s="725"/>
      <c r="C166" s="725"/>
      <c r="D166" s="725"/>
      <c r="E166" s="597" t="str">
        <f t="shared" si="4"/>
        <v/>
      </c>
      <c r="F166" s="200"/>
      <c r="I166" s="198"/>
      <c r="L166"/>
      <c r="M166" s="6"/>
      <c r="N166" s="6"/>
      <c r="O166" s="6"/>
      <c r="P166" s="6"/>
      <c r="Q166" s="6"/>
      <c r="R166" s="6"/>
      <c r="S166" s="6"/>
      <c r="T166" s="6"/>
      <c r="U166" s="6"/>
    </row>
    <row r="167" spans="1:21" ht="45" customHeight="1" x14ac:dyDescent="0.25">
      <c r="A167" s="721" t="str">
        <f>IF('1.5 a 5 Micro'!W124=TRUE,"",'1.5 a 5 Micro'!J124)</f>
        <v>El proceso de Generación de Valor Económico se administra de forma práctica, por medio de una gestión diaria que puede incluir una evidencia de generación de utilidades.</v>
      </c>
      <c r="B167" s="721"/>
      <c r="C167" s="721"/>
      <c r="D167" s="721"/>
      <c r="E167" s="597" t="str">
        <f t="shared" si="4"/>
        <v>3.1.1</v>
      </c>
      <c r="F167" s="200" t="str">
        <f>IF('1.5 a 5 Micro'!W124=TRUE,"",'1.5 a 5 Micro'!I124)</f>
        <v>3.1.1</v>
      </c>
    </row>
    <row r="168" spans="1:21" ht="38.25" customHeight="1" x14ac:dyDescent="0.25">
      <c r="A168" s="721" t="str">
        <f>IF('1.5 a 5 Micro'!W125=TRUE,"",'1.5 a 5 Micro'!J125)</f>
        <v>A través de un proceso formal de Generación de Valor Económico, la empresa:</v>
      </c>
      <c r="B168" s="721"/>
      <c r="C168" s="721"/>
      <c r="D168" s="721"/>
      <c r="E168" s="597" t="str">
        <f t="shared" ref="E168" si="8">MID(F168,1,7)</f>
        <v>3.1.2.1</v>
      </c>
      <c r="F168" s="200" t="str">
        <f>IF('1.5 a 5 Micro'!W125=TRUE,"",'1.5 a 5 Micro'!I125)</f>
        <v>3.1.2.1</v>
      </c>
    </row>
    <row r="169" spans="1:21" ht="45" customHeight="1" x14ac:dyDescent="0.25">
      <c r="A169" s="724" t="str">
        <f>IF('1.5 a 5 Micro'!W126=TRUE,"",'1.5 a 5 Micro'!J126)</f>
        <v>Administra sus proyectos, servicios y/o productos tomando en cuenta los conceptos de costo-rentabilidad</v>
      </c>
      <c r="B169" s="724"/>
      <c r="C169" s="724"/>
      <c r="D169" s="724"/>
      <c r="E169" s="597" t="str">
        <f t="shared" si="4"/>
        <v>3.1.2.1</v>
      </c>
      <c r="F169" s="200" t="str">
        <f>IF('1.5 a 5 Micro'!W126=TRUE,"",'1.5 a 5 Micro'!I126)</f>
        <v>3.1.2.1.A</v>
      </c>
    </row>
    <row r="170" spans="1:21" ht="45" customHeight="1" x14ac:dyDescent="0.25">
      <c r="A170" s="721" t="str">
        <f>IF('1.5 a 5 Micro'!W127=TRUE,"",'1.5 a 5 Micro'!J127)</f>
        <v xml:space="preserve">Todos estos aspectos se encuentran formalmente documentados a través de </v>
      </c>
      <c r="B170" s="721"/>
      <c r="C170" s="721"/>
      <c r="D170" s="721"/>
      <c r="E170" s="597" t="str">
        <f t="shared" ref="E170" si="9">MID(F170,1,7)</f>
        <v>3.1.2.2</v>
      </c>
      <c r="F170" s="200" t="str">
        <f>IF('1.5 a 5 Micro'!W127=TRUE,"",'1.5 a 5 Micro'!I127)</f>
        <v>3.1.2.2</v>
      </c>
    </row>
    <row r="171" spans="1:21" ht="33" customHeight="1" x14ac:dyDescent="0.25">
      <c r="A171" s="724" t="str">
        <f>IF('1.5 a 5 Micro'!W128=TRUE,"",'1.5 a 5 Micro'!J128)</f>
        <v>Un Plan de Administración del Efectivo</v>
      </c>
      <c r="B171" s="724"/>
      <c r="C171" s="724"/>
      <c r="D171" s="724"/>
      <c r="E171" s="597" t="str">
        <f t="shared" si="4"/>
        <v>3.1.2.2</v>
      </c>
      <c r="F171" s="200" t="str">
        <f>IF('1.5 a 5 Micro'!W128=TRUE,"",'1.5 a 5 Micro'!I128)</f>
        <v>3.1.2.2.A</v>
      </c>
    </row>
    <row r="172" spans="1:21" ht="15" customHeight="1" x14ac:dyDescent="0.25">
      <c r="A172" s="725" t="str">
        <f>IF('1.5 a 5 Micro'!W130=TRUE,"",'1.5 a 5 Micro'!J130)</f>
        <v>3.2 Maximización de la Rentabilidad del Proyecto de Inversión</v>
      </c>
      <c r="B172" s="725"/>
      <c r="C172" s="725"/>
      <c r="D172" s="725"/>
      <c r="E172" s="597" t="str">
        <f t="shared" si="4"/>
        <v/>
      </c>
      <c r="F172" s="200"/>
    </row>
    <row r="173" spans="1:21" ht="41.25" customHeight="1" x14ac:dyDescent="0.25">
      <c r="A173" s="721" t="str">
        <f>IF('1.5 a 5 Micro'!W135=TRUE,"",'1.5 a 5 Micro'!J135)</f>
        <v xml:space="preserve">El proceso de Maximización de la Rentabilidad del Proyecto de Inversión está estructurado, y al realizar una inversión la empresa considera lo siguiente: </v>
      </c>
      <c r="B173" s="721"/>
      <c r="C173" s="721"/>
      <c r="D173" s="721"/>
      <c r="E173" s="597" t="str">
        <f t="shared" ref="E173" si="10">MID(F173,1,7)</f>
        <v>3.2.2.1</v>
      </c>
      <c r="F173" s="200" t="str">
        <f>IF('1.5 a 5 Micro'!W135=TRUE,"",'1.5 a 5 Micro'!I135)</f>
        <v>3.2.2.1</v>
      </c>
    </row>
    <row r="174" spans="1:21" ht="44.25" customHeight="1" x14ac:dyDescent="0.25">
      <c r="A174" s="724" t="str">
        <f>IF('1.5 a 5 Micro'!W136=TRUE,"",'1.5 a 5 Micro'!J136)</f>
        <v xml:space="preserve">Análisis de las características del proyecto en base a la información disponible y definición de criterios de aceptación o rechazo del proyecto </v>
      </c>
      <c r="B174" s="724"/>
      <c r="C174" s="724"/>
      <c r="D174" s="724"/>
      <c r="E174" s="597" t="str">
        <f t="shared" si="4"/>
        <v>3.2.2.1</v>
      </c>
      <c r="F174" s="200" t="str">
        <f>IF('1.5 a 5 Micro'!W136=TRUE,"",'1.5 a 5 Micro'!I136)</f>
        <v>3.2.2.1.A</v>
      </c>
    </row>
    <row r="175" spans="1:21" ht="44.25" customHeight="1" x14ac:dyDescent="0.25">
      <c r="A175" s="724" t="str">
        <f>IF('1.5 a 5 Micro'!W137=TRUE,"",'1.5 a 5 Micro'!J137)</f>
        <v>Análisis de la viabilidad financiera de los proyectos y acceso a fuentes de financiamiento por medio de Capital riesgo o Capital de proximidad, y préstamos bancarios a corto/mediano plazo</v>
      </c>
      <c r="B175" s="724"/>
      <c r="C175" s="724"/>
      <c r="D175" s="724"/>
      <c r="E175" s="597" t="str">
        <f t="shared" si="4"/>
        <v>3.2.2.1</v>
      </c>
      <c r="F175" s="200" t="str">
        <f>IF('1.5 a 5 Micro'!W137=TRUE,"",'1.5 a 5 Micro'!I137)</f>
        <v>3.2.2.1.B</v>
      </c>
    </row>
    <row r="176" spans="1:21" ht="44.25" customHeight="1" x14ac:dyDescent="0.25">
      <c r="A176" s="721" t="str">
        <f>IF('1.5 a 5 Micro'!W138=TRUE,"",'1.5 a 5 Micro'!J138)</f>
        <v>Todos éstos aspectos se encuentran formalmente documentados a través de un análisis de pre-inversión para cada proyecto</v>
      </c>
      <c r="B176" s="721"/>
      <c r="C176" s="721"/>
      <c r="D176" s="721"/>
      <c r="E176" s="597" t="str">
        <f t="shared" si="4"/>
        <v>3.2.2.2</v>
      </c>
      <c r="F176" s="200" t="str">
        <f>IF('1.5 a 5 Micro'!W138=TRUE,"",'1.5 a 5 Micro'!I138)</f>
        <v>3.2.2.2</v>
      </c>
    </row>
    <row r="177" spans="1:6" ht="22.5" customHeight="1" x14ac:dyDescent="0.25">
      <c r="A177" s="723" t="s">
        <v>1127</v>
      </c>
      <c r="B177" s="723"/>
      <c r="C177" s="723"/>
      <c r="D177" s="723"/>
      <c r="E177" s="595" t="s">
        <v>1134</v>
      </c>
      <c r="F177" s="200"/>
    </row>
    <row r="178" spans="1:6" ht="15.75" customHeight="1" x14ac:dyDescent="0.25">
      <c r="A178" s="729" t="str">
        <f>IF('1.5 a 5 Micro'!W145=TRUE,"",'1.5 a 5 Micro'!J145)</f>
        <v>1.1 Administración de proyectos de TI</v>
      </c>
      <c r="B178" s="729"/>
      <c r="C178" s="729"/>
      <c r="D178" s="729"/>
      <c r="E178" s="597" t="str">
        <f t="shared" si="4"/>
        <v/>
      </c>
      <c r="F178" s="200"/>
    </row>
    <row r="179" spans="1:6" ht="36" customHeight="1" x14ac:dyDescent="0.25">
      <c r="A179" s="721" t="str">
        <f>IF('1.5 a 5 Micro'!W150=TRUE,"",'1.5 a 5 Micro'!J150)</f>
        <v>Existe un proceso de Administración de Proyectos de TI, el cual se administra de forma práctica y en donde el empresario se basa en su experiencia para:</v>
      </c>
      <c r="B179" s="721"/>
      <c r="C179" s="721"/>
      <c r="D179" s="721"/>
      <c r="E179" s="597" t="str">
        <f>MID(F179,1,6)</f>
        <v>1.1.1</v>
      </c>
      <c r="F179" s="200" t="str">
        <f>IF('1.5 a 5 Micro'!W150=TRUE,"",'1.5 a 5 Micro'!I150)</f>
        <v>1.1.1</v>
      </c>
    </row>
    <row r="180" spans="1:6" ht="45.75" customHeight="1" x14ac:dyDescent="0.25">
      <c r="A180" s="724" t="str">
        <f>IF('1.5 a 5 Micro'!W151=TRUE,"",'1.5 a 5 Micro'!J151)</f>
        <v>Crear proyectos y gestionarlos con procesos aceptados y prácticos</v>
      </c>
      <c r="B180" s="724"/>
      <c r="C180" s="724"/>
      <c r="D180" s="724"/>
      <c r="E180" s="597" t="str">
        <f>MID(F180,1,6)</f>
        <v>1.1.1.</v>
      </c>
      <c r="F180" s="200" t="str">
        <f>IF('1.5 a 5 Micro'!W151=TRUE,"",'1.5 a 5 Micro'!I151)</f>
        <v>1.1.1.A</v>
      </c>
    </row>
    <row r="181" spans="1:6" ht="45.75" customHeight="1" x14ac:dyDescent="0.25">
      <c r="A181" s="724" t="str">
        <f>IF('1.5 a 5 Micro'!W152=TRUE,"",'1.5 a 5 Micro'!J152)</f>
        <v>Generar documentación sobre los proyectos de TI sin que exista un modelo o metodología estándar y formal para ello</v>
      </c>
      <c r="B181" s="724"/>
      <c r="C181" s="724"/>
      <c r="D181" s="724"/>
      <c r="E181" s="597" t="str">
        <f>MID(F181,1,6)</f>
        <v>1.1.1.</v>
      </c>
      <c r="F181" s="200" t="str">
        <f>IF('1.5 a 5 Micro'!W152=TRUE,"",'1.5 a 5 Micro'!I152)</f>
        <v>1.1.1.B</v>
      </c>
    </row>
    <row r="182" spans="1:6" ht="45.75" customHeight="1" x14ac:dyDescent="0.25">
      <c r="A182" s="721" t="str">
        <f>IF('1.5 a 5 Micro'!W153=TRUE,"",'1.5 a 5 Micro'!J153)</f>
        <v>El proceso de Administración de Proyectos de TI está estandarizado y estructurado, de tal forma que existen elementos que permiten a la empresa:</v>
      </c>
      <c r="B182" s="721"/>
      <c r="C182" s="721"/>
      <c r="D182" s="721"/>
      <c r="E182" s="597" t="str">
        <f t="shared" ref="E182" si="11">MID(F182,1,7)</f>
        <v>1.1.2.1</v>
      </c>
      <c r="F182" s="200" t="str">
        <f>IF('1.5 a 5 Micro'!W153=TRUE,"",'1.5 a 5 Micro'!I153)</f>
        <v>1.1.2.1</v>
      </c>
    </row>
    <row r="183" spans="1:6" ht="52.5" customHeight="1" x14ac:dyDescent="0.25">
      <c r="A183" s="724" t="str">
        <f>IF('1.5 a 5 Micro'!W154=TRUE,"",'1.5 a 5 Micro'!J154)</f>
        <v>Contar con un marco de trabajo que define la estructura, los procedimientos, las técnicas, así como las funciones y responsabilidades de los miembros del proyecto para asegurar que los recursos se alineen al presupuesto establecido</v>
      </c>
      <c r="B183" s="724"/>
      <c r="C183" s="724"/>
      <c r="D183" s="724"/>
      <c r="E183" s="597" t="str">
        <f t="shared" si="4"/>
        <v>1.1.2.1</v>
      </c>
      <c r="F183" s="200" t="str">
        <f>IF('1.5 a 5 Micro'!W154=TRUE,"",'1.5 a 5 Micro'!I154)</f>
        <v>1.1.2.1.A</v>
      </c>
    </row>
    <row r="184" spans="1:6" ht="45.75" customHeight="1" x14ac:dyDescent="0.25">
      <c r="A184" s="724" t="str">
        <f>IF('1.5 a 5 Micro'!W155=TRUE,"",'1.5 a 5 Micro'!J155)</f>
        <v xml:space="preserve">Realizar un seguimiento de los proyectos en cuanto a su cronograma, costo y desempeño técnico por medio de indicadores básicos  </v>
      </c>
      <c r="B184" s="724"/>
      <c r="C184" s="724"/>
      <c r="D184" s="724"/>
      <c r="E184" s="597" t="str">
        <f t="shared" si="4"/>
        <v>1.1.2.1</v>
      </c>
      <c r="F184" s="200" t="str">
        <f>IF('1.5 a 5 Micro'!W155=TRUE,"",'1.5 a 5 Micro'!I155)</f>
        <v>1.1.2.1.C</v>
      </c>
    </row>
    <row r="185" spans="1:6" ht="15" customHeight="1" x14ac:dyDescent="0.25">
      <c r="A185" s="729" t="str">
        <f>IF('1.5 a 5 Micro'!W157=TRUE,"",'1.5 a 5 Micro'!J157)</f>
        <v>1.2 Ingeniería y desarrollo de soluciones tecnológicas</v>
      </c>
      <c r="B185" s="729"/>
      <c r="C185" s="729"/>
      <c r="D185" s="729"/>
      <c r="E185" s="597" t="str">
        <f t="shared" si="4"/>
        <v/>
      </c>
      <c r="F185" s="200"/>
    </row>
    <row r="186" spans="1:6" ht="45" customHeight="1" x14ac:dyDescent="0.25">
      <c r="A186" s="721" t="str">
        <f>IF('1.5 a 5 Micro'!W162=TRUE,"",'1.5 a 5 Micro'!J162)</f>
        <v>La empresa de TI identifica y evalúa las soluciones tecnológicas que requiere de una forma práctica</v>
      </c>
      <c r="B186" s="721"/>
      <c r="C186" s="721"/>
      <c r="D186" s="721"/>
      <c r="E186" s="597" t="str">
        <f t="shared" si="4"/>
        <v>1.2.1</v>
      </c>
      <c r="F186" s="200" t="str">
        <f>IF('1.5 a 5 Micro'!W162=TRUE,"",'1.5 a 5 Micro'!I162)</f>
        <v>1.2.1</v>
      </c>
    </row>
    <row r="187" spans="1:6" x14ac:dyDescent="0.25">
      <c r="A187" s="729" t="str">
        <f>IF('1.5 a 5 Micro'!W164=TRUE,"",'1.5 a 5 Micro'!J164)</f>
        <v>1.3 Operación y soporte de TI</v>
      </c>
      <c r="B187" s="729"/>
      <c r="C187" s="729"/>
      <c r="D187" s="729"/>
      <c r="E187" s="597" t="str">
        <f t="shared" si="4"/>
        <v/>
      </c>
      <c r="F187" s="200"/>
    </row>
    <row r="188" spans="1:6" ht="45" customHeight="1" x14ac:dyDescent="0.25">
      <c r="A188" s="721" t="str">
        <f>IF('1.5 a 5 Micro'!W169=TRUE,"",'1.5 a 5 Micro'!J169)</f>
        <v>La administración de las operaciones de TI y los servicios de soporte son provistos por parte de uno o más individuos expertos en TI y certificados</v>
      </c>
      <c r="B188" s="721"/>
      <c r="C188" s="721"/>
      <c r="D188" s="721"/>
      <c r="E188" s="597" t="str">
        <f t="shared" si="4"/>
        <v>1.3.1</v>
      </c>
      <c r="F188" s="200" t="str">
        <f>IF('1.5 a 5 Micro'!W169=TRUE,"",'1.5 a 5 Micro'!I169)</f>
        <v>1.3.1</v>
      </c>
    </row>
    <row r="189" spans="1:6" ht="79.5" customHeight="1" x14ac:dyDescent="0.25">
      <c r="A189" s="721" t="str">
        <f>IF('1.5 a 5 Micro'!W170=TRUE,"",'1.5 a 5 Micro'!J170)</f>
        <v xml:space="preserve">Para el desarrollo del proceso de Servicio y Soporte de la empresa de TI y su documentación correspondiente, la empresa de TI define actividades y procedimientos operativos necesarios para la entrega de los servicios internos y externos , promueve una respuesta oportuna y efectiva a peticiones de usuarios y establece soluciones para incidentes y  formula medidas de mejora para su prevención  </v>
      </c>
      <c r="B189" s="721"/>
      <c r="C189" s="721"/>
      <c r="D189" s="721"/>
      <c r="E189" s="597" t="str">
        <f t="shared" si="4"/>
        <v>1.3.2</v>
      </c>
      <c r="F189" s="200" t="str">
        <f>IF('1.5 a 5 Micro'!W170=TRUE,"",'1.5 a 5 Micro'!I170)</f>
        <v>1.3.2</v>
      </c>
    </row>
    <row r="190" spans="1:6" ht="15" customHeight="1" x14ac:dyDescent="0.25">
      <c r="A190" s="729" t="str">
        <f>IF('1.5 a 5 Micro'!W172=TRUE,"",'1.5 a 5 Micro'!J172)</f>
        <v>1.4 Administración de los sistemas de información</v>
      </c>
      <c r="B190" s="729"/>
      <c r="C190" s="729"/>
      <c r="D190" s="729"/>
      <c r="E190" s="597" t="str">
        <f t="shared" si="4"/>
        <v/>
      </c>
      <c r="F190" s="200"/>
    </row>
    <row r="191" spans="1:6" ht="45" customHeight="1" x14ac:dyDescent="0.25">
      <c r="A191" s="721" t="str">
        <f>IF('1.5 a 5 Micro'!W177=TRUE,"",'1.5 a 5 Micro'!J177)</f>
        <v>La administración del desempeño y la seguridad de los sistemas de información se lleva a cabo de acuerdo con estándares y buenas prácticas aplicadas por iniciativa uno o más individuos expertos en TI y certificados</v>
      </c>
      <c r="B191" s="721"/>
      <c r="C191" s="721"/>
      <c r="D191" s="721"/>
      <c r="E191" s="597" t="str">
        <f t="shared" si="4"/>
        <v>1.4.1</v>
      </c>
      <c r="F191" s="200" t="str">
        <f>IF('1.5 a 5 Micro'!W177=TRUE,"",'1.5 a 5 Micro'!I177)</f>
        <v>1.4.1</v>
      </c>
    </row>
    <row r="192" spans="1:6" ht="45" customHeight="1" x14ac:dyDescent="0.25">
      <c r="A192" s="721" t="str">
        <f>IF('1.5 a 5 Micro'!W178=TRUE,"",'1.5 a 5 Micro'!J178)</f>
        <v>La empresa cuenta con procedimientos formales para la Administración de los Sistemas de Información, que considera las siguientes actividades:</v>
      </c>
      <c r="B192" s="721"/>
      <c r="C192" s="721"/>
      <c r="D192" s="721"/>
      <c r="E192" s="597" t="str">
        <f t="shared" ref="E192" si="12">MID(F192,1,7)</f>
        <v>1.4.2.1</v>
      </c>
      <c r="F192" s="200" t="str">
        <f>IF('1.5 a 5 Micro'!W178=TRUE,"",'1.5 a 5 Micro'!I178)</f>
        <v>1.4.2.1</v>
      </c>
    </row>
    <row r="193" spans="1:6" ht="45" customHeight="1" x14ac:dyDescent="0.25">
      <c r="A193" s="724" t="str">
        <f>IF('1.5 a 5 Micro'!W179=TRUE,"",'1.5 a 5 Micro'!J179)</f>
        <v>Equilibrar las necesidades actuales y futuras de disponibilidad, rendimiento y capacidad con una provisión de servicio efectiva en costos</v>
      </c>
      <c r="B193" s="724"/>
      <c r="C193" s="724"/>
      <c r="D193" s="724"/>
      <c r="E193" s="597" t="str">
        <f t="shared" si="4"/>
        <v>1.4.2.1</v>
      </c>
      <c r="F193" s="200" t="str">
        <f>IF('1.5 a 5 Micro'!W179=TRUE,"",'1.5 a 5 Micro'!I179)</f>
        <v>1.4.2.1.A</v>
      </c>
    </row>
    <row r="194" spans="1:6" ht="51.75" customHeight="1" x14ac:dyDescent="0.25">
      <c r="A194" s="724" t="str">
        <f>IF('1.5 a 5 Micro'!W180=TRUE,"",'1.5 a 5 Micro'!J180)</f>
        <v>La gestión de todos los cambios de manera controlada, incluyendo cambios estándar de mantenimiento y emergencia en relación con los procesos de negocio, de aplicaciones y de infraestructura</v>
      </c>
      <c r="B194" s="724"/>
      <c r="C194" s="724"/>
      <c r="D194" s="724"/>
      <c r="E194" s="597" t="str">
        <f t="shared" si="4"/>
        <v>1.4.2.1</v>
      </c>
      <c r="F194" s="200" t="str">
        <f>IF('1.5 a 5 Micro'!W180=TRUE,"",'1.5 a 5 Micro'!I180)</f>
        <v>1.4.2.1.B</v>
      </c>
    </row>
    <row r="195" spans="1:6" ht="50.25" customHeight="1" x14ac:dyDescent="0.25">
      <c r="A195" s="724" t="str">
        <f>IF('1.5 a 5 Micro'!W181=TRUE,"",'1.5 a 5 Micro'!J181)</f>
        <v>La protección de la información de la empresa y de sus clientes para mantener un  nivel de seguridad de la información de acuerdo con la política definida y el establecimiento de roles de seguridad y privilegios de acceso a la información.</v>
      </c>
      <c r="B195" s="724"/>
      <c r="C195" s="724"/>
      <c r="D195" s="724"/>
      <c r="E195" s="597" t="str">
        <f t="shared" si="4"/>
        <v>1.4.2.1</v>
      </c>
      <c r="F195" s="200" t="str">
        <f>IF('1.5 a 5 Micro'!W181=TRUE,"",'1.5 a 5 Micro'!I181)</f>
        <v>1.4.2.1.D</v>
      </c>
    </row>
    <row r="196" spans="1:6" ht="45" customHeight="1" x14ac:dyDescent="0.25">
      <c r="A196" s="724" t="str">
        <f>IF('1.5 a 5 Micro'!W182=TRUE,"",'1.5 a 5 Micro'!J182)</f>
        <v>El establecer controles adecuados y de proceso de negocio para asegurar que la información relacionada cumpla con requerimientos de legitimidad y autorización</v>
      </c>
      <c r="B196" s="724"/>
      <c r="C196" s="724"/>
      <c r="D196" s="724"/>
      <c r="E196" s="597" t="str">
        <f t="shared" si="4"/>
        <v>1.4.2.1</v>
      </c>
      <c r="F196" s="200" t="str">
        <f>IF('1.5 a 5 Micro'!W182=TRUE,"",'1.5 a 5 Micro'!I182)</f>
        <v>1.4.2.1.E</v>
      </c>
    </row>
    <row r="197" spans="1:6" ht="15" customHeight="1" x14ac:dyDescent="0.25">
      <c r="A197" s="729" t="str">
        <f>IF('1.5 a 5 Micro'!W188=TRUE,"",'1.5 a 5 Micro'!J188)</f>
        <v>2.1 Gestión Integral del Capital Humano</v>
      </c>
      <c r="B197" s="729"/>
      <c r="C197" s="729"/>
      <c r="D197" s="729"/>
      <c r="E197" s="597" t="str">
        <f t="shared" si="4"/>
        <v/>
      </c>
      <c r="F197" s="200"/>
    </row>
    <row r="198" spans="1:6" ht="45.75" customHeight="1" x14ac:dyDescent="0.25">
      <c r="A198" s="721" t="str">
        <f>IF('1.5 a 5 Micro'!W193=TRUE,"",'1.5 a 5 Micro'!J193)</f>
        <v>Analiza prácticas objetivas de reclutamiento, compensación y desarrollo del personal con potencial y buen desempeño, e identifica las posibilidades adecuadas para la implantación de éstas prácticas</v>
      </c>
      <c r="B198" s="721"/>
      <c r="C198" s="721"/>
      <c r="D198" s="721"/>
      <c r="E198" s="597" t="str">
        <f t="shared" si="4"/>
        <v>2.1.1</v>
      </c>
      <c r="F198" s="200" t="str">
        <f>IF('1.5 a 5 Micro'!W193=TRUE,"",'1.5 a 5 Micro'!I193)</f>
        <v>2.1.1</v>
      </c>
    </row>
    <row r="199" spans="1:6" ht="45.75" customHeight="1" x14ac:dyDescent="0.25">
      <c r="A199" s="721" t="str">
        <f>IF('1.5 a 5 Micro'!W194=TRUE,"",'1.5 a 5 Micro'!J194)</f>
        <v>Cuenta con un proceso para la gestión integral del capital humano  y éste se encuentra formalmente documentado definiendo  los siguientes procesos:</v>
      </c>
      <c r="B199" s="721"/>
      <c r="C199" s="721"/>
      <c r="D199" s="721"/>
      <c r="E199" s="597" t="str">
        <f>MID(F199,1,6)</f>
        <v>2.1.2</v>
      </c>
      <c r="F199" s="200" t="str">
        <f>IF('1.5 a 5 Micro'!W194=TRUE,"",'1.5 a 5 Micro'!I194)</f>
        <v>2.1.2</v>
      </c>
    </row>
    <row r="200" spans="1:6" ht="45.75" customHeight="1" x14ac:dyDescent="0.25">
      <c r="A200" s="724" t="str">
        <f>IF('1.5 a 5 Micro'!W195=TRUE,"",'1.5 a 5 Micro'!J195)</f>
        <v>Reclutamiento y selección</v>
      </c>
      <c r="B200" s="724"/>
      <c r="C200" s="724"/>
      <c r="D200" s="724"/>
      <c r="E200" s="597" t="str">
        <f>MID(F200,1,6)</f>
        <v>2.1.2.</v>
      </c>
      <c r="F200" s="200" t="str">
        <f>IF('1.5 a 5 Micro'!W195=TRUE,"",'1.5 a 5 Micro'!I195)</f>
        <v>2.1.2.A</v>
      </c>
    </row>
    <row r="201" spans="1:6" ht="45.75" customHeight="1" x14ac:dyDescent="0.25">
      <c r="A201" s="724" t="str">
        <f>IF('1.5 a 5 Micro'!W196=TRUE,"",'1.5 a 5 Micro'!J196)</f>
        <v>Evaluación del desempeño</v>
      </c>
      <c r="B201" s="724"/>
      <c r="C201" s="724"/>
      <c r="D201" s="724"/>
      <c r="E201" s="597" t="str">
        <f>MID(F201,1,6)</f>
        <v>2.1.2.</v>
      </c>
      <c r="F201" s="200" t="str">
        <f>IF('1.5 a 5 Micro'!W196=TRUE,"",'1.5 a 5 Micro'!I196)</f>
        <v>2.1.2.B</v>
      </c>
    </row>
    <row r="202" spans="1:6" ht="45.75" customHeight="1" x14ac:dyDescent="0.25">
      <c r="A202" s="724" t="str">
        <f>IF('1.5 a 5 Micro'!W197=TRUE,"",'1.5 a 5 Micro'!J197)</f>
        <v>Formación y desarrollo de las personas</v>
      </c>
      <c r="B202" s="724"/>
      <c r="C202" s="724"/>
      <c r="D202" s="724"/>
      <c r="E202" s="597" t="str">
        <f>MID(F202,1,6)</f>
        <v>2.1.2.</v>
      </c>
      <c r="F202" s="200" t="str">
        <f>IF('1.5 a 5 Micro'!W197=TRUE,"",'1.5 a 5 Micro'!I197)</f>
        <v>2.1.2.C</v>
      </c>
    </row>
    <row r="203" spans="1:6" ht="45.75" customHeight="1" x14ac:dyDescent="0.25">
      <c r="A203" s="724" t="str">
        <f>IF('1.5 a 5 Micro'!W198=TRUE,"",'1.5 a 5 Micro'!J198)</f>
        <v>Retención de talento</v>
      </c>
      <c r="B203" s="724"/>
      <c r="C203" s="724"/>
      <c r="D203" s="724"/>
      <c r="E203" s="597" t="str">
        <f>MID(F203,1,6)</f>
        <v>2.1.2.</v>
      </c>
      <c r="F203" s="200" t="str">
        <f>IF('1.5 a 5 Micro'!W198=TRUE,"",'1.5 a 5 Micro'!I198)</f>
        <v>2.1.2.D</v>
      </c>
    </row>
    <row r="204" spans="1:6" ht="67.5" customHeight="1" x14ac:dyDescent="0.25">
      <c r="A204" s="555" t="s">
        <v>901</v>
      </c>
      <c r="B204" s="598"/>
      <c r="C204" s="598"/>
      <c r="D204" s="598"/>
      <c r="F204" s="200"/>
    </row>
    <row r="205" spans="1:6" hidden="1" x14ac:dyDescent="0.25">
      <c r="A205" s="728"/>
      <c r="B205" s="728"/>
      <c r="C205" s="728"/>
      <c r="D205" s="728"/>
      <c r="F205" s="200"/>
    </row>
    <row r="206" spans="1:6" hidden="1" x14ac:dyDescent="0.25">
      <c r="A206" s="728"/>
      <c r="B206" s="728"/>
      <c r="C206" s="728"/>
      <c r="D206" s="728"/>
      <c r="F206" s="200"/>
    </row>
    <row r="207" spans="1:6" hidden="1" x14ac:dyDescent="0.25">
      <c r="A207" s="728"/>
      <c r="B207" s="728"/>
      <c r="C207" s="728"/>
      <c r="D207" s="728"/>
      <c r="F207" s="200"/>
    </row>
    <row r="208" spans="1:6" hidden="1" x14ac:dyDescent="0.25">
      <c r="A208" s="728"/>
      <c r="B208" s="728"/>
      <c r="C208" s="728"/>
      <c r="D208" s="728"/>
      <c r="F208" s="200"/>
    </row>
    <row r="209" spans="1:6" hidden="1" x14ac:dyDescent="0.25">
      <c r="A209" s="728"/>
      <c r="B209" s="728"/>
      <c r="C209" s="728"/>
      <c r="D209" s="728"/>
      <c r="F209" s="200"/>
    </row>
    <row r="210" spans="1:6" hidden="1" x14ac:dyDescent="0.25">
      <c r="A210" s="728"/>
      <c r="B210" s="728"/>
      <c r="C210" s="728"/>
      <c r="D210" s="728"/>
      <c r="F210" s="200"/>
    </row>
    <row r="211" spans="1:6" hidden="1" x14ac:dyDescent="0.25">
      <c r="A211" s="728"/>
      <c r="B211" s="728"/>
      <c r="C211" s="728"/>
      <c r="D211" s="728"/>
      <c r="F211" s="200"/>
    </row>
    <row r="212" spans="1:6" hidden="1" x14ac:dyDescent="0.25">
      <c r="A212" s="728"/>
      <c r="B212" s="728"/>
      <c r="C212" s="728"/>
      <c r="D212" s="728"/>
      <c r="F212" s="200"/>
    </row>
    <row r="213" spans="1:6" hidden="1" x14ac:dyDescent="0.25">
      <c r="A213" s="728"/>
      <c r="B213" s="728"/>
      <c r="C213" s="728"/>
      <c r="D213" s="728"/>
      <c r="F213" s="200"/>
    </row>
    <row r="214" spans="1:6" hidden="1" x14ac:dyDescent="0.25">
      <c r="A214" s="728"/>
      <c r="B214" s="728"/>
      <c r="C214" s="728"/>
      <c r="D214" s="728"/>
      <c r="F214" s="200"/>
    </row>
    <row r="215" spans="1:6" hidden="1" x14ac:dyDescent="0.25">
      <c r="A215" s="728"/>
      <c r="B215" s="728"/>
      <c r="C215" s="728"/>
      <c r="D215" s="728"/>
      <c r="F215" s="200"/>
    </row>
    <row r="216" spans="1:6" hidden="1" x14ac:dyDescent="0.25">
      <c r="A216" s="728"/>
      <c r="B216" s="728"/>
      <c r="C216" s="728"/>
      <c r="D216" s="728"/>
      <c r="F216" s="200"/>
    </row>
    <row r="217" spans="1:6" hidden="1" x14ac:dyDescent="0.25">
      <c r="A217" s="728"/>
      <c r="B217" s="728"/>
      <c r="C217" s="728"/>
      <c r="D217" s="728"/>
      <c r="F217" s="200"/>
    </row>
    <row r="218" spans="1:6" hidden="1" x14ac:dyDescent="0.25">
      <c r="A218" s="728"/>
      <c r="B218" s="728"/>
      <c r="C218" s="728"/>
      <c r="D218" s="728"/>
      <c r="F218" s="200"/>
    </row>
    <row r="219" spans="1:6" hidden="1" x14ac:dyDescent="0.25">
      <c r="F219" s="200"/>
    </row>
    <row r="220" spans="1:6" hidden="1" x14ac:dyDescent="0.25">
      <c r="F220" s="200"/>
    </row>
    <row r="221" spans="1:6" hidden="1" x14ac:dyDescent="0.25">
      <c r="F221" s="200"/>
    </row>
    <row r="222" spans="1:6" hidden="1" x14ac:dyDescent="0.25">
      <c r="F222" s="200"/>
    </row>
    <row r="223" spans="1:6" hidden="1" x14ac:dyDescent="0.25">
      <c r="F223" s="200"/>
    </row>
    <row r="224" spans="1:6" hidden="1" x14ac:dyDescent="0.25">
      <c r="F224" s="200"/>
    </row>
    <row r="225" spans="6:6" hidden="1" x14ac:dyDescent="0.25">
      <c r="F225" s="200"/>
    </row>
    <row r="226" spans="6:6" hidden="1" x14ac:dyDescent="0.25">
      <c r="F226" s="200"/>
    </row>
    <row r="227" spans="6:6" hidden="1" x14ac:dyDescent="0.25">
      <c r="F227" s="200"/>
    </row>
    <row r="228" spans="6:6" hidden="1" x14ac:dyDescent="0.25">
      <c r="F228" s="200"/>
    </row>
    <row r="229" spans="6:6" hidden="1" x14ac:dyDescent="0.25">
      <c r="F229" s="200"/>
    </row>
    <row r="230" spans="6:6" hidden="1" x14ac:dyDescent="0.25">
      <c r="F230" s="200"/>
    </row>
    <row r="231" spans="6:6" hidden="1" x14ac:dyDescent="0.25">
      <c r="F231" s="200"/>
    </row>
    <row r="232" spans="6:6" hidden="1" x14ac:dyDescent="0.25">
      <c r="F232" s="200"/>
    </row>
    <row r="233" spans="6:6" hidden="1" x14ac:dyDescent="0.25">
      <c r="F233" s="200"/>
    </row>
    <row r="234" spans="6:6" hidden="1" x14ac:dyDescent="0.25">
      <c r="F234" s="200"/>
    </row>
    <row r="235" spans="6:6" hidden="1" x14ac:dyDescent="0.25">
      <c r="F235" s="200"/>
    </row>
    <row r="236" spans="6:6" hidden="1" x14ac:dyDescent="0.25">
      <c r="F236" s="200"/>
    </row>
    <row r="237" spans="6:6" hidden="1" x14ac:dyDescent="0.25">
      <c r="F237" s="200"/>
    </row>
    <row r="238" spans="6:6" hidden="1" x14ac:dyDescent="0.25">
      <c r="F238" s="200"/>
    </row>
    <row r="239" spans="6:6" hidden="1" x14ac:dyDescent="0.25">
      <c r="F239" s="200"/>
    </row>
    <row r="240" spans="6:6" hidden="1" x14ac:dyDescent="0.25">
      <c r="F240" s="200"/>
    </row>
    <row r="241" spans="6:6" hidden="1" x14ac:dyDescent="0.25">
      <c r="F241" s="200"/>
    </row>
    <row r="242" spans="6:6" hidden="1" x14ac:dyDescent="0.25">
      <c r="F242" s="200"/>
    </row>
    <row r="243" spans="6:6" hidden="1" x14ac:dyDescent="0.25">
      <c r="F243" s="200"/>
    </row>
    <row r="244" spans="6:6" hidden="1" x14ac:dyDescent="0.25">
      <c r="F244" s="200"/>
    </row>
    <row r="245" spans="6:6" hidden="1" x14ac:dyDescent="0.25">
      <c r="F245" s="200"/>
    </row>
    <row r="246" spans="6:6" hidden="1" x14ac:dyDescent="0.25">
      <c r="F246" s="200"/>
    </row>
    <row r="247" spans="6:6" hidden="1" x14ac:dyDescent="0.25">
      <c r="F247" s="200"/>
    </row>
    <row r="248" spans="6:6" hidden="1" x14ac:dyDescent="0.25">
      <c r="F248" s="200"/>
    </row>
    <row r="249" spans="6:6" hidden="1" x14ac:dyDescent="0.25">
      <c r="F249" s="200"/>
    </row>
    <row r="250" spans="6:6" hidden="1" x14ac:dyDescent="0.25">
      <c r="F250" s="200"/>
    </row>
    <row r="251" spans="6:6" hidden="1" x14ac:dyDescent="0.25">
      <c r="F251" s="200"/>
    </row>
    <row r="252" spans="6:6" hidden="1" x14ac:dyDescent="0.25">
      <c r="F252" s="200"/>
    </row>
    <row r="253" spans="6:6" hidden="1" x14ac:dyDescent="0.25">
      <c r="F253" s="200"/>
    </row>
    <row r="254" spans="6:6" hidden="1" x14ac:dyDescent="0.25">
      <c r="F254" s="200"/>
    </row>
    <row r="255" spans="6:6" hidden="1" x14ac:dyDescent="0.25">
      <c r="F255" s="200"/>
    </row>
    <row r="256" spans="6:6" hidden="1" x14ac:dyDescent="0.25">
      <c r="F256" s="200"/>
    </row>
    <row r="257" spans="6:6" hidden="1" x14ac:dyDescent="0.25">
      <c r="F257" s="200"/>
    </row>
    <row r="258" spans="6:6" hidden="1" x14ac:dyDescent="0.25">
      <c r="F258" s="200"/>
    </row>
    <row r="259" spans="6:6" hidden="1" x14ac:dyDescent="0.25">
      <c r="F259" s="200"/>
    </row>
    <row r="260" spans="6:6" hidden="1" x14ac:dyDescent="0.25">
      <c r="F260" s="200"/>
    </row>
    <row r="261" spans="6:6" hidden="1" x14ac:dyDescent="0.25">
      <c r="F261" s="200"/>
    </row>
    <row r="262" spans="6:6" hidden="1" x14ac:dyDescent="0.25">
      <c r="F262" s="200"/>
    </row>
    <row r="263" spans="6:6" hidden="1" x14ac:dyDescent="0.25">
      <c r="F263" s="200"/>
    </row>
    <row r="264" spans="6:6" hidden="1" x14ac:dyDescent="0.25">
      <c r="F264" s="200"/>
    </row>
    <row r="265" spans="6:6" hidden="1" x14ac:dyDescent="0.25">
      <c r="F265" s="200"/>
    </row>
    <row r="266" spans="6:6" hidden="1" x14ac:dyDescent="0.25">
      <c r="F266" s="200"/>
    </row>
    <row r="267" spans="6:6" hidden="1" x14ac:dyDescent="0.25">
      <c r="F267" s="200"/>
    </row>
    <row r="268" spans="6:6" hidden="1" x14ac:dyDescent="0.25">
      <c r="F268" s="200"/>
    </row>
    <row r="269" spans="6:6" hidden="1" x14ac:dyDescent="0.25">
      <c r="F269" s="200"/>
    </row>
    <row r="270" spans="6:6" hidden="1" x14ac:dyDescent="0.25">
      <c r="F270" s="200"/>
    </row>
    <row r="271" spans="6:6" hidden="1" x14ac:dyDescent="0.25">
      <c r="F271" s="200"/>
    </row>
    <row r="272" spans="6:6" hidden="1" x14ac:dyDescent="0.25">
      <c r="F272" s="200"/>
    </row>
    <row r="273" spans="6:6" hidden="1" x14ac:dyDescent="0.25">
      <c r="F273" s="200"/>
    </row>
    <row r="274" spans="6:6" hidden="1" x14ac:dyDescent="0.25">
      <c r="F274" s="200"/>
    </row>
    <row r="275" spans="6:6" hidden="1" x14ac:dyDescent="0.25">
      <c r="F275" s="200"/>
    </row>
    <row r="276" spans="6:6" hidden="1" x14ac:dyDescent="0.25">
      <c r="F276" s="200"/>
    </row>
    <row r="277" spans="6:6" hidden="1" x14ac:dyDescent="0.25">
      <c r="F277" s="200"/>
    </row>
    <row r="278" spans="6:6" hidden="1" x14ac:dyDescent="0.25">
      <c r="F278" s="200"/>
    </row>
    <row r="279" spans="6:6" hidden="1" x14ac:dyDescent="0.25">
      <c r="F279" s="200"/>
    </row>
    <row r="280" spans="6:6" hidden="1" x14ac:dyDescent="0.25">
      <c r="F280" s="200"/>
    </row>
    <row r="281" spans="6:6" hidden="1" x14ac:dyDescent="0.25">
      <c r="F281" s="200"/>
    </row>
    <row r="282" spans="6:6" hidden="1" x14ac:dyDescent="0.25">
      <c r="F282" s="200"/>
    </row>
    <row r="283" spans="6:6" hidden="1" x14ac:dyDescent="0.25">
      <c r="F283" s="200"/>
    </row>
    <row r="284" spans="6:6" hidden="1" x14ac:dyDescent="0.25">
      <c r="F284" s="200"/>
    </row>
    <row r="285" spans="6:6" hidden="1" x14ac:dyDescent="0.25">
      <c r="F285" s="200"/>
    </row>
    <row r="286" spans="6:6" hidden="1" x14ac:dyDescent="0.25">
      <c r="F286" s="200"/>
    </row>
    <row r="287" spans="6:6" hidden="1" x14ac:dyDescent="0.25">
      <c r="F287" s="200"/>
    </row>
    <row r="288" spans="6:6" hidden="1" x14ac:dyDescent="0.25">
      <c r="F288" s="200"/>
    </row>
    <row r="289" spans="6:6" hidden="1" x14ac:dyDescent="0.25">
      <c r="F289" s="200"/>
    </row>
    <row r="290" spans="6:6" hidden="1" x14ac:dyDescent="0.25">
      <c r="F290" s="200"/>
    </row>
    <row r="291" spans="6:6" hidden="1" x14ac:dyDescent="0.25">
      <c r="F291" s="200"/>
    </row>
    <row r="292" spans="6:6" hidden="1" x14ac:dyDescent="0.25">
      <c r="F292" s="200"/>
    </row>
    <row r="293" spans="6:6" hidden="1" x14ac:dyDescent="0.25">
      <c r="F293" s="200"/>
    </row>
    <row r="294" spans="6:6" hidden="1" x14ac:dyDescent="0.25">
      <c r="F294" s="200"/>
    </row>
    <row r="295" spans="6:6" hidden="1" x14ac:dyDescent="0.25">
      <c r="F295" s="200"/>
    </row>
    <row r="296" spans="6:6" hidden="1" x14ac:dyDescent="0.25">
      <c r="F296" s="200"/>
    </row>
    <row r="297" spans="6:6" hidden="1" x14ac:dyDescent="0.25">
      <c r="F297" s="200"/>
    </row>
    <row r="298" spans="6:6" hidden="1" x14ac:dyDescent="0.25">
      <c r="F298" s="200"/>
    </row>
    <row r="299" spans="6:6" hidden="1" x14ac:dyDescent="0.25">
      <c r="F299" s="200"/>
    </row>
    <row r="300" spans="6:6" hidden="1" x14ac:dyDescent="0.25">
      <c r="F300" s="200"/>
    </row>
    <row r="301" spans="6:6" hidden="1" x14ac:dyDescent="0.25">
      <c r="F301" s="200"/>
    </row>
    <row r="302" spans="6:6" hidden="1" x14ac:dyDescent="0.25">
      <c r="F302" s="200"/>
    </row>
    <row r="303" spans="6:6" hidden="1" x14ac:dyDescent="0.25">
      <c r="F303" s="200"/>
    </row>
    <row r="304" spans="6:6" hidden="1" x14ac:dyDescent="0.25">
      <c r="F304" s="200"/>
    </row>
    <row r="305" spans="6:6" hidden="1" x14ac:dyDescent="0.25">
      <c r="F305" s="200"/>
    </row>
    <row r="306" spans="6:6" hidden="1" x14ac:dyDescent="0.25">
      <c r="F306" s="200"/>
    </row>
    <row r="307" spans="6:6" hidden="1" x14ac:dyDescent="0.25">
      <c r="F307" s="200"/>
    </row>
    <row r="308" spans="6:6" hidden="1" x14ac:dyDescent="0.25">
      <c r="F308" s="200"/>
    </row>
    <row r="309" spans="6:6" hidden="1" x14ac:dyDescent="0.25">
      <c r="F309" s="200"/>
    </row>
    <row r="310" spans="6:6" hidden="1" x14ac:dyDescent="0.25">
      <c r="F310" s="200"/>
    </row>
    <row r="311" spans="6:6" hidden="1" x14ac:dyDescent="0.25">
      <c r="F311" s="200"/>
    </row>
    <row r="312" spans="6:6" hidden="1" x14ac:dyDescent="0.25">
      <c r="F312" s="200"/>
    </row>
    <row r="313" spans="6:6" hidden="1" x14ac:dyDescent="0.25">
      <c r="F313" s="200"/>
    </row>
    <row r="314" spans="6:6" hidden="1" x14ac:dyDescent="0.25">
      <c r="F314" s="200"/>
    </row>
    <row r="315" spans="6:6" hidden="1" x14ac:dyDescent="0.25">
      <c r="F315" s="200"/>
    </row>
    <row r="316" spans="6:6" hidden="1" x14ac:dyDescent="0.25">
      <c r="F316" s="200"/>
    </row>
    <row r="317" spans="6:6" hidden="1" x14ac:dyDescent="0.25">
      <c r="F317" s="200"/>
    </row>
    <row r="318" spans="6:6" hidden="1" x14ac:dyDescent="0.25">
      <c r="F318" s="200"/>
    </row>
    <row r="319" spans="6:6" hidden="1" x14ac:dyDescent="0.25">
      <c r="F319" s="200"/>
    </row>
    <row r="320" spans="6:6" hidden="1" x14ac:dyDescent="0.25">
      <c r="F320" s="200"/>
    </row>
    <row r="321" spans="6:6" hidden="1" x14ac:dyDescent="0.25">
      <c r="F321" s="200"/>
    </row>
    <row r="322" spans="6:6" hidden="1" x14ac:dyDescent="0.25">
      <c r="F322" s="200"/>
    </row>
    <row r="323" spans="6:6" hidden="1" x14ac:dyDescent="0.25">
      <c r="F323" s="200"/>
    </row>
    <row r="324" spans="6:6" hidden="1" x14ac:dyDescent="0.25">
      <c r="F324" s="200"/>
    </row>
    <row r="325" spans="6:6" hidden="1" x14ac:dyDescent="0.25">
      <c r="F325" s="200"/>
    </row>
    <row r="326" spans="6:6" hidden="1" x14ac:dyDescent="0.25">
      <c r="F326" s="200"/>
    </row>
    <row r="327" spans="6:6" hidden="1" x14ac:dyDescent="0.25">
      <c r="F327" s="200"/>
    </row>
    <row r="328" spans="6:6" hidden="1" x14ac:dyDescent="0.25">
      <c r="F328" s="200"/>
    </row>
    <row r="329" spans="6:6" hidden="1" x14ac:dyDescent="0.25">
      <c r="F329" s="200"/>
    </row>
    <row r="330" spans="6:6" hidden="1" x14ac:dyDescent="0.25">
      <c r="F330" s="200"/>
    </row>
    <row r="331" spans="6:6" hidden="1" x14ac:dyDescent="0.25">
      <c r="F331" s="200"/>
    </row>
    <row r="332" spans="6:6" hidden="1" x14ac:dyDescent="0.25">
      <c r="F332" s="200"/>
    </row>
    <row r="333" spans="6:6" hidden="1" x14ac:dyDescent="0.25">
      <c r="F333" s="200"/>
    </row>
    <row r="334" spans="6:6" hidden="1" x14ac:dyDescent="0.25">
      <c r="F334" s="200"/>
    </row>
    <row r="335" spans="6:6" hidden="1" x14ac:dyDescent="0.25">
      <c r="F335" s="200"/>
    </row>
    <row r="336" spans="6:6" hidden="1" x14ac:dyDescent="0.25">
      <c r="F336" s="200"/>
    </row>
    <row r="337" spans="6:6" hidden="1" x14ac:dyDescent="0.25">
      <c r="F337" s="200"/>
    </row>
    <row r="338" spans="6:6" hidden="1" x14ac:dyDescent="0.25">
      <c r="F338" s="200"/>
    </row>
    <row r="339" spans="6:6" hidden="1" x14ac:dyDescent="0.25">
      <c r="F339" s="200"/>
    </row>
    <row r="340" spans="6:6" hidden="1" x14ac:dyDescent="0.25">
      <c r="F340" s="200"/>
    </row>
    <row r="341" spans="6:6" hidden="1" x14ac:dyDescent="0.25">
      <c r="F341" s="200"/>
    </row>
    <row r="342" spans="6:6" hidden="1" x14ac:dyDescent="0.25">
      <c r="F342" s="200"/>
    </row>
    <row r="343" spans="6:6" hidden="1" x14ac:dyDescent="0.25">
      <c r="F343" s="200"/>
    </row>
    <row r="344" spans="6:6" hidden="1" x14ac:dyDescent="0.25">
      <c r="F344" s="200"/>
    </row>
    <row r="345" spans="6:6" hidden="1" x14ac:dyDescent="0.25">
      <c r="F345" s="200"/>
    </row>
    <row r="346" spans="6:6" hidden="1" x14ac:dyDescent="0.25">
      <c r="F346" s="200"/>
    </row>
    <row r="347" spans="6:6" hidden="1" x14ac:dyDescent="0.25">
      <c r="F347" s="200"/>
    </row>
    <row r="348" spans="6:6" hidden="1" x14ac:dyDescent="0.25">
      <c r="F348" s="200"/>
    </row>
    <row r="349" spans="6:6" hidden="1" x14ac:dyDescent="0.25">
      <c r="F349" s="200"/>
    </row>
    <row r="350" spans="6:6" hidden="1" x14ac:dyDescent="0.25">
      <c r="F350" s="200"/>
    </row>
    <row r="351" spans="6:6" hidden="1" x14ac:dyDescent="0.25">
      <c r="F351" s="200"/>
    </row>
    <row r="352" spans="6:6" hidden="1" x14ac:dyDescent="0.25">
      <c r="F352" s="200"/>
    </row>
    <row r="353" spans="6:6" hidden="1" x14ac:dyDescent="0.25">
      <c r="F353" s="200"/>
    </row>
    <row r="354" spans="6:6" hidden="1" x14ac:dyDescent="0.25">
      <c r="F354" s="200"/>
    </row>
    <row r="355" spans="6:6" hidden="1" x14ac:dyDescent="0.25">
      <c r="F355" s="200"/>
    </row>
    <row r="356" spans="6:6" hidden="1" x14ac:dyDescent="0.25">
      <c r="F356" s="200"/>
    </row>
    <row r="357" spans="6:6" hidden="1" x14ac:dyDescent="0.25">
      <c r="F357" s="200"/>
    </row>
    <row r="358" spans="6:6" hidden="1" x14ac:dyDescent="0.25">
      <c r="F358" s="200"/>
    </row>
    <row r="359" spans="6:6" hidden="1" x14ac:dyDescent="0.25">
      <c r="F359" s="200"/>
    </row>
    <row r="360" spans="6:6" hidden="1" x14ac:dyDescent="0.25">
      <c r="F360" s="200"/>
    </row>
    <row r="361" spans="6:6" hidden="1" x14ac:dyDescent="0.25">
      <c r="F361" s="200"/>
    </row>
    <row r="362" spans="6:6" hidden="1" x14ac:dyDescent="0.25">
      <c r="F362" s="200"/>
    </row>
    <row r="363" spans="6:6" hidden="1" x14ac:dyDescent="0.25">
      <c r="F363" s="200"/>
    </row>
    <row r="364" spans="6:6" hidden="1" x14ac:dyDescent="0.25">
      <c r="F364" s="200"/>
    </row>
    <row r="365" spans="6:6" hidden="1" x14ac:dyDescent="0.25">
      <c r="F365" s="200"/>
    </row>
    <row r="366" spans="6:6" hidden="1" x14ac:dyDescent="0.25">
      <c r="F366" s="200"/>
    </row>
    <row r="367" spans="6:6" hidden="1" x14ac:dyDescent="0.25">
      <c r="F367" s="200"/>
    </row>
    <row r="368" spans="6:6" hidden="1" x14ac:dyDescent="0.25">
      <c r="F368" s="200"/>
    </row>
    <row r="369" spans="6:6" hidden="1" x14ac:dyDescent="0.25">
      <c r="F369" s="200"/>
    </row>
    <row r="370" spans="6:6" hidden="1" x14ac:dyDescent="0.25">
      <c r="F370" s="200"/>
    </row>
    <row r="371" spans="6:6" hidden="1" x14ac:dyDescent="0.25">
      <c r="F371" s="200"/>
    </row>
    <row r="372" spans="6:6" hidden="1" x14ac:dyDescent="0.25">
      <c r="F372" s="200"/>
    </row>
    <row r="373" spans="6:6" hidden="1" x14ac:dyDescent="0.25">
      <c r="F373" s="200"/>
    </row>
    <row r="374" spans="6:6" hidden="1" x14ac:dyDescent="0.25">
      <c r="F374" s="200"/>
    </row>
    <row r="375" spans="6:6" hidden="1" x14ac:dyDescent="0.25">
      <c r="F375" s="200"/>
    </row>
    <row r="376" spans="6:6" hidden="1" x14ac:dyDescent="0.25">
      <c r="F376" s="200"/>
    </row>
    <row r="377" spans="6:6" hidden="1" x14ac:dyDescent="0.25">
      <c r="F377" s="200"/>
    </row>
    <row r="378" spans="6:6" hidden="1" x14ac:dyDescent="0.25">
      <c r="F378" s="200"/>
    </row>
    <row r="379" spans="6:6" hidden="1" x14ac:dyDescent="0.25">
      <c r="F379" s="200"/>
    </row>
    <row r="380" spans="6:6" hidden="1" x14ac:dyDescent="0.25">
      <c r="F380" s="200"/>
    </row>
    <row r="381" spans="6:6" hidden="1" x14ac:dyDescent="0.25">
      <c r="F381" s="200"/>
    </row>
    <row r="382" spans="6:6" hidden="1" x14ac:dyDescent="0.25">
      <c r="F382" s="200"/>
    </row>
    <row r="383" spans="6:6" hidden="1" x14ac:dyDescent="0.25">
      <c r="F383" s="200"/>
    </row>
    <row r="384" spans="6:6" hidden="1" x14ac:dyDescent="0.25">
      <c r="F384" s="200"/>
    </row>
    <row r="385" spans="6:6" hidden="1" x14ac:dyDescent="0.25">
      <c r="F385" s="200"/>
    </row>
    <row r="386" spans="6:6" hidden="1" x14ac:dyDescent="0.25">
      <c r="F386" s="200"/>
    </row>
    <row r="387" spans="6:6" hidden="1" x14ac:dyDescent="0.25">
      <c r="F387" s="200"/>
    </row>
    <row r="388" spans="6:6" hidden="1" x14ac:dyDescent="0.25">
      <c r="F388" s="200"/>
    </row>
    <row r="389" spans="6:6" hidden="1" x14ac:dyDescent="0.25">
      <c r="F389" s="200"/>
    </row>
    <row r="390" spans="6:6" hidden="1" x14ac:dyDescent="0.25">
      <c r="F390" s="200"/>
    </row>
    <row r="391" spans="6:6" hidden="1" x14ac:dyDescent="0.25">
      <c r="F391" s="200"/>
    </row>
    <row r="392" spans="6:6" hidden="1" x14ac:dyDescent="0.25">
      <c r="F392" s="200"/>
    </row>
    <row r="393" spans="6:6" hidden="1" x14ac:dyDescent="0.25">
      <c r="F393" s="200"/>
    </row>
    <row r="394" spans="6:6" hidden="1" x14ac:dyDescent="0.25">
      <c r="F394" s="200"/>
    </row>
    <row r="395" spans="6:6" hidden="1" x14ac:dyDescent="0.25">
      <c r="F395" s="200"/>
    </row>
    <row r="396" spans="6:6" hidden="1" x14ac:dyDescent="0.25">
      <c r="F396" s="200"/>
    </row>
    <row r="397" spans="6:6" hidden="1" x14ac:dyDescent="0.25">
      <c r="F397" s="200"/>
    </row>
    <row r="398" spans="6:6" hidden="1" x14ac:dyDescent="0.25">
      <c r="F398" s="200"/>
    </row>
    <row r="399" spans="6:6" hidden="1" x14ac:dyDescent="0.25">
      <c r="F399" s="200"/>
    </row>
    <row r="400" spans="6:6" hidden="1" x14ac:dyDescent="0.25">
      <c r="F400" s="200"/>
    </row>
    <row r="401" spans="6:6" hidden="1" x14ac:dyDescent="0.25">
      <c r="F401" s="200"/>
    </row>
    <row r="402" spans="6:6" hidden="1" x14ac:dyDescent="0.25">
      <c r="F402" s="200"/>
    </row>
    <row r="403" spans="6:6" hidden="1" x14ac:dyDescent="0.25">
      <c r="F403" s="200"/>
    </row>
    <row r="404" spans="6:6" hidden="1" x14ac:dyDescent="0.25">
      <c r="F404" s="200"/>
    </row>
    <row r="405" spans="6:6" hidden="1" x14ac:dyDescent="0.25">
      <c r="F405" s="200"/>
    </row>
    <row r="406" spans="6:6" hidden="1" x14ac:dyDescent="0.25">
      <c r="F406" s="200"/>
    </row>
    <row r="407" spans="6:6" hidden="1" x14ac:dyDescent="0.25">
      <c r="F407" s="200"/>
    </row>
    <row r="408" spans="6:6" hidden="1" x14ac:dyDescent="0.25">
      <c r="F408" s="200"/>
    </row>
    <row r="409" spans="6:6" hidden="1" x14ac:dyDescent="0.25">
      <c r="F409" s="200"/>
    </row>
    <row r="410" spans="6:6" hidden="1" x14ac:dyDescent="0.25">
      <c r="F410" s="200"/>
    </row>
    <row r="411" spans="6:6" hidden="1" x14ac:dyDescent="0.25">
      <c r="F411" s="200"/>
    </row>
    <row r="412" spans="6:6" hidden="1" x14ac:dyDescent="0.25">
      <c r="F412" s="200"/>
    </row>
    <row r="413" spans="6:6" x14ac:dyDescent="0.25">
      <c r="F413" s="200"/>
    </row>
    <row r="414" spans="6:6" x14ac:dyDescent="0.25">
      <c r="F414" s="200"/>
    </row>
    <row r="415" spans="6:6" x14ac:dyDescent="0.25">
      <c r="F415" s="200"/>
    </row>
    <row r="416" spans="6:6" x14ac:dyDescent="0.25">
      <c r="F416" s="200"/>
    </row>
    <row r="417" spans="6:6" x14ac:dyDescent="0.25">
      <c r="F417" s="200"/>
    </row>
    <row r="418" spans="6:6" x14ac:dyDescent="0.25">
      <c r="F418" s="200"/>
    </row>
    <row r="419" spans="6:6" x14ac:dyDescent="0.25">
      <c r="F419" s="200"/>
    </row>
    <row r="420" spans="6:6" x14ac:dyDescent="0.25">
      <c r="F420" s="200"/>
    </row>
    <row r="421" spans="6:6" x14ac:dyDescent="0.25">
      <c r="F421" s="200"/>
    </row>
    <row r="422" spans="6:6" x14ac:dyDescent="0.25">
      <c r="F422" s="200"/>
    </row>
    <row r="423" spans="6:6" x14ac:dyDescent="0.25">
      <c r="F423" s="200"/>
    </row>
    <row r="424" spans="6:6" x14ac:dyDescent="0.25">
      <c r="F424" s="200"/>
    </row>
    <row r="425" spans="6:6" x14ac:dyDescent="0.25">
      <c r="F425" s="200"/>
    </row>
    <row r="426" spans="6:6" x14ac:dyDescent="0.25">
      <c r="F426" s="200"/>
    </row>
    <row r="427" spans="6:6" x14ac:dyDescent="0.25">
      <c r="F427" s="200"/>
    </row>
    <row r="428" spans="6:6" x14ac:dyDescent="0.25">
      <c r="F428" s="200"/>
    </row>
    <row r="429" spans="6:6" x14ac:dyDescent="0.25">
      <c r="F429" s="200"/>
    </row>
    <row r="430" spans="6:6" x14ac:dyDescent="0.25">
      <c r="F430" s="200"/>
    </row>
    <row r="431" spans="6:6" x14ac:dyDescent="0.25">
      <c r="F431" s="200"/>
    </row>
    <row r="432" spans="6:6" x14ac:dyDescent="0.25">
      <c r="F432" s="200"/>
    </row>
    <row r="433" spans="6:6" x14ac:dyDescent="0.25">
      <c r="F433" s="200"/>
    </row>
    <row r="434" spans="6:6" x14ac:dyDescent="0.25">
      <c r="F434" s="200"/>
    </row>
    <row r="435" spans="6:6" x14ac:dyDescent="0.25">
      <c r="F435" s="200"/>
    </row>
    <row r="436" spans="6:6" x14ac:dyDescent="0.25">
      <c r="F436" s="200"/>
    </row>
    <row r="437" spans="6:6" x14ac:dyDescent="0.25">
      <c r="F437" s="200"/>
    </row>
    <row r="438" spans="6:6" x14ac:dyDescent="0.25">
      <c r="F438" s="200"/>
    </row>
    <row r="439" spans="6:6" x14ac:dyDescent="0.25">
      <c r="F439" s="200"/>
    </row>
    <row r="440" spans="6:6" x14ac:dyDescent="0.25">
      <c r="F440" s="200"/>
    </row>
    <row r="441" spans="6:6" x14ac:dyDescent="0.25">
      <c r="F441" s="200"/>
    </row>
    <row r="442" spans="6:6" x14ac:dyDescent="0.25">
      <c r="F442" s="200"/>
    </row>
    <row r="443" spans="6:6" x14ac:dyDescent="0.25">
      <c r="F443" s="200"/>
    </row>
    <row r="444" spans="6:6" x14ac:dyDescent="0.25">
      <c r="F444" s="200"/>
    </row>
  </sheetData>
  <mergeCells count="144">
    <mergeCell ref="A132:D132"/>
    <mergeCell ref="A143:D143"/>
    <mergeCell ref="A150:D150"/>
    <mergeCell ref="A158:D158"/>
    <mergeCell ref="A164:D164"/>
    <mergeCell ref="A163:D163"/>
    <mergeCell ref="A168:D168"/>
    <mergeCell ref="A170:D170"/>
    <mergeCell ref="A173:D173"/>
    <mergeCell ref="A142:D142"/>
    <mergeCell ref="A144:D144"/>
    <mergeCell ref="A141:D141"/>
    <mergeCell ref="A140:D140"/>
    <mergeCell ref="A138:D138"/>
    <mergeCell ref="A139:D139"/>
    <mergeCell ref="A133:D133"/>
    <mergeCell ref="A134:D134"/>
    <mergeCell ref="A135:D135"/>
    <mergeCell ref="A136:D136"/>
    <mergeCell ref="A137:D137"/>
    <mergeCell ref="A155:D155"/>
    <mergeCell ref="A153:D153"/>
    <mergeCell ref="A154:D154"/>
    <mergeCell ref="A152:D152"/>
    <mergeCell ref="B21:E21"/>
    <mergeCell ref="B22:C22"/>
    <mergeCell ref="A25:F26"/>
    <mergeCell ref="A27:C27"/>
    <mergeCell ref="A29:F29"/>
    <mergeCell ref="A31:F31"/>
    <mergeCell ref="B48:F48"/>
    <mergeCell ref="B49:F49"/>
    <mergeCell ref="B50:F50"/>
    <mergeCell ref="A52:F52"/>
    <mergeCell ref="A53:F53"/>
    <mergeCell ref="A54:F54"/>
    <mergeCell ref="A35:F35"/>
    <mergeCell ref="A36:F36"/>
    <mergeCell ref="A40:F40"/>
    <mergeCell ref="A41:F41"/>
    <mergeCell ref="A45:F45"/>
    <mergeCell ref="B47:F47"/>
    <mergeCell ref="A72:F72"/>
    <mergeCell ref="B74:F74"/>
    <mergeCell ref="B79:F79"/>
    <mergeCell ref="B84:F84"/>
    <mergeCell ref="A89:B89"/>
    <mergeCell ref="C89:E89"/>
    <mergeCell ref="A55:F55"/>
    <mergeCell ref="A56:F56"/>
    <mergeCell ref="B58:F58"/>
    <mergeCell ref="B67:F67"/>
    <mergeCell ref="A70:B70"/>
    <mergeCell ref="C70:E70"/>
    <mergeCell ref="A111:F111"/>
    <mergeCell ref="A113:D113"/>
    <mergeCell ref="A114:D114"/>
    <mergeCell ref="A115:D115"/>
    <mergeCell ref="A117:D117"/>
    <mergeCell ref="A92:F92"/>
    <mergeCell ref="B94:F94"/>
    <mergeCell ref="B103:F103"/>
    <mergeCell ref="A106:B106"/>
    <mergeCell ref="C106:E106"/>
    <mergeCell ref="A109:F109"/>
    <mergeCell ref="A116:D116"/>
    <mergeCell ref="A110:F110"/>
    <mergeCell ref="A130:D130"/>
    <mergeCell ref="A131:D131"/>
    <mergeCell ref="A125:D125"/>
    <mergeCell ref="A127:D127"/>
    <mergeCell ref="A128:D128"/>
    <mergeCell ref="A129:D129"/>
    <mergeCell ref="A124:D124"/>
    <mergeCell ref="A118:D118"/>
    <mergeCell ref="A119:D119"/>
    <mergeCell ref="A120:D120"/>
    <mergeCell ref="A121:D121"/>
    <mergeCell ref="A122:D122"/>
    <mergeCell ref="A123:D123"/>
    <mergeCell ref="A126:D126"/>
    <mergeCell ref="A171:D171"/>
    <mergeCell ref="A172:D172"/>
    <mergeCell ref="A167:D167"/>
    <mergeCell ref="A179:D179"/>
    <mergeCell ref="A149:D149"/>
    <mergeCell ref="A151:D151"/>
    <mergeCell ref="A147:D147"/>
    <mergeCell ref="A148:D148"/>
    <mergeCell ref="A145:D145"/>
    <mergeCell ref="A146:D146"/>
    <mergeCell ref="A161:D161"/>
    <mergeCell ref="A169:D169"/>
    <mergeCell ref="A166:D166"/>
    <mergeCell ref="A165:D165"/>
    <mergeCell ref="A156:D156"/>
    <mergeCell ref="A157:D157"/>
    <mergeCell ref="A159:D159"/>
    <mergeCell ref="A160:D160"/>
    <mergeCell ref="A162:D162"/>
    <mergeCell ref="A181:D181"/>
    <mergeCell ref="A183:D183"/>
    <mergeCell ref="A184:D184"/>
    <mergeCell ref="A185:D185"/>
    <mergeCell ref="A182:D182"/>
    <mergeCell ref="A180:D180"/>
    <mergeCell ref="A178:D178"/>
    <mergeCell ref="A177:D177"/>
    <mergeCell ref="A174:D174"/>
    <mergeCell ref="A175:D175"/>
    <mergeCell ref="A176:D176"/>
    <mergeCell ref="A194:D194"/>
    <mergeCell ref="A195:D195"/>
    <mergeCell ref="A192:D192"/>
    <mergeCell ref="A199:D199"/>
    <mergeCell ref="A189:D189"/>
    <mergeCell ref="A190:D190"/>
    <mergeCell ref="A187:D187"/>
    <mergeCell ref="A188:D188"/>
    <mergeCell ref="A186:D186"/>
    <mergeCell ref="A18:C18"/>
    <mergeCell ref="A217:D217"/>
    <mergeCell ref="A218:D218"/>
    <mergeCell ref="A211:D211"/>
    <mergeCell ref="A212:D212"/>
    <mergeCell ref="A213:D213"/>
    <mergeCell ref="A214:D214"/>
    <mergeCell ref="A215:D215"/>
    <mergeCell ref="A216:D216"/>
    <mergeCell ref="A205:D205"/>
    <mergeCell ref="A206:D206"/>
    <mergeCell ref="A207:D207"/>
    <mergeCell ref="A208:D208"/>
    <mergeCell ref="A209:D209"/>
    <mergeCell ref="A210:D210"/>
    <mergeCell ref="A200:D200"/>
    <mergeCell ref="A201:D201"/>
    <mergeCell ref="A202:D202"/>
    <mergeCell ref="A203:D203"/>
    <mergeCell ref="A197:D197"/>
    <mergeCell ref="A198:D198"/>
    <mergeCell ref="A196:D196"/>
    <mergeCell ref="A191:D191"/>
    <mergeCell ref="A193:D193"/>
  </mergeCells>
  <conditionalFormatting sqref="G39">
    <cfRule type="dataBar" priority="11">
      <dataBar showValue="0">
        <cfvo type="num" val="0"/>
        <cfvo type="num" val="0.1"/>
        <color rgb="FF92D050"/>
      </dataBar>
    </cfRule>
  </conditionalFormatting>
  <conditionalFormatting sqref="A109 A111 G60 G62:G63 G71">
    <cfRule type="dataBar" priority="10">
      <dataBar showValue="0">
        <cfvo type="num" val="0"/>
        <cfvo type="num" val="0.1"/>
        <color rgb="FF60497B"/>
      </dataBar>
    </cfRule>
  </conditionalFormatting>
  <conditionalFormatting sqref="B59:C59 B61:C61 B63:C63 B65 B68 E68 B75 B77:C77 B80 B82:C82 B85:C85 C87 B95:C95 B97 B99:C99 B104 B101">
    <cfRule type="dataBar" priority="9">
      <dataBar>
        <cfvo type="num" val="0"/>
        <cfvo type="num" val="1"/>
        <color rgb="FF638EC6"/>
      </dataBar>
    </cfRule>
  </conditionalFormatting>
  <conditionalFormatting sqref="D82">
    <cfRule type="dataBar" priority="8">
      <dataBar>
        <cfvo type="num" val="0"/>
        <cfvo type="num" val="1"/>
        <color rgb="FF638EC6"/>
      </dataBar>
    </cfRule>
  </conditionalFormatting>
  <conditionalFormatting sqref="C101">
    <cfRule type="dataBar" priority="7">
      <dataBar>
        <cfvo type="num" val="0"/>
        <cfvo type="num" val="1"/>
        <color rgb="FF638EC6"/>
      </dataBar>
    </cfRule>
  </conditionalFormatting>
  <conditionalFormatting sqref="C104">
    <cfRule type="dataBar" priority="6">
      <dataBar>
        <cfvo type="num" val="0"/>
        <cfvo type="num" val="1"/>
        <color rgb="FF638EC6"/>
      </dataBar>
    </cfRule>
  </conditionalFormatting>
  <conditionalFormatting sqref="A109">
    <cfRule type="dataBar" priority="5">
      <dataBar showValue="0">
        <cfvo type="num" val="0"/>
        <cfvo type="num" val="0.1"/>
        <color rgb="FF60497B"/>
      </dataBar>
    </cfRule>
  </conditionalFormatting>
  <conditionalFormatting sqref="A109">
    <cfRule type="dataBar" priority="4">
      <dataBar showValue="0">
        <cfvo type="num" val="0"/>
        <cfvo type="num" val="0.1"/>
        <color rgb="FF60497B"/>
      </dataBar>
    </cfRule>
  </conditionalFormatting>
  <conditionalFormatting sqref="A109">
    <cfRule type="dataBar" priority="3">
      <dataBar showValue="0">
        <cfvo type="num" val="0"/>
        <cfvo type="num" val="0.1"/>
        <color rgb="FF60497B"/>
      </dataBar>
    </cfRule>
  </conditionalFormatting>
  <conditionalFormatting sqref="A109">
    <cfRule type="dataBar" priority="2">
      <dataBar showValue="0">
        <cfvo type="num" val="0"/>
        <cfvo type="num" val="0.1"/>
        <color rgb="FF60497B"/>
      </dataBar>
    </cfRule>
  </conditionalFormatting>
  <conditionalFormatting sqref="A110">
    <cfRule type="dataBar" priority="1">
      <dataBar showValue="0">
        <cfvo type="num" val="0"/>
        <cfvo type="num" val="0.1"/>
        <color rgb="FF60497B"/>
      </dataBar>
    </cfRule>
  </conditionalFormatting>
  <hyperlinks>
    <hyperlink ref="C106:E106" location="'R 1.5 a 5 Micro'!A177" display="Enfoque de Organizaciones Profesionales"/>
    <hyperlink ref="C89:E89" location="'R 1.5 a 5 Micro'!A145" display="Enfoque de Organizaciones Rentables"/>
    <hyperlink ref="C70:E70" location="'R 1.5 a 5 Micro'!A113" display="Enfoque de Organizaciones Inteligentes"/>
  </hyperlinks>
  <pageMargins left="0.62992125984251968" right="0.57999999999999996" top="0.59" bottom="0.56000000000000005" header="0.31496062992125984" footer="0.31496062992125984"/>
  <pageSetup scale="85" orientation="portrait" r:id="rId1"/>
  <headerFooter differentFirst="1">
    <oddHeader>&amp;L&amp;P&amp;C&amp;"-,Negrita"REPORTE DE RESULTADOS DEL CUESTIONARIO&amp;R&amp;D</oddHeader>
    <evenFooter>&amp;L&amp;G</evenFooter>
  </headerFooter>
  <drawing r:id="rId2"/>
  <legacyDrawingHF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7"/>
  <dimension ref="A1:AA270"/>
  <sheetViews>
    <sheetView showGridLines="0" showRowColHeaders="0" topLeftCell="G241" zoomScale="90" zoomScaleNormal="90" workbookViewId="0">
      <selection activeCell="G1" sqref="G1"/>
    </sheetView>
  </sheetViews>
  <sheetFormatPr baseColWidth="10" defaultColWidth="0" defaultRowHeight="0" customHeight="1" zeroHeight="1" x14ac:dyDescent="0.25"/>
  <cols>
    <col min="1" max="1" width="33.28515625" hidden="1" customWidth="1"/>
    <col min="2" max="2" width="1.5703125" hidden="1" customWidth="1"/>
    <col min="3" max="3" width="4.5703125" hidden="1" customWidth="1"/>
    <col min="4" max="4" width="4.28515625" hidden="1" customWidth="1"/>
    <col min="5" max="5" width="5.28515625" hidden="1" customWidth="1"/>
    <col min="6" max="6" width="3.140625" hidden="1" customWidth="1"/>
    <col min="7" max="7" width="2.42578125" customWidth="1"/>
    <col min="8" max="18" width="11.42578125" customWidth="1"/>
    <col min="19" max="19" width="12.28515625" bestFit="1" customWidth="1"/>
    <col min="20" max="20" width="11.42578125" style="574" customWidth="1"/>
    <col min="21" max="21" width="11.42578125" style="575" hidden="1" customWidth="1"/>
    <col min="22" max="22" width="11.42578125" hidden="1" customWidth="1"/>
    <col min="23" max="23" width="12.7109375" style="218" hidden="1" customWidth="1"/>
    <col min="24" max="26" width="11.42578125" style="218" hidden="1" customWidth="1"/>
    <col min="27" max="27" width="11.42578125" style="220" hidden="1" customWidth="1"/>
    <col min="28" max="16384" width="11.42578125" hidden="1"/>
  </cols>
  <sheetData>
    <row r="1" spans="1:27" ht="41.25" customHeight="1" x14ac:dyDescent="0.25">
      <c r="A1" s="88"/>
      <c r="B1" s="88"/>
      <c r="C1" s="88"/>
      <c r="D1" s="88"/>
      <c r="E1" s="88"/>
      <c r="F1" s="89"/>
      <c r="G1" s="90"/>
      <c r="H1" s="90"/>
      <c r="I1" s="89"/>
      <c r="J1" s="90"/>
      <c r="K1" s="90"/>
      <c r="L1" s="90"/>
      <c r="M1" s="90"/>
      <c r="N1" s="90"/>
      <c r="O1" s="90"/>
      <c r="P1" s="90"/>
      <c r="Q1" s="90"/>
      <c r="R1" s="90"/>
      <c r="S1" s="90"/>
    </row>
    <row r="2" spans="1:27" ht="30.75" customHeight="1" thickBot="1" x14ac:dyDescent="0.3">
      <c r="A2" s="88"/>
      <c r="B2" s="88"/>
      <c r="C2" s="88"/>
      <c r="D2" s="88"/>
      <c r="E2" s="88"/>
      <c r="F2" s="89"/>
      <c r="G2" s="90"/>
      <c r="H2" s="715" t="s">
        <v>115</v>
      </c>
      <c r="I2" s="715"/>
      <c r="J2" s="715"/>
      <c r="K2" s="715"/>
      <c r="L2" s="715"/>
      <c r="M2" s="715"/>
      <c r="N2" s="715"/>
      <c r="O2" s="715"/>
      <c r="P2" s="715"/>
      <c r="Q2" s="715"/>
      <c r="R2" s="715"/>
      <c r="S2" s="716"/>
    </row>
    <row r="3" spans="1:27" ht="7.5" customHeight="1" thickTop="1" x14ac:dyDescent="0.25">
      <c r="A3" s="88"/>
      <c r="B3" s="88"/>
      <c r="C3" s="88"/>
      <c r="D3" s="88"/>
      <c r="E3" s="88"/>
      <c r="F3" s="91"/>
      <c r="G3" s="90"/>
      <c r="H3" s="90"/>
      <c r="I3" s="89"/>
      <c r="J3" s="92"/>
      <c r="K3" s="90"/>
      <c r="L3" s="90"/>
      <c r="M3" s="90"/>
      <c r="N3" s="90"/>
      <c r="O3" s="90"/>
      <c r="P3" s="90"/>
      <c r="Q3" s="90"/>
      <c r="R3" s="93"/>
      <c r="S3" s="90"/>
    </row>
    <row r="4" spans="1:27" ht="87" customHeight="1" thickBot="1" x14ac:dyDescent="0.4">
      <c r="A4" s="88"/>
      <c r="B4" s="88"/>
      <c r="C4" s="88"/>
      <c r="D4" s="88"/>
      <c r="E4" s="88"/>
      <c r="F4" s="89"/>
      <c r="G4" s="90"/>
      <c r="H4" s="909" t="s">
        <v>116</v>
      </c>
      <c r="I4" s="910"/>
      <c r="J4" s="910"/>
      <c r="K4" s="910"/>
      <c r="L4" s="910"/>
      <c r="M4" s="910"/>
      <c r="N4" s="910"/>
      <c r="O4" s="910"/>
      <c r="P4" s="910"/>
      <c r="Q4" s="910"/>
      <c r="R4" s="910"/>
      <c r="S4" s="911"/>
      <c r="Z4" s="221"/>
      <c r="AA4" s="222">
        <f>AVERAGE(AA11:AA73)</f>
        <v>0.48611111111111116</v>
      </c>
    </row>
    <row r="5" spans="1:27" ht="7.5" customHeight="1" thickTop="1" x14ac:dyDescent="0.25">
      <c r="A5" s="236"/>
      <c r="B5" s="236"/>
      <c r="C5" s="236"/>
      <c r="D5" s="236"/>
      <c r="E5" s="236"/>
      <c r="F5" s="31"/>
      <c r="G5" s="94"/>
      <c r="H5" s="94"/>
      <c r="I5" s="95"/>
      <c r="J5" s="94"/>
      <c r="K5" s="94"/>
      <c r="L5" s="94"/>
      <c r="M5" s="94"/>
      <c r="N5" s="94"/>
      <c r="O5" s="94"/>
      <c r="P5" s="94"/>
      <c r="Q5" s="94"/>
      <c r="R5" s="94"/>
      <c r="S5" s="94"/>
    </row>
    <row r="6" spans="1:27" ht="22.5" customHeight="1" thickBot="1" x14ac:dyDescent="0.3">
      <c r="A6" s="88"/>
      <c r="B6" s="88"/>
      <c r="C6" s="88"/>
      <c r="D6" s="88"/>
      <c r="E6" s="88"/>
      <c r="F6" s="89"/>
      <c r="G6" s="90"/>
      <c r="H6" s="791" t="s">
        <v>117</v>
      </c>
      <c r="I6" s="792"/>
      <c r="J6" s="703" t="s">
        <v>118</v>
      </c>
      <c r="K6" s="795"/>
      <c r="L6" s="795"/>
      <c r="M6" s="795"/>
      <c r="N6" s="795"/>
      <c r="O6" s="795"/>
      <c r="P6" s="795"/>
      <c r="Q6" s="795"/>
      <c r="R6" s="795"/>
      <c r="S6" s="796"/>
      <c r="W6" s="251" t="s">
        <v>945</v>
      </c>
      <c r="X6" s="252">
        <f>(U11+U13)/2</f>
        <v>1</v>
      </c>
    </row>
    <row r="7" spans="1:27" ht="7.5" customHeight="1" thickTop="1" x14ac:dyDescent="0.25">
      <c r="A7" s="88"/>
      <c r="B7" s="88"/>
      <c r="C7" s="88"/>
      <c r="D7" s="88"/>
      <c r="E7" s="88"/>
      <c r="F7" s="89"/>
      <c r="G7" s="90"/>
      <c r="H7" s="90"/>
      <c r="I7" s="89"/>
      <c r="J7" s="92"/>
      <c r="K7" s="90"/>
      <c r="L7" s="90"/>
      <c r="M7" s="90"/>
      <c r="N7" s="90"/>
      <c r="O7" s="90"/>
      <c r="P7" s="90"/>
      <c r="Q7" s="90"/>
      <c r="R7" s="93"/>
      <c r="S7" s="90"/>
    </row>
    <row r="8" spans="1:27" ht="101.25" customHeight="1" thickBot="1" x14ac:dyDescent="0.3">
      <c r="A8" s="88"/>
      <c r="B8" s="88"/>
      <c r="C8" s="88"/>
      <c r="D8" s="88"/>
      <c r="E8" s="88"/>
      <c r="F8" s="89"/>
      <c r="G8" s="90"/>
      <c r="H8" s="659" t="s">
        <v>119</v>
      </c>
      <c r="I8" s="786"/>
      <c r="J8" s="786"/>
      <c r="K8" s="786"/>
      <c r="L8" s="786"/>
      <c r="M8" s="786"/>
      <c r="N8" s="786"/>
      <c r="O8" s="786"/>
      <c r="P8" s="786"/>
      <c r="Q8" s="786"/>
      <c r="R8" s="786"/>
      <c r="S8" s="787"/>
    </row>
    <row r="9" spans="1:27" ht="7.5" customHeight="1" thickTop="1" x14ac:dyDescent="0.25">
      <c r="A9" s="88"/>
      <c r="B9" s="88"/>
      <c r="C9" s="88"/>
      <c r="D9" s="88"/>
      <c r="E9" s="88"/>
      <c r="F9" s="91"/>
      <c r="G9" s="90"/>
      <c r="H9" s="90"/>
      <c r="I9" s="89"/>
      <c r="J9" s="92"/>
      <c r="K9" s="90"/>
      <c r="L9" s="90"/>
      <c r="M9" s="90"/>
      <c r="N9" s="90"/>
      <c r="O9" s="90"/>
      <c r="P9" s="90"/>
      <c r="Q9" s="90"/>
      <c r="R9" s="93"/>
      <c r="S9" s="90"/>
    </row>
    <row r="10" spans="1:27" ht="41.25" customHeight="1" thickBot="1" x14ac:dyDescent="0.3">
      <c r="A10" s="96" t="s">
        <v>112</v>
      </c>
      <c r="B10" s="88"/>
      <c r="C10" s="236"/>
      <c r="D10" s="236"/>
      <c r="E10" s="236"/>
      <c r="F10" s="97"/>
      <c r="G10" s="90"/>
      <c r="H10" s="35" t="s">
        <v>120</v>
      </c>
      <c r="I10" s="35" t="s">
        <v>946</v>
      </c>
      <c r="J10" s="36" t="s">
        <v>121</v>
      </c>
      <c r="K10" s="98"/>
      <c r="L10" s="98"/>
      <c r="M10" s="98"/>
      <c r="N10" s="98"/>
      <c r="O10" s="98"/>
      <c r="P10" s="98"/>
      <c r="Q10" s="98"/>
      <c r="R10" s="93"/>
      <c r="S10" s="35" t="s">
        <v>122</v>
      </c>
      <c r="W10" s="210" t="s">
        <v>825</v>
      </c>
      <c r="X10" s="211" t="s">
        <v>826</v>
      </c>
      <c r="Y10" s="211" t="s">
        <v>827</v>
      </c>
      <c r="Z10" s="212" t="s">
        <v>828</v>
      </c>
      <c r="AA10" s="223" t="s">
        <v>863</v>
      </c>
    </row>
    <row r="11" spans="1:27" ht="41.25" customHeight="1" thickTop="1" thickBot="1" x14ac:dyDescent="0.3">
      <c r="A11" s="99" t="s">
        <v>123</v>
      </c>
      <c r="B11" s="100"/>
      <c r="C11" s="101" t="s">
        <v>124</v>
      </c>
      <c r="D11" s="101" t="s">
        <v>125</v>
      </c>
      <c r="E11" s="101" t="s">
        <v>126</v>
      </c>
      <c r="F11" s="101" t="s">
        <v>127</v>
      </c>
      <c r="G11" s="90"/>
      <c r="H11" s="40" t="s">
        <v>128</v>
      </c>
      <c r="I11" s="102" t="s">
        <v>129</v>
      </c>
      <c r="J11" s="710" t="s">
        <v>130</v>
      </c>
      <c r="K11" s="711"/>
      <c r="L11" s="711"/>
      <c r="M11" s="711"/>
      <c r="N11" s="711"/>
      <c r="O11" s="711"/>
      <c r="P11" s="711"/>
      <c r="Q11" s="711"/>
      <c r="R11" s="231"/>
      <c r="S11" s="103"/>
      <c r="T11" s="574">
        <v>1</v>
      </c>
      <c r="U11" s="575">
        <f>T11</f>
        <v>1</v>
      </c>
      <c r="W11" s="218" t="b">
        <v>1</v>
      </c>
      <c r="X11" s="213">
        <f>IF(W11=TRUE,$Y$11,0)</f>
        <v>1</v>
      </c>
      <c r="Y11" s="213">
        <v>1</v>
      </c>
      <c r="Z11" s="213">
        <f>SUM(X11)</f>
        <v>1</v>
      </c>
      <c r="AA11" s="224">
        <f>Z11/1</f>
        <v>1</v>
      </c>
    </row>
    <row r="12" spans="1:27" ht="41.25" customHeight="1" thickTop="1" thickBot="1" x14ac:dyDescent="0.3">
      <c r="A12" s="99" t="s">
        <v>123</v>
      </c>
      <c r="B12" s="88"/>
      <c r="C12" s="101" t="s">
        <v>124</v>
      </c>
      <c r="D12" s="101" t="s">
        <v>125</v>
      </c>
      <c r="E12" s="101" t="s">
        <v>126</v>
      </c>
      <c r="F12" s="101" t="s">
        <v>127</v>
      </c>
      <c r="G12" s="90"/>
      <c r="H12" s="44" t="s">
        <v>131</v>
      </c>
      <c r="I12" s="106" t="s">
        <v>132</v>
      </c>
      <c r="J12" s="908" t="s">
        <v>133</v>
      </c>
      <c r="K12" s="803"/>
      <c r="L12" s="803"/>
      <c r="M12" s="803"/>
      <c r="N12" s="803"/>
      <c r="O12" s="803"/>
      <c r="P12" s="803"/>
      <c r="Q12" s="803"/>
      <c r="R12" s="107"/>
      <c r="S12" s="108"/>
      <c r="W12" s="472" t="b">
        <f>IF(AND(W13=TRUE,W14=TRUE,W15=TRUE,W16=TRUE,W17=TRUE,W18=TRUE,W19=TRUE,W20=TRUE),TRUE,FALSE)</f>
        <v>0</v>
      </c>
    </row>
    <row r="13" spans="1:27" ht="41.25" customHeight="1" thickTop="1" thickBot="1" x14ac:dyDescent="0.3">
      <c r="A13" s="99" t="s">
        <v>391</v>
      </c>
      <c r="B13" s="100"/>
      <c r="C13" s="101" t="s">
        <v>124</v>
      </c>
      <c r="D13" s="101" t="s">
        <v>125</v>
      </c>
      <c r="E13" s="101" t="s">
        <v>126</v>
      </c>
      <c r="F13" s="101" t="s">
        <v>127</v>
      </c>
      <c r="G13" s="90"/>
      <c r="H13" s="44" t="s">
        <v>131</v>
      </c>
      <c r="I13" s="109" t="s">
        <v>219</v>
      </c>
      <c r="J13" s="897" t="s">
        <v>982</v>
      </c>
      <c r="K13" s="898"/>
      <c r="L13" s="898"/>
      <c r="M13" s="898"/>
      <c r="N13" s="898"/>
      <c r="O13" s="898"/>
      <c r="P13" s="898"/>
      <c r="Q13" s="898"/>
      <c r="R13" s="93"/>
      <c r="S13" s="103"/>
      <c r="T13" s="574">
        <f t="shared" ref="T13:T20" si="0">1/8</f>
        <v>0.125</v>
      </c>
      <c r="U13" s="575">
        <f>T13+T14+T15+T16+T17+T18+T19+T20</f>
        <v>1</v>
      </c>
      <c r="W13" s="218" t="b">
        <v>1</v>
      </c>
      <c r="X13" s="213">
        <f t="shared" ref="X13:X20" si="1">IF(W13=TRUE,$Y$13,0)</f>
        <v>0.125</v>
      </c>
      <c r="Y13" s="218">
        <v>0.125</v>
      </c>
      <c r="Z13" s="213">
        <f>SUM(X13:X20)</f>
        <v>0.75</v>
      </c>
      <c r="AA13" s="224">
        <f>Z13/1</f>
        <v>0.75</v>
      </c>
    </row>
    <row r="14" spans="1:27" ht="67.5" customHeight="1" thickTop="1" thickBot="1" x14ac:dyDescent="0.3">
      <c r="A14" s="99" t="s">
        <v>123</v>
      </c>
      <c r="B14" s="100"/>
      <c r="C14" s="101" t="s">
        <v>124</v>
      </c>
      <c r="D14" s="101" t="s">
        <v>125</v>
      </c>
      <c r="E14" s="101" t="s">
        <v>126</v>
      </c>
      <c r="F14" s="101" t="s">
        <v>127</v>
      </c>
      <c r="G14" s="90"/>
      <c r="H14" s="44" t="s">
        <v>131</v>
      </c>
      <c r="I14" s="109" t="s">
        <v>134</v>
      </c>
      <c r="J14" s="897" t="s">
        <v>948</v>
      </c>
      <c r="K14" s="898"/>
      <c r="L14" s="898"/>
      <c r="M14" s="898"/>
      <c r="N14" s="898"/>
      <c r="O14" s="898"/>
      <c r="P14" s="898"/>
      <c r="Q14" s="898"/>
      <c r="R14" s="93"/>
      <c r="S14" s="103"/>
      <c r="T14" s="574">
        <f t="shared" si="0"/>
        <v>0.125</v>
      </c>
      <c r="W14" s="218" t="b">
        <v>1</v>
      </c>
      <c r="X14" s="213">
        <f t="shared" si="1"/>
        <v>0.125</v>
      </c>
    </row>
    <row r="15" spans="1:27" ht="41.25" customHeight="1" thickTop="1" thickBot="1" x14ac:dyDescent="0.3">
      <c r="A15" s="99" t="s">
        <v>391</v>
      </c>
      <c r="B15" s="100"/>
      <c r="C15" s="101" t="s">
        <v>124</v>
      </c>
      <c r="D15" s="101" t="s">
        <v>125</v>
      </c>
      <c r="E15" s="101" t="s">
        <v>126</v>
      </c>
      <c r="F15" s="101" t="s">
        <v>127</v>
      </c>
      <c r="G15" s="90"/>
      <c r="H15" s="44" t="s">
        <v>131</v>
      </c>
      <c r="I15" s="109" t="s">
        <v>220</v>
      </c>
      <c r="J15" s="804" t="s">
        <v>983</v>
      </c>
      <c r="K15" s="898"/>
      <c r="L15" s="898"/>
      <c r="M15" s="898"/>
      <c r="N15" s="898"/>
      <c r="O15" s="898"/>
      <c r="P15" s="898"/>
      <c r="Q15" s="898"/>
      <c r="R15" s="93"/>
      <c r="S15" s="103"/>
      <c r="T15" s="574">
        <f t="shared" si="0"/>
        <v>0.125</v>
      </c>
      <c r="W15" s="218" t="b">
        <v>1</v>
      </c>
      <c r="X15" s="213">
        <f t="shared" si="1"/>
        <v>0.125</v>
      </c>
    </row>
    <row r="16" spans="1:27" ht="41.25" customHeight="1" thickTop="1" thickBot="1" x14ac:dyDescent="0.3">
      <c r="A16" s="99" t="s">
        <v>391</v>
      </c>
      <c r="B16" s="100"/>
      <c r="C16" s="101" t="s">
        <v>124</v>
      </c>
      <c r="D16" s="101" t="s">
        <v>125</v>
      </c>
      <c r="E16" s="101" t="s">
        <v>126</v>
      </c>
      <c r="F16" s="101" t="s">
        <v>127</v>
      </c>
      <c r="G16" s="90"/>
      <c r="H16" s="44" t="s">
        <v>131</v>
      </c>
      <c r="I16" s="109" t="s">
        <v>349</v>
      </c>
      <c r="J16" s="906" t="s">
        <v>984</v>
      </c>
      <c r="K16" s="892"/>
      <c r="L16" s="892"/>
      <c r="M16" s="892"/>
      <c r="N16" s="892"/>
      <c r="O16" s="892"/>
      <c r="P16" s="892"/>
      <c r="Q16" s="892"/>
      <c r="R16" s="93"/>
      <c r="S16" s="103"/>
      <c r="T16" s="574">
        <f t="shared" si="0"/>
        <v>0.125</v>
      </c>
      <c r="W16" s="218" t="b">
        <v>1</v>
      </c>
      <c r="X16" s="213">
        <f t="shared" si="1"/>
        <v>0.125</v>
      </c>
    </row>
    <row r="17" spans="1:27" ht="41.25" customHeight="1" thickTop="1" thickBot="1" x14ac:dyDescent="0.3">
      <c r="A17" s="99" t="s">
        <v>391</v>
      </c>
      <c r="B17" s="100"/>
      <c r="C17" s="101" t="s">
        <v>124</v>
      </c>
      <c r="D17" s="101" t="s">
        <v>125</v>
      </c>
      <c r="E17" s="101" t="s">
        <v>126</v>
      </c>
      <c r="F17" s="101" t="s">
        <v>127</v>
      </c>
      <c r="G17" s="90"/>
      <c r="H17" s="44" t="s">
        <v>131</v>
      </c>
      <c r="I17" s="109" t="s">
        <v>350</v>
      </c>
      <c r="J17" s="804" t="s">
        <v>985</v>
      </c>
      <c r="K17" s="805"/>
      <c r="L17" s="805"/>
      <c r="M17" s="805"/>
      <c r="N17" s="805"/>
      <c r="O17" s="805"/>
      <c r="P17" s="805"/>
      <c r="Q17" s="805"/>
      <c r="R17" s="93"/>
      <c r="S17" s="103"/>
      <c r="T17" s="574">
        <f t="shared" si="0"/>
        <v>0.125</v>
      </c>
      <c r="W17" s="218" t="b">
        <v>1</v>
      </c>
      <c r="X17" s="213">
        <f t="shared" si="1"/>
        <v>0.125</v>
      </c>
    </row>
    <row r="18" spans="1:27" ht="48.75" customHeight="1" thickTop="1" thickBot="1" x14ac:dyDescent="0.3">
      <c r="A18" s="99" t="s">
        <v>391</v>
      </c>
      <c r="B18" s="100"/>
      <c r="C18" s="101" t="s">
        <v>124</v>
      </c>
      <c r="D18" s="101" t="s">
        <v>125</v>
      </c>
      <c r="E18" s="101" t="s">
        <v>126</v>
      </c>
      <c r="F18" s="101" t="s">
        <v>127</v>
      </c>
      <c r="G18" s="90"/>
      <c r="H18" s="44" t="s">
        <v>131</v>
      </c>
      <c r="I18" s="109" t="s">
        <v>351</v>
      </c>
      <c r="J18" s="804" t="s">
        <v>986</v>
      </c>
      <c r="K18" s="805"/>
      <c r="L18" s="805"/>
      <c r="M18" s="805"/>
      <c r="N18" s="805"/>
      <c r="O18" s="805"/>
      <c r="P18" s="805"/>
      <c r="Q18" s="805"/>
      <c r="R18" s="93"/>
      <c r="S18" s="103"/>
      <c r="T18" s="574">
        <f t="shared" si="0"/>
        <v>0.125</v>
      </c>
      <c r="W18" s="218" t="b">
        <v>1</v>
      </c>
      <c r="X18" s="213">
        <f t="shared" si="1"/>
        <v>0.125</v>
      </c>
    </row>
    <row r="19" spans="1:27" ht="48.75" customHeight="1" thickTop="1" thickBot="1" x14ac:dyDescent="0.3">
      <c r="A19" s="99" t="s">
        <v>391</v>
      </c>
      <c r="B19" s="100"/>
      <c r="C19" s="116"/>
      <c r="D19" s="101" t="s">
        <v>125</v>
      </c>
      <c r="E19" s="101" t="s">
        <v>126</v>
      </c>
      <c r="F19" s="101" t="s">
        <v>127</v>
      </c>
      <c r="G19" s="90"/>
      <c r="H19" s="44" t="s">
        <v>131</v>
      </c>
      <c r="I19" s="109" t="s">
        <v>392</v>
      </c>
      <c r="J19" s="897" t="s">
        <v>997</v>
      </c>
      <c r="K19" s="898"/>
      <c r="L19" s="898"/>
      <c r="M19" s="898"/>
      <c r="N19" s="898"/>
      <c r="O19" s="898"/>
      <c r="P19" s="898"/>
      <c r="Q19" s="898"/>
      <c r="R19" s="93"/>
      <c r="S19" s="103"/>
      <c r="T19" s="574">
        <f t="shared" si="0"/>
        <v>0.125</v>
      </c>
      <c r="W19" s="218" t="b">
        <v>0</v>
      </c>
      <c r="X19" s="213">
        <f t="shared" si="1"/>
        <v>0</v>
      </c>
    </row>
    <row r="20" spans="1:27" ht="41.25" customHeight="1" thickTop="1" thickBot="1" x14ac:dyDescent="0.3">
      <c r="A20" s="99" t="s">
        <v>391</v>
      </c>
      <c r="B20" s="100"/>
      <c r="C20" s="101" t="s">
        <v>124</v>
      </c>
      <c r="D20" s="101" t="s">
        <v>125</v>
      </c>
      <c r="E20" s="101" t="s">
        <v>126</v>
      </c>
      <c r="F20" s="101" t="s">
        <v>127</v>
      </c>
      <c r="G20" s="90"/>
      <c r="H20" s="40" t="s">
        <v>131</v>
      </c>
      <c r="I20" s="109" t="s">
        <v>353</v>
      </c>
      <c r="J20" s="712" t="s">
        <v>987</v>
      </c>
      <c r="K20" s="808"/>
      <c r="L20" s="808"/>
      <c r="M20" s="808"/>
      <c r="N20" s="808"/>
      <c r="O20" s="808"/>
      <c r="P20" s="808"/>
      <c r="Q20" s="808"/>
      <c r="R20" s="110"/>
      <c r="S20" s="103"/>
      <c r="T20" s="574">
        <f t="shared" si="0"/>
        <v>0.125</v>
      </c>
      <c r="W20" s="218" t="b">
        <v>0</v>
      </c>
      <c r="X20" s="213">
        <f t="shared" si="1"/>
        <v>0</v>
      </c>
    </row>
    <row r="21" spans="1:27" ht="22.5" customHeight="1" thickTop="1" x14ac:dyDescent="0.25">
      <c r="A21" s="88"/>
      <c r="B21" s="88"/>
      <c r="C21" s="236"/>
      <c r="D21" s="236"/>
      <c r="E21" s="236"/>
      <c r="F21" s="97"/>
      <c r="G21" s="90"/>
      <c r="H21" s="90"/>
      <c r="I21" s="111"/>
      <c r="J21" s="92"/>
      <c r="K21" s="90"/>
      <c r="L21" s="90"/>
      <c r="M21" s="90"/>
      <c r="N21" s="90"/>
      <c r="O21" s="90"/>
      <c r="P21" s="90"/>
      <c r="Q21" s="90"/>
      <c r="R21" s="93"/>
      <c r="S21" s="90"/>
    </row>
    <row r="22" spans="1:27" ht="22.5" customHeight="1" thickBot="1" x14ac:dyDescent="0.3">
      <c r="A22" s="88"/>
      <c r="B22" s="88"/>
      <c r="C22" s="236"/>
      <c r="D22" s="236"/>
      <c r="E22" s="236"/>
      <c r="F22" s="105"/>
      <c r="G22" s="90"/>
      <c r="H22" s="791" t="s">
        <v>117</v>
      </c>
      <c r="I22" s="792"/>
      <c r="J22" s="703" t="s">
        <v>0</v>
      </c>
      <c r="K22" s="795"/>
      <c r="L22" s="795"/>
      <c r="M22" s="795"/>
      <c r="N22" s="795"/>
      <c r="O22" s="795"/>
      <c r="P22" s="795"/>
      <c r="Q22" s="795"/>
      <c r="R22" s="795"/>
      <c r="S22" s="796"/>
      <c r="W22" s="251" t="s">
        <v>945</v>
      </c>
      <c r="X22" s="252">
        <f>(U27+U29)/2</f>
        <v>1</v>
      </c>
    </row>
    <row r="23" spans="1:27" ht="7.5" customHeight="1" thickTop="1" x14ac:dyDescent="0.25">
      <c r="A23" s="88"/>
      <c r="B23" s="88"/>
      <c r="C23" s="236"/>
      <c r="D23" s="236"/>
      <c r="E23" s="236"/>
      <c r="F23" s="105"/>
      <c r="G23" s="90"/>
      <c r="H23" s="90"/>
      <c r="I23" s="111"/>
      <c r="J23" s="92"/>
      <c r="K23" s="90"/>
      <c r="L23" s="90"/>
      <c r="M23" s="90"/>
      <c r="N23" s="90"/>
      <c r="O23" s="90"/>
      <c r="P23" s="90"/>
      <c r="Q23" s="90"/>
      <c r="R23" s="93"/>
      <c r="S23" s="90"/>
    </row>
    <row r="24" spans="1:27" ht="74.25" customHeight="1" thickBot="1" x14ac:dyDescent="0.3">
      <c r="A24" s="88"/>
      <c r="B24" s="88"/>
      <c r="C24" s="236"/>
      <c r="D24" s="236"/>
      <c r="E24" s="236"/>
      <c r="F24" s="105"/>
      <c r="G24" s="90"/>
      <c r="H24" s="659" t="s">
        <v>135</v>
      </c>
      <c r="I24" s="786"/>
      <c r="J24" s="786"/>
      <c r="K24" s="786"/>
      <c r="L24" s="786"/>
      <c r="M24" s="786"/>
      <c r="N24" s="786"/>
      <c r="O24" s="786"/>
      <c r="P24" s="786"/>
      <c r="Q24" s="786"/>
      <c r="R24" s="786"/>
      <c r="S24" s="787"/>
    </row>
    <row r="25" spans="1:27" ht="7.5" customHeight="1" thickTop="1" x14ac:dyDescent="0.25">
      <c r="A25" s="88"/>
      <c r="B25" s="88"/>
      <c r="C25" s="236"/>
      <c r="D25" s="236"/>
      <c r="E25" s="236"/>
      <c r="F25" s="97"/>
      <c r="G25" s="90"/>
      <c r="H25" s="90"/>
      <c r="I25" s="111"/>
      <c r="J25" s="92"/>
      <c r="K25" s="90"/>
      <c r="L25" s="90"/>
      <c r="M25" s="90"/>
      <c r="N25" s="90"/>
      <c r="O25" s="90"/>
      <c r="P25" s="90"/>
      <c r="Q25" s="90"/>
      <c r="R25" s="93"/>
      <c r="S25" s="90"/>
    </row>
    <row r="26" spans="1:27" ht="41.25" customHeight="1" thickBot="1" x14ac:dyDescent="0.3">
      <c r="A26" s="88"/>
      <c r="B26" s="88"/>
      <c r="C26" s="236"/>
      <c r="D26" s="236"/>
      <c r="E26" s="236"/>
      <c r="F26" s="105"/>
      <c r="G26" s="90"/>
      <c r="H26" s="35" t="s">
        <v>120</v>
      </c>
      <c r="I26" s="51" t="s">
        <v>946</v>
      </c>
      <c r="J26" s="36" t="s">
        <v>121</v>
      </c>
      <c r="K26" s="98"/>
      <c r="L26" s="98"/>
      <c r="M26" s="98"/>
      <c r="N26" s="98"/>
      <c r="O26" s="98"/>
      <c r="P26" s="98"/>
      <c r="Q26" s="98"/>
      <c r="R26" s="93"/>
      <c r="S26" s="35" t="s">
        <v>122</v>
      </c>
      <c r="W26" s="210" t="s">
        <v>825</v>
      </c>
      <c r="X26" s="211" t="s">
        <v>826</v>
      </c>
      <c r="Y26" s="211" t="s">
        <v>827</v>
      </c>
      <c r="Z26" s="212" t="s">
        <v>829</v>
      </c>
      <c r="AA26" s="223" t="s">
        <v>863</v>
      </c>
    </row>
    <row r="27" spans="1:27" ht="41.25" customHeight="1" thickTop="1" thickBot="1" x14ac:dyDescent="0.3">
      <c r="A27" s="99" t="s">
        <v>123</v>
      </c>
      <c r="B27" s="100"/>
      <c r="C27" s="101" t="s">
        <v>124</v>
      </c>
      <c r="D27" s="101" t="s">
        <v>125</v>
      </c>
      <c r="E27" s="101" t="s">
        <v>126</v>
      </c>
      <c r="F27" s="101" t="s">
        <v>127</v>
      </c>
      <c r="G27" s="90"/>
      <c r="H27" s="40" t="s">
        <v>128</v>
      </c>
      <c r="I27" s="102" t="s">
        <v>136</v>
      </c>
      <c r="J27" s="663" t="s">
        <v>137</v>
      </c>
      <c r="K27" s="811"/>
      <c r="L27" s="811"/>
      <c r="M27" s="811"/>
      <c r="N27" s="811"/>
      <c r="O27" s="811"/>
      <c r="P27" s="811"/>
      <c r="Q27" s="811"/>
      <c r="R27" s="231"/>
      <c r="S27" s="103"/>
      <c r="T27" s="574">
        <v>1</v>
      </c>
      <c r="U27" s="575">
        <f>T27</f>
        <v>1</v>
      </c>
      <c r="W27" s="218" t="b">
        <v>1</v>
      </c>
      <c r="X27" s="213">
        <f>IF(W27=TRUE,$Y$27,0)</f>
        <v>1</v>
      </c>
      <c r="Y27" s="213">
        <v>1</v>
      </c>
      <c r="Z27" s="213">
        <f>SUM(X27)</f>
        <v>1</v>
      </c>
      <c r="AA27" s="224">
        <f>Z27/1</f>
        <v>1</v>
      </c>
    </row>
    <row r="28" spans="1:27" ht="41.25" customHeight="1" thickTop="1" thickBot="1" x14ac:dyDescent="0.3">
      <c r="A28" s="99" t="s">
        <v>123</v>
      </c>
      <c r="B28" s="88"/>
      <c r="C28" s="101" t="s">
        <v>124</v>
      </c>
      <c r="D28" s="101" t="s">
        <v>125</v>
      </c>
      <c r="E28" s="101" t="s">
        <v>126</v>
      </c>
      <c r="F28" s="101" t="s">
        <v>127</v>
      </c>
      <c r="G28" s="90"/>
      <c r="H28" s="44" t="s">
        <v>131</v>
      </c>
      <c r="I28" s="106" t="s">
        <v>138</v>
      </c>
      <c r="J28" s="706" t="s">
        <v>139</v>
      </c>
      <c r="K28" s="803"/>
      <c r="L28" s="803"/>
      <c r="M28" s="803"/>
      <c r="N28" s="803"/>
      <c r="O28" s="803"/>
      <c r="P28" s="803"/>
      <c r="Q28" s="803"/>
      <c r="R28" s="107"/>
      <c r="S28" s="52"/>
      <c r="W28" s="472" t="b">
        <f>IF(AND(W29=TRUE,W30=TRUE,W31=TRUE,W32=TRUE),TRUE, FALSE)</f>
        <v>0</v>
      </c>
    </row>
    <row r="29" spans="1:27" ht="41.25" customHeight="1" thickTop="1" thickBot="1" x14ac:dyDescent="0.3">
      <c r="A29" s="99" t="s">
        <v>391</v>
      </c>
      <c r="B29" s="100"/>
      <c r="C29" s="101" t="s">
        <v>124</v>
      </c>
      <c r="D29" s="101" t="s">
        <v>125</v>
      </c>
      <c r="E29" s="101" t="s">
        <v>126</v>
      </c>
      <c r="F29" s="101" t="s">
        <v>127</v>
      </c>
      <c r="G29" s="90"/>
      <c r="H29" s="44" t="s">
        <v>131</v>
      </c>
      <c r="I29" s="109" t="s">
        <v>173</v>
      </c>
      <c r="J29" s="907" t="s">
        <v>355</v>
      </c>
      <c r="K29" s="898"/>
      <c r="L29" s="898"/>
      <c r="M29" s="898"/>
      <c r="N29" s="898"/>
      <c r="O29" s="898"/>
      <c r="P29" s="898"/>
      <c r="Q29" s="898"/>
      <c r="R29" s="93"/>
      <c r="S29" s="103"/>
      <c r="T29" s="574">
        <f>1/4</f>
        <v>0.25</v>
      </c>
      <c r="U29" s="575">
        <f>T29+T30+T31+T32</f>
        <v>1</v>
      </c>
      <c r="W29" s="218" t="b">
        <v>0</v>
      </c>
      <c r="X29" s="213">
        <f>IF(W29=TRUE,$Y$29,0)</f>
        <v>0</v>
      </c>
      <c r="Y29" s="218">
        <v>0.25</v>
      </c>
      <c r="Z29" s="213">
        <f>SUM(X29:X32)</f>
        <v>0.75</v>
      </c>
      <c r="AA29" s="224">
        <f>Z29/1</f>
        <v>0.75</v>
      </c>
    </row>
    <row r="30" spans="1:27" ht="41.25" customHeight="1" thickTop="1" thickBot="1" x14ac:dyDescent="0.3">
      <c r="A30" s="99" t="s">
        <v>123</v>
      </c>
      <c r="B30" s="100"/>
      <c r="C30" s="101" t="s">
        <v>124</v>
      </c>
      <c r="D30" s="101" t="s">
        <v>125</v>
      </c>
      <c r="E30" s="101" t="s">
        <v>126</v>
      </c>
      <c r="F30" s="101" t="s">
        <v>127</v>
      </c>
      <c r="G30" s="90"/>
      <c r="H30" s="44" t="s">
        <v>131</v>
      </c>
      <c r="I30" s="109" t="s">
        <v>140</v>
      </c>
      <c r="J30" s="879" t="s">
        <v>141</v>
      </c>
      <c r="K30" s="873"/>
      <c r="L30" s="873"/>
      <c r="M30" s="873"/>
      <c r="N30" s="873"/>
      <c r="O30" s="873"/>
      <c r="P30" s="873"/>
      <c r="Q30" s="873"/>
      <c r="R30" s="93"/>
      <c r="S30" s="103"/>
      <c r="T30" s="574">
        <f>1/4</f>
        <v>0.25</v>
      </c>
      <c r="W30" s="218" t="b">
        <v>1</v>
      </c>
      <c r="X30" s="213">
        <f>IF(W30=TRUE,$Y$29,0)</f>
        <v>0.25</v>
      </c>
    </row>
    <row r="31" spans="1:27" ht="41.25" customHeight="1" thickTop="1" thickBot="1" x14ac:dyDescent="0.3">
      <c r="A31" s="99" t="s">
        <v>391</v>
      </c>
      <c r="B31" s="100"/>
      <c r="C31" s="101" t="s">
        <v>124</v>
      </c>
      <c r="D31" s="101" t="s">
        <v>125</v>
      </c>
      <c r="E31" s="101" t="s">
        <v>126</v>
      </c>
      <c r="F31" s="101" t="s">
        <v>127</v>
      </c>
      <c r="G31" s="90"/>
      <c r="H31" s="44" t="s">
        <v>131</v>
      </c>
      <c r="I31" s="109" t="s">
        <v>356</v>
      </c>
      <c r="J31" s="804" t="s">
        <v>988</v>
      </c>
      <c r="K31" s="805"/>
      <c r="L31" s="805"/>
      <c r="M31" s="805"/>
      <c r="N31" s="805"/>
      <c r="O31" s="805"/>
      <c r="P31" s="805"/>
      <c r="Q31" s="805"/>
      <c r="R31" s="93"/>
      <c r="S31" s="103"/>
      <c r="T31" s="574">
        <f>1/4</f>
        <v>0.25</v>
      </c>
      <c r="W31" s="218" t="b">
        <v>1</v>
      </c>
      <c r="X31" s="213">
        <f>IF(W31=TRUE,$Y$29,0)</f>
        <v>0.25</v>
      </c>
    </row>
    <row r="32" spans="1:27" ht="55.5" customHeight="1" thickTop="1" thickBot="1" x14ac:dyDescent="0.3">
      <c r="A32" s="99" t="s">
        <v>391</v>
      </c>
      <c r="B32" s="100"/>
      <c r="C32" s="116"/>
      <c r="D32" s="101" t="s">
        <v>125</v>
      </c>
      <c r="E32" s="101" t="s">
        <v>126</v>
      </c>
      <c r="F32" s="101" t="s">
        <v>127</v>
      </c>
      <c r="G32" s="90"/>
      <c r="H32" s="40" t="s">
        <v>131</v>
      </c>
      <c r="I32" s="109" t="s">
        <v>394</v>
      </c>
      <c r="J32" s="712" t="s">
        <v>395</v>
      </c>
      <c r="K32" s="808"/>
      <c r="L32" s="808"/>
      <c r="M32" s="808"/>
      <c r="N32" s="808"/>
      <c r="O32" s="808"/>
      <c r="P32" s="808"/>
      <c r="Q32" s="808"/>
      <c r="R32" s="110"/>
      <c r="S32" s="103"/>
      <c r="T32" s="574">
        <f>1/4</f>
        <v>0.25</v>
      </c>
      <c r="W32" s="218" t="b">
        <v>1</v>
      </c>
      <c r="X32" s="213">
        <f>IF(W32=TRUE,$Y$29,0)</f>
        <v>0.25</v>
      </c>
    </row>
    <row r="33" spans="1:27" ht="23.25" customHeight="1" thickTop="1" x14ac:dyDescent="0.25">
      <c r="A33" s="88"/>
      <c r="B33" s="88"/>
      <c r="C33" s="236"/>
      <c r="D33" s="236"/>
      <c r="E33" s="236"/>
      <c r="F33" s="97"/>
      <c r="G33" s="90"/>
      <c r="H33" s="90"/>
      <c r="I33" s="111"/>
      <c r="J33" s="92"/>
      <c r="K33" s="90"/>
      <c r="L33" s="90"/>
      <c r="M33" s="90"/>
      <c r="N33" s="90"/>
      <c r="O33" s="90"/>
      <c r="P33" s="90"/>
      <c r="Q33" s="90"/>
      <c r="R33" s="93"/>
      <c r="S33" s="112"/>
    </row>
    <row r="34" spans="1:27" ht="22.5" customHeight="1" thickBot="1" x14ac:dyDescent="0.3">
      <c r="A34" s="88"/>
      <c r="B34" s="88"/>
      <c r="C34" s="236"/>
      <c r="D34" s="236"/>
      <c r="E34" s="236"/>
      <c r="F34" s="105"/>
      <c r="G34" s="90"/>
      <c r="H34" s="791" t="s">
        <v>117</v>
      </c>
      <c r="I34" s="792"/>
      <c r="J34" s="703" t="s">
        <v>142</v>
      </c>
      <c r="K34" s="795"/>
      <c r="L34" s="795"/>
      <c r="M34" s="795"/>
      <c r="N34" s="795"/>
      <c r="O34" s="795"/>
      <c r="P34" s="795"/>
      <c r="Q34" s="795"/>
      <c r="R34" s="795"/>
      <c r="S34" s="796"/>
      <c r="W34" s="251" t="s">
        <v>945</v>
      </c>
      <c r="X34" s="252">
        <f>(U39+U41+U48)/3</f>
        <v>1</v>
      </c>
    </row>
    <row r="35" spans="1:27" ht="7.5" customHeight="1" thickTop="1" x14ac:dyDescent="0.25">
      <c r="A35" s="88"/>
      <c r="B35" s="88"/>
      <c r="C35" s="236"/>
      <c r="D35" s="236"/>
      <c r="E35" s="236"/>
      <c r="F35" s="105"/>
      <c r="G35" s="90"/>
      <c r="H35" s="90"/>
      <c r="I35" s="111"/>
      <c r="J35" s="92"/>
      <c r="K35" s="90"/>
      <c r="L35" s="90"/>
      <c r="M35" s="90"/>
      <c r="N35" s="90"/>
      <c r="O35" s="90"/>
      <c r="P35" s="90"/>
      <c r="Q35" s="90"/>
      <c r="R35" s="93"/>
      <c r="S35" s="90"/>
      <c r="T35" s="583"/>
      <c r="U35" s="583"/>
    </row>
    <row r="36" spans="1:27" ht="73.5" customHeight="1" thickBot="1" x14ac:dyDescent="0.3">
      <c r="A36" s="88"/>
      <c r="B36" s="88"/>
      <c r="C36" s="236"/>
      <c r="D36" s="236"/>
      <c r="E36" s="236"/>
      <c r="F36" s="105"/>
      <c r="G36" s="90"/>
      <c r="H36" s="659" t="s">
        <v>143</v>
      </c>
      <c r="I36" s="786"/>
      <c r="J36" s="786"/>
      <c r="K36" s="786"/>
      <c r="L36" s="786"/>
      <c r="M36" s="786"/>
      <c r="N36" s="786"/>
      <c r="O36" s="786"/>
      <c r="P36" s="786"/>
      <c r="Q36" s="786"/>
      <c r="R36" s="786"/>
      <c r="S36" s="787"/>
    </row>
    <row r="37" spans="1:27" ht="7.5" customHeight="1" thickTop="1" x14ac:dyDescent="0.25">
      <c r="A37" s="88"/>
      <c r="B37" s="88"/>
      <c r="C37" s="236"/>
      <c r="D37" s="236"/>
      <c r="E37" s="236"/>
      <c r="F37" s="97"/>
      <c r="G37" s="90"/>
      <c r="H37" s="90"/>
      <c r="I37" s="111"/>
      <c r="J37" s="92"/>
      <c r="K37" s="90"/>
      <c r="L37" s="90"/>
      <c r="M37" s="90"/>
      <c r="N37" s="90"/>
      <c r="O37" s="90"/>
      <c r="P37" s="90"/>
      <c r="Q37" s="90"/>
      <c r="R37" s="93"/>
      <c r="S37" s="90"/>
    </row>
    <row r="38" spans="1:27" ht="41.25" customHeight="1" thickBot="1" x14ac:dyDescent="0.3">
      <c r="A38" s="88"/>
      <c r="B38" s="88"/>
      <c r="C38" s="236"/>
      <c r="D38" s="236"/>
      <c r="E38" s="236"/>
      <c r="F38" s="97"/>
      <c r="G38" s="90"/>
      <c r="H38" s="35" t="s">
        <v>120</v>
      </c>
      <c r="I38" s="51" t="s">
        <v>946</v>
      </c>
      <c r="J38" s="36" t="s">
        <v>121</v>
      </c>
      <c r="K38" s="98"/>
      <c r="L38" s="98"/>
      <c r="M38" s="98"/>
      <c r="N38" s="98"/>
      <c r="O38" s="98"/>
      <c r="P38" s="98"/>
      <c r="Q38" s="98"/>
      <c r="R38" s="93"/>
      <c r="S38" s="35" t="s">
        <v>122</v>
      </c>
      <c r="W38" s="210" t="s">
        <v>825</v>
      </c>
      <c r="X38" s="211" t="s">
        <v>826</v>
      </c>
      <c r="Y38" s="211" t="s">
        <v>827</v>
      </c>
      <c r="Z38" s="212" t="s">
        <v>830</v>
      </c>
      <c r="AA38" s="223" t="s">
        <v>863</v>
      </c>
    </row>
    <row r="39" spans="1:27" ht="54.75" customHeight="1" thickTop="1" thickBot="1" x14ac:dyDescent="0.3">
      <c r="A39" s="99" t="s">
        <v>123</v>
      </c>
      <c r="B39" s="100"/>
      <c r="C39" s="101" t="s">
        <v>124</v>
      </c>
      <c r="D39" s="101" t="s">
        <v>125</v>
      </c>
      <c r="E39" s="101" t="s">
        <v>126</v>
      </c>
      <c r="F39" s="101" t="s">
        <v>127</v>
      </c>
      <c r="G39" s="90"/>
      <c r="H39" s="40" t="s">
        <v>128</v>
      </c>
      <c r="I39" s="102" t="s">
        <v>144</v>
      </c>
      <c r="J39" s="663" t="s">
        <v>145</v>
      </c>
      <c r="K39" s="664"/>
      <c r="L39" s="664"/>
      <c r="M39" s="664"/>
      <c r="N39" s="664"/>
      <c r="O39" s="664"/>
      <c r="P39" s="664"/>
      <c r="Q39" s="664"/>
      <c r="R39" s="231"/>
      <c r="S39" s="103"/>
      <c r="T39" s="574">
        <v>1</v>
      </c>
      <c r="U39" s="575">
        <f>T39</f>
        <v>1</v>
      </c>
      <c r="W39" s="218" t="b">
        <v>0</v>
      </c>
      <c r="X39" s="213">
        <f>IF(W39=TRUE,$Y$39,0)</f>
        <v>0</v>
      </c>
      <c r="Y39" s="213">
        <v>1</v>
      </c>
      <c r="Z39" s="213">
        <f>SUM(X39)</f>
        <v>0</v>
      </c>
      <c r="AA39" s="224">
        <f>Z39/1</f>
        <v>0</v>
      </c>
    </row>
    <row r="40" spans="1:27" ht="41.25" customHeight="1" thickTop="1" thickBot="1" x14ac:dyDescent="0.3">
      <c r="A40" s="99" t="s">
        <v>123</v>
      </c>
      <c r="B40" s="88"/>
      <c r="C40" s="101" t="s">
        <v>124</v>
      </c>
      <c r="D40" s="101" t="s">
        <v>125</v>
      </c>
      <c r="E40" s="101" t="s">
        <v>126</v>
      </c>
      <c r="F40" s="101" t="s">
        <v>127</v>
      </c>
      <c r="G40" s="90"/>
      <c r="H40" s="44" t="s">
        <v>131</v>
      </c>
      <c r="I40" s="106" t="s">
        <v>146</v>
      </c>
      <c r="J40" s="706" t="s">
        <v>147</v>
      </c>
      <c r="K40" s="803"/>
      <c r="L40" s="803"/>
      <c r="M40" s="803"/>
      <c r="N40" s="803"/>
      <c r="O40" s="803"/>
      <c r="P40" s="803"/>
      <c r="Q40" s="803"/>
      <c r="R40" s="107"/>
      <c r="S40" s="52"/>
      <c r="W40" s="472" t="b">
        <f>IF(AND(W41=TRUE,W42=TRUE,W43=TRUE,W44=TRUE,W45=TRUE,W46=TRUE),TRUE, FALSE)</f>
        <v>0</v>
      </c>
    </row>
    <row r="41" spans="1:27" ht="41.25" customHeight="1" thickTop="1" thickBot="1" x14ac:dyDescent="0.3">
      <c r="A41" s="99" t="s">
        <v>391</v>
      </c>
      <c r="B41" s="88"/>
      <c r="C41" s="101" t="s">
        <v>124</v>
      </c>
      <c r="D41" s="101" t="s">
        <v>125</v>
      </c>
      <c r="E41" s="101" t="s">
        <v>126</v>
      </c>
      <c r="F41" s="101" t="s">
        <v>127</v>
      </c>
      <c r="G41" s="90"/>
      <c r="H41" s="44" t="s">
        <v>131</v>
      </c>
      <c r="I41" s="109" t="s">
        <v>357</v>
      </c>
      <c r="J41" s="804" t="s">
        <v>358</v>
      </c>
      <c r="K41" s="805"/>
      <c r="L41" s="805"/>
      <c r="M41" s="805"/>
      <c r="N41" s="805"/>
      <c r="O41" s="805"/>
      <c r="P41" s="805"/>
      <c r="Q41" s="805"/>
      <c r="R41" s="93"/>
      <c r="S41" s="103"/>
      <c r="T41" s="574">
        <f t="shared" ref="T41:T46" si="2">1/6</f>
        <v>0.16666666666666666</v>
      </c>
      <c r="U41" s="575">
        <f>T41+T42+T43+T44+T45+T46</f>
        <v>0.99999999999999989</v>
      </c>
      <c r="W41" s="218" t="b">
        <v>1</v>
      </c>
      <c r="X41" s="213">
        <f t="shared" ref="X41:X46" si="3">IF(W41=TRUE,$Y$41,0)</f>
        <v>0.16666666666666666</v>
      </c>
      <c r="Y41" s="218">
        <v>0.16666666666666666</v>
      </c>
      <c r="Z41" s="213">
        <f>SUM(X41:X46)</f>
        <v>0.33333333333333331</v>
      </c>
      <c r="AA41" s="224">
        <f>Z41/1</f>
        <v>0.33333333333333331</v>
      </c>
    </row>
    <row r="42" spans="1:27" ht="41.25" customHeight="1" thickTop="1" thickBot="1" x14ac:dyDescent="0.3">
      <c r="A42" s="99" t="s">
        <v>391</v>
      </c>
      <c r="B42" s="100"/>
      <c r="C42" s="101" t="s">
        <v>124</v>
      </c>
      <c r="D42" s="101" t="s">
        <v>125</v>
      </c>
      <c r="E42" s="101" t="s">
        <v>126</v>
      </c>
      <c r="F42" s="101" t="s">
        <v>127</v>
      </c>
      <c r="G42" s="90"/>
      <c r="H42" s="44" t="s">
        <v>131</v>
      </c>
      <c r="I42" s="109" t="s">
        <v>359</v>
      </c>
      <c r="J42" s="897" t="s">
        <v>360</v>
      </c>
      <c r="K42" s="898"/>
      <c r="L42" s="898"/>
      <c r="M42" s="898"/>
      <c r="N42" s="898"/>
      <c r="O42" s="898"/>
      <c r="P42" s="898"/>
      <c r="Q42" s="898"/>
      <c r="R42" s="93"/>
      <c r="S42" s="103"/>
      <c r="T42" s="574">
        <f t="shared" si="2"/>
        <v>0.16666666666666666</v>
      </c>
      <c r="W42" s="218" t="b">
        <v>1</v>
      </c>
      <c r="X42" s="213">
        <f t="shared" si="3"/>
        <v>0.16666666666666666</v>
      </c>
    </row>
    <row r="43" spans="1:27" ht="41.25" customHeight="1" thickTop="1" thickBot="1" x14ac:dyDescent="0.3">
      <c r="A43" s="99" t="s">
        <v>123</v>
      </c>
      <c r="B43" s="100"/>
      <c r="C43" s="101" t="s">
        <v>124</v>
      </c>
      <c r="D43" s="101" t="s">
        <v>125</v>
      </c>
      <c r="E43" s="101" t="s">
        <v>126</v>
      </c>
      <c r="F43" s="101" t="s">
        <v>127</v>
      </c>
      <c r="G43" s="90"/>
      <c r="H43" s="44" t="s">
        <v>131</v>
      </c>
      <c r="I43" s="109" t="s">
        <v>148</v>
      </c>
      <c r="J43" s="804" t="s">
        <v>149</v>
      </c>
      <c r="K43" s="805"/>
      <c r="L43" s="805"/>
      <c r="M43" s="805"/>
      <c r="N43" s="805"/>
      <c r="O43" s="805"/>
      <c r="P43" s="805"/>
      <c r="Q43" s="805"/>
      <c r="R43" s="93"/>
      <c r="S43" s="103"/>
      <c r="T43" s="574">
        <f t="shared" si="2"/>
        <v>0.16666666666666666</v>
      </c>
      <c r="W43" s="218" t="b">
        <v>0</v>
      </c>
      <c r="X43" s="213">
        <f t="shared" si="3"/>
        <v>0</v>
      </c>
    </row>
    <row r="44" spans="1:27" ht="41.25" customHeight="1" thickTop="1" thickBot="1" x14ac:dyDescent="0.3">
      <c r="A44" s="99" t="s">
        <v>391</v>
      </c>
      <c r="B44" s="100"/>
      <c r="C44" s="101" t="s">
        <v>124</v>
      </c>
      <c r="D44" s="101" t="s">
        <v>125</v>
      </c>
      <c r="E44" s="101" t="s">
        <v>126</v>
      </c>
      <c r="F44" s="101" t="s">
        <v>127</v>
      </c>
      <c r="G44" s="90"/>
      <c r="H44" s="44" t="s">
        <v>131</v>
      </c>
      <c r="I44" s="109" t="s">
        <v>361</v>
      </c>
      <c r="J44" s="897" t="s">
        <v>362</v>
      </c>
      <c r="K44" s="898"/>
      <c r="L44" s="898"/>
      <c r="M44" s="898"/>
      <c r="N44" s="898"/>
      <c r="O44" s="898"/>
      <c r="P44" s="898"/>
      <c r="Q44" s="898"/>
      <c r="R44" s="93"/>
      <c r="S44" s="103"/>
      <c r="T44" s="574">
        <f t="shared" si="2"/>
        <v>0.16666666666666666</v>
      </c>
      <c r="W44" s="218" t="b">
        <v>0</v>
      </c>
      <c r="X44" s="213">
        <f t="shared" si="3"/>
        <v>0</v>
      </c>
    </row>
    <row r="45" spans="1:27" ht="41.25" customHeight="1" thickTop="1" thickBot="1" x14ac:dyDescent="0.3">
      <c r="A45" s="99" t="s">
        <v>391</v>
      </c>
      <c r="B45" s="100"/>
      <c r="C45" s="101" t="s">
        <v>124</v>
      </c>
      <c r="D45" s="101" t="s">
        <v>125</v>
      </c>
      <c r="E45" s="101" t="s">
        <v>126</v>
      </c>
      <c r="F45" s="101" t="s">
        <v>127</v>
      </c>
      <c r="G45" s="90"/>
      <c r="H45" s="44" t="s">
        <v>131</v>
      </c>
      <c r="I45" s="109" t="s">
        <v>363</v>
      </c>
      <c r="J45" s="906" t="s">
        <v>364</v>
      </c>
      <c r="K45" s="892"/>
      <c r="L45" s="892"/>
      <c r="M45" s="892"/>
      <c r="N45" s="892"/>
      <c r="O45" s="892"/>
      <c r="P45" s="892"/>
      <c r="Q45" s="892"/>
      <c r="R45" s="93"/>
      <c r="S45" s="103"/>
      <c r="T45" s="574">
        <f t="shared" si="2"/>
        <v>0.16666666666666666</v>
      </c>
      <c r="W45" s="218" t="b">
        <v>0</v>
      </c>
      <c r="X45" s="213">
        <f t="shared" si="3"/>
        <v>0</v>
      </c>
    </row>
    <row r="46" spans="1:27" ht="41.25" customHeight="1" thickTop="1" thickBot="1" x14ac:dyDescent="0.3">
      <c r="A46" s="99" t="s">
        <v>391</v>
      </c>
      <c r="B46" s="100"/>
      <c r="C46" s="101" t="s">
        <v>124</v>
      </c>
      <c r="D46" s="101" t="s">
        <v>125</v>
      </c>
      <c r="E46" s="101" t="s">
        <v>126</v>
      </c>
      <c r="F46" s="101" t="s">
        <v>127</v>
      </c>
      <c r="G46" s="90"/>
      <c r="H46" s="44" t="s">
        <v>131</v>
      </c>
      <c r="I46" s="109" t="s">
        <v>365</v>
      </c>
      <c r="J46" s="712" t="s">
        <v>366</v>
      </c>
      <c r="K46" s="808"/>
      <c r="L46" s="808"/>
      <c r="M46" s="808"/>
      <c r="N46" s="808"/>
      <c r="O46" s="808"/>
      <c r="P46" s="808"/>
      <c r="Q46" s="808"/>
      <c r="R46" s="110"/>
      <c r="S46" s="103"/>
      <c r="T46" s="574">
        <f t="shared" si="2"/>
        <v>0.16666666666666666</v>
      </c>
      <c r="W46" s="218" t="b">
        <v>0</v>
      </c>
      <c r="X46" s="213">
        <f t="shared" si="3"/>
        <v>0</v>
      </c>
    </row>
    <row r="47" spans="1:27" ht="41.25" customHeight="1" thickTop="1" thickBot="1" x14ac:dyDescent="0.3">
      <c r="A47" s="99" t="s">
        <v>123</v>
      </c>
      <c r="B47" s="88"/>
      <c r="C47" s="236"/>
      <c r="D47" s="101" t="s">
        <v>125</v>
      </c>
      <c r="E47" s="101" t="s">
        <v>126</v>
      </c>
      <c r="F47" s="101" t="s">
        <v>127</v>
      </c>
      <c r="G47" s="90"/>
      <c r="H47" s="44" t="s">
        <v>160</v>
      </c>
      <c r="I47" s="102" t="s">
        <v>236</v>
      </c>
      <c r="J47" s="806" t="s">
        <v>237</v>
      </c>
      <c r="K47" s="807"/>
      <c r="L47" s="807"/>
      <c r="M47" s="807"/>
      <c r="N47" s="807"/>
      <c r="O47" s="807"/>
      <c r="P47" s="807"/>
      <c r="Q47" s="807"/>
      <c r="R47" s="107"/>
      <c r="S47" s="52"/>
      <c r="W47" s="472" t="b">
        <f>IF(AND(W48=TRUE),TRUE,FALSE)</f>
        <v>0</v>
      </c>
    </row>
    <row r="48" spans="1:27" ht="41.25" customHeight="1" thickTop="1" thickBot="1" x14ac:dyDescent="0.3">
      <c r="A48" s="99" t="s">
        <v>123</v>
      </c>
      <c r="B48" s="100"/>
      <c r="C48" s="100"/>
      <c r="D48" s="101" t="s">
        <v>125</v>
      </c>
      <c r="E48" s="101" t="s">
        <v>126</v>
      </c>
      <c r="F48" s="101" t="s">
        <v>127</v>
      </c>
      <c r="G48" s="90"/>
      <c r="H48" s="40" t="s">
        <v>160</v>
      </c>
      <c r="I48" s="114" t="s">
        <v>238</v>
      </c>
      <c r="J48" s="713" t="s">
        <v>239</v>
      </c>
      <c r="K48" s="808"/>
      <c r="L48" s="808"/>
      <c r="M48" s="808"/>
      <c r="N48" s="808"/>
      <c r="O48" s="808"/>
      <c r="P48" s="808"/>
      <c r="Q48" s="808"/>
      <c r="R48" s="110"/>
      <c r="S48" s="103"/>
      <c r="T48" s="574">
        <v>1</v>
      </c>
      <c r="U48" s="575">
        <f>T48</f>
        <v>1</v>
      </c>
      <c r="W48" s="218" t="b">
        <v>0</v>
      </c>
      <c r="X48" s="213">
        <f>IF(W48=TRUE,$Y$39,0)</f>
        <v>0</v>
      </c>
      <c r="Z48" s="213">
        <f>SUM(X48)</f>
        <v>0</v>
      </c>
      <c r="AA48" s="224">
        <f>Z48/1</f>
        <v>0</v>
      </c>
    </row>
    <row r="49" spans="1:27" ht="22.5" customHeight="1" thickTop="1" x14ac:dyDescent="0.25">
      <c r="A49" s="88"/>
      <c r="B49" s="88"/>
      <c r="C49" s="236"/>
      <c r="D49" s="236"/>
      <c r="E49" s="236"/>
      <c r="F49" s="97"/>
      <c r="G49" s="90"/>
      <c r="H49" s="90"/>
      <c r="I49" s="111"/>
      <c r="J49" s="92"/>
      <c r="K49" s="90"/>
      <c r="L49" s="90"/>
      <c r="M49" s="90"/>
      <c r="N49" s="90"/>
      <c r="O49" s="90"/>
      <c r="P49" s="90"/>
      <c r="Q49" s="90"/>
      <c r="R49" s="93"/>
      <c r="S49" s="93"/>
    </row>
    <row r="50" spans="1:27" ht="22.5" customHeight="1" thickBot="1" x14ac:dyDescent="0.3">
      <c r="A50" s="88"/>
      <c r="B50" s="88"/>
      <c r="C50" s="236"/>
      <c r="D50" s="236"/>
      <c r="E50" s="236"/>
      <c r="F50" s="105"/>
      <c r="G50" s="90"/>
      <c r="H50" s="791" t="s">
        <v>117</v>
      </c>
      <c r="I50" s="792"/>
      <c r="J50" s="703" t="s">
        <v>150</v>
      </c>
      <c r="K50" s="795"/>
      <c r="L50" s="795"/>
      <c r="M50" s="795"/>
      <c r="N50" s="795"/>
      <c r="O50" s="795"/>
      <c r="P50" s="795"/>
      <c r="Q50" s="795"/>
      <c r="R50" s="795"/>
      <c r="S50" s="796"/>
      <c r="W50" s="251" t="s">
        <v>945</v>
      </c>
      <c r="X50" s="252">
        <f>(U55+U57)/2</f>
        <v>1</v>
      </c>
    </row>
    <row r="51" spans="1:27" ht="7.5" customHeight="1" thickTop="1" x14ac:dyDescent="0.25">
      <c r="A51" s="88"/>
      <c r="B51" s="88"/>
      <c r="C51" s="236"/>
      <c r="D51" s="236"/>
      <c r="E51" s="236"/>
      <c r="F51" s="105"/>
      <c r="G51" s="90"/>
      <c r="H51" s="90"/>
      <c r="I51" s="111"/>
      <c r="J51" s="90"/>
      <c r="K51" s="90"/>
      <c r="L51" s="90"/>
      <c r="M51" s="90"/>
      <c r="N51" s="90"/>
      <c r="O51" s="90"/>
      <c r="P51" s="90"/>
      <c r="Q51" s="90"/>
      <c r="R51" s="90"/>
      <c r="S51" s="90"/>
    </row>
    <row r="52" spans="1:27" ht="67.5" customHeight="1" thickBot="1" x14ac:dyDescent="0.3">
      <c r="A52" s="88"/>
      <c r="B52" s="88"/>
      <c r="C52" s="236"/>
      <c r="D52" s="236"/>
      <c r="E52" s="236"/>
      <c r="F52" s="105"/>
      <c r="G52" s="90"/>
      <c r="H52" s="659" t="s">
        <v>151</v>
      </c>
      <c r="I52" s="786"/>
      <c r="J52" s="786"/>
      <c r="K52" s="786"/>
      <c r="L52" s="786"/>
      <c r="M52" s="786"/>
      <c r="N52" s="786"/>
      <c r="O52" s="786"/>
      <c r="P52" s="786"/>
      <c r="Q52" s="786"/>
      <c r="R52" s="786"/>
      <c r="S52" s="787"/>
    </row>
    <row r="53" spans="1:27" ht="7.5" customHeight="1" thickTop="1" x14ac:dyDescent="0.25">
      <c r="A53" s="88"/>
      <c r="B53" s="88"/>
      <c r="C53" s="236"/>
      <c r="D53" s="236"/>
      <c r="E53" s="236"/>
      <c r="F53" s="97"/>
      <c r="G53" s="90"/>
      <c r="H53" s="90"/>
      <c r="I53" s="111"/>
      <c r="J53" s="92"/>
      <c r="K53" s="90"/>
      <c r="L53" s="90"/>
      <c r="M53" s="90"/>
      <c r="N53" s="90"/>
      <c r="O53" s="90"/>
      <c r="P53" s="90"/>
      <c r="Q53" s="90"/>
      <c r="R53" s="93"/>
      <c r="S53" s="90"/>
    </row>
    <row r="54" spans="1:27" ht="41.25" customHeight="1" thickBot="1" x14ac:dyDescent="0.3">
      <c r="A54" s="88"/>
      <c r="B54" s="88"/>
      <c r="C54" s="236"/>
      <c r="D54" s="236"/>
      <c r="E54" s="236"/>
      <c r="F54" s="97"/>
      <c r="G54" s="90"/>
      <c r="H54" s="35" t="s">
        <v>120</v>
      </c>
      <c r="I54" s="51" t="s">
        <v>946</v>
      </c>
      <c r="J54" s="36" t="s">
        <v>121</v>
      </c>
      <c r="K54" s="98"/>
      <c r="L54" s="98"/>
      <c r="M54" s="98"/>
      <c r="N54" s="98"/>
      <c r="O54" s="98"/>
      <c r="P54" s="98"/>
      <c r="Q54" s="98"/>
      <c r="R54" s="93"/>
      <c r="S54" s="35" t="s">
        <v>122</v>
      </c>
      <c r="W54" s="210" t="s">
        <v>825</v>
      </c>
      <c r="X54" s="211" t="s">
        <v>826</v>
      </c>
      <c r="Y54" s="211" t="s">
        <v>827</v>
      </c>
      <c r="Z54" s="212" t="s">
        <v>831</v>
      </c>
      <c r="AA54" s="223" t="s">
        <v>863</v>
      </c>
    </row>
    <row r="55" spans="1:27" ht="41.25" customHeight="1" thickTop="1" thickBot="1" x14ac:dyDescent="0.3">
      <c r="A55" s="99" t="s">
        <v>123</v>
      </c>
      <c r="B55" s="100"/>
      <c r="C55" s="101" t="s">
        <v>124</v>
      </c>
      <c r="D55" s="101" t="s">
        <v>125</v>
      </c>
      <c r="E55" s="101" t="s">
        <v>126</v>
      </c>
      <c r="F55" s="101" t="s">
        <v>127</v>
      </c>
      <c r="G55" s="90"/>
      <c r="H55" s="147" t="s">
        <v>128</v>
      </c>
      <c r="I55" s="102" t="s">
        <v>152</v>
      </c>
      <c r="J55" s="710" t="s">
        <v>153</v>
      </c>
      <c r="K55" s="800"/>
      <c r="L55" s="800"/>
      <c r="M55" s="800"/>
      <c r="N55" s="800"/>
      <c r="O55" s="800"/>
      <c r="P55" s="800"/>
      <c r="Q55" s="800"/>
      <c r="R55" s="115"/>
      <c r="S55" s="103"/>
      <c r="T55" s="574">
        <v>1</v>
      </c>
      <c r="U55" s="575">
        <f>T55</f>
        <v>1</v>
      </c>
      <c r="W55" s="218" t="b">
        <v>1</v>
      </c>
      <c r="X55" s="213">
        <f>IF(W55=TRUE,$Y$39,0)</f>
        <v>1</v>
      </c>
      <c r="Y55" s="213">
        <v>1</v>
      </c>
      <c r="Z55" s="213">
        <f>SUM(X55)</f>
        <v>1</v>
      </c>
      <c r="AA55" s="224">
        <f>Z55/1</f>
        <v>1</v>
      </c>
    </row>
    <row r="56" spans="1:27" ht="41.25" customHeight="1" thickTop="1" thickBot="1" x14ac:dyDescent="0.3">
      <c r="A56" s="99" t="s">
        <v>123</v>
      </c>
      <c r="B56" s="88"/>
      <c r="C56" s="236"/>
      <c r="D56" s="101" t="s">
        <v>125</v>
      </c>
      <c r="E56" s="101" t="s">
        <v>126</v>
      </c>
      <c r="F56" s="101" t="s">
        <v>127</v>
      </c>
      <c r="G56" s="90"/>
      <c r="H56" s="44" t="s">
        <v>160</v>
      </c>
      <c r="I56" s="102" t="s">
        <v>295</v>
      </c>
      <c r="J56" s="801" t="s">
        <v>296</v>
      </c>
      <c r="K56" s="802"/>
      <c r="L56" s="802"/>
      <c r="M56" s="802"/>
      <c r="N56" s="802"/>
      <c r="O56" s="802"/>
      <c r="P56" s="802"/>
      <c r="Q56" s="802"/>
      <c r="R56" s="119"/>
      <c r="S56" s="52"/>
      <c r="W56" s="472" t="b">
        <f>IF(AND(W57=TRUE),TRUE,FALSE)</f>
        <v>0</v>
      </c>
    </row>
    <row r="57" spans="1:27" ht="41.25" customHeight="1" thickTop="1" thickBot="1" x14ac:dyDescent="0.3">
      <c r="A57" s="99" t="s">
        <v>123</v>
      </c>
      <c r="B57" s="100"/>
      <c r="C57" s="100"/>
      <c r="D57" s="101" t="s">
        <v>125</v>
      </c>
      <c r="E57" s="101" t="s">
        <v>126</v>
      </c>
      <c r="F57" s="101" t="s">
        <v>127</v>
      </c>
      <c r="G57" s="90"/>
      <c r="H57" s="40" t="s">
        <v>160</v>
      </c>
      <c r="I57" s="114" t="s">
        <v>240</v>
      </c>
      <c r="J57" s="758" t="s">
        <v>241</v>
      </c>
      <c r="K57" s="788"/>
      <c r="L57" s="788"/>
      <c r="M57" s="788"/>
      <c r="N57" s="788"/>
      <c r="O57" s="788"/>
      <c r="P57" s="788"/>
      <c r="Q57" s="788"/>
      <c r="R57" s="110"/>
      <c r="S57" s="103"/>
      <c r="T57" s="574">
        <v>1</v>
      </c>
      <c r="U57" s="575">
        <f>T57</f>
        <v>1</v>
      </c>
      <c r="W57" s="218" t="b">
        <v>0</v>
      </c>
      <c r="X57" s="213">
        <f>IF(W57=TRUE,$Y$39,0)</f>
        <v>0</v>
      </c>
      <c r="Z57" s="213">
        <f>SUM(X57)</f>
        <v>0</v>
      </c>
      <c r="AA57" s="224">
        <f>Z57/1</f>
        <v>0</v>
      </c>
    </row>
    <row r="58" spans="1:27" ht="22.5" customHeight="1" thickTop="1" x14ac:dyDescent="0.25">
      <c r="A58" s="88"/>
      <c r="B58" s="88"/>
      <c r="C58" s="236"/>
      <c r="D58" s="236"/>
      <c r="E58" s="236"/>
      <c r="F58" s="97"/>
      <c r="G58" s="90"/>
      <c r="H58" s="90"/>
      <c r="I58" s="111"/>
      <c r="J58" s="92"/>
      <c r="K58" s="90"/>
      <c r="L58" s="90"/>
      <c r="M58" s="90"/>
      <c r="N58" s="90"/>
      <c r="O58" s="90"/>
      <c r="P58" s="90"/>
      <c r="Q58" s="90"/>
      <c r="R58" s="93"/>
      <c r="S58" s="90"/>
    </row>
    <row r="59" spans="1:27" ht="22.5" customHeight="1" x14ac:dyDescent="0.25">
      <c r="A59" s="88"/>
      <c r="B59" s="88"/>
      <c r="C59" s="236"/>
      <c r="D59" s="236"/>
      <c r="E59" s="236"/>
      <c r="F59" s="105"/>
      <c r="G59" s="90"/>
      <c r="H59" s="90"/>
      <c r="I59" s="111"/>
      <c r="J59" s="90"/>
      <c r="K59" s="90"/>
      <c r="L59" s="90"/>
      <c r="M59" s="90"/>
      <c r="N59" s="90"/>
      <c r="O59" s="90"/>
      <c r="P59" s="90"/>
      <c r="Q59" s="90"/>
      <c r="R59" s="90"/>
      <c r="S59" s="90"/>
    </row>
    <row r="60" spans="1:27" ht="22.5" customHeight="1" thickBot="1" x14ac:dyDescent="0.3">
      <c r="A60" s="88"/>
      <c r="B60" s="88"/>
      <c r="C60" s="236"/>
      <c r="D60" s="236"/>
      <c r="E60" s="236"/>
      <c r="F60" s="105"/>
      <c r="G60" s="90"/>
      <c r="H60" s="715" t="s">
        <v>154</v>
      </c>
      <c r="I60" s="715"/>
      <c r="J60" s="715"/>
      <c r="K60" s="715"/>
      <c r="L60" s="715"/>
      <c r="M60" s="715"/>
      <c r="N60" s="715"/>
      <c r="O60" s="715"/>
      <c r="P60" s="715"/>
      <c r="Q60" s="715"/>
      <c r="R60" s="715"/>
      <c r="S60" s="716"/>
    </row>
    <row r="61" spans="1:27" ht="7.5" customHeight="1" thickTop="1" x14ac:dyDescent="0.25">
      <c r="A61" s="88"/>
      <c r="B61" s="88"/>
      <c r="C61" s="236"/>
      <c r="D61" s="236"/>
      <c r="E61" s="236"/>
      <c r="F61" s="105"/>
      <c r="G61" s="90"/>
      <c r="H61" s="90"/>
      <c r="I61" s="111"/>
      <c r="J61" s="90"/>
      <c r="K61" s="90"/>
      <c r="L61" s="90"/>
      <c r="M61" s="90"/>
      <c r="N61" s="90"/>
      <c r="O61" s="90"/>
      <c r="P61" s="90"/>
      <c r="Q61" s="90"/>
      <c r="R61" s="90"/>
      <c r="S61" s="90"/>
    </row>
    <row r="62" spans="1:27" ht="67.5" customHeight="1" thickBot="1" x14ac:dyDescent="0.3">
      <c r="A62" s="88"/>
      <c r="B62" s="88"/>
      <c r="C62" s="236"/>
      <c r="D62" s="236"/>
      <c r="E62" s="236"/>
      <c r="F62" s="105"/>
      <c r="G62" s="90"/>
      <c r="H62" s="651" t="s">
        <v>155</v>
      </c>
      <c r="I62" s="789"/>
      <c r="J62" s="789"/>
      <c r="K62" s="789"/>
      <c r="L62" s="789"/>
      <c r="M62" s="789"/>
      <c r="N62" s="789"/>
      <c r="O62" s="789"/>
      <c r="P62" s="789"/>
      <c r="Q62" s="789"/>
      <c r="R62" s="789"/>
      <c r="S62" s="790"/>
    </row>
    <row r="63" spans="1:27" ht="7.5" customHeight="1" thickTop="1" x14ac:dyDescent="0.25">
      <c r="A63" s="88"/>
      <c r="B63" s="88"/>
      <c r="C63" s="236"/>
      <c r="D63" s="236"/>
      <c r="E63" s="236"/>
      <c r="F63" s="97"/>
      <c r="G63" s="90"/>
      <c r="H63" s="90"/>
      <c r="I63" s="111"/>
      <c r="J63" s="92"/>
      <c r="K63" s="90"/>
      <c r="L63" s="90"/>
      <c r="M63" s="90"/>
      <c r="N63" s="90"/>
      <c r="O63" s="90"/>
      <c r="P63" s="90"/>
      <c r="Q63" s="90"/>
      <c r="R63" s="93"/>
      <c r="S63" s="90"/>
    </row>
    <row r="64" spans="1:27" ht="22.5" customHeight="1" thickBot="1" x14ac:dyDescent="0.3">
      <c r="A64" s="88"/>
      <c r="B64" s="88"/>
      <c r="C64" s="236"/>
      <c r="D64" s="236"/>
      <c r="E64" s="236"/>
      <c r="F64" s="105"/>
      <c r="G64" s="90"/>
      <c r="H64" s="791" t="s">
        <v>117</v>
      </c>
      <c r="I64" s="792"/>
      <c r="J64" s="703" t="s">
        <v>156</v>
      </c>
      <c r="K64" s="795"/>
      <c r="L64" s="795"/>
      <c r="M64" s="795"/>
      <c r="N64" s="795"/>
      <c r="O64" s="795"/>
      <c r="P64" s="795"/>
      <c r="Q64" s="795"/>
      <c r="R64" s="795"/>
      <c r="S64" s="796"/>
      <c r="W64" s="251" t="s">
        <v>945</v>
      </c>
      <c r="X64" s="252">
        <f>(U69+U71+U73)/3</f>
        <v>1</v>
      </c>
    </row>
    <row r="65" spans="1:27" ht="7.5" customHeight="1" thickTop="1" x14ac:dyDescent="0.25">
      <c r="A65" s="88"/>
      <c r="B65" s="88"/>
      <c r="C65" s="236"/>
      <c r="D65" s="236"/>
      <c r="E65" s="236"/>
      <c r="F65" s="105"/>
      <c r="G65" s="90"/>
      <c r="H65" s="90"/>
      <c r="I65" s="111"/>
      <c r="J65" s="90"/>
      <c r="K65" s="90"/>
      <c r="L65" s="90"/>
      <c r="M65" s="90"/>
      <c r="N65" s="90"/>
      <c r="O65" s="90"/>
      <c r="P65" s="90"/>
      <c r="Q65" s="90"/>
      <c r="R65" s="90"/>
      <c r="S65" s="90"/>
      <c r="W65" s="251"/>
      <c r="X65" s="252"/>
    </row>
    <row r="66" spans="1:27" ht="150.75" customHeight="1" thickBot="1" x14ac:dyDescent="0.3">
      <c r="A66" s="88"/>
      <c r="B66" s="88"/>
      <c r="C66" s="236"/>
      <c r="D66" s="236"/>
      <c r="E66" s="236"/>
      <c r="F66" s="105"/>
      <c r="G66" s="90"/>
      <c r="H66" s="659" t="s">
        <v>157</v>
      </c>
      <c r="I66" s="786"/>
      <c r="J66" s="786"/>
      <c r="K66" s="786"/>
      <c r="L66" s="786"/>
      <c r="M66" s="786"/>
      <c r="N66" s="786"/>
      <c r="O66" s="786"/>
      <c r="P66" s="786"/>
      <c r="Q66" s="786"/>
      <c r="R66" s="786"/>
      <c r="S66" s="787"/>
    </row>
    <row r="67" spans="1:27" ht="7.5" customHeight="1" thickTop="1" x14ac:dyDescent="0.25">
      <c r="A67" s="88"/>
      <c r="B67" s="88"/>
      <c r="C67" s="236"/>
      <c r="D67" s="236"/>
      <c r="E67" s="236"/>
      <c r="F67" s="105"/>
      <c r="G67" s="90"/>
      <c r="H67" s="240"/>
      <c r="I67" s="241"/>
      <c r="J67" s="241"/>
      <c r="K67" s="241"/>
      <c r="L67" s="241"/>
      <c r="M67" s="241"/>
      <c r="N67" s="241"/>
      <c r="O67" s="241"/>
      <c r="P67" s="241"/>
      <c r="Q67" s="241"/>
      <c r="R67" s="241"/>
      <c r="S67" s="241"/>
    </row>
    <row r="68" spans="1:27" ht="41.25" customHeight="1" thickBot="1" x14ac:dyDescent="0.3">
      <c r="A68" s="88"/>
      <c r="B68" s="88"/>
      <c r="C68" s="236"/>
      <c r="D68" s="236"/>
      <c r="E68" s="236"/>
      <c r="F68" s="97"/>
      <c r="G68" s="90"/>
      <c r="H68" s="35" t="s">
        <v>120</v>
      </c>
      <c r="I68" s="51" t="s">
        <v>946</v>
      </c>
      <c r="J68" s="36" t="s">
        <v>121</v>
      </c>
      <c r="K68" s="98"/>
      <c r="L68" s="98"/>
      <c r="M68" s="98"/>
      <c r="N68" s="98"/>
      <c r="O68" s="98"/>
      <c r="P68" s="98"/>
      <c r="Q68" s="98"/>
      <c r="R68" s="93"/>
      <c r="S68" s="35" t="s">
        <v>122</v>
      </c>
      <c r="W68" s="210" t="s">
        <v>825</v>
      </c>
      <c r="X68" s="211" t="s">
        <v>826</v>
      </c>
      <c r="Y68" s="211" t="s">
        <v>827</v>
      </c>
      <c r="Z68" s="212" t="s">
        <v>832</v>
      </c>
      <c r="AA68" s="223" t="s">
        <v>863</v>
      </c>
    </row>
    <row r="69" spans="1:27" ht="56.25" customHeight="1" thickTop="1" thickBot="1" x14ac:dyDescent="0.3">
      <c r="A69" s="99" t="s">
        <v>123</v>
      </c>
      <c r="B69" s="100"/>
      <c r="C69" s="101" t="s">
        <v>124</v>
      </c>
      <c r="D69" s="101" t="s">
        <v>125</v>
      </c>
      <c r="E69" s="101" t="s">
        <v>126</v>
      </c>
      <c r="F69" s="101" t="s">
        <v>127</v>
      </c>
      <c r="G69" s="90"/>
      <c r="H69" s="40" t="s">
        <v>128</v>
      </c>
      <c r="I69" s="102" t="s">
        <v>158</v>
      </c>
      <c r="J69" s="663" t="s">
        <v>159</v>
      </c>
      <c r="K69" s="664"/>
      <c r="L69" s="664"/>
      <c r="M69" s="664"/>
      <c r="N69" s="664"/>
      <c r="O69" s="664"/>
      <c r="P69" s="664"/>
      <c r="Q69" s="664"/>
      <c r="R69" s="231"/>
      <c r="S69" s="103"/>
      <c r="T69" s="574">
        <v>1</v>
      </c>
      <c r="U69" s="575">
        <f>T69</f>
        <v>1</v>
      </c>
      <c r="W69" s="218" t="b">
        <v>1</v>
      </c>
      <c r="X69" s="213">
        <f>IF(W69=TRUE,$Y$69,0)</f>
        <v>1</v>
      </c>
      <c r="Y69" s="213">
        <v>1</v>
      </c>
      <c r="Z69" s="213">
        <f>SUM(X69)</f>
        <v>1</v>
      </c>
      <c r="AA69" s="224">
        <f>Z69/1</f>
        <v>1</v>
      </c>
    </row>
    <row r="70" spans="1:27" ht="41.25" customHeight="1" thickTop="1" thickBot="1" x14ac:dyDescent="0.3">
      <c r="A70" s="99" t="s">
        <v>123</v>
      </c>
      <c r="B70" s="88"/>
      <c r="C70" s="236"/>
      <c r="D70" s="101" t="s">
        <v>125</v>
      </c>
      <c r="E70" s="101" t="s">
        <v>126</v>
      </c>
      <c r="F70" s="101" t="s">
        <v>127</v>
      </c>
      <c r="G70" s="90"/>
      <c r="H70" s="44" t="s">
        <v>242</v>
      </c>
      <c r="I70" s="102" t="s">
        <v>243</v>
      </c>
      <c r="J70" s="797" t="s">
        <v>244</v>
      </c>
      <c r="K70" s="798"/>
      <c r="L70" s="798"/>
      <c r="M70" s="798"/>
      <c r="N70" s="798"/>
      <c r="O70" s="798"/>
      <c r="P70" s="798"/>
      <c r="Q70" s="798"/>
      <c r="R70" s="107"/>
      <c r="S70" s="52"/>
      <c r="W70" s="472" t="b">
        <f>IF(AND(W71=TRUE),TRUE,FALSE)</f>
        <v>0</v>
      </c>
    </row>
    <row r="71" spans="1:27" ht="56.25" customHeight="1" thickTop="1" thickBot="1" x14ac:dyDescent="0.3">
      <c r="A71" s="99" t="s">
        <v>123</v>
      </c>
      <c r="B71" s="100"/>
      <c r="C71" s="100"/>
      <c r="D71" s="101" t="s">
        <v>125</v>
      </c>
      <c r="E71" s="101" t="s">
        <v>126</v>
      </c>
      <c r="F71" s="101" t="s">
        <v>127</v>
      </c>
      <c r="G71" s="90"/>
      <c r="H71" s="44" t="s">
        <v>242</v>
      </c>
      <c r="I71" s="114" t="s">
        <v>245</v>
      </c>
      <c r="J71" s="720" t="s">
        <v>246</v>
      </c>
      <c r="K71" s="799"/>
      <c r="L71" s="799"/>
      <c r="M71" s="799"/>
      <c r="N71" s="799"/>
      <c r="O71" s="799"/>
      <c r="P71" s="799"/>
      <c r="Q71" s="799"/>
      <c r="R71" s="110"/>
      <c r="S71" s="103"/>
      <c r="T71" s="574">
        <v>1</v>
      </c>
      <c r="U71" s="575">
        <f>T71</f>
        <v>1</v>
      </c>
      <c r="W71" s="218" t="b">
        <v>0</v>
      </c>
      <c r="X71" s="213">
        <f>IF(W71=TRUE,$Y$69,0)</f>
        <v>0</v>
      </c>
      <c r="Z71" s="213">
        <f>SUM(X71)</f>
        <v>0</v>
      </c>
      <c r="AA71" s="224">
        <f>Z71/1</f>
        <v>0</v>
      </c>
    </row>
    <row r="72" spans="1:27" ht="41.25" customHeight="1" thickTop="1" thickBot="1" x14ac:dyDescent="0.3">
      <c r="A72" s="99" t="s">
        <v>123</v>
      </c>
      <c r="B72" s="88"/>
      <c r="C72" s="101" t="s">
        <v>124</v>
      </c>
      <c r="D72" s="101" t="s">
        <v>125</v>
      </c>
      <c r="E72" s="101" t="s">
        <v>126</v>
      </c>
      <c r="F72" s="101" t="s">
        <v>127</v>
      </c>
      <c r="G72" s="90"/>
      <c r="H72" s="44" t="s">
        <v>160</v>
      </c>
      <c r="I72" s="102" t="s">
        <v>161</v>
      </c>
      <c r="J72" s="689" t="s">
        <v>162</v>
      </c>
      <c r="K72" s="760"/>
      <c r="L72" s="760"/>
      <c r="M72" s="760"/>
      <c r="N72" s="760"/>
      <c r="O72" s="760"/>
      <c r="P72" s="760"/>
      <c r="Q72" s="760"/>
      <c r="R72" s="107"/>
      <c r="S72" s="108"/>
      <c r="W72" s="472" t="b">
        <f>IF(AND(W73=TRUE),TRUE,FALSE)</f>
        <v>0</v>
      </c>
    </row>
    <row r="73" spans="1:27" ht="41.25" customHeight="1" thickTop="1" thickBot="1" x14ac:dyDescent="0.3">
      <c r="A73" s="99" t="s">
        <v>123</v>
      </c>
      <c r="B73" s="100"/>
      <c r="C73" s="101" t="s">
        <v>124</v>
      </c>
      <c r="D73" s="101" t="s">
        <v>125</v>
      </c>
      <c r="E73" s="101" t="s">
        <v>126</v>
      </c>
      <c r="F73" s="101" t="s">
        <v>127</v>
      </c>
      <c r="G73" s="90"/>
      <c r="H73" s="40" t="s">
        <v>160</v>
      </c>
      <c r="I73" s="114" t="s">
        <v>163</v>
      </c>
      <c r="J73" s="758" t="s">
        <v>164</v>
      </c>
      <c r="K73" s="788"/>
      <c r="L73" s="788"/>
      <c r="M73" s="788"/>
      <c r="N73" s="788"/>
      <c r="O73" s="788"/>
      <c r="P73" s="788"/>
      <c r="Q73" s="788"/>
      <c r="R73" s="110"/>
      <c r="S73" s="103"/>
      <c r="T73" s="574">
        <v>1</v>
      </c>
      <c r="U73" s="575">
        <f>T73</f>
        <v>1</v>
      </c>
      <c r="W73" s="218" t="b">
        <v>0</v>
      </c>
      <c r="X73" s="213">
        <f>IF(W73=TRUE,$Y$69,0)</f>
        <v>0</v>
      </c>
      <c r="Z73" s="213">
        <f>SUM(X73)</f>
        <v>0</v>
      </c>
      <c r="AA73" s="224">
        <f>Z73/1</f>
        <v>0</v>
      </c>
    </row>
    <row r="74" spans="1:27" ht="22.5" customHeight="1" thickTop="1" x14ac:dyDescent="0.25">
      <c r="A74" s="88"/>
      <c r="B74" s="88"/>
      <c r="C74" s="88"/>
      <c r="D74" s="88"/>
      <c r="E74" s="88"/>
      <c r="F74" s="89"/>
      <c r="G74" s="90"/>
      <c r="H74" s="90"/>
      <c r="I74" s="89"/>
      <c r="J74" s="90"/>
      <c r="K74" s="90"/>
      <c r="L74" s="90"/>
      <c r="M74" s="90"/>
      <c r="N74" s="90"/>
      <c r="O74" s="90"/>
      <c r="P74" s="90"/>
      <c r="Q74" s="90"/>
      <c r="R74" s="90"/>
      <c r="S74" s="90"/>
    </row>
    <row r="75" spans="1:27" ht="22.5" customHeight="1" x14ac:dyDescent="0.25">
      <c r="A75" s="117"/>
      <c r="B75" s="29"/>
      <c r="C75" s="90"/>
      <c r="D75" s="90"/>
      <c r="E75" s="90"/>
      <c r="F75" s="90"/>
      <c r="G75" s="90"/>
      <c r="H75" s="90"/>
      <c r="I75" s="111"/>
      <c r="J75" s="90"/>
      <c r="K75" s="90"/>
      <c r="L75" s="90"/>
      <c r="M75" s="90"/>
      <c r="N75" s="90"/>
      <c r="O75" s="90"/>
      <c r="P75" s="90"/>
      <c r="Q75" s="90"/>
      <c r="R75" s="93"/>
      <c r="S75" s="90"/>
    </row>
    <row r="76" spans="1:27" ht="30" customHeight="1" thickBot="1" x14ac:dyDescent="0.3">
      <c r="A76" s="117"/>
      <c r="B76" s="29"/>
      <c r="C76" s="90"/>
      <c r="D76" s="90"/>
      <c r="E76" s="90"/>
      <c r="F76" s="90"/>
      <c r="G76" s="90"/>
      <c r="H76" s="699" t="s">
        <v>165</v>
      </c>
      <c r="I76" s="699"/>
      <c r="J76" s="699"/>
      <c r="K76" s="699"/>
      <c r="L76" s="699"/>
      <c r="M76" s="699"/>
      <c r="N76" s="699"/>
      <c r="O76" s="699"/>
      <c r="P76" s="699"/>
      <c r="Q76" s="699"/>
      <c r="R76" s="699"/>
      <c r="S76" s="700"/>
    </row>
    <row r="77" spans="1:27" ht="7.5" customHeight="1" thickTop="1" x14ac:dyDescent="0.25">
      <c r="A77" s="90"/>
      <c r="B77" s="29"/>
      <c r="C77" s="90"/>
      <c r="D77" s="90"/>
      <c r="E77" s="90"/>
      <c r="F77" s="90"/>
      <c r="G77" s="90"/>
      <c r="H77" s="90"/>
      <c r="I77" s="89"/>
      <c r="J77" s="92"/>
      <c r="K77" s="90"/>
      <c r="L77" s="90"/>
      <c r="M77" s="90"/>
      <c r="N77" s="90"/>
      <c r="O77" s="90"/>
      <c r="P77" s="90"/>
      <c r="Q77" s="90"/>
      <c r="R77" s="93"/>
      <c r="S77" s="90"/>
    </row>
    <row r="78" spans="1:27" ht="106.5" customHeight="1" thickBot="1" x14ac:dyDescent="0.4">
      <c r="A78" s="90"/>
      <c r="B78" s="27"/>
      <c r="C78" s="90"/>
      <c r="D78" s="90"/>
      <c r="E78" s="90"/>
      <c r="F78" s="90"/>
      <c r="G78" s="90"/>
      <c r="H78" s="651" t="s">
        <v>166</v>
      </c>
      <c r="I78" s="789"/>
      <c r="J78" s="789"/>
      <c r="K78" s="789"/>
      <c r="L78" s="789"/>
      <c r="M78" s="789"/>
      <c r="N78" s="789"/>
      <c r="O78" s="789"/>
      <c r="P78" s="789"/>
      <c r="Q78" s="789"/>
      <c r="R78" s="789"/>
      <c r="S78" s="790"/>
      <c r="Z78" s="221"/>
      <c r="AA78" s="222">
        <f>AVERAGE(AA85:AA167)</f>
        <v>0.27380952380952384</v>
      </c>
    </row>
    <row r="79" spans="1:27" ht="7.5" customHeight="1" thickTop="1" x14ac:dyDescent="0.25">
      <c r="A79" s="90"/>
      <c r="B79" s="27"/>
      <c r="C79" s="90"/>
      <c r="D79" s="90"/>
      <c r="E79" s="90"/>
      <c r="F79" s="90"/>
      <c r="G79" s="90"/>
      <c r="H79" s="94"/>
      <c r="I79" s="95"/>
      <c r="J79" s="94"/>
      <c r="K79" s="94"/>
      <c r="L79" s="94"/>
      <c r="M79" s="94"/>
      <c r="N79" s="94"/>
      <c r="O79" s="94"/>
      <c r="P79" s="94"/>
      <c r="Q79" s="94"/>
      <c r="R79" s="94"/>
      <c r="S79" s="94"/>
    </row>
    <row r="80" spans="1:27" ht="22.5" customHeight="1" thickBot="1" x14ac:dyDescent="0.3">
      <c r="A80" s="90"/>
      <c r="B80" s="27"/>
      <c r="C80" s="90"/>
      <c r="D80" s="90"/>
      <c r="E80" s="90"/>
      <c r="F80" s="90"/>
      <c r="G80" s="90"/>
      <c r="H80" s="791" t="s">
        <v>117</v>
      </c>
      <c r="I80" s="792"/>
      <c r="J80" s="685" t="s">
        <v>167</v>
      </c>
      <c r="K80" s="793"/>
      <c r="L80" s="793"/>
      <c r="M80" s="793"/>
      <c r="N80" s="793"/>
      <c r="O80" s="793"/>
      <c r="P80" s="793"/>
      <c r="Q80" s="793"/>
      <c r="R80" s="793"/>
      <c r="S80" s="794"/>
      <c r="W80" s="251" t="s">
        <v>945</v>
      </c>
      <c r="X80" s="252">
        <f>(U85+U87+U90)/3</f>
        <v>1</v>
      </c>
    </row>
    <row r="81" spans="1:27" ht="7.5" customHeight="1" thickTop="1" x14ac:dyDescent="0.25">
      <c r="A81" s="90"/>
      <c r="B81" s="29"/>
      <c r="C81" s="90"/>
      <c r="D81" s="90"/>
      <c r="E81" s="90"/>
      <c r="F81" s="90"/>
      <c r="G81" s="90"/>
      <c r="H81" s="90"/>
      <c r="I81" s="89"/>
      <c r="J81" s="92"/>
      <c r="K81" s="90"/>
      <c r="L81" s="90"/>
      <c r="M81" s="90"/>
      <c r="N81" s="90"/>
      <c r="O81" s="90"/>
      <c r="P81" s="90"/>
      <c r="Q81" s="90"/>
      <c r="R81" s="93"/>
      <c r="S81" s="90"/>
    </row>
    <row r="82" spans="1:27" ht="85.5" customHeight="1" thickBot="1" x14ac:dyDescent="0.3">
      <c r="A82" s="90"/>
      <c r="B82" s="27"/>
      <c r="C82" s="90"/>
      <c r="D82" s="90"/>
      <c r="E82" s="90"/>
      <c r="F82" s="90"/>
      <c r="G82" s="90"/>
      <c r="H82" s="658" t="s">
        <v>168</v>
      </c>
      <c r="I82" s="786"/>
      <c r="J82" s="786"/>
      <c r="K82" s="786"/>
      <c r="L82" s="786"/>
      <c r="M82" s="786"/>
      <c r="N82" s="786"/>
      <c r="O82" s="786"/>
      <c r="P82" s="786"/>
      <c r="Q82" s="786"/>
      <c r="R82" s="786"/>
      <c r="S82" s="787"/>
    </row>
    <row r="83" spans="1:27" ht="12.75" customHeight="1" thickTop="1" x14ac:dyDescent="0.25">
      <c r="A83" s="90"/>
      <c r="B83" s="27"/>
      <c r="C83" s="90"/>
      <c r="D83" s="90"/>
      <c r="E83" s="90"/>
      <c r="F83" s="90"/>
      <c r="G83" s="90"/>
      <c r="H83" s="90"/>
      <c r="I83" s="111"/>
      <c r="J83" s="90"/>
      <c r="K83" s="90"/>
      <c r="L83" s="90"/>
      <c r="M83" s="90"/>
      <c r="N83" s="90"/>
      <c r="O83" s="90"/>
      <c r="P83" s="90"/>
      <c r="Q83" s="90"/>
      <c r="R83" s="90"/>
      <c r="S83" s="90"/>
    </row>
    <row r="84" spans="1:27" ht="41.25" customHeight="1" thickBot="1" x14ac:dyDescent="0.3">
      <c r="A84" s="96" t="s">
        <v>112</v>
      </c>
      <c r="B84" s="29"/>
      <c r="C84" s="90"/>
      <c r="D84" s="90"/>
      <c r="E84" s="90"/>
      <c r="F84" s="90"/>
      <c r="G84" s="90"/>
      <c r="H84" s="35" t="s">
        <v>120</v>
      </c>
      <c r="I84" s="51" t="s">
        <v>946</v>
      </c>
      <c r="J84" s="36" t="s">
        <v>121</v>
      </c>
      <c r="K84" s="98"/>
      <c r="L84" s="98"/>
      <c r="M84" s="98"/>
      <c r="N84" s="98"/>
      <c r="O84" s="98"/>
      <c r="P84" s="98"/>
      <c r="Q84" s="98"/>
      <c r="R84" s="93"/>
      <c r="S84" s="35" t="s">
        <v>122</v>
      </c>
      <c r="W84" s="210" t="s">
        <v>825</v>
      </c>
      <c r="X84" s="211" t="s">
        <v>826</v>
      </c>
      <c r="Y84" s="211" t="s">
        <v>827</v>
      </c>
      <c r="Z84" s="217" t="s">
        <v>833</v>
      </c>
      <c r="AA84" s="225" t="s">
        <v>863</v>
      </c>
    </row>
    <row r="85" spans="1:27" ht="41.25" customHeight="1" thickTop="1" thickBot="1" x14ac:dyDescent="0.3">
      <c r="A85" s="58" t="s">
        <v>123</v>
      </c>
      <c r="B85" s="29"/>
      <c r="C85" s="101" t="s">
        <v>124</v>
      </c>
      <c r="D85" s="101" t="s">
        <v>125</v>
      </c>
      <c r="E85" s="101" t="s">
        <v>126</v>
      </c>
      <c r="F85" s="101" t="s">
        <v>127</v>
      </c>
      <c r="G85" s="90"/>
      <c r="H85" s="59" t="s">
        <v>128</v>
      </c>
      <c r="I85" s="102" t="s">
        <v>129</v>
      </c>
      <c r="J85" s="669" t="s">
        <v>169</v>
      </c>
      <c r="K85" s="670"/>
      <c r="L85" s="670"/>
      <c r="M85" s="670"/>
      <c r="N85" s="670"/>
      <c r="O85" s="670"/>
      <c r="P85" s="670"/>
      <c r="Q85" s="670"/>
      <c r="R85" s="231"/>
      <c r="S85" s="118"/>
      <c r="T85" s="574">
        <v>1</v>
      </c>
      <c r="U85" s="575">
        <f>T85</f>
        <v>1</v>
      </c>
      <c r="W85" s="218" t="b">
        <v>1</v>
      </c>
      <c r="X85" s="213">
        <f>IF(W85=TRUE,$Y$85,0)</f>
        <v>1</v>
      </c>
      <c r="Y85" s="213">
        <v>1</v>
      </c>
      <c r="Z85" s="213">
        <f>SUM(X85)</f>
        <v>1</v>
      </c>
      <c r="AA85" s="224">
        <f>Z85/1</f>
        <v>1</v>
      </c>
    </row>
    <row r="86" spans="1:27" ht="41.25" customHeight="1" thickTop="1" thickBot="1" x14ac:dyDescent="0.3">
      <c r="A86" s="58" t="s">
        <v>123</v>
      </c>
      <c r="B86" s="29"/>
      <c r="C86" s="93"/>
      <c r="D86" s="101" t="s">
        <v>125</v>
      </c>
      <c r="E86" s="101" t="s">
        <v>126</v>
      </c>
      <c r="F86" s="101" t="s">
        <v>127</v>
      </c>
      <c r="G86" s="90"/>
      <c r="H86" s="59" t="s">
        <v>131</v>
      </c>
      <c r="I86" s="102" t="s">
        <v>132</v>
      </c>
      <c r="J86" s="763" t="s">
        <v>247</v>
      </c>
      <c r="K86" s="764"/>
      <c r="L86" s="764"/>
      <c r="M86" s="764"/>
      <c r="N86" s="764"/>
      <c r="O86" s="764"/>
      <c r="P86" s="764"/>
      <c r="Q86" s="764"/>
      <c r="R86" s="119"/>
      <c r="S86" s="108"/>
      <c r="W86" s="472" t="b">
        <f>IF(AND(W87=TRUE,W88=TRUE),TRUE,FALSE)</f>
        <v>0</v>
      </c>
    </row>
    <row r="87" spans="1:27" ht="49.5" customHeight="1" thickTop="1" thickBot="1" x14ac:dyDescent="0.3">
      <c r="A87" s="58" t="s">
        <v>123</v>
      </c>
      <c r="B87" s="29"/>
      <c r="C87" s="116"/>
      <c r="D87" s="101" t="s">
        <v>125</v>
      </c>
      <c r="E87" s="101" t="s">
        <v>126</v>
      </c>
      <c r="F87" s="101" t="s">
        <v>127</v>
      </c>
      <c r="G87" s="90"/>
      <c r="H87" s="59" t="s">
        <v>131</v>
      </c>
      <c r="I87" s="114" t="s">
        <v>219</v>
      </c>
      <c r="J87" s="773" t="s">
        <v>248</v>
      </c>
      <c r="K87" s="774"/>
      <c r="L87" s="774"/>
      <c r="M87" s="774"/>
      <c r="N87" s="774"/>
      <c r="O87" s="774"/>
      <c r="P87" s="774"/>
      <c r="Q87" s="774"/>
      <c r="R87" s="112"/>
      <c r="S87" s="118"/>
      <c r="T87" s="574">
        <v>0.5</v>
      </c>
      <c r="U87" s="575">
        <f>T87+T88</f>
        <v>1</v>
      </c>
      <c r="W87" s="218" t="b">
        <v>0</v>
      </c>
      <c r="X87" s="213">
        <f>IF(W87=TRUE,$Y$87,0)</f>
        <v>0</v>
      </c>
      <c r="Y87" s="218">
        <v>0.25</v>
      </c>
      <c r="Z87" s="213">
        <f>SUM(X87:X91)</f>
        <v>0</v>
      </c>
      <c r="AA87" s="224">
        <f>Z87/1</f>
        <v>0</v>
      </c>
    </row>
    <row r="88" spans="1:27" ht="41.25" customHeight="1" thickTop="1" thickBot="1" x14ac:dyDescent="0.3">
      <c r="A88" s="58" t="s">
        <v>123</v>
      </c>
      <c r="B88" s="29"/>
      <c r="C88" s="116"/>
      <c r="D88" s="101" t="s">
        <v>125</v>
      </c>
      <c r="E88" s="101" t="s">
        <v>126</v>
      </c>
      <c r="F88" s="101" t="s">
        <v>127</v>
      </c>
      <c r="G88" s="90"/>
      <c r="H88" s="59" t="s">
        <v>131</v>
      </c>
      <c r="I88" s="114" t="s">
        <v>134</v>
      </c>
      <c r="J88" s="775" t="s">
        <v>249</v>
      </c>
      <c r="K88" s="776"/>
      <c r="L88" s="776"/>
      <c r="M88" s="776"/>
      <c r="N88" s="776"/>
      <c r="O88" s="776"/>
      <c r="P88" s="776"/>
      <c r="Q88" s="776"/>
      <c r="R88" s="120"/>
      <c r="S88" s="118"/>
      <c r="T88" s="574">
        <v>0.5</v>
      </c>
      <c r="W88" s="218" t="b">
        <v>0</v>
      </c>
      <c r="X88" s="213">
        <f>IF(W88=TRUE,$Y$87,0)</f>
        <v>0</v>
      </c>
    </row>
    <row r="89" spans="1:27" ht="41.25" customHeight="1" thickTop="1" thickBot="1" x14ac:dyDescent="0.3">
      <c r="A89" s="58" t="s">
        <v>347</v>
      </c>
      <c r="B89" s="29"/>
      <c r="C89" s="116"/>
      <c r="D89" s="101" t="s">
        <v>125</v>
      </c>
      <c r="E89" s="101" t="s">
        <v>126</v>
      </c>
      <c r="F89" s="101" t="s">
        <v>127</v>
      </c>
      <c r="G89" s="90"/>
      <c r="H89" s="59" t="s">
        <v>131</v>
      </c>
      <c r="I89" s="106" t="s">
        <v>272</v>
      </c>
      <c r="J89" s="912" t="s">
        <v>396</v>
      </c>
      <c r="K89" s="913"/>
      <c r="L89" s="913"/>
      <c r="M89" s="913"/>
      <c r="N89" s="913"/>
      <c r="O89" s="913"/>
      <c r="P89" s="913"/>
      <c r="Q89" s="913"/>
      <c r="R89" s="107"/>
      <c r="S89" s="142"/>
      <c r="W89" s="472" t="b">
        <f>IF(AND(W90=TRUE,W91=TRUE),TRUE,FALSE)</f>
        <v>0</v>
      </c>
    </row>
    <row r="90" spans="1:27" ht="41.25" customHeight="1" thickTop="1" thickBot="1" x14ac:dyDescent="0.3">
      <c r="A90" s="58" t="s">
        <v>347</v>
      </c>
      <c r="B90" s="29"/>
      <c r="C90" s="116"/>
      <c r="D90" s="101" t="s">
        <v>125</v>
      </c>
      <c r="E90" s="101" t="s">
        <v>126</v>
      </c>
      <c r="F90" s="101" t="s">
        <v>127</v>
      </c>
      <c r="G90" s="90"/>
      <c r="H90" s="59" t="s">
        <v>131</v>
      </c>
      <c r="I90" s="114" t="s">
        <v>274</v>
      </c>
      <c r="J90" s="914" t="s">
        <v>397</v>
      </c>
      <c r="K90" s="915"/>
      <c r="L90" s="915"/>
      <c r="M90" s="915"/>
      <c r="N90" s="915"/>
      <c r="O90" s="915"/>
      <c r="P90" s="915"/>
      <c r="Q90" s="915"/>
      <c r="R90" s="124"/>
      <c r="S90" s="118"/>
      <c r="T90" s="574">
        <v>0.5</v>
      </c>
      <c r="U90" s="575">
        <f>T90+T91</f>
        <v>1</v>
      </c>
      <c r="W90" s="218" t="b">
        <v>0</v>
      </c>
      <c r="X90" s="213">
        <f>IF(W90=TRUE,$Y$87,0)</f>
        <v>0</v>
      </c>
      <c r="Z90"/>
      <c r="AA90"/>
    </row>
    <row r="91" spans="1:27" ht="41.25" customHeight="1" thickTop="1" thickBot="1" x14ac:dyDescent="0.3">
      <c r="A91" s="58" t="s">
        <v>347</v>
      </c>
      <c r="B91" s="29"/>
      <c r="C91" s="116"/>
      <c r="D91" s="101" t="s">
        <v>125</v>
      </c>
      <c r="E91" s="101" t="s">
        <v>126</v>
      </c>
      <c r="F91" s="101" t="s">
        <v>127</v>
      </c>
      <c r="G91" s="90"/>
      <c r="H91" s="59" t="s">
        <v>131</v>
      </c>
      <c r="I91" s="114" t="s">
        <v>398</v>
      </c>
      <c r="J91" s="771" t="s">
        <v>399</v>
      </c>
      <c r="K91" s="772"/>
      <c r="L91" s="772"/>
      <c r="M91" s="772"/>
      <c r="N91" s="772"/>
      <c r="O91" s="772"/>
      <c r="P91" s="772"/>
      <c r="Q91" s="772"/>
      <c r="R91" s="121"/>
      <c r="S91" s="118"/>
      <c r="T91" s="574">
        <v>0.5</v>
      </c>
      <c r="W91" s="218" t="b">
        <v>0</v>
      </c>
      <c r="X91" s="213">
        <f>IF(W91=TRUE,$Y$87,0)</f>
        <v>0</v>
      </c>
    </row>
    <row r="92" spans="1:27" ht="21.75" customHeight="1" thickTop="1" x14ac:dyDescent="0.25">
      <c r="A92" s="88"/>
      <c r="B92" s="88"/>
      <c r="C92" s="88"/>
      <c r="D92" s="88"/>
      <c r="E92" s="88"/>
      <c r="F92" s="89"/>
      <c r="G92" s="90"/>
      <c r="H92" s="90"/>
      <c r="I92" s="89"/>
      <c r="J92" s="90"/>
      <c r="K92" s="90"/>
      <c r="L92" s="90"/>
      <c r="M92" s="90"/>
      <c r="N92" s="90"/>
      <c r="O92" s="90"/>
      <c r="P92" s="90"/>
      <c r="Q92" s="90"/>
      <c r="R92" s="90"/>
      <c r="S92" s="90"/>
    </row>
    <row r="93" spans="1:27" ht="22.5" customHeight="1" thickBot="1" x14ac:dyDescent="0.3">
      <c r="A93" s="29"/>
      <c r="B93" s="29"/>
      <c r="C93" s="93"/>
      <c r="D93" s="93"/>
      <c r="E93" s="93"/>
      <c r="F93" s="93"/>
      <c r="G93" s="90"/>
      <c r="H93" s="653" t="s">
        <v>117</v>
      </c>
      <c r="I93" s="654"/>
      <c r="J93" s="685" t="s">
        <v>170</v>
      </c>
      <c r="K93" s="686"/>
      <c r="L93" s="686"/>
      <c r="M93" s="686"/>
      <c r="N93" s="686"/>
      <c r="O93" s="686"/>
      <c r="P93" s="686"/>
      <c r="Q93" s="686"/>
      <c r="R93" s="686"/>
      <c r="S93" s="687"/>
      <c r="W93" s="251" t="s">
        <v>945</v>
      </c>
      <c r="X93" s="252">
        <f>(U98+U100+U103)/3</f>
        <v>1</v>
      </c>
    </row>
    <row r="94" spans="1:27" ht="6.75" customHeight="1" thickTop="1" x14ac:dyDescent="0.25">
      <c r="A94" s="29"/>
      <c r="B94" s="29"/>
      <c r="C94" s="93"/>
      <c r="D94" s="93"/>
      <c r="E94" s="93"/>
      <c r="F94" s="93"/>
      <c r="G94" s="90"/>
      <c r="H94" s="28"/>
      <c r="I94" s="50"/>
      <c r="J94" s="28"/>
      <c r="K94" s="28"/>
      <c r="L94" s="28"/>
      <c r="M94" s="28"/>
      <c r="N94" s="28"/>
      <c r="O94" s="28"/>
      <c r="P94" s="28"/>
      <c r="Q94" s="28"/>
      <c r="R94" s="30"/>
      <c r="S94" s="28"/>
    </row>
    <row r="95" spans="1:27" ht="102" customHeight="1" thickBot="1" x14ac:dyDescent="0.3">
      <c r="A95" s="29"/>
      <c r="B95" s="29"/>
      <c r="C95" s="93"/>
      <c r="D95" s="93"/>
      <c r="E95" s="93"/>
      <c r="F95" s="93"/>
      <c r="G95" s="90"/>
      <c r="H95" s="658" t="s">
        <v>171</v>
      </c>
      <c r="I95" s="659"/>
      <c r="J95" s="659"/>
      <c r="K95" s="659"/>
      <c r="L95" s="659"/>
      <c r="M95" s="659"/>
      <c r="N95" s="659"/>
      <c r="O95" s="659"/>
      <c r="P95" s="659"/>
      <c r="Q95" s="659"/>
      <c r="R95" s="659"/>
      <c r="S95" s="660"/>
    </row>
    <row r="96" spans="1:27" ht="7.5" customHeight="1" thickTop="1" x14ac:dyDescent="0.25">
      <c r="A96" s="27"/>
      <c r="B96" s="29"/>
      <c r="C96" s="93"/>
      <c r="D96" s="93"/>
      <c r="E96" s="93"/>
      <c r="F96" s="93"/>
      <c r="G96" s="90"/>
      <c r="H96" s="90"/>
      <c r="I96" s="111"/>
      <c r="J96" s="90"/>
      <c r="K96" s="90"/>
      <c r="L96" s="90"/>
      <c r="M96" s="90"/>
      <c r="N96" s="90"/>
      <c r="O96" s="90"/>
      <c r="P96" s="90"/>
      <c r="Q96" s="90"/>
      <c r="R96" s="90"/>
      <c r="S96" s="90"/>
    </row>
    <row r="97" spans="1:27" ht="41.25" customHeight="1" thickBot="1" x14ac:dyDescent="0.3">
      <c r="A97" s="29"/>
      <c r="B97" s="29"/>
      <c r="C97" s="93"/>
      <c r="D97" s="112"/>
      <c r="E97" s="112"/>
      <c r="F97" s="112"/>
      <c r="G97" s="90"/>
      <c r="H97" s="35" t="s">
        <v>120</v>
      </c>
      <c r="I97" s="51" t="s">
        <v>946</v>
      </c>
      <c r="J97" s="36" t="s">
        <v>121</v>
      </c>
      <c r="K97" s="98"/>
      <c r="L97" s="98"/>
      <c r="M97" s="98"/>
      <c r="N97" s="98"/>
      <c r="O97" s="98"/>
      <c r="P97" s="98"/>
      <c r="Q97" s="98"/>
      <c r="R97" s="93"/>
      <c r="S97" s="35" t="s">
        <v>122</v>
      </c>
      <c r="W97" s="210" t="s">
        <v>825</v>
      </c>
      <c r="X97" s="211" t="s">
        <v>826</v>
      </c>
      <c r="Y97" s="211" t="s">
        <v>827</v>
      </c>
      <c r="Z97" s="217" t="s">
        <v>834</v>
      </c>
      <c r="AA97" s="225" t="s">
        <v>863</v>
      </c>
    </row>
    <row r="98" spans="1:27" ht="53.25" customHeight="1" thickTop="1" thickBot="1" x14ac:dyDescent="0.3">
      <c r="A98" s="58" t="s">
        <v>123</v>
      </c>
      <c r="B98" s="29"/>
      <c r="C98" s="101" t="s">
        <v>124</v>
      </c>
      <c r="D98" s="101" t="s">
        <v>125</v>
      </c>
      <c r="E98" s="101" t="s">
        <v>126</v>
      </c>
      <c r="F98" s="101" t="s">
        <v>127</v>
      </c>
      <c r="G98" s="90"/>
      <c r="H98" s="59" t="s">
        <v>128</v>
      </c>
      <c r="I98" s="102" t="s">
        <v>136</v>
      </c>
      <c r="J98" s="669" t="s">
        <v>949</v>
      </c>
      <c r="K98" s="670"/>
      <c r="L98" s="670"/>
      <c r="M98" s="670"/>
      <c r="N98" s="670"/>
      <c r="O98" s="670"/>
      <c r="P98" s="670"/>
      <c r="Q98" s="670"/>
      <c r="R98" s="231"/>
      <c r="S98" s="118"/>
      <c r="T98" s="574">
        <v>1</v>
      </c>
      <c r="U98" s="575">
        <f>T98</f>
        <v>1</v>
      </c>
      <c r="W98" s="218" t="b">
        <v>0</v>
      </c>
      <c r="X98" s="213">
        <f>IF(W98=TRUE,$Y$98,0)</f>
        <v>0</v>
      </c>
      <c r="Y98" s="213">
        <v>1</v>
      </c>
      <c r="Z98" s="213">
        <f>SUM(X98)</f>
        <v>0</v>
      </c>
      <c r="AA98" s="224">
        <f>Z98/1</f>
        <v>0</v>
      </c>
    </row>
    <row r="99" spans="1:27" ht="41.25" customHeight="1" thickTop="1" thickBot="1" x14ac:dyDescent="0.3">
      <c r="A99" s="58" t="s">
        <v>123</v>
      </c>
      <c r="B99" s="29"/>
      <c r="C99" s="112"/>
      <c r="D99" s="93"/>
      <c r="E99" s="93"/>
      <c r="F99" s="93"/>
      <c r="G99" s="90"/>
      <c r="H99" s="59" t="s">
        <v>131</v>
      </c>
      <c r="I99" s="102" t="s">
        <v>138</v>
      </c>
      <c r="J99" s="689" t="s">
        <v>172</v>
      </c>
      <c r="K99" s="760"/>
      <c r="L99" s="760"/>
      <c r="M99" s="760"/>
      <c r="N99" s="760"/>
      <c r="O99" s="760"/>
      <c r="P99" s="760"/>
      <c r="Q99" s="760"/>
      <c r="R99" s="107"/>
      <c r="S99" s="52"/>
      <c r="W99" s="472" t="b">
        <f>IF(AND(W100=TRUE,W101=TRUE),TRUE,FALSE)</f>
        <v>0</v>
      </c>
    </row>
    <row r="100" spans="1:27" ht="41.25" customHeight="1" thickTop="1" thickBot="1" x14ac:dyDescent="0.3">
      <c r="A100" s="58" t="s">
        <v>123</v>
      </c>
      <c r="B100" s="29"/>
      <c r="C100" s="101" t="s">
        <v>124</v>
      </c>
      <c r="D100" s="101" t="s">
        <v>125</v>
      </c>
      <c r="E100" s="101" t="s">
        <v>126</v>
      </c>
      <c r="F100" s="101" t="s">
        <v>127</v>
      </c>
      <c r="G100" s="90"/>
      <c r="H100" s="59" t="s">
        <v>131</v>
      </c>
      <c r="I100" s="114" t="s">
        <v>173</v>
      </c>
      <c r="J100" s="781" t="s">
        <v>174</v>
      </c>
      <c r="K100" s="785"/>
      <c r="L100" s="785"/>
      <c r="M100" s="785"/>
      <c r="N100" s="785"/>
      <c r="O100" s="785"/>
      <c r="P100" s="785"/>
      <c r="Q100" s="785"/>
      <c r="R100" s="93"/>
      <c r="S100" s="118"/>
      <c r="T100" s="574">
        <v>0.5</v>
      </c>
      <c r="U100" s="575">
        <f>T100+T101</f>
        <v>1</v>
      </c>
      <c r="W100" s="218" t="b">
        <v>0</v>
      </c>
      <c r="X100" s="213">
        <f>IF(W100=TRUE,$Y$100,0)</f>
        <v>0</v>
      </c>
      <c r="Y100" s="218">
        <v>0.5</v>
      </c>
      <c r="Z100" s="213">
        <f>SUM(X100:X101)</f>
        <v>0</v>
      </c>
      <c r="AA100" s="224">
        <f>Z100/1</f>
        <v>0</v>
      </c>
    </row>
    <row r="101" spans="1:27" ht="71.25" customHeight="1" thickTop="1" thickBot="1" x14ac:dyDescent="0.3">
      <c r="A101" s="58" t="s">
        <v>123</v>
      </c>
      <c r="B101" s="29"/>
      <c r="C101" s="101" t="s">
        <v>124</v>
      </c>
      <c r="D101" s="101" t="s">
        <v>125</v>
      </c>
      <c r="E101" s="101" t="s">
        <v>126</v>
      </c>
      <c r="F101" s="101" t="s">
        <v>127</v>
      </c>
      <c r="G101" s="90"/>
      <c r="H101" s="59" t="s">
        <v>131</v>
      </c>
      <c r="I101" s="114" t="s">
        <v>140</v>
      </c>
      <c r="J101" s="775" t="s">
        <v>175</v>
      </c>
      <c r="K101" s="776"/>
      <c r="L101" s="776"/>
      <c r="M101" s="776"/>
      <c r="N101" s="776"/>
      <c r="O101" s="776"/>
      <c r="P101" s="776"/>
      <c r="Q101" s="776"/>
      <c r="R101" s="121"/>
      <c r="S101" s="118"/>
      <c r="T101" s="574">
        <v>0.5</v>
      </c>
      <c r="W101" s="218" t="b">
        <v>0</v>
      </c>
      <c r="X101" s="213">
        <f>IF(W101=TRUE,$Y$100,0)</f>
        <v>0</v>
      </c>
    </row>
    <row r="102" spans="1:27" ht="55.5" customHeight="1" thickTop="1" thickBot="1" x14ac:dyDescent="0.3">
      <c r="A102" s="58" t="s">
        <v>123</v>
      </c>
      <c r="B102" s="29"/>
      <c r="C102" s="93"/>
      <c r="D102" s="101" t="s">
        <v>125</v>
      </c>
      <c r="E102" s="101" t="s">
        <v>126</v>
      </c>
      <c r="F102" s="101" t="s">
        <v>127</v>
      </c>
      <c r="G102" s="90"/>
      <c r="H102" s="59" t="s">
        <v>250</v>
      </c>
      <c r="I102" s="102" t="s">
        <v>251</v>
      </c>
      <c r="J102" s="763" t="s">
        <v>252</v>
      </c>
      <c r="K102" s="764"/>
      <c r="L102" s="764"/>
      <c r="M102" s="764"/>
      <c r="N102" s="764"/>
      <c r="O102" s="764"/>
      <c r="P102" s="764"/>
      <c r="Q102" s="764"/>
      <c r="R102" s="107"/>
      <c r="S102" s="108"/>
      <c r="W102" s="472" t="b">
        <f>IF(AND(W103=TRUE,W104=TRUE),TRUE,FALSE)</f>
        <v>0</v>
      </c>
    </row>
    <row r="103" spans="1:27" ht="52.5" customHeight="1" thickTop="1" thickBot="1" x14ac:dyDescent="0.3">
      <c r="A103" s="58" t="s">
        <v>123</v>
      </c>
      <c r="B103" s="29"/>
      <c r="C103" s="116"/>
      <c r="D103" s="101" t="s">
        <v>125</v>
      </c>
      <c r="E103" s="101" t="s">
        <v>126</v>
      </c>
      <c r="F103" s="101" t="s">
        <v>127</v>
      </c>
      <c r="G103" s="90"/>
      <c r="H103" s="59" t="s">
        <v>250</v>
      </c>
      <c r="I103" s="114" t="s">
        <v>253</v>
      </c>
      <c r="J103" s="781" t="s">
        <v>254</v>
      </c>
      <c r="K103" s="782"/>
      <c r="L103" s="782"/>
      <c r="M103" s="782"/>
      <c r="N103" s="782"/>
      <c r="O103" s="782"/>
      <c r="P103" s="782"/>
      <c r="Q103" s="782"/>
      <c r="R103" s="93"/>
      <c r="S103" s="118"/>
      <c r="T103" s="574">
        <v>0.5</v>
      </c>
      <c r="U103" s="575">
        <f>T103+T104</f>
        <v>1</v>
      </c>
      <c r="W103" s="218" t="b">
        <v>1</v>
      </c>
      <c r="X103" s="213">
        <f>IF(W103=TRUE,$Y$103,0)</f>
        <v>0.5</v>
      </c>
      <c r="Y103" s="218">
        <v>0.5</v>
      </c>
      <c r="Z103" s="213">
        <f>SUM(X103:X104)</f>
        <v>0.5</v>
      </c>
      <c r="AA103" s="224">
        <f>Z103/1</f>
        <v>0.5</v>
      </c>
    </row>
    <row r="104" spans="1:27" ht="55.5" customHeight="1" thickTop="1" thickBot="1" x14ac:dyDescent="0.3">
      <c r="A104" s="58" t="s">
        <v>123</v>
      </c>
      <c r="B104" s="29"/>
      <c r="C104" s="116"/>
      <c r="D104" s="101" t="s">
        <v>125</v>
      </c>
      <c r="E104" s="101" t="s">
        <v>126</v>
      </c>
      <c r="F104" s="101" t="s">
        <v>127</v>
      </c>
      <c r="G104" s="90"/>
      <c r="H104" s="59" t="s">
        <v>250</v>
      </c>
      <c r="I104" s="114" t="s">
        <v>255</v>
      </c>
      <c r="J104" s="783" t="s">
        <v>256</v>
      </c>
      <c r="K104" s="784"/>
      <c r="L104" s="784"/>
      <c r="M104" s="784"/>
      <c r="N104" s="784"/>
      <c r="O104" s="784"/>
      <c r="P104" s="784"/>
      <c r="Q104" s="784"/>
      <c r="R104" s="121"/>
      <c r="S104" s="118"/>
      <c r="T104" s="574">
        <v>0.5</v>
      </c>
      <c r="W104" s="218" t="b">
        <v>0</v>
      </c>
      <c r="X104" s="213">
        <f>IF(W104=TRUE,$Y$103,0)</f>
        <v>0</v>
      </c>
    </row>
    <row r="105" spans="1:27" ht="22.5" customHeight="1" thickTop="1" x14ac:dyDescent="0.25"/>
    <row r="106" spans="1:27" ht="22.5" customHeight="1" x14ac:dyDescent="0.25">
      <c r="A106" s="88"/>
      <c r="B106" s="88"/>
      <c r="C106" s="88"/>
      <c r="D106" s="88"/>
      <c r="E106" s="88"/>
      <c r="F106" s="89"/>
      <c r="G106" s="90"/>
      <c r="H106" s="90"/>
      <c r="I106" s="89"/>
      <c r="J106" s="90"/>
      <c r="K106" s="90"/>
      <c r="L106" s="90"/>
      <c r="M106" s="90"/>
      <c r="N106" s="90"/>
      <c r="O106" s="90"/>
      <c r="P106" s="90"/>
      <c r="Q106" s="90"/>
      <c r="R106" s="90"/>
      <c r="S106" s="90"/>
    </row>
    <row r="107" spans="1:27" ht="22.5" customHeight="1" thickBot="1" x14ac:dyDescent="0.3">
      <c r="A107" s="27"/>
      <c r="B107" s="29"/>
      <c r="C107" s="93"/>
      <c r="D107" s="93"/>
      <c r="E107" s="93"/>
      <c r="F107" s="93"/>
      <c r="G107" s="90"/>
      <c r="H107" s="699" t="s">
        <v>176</v>
      </c>
      <c r="I107" s="699"/>
      <c r="J107" s="699"/>
      <c r="K107" s="699"/>
      <c r="L107" s="699"/>
      <c r="M107" s="699"/>
      <c r="N107" s="699"/>
      <c r="O107" s="699"/>
      <c r="P107" s="699"/>
      <c r="Q107" s="699"/>
      <c r="R107" s="699"/>
      <c r="S107" s="700"/>
    </row>
    <row r="108" spans="1:27" ht="7.5" customHeight="1" thickTop="1" x14ac:dyDescent="0.25">
      <c r="A108" s="27"/>
      <c r="B108" s="29"/>
      <c r="C108" s="93"/>
      <c r="D108" s="93"/>
      <c r="E108" s="93"/>
      <c r="F108" s="93"/>
      <c r="G108" s="90"/>
      <c r="H108" s="28"/>
      <c r="I108" s="27"/>
      <c r="J108" s="28"/>
      <c r="K108" s="28"/>
      <c r="L108" s="28"/>
      <c r="M108" s="28"/>
      <c r="N108" s="28"/>
      <c r="O108" s="28"/>
      <c r="P108" s="28"/>
      <c r="Q108" s="28"/>
      <c r="R108" s="30"/>
      <c r="S108" s="28"/>
    </row>
    <row r="109" spans="1:27" ht="108" customHeight="1" thickBot="1" x14ac:dyDescent="0.3">
      <c r="A109" s="27"/>
      <c r="B109" s="29"/>
      <c r="C109" s="93"/>
      <c r="D109" s="93"/>
      <c r="E109" s="93"/>
      <c r="F109" s="93"/>
      <c r="G109" s="90"/>
      <c r="H109" s="651" t="s">
        <v>177</v>
      </c>
      <c r="I109" s="651"/>
      <c r="J109" s="651"/>
      <c r="K109" s="651"/>
      <c r="L109" s="651"/>
      <c r="M109" s="651"/>
      <c r="N109" s="651"/>
      <c r="O109" s="651"/>
      <c r="P109" s="651"/>
      <c r="Q109" s="651"/>
      <c r="R109" s="651"/>
      <c r="S109" s="652"/>
    </row>
    <row r="110" spans="1:27" ht="7.5" customHeight="1" thickTop="1" x14ac:dyDescent="0.25">
      <c r="A110" s="27"/>
      <c r="B110" s="29"/>
      <c r="C110" s="93"/>
      <c r="D110" s="93"/>
      <c r="E110" s="93"/>
      <c r="F110" s="93"/>
      <c r="G110" s="90"/>
      <c r="H110" s="32"/>
      <c r="I110" s="31"/>
      <c r="J110" s="32"/>
      <c r="K110" s="32"/>
      <c r="L110" s="32"/>
      <c r="M110" s="32"/>
      <c r="N110" s="32"/>
      <c r="O110" s="32"/>
      <c r="P110" s="32"/>
      <c r="Q110" s="32"/>
      <c r="R110" s="32"/>
      <c r="S110" s="32"/>
    </row>
    <row r="111" spans="1:27" ht="22.5" customHeight="1" thickBot="1" x14ac:dyDescent="0.3">
      <c r="A111" s="27"/>
      <c r="B111" s="29"/>
      <c r="C111" s="93"/>
      <c r="D111" s="93"/>
      <c r="E111" s="93"/>
      <c r="F111" s="93"/>
      <c r="G111" s="90"/>
      <c r="H111" s="653" t="s">
        <v>117</v>
      </c>
      <c r="I111" s="654"/>
      <c r="J111" s="685" t="s">
        <v>178</v>
      </c>
      <c r="K111" s="686"/>
      <c r="L111" s="686"/>
      <c r="M111" s="686"/>
      <c r="N111" s="686"/>
      <c r="O111" s="686"/>
      <c r="P111" s="686"/>
      <c r="Q111" s="686"/>
      <c r="R111" s="686"/>
      <c r="S111" s="687"/>
      <c r="W111" s="251" t="s">
        <v>945</v>
      </c>
      <c r="X111" s="252">
        <f>(U116+U118)/2</f>
        <v>1</v>
      </c>
    </row>
    <row r="112" spans="1:27" ht="7.5" customHeight="1" thickTop="1" x14ac:dyDescent="0.25">
      <c r="A112" s="27"/>
      <c r="B112" s="29"/>
      <c r="C112" s="93"/>
      <c r="D112" s="93"/>
      <c r="E112" s="93"/>
      <c r="F112" s="93"/>
      <c r="G112" s="90"/>
      <c r="H112" s="28"/>
      <c r="I112" s="27"/>
      <c r="J112" s="28"/>
      <c r="K112" s="28"/>
      <c r="L112" s="28"/>
      <c r="M112" s="28"/>
      <c r="N112" s="28"/>
      <c r="O112" s="28"/>
      <c r="P112" s="28"/>
      <c r="Q112" s="28"/>
      <c r="R112" s="30"/>
      <c r="S112" s="28"/>
    </row>
    <row r="113" spans="1:27" ht="123.75" customHeight="1" thickBot="1" x14ac:dyDescent="0.3">
      <c r="A113" s="27"/>
      <c r="B113" s="29"/>
      <c r="C113" s="93"/>
      <c r="D113" s="93"/>
      <c r="E113" s="93"/>
      <c r="F113" s="93"/>
      <c r="G113" s="90"/>
      <c r="H113" s="658" t="s">
        <v>179</v>
      </c>
      <c r="I113" s="659"/>
      <c r="J113" s="659"/>
      <c r="K113" s="659"/>
      <c r="L113" s="659"/>
      <c r="M113" s="659"/>
      <c r="N113" s="659"/>
      <c r="O113" s="659"/>
      <c r="P113" s="659"/>
      <c r="Q113" s="659"/>
      <c r="R113" s="659"/>
      <c r="S113" s="660"/>
    </row>
    <row r="114" spans="1:27" ht="7.5" customHeight="1" thickTop="1" x14ac:dyDescent="0.25">
      <c r="A114" s="27"/>
      <c r="B114" s="29"/>
      <c r="C114" s="93"/>
      <c r="D114" s="93"/>
      <c r="E114" s="93"/>
      <c r="F114" s="93"/>
      <c r="G114" s="90"/>
      <c r="H114" s="90"/>
      <c r="I114" s="111"/>
      <c r="J114" s="90"/>
      <c r="K114" s="90"/>
      <c r="L114" s="90"/>
      <c r="M114" s="90"/>
      <c r="N114" s="90"/>
      <c r="O114" s="90"/>
      <c r="P114" s="90"/>
      <c r="Q114" s="90"/>
      <c r="R114" s="90"/>
      <c r="S114" s="90"/>
    </row>
    <row r="115" spans="1:27" ht="41.25" customHeight="1" thickBot="1" x14ac:dyDescent="0.3">
      <c r="A115" s="29"/>
      <c r="B115" s="29"/>
      <c r="C115" s="93"/>
      <c r="D115" s="93"/>
      <c r="E115" s="93"/>
      <c r="F115" s="93"/>
      <c r="G115" s="90"/>
      <c r="H115" s="35" t="s">
        <v>120</v>
      </c>
      <c r="I115" s="51" t="s">
        <v>946</v>
      </c>
      <c r="J115" s="36" t="s">
        <v>121</v>
      </c>
      <c r="K115" s="98"/>
      <c r="L115" s="98"/>
      <c r="M115" s="98"/>
      <c r="N115" s="98"/>
      <c r="O115" s="98"/>
      <c r="P115" s="98"/>
      <c r="Q115" s="98"/>
      <c r="R115" s="93"/>
      <c r="S115" s="35" t="s">
        <v>122</v>
      </c>
      <c r="W115" s="210" t="s">
        <v>825</v>
      </c>
      <c r="X115" s="211" t="s">
        <v>826</v>
      </c>
      <c r="Y115" s="211" t="s">
        <v>827</v>
      </c>
      <c r="Z115" s="217" t="s">
        <v>835</v>
      </c>
      <c r="AA115" s="225" t="s">
        <v>863</v>
      </c>
    </row>
    <row r="116" spans="1:27" ht="54.75" customHeight="1" thickTop="1" thickBot="1" x14ac:dyDescent="0.3">
      <c r="A116" s="58" t="s">
        <v>123</v>
      </c>
      <c r="B116" s="29"/>
      <c r="C116" s="101" t="s">
        <v>124</v>
      </c>
      <c r="D116" s="101" t="s">
        <v>125</v>
      </c>
      <c r="E116" s="101" t="s">
        <v>126</v>
      </c>
      <c r="F116" s="101" t="s">
        <v>127</v>
      </c>
      <c r="G116" s="90"/>
      <c r="H116" s="59" t="s">
        <v>128</v>
      </c>
      <c r="I116" s="102" t="s">
        <v>158</v>
      </c>
      <c r="J116" s="669" t="s">
        <v>180</v>
      </c>
      <c r="K116" s="670"/>
      <c r="L116" s="670"/>
      <c r="M116" s="670"/>
      <c r="N116" s="670"/>
      <c r="O116" s="670"/>
      <c r="P116" s="670"/>
      <c r="Q116" s="670"/>
      <c r="R116" s="231"/>
      <c r="S116" s="118"/>
      <c r="T116" s="574">
        <v>1</v>
      </c>
      <c r="U116" s="575">
        <f>T116</f>
        <v>1</v>
      </c>
      <c r="W116" s="218" t="b">
        <v>0</v>
      </c>
      <c r="X116" s="213">
        <f>IF(W116=TRUE,$Y$116,0)</f>
        <v>0</v>
      </c>
      <c r="Y116" s="213">
        <v>1</v>
      </c>
      <c r="Z116" s="213">
        <f>SUM(X116)</f>
        <v>0</v>
      </c>
      <c r="AA116" s="224">
        <f>Z116/1</f>
        <v>0</v>
      </c>
    </row>
    <row r="117" spans="1:27" ht="41.25" customHeight="1" thickTop="1" thickBot="1" x14ac:dyDescent="0.3">
      <c r="A117" s="58" t="s">
        <v>123</v>
      </c>
      <c r="B117" s="29"/>
      <c r="C117" s="93"/>
      <c r="D117" s="101" t="s">
        <v>125</v>
      </c>
      <c r="E117" s="101" t="s">
        <v>126</v>
      </c>
      <c r="F117" s="101" t="s">
        <v>127</v>
      </c>
      <c r="G117" s="90"/>
      <c r="H117" s="59" t="s">
        <v>131</v>
      </c>
      <c r="I117" s="102" t="s">
        <v>257</v>
      </c>
      <c r="J117" s="688" t="s">
        <v>258</v>
      </c>
      <c r="K117" s="760"/>
      <c r="L117" s="760"/>
      <c r="M117" s="760"/>
      <c r="N117" s="760"/>
      <c r="O117" s="760"/>
      <c r="P117" s="760"/>
      <c r="Q117" s="760"/>
      <c r="R117" s="107"/>
      <c r="S117" s="108"/>
      <c r="W117" s="472" t="b">
        <f>IF(AND(W118=TRUE),TRUE,FALSE)</f>
        <v>0</v>
      </c>
    </row>
    <row r="118" spans="1:27" ht="41.25" customHeight="1" thickTop="1" thickBot="1" x14ac:dyDescent="0.3">
      <c r="A118" s="58" t="s">
        <v>123</v>
      </c>
      <c r="B118" s="29"/>
      <c r="C118" s="116"/>
      <c r="D118" s="101" t="s">
        <v>125</v>
      </c>
      <c r="E118" s="101" t="s">
        <v>126</v>
      </c>
      <c r="F118" s="101" t="s">
        <v>127</v>
      </c>
      <c r="G118" s="90"/>
      <c r="H118" s="59" t="s">
        <v>131</v>
      </c>
      <c r="I118" s="114" t="s">
        <v>259</v>
      </c>
      <c r="J118" s="771" t="s">
        <v>260</v>
      </c>
      <c r="K118" s="772"/>
      <c r="L118" s="772"/>
      <c r="M118" s="772"/>
      <c r="N118" s="772"/>
      <c r="O118" s="772"/>
      <c r="P118" s="772"/>
      <c r="Q118" s="772"/>
      <c r="R118" s="121"/>
      <c r="S118" s="118"/>
      <c r="T118" s="574">
        <v>1</v>
      </c>
      <c r="U118" s="575">
        <f>T118</f>
        <v>1</v>
      </c>
      <c r="W118" s="218" t="b">
        <v>0</v>
      </c>
      <c r="X118" s="213">
        <f>IF(W118=TRUE,$Y$116,0)</f>
        <v>0</v>
      </c>
      <c r="Z118" s="213">
        <f>SUM(X118)</f>
        <v>0</v>
      </c>
      <c r="AA118" s="224">
        <f>Z118/1</f>
        <v>0</v>
      </c>
    </row>
    <row r="119" spans="1:27" ht="23.25" customHeight="1" thickTop="1" x14ac:dyDescent="0.25">
      <c r="A119" s="88"/>
      <c r="B119" s="88"/>
      <c r="C119" s="88"/>
      <c r="D119" s="88"/>
      <c r="E119" s="88"/>
      <c r="F119" s="89"/>
      <c r="G119" s="90"/>
      <c r="H119" s="90"/>
      <c r="I119" s="89"/>
      <c r="J119" s="90"/>
      <c r="K119" s="90"/>
      <c r="L119" s="90"/>
      <c r="M119" s="90"/>
      <c r="N119" s="90"/>
      <c r="O119" s="90"/>
      <c r="P119" s="90"/>
      <c r="Q119" s="90"/>
      <c r="R119" s="90"/>
      <c r="S119" s="90"/>
    </row>
    <row r="120" spans="1:27" ht="22.5" customHeight="1" thickBot="1" x14ac:dyDescent="0.3">
      <c r="A120" s="88"/>
      <c r="B120" s="88"/>
      <c r="C120" s="88"/>
      <c r="D120" s="88"/>
      <c r="E120" s="88"/>
      <c r="F120" s="89"/>
      <c r="G120" s="90"/>
      <c r="H120" s="653" t="s">
        <v>117</v>
      </c>
      <c r="I120" s="654"/>
      <c r="J120" s="685" t="s">
        <v>181</v>
      </c>
      <c r="K120" s="686"/>
      <c r="L120" s="686"/>
      <c r="M120" s="686"/>
      <c r="N120" s="686"/>
      <c r="O120" s="686"/>
      <c r="P120" s="686"/>
      <c r="Q120" s="686"/>
      <c r="R120" s="686"/>
      <c r="S120" s="687"/>
      <c r="W120" s="251" t="s">
        <v>945</v>
      </c>
      <c r="X120" s="252">
        <f>(U125+U128+U134)/3</f>
        <v>1</v>
      </c>
    </row>
    <row r="121" spans="1:27" ht="7.5" customHeight="1" thickTop="1" x14ac:dyDescent="0.25">
      <c r="A121" s="27"/>
      <c r="B121" s="29"/>
      <c r="C121" s="93"/>
      <c r="D121" s="93"/>
      <c r="E121" s="93"/>
      <c r="F121" s="93"/>
      <c r="G121" s="90"/>
      <c r="H121" s="28"/>
      <c r="I121" s="27"/>
      <c r="J121" s="28"/>
      <c r="K121" s="28"/>
      <c r="L121" s="28"/>
      <c r="M121" s="28"/>
      <c r="N121" s="28"/>
      <c r="O121" s="28"/>
      <c r="P121" s="28"/>
      <c r="Q121" s="28"/>
      <c r="R121" s="30"/>
      <c r="S121" s="28"/>
    </row>
    <row r="122" spans="1:27" ht="132" customHeight="1" thickBot="1" x14ac:dyDescent="0.3">
      <c r="A122" s="27"/>
      <c r="B122" s="29"/>
      <c r="C122" s="93"/>
      <c r="D122" s="93"/>
      <c r="E122" s="93"/>
      <c r="F122" s="93"/>
      <c r="G122" s="90"/>
      <c r="H122" s="658" t="s">
        <v>182</v>
      </c>
      <c r="I122" s="659"/>
      <c r="J122" s="659"/>
      <c r="K122" s="659"/>
      <c r="L122" s="659"/>
      <c r="M122" s="659"/>
      <c r="N122" s="659"/>
      <c r="O122" s="659"/>
      <c r="P122" s="659"/>
      <c r="Q122" s="659"/>
      <c r="R122" s="659"/>
      <c r="S122" s="660"/>
    </row>
    <row r="123" spans="1:27" ht="7.5" customHeight="1" thickTop="1" x14ac:dyDescent="0.25">
      <c r="A123" s="27"/>
      <c r="B123" s="29"/>
      <c r="C123" s="93"/>
      <c r="D123" s="93"/>
      <c r="E123" s="93"/>
      <c r="F123" s="93"/>
      <c r="G123" s="90"/>
      <c r="H123" s="90"/>
      <c r="I123" s="111"/>
      <c r="J123" s="90"/>
      <c r="K123" s="90"/>
      <c r="L123" s="90"/>
      <c r="M123" s="90"/>
      <c r="N123" s="90"/>
      <c r="O123" s="90"/>
      <c r="P123" s="90"/>
      <c r="Q123" s="90"/>
      <c r="R123" s="90"/>
      <c r="S123" s="90"/>
    </row>
    <row r="124" spans="1:27" ht="41.25" customHeight="1" thickBot="1" x14ac:dyDescent="0.3">
      <c r="A124" s="29"/>
      <c r="B124" s="29"/>
      <c r="C124" s="93"/>
      <c r="D124" s="93"/>
      <c r="E124" s="93"/>
      <c r="F124" s="93"/>
      <c r="G124" s="90"/>
      <c r="H124" s="35" t="s">
        <v>120</v>
      </c>
      <c r="I124" s="51" t="s">
        <v>946</v>
      </c>
      <c r="J124" s="36" t="s">
        <v>121</v>
      </c>
      <c r="K124" s="98"/>
      <c r="L124" s="98"/>
      <c r="M124" s="98"/>
      <c r="N124" s="98"/>
      <c r="O124" s="98"/>
      <c r="P124" s="98"/>
      <c r="Q124" s="98"/>
      <c r="R124" s="93"/>
      <c r="S124" s="35" t="s">
        <v>122</v>
      </c>
      <c r="W124" s="210" t="s">
        <v>825</v>
      </c>
      <c r="X124" s="211" t="s">
        <v>826</v>
      </c>
      <c r="Y124" s="211" t="s">
        <v>827</v>
      </c>
      <c r="Z124" s="217" t="s">
        <v>843</v>
      </c>
      <c r="AA124" s="225" t="s">
        <v>863</v>
      </c>
    </row>
    <row r="125" spans="1:27" ht="53.25" customHeight="1" thickTop="1" thickBot="1" x14ac:dyDescent="0.3">
      <c r="A125" s="58" t="s">
        <v>123</v>
      </c>
      <c r="B125" s="29"/>
      <c r="C125" s="101" t="s">
        <v>124</v>
      </c>
      <c r="D125" s="101" t="s">
        <v>125</v>
      </c>
      <c r="E125" s="101" t="s">
        <v>126</v>
      </c>
      <c r="F125" s="101" t="s">
        <v>127</v>
      </c>
      <c r="G125" s="90"/>
      <c r="H125" s="59" t="s">
        <v>128</v>
      </c>
      <c r="I125" s="102" t="s">
        <v>183</v>
      </c>
      <c r="J125" s="669" t="s">
        <v>184</v>
      </c>
      <c r="K125" s="670"/>
      <c r="L125" s="670"/>
      <c r="M125" s="670"/>
      <c r="N125" s="670"/>
      <c r="O125" s="670"/>
      <c r="P125" s="670"/>
      <c r="Q125" s="670"/>
      <c r="R125" s="115"/>
      <c r="S125" s="118"/>
      <c r="T125" s="574">
        <v>0.5</v>
      </c>
      <c r="U125" s="575">
        <f>T125+T126</f>
        <v>1</v>
      </c>
      <c r="W125" s="218" t="b">
        <v>1</v>
      </c>
      <c r="X125" s="213">
        <f>IF(W125=TRUE,$Y$125,0)</f>
        <v>0.5</v>
      </c>
      <c r="Y125" s="213">
        <v>0.5</v>
      </c>
      <c r="Z125" s="213">
        <f>SUM(X125:X126)</f>
        <v>1</v>
      </c>
      <c r="AA125" s="224">
        <f>Z125/1</f>
        <v>1</v>
      </c>
    </row>
    <row r="126" spans="1:27" ht="63" customHeight="1" thickTop="1" thickBot="1" x14ac:dyDescent="0.3">
      <c r="A126" s="58" t="s">
        <v>123</v>
      </c>
      <c r="B126" s="29"/>
      <c r="C126" s="101" t="s">
        <v>124</v>
      </c>
      <c r="D126" s="101" t="s">
        <v>125</v>
      </c>
      <c r="E126" s="101" t="s">
        <v>126</v>
      </c>
      <c r="F126" s="101" t="s">
        <v>127</v>
      </c>
      <c r="G126" s="90"/>
      <c r="H126" s="59" t="s">
        <v>128</v>
      </c>
      <c r="I126" s="102" t="s">
        <v>185</v>
      </c>
      <c r="J126" s="669" t="s">
        <v>186</v>
      </c>
      <c r="K126" s="670"/>
      <c r="L126" s="670"/>
      <c r="M126" s="670"/>
      <c r="N126" s="670"/>
      <c r="O126" s="670"/>
      <c r="P126" s="670"/>
      <c r="Q126" s="670"/>
      <c r="R126" s="115"/>
      <c r="S126" s="118"/>
      <c r="T126" s="574">
        <v>0.5</v>
      </c>
      <c r="W126" s="218" t="b">
        <v>1</v>
      </c>
      <c r="X126" s="213">
        <f>IF(W126=TRUE,$Y$125,0)</f>
        <v>0.5</v>
      </c>
    </row>
    <row r="127" spans="1:27" ht="41.25" customHeight="1" thickTop="1" thickBot="1" x14ac:dyDescent="0.3">
      <c r="A127" s="58" t="s">
        <v>123</v>
      </c>
      <c r="B127" s="29"/>
      <c r="C127" s="101" t="s">
        <v>124</v>
      </c>
      <c r="D127" s="101" t="s">
        <v>125</v>
      </c>
      <c r="E127" s="101" t="s">
        <v>126</v>
      </c>
      <c r="F127" s="101" t="s">
        <v>127</v>
      </c>
      <c r="G127" s="90"/>
      <c r="H127" s="59" t="s">
        <v>131</v>
      </c>
      <c r="I127" s="102" t="s">
        <v>187</v>
      </c>
      <c r="J127" s="688" t="s">
        <v>188</v>
      </c>
      <c r="K127" s="760"/>
      <c r="L127" s="760"/>
      <c r="M127" s="760"/>
      <c r="N127" s="760"/>
      <c r="O127" s="760"/>
      <c r="P127" s="760"/>
      <c r="Q127" s="760"/>
      <c r="R127" s="107"/>
      <c r="S127" s="108"/>
      <c r="W127" s="472" t="b">
        <f>IF(AND(W128=TRUE,W129=TRUE,W130=TRUE,W131=TRUE),TRUE,FALSE)</f>
        <v>0</v>
      </c>
    </row>
    <row r="128" spans="1:27" ht="41.25" customHeight="1" thickTop="1" thickBot="1" x14ac:dyDescent="0.3">
      <c r="A128" s="58" t="s">
        <v>123</v>
      </c>
      <c r="B128" s="29"/>
      <c r="C128" s="101" t="s">
        <v>124</v>
      </c>
      <c r="D128" s="101" t="s">
        <v>125</v>
      </c>
      <c r="E128" s="101" t="s">
        <v>126</v>
      </c>
      <c r="F128" s="101" t="s">
        <v>127</v>
      </c>
      <c r="G128" s="90"/>
      <c r="H128" s="59" t="s">
        <v>131</v>
      </c>
      <c r="I128" s="122" t="s">
        <v>189</v>
      </c>
      <c r="J128" s="773" t="s">
        <v>190</v>
      </c>
      <c r="K128" s="779"/>
      <c r="L128" s="779"/>
      <c r="M128" s="779"/>
      <c r="N128" s="779"/>
      <c r="O128" s="779"/>
      <c r="P128" s="779"/>
      <c r="Q128" s="779"/>
      <c r="R128" s="780"/>
      <c r="S128" s="118"/>
      <c r="T128" s="574">
        <f>1/4</f>
        <v>0.25</v>
      </c>
      <c r="U128" s="575">
        <f>T128+T129+T130+T131</f>
        <v>1</v>
      </c>
      <c r="W128" s="218" t="b">
        <v>0</v>
      </c>
      <c r="X128" s="213">
        <f>IF(W128=TRUE,$Y$128,0)</f>
        <v>0</v>
      </c>
      <c r="Y128" s="218">
        <v>0.25</v>
      </c>
      <c r="Z128" s="213">
        <f>SUM(X128:X131)</f>
        <v>0.5</v>
      </c>
      <c r="AA128" s="224">
        <f>Z128/1</f>
        <v>0.5</v>
      </c>
    </row>
    <row r="129" spans="1:27" ht="41.25" customHeight="1" thickTop="1" thickBot="1" x14ac:dyDescent="0.3">
      <c r="A129" s="58" t="s">
        <v>347</v>
      </c>
      <c r="B129" s="29"/>
      <c r="C129" s="101" t="s">
        <v>124</v>
      </c>
      <c r="D129" s="101" t="s">
        <v>125</v>
      </c>
      <c r="E129" s="101" t="s">
        <v>126</v>
      </c>
      <c r="F129" s="101" t="s">
        <v>127</v>
      </c>
      <c r="G129" s="90"/>
      <c r="H129" s="59" t="s">
        <v>131</v>
      </c>
      <c r="I129" s="114" t="s">
        <v>367</v>
      </c>
      <c r="J129" s="773" t="s">
        <v>368</v>
      </c>
      <c r="K129" s="774"/>
      <c r="L129" s="774"/>
      <c r="M129" s="774"/>
      <c r="N129" s="774"/>
      <c r="O129" s="774"/>
      <c r="P129" s="774"/>
      <c r="Q129" s="774"/>
      <c r="R129" s="93"/>
      <c r="S129" s="118"/>
      <c r="T129" s="574">
        <f>1/4</f>
        <v>0.25</v>
      </c>
      <c r="W129" s="218" t="b">
        <v>0</v>
      </c>
      <c r="X129" s="213">
        <f>IF(W129=TRUE,$Y$128,0)</f>
        <v>0</v>
      </c>
      <c r="Z129"/>
      <c r="AA129"/>
    </row>
    <row r="130" spans="1:27" ht="41.25" customHeight="1" thickTop="1" thickBot="1" x14ac:dyDescent="0.3">
      <c r="A130" s="58" t="s">
        <v>123</v>
      </c>
      <c r="B130" s="29"/>
      <c r="C130" s="101" t="s">
        <v>124</v>
      </c>
      <c r="D130" s="101" t="s">
        <v>125</v>
      </c>
      <c r="E130" s="101" t="s">
        <v>126</v>
      </c>
      <c r="F130" s="101" t="s">
        <v>127</v>
      </c>
      <c r="G130" s="90"/>
      <c r="H130" s="59" t="s">
        <v>131</v>
      </c>
      <c r="I130" s="114" t="s">
        <v>191</v>
      </c>
      <c r="J130" s="773" t="s">
        <v>192</v>
      </c>
      <c r="K130" s="774"/>
      <c r="L130" s="774"/>
      <c r="M130" s="774"/>
      <c r="N130" s="774"/>
      <c r="O130" s="774"/>
      <c r="P130" s="774"/>
      <c r="Q130" s="774"/>
      <c r="R130" s="93"/>
      <c r="S130" s="118"/>
      <c r="T130" s="574">
        <f>1/4</f>
        <v>0.25</v>
      </c>
      <c r="W130" s="218" t="b">
        <v>1</v>
      </c>
      <c r="X130" s="213">
        <f>IF(W130=TRUE,$Y$128,0)</f>
        <v>0.25</v>
      </c>
      <c r="Z130"/>
      <c r="AA130"/>
    </row>
    <row r="131" spans="1:27" ht="48.75" customHeight="1" thickTop="1" thickBot="1" x14ac:dyDescent="0.3">
      <c r="A131" s="58" t="s">
        <v>123</v>
      </c>
      <c r="B131" s="29"/>
      <c r="C131" s="101" t="s">
        <v>124</v>
      </c>
      <c r="D131" s="101" t="s">
        <v>125</v>
      </c>
      <c r="E131" s="101" t="s">
        <v>126</v>
      </c>
      <c r="F131" s="101" t="s">
        <v>127</v>
      </c>
      <c r="G131" s="90"/>
      <c r="H131" s="59" t="s">
        <v>131</v>
      </c>
      <c r="I131" s="114" t="s">
        <v>193</v>
      </c>
      <c r="J131" s="775" t="s">
        <v>194</v>
      </c>
      <c r="K131" s="776"/>
      <c r="L131" s="776"/>
      <c r="M131" s="776"/>
      <c r="N131" s="776"/>
      <c r="O131" s="776"/>
      <c r="P131" s="776"/>
      <c r="Q131" s="776"/>
      <c r="R131" s="121"/>
      <c r="S131" s="118"/>
      <c r="T131" s="574">
        <f>1/4</f>
        <v>0.25</v>
      </c>
      <c r="W131" s="218" t="b">
        <v>1</v>
      </c>
      <c r="X131" s="213">
        <f>IF(W131=TRUE,$Y$128,0)</f>
        <v>0.25</v>
      </c>
      <c r="Z131"/>
      <c r="AA131"/>
    </row>
    <row r="132" spans="1:27" ht="48.75" customHeight="1" thickTop="1" thickBot="1" x14ac:dyDescent="0.3">
      <c r="A132" s="58"/>
      <c r="B132" s="29"/>
      <c r="C132" s="101" t="s">
        <v>124</v>
      </c>
      <c r="D132" s="101" t="s">
        <v>125</v>
      </c>
      <c r="E132" s="101" t="s">
        <v>126</v>
      </c>
      <c r="F132" s="101" t="s">
        <v>127</v>
      </c>
      <c r="G132" s="90"/>
      <c r="H132" s="59" t="s">
        <v>250</v>
      </c>
      <c r="I132" s="102" t="s">
        <v>261</v>
      </c>
      <c r="J132" s="763" t="s">
        <v>955</v>
      </c>
      <c r="K132" s="764"/>
      <c r="L132" s="764"/>
      <c r="M132" s="764"/>
      <c r="N132" s="764"/>
      <c r="O132" s="764"/>
      <c r="P132" s="764"/>
      <c r="Q132" s="764"/>
      <c r="R132" s="107"/>
      <c r="S132" s="108"/>
      <c r="W132" s="472" t="b">
        <f>IF(AND(W133=TRUE,W137=TRUE),TRUE,FALSE)</f>
        <v>0</v>
      </c>
      <c r="Z132"/>
      <c r="AA132"/>
    </row>
    <row r="133" spans="1:27" ht="48.75" customHeight="1" thickTop="1" thickBot="1" x14ac:dyDescent="0.3">
      <c r="A133" s="58" t="s">
        <v>347</v>
      </c>
      <c r="B133" s="29"/>
      <c r="C133" s="101" t="s">
        <v>124</v>
      </c>
      <c r="D133" s="101" t="s">
        <v>125</v>
      </c>
      <c r="E133" s="101" t="s">
        <v>126</v>
      </c>
      <c r="F133" s="101" t="s">
        <v>127</v>
      </c>
      <c r="G133" s="90"/>
      <c r="H133" s="59" t="s">
        <v>250</v>
      </c>
      <c r="I133" s="114"/>
      <c r="J133" s="777" t="s">
        <v>369</v>
      </c>
      <c r="K133" s="777"/>
      <c r="L133" s="777"/>
      <c r="M133" s="777"/>
      <c r="N133" s="777"/>
      <c r="O133" s="777"/>
      <c r="P133" s="777"/>
      <c r="Q133" s="777"/>
      <c r="R133" s="93"/>
      <c r="S133" s="123"/>
      <c r="W133" s="472" t="b">
        <f>IF(AND(W134=TRUE,W135=TRUE),TRUE,FALSE)</f>
        <v>0</v>
      </c>
      <c r="Z133"/>
      <c r="AA133"/>
    </row>
    <row r="134" spans="1:27" ht="49.5" customHeight="1" thickTop="1" thickBot="1" x14ac:dyDescent="0.3">
      <c r="A134" s="58" t="s">
        <v>347</v>
      </c>
      <c r="B134" s="29"/>
      <c r="C134" s="101" t="s">
        <v>124</v>
      </c>
      <c r="D134" s="101" t="s">
        <v>125</v>
      </c>
      <c r="E134" s="101" t="s">
        <v>126</v>
      </c>
      <c r="F134" s="101" t="s">
        <v>127</v>
      </c>
      <c r="G134" s="90"/>
      <c r="H134" s="59" t="s">
        <v>250</v>
      </c>
      <c r="I134" s="114" t="s">
        <v>370</v>
      </c>
      <c r="J134" s="773" t="s">
        <v>371</v>
      </c>
      <c r="K134" s="779"/>
      <c r="L134" s="779"/>
      <c r="M134" s="779"/>
      <c r="N134" s="779"/>
      <c r="O134" s="779"/>
      <c r="P134" s="779"/>
      <c r="Q134" s="779"/>
      <c r="R134" s="93"/>
      <c r="S134" s="118"/>
      <c r="T134" s="574">
        <f>1/4</f>
        <v>0.25</v>
      </c>
      <c r="U134" s="575">
        <f>T134+T135+T137+T138</f>
        <v>1</v>
      </c>
      <c r="W134" s="218" t="b">
        <v>0</v>
      </c>
      <c r="X134" s="213">
        <f>IF(W134=TRUE,$Y$134,0)</f>
        <v>0</v>
      </c>
      <c r="Y134" s="218">
        <v>0.25</v>
      </c>
      <c r="Z134" s="213">
        <f>SUM(X134:X138)</f>
        <v>0</v>
      </c>
      <c r="AA134" s="224">
        <f>Z134/1</f>
        <v>0</v>
      </c>
    </row>
    <row r="135" spans="1:27" ht="69" customHeight="1" thickTop="1" thickBot="1" x14ac:dyDescent="0.3">
      <c r="A135" s="58" t="s">
        <v>347</v>
      </c>
      <c r="B135" s="29"/>
      <c r="C135" s="116"/>
      <c r="D135" s="101" t="s">
        <v>125</v>
      </c>
      <c r="E135" s="101" t="s">
        <v>126</v>
      </c>
      <c r="F135" s="101" t="s">
        <v>127</v>
      </c>
      <c r="G135" s="90"/>
      <c r="H135" s="59" t="s">
        <v>250</v>
      </c>
      <c r="I135" s="114" t="s">
        <v>400</v>
      </c>
      <c r="J135" s="773" t="s">
        <v>401</v>
      </c>
      <c r="K135" s="779"/>
      <c r="L135" s="779"/>
      <c r="M135" s="779"/>
      <c r="N135" s="779"/>
      <c r="O135" s="779"/>
      <c r="P135" s="779"/>
      <c r="Q135" s="779"/>
      <c r="R135" s="93"/>
      <c r="S135" s="118"/>
      <c r="T135" s="574">
        <f>1/4</f>
        <v>0.25</v>
      </c>
      <c r="W135" s="218" t="b">
        <v>0</v>
      </c>
      <c r="X135" s="213">
        <f>IF(W135=TRUE,$Y$134,0)</f>
        <v>0</v>
      </c>
      <c r="Z135"/>
      <c r="AA135"/>
    </row>
    <row r="136" spans="1:27" ht="41.25" customHeight="1" thickTop="1" thickBot="1" x14ac:dyDescent="0.3">
      <c r="A136" s="58" t="s">
        <v>123</v>
      </c>
      <c r="B136" s="29"/>
      <c r="C136" s="93"/>
      <c r="D136" s="101" t="s">
        <v>125</v>
      </c>
      <c r="E136" s="101" t="s">
        <v>126</v>
      </c>
      <c r="F136" s="101" t="s">
        <v>127</v>
      </c>
      <c r="G136" s="90"/>
      <c r="H136" s="59" t="s">
        <v>250</v>
      </c>
      <c r="I136" s="114"/>
      <c r="J136" s="777" t="s">
        <v>262</v>
      </c>
      <c r="K136" s="777"/>
      <c r="L136" s="777"/>
      <c r="M136" s="777"/>
      <c r="N136" s="777"/>
      <c r="O136" s="777"/>
      <c r="P136" s="777"/>
      <c r="Q136" s="777"/>
      <c r="R136" s="93"/>
      <c r="S136" s="123"/>
      <c r="W136" s="472" t="b">
        <f>IF(AND(W137=TRUE,W138=TRUE),TRUE,FALSE)</f>
        <v>0</v>
      </c>
      <c r="Z136"/>
      <c r="AA136"/>
    </row>
    <row r="137" spans="1:27" ht="41.25" customHeight="1" thickTop="1" thickBot="1" x14ac:dyDescent="0.3">
      <c r="A137" s="58" t="s">
        <v>123</v>
      </c>
      <c r="B137" s="29"/>
      <c r="C137" s="116"/>
      <c r="D137" s="101" t="s">
        <v>125</v>
      </c>
      <c r="E137" s="101" t="s">
        <v>126</v>
      </c>
      <c r="F137" s="101" t="s">
        <v>127</v>
      </c>
      <c r="G137" s="90"/>
      <c r="H137" s="59" t="s">
        <v>250</v>
      </c>
      <c r="I137" s="114" t="s">
        <v>263</v>
      </c>
      <c r="J137" s="773" t="s">
        <v>264</v>
      </c>
      <c r="K137" s="774"/>
      <c r="L137" s="774"/>
      <c r="M137" s="774"/>
      <c r="N137" s="774"/>
      <c r="O137" s="774"/>
      <c r="P137" s="774"/>
      <c r="Q137" s="774"/>
      <c r="R137" s="93"/>
      <c r="S137" s="118"/>
      <c r="T137" s="574">
        <f>1/4</f>
        <v>0.25</v>
      </c>
      <c r="W137" s="218" t="b">
        <v>0</v>
      </c>
      <c r="X137" s="213">
        <f>IF(W137=TRUE,$Y$134,0)</f>
        <v>0</v>
      </c>
      <c r="Z137"/>
      <c r="AA137"/>
    </row>
    <row r="138" spans="1:27" ht="41.25" customHeight="1" thickTop="1" thickBot="1" x14ac:dyDescent="0.3">
      <c r="A138" s="58" t="s">
        <v>123</v>
      </c>
      <c r="B138" s="29"/>
      <c r="C138" s="116"/>
      <c r="D138" s="101" t="s">
        <v>125</v>
      </c>
      <c r="E138" s="101" t="s">
        <v>126</v>
      </c>
      <c r="F138" s="101" t="s">
        <v>127</v>
      </c>
      <c r="G138" s="90"/>
      <c r="H138" s="59" t="s">
        <v>250</v>
      </c>
      <c r="I138" s="114" t="s">
        <v>265</v>
      </c>
      <c r="J138" s="775" t="s">
        <v>266</v>
      </c>
      <c r="K138" s="778"/>
      <c r="L138" s="778"/>
      <c r="M138" s="778"/>
      <c r="N138" s="778"/>
      <c r="O138" s="778"/>
      <c r="P138" s="778"/>
      <c r="Q138" s="778"/>
      <c r="R138" s="110"/>
      <c r="S138" s="118"/>
      <c r="T138" s="574">
        <f>1/4</f>
        <v>0.25</v>
      </c>
      <c r="W138" s="218" t="b">
        <v>0</v>
      </c>
      <c r="X138" s="213">
        <f>IF(W138=TRUE,$Y$134,0)</f>
        <v>0</v>
      </c>
      <c r="Z138"/>
      <c r="AA138"/>
    </row>
    <row r="139" spans="1:27" ht="22.5" customHeight="1" thickTop="1" x14ac:dyDescent="0.25">
      <c r="A139" s="88"/>
      <c r="B139" s="88"/>
      <c r="C139" s="88"/>
      <c r="D139" s="88"/>
      <c r="E139" s="88"/>
      <c r="F139" s="89"/>
      <c r="G139" s="90"/>
      <c r="H139" s="90"/>
      <c r="I139" s="89"/>
      <c r="J139" s="90"/>
      <c r="K139" s="90"/>
      <c r="L139" s="90"/>
      <c r="M139" s="90"/>
      <c r="N139" s="90"/>
      <c r="O139" s="90"/>
      <c r="P139" s="90"/>
      <c r="Q139" s="90"/>
      <c r="R139" s="90"/>
      <c r="S139" s="90"/>
      <c r="Z139"/>
      <c r="AA139"/>
    </row>
    <row r="140" spans="1:27" ht="22.5" customHeight="1" x14ac:dyDescent="0.25">
      <c r="A140" s="88"/>
      <c r="B140" s="88"/>
      <c r="C140" s="88"/>
      <c r="D140" s="88"/>
      <c r="E140" s="88"/>
      <c r="F140" s="89"/>
      <c r="G140" s="90"/>
      <c r="H140" s="90"/>
      <c r="I140" s="89"/>
      <c r="J140" s="90"/>
      <c r="K140" s="90"/>
      <c r="L140" s="90"/>
      <c r="M140" s="90"/>
      <c r="N140" s="90"/>
      <c r="O140" s="90"/>
      <c r="P140" s="90"/>
      <c r="Q140" s="90"/>
      <c r="R140" s="90"/>
      <c r="S140" s="90"/>
      <c r="Z140"/>
      <c r="AA140"/>
    </row>
    <row r="141" spans="1:27" ht="30" customHeight="1" thickBot="1" x14ac:dyDescent="0.3">
      <c r="A141" s="27"/>
      <c r="B141" s="29"/>
      <c r="C141" s="93"/>
      <c r="D141" s="93"/>
      <c r="E141" s="93"/>
      <c r="F141" s="93"/>
      <c r="G141" s="90"/>
      <c r="H141" s="699" t="s">
        <v>195</v>
      </c>
      <c r="I141" s="699"/>
      <c r="J141" s="699"/>
      <c r="K141" s="699"/>
      <c r="L141" s="699"/>
      <c r="M141" s="699"/>
      <c r="N141" s="699"/>
      <c r="O141" s="699"/>
      <c r="P141" s="699"/>
      <c r="Q141" s="699"/>
      <c r="R141" s="699"/>
      <c r="S141" s="700"/>
      <c r="Z141"/>
      <c r="AA141"/>
    </row>
    <row r="142" spans="1:27" ht="7.5" customHeight="1" thickTop="1" x14ac:dyDescent="0.25">
      <c r="A142" s="27"/>
      <c r="B142" s="29"/>
      <c r="C142" s="93"/>
      <c r="D142" s="93"/>
      <c r="E142" s="93"/>
      <c r="F142" s="93"/>
      <c r="G142" s="90"/>
      <c r="H142" s="28"/>
      <c r="I142" s="27"/>
      <c r="J142" s="28"/>
      <c r="K142" s="28"/>
      <c r="L142" s="28"/>
      <c r="M142" s="28"/>
      <c r="N142" s="28"/>
      <c r="O142" s="28"/>
      <c r="P142" s="28"/>
      <c r="Q142" s="28"/>
      <c r="R142" s="30"/>
      <c r="S142" s="28"/>
      <c r="Z142"/>
      <c r="AA142"/>
    </row>
    <row r="143" spans="1:27" ht="82.5" customHeight="1" thickBot="1" x14ac:dyDescent="0.3">
      <c r="A143" s="27"/>
      <c r="B143" s="29"/>
      <c r="C143" s="93"/>
      <c r="D143" s="93"/>
      <c r="E143" s="93"/>
      <c r="F143" s="93"/>
      <c r="G143" s="90"/>
      <c r="H143" s="651" t="s">
        <v>196</v>
      </c>
      <c r="I143" s="651"/>
      <c r="J143" s="651"/>
      <c r="K143" s="651"/>
      <c r="L143" s="651"/>
      <c r="M143" s="651"/>
      <c r="N143" s="651"/>
      <c r="O143" s="651"/>
      <c r="P143" s="651"/>
      <c r="Q143" s="651"/>
      <c r="R143" s="651"/>
      <c r="S143" s="652"/>
      <c r="Z143"/>
      <c r="AA143"/>
    </row>
    <row r="144" spans="1:27" ht="7.5" customHeight="1" thickTop="1" x14ac:dyDescent="0.25">
      <c r="A144" s="29"/>
      <c r="B144" s="29"/>
      <c r="C144" s="93"/>
      <c r="D144" s="93"/>
      <c r="E144" s="93"/>
      <c r="F144" s="93"/>
      <c r="G144" s="90"/>
      <c r="H144" s="32"/>
      <c r="I144" s="31"/>
      <c r="J144" s="32"/>
      <c r="K144" s="32"/>
      <c r="L144" s="32"/>
      <c r="M144" s="32"/>
      <c r="N144" s="32"/>
      <c r="O144" s="32"/>
      <c r="P144" s="32"/>
      <c r="Q144" s="32"/>
      <c r="R144" s="32"/>
      <c r="S144" s="32"/>
      <c r="Z144"/>
      <c r="AA144"/>
    </row>
    <row r="145" spans="1:27" ht="22.5" customHeight="1" thickBot="1" x14ac:dyDescent="0.3">
      <c r="A145" s="29"/>
      <c r="B145" s="29"/>
      <c r="C145" s="93"/>
      <c r="D145" s="93"/>
      <c r="E145" s="93"/>
      <c r="F145" s="93"/>
      <c r="G145" s="90"/>
      <c r="H145" s="653" t="s">
        <v>117</v>
      </c>
      <c r="I145" s="654"/>
      <c r="J145" s="685" t="s">
        <v>197</v>
      </c>
      <c r="K145" s="686"/>
      <c r="L145" s="686"/>
      <c r="M145" s="686"/>
      <c r="N145" s="686"/>
      <c r="O145" s="686"/>
      <c r="P145" s="686"/>
      <c r="Q145" s="686"/>
      <c r="R145" s="686"/>
      <c r="S145" s="687"/>
      <c r="W145" s="251" t="s">
        <v>945</v>
      </c>
      <c r="X145" s="252">
        <f>(U150+U152+U156)/3</f>
        <v>1</v>
      </c>
    </row>
    <row r="146" spans="1:27" ht="7.5" customHeight="1" thickTop="1" x14ac:dyDescent="0.25">
      <c r="A146" s="29"/>
      <c r="B146" s="29"/>
      <c r="C146" s="93"/>
      <c r="D146" s="93"/>
      <c r="E146" s="93"/>
      <c r="F146" s="93"/>
      <c r="G146" s="90"/>
      <c r="H146" s="28"/>
      <c r="I146" s="27"/>
      <c r="J146" s="28"/>
      <c r="K146" s="28"/>
      <c r="L146" s="28"/>
      <c r="M146" s="28"/>
      <c r="N146" s="28"/>
      <c r="O146" s="28"/>
      <c r="P146" s="28"/>
      <c r="Q146" s="28"/>
      <c r="R146" s="30"/>
      <c r="S146" s="28"/>
    </row>
    <row r="147" spans="1:27" ht="88.5" customHeight="1" thickBot="1" x14ac:dyDescent="0.3">
      <c r="A147" s="29"/>
      <c r="B147" s="29"/>
      <c r="C147" s="93"/>
      <c r="D147" s="93"/>
      <c r="E147" s="93"/>
      <c r="F147" s="93"/>
      <c r="G147" s="90"/>
      <c r="H147" s="658" t="s">
        <v>198</v>
      </c>
      <c r="I147" s="659"/>
      <c r="J147" s="659"/>
      <c r="K147" s="659"/>
      <c r="L147" s="659"/>
      <c r="M147" s="659"/>
      <c r="N147" s="659"/>
      <c r="O147" s="659"/>
      <c r="P147" s="659"/>
      <c r="Q147" s="659"/>
      <c r="R147" s="659"/>
      <c r="S147" s="660"/>
    </row>
    <row r="148" spans="1:27" ht="7.5" customHeight="1" thickTop="1" x14ac:dyDescent="0.25">
      <c r="A148" s="27"/>
      <c r="B148" s="29"/>
      <c r="C148" s="93"/>
      <c r="D148" s="93"/>
      <c r="E148" s="93"/>
      <c r="F148" s="93"/>
      <c r="G148" s="90"/>
      <c r="H148" s="90"/>
      <c r="I148" s="111"/>
      <c r="J148" s="90"/>
      <c r="K148" s="90"/>
      <c r="L148" s="90"/>
      <c r="M148" s="90"/>
      <c r="N148" s="90"/>
      <c r="O148" s="90"/>
      <c r="P148" s="90"/>
      <c r="Q148" s="90"/>
      <c r="R148" s="90"/>
      <c r="S148" s="90"/>
    </row>
    <row r="149" spans="1:27" ht="41.25" customHeight="1" thickBot="1" x14ac:dyDescent="0.3">
      <c r="A149" s="29"/>
      <c r="B149" s="29"/>
      <c r="C149" s="93"/>
      <c r="D149" s="93"/>
      <c r="E149" s="93"/>
      <c r="F149" s="93"/>
      <c r="G149" s="90"/>
      <c r="H149" s="35" t="s">
        <v>120</v>
      </c>
      <c r="I149" s="51" t="s">
        <v>946</v>
      </c>
      <c r="J149" s="36" t="s">
        <v>121</v>
      </c>
      <c r="K149" s="98"/>
      <c r="L149" s="98"/>
      <c r="M149" s="98"/>
      <c r="N149" s="98"/>
      <c r="O149" s="98"/>
      <c r="P149" s="98"/>
      <c r="Q149" s="98"/>
      <c r="R149" s="93"/>
      <c r="S149" s="35" t="s">
        <v>122</v>
      </c>
      <c r="W149" s="210" t="s">
        <v>825</v>
      </c>
      <c r="X149" s="211" t="s">
        <v>826</v>
      </c>
      <c r="Y149" s="211" t="s">
        <v>827</v>
      </c>
      <c r="Z149" s="217" t="s">
        <v>836</v>
      </c>
      <c r="AA149" s="225" t="s">
        <v>863</v>
      </c>
    </row>
    <row r="150" spans="1:27" ht="41.25" customHeight="1" thickTop="1" thickBot="1" x14ac:dyDescent="0.3">
      <c r="A150" s="58" t="s">
        <v>123</v>
      </c>
      <c r="B150" s="29"/>
      <c r="C150" s="101" t="s">
        <v>124</v>
      </c>
      <c r="D150" s="101" t="s">
        <v>125</v>
      </c>
      <c r="E150" s="101" t="s">
        <v>126</v>
      </c>
      <c r="F150" s="101" t="s">
        <v>127</v>
      </c>
      <c r="G150" s="90"/>
      <c r="H150" s="59" t="s">
        <v>128</v>
      </c>
      <c r="I150" s="102" t="s">
        <v>199</v>
      </c>
      <c r="J150" s="663" t="s">
        <v>200</v>
      </c>
      <c r="K150" s="664"/>
      <c r="L150" s="664"/>
      <c r="M150" s="664"/>
      <c r="N150" s="664"/>
      <c r="O150" s="664"/>
      <c r="P150" s="664"/>
      <c r="Q150" s="664"/>
      <c r="R150" s="231"/>
      <c r="S150" s="118"/>
      <c r="T150" s="574">
        <v>1</v>
      </c>
      <c r="U150" s="575">
        <f>T150</f>
        <v>1</v>
      </c>
      <c r="W150" s="218" t="b">
        <v>0</v>
      </c>
      <c r="X150" s="213">
        <f>IF(W150=TRUE,$Y$150,0)</f>
        <v>0</v>
      </c>
      <c r="Y150" s="213">
        <v>1</v>
      </c>
      <c r="Z150" s="213">
        <f>SUM(X150)</f>
        <v>0</v>
      </c>
      <c r="AA150" s="224">
        <f>Z150/1</f>
        <v>0</v>
      </c>
    </row>
    <row r="151" spans="1:27" ht="41.25" customHeight="1" thickTop="1" thickBot="1" x14ac:dyDescent="0.3">
      <c r="A151" s="58" t="s">
        <v>123</v>
      </c>
      <c r="B151" s="29"/>
      <c r="C151" s="93"/>
      <c r="D151" s="93"/>
      <c r="E151" s="93"/>
      <c r="F151" s="93"/>
      <c r="G151" s="90"/>
      <c r="H151" s="59" t="s">
        <v>131</v>
      </c>
      <c r="I151" s="106" t="s">
        <v>201</v>
      </c>
      <c r="J151" s="688" t="s">
        <v>202</v>
      </c>
      <c r="K151" s="760"/>
      <c r="L151" s="760"/>
      <c r="M151" s="760"/>
      <c r="N151" s="760"/>
      <c r="O151" s="760"/>
      <c r="P151" s="760"/>
      <c r="Q151" s="760"/>
      <c r="R151" s="107"/>
      <c r="S151" s="108"/>
      <c r="W151" s="472" t="b">
        <f>IF(AND(W152=TRUE),TRUE,FALSE)</f>
        <v>1</v>
      </c>
    </row>
    <row r="152" spans="1:27" ht="41.25" customHeight="1" thickTop="1" thickBot="1" x14ac:dyDescent="0.3">
      <c r="A152" s="58" t="s">
        <v>123</v>
      </c>
      <c r="B152" s="29"/>
      <c r="C152" s="101" t="s">
        <v>124</v>
      </c>
      <c r="D152" s="101" t="s">
        <v>125</v>
      </c>
      <c r="E152" s="101" t="s">
        <v>126</v>
      </c>
      <c r="F152" s="101" t="s">
        <v>127</v>
      </c>
      <c r="G152" s="90"/>
      <c r="H152" s="59" t="s">
        <v>131</v>
      </c>
      <c r="I152" s="109" t="s">
        <v>203</v>
      </c>
      <c r="J152" s="771" t="s">
        <v>204</v>
      </c>
      <c r="K152" s="772"/>
      <c r="L152" s="772"/>
      <c r="M152" s="772"/>
      <c r="N152" s="772"/>
      <c r="O152" s="772"/>
      <c r="P152" s="772"/>
      <c r="Q152" s="772"/>
      <c r="R152" s="121"/>
      <c r="S152" s="118"/>
      <c r="T152" s="574">
        <v>0.5</v>
      </c>
      <c r="U152" s="575">
        <f>T152+T154</f>
        <v>1</v>
      </c>
      <c r="W152" s="218" t="b">
        <v>1</v>
      </c>
      <c r="X152" s="213">
        <f>IF(W152=TRUE,$Y$152,0)</f>
        <v>0.5</v>
      </c>
      <c r="Y152" s="218">
        <v>0.5</v>
      </c>
      <c r="Z152" s="213">
        <f>SUM(X152:X154)</f>
        <v>0.5</v>
      </c>
      <c r="AA152" s="224">
        <f>Z152/1</f>
        <v>0.5</v>
      </c>
    </row>
    <row r="153" spans="1:27" ht="41.25" customHeight="1" thickTop="1" thickBot="1" x14ac:dyDescent="0.3">
      <c r="A153" s="58" t="s">
        <v>347</v>
      </c>
      <c r="B153" s="29"/>
      <c r="C153" s="93"/>
      <c r="D153" s="93"/>
      <c r="E153" s="93"/>
      <c r="F153" s="93"/>
      <c r="G153" s="90"/>
      <c r="H153" s="59" t="s">
        <v>131</v>
      </c>
      <c r="I153" s="106" t="s">
        <v>372</v>
      </c>
      <c r="J153" s="688" t="s">
        <v>373</v>
      </c>
      <c r="K153" s="689"/>
      <c r="L153" s="689"/>
      <c r="M153" s="689"/>
      <c r="N153" s="689"/>
      <c r="O153" s="689"/>
      <c r="P153" s="689"/>
      <c r="Q153" s="689"/>
      <c r="R153" s="107"/>
      <c r="S153" s="167"/>
      <c r="W153" s="472" t="b">
        <f>IF(AND(W154=TRUE),TRUE,FALSE)</f>
        <v>0</v>
      </c>
    </row>
    <row r="154" spans="1:27" ht="41.25" customHeight="1" thickTop="1" thickBot="1" x14ac:dyDescent="0.3">
      <c r="A154" s="58" t="s">
        <v>347</v>
      </c>
      <c r="B154" s="29"/>
      <c r="C154" s="101" t="s">
        <v>124</v>
      </c>
      <c r="D154" s="101" t="s">
        <v>125</v>
      </c>
      <c r="E154" s="101" t="s">
        <v>126</v>
      </c>
      <c r="F154" s="101" t="s">
        <v>127</v>
      </c>
      <c r="G154" s="90"/>
      <c r="H154" s="59" t="s">
        <v>131</v>
      </c>
      <c r="I154" s="109" t="s">
        <v>374</v>
      </c>
      <c r="J154" s="771" t="s">
        <v>375</v>
      </c>
      <c r="K154" s="772"/>
      <c r="L154" s="772"/>
      <c r="M154" s="772"/>
      <c r="N154" s="772"/>
      <c r="O154" s="772"/>
      <c r="P154" s="772"/>
      <c r="Q154" s="772"/>
      <c r="R154" s="121"/>
      <c r="S154" s="118"/>
      <c r="T154" s="574">
        <v>0.5</v>
      </c>
      <c r="W154" s="218" t="b">
        <v>0</v>
      </c>
      <c r="X154" s="213">
        <f>IF(W154=TRUE,$Y$152,0)</f>
        <v>0</v>
      </c>
    </row>
    <row r="155" spans="1:27" ht="41.25" customHeight="1" thickTop="1" thickBot="1" x14ac:dyDescent="0.3">
      <c r="A155" s="58" t="s">
        <v>123</v>
      </c>
      <c r="B155" s="29"/>
      <c r="C155" s="93"/>
      <c r="D155" s="93"/>
      <c r="E155" s="93"/>
      <c r="F155" s="93"/>
      <c r="G155" s="90"/>
      <c r="H155" s="59" t="s">
        <v>250</v>
      </c>
      <c r="I155" s="106" t="s">
        <v>267</v>
      </c>
      <c r="J155" s="763" t="s">
        <v>956</v>
      </c>
      <c r="K155" s="764"/>
      <c r="L155" s="764"/>
      <c r="M155" s="764"/>
      <c r="N155" s="764"/>
      <c r="O155" s="764"/>
      <c r="P155" s="764"/>
      <c r="Q155" s="764"/>
      <c r="R155" s="107"/>
      <c r="S155" s="108"/>
      <c r="W155" s="472" t="b">
        <f>IF(AND(W156=TRUE,W157=TRUE),TRUE,FALSE)</f>
        <v>0</v>
      </c>
    </row>
    <row r="156" spans="1:27" ht="64.5" customHeight="1" thickTop="1" thickBot="1" x14ac:dyDescent="0.3">
      <c r="A156" s="58" t="s">
        <v>123</v>
      </c>
      <c r="B156" s="29"/>
      <c r="C156" s="116"/>
      <c r="D156" s="101" t="s">
        <v>125</v>
      </c>
      <c r="E156" s="101" t="s">
        <v>126</v>
      </c>
      <c r="F156" s="101" t="s">
        <v>127</v>
      </c>
      <c r="G156" s="90"/>
      <c r="H156" s="59" t="s">
        <v>250</v>
      </c>
      <c r="I156" s="109" t="s">
        <v>268</v>
      </c>
      <c r="J156" s="773" t="s">
        <v>269</v>
      </c>
      <c r="K156" s="774"/>
      <c r="L156" s="774"/>
      <c r="M156" s="774"/>
      <c r="N156" s="774"/>
      <c r="O156" s="774"/>
      <c r="P156" s="774"/>
      <c r="Q156" s="774"/>
      <c r="R156" s="93"/>
      <c r="S156" s="118"/>
      <c r="T156" s="574">
        <v>0.5</v>
      </c>
      <c r="U156" s="575">
        <f>T156+T157</f>
        <v>1</v>
      </c>
      <c r="W156" s="218" t="b">
        <v>0</v>
      </c>
      <c r="X156" s="213">
        <f>IF(W156=TRUE,$Y$152,0)</f>
        <v>0</v>
      </c>
      <c r="Z156" s="213">
        <f>SUM(X156:X158)</f>
        <v>0</v>
      </c>
      <c r="AA156" s="224">
        <f>Z156/1</f>
        <v>0</v>
      </c>
    </row>
    <row r="157" spans="1:27" ht="41.25" customHeight="1" thickTop="1" thickBot="1" x14ac:dyDescent="0.3">
      <c r="A157" s="58" t="s">
        <v>123</v>
      </c>
      <c r="B157" s="29"/>
      <c r="C157" s="116"/>
      <c r="D157" s="101" t="s">
        <v>125</v>
      </c>
      <c r="E157" s="101" t="s">
        <v>126</v>
      </c>
      <c r="F157" s="101" t="s">
        <v>127</v>
      </c>
      <c r="G157" s="90"/>
      <c r="H157" s="59" t="s">
        <v>250</v>
      </c>
      <c r="I157" s="109" t="s">
        <v>270</v>
      </c>
      <c r="J157" s="775" t="s">
        <v>271</v>
      </c>
      <c r="K157" s="776"/>
      <c r="L157" s="776"/>
      <c r="M157" s="776"/>
      <c r="N157" s="776"/>
      <c r="O157" s="776"/>
      <c r="P157" s="776"/>
      <c r="Q157" s="776"/>
      <c r="R157" s="121"/>
      <c r="S157" s="118"/>
      <c r="T157" s="574">
        <v>0.5</v>
      </c>
      <c r="W157" s="218" t="b">
        <v>0</v>
      </c>
      <c r="X157" s="213">
        <f>IF(W157=TRUE,$Y$152,0)</f>
        <v>0</v>
      </c>
    </row>
    <row r="158" spans="1:27" ht="22.5" customHeight="1" thickTop="1" x14ac:dyDescent="0.25">
      <c r="A158" s="88"/>
      <c r="B158" s="88"/>
      <c r="C158" s="88"/>
      <c r="D158" s="88"/>
      <c r="E158" s="88"/>
      <c r="F158" s="89"/>
      <c r="G158" s="90"/>
      <c r="H158" s="90"/>
      <c r="I158" s="89"/>
      <c r="J158" s="90"/>
      <c r="K158" s="90"/>
      <c r="L158" s="90"/>
      <c r="M158" s="90"/>
      <c r="N158" s="90"/>
      <c r="O158" s="90"/>
      <c r="P158" s="90"/>
      <c r="Q158" s="90"/>
      <c r="R158" s="90"/>
      <c r="S158" s="90"/>
    </row>
    <row r="159" spans="1:27" ht="22.5" customHeight="1" thickBot="1" x14ac:dyDescent="0.3">
      <c r="A159" s="88"/>
      <c r="B159" s="88"/>
      <c r="C159" s="88"/>
      <c r="D159" s="88"/>
      <c r="E159" s="88"/>
      <c r="F159" s="89"/>
      <c r="G159" s="90"/>
      <c r="H159" s="653" t="s">
        <v>117</v>
      </c>
      <c r="I159" s="654"/>
      <c r="J159" s="685" t="s">
        <v>205</v>
      </c>
      <c r="K159" s="686"/>
      <c r="L159" s="686"/>
      <c r="M159" s="686"/>
      <c r="N159" s="686"/>
      <c r="O159" s="686"/>
      <c r="P159" s="686"/>
      <c r="Q159" s="686"/>
      <c r="R159" s="686"/>
      <c r="S159" s="687"/>
      <c r="W159" s="251" t="s">
        <v>945</v>
      </c>
      <c r="X159" s="252">
        <f>U165</f>
        <v>1</v>
      </c>
    </row>
    <row r="160" spans="1:27" ht="6.75" customHeight="1" thickTop="1" x14ac:dyDescent="0.25">
      <c r="A160" s="27"/>
      <c r="B160" s="29"/>
      <c r="C160" s="93"/>
      <c r="D160" s="93"/>
      <c r="E160" s="93"/>
      <c r="F160" s="93"/>
      <c r="G160" s="90"/>
      <c r="H160" s="28"/>
      <c r="I160" s="27"/>
      <c r="J160" s="28"/>
      <c r="K160" s="28"/>
      <c r="L160" s="28"/>
      <c r="M160" s="28"/>
      <c r="N160" s="28"/>
      <c r="O160" s="28"/>
      <c r="P160" s="28"/>
      <c r="Q160" s="28"/>
      <c r="R160" s="30"/>
      <c r="S160" s="28"/>
    </row>
    <row r="161" spans="1:27" ht="83.25" customHeight="1" thickBot="1" x14ac:dyDescent="0.3">
      <c r="A161" s="27"/>
      <c r="B161" s="29"/>
      <c r="C161" s="93"/>
      <c r="D161" s="93"/>
      <c r="E161" s="93"/>
      <c r="F161" s="93"/>
      <c r="G161" s="90"/>
      <c r="H161" s="658" t="s">
        <v>206</v>
      </c>
      <c r="I161" s="659"/>
      <c r="J161" s="659"/>
      <c r="K161" s="659"/>
      <c r="L161" s="659"/>
      <c r="M161" s="659"/>
      <c r="N161" s="659"/>
      <c r="O161" s="659"/>
      <c r="P161" s="659"/>
      <c r="Q161" s="659"/>
      <c r="R161" s="659"/>
      <c r="S161" s="660"/>
    </row>
    <row r="162" spans="1:27" ht="7.5" customHeight="1" thickTop="1" x14ac:dyDescent="0.25">
      <c r="A162" s="27"/>
      <c r="B162" s="29"/>
      <c r="C162" s="93"/>
      <c r="D162" s="93"/>
      <c r="E162" s="93"/>
      <c r="F162" s="93"/>
      <c r="G162" s="90"/>
      <c r="H162" s="90"/>
      <c r="I162" s="111"/>
      <c r="J162" s="90"/>
      <c r="K162" s="90"/>
      <c r="L162" s="90"/>
      <c r="M162" s="90"/>
      <c r="N162" s="90"/>
      <c r="O162" s="90"/>
      <c r="P162" s="90"/>
      <c r="Q162" s="90"/>
      <c r="R162" s="90"/>
      <c r="S162" s="90"/>
    </row>
    <row r="163" spans="1:27" ht="41.25" customHeight="1" thickBot="1" x14ac:dyDescent="0.3">
      <c r="A163" s="50"/>
      <c r="B163" s="29"/>
      <c r="C163" s="93"/>
      <c r="D163" s="93"/>
      <c r="E163" s="93"/>
      <c r="F163" s="93"/>
      <c r="G163" s="90"/>
      <c r="H163" s="35" t="s">
        <v>120</v>
      </c>
      <c r="I163" s="51" t="s">
        <v>946</v>
      </c>
      <c r="J163" s="36" t="s">
        <v>121</v>
      </c>
      <c r="K163" s="98"/>
      <c r="L163" s="98"/>
      <c r="M163" s="98"/>
      <c r="N163" s="98"/>
      <c r="O163" s="98"/>
      <c r="P163" s="98"/>
      <c r="Q163" s="98"/>
      <c r="R163" s="93"/>
      <c r="S163" s="35" t="s">
        <v>122</v>
      </c>
      <c r="W163" s="210" t="s">
        <v>825</v>
      </c>
      <c r="X163" s="211" t="s">
        <v>826</v>
      </c>
      <c r="Y163" s="211" t="s">
        <v>827</v>
      </c>
      <c r="Z163" s="217" t="s">
        <v>837</v>
      </c>
      <c r="AA163" s="225" t="s">
        <v>863</v>
      </c>
    </row>
    <row r="164" spans="1:27" ht="41.25" customHeight="1" thickTop="1" thickBot="1" x14ac:dyDescent="0.3">
      <c r="A164" s="58" t="s">
        <v>123</v>
      </c>
      <c r="B164" s="29"/>
      <c r="C164" s="93"/>
      <c r="D164" s="93"/>
      <c r="E164" s="93"/>
      <c r="F164" s="93"/>
      <c r="G164" s="90"/>
      <c r="H164" s="59" t="s">
        <v>131</v>
      </c>
      <c r="I164" s="102" t="s">
        <v>207</v>
      </c>
      <c r="J164" s="688" t="s">
        <v>208</v>
      </c>
      <c r="K164" s="760"/>
      <c r="L164" s="760"/>
      <c r="M164" s="760"/>
      <c r="N164" s="760"/>
      <c r="O164" s="760"/>
      <c r="P164" s="760"/>
      <c r="Q164" s="760"/>
      <c r="R164" s="107"/>
      <c r="S164" s="108"/>
      <c r="W164" s="472" t="b">
        <f>IF(AND(W165=TRUE,W166=TRUE),TRUE,FALSE)</f>
        <v>0</v>
      </c>
      <c r="Y164" s="213">
        <v>0.33333333333333331</v>
      </c>
      <c r="Z164" s="213">
        <f>SUM(X164:X167)</f>
        <v>0.33333333333333331</v>
      </c>
      <c r="AA164" s="224">
        <f>Z164/1</f>
        <v>0.33333333333333331</v>
      </c>
    </row>
    <row r="165" spans="1:27" ht="41.25" customHeight="1" thickTop="1" thickBot="1" x14ac:dyDescent="0.3">
      <c r="A165" s="58" t="s">
        <v>347</v>
      </c>
      <c r="B165" s="29"/>
      <c r="C165" s="101" t="s">
        <v>124</v>
      </c>
      <c r="D165" s="101" t="s">
        <v>125</v>
      </c>
      <c r="E165" s="101" t="s">
        <v>126</v>
      </c>
      <c r="F165" s="101" t="s">
        <v>127</v>
      </c>
      <c r="G165" s="90"/>
      <c r="H165" s="59" t="s">
        <v>131</v>
      </c>
      <c r="I165" s="114" t="s">
        <v>376</v>
      </c>
      <c r="J165" s="904" t="s">
        <v>377</v>
      </c>
      <c r="K165" s="905"/>
      <c r="L165" s="905"/>
      <c r="M165" s="905"/>
      <c r="N165" s="905"/>
      <c r="O165" s="905"/>
      <c r="P165" s="905"/>
      <c r="Q165" s="905"/>
      <c r="R165" s="93"/>
      <c r="S165" s="118"/>
      <c r="T165" s="574">
        <f>1/3</f>
        <v>0.33333333333333331</v>
      </c>
      <c r="U165" s="575">
        <f>T165+T166+T167</f>
        <v>1</v>
      </c>
      <c r="W165" s="218" t="b">
        <v>1</v>
      </c>
      <c r="X165" s="213">
        <f>IF(W165=TRUE,$Y$164,0)</f>
        <v>0.33333333333333331</v>
      </c>
    </row>
    <row r="166" spans="1:27" ht="45.75" customHeight="1" thickTop="1" thickBot="1" x14ac:dyDescent="0.3">
      <c r="A166" s="58" t="s">
        <v>123</v>
      </c>
      <c r="B166" s="29"/>
      <c r="C166" s="101" t="s">
        <v>124</v>
      </c>
      <c r="D166" s="101" t="s">
        <v>125</v>
      </c>
      <c r="E166" s="101" t="s">
        <v>126</v>
      </c>
      <c r="F166" s="101" t="s">
        <v>127</v>
      </c>
      <c r="G166" s="90"/>
      <c r="H166" s="59" t="s">
        <v>131</v>
      </c>
      <c r="I166" s="114" t="s">
        <v>209</v>
      </c>
      <c r="J166" s="690" t="s">
        <v>909</v>
      </c>
      <c r="K166" s="691"/>
      <c r="L166" s="691"/>
      <c r="M166" s="691"/>
      <c r="N166" s="691"/>
      <c r="O166" s="691"/>
      <c r="P166" s="691"/>
      <c r="Q166" s="691"/>
      <c r="R166" s="110"/>
      <c r="S166" s="118"/>
      <c r="T166" s="574">
        <f>1/3</f>
        <v>0.33333333333333331</v>
      </c>
      <c r="W166" s="218" t="b">
        <v>0</v>
      </c>
      <c r="X166" s="213">
        <f>IF(W166=TRUE,$Y$164,0)</f>
        <v>0</v>
      </c>
    </row>
    <row r="167" spans="1:27" ht="41.25" customHeight="1" thickTop="1" thickBot="1" x14ac:dyDescent="0.3">
      <c r="A167" s="58" t="s">
        <v>347</v>
      </c>
      <c r="C167" s="101" t="s">
        <v>124</v>
      </c>
      <c r="D167" s="101" t="s">
        <v>125</v>
      </c>
      <c r="E167" s="101" t="s">
        <v>126</v>
      </c>
      <c r="F167" s="101" t="s">
        <v>127</v>
      </c>
      <c r="H167" s="59" t="s">
        <v>131</v>
      </c>
      <c r="I167" s="102" t="s">
        <v>378</v>
      </c>
      <c r="J167" s="692" t="s">
        <v>379</v>
      </c>
      <c r="K167" s="692"/>
      <c r="L167" s="692"/>
      <c r="M167" s="692"/>
      <c r="N167" s="692"/>
      <c r="O167" s="692"/>
      <c r="P167" s="692"/>
      <c r="Q167" s="692"/>
      <c r="R167" s="203"/>
      <c r="S167" s="118"/>
      <c r="T167" s="574">
        <f>1/3</f>
        <v>0.33333333333333331</v>
      </c>
      <c r="W167" s="218" t="b">
        <v>0</v>
      </c>
      <c r="X167" s="213">
        <f>IF(W167=TRUE,$Y$164,0)</f>
        <v>0</v>
      </c>
      <c r="Y167" s="218">
        <v>1</v>
      </c>
    </row>
    <row r="168" spans="1:27" ht="22.5" customHeight="1" thickTop="1" x14ac:dyDescent="0.25">
      <c r="A168" s="88"/>
      <c r="B168" s="88"/>
      <c r="C168" s="88"/>
      <c r="D168" s="88"/>
      <c r="E168" s="88"/>
      <c r="F168" s="89"/>
      <c r="G168" s="90"/>
      <c r="H168" s="90"/>
      <c r="I168" s="89"/>
      <c r="J168" s="90"/>
      <c r="K168" s="90"/>
      <c r="L168" s="90"/>
      <c r="M168" s="90"/>
      <c r="N168" s="90"/>
      <c r="O168" s="90"/>
      <c r="P168" s="90"/>
      <c r="Q168" s="90"/>
      <c r="R168" s="90"/>
      <c r="S168" s="90"/>
    </row>
    <row r="169" spans="1:27" ht="22.5" customHeight="1" x14ac:dyDescent="0.25">
      <c r="A169" s="88"/>
      <c r="B169" s="88"/>
      <c r="C169" s="88"/>
      <c r="D169" s="88"/>
      <c r="E169" s="88"/>
      <c r="F169" s="89"/>
      <c r="G169" s="90"/>
      <c r="H169" s="90"/>
      <c r="I169" s="89"/>
      <c r="J169" s="90"/>
      <c r="K169" s="90"/>
      <c r="L169" s="90"/>
      <c r="M169" s="90"/>
      <c r="N169" s="90"/>
      <c r="O169" s="90"/>
      <c r="P169" s="90"/>
      <c r="Q169" s="90"/>
      <c r="R169" s="90"/>
      <c r="S169" s="90"/>
    </row>
    <row r="170" spans="1:27" ht="22.5" customHeight="1" x14ac:dyDescent="0.25">
      <c r="A170" s="88"/>
      <c r="B170" s="88"/>
      <c r="C170" s="88"/>
      <c r="D170" s="88"/>
      <c r="E170" s="88"/>
      <c r="F170" s="89"/>
      <c r="G170" s="90"/>
      <c r="H170" s="90"/>
      <c r="I170" s="89"/>
      <c r="J170" s="90"/>
      <c r="K170" s="90"/>
      <c r="L170" s="90"/>
      <c r="M170" s="90"/>
      <c r="N170" s="90"/>
      <c r="O170" s="90"/>
      <c r="P170" s="90"/>
      <c r="Q170" s="90"/>
      <c r="R170" s="90"/>
      <c r="S170" s="90"/>
    </row>
    <row r="171" spans="1:27" s="6" customFormat="1" ht="30" customHeight="1" thickBot="1" x14ac:dyDescent="0.3">
      <c r="A171" s="28"/>
      <c r="B171" s="28"/>
      <c r="C171" s="28"/>
      <c r="D171" s="28"/>
      <c r="E171" s="28"/>
      <c r="F171" s="57"/>
      <c r="G171" s="28"/>
      <c r="H171" s="665" t="s">
        <v>210</v>
      </c>
      <c r="I171" s="665"/>
      <c r="J171" s="665"/>
      <c r="K171" s="665"/>
      <c r="L171" s="665"/>
      <c r="M171" s="665"/>
      <c r="N171" s="665"/>
      <c r="O171" s="665"/>
      <c r="P171" s="665"/>
      <c r="Q171" s="665"/>
      <c r="R171" s="665"/>
      <c r="S171" s="666"/>
      <c r="T171" s="576"/>
      <c r="U171" s="577"/>
      <c r="W171" s="206"/>
      <c r="X171" s="206"/>
      <c r="Y171" s="206"/>
      <c r="Z171" s="206"/>
      <c r="AA171" s="208"/>
    </row>
    <row r="172" spans="1:27" s="6" customFormat="1" ht="7.5" customHeight="1" thickTop="1" x14ac:dyDescent="0.25">
      <c r="A172" s="28"/>
      <c r="B172" s="28"/>
      <c r="C172" s="28"/>
      <c r="D172" s="28"/>
      <c r="E172" s="28"/>
      <c r="F172" s="28"/>
      <c r="G172" s="28"/>
      <c r="H172" s="28"/>
      <c r="I172" s="27"/>
      <c r="J172" s="28"/>
      <c r="K172" s="28"/>
      <c r="L172" s="28"/>
      <c r="M172" s="28"/>
      <c r="N172" s="28"/>
      <c r="O172" s="28"/>
      <c r="P172" s="28"/>
      <c r="Q172" s="28"/>
      <c r="R172" s="30"/>
      <c r="S172" s="28"/>
      <c r="T172" s="576"/>
      <c r="U172" s="577"/>
      <c r="W172" s="206"/>
      <c r="X172" s="206"/>
      <c r="Y172" s="206"/>
      <c r="Z172" s="206"/>
      <c r="AA172" s="208"/>
    </row>
    <row r="173" spans="1:27" s="6" customFormat="1" ht="81" customHeight="1" thickBot="1" x14ac:dyDescent="0.4">
      <c r="A173" s="28"/>
      <c r="B173" s="28"/>
      <c r="C173" s="28"/>
      <c r="D173" s="28"/>
      <c r="E173" s="28"/>
      <c r="F173" s="28"/>
      <c r="G173" s="28"/>
      <c r="H173" s="651" t="s">
        <v>211</v>
      </c>
      <c r="I173" s="651"/>
      <c r="J173" s="651"/>
      <c r="K173" s="651"/>
      <c r="L173" s="651"/>
      <c r="M173" s="651"/>
      <c r="N173" s="651"/>
      <c r="O173" s="651"/>
      <c r="P173" s="651"/>
      <c r="Q173" s="651"/>
      <c r="R173" s="651"/>
      <c r="S173" s="652"/>
      <c r="T173" s="576"/>
      <c r="U173" s="577"/>
      <c r="W173" s="206"/>
      <c r="X173" s="206"/>
      <c r="Y173" s="206"/>
      <c r="Z173" s="215"/>
      <c r="AA173" s="216">
        <f>AVERAGE(AA180:AA250)</f>
        <v>0.35119047619047622</v>
      </c>
    </row>
    <row r="174" spans="1:27" s="6" customFormat="1" ht="7.5" customHeight="1" thickTop="1" x14ac:dyDescent="0.25">
      <c r="A174" s="28"/>
      <c r="B174" s="28"/>
      <c r="C174" s="28"/>
      <c r="D174" s="28"/>
      <c r="E174" s="28"/>
      <c r="F174" s="28"/>
      <c r="G174" s="28"/>
      <c r="H174" s="32"/>
      <c r="I174" s="31"/>
      <c r="J174" s="32"/>
      <c r="K174" s="32"/>
      <c r="L174" s="32"/>
      <c r="M174" s="32"/>
      <c r="N174" s="32"/>
      <c r="O174" s="32"/>
      <c r="P174" s="32"/>
      <c r="Q174" s="32"/>
      <c r="R174" s="32"/>
      <c r="S174" s="32"/>
      <c r="T174" s="576"/>
      <c r="U174" s="577"/>
      <c r="W174" s="206"/>
      <c r="X174" s="206"/>
      <c r="Y174" s="206"/>
      <c r="Z174" s="206"/>
      <c r="AA174" s="208"/>
    </row>
    <row r="175" spans="1:27" s="6" customFormat="1" ht="22.5" customHeight="1" thickBot="1" x14ac:dyDescent="0.3">
      <c r="A175" s="28"/>
      <c r="B175" s="28"/>
      <c r="C175" s="28"/>
      <c r="D175" s="28"/>
      <c r="E175" s="28"/>
      <c r="F175" s="57"/>
      <c r="G175" s="28"/>
      <c r="H175" s="653" t="s">
        <v>117</v>
      </c>
      <c r="I175" s="654"/>
      <c r="J175" s="655" t="s">
        <v>212</v>
      </c>
      <c r="K175" s="656"/>
      <c r="L175" s="656"/>
      <c r="M175" s="656"/>
      <c r="N175" s="656"/>
      <c r="O175" s="656"/>
      <c r="P175" s="656"/>
      <c r="Q175" s="656"/>
      <c r="R175" s="656"/>
      <c r="S175" s="657"/>
      <c r="T175" s="578"/>
      <c r="U175" s="578"/>
      <c r="W175" s="261" t="s">
        <v>945</v>
      </c>
      <c r="X175" s="262">
        <f>(U181+U184+U190)/3</f>
        <v>1</v>
      </c>
      <c r="Y175" s="206"/>
      <c r="Z175" s="206"/>
      <c r="AA175" s="208"/>
    </row>
    <row r="176" spans="1:27" s="6" customFormat="1" ht="8.25" customHeight="1" thickTop="1" x14ac:dyDescent="0.25">
      <c r="A176" s="28"/>
      <c r="B176" s="28"/>
      <c r="C176" s="28"/>
      <c r="D176" s="28"/>
      <c r="E176" s="28"/>
      <c r="F176" s="28"/>
      <c r="G176" s="28"/>
      <c r="H176" s="28"/>
      <c r="I176" s="27"/>
      <c r="J176" s="28"/>
      <c r="K176" s="28"/>
      <c r="L176" s="28"/>
      <c r="M176" s="28"/>
      <c r="N176" s="28"/>
      <c r="O176" s="28"/>
      <c r="P176" s="28"/>
      <c r="Q176" s="28"/>
      <c r="R176" s="30"/>
      <c r="S176" s="28"/>
      <c r="T176" s="576"/>
      <c r="U176" s="577"/>
      <c r="W176" s="206"/>
      <c r="X176" s="206"/>
      <c r="Y176" s="206"/>
      <c r="Z176" s="206"/>
      <c r="AA176" s="208"/>
    </row>
    <row r="177" spans="1:27" s="6" customFormat="1" ht="81.75" customHeight="1" thickBot="1" x14ac:dyDescent="0.3">
      <c r="A177" s="28"/>
      <c r="B177" s="28"/>
      <c r="C177" s="28"/>
      <c r="D177" s="28"/>
      <c r="E177" s="28"/>
      <c r="F177" s="28"/>
      <c r="G177" s="28"/>
      <c r="H177" s="658" t="s">
        <v>213</v>
      </c>
      <c r="I177" s="659"/>
      <c r="J177" s="659"/>
      <c r="K177" s="659"/>
      <c r="L177" s="659"/>
      <c r="M177" s="659"/>
      <c r="N177" s="659"/>
      <c r="O177" s="659"/>
      <c r="P177" s="659"/>
      <c r="Q177" s="659"/>
      <c r="R177" s="659"/>
      <c r="S177" s="660"/>
      <c r="T177" s="576"/>
      <c r="U177" s="577"/>
      <c r="W177" s="206"/>
      <c r="X177" s="206"/>
      <c r="Y177" s="206"/>
      <c r="Z177" s="206"/>
      <c r="AA177" s="208"/>
    </row>
    <row r="178" spans="1:27" ht="8.25" customHeight="1" thickTop="1" x14ac:dyDescent="0.25">
      <c r="A178" s="90"/>
      <c r="B178" s="90"/>
      <c r="C178" s="90"/>
      <c r="D178" s="90"/>
      <c r="E178" s="90"/>
      <c r="F178" s="117"/>
      <c r="G178" s="90"/>
      <c r="H178" s="90"/>
      <c r="I178" s="111"/>
      <c r="J178" s="92"/>
      <c r="K178" s="90"/>
      <c r="L178" s="90"/>
      <c r="M178" s="90"/>
      <c r="N178" s="90"/>
      <c r="O178" s="90"/>
      <c r="P178" s="90"/>
      <c r="Q178" s="90"/>
      <c r="R178" s="93"/>
      <c r="S178" s="90"/>
    </row>
    <row r="179" spans="1:27" ht="41.25" customHeight="1" thickBot="1" x14ac:dyDescent="0.3">
      <c r="A179" s="90"/>
      <c r="B179" s="90"/>
      <c r="C179" s="90"/>
      <c r="D179" s="90"/>
      <c r="E179" s="90"/>
      <c r="F179" s="90"/>
      <c r="G179" s="90"/>
      <c r="H179" s="62" t="s">
        <v>120</v>
      </c>
      <c r="I179" s="63" t="s">
        <v>946</v>
      </c>
      <c r="J179" s="64" t="s">
        <v>121</v>
      </c>
      <c r="K179" s="125"/>
      <c r="L179" s="125"/>
      <c r="M179" s="125"/>
      <c r="N179" s="125"/>
      <c r="O179" s="125"/>
      <c r="P179" s="125"/>
      <c r="Q179" s="125"/>
      <c r="R179" s="126"/>
      <c r="S179" s="62" t="s">
        <v>122</v>
      </c>
      <c r="W179" s="210" t="s">
        <v>825</v>
      </c>
      <c r="X179" s="211" t="s">
        <v>826</v>
      </c>
      <c r="Y179" s="211" t="s">
        <v>827</v>
      </c>
      <c r="Z179" s="219" t="s">
        <v>838</v>
      </c>
      <c r="AA179" s="226" t="s">
        <v>863</v>
      </c>
    </row>
    <row r="180" spans="1:27" ht="41.25" customHeight="1" thickTop="1" thickBot="1" x14ac:dyDescent="0.3">
      <c r="A180" s="96" t="s">
        <v>112</v>
      </c>
      <c r="B180" s="127"/>
      <c r="C180" s="128"/>
      <c r="D180" s="127"/>
      <c r="E180" s="127"/>
      <c r="F180" s="90"/>
      <c r="G180" s="90"/>
      <c r="H180" s="69" t="s">
        <v>128</v>
      </c>
      <c r="I180" s="129" t="s">
        <v>129</v>
      </c>
      <c r="J180" s="681" t="s">
        <v>214</v>
      </c>
      <c r="K180" s="766"/>
      <c r="L180" s="766"/>
      <c r="M180" s="766"/>
      <c r="N180" s="766"/>
      <c r="O180" s="766"/>
      <c r="P180" s="766"/>
      <c r="Q180" s="766"/>
      <c r="R180" s="130"/>
      <c r="S180" s="131"/>
      <c r="W180" s="472" t="b">
        <f>IF(AND(W181=TRUE,W182=TRUE),TRUE,FALSE)</f>
        <v>0</v>
      </c>
      <c r="Z180" s="213">
        <f>SUM(X181:X182)</f>
        <v>0</v>
      </c>
      <c r="AA180" s="224">
        <f>Z180/1</f>
        <v>0</v>
      </c>
    </row>
    <row r="181" spans="1:27" ht="41.25" customHeight="1" thickTop="1" thickBot="1" x14ac:dyDescent="0.3">
      <c r="A181" s="58" t="s">
        <v>123</v>
      </c>
      <c r="B181" s="73"/>
      <c r="C181" s="101" t="s">
        <v>124</v>
      </c>
      <c r="D181" s="101" t="s">
        <v>125</v>
      </c>
      <c r="E181" s="101" t="s">
        <v>126</v>
      </c>
      <c r="F181" s="101" t="s">
        <v>127</v>
      </c>
      <c r="G181" s="90"/>
      <c r="H181" s="69" t="s">
        <v>128</v>
      </c>
      <c r="I181" s="132" t="s">
        <v>215</v>
      </c>
      <c r="J181" s="671" t="s">
        <v>216</v>
      </c>
      <c r="K181" s="769"/>
      <c r="L181" s="769"/>
      <c r="M181" s="769"/>
      <c r="N181" s="769"/>
      <c r="O181" s="769"/>
      <c r="P181" s="769"/>
      <c r="Q181" s="769"/>
      <c r="R181" s="133"/>
      <c r="S181" s="134"/>
      <c r="T181" s="574">
        <v>0.5</v>
      </c>
      <c r="U181" s="575">
        <f>T181+T182</f>
        <v>1</v>
      </c>
      <c r="W181" s="218" t="b">
        <v>0</v>
      </c>
      <c r="X181" s="213">
        <f>IF(W181=TRUE,$Y$181,0)</f>
        <v>0</v>
      </c>
      <c r="Y181" s="218">
        <v>0.5</v>
      </c>
    </row>
    <row r="182" spans="1:27" ht="41.25" customHeight="1" thickTop="1" thickBot="1" x14ac:dyDescent="0.3">
      <c r="A182" s="58" t="s">
        <v>123</v>
      </c>
      <c r="B182" s="73"/>
      <c r="C182" s="101" t="s">
        <v>124</v>
      </c>
      <c r="D182" s="101" t="s">
        <v>125</v>
      </c>
      <c r="E182" s="101" t="s">
        <v>126</v>
      </c>
      <c r="F182" s="101" t="s">
        <v>127</v>
      </c>
      <c r="G182" s="90"/>
      <c r="H182" s="69" t="s">
        <v>128</v>
      </c>
      <c r="I182" s="132" t="s">
        <v>217</v>
      </c>
      <c r="J182" s="673" t="s">
        <v>950</v>
      </c>
      <c r="K182" s="770"/>
      <c r="L182" s="770"/>
      <c r="M182" s="770"/>
      <c r="N182" s="770"/>
      <c r="O182" s="770"/>
      <c r="P182" s="770"/>
      <c r="Q182" s="770"/>
      <c r="R182" s="135"/>
      <c r="S182" s="134"/>
      <c r="T182" s="574">
        <v>0.5</v>
      </c>
      <c r="W182" s="218" t="b">
        <v>0</v>
      </c>
      <c r="X182" s="213">
        <f>IF(W182=TRUE,$Y$181,0)</f>
        <v>0</v>
      </c>
    </row>
    <row r="183" spans="1:27" ht="41.25" customHeight="1" thickTop="1" thickBot="1" x14ac:dyDescent="0.3">
      <c r="A183" s="58" t="s">
        <v>123</v>
      </c>
      <c r="B183" s="90"/>
      <c r="C183" s="101" t="s">
        <v>124</v>
      </c>
      <c r="D183" s="101" t="s">
        <v>125</v>
      </c>
      <c r="E183" s="101" t="s">
        <v>126</v>
      </c>
      <c r="F183" s="101" t="s">
        <v>127</v>
      </c>
      <c r="G183" s="90"/>
      <c r="H183" s="69" t="s">
        <v>131</v>
      </c>
      <c r="I183" s="129" t="s">
        <v>132</v>
      </c>
      <c r="J183" s="675" t="s">
        <v>218</v>
      </c>
      <c r="K183" s="757"/>
      <c r="L183" s="757"/>
      <c r="M183" s="757"/>
      <c r="N183" s="757"/>
      <c r="O183" s="757"/>
      <c r="P183" s="757"/>
      <c r="Q183" s="757"/>
      <c r="R183" s="130"/>
      <c r="S183" s="78"/>
      <c r="W183" s="472" t="b">
        <f>IF(AND(W184=TRUE,W185=TRUE,W186=TRUE),TRUE,FALSE)</f>
        <v>0</v>
      </c>
    </row>
    <row r="184" spans="1:27" ht="53.25" customHeight="1" thickTop="1" thickBot="1" x14ac:dyDescent="0.3">
      <c r="A184" s="58" t="s">
        <v>123</v>
      </c>
      <c r="B184" s="73"/>
      <c r="C184" s="101" t="s">
        <v>124</v>
      </c>
      <c r="D184" s="101" t="s">
        <v>125</v>
      </c>
      <c r="E184" s="101" t="s">
        <v>126</v>
      </c>
      <c r="F184" s="101" t="s">
        <v>127</v>
      </c>
      <c r="G184" s="90"/>
      <c r="H184" s="69" t="s">
        <v>131</v>
      </c>
      <c r="I184" s="132" t="s">
        <v>219</v>
      </c>
      <c r="J184" s="677" t="s">
        <v>951</v>
      </c>
      <c r="K184" s="754"/>
      <c r="L184" s="754"/>
      <c r="M184" s="754"/>
      <c r="N184" s="754"/>
      <c r="O184" s="754"/>
      <c r="P184" s="754"/>
      <c r="Q184" s="754"/>
      <c r="R184" s="126"/>
      <c r="S184" s="134"/>
      <c r="T184" s="574">
        <f>1/4</f>
        <v>0.25</v>
      </c>
      <c r="U184" s="575">
        <f>T184+T185+T186+T188</f>
        <v>1</v>
      </c>
      <c r="W184" s="218" t="b">
        <v>0</v>
      </c>
      <c r="X184" s="213">
        <f>IF(W184=TRUE,$Y$184,0)</f>
        <v>0</v>
      </c>
      <c r="Y184" s="218">
        <v>0.25</v>
      </c>
      <c r="Z184" s="213">
        <f>SUM(X184:X188)</f>
        <v>0.25</v>
      </c>
      <c r="AA184" s="224">
        <f>Z184/1</f>
        <v>0.25</v>
      </c>
    </row>
    <row r="185" spans="1:27" ht="53.25" customHeight="1" thickTop="1" thickBot="1" x14ac:dyDescent="0.3">
      <c r="A185" s="41" t="s">
        <v>402</v>
      </c>
      <c r="B185" s="73"/>
      <c r="C185" s="73"/>
      <c r="D185" s="101" t="s">
        <v>125</v>
      </c>
      <c r="E185" s="101" t="s">
        <v>126</v>
      </c>
      <c r="F185" s="101" t="s">
        <v>127</v>
      </c>
      <c r="G185" s="90"/>
      <c r="H185" s="69" t="s">
        <v>131</v>
      </c>
      <c r="I185" s="132" t="s">
        <v>134</v>
      </c>
      <c r="J185" s="671" t="s">
        <v>996</v>
      </c>
      <c r="K185" s="672"/>
      <c r="L185" s="672"/>
      <c r="M185" s="672"/>
      <c r="N185" s="672"/>
      <c r="O185" s="672"/>
      <c r="P185" s="672"/>
      <c r="Q185" s="672"/>
      <c r="R185" s="126"/>
      <c r="S185" s="134"/>
      <c r="T185" s="574">
        <f>1/4</f>
        <v>0.25</v>
      </c>
      <c r="W185" s="218" t="b">
        <v>1</v>
      </c>
      <c r="X185" s="213">
        <f>IF(W185=TRUE,$Y$184,0)</f>
        <v>0.25</v>
      </c>
    </row>
    <row r="186" spans="1:27" ht="49.5" customHeight="1" thickTop="1" thickBot="1" x14ac:dyDescent="0.3">
      <c r="A186" s="58" t="s">
        <v>123</v>
      </c>
      <c r="B186" s="73"/>
      <c r="C186" s="101" t="s">
        <v>124</v>
      </c>
      <c r="D186" s="101" t="s">
        <v>125</v>
      </c>
      <c r="E186" s="101" t="s">
        <v>126</v>
      </c>
      <c r="F186" s="101" t="s">
        <v>127</v>
      </c>
      <c r="G186" s="90"/>
      <c r="H186" s="69" t="s">
        <v>131</v>
      </c>
      <c r="I186" s="132" t="s">
        <v>220</v>
      </c>
      <c r="J186" s="679" t="s">
        <v>221</v>
      </c>
      <c r="K186" s="680"/>
      <c r="L186" s="680"/>
      <c r="M186" s="680"/>
      <c r="N186" s="680"/>
      <c r="O186" s="680"/>
      <c r="P186" s="680"/>
      <c r="Q186" s="680"/>
      <c r="R186" s="136"/>
      <c r="S186" s="134"/>
      <c r="T186" s="574">
        <f>1/4</f>
        <v>0.25</v>
      </c>
      <c r="W186" s="218" t="b">
        <v>0</v>
      </c>
      <c r="X186" s="213">
        <f>IF(W186=TRUE,$Y$184,0)</f>
        <v>0</v>
      </c>
    </row>
    <row r="187" spans="1:27" ht="41.25" customHeight="1" thickTop="1" thickBot="1" x14ac:dyDescent="0.3">
      <c r="A187" s="58" t="s">
        <v>123</v>
      </c>
      <c r="B187" s="90"/>
      <c r="C187" s="93"/>
      <c r="D187" s="101" t="s">
        <v>125</v>
      </c>
      <c r="E187" s="101" t="s">
        <v>126</v>
      </c>
      <c r="F187" s="101" t="s">
        <v>127</v>
      </c>
      <c r="G187" s="90"/>
      <c r="H187" s="69" t="s">
        <v>131</v>
      </c>
      <c r="I187" s="129" t="s">
        <v>272</v>
      </c>
      <c r="J187" s="681" t="s">
        <v>273</v>
      </c>
      <c r="K187" s="766"/>
      <c r="L187" s="766"/>
      <c r="M187" s="766"/>
      <c r="N187" s="766"/>
      <c r="O187" s="766"/>
      <c r="P187" s="766"/>
      <c r="Q187" s="766"/>
      <c r="R187" s="130"/>
      <c r="S187" s="137"/>
      <c r="W187" s="472" t="b">
        <f>IF(AND(W188=TRUE),TRUE,FALSE)</f>
        <v>0</v>
      </c>
      <c r="X187"/>
    </row>
    <row r="188" spans="1:27" ht="62.25" customHeight="1" thickTop="1" thickBot="1" x14ac:dyDescent="0.3">
      <c r="A188" s="58" t="s">
        <v>123</v>
      </c>
      <c r="B188" s="73"/>
      <c r="C188" s="73"/>
      <c r="D188" s="101" t="s">
        <v>125</v>
      </c>
      <c r="E188" s="101" t="s">
        <v>126</v>
      </c>
      <c r="F188" s="101" t="s">
        <v>127</v>
      </c>
      <c r="G188" s="90"/>
      <c r="H188" s="79" t="s">
        <v>131</v>
      </c>
      <c r="I188" s="132" t="s">
        <v>274</v>
      </c>
      <c r="J188" s="679" t="s">
        <v>957</v>
      </c>
      <c r="K188" s="680"/>
      <c r="L188" s="680"/>
      <c r="M188" s="680"/>
      <c r="N188" s="680"/>
      <c r="O188" s="680"/>
      <c r="P188" s="680"/>
      <c r="Q188" s="680"/>
      <c r="R188" s="138"/>
      <c r="S188" s="134"/>
      <c r="T188" s="574">
        <f>1/4</f>
        <v>0.25</v>
      </c>
      <c r="W188" s="218" t="b">
        <v>0</v>
      </c>
      <c r="X188" s="213">
        <f>IF(W188=TRUE,$Y$184,0)</f>
        <v>0</v>
      </c>
    </row>
    <row r="189" spans="1:27" ht="84" customHeight="1" thickTop="1" thickBot="1" x14ac:dyDescent="0.3">
      <c r="A189" s="58" t="s">
        <v>123</v>
      </c>
      <c r="B189" s="73"/>
      <c r="C189" s="73"/>
      <c r="D189" s="101" t="s">
        <v>125</v>
      </c>
      <c r="E189" s="101" t="s">
        <v>126</v>
      </c>
      <c r="F189" s="101" t="s">
        <v>127</v>
      </c>
      <c r="G189" s="90"/>
      <c r="H189" s="69" t="s">
        <v>250</v>
      </c>
      <c r="I189" s="129" t="s">
        <v>321</v>
      </c>
      <c r="J189" s="767" t="s">
        <v>958</v>
      </c>
      <c r="K189" s="768"/>
      <c r="L189" s="768"/>
      <c r="M189" s="768"/>
      <c r="N189" s="768"/>
      <c r="O189" s="768"/>
      <c r="P189" s="768"/>
      <c r="Q189" s="768"/>
      <c r="R189" s="130"/>
      <c r="S189" s="149"/>
      <c r="W189" s="472" t="b">
        <f>IF(AND(W190=TRUE,W191=TRUE,W192=TRUE,W193=TRUE),TRUE,FALSE)</f>
        <v>0</v>
      </c>
      <c r="X189"/>
      <c r="Y189"/>
    </row>
    <row r="190" spans="1:27" ht="60.75" customHeight="1" thickTop="1" thickBot="1" x14ac:dyDescent="0.3">
      <c r="A190" s="58" t="s">
        <v>123</v>
      </c>
      <c r="B190" s="73"/>
      <c r="C190" s="73"/>
      <c r="D190" s="101" t="s">
        <v>125</v>
      </c>
      <c r="E190" s="101" t="s">
        <v>126</v>
      </c>
      <c r="F190" s="101" t="s">
        <v>127</v>
      </c>
      <c r="G190" s="90"/>
      <c r="H190" s="69" t="s">
        <v>250</v>
      </c>
      <c r="I190" s="132" t="s">
        <v>322</v>
      </c>
      <c r="J190" s="754" t="s">
        <v>323</v>
      </c>
      <c r="K190" s="754"/>
      <c r="L190" s="754"/>
      <c r="M190" s="754"/>
      <c r="N190" s="754"/>
      <c r="O190" s="754"/>
      <c r="P190" s="754"/>
      <c r="Q190" s="754"/>
      <c r="R190" s="126"/>
      <c r="S190" s="134"/>
      <c r="T190" s="574">
        <f>1/4</f>
        <v>0.25</v>
      </c>
      <c r="U190" s="575">
        <f>T190+T191+T192+T193</f>
        <v>1</v>
      </c>
      <c r="W190" s="218" t="b">
        <v>0</v>
      </c>
      <c r="X190" s="213">
        <f>IF(W190=TRUE,$Y$190,0)</f>
        <v>0</v>
      </c>
      <c r="Y190" s="218">
        <v>0.25</v>
      </c>
      <c r="Z190" s="213">
        <f>SUM(X190:X194)</f>
        <v>0</v>
      </c>
      <c r="AA190" s="224">
        <f>Z190/1</f>
        <v>0</v>
      </c>
    </row>
    <row r="191" spans="1:27" ht="70.5" customHeight="1" thickTop="1" thickBot="1" x14ac:dyDescent="0.3">
      <c r="A191" s="58" t="s">
        <v>123</v>
      </c>
      <c r="B191" s="73"/>
      <c r="C191" s="73"/>
      <c r="D191" s="101" t="s">
        <v>125</v>
      </c>
      <c r="E191" s="101" t="s">
        <v>126</v>
      </c>
      <c r="F191" s="101" t="s">
        <v>127</v>
      </c>
      <c r="G191" s="90"/>
      <c r="H191" s="69" t="s">
        <v>250</v>
      </c>
      <c r="I191" s="132" t="s">
        <v>324</v>
      </c>
      <c r="J191" s="754" t="s">
        <v>325</v>
      </c>
      <c r="K191" s="754"/>
      <c r="L191" s="754"/>
      <c r="M191" s="754"/>
      <c r="N191" s="754"/>
      <c r="O191" s="754"/>
      <c r="P191" s="754"/>
      <c r="Q191" s="754"/>
      <c r="R191" s="126"/>
      <c r="S191" s="134"/>
      <c r="T191" s="574">
        <f>1/4</f>
        <v>0.25</v>
      </c>
      <c r="W191" s="218" t="b">
        <v>0</v>
      </c>
      <c r="X191" s="213">
        <f>IF(W191=TRUE,$Y$190,0)</f>
        <v>0</v>
      </c>
    </row>
    <row r="192" spans="1:27" ht="80.25" customHeight="1" thickTop="1" thickBot="1" x14ac:dyDescent="0.3">
      <c r="A192" s="58" t="s">
        <v>123</v>
      </c>
      <c r="B192" s="73"/>
      <c r="C192" s="73"/>
      <c r="D192" s="101" t="s">
        <v>125</v>
      </c>
      <c r="E192" s="101" t="s">
        <v>126</v>
      </c>
      <c r="F192" s="101" t="s">
        <v>127</v>
      </c>
      <c r="G192" s="90"/>
      <c r="H192" s="69" t="s">
        <v>250</v>
      </c>
      <c r="I192" s="132" t="s">
        <v>326</v>
      </c>
      <c r="J192" s="754" t="s">
        <v>327</v>
      </c>
      <c r="K192" s="754"/>
      <c r="L192" s="754"/>
      <c r="M192" s="754"/>
      <c r="N192" s="754"/>
      <c r="O192" s="754"/>
      <c r="P192" s="754"/>
      <c r="Q192" s="754"/>
      <c r="R192" s="126"/>
      <c r="S192" s="134"/>
      <c r="T192" s="574">
        <f>1/4</f>
        <v>0.25</v>
      </c>
      <c r="W192" s="218" t="b">
        <v>0</v>
      </c>
      <c r="X192" s="213">
        <f>IF(W192=TRUE,$Y$190,0)</f>
        <v>0</v>
      </c>
    </row>
    <row r="193" spans="1:27" ht="55.5" customHeight="1" thickTop="1" thickBot="1" x14ac:dyDescent="0.3">
      <c r="A193" s="58" t="s">
        <v>123</v>
      </c>
      <c r="B193" s="73"/>
      <c r="C193" s="73"/>
      <c r="D193" s="101" t="s">
        <v>125</v>
      </c>
      <c r="E193" s="101" t="s">
        <v>126</v>
      </c>
      <c r="F193" s="101" t="s">
        <v>127</v>
      </c>
      <c r="G193" s="90"/>
      <c r="H193" s="79" t="s">
        <v>250</v>
      </c>
      <c r="I193" s="132" t="s">
        <v>328</v>
      </c>
      <c r="J193" s="755" t="s">
        <v>329</v>
      </c>
      <c r="K193" s="755"/>
      <c r="L193" s="755"/>
      <c r="M193" s="755"/>
      <c r="N193" s="755"/>
      <c r="O193" s="755"/>
      <c r="P193" s="755"/>
      <c r="Q193" s="755"/>
      <c r="R193" s="136"/>
      <c r="S193" s="134"/>
      <c r="T193" s="574">
        <f>1/4</f>
        <v>0.25</v>
      </c>
      <c r="W193" s="218" t="b">
        <v>0</v>
      </c>
      <c r="X193" s="213">
        <f>IF(W193=TRUE,$Y$190,0)</f>
        <v>0</v>
      </c>
    </row>
    <row r="194" spans="1:27" ht="22.5" customHeight="1" thickTop="1" x14ac:dyDescent="0.25">
      <c r="A194" s="90"/>
      <c r="B194" s="90"/>
      <c r="C194" s="93"/>
      <c r="D194" s="93"/>
      <c r="E194" s="93"/>
      <c r="F194" s="93"/>
      <c r="G194" s="90"/>
      <c r="H194" s="90"/>
      <c r="I194" s="111"/>
      <c r="J194" s="90"/>
      <c r="K194" s="90"/>
      <c r="L194" s="90"/>
      <c r="M194" s="90"/>
      <c r="N194" s="90"/>
      <c r="O194" s="90"/>
      <c r="P194" s="90"/>
      <c r="Q194" s="90"/>
      <c r="R194" s="90"/>
      <c r="S194" s="90"/>
    </row>
    <row r="195" spans="1:27" s="6" customFormat="1" ht="22.5" customHeight="1" thickBot="1" x14ac:dyDescent="0.3">
      <c r="A195" s="26"/>
      <c r="B195" s="26"/>
      <c r="C195" s="26"/>
      <c r="D195" s="26"/>
      <c r="E195" s="26"/>
      <c r="F195" s="27"/>
      <c r="G195" s="28"/>
      <c r="H195" s="653" t="s">
        <v>117</v>
      </c>
      <c r="I195" s="654"/>
      <c r="J195" s="655" t="s">
        <v>222</v>
      </c>
      <c r="K195" s="656"/>
      <c r="L195" s="656"/>
      <c r="M195" s="656"/>
      <c r="N195" s="656"/>
      <c r="O195" s="656"/>
      <c r="P195" s="656"/>
      <c r="Q195" s="656"/>
      <c r="R195" s="656"/>
      <c r="S195" s="657"/>
      <c r="T195" s="578"/>
      <c r="U195" s="578"/>
      <c r="W195" s="261" t="s">
        <v>945</v>
      </c>
      <c r="X195" s="262">
        <f>(U200+U201+U204)/3</f>
        <v>1</v>
      </c>
      <c r="Y195" s="206"/>
      <c r="Z195" s="206"/>
      <c r="AA195" s="208"/>
    </row>
    <row r="196" spans="1:27" s="6" customFormat="1" ht="7.5" customHeight="1" thickTop="1" x14ac:dyDescent="0.25">
      <c r="A196" s="28"/>
      <c r="B196" s="28"/>
      <c r="C196" s="30"/>
      <c r="D196" s="30"/>
      <c r="E196" s="30"/>
      <c r="F196" s="30"/>
      <c r="G196" s="28"/>
      <c r="H196" s="28"/>
      <c r="I196" s="27"/>
      <c r="J196" s="28"/>
      <c r="K196" s="28"/>
      <c r="L196" s="28"/>
      <c r="M196" s="28"/>
      <c r="N196" s="28"/>
      <c r="O196" s="28"/>
      <c r="P196" s="28"/>
      <c r="Q196" s="28"/>
      <c r="R196" s="30"/>
      <c r="S196" s="28"/>
      <c r="T196" s="576"/>
      <c r="U196" s="577"/>
      <c r="W196" s="206"/>
      <c r="X196" s="206"/>
      <c r="Y196" s="206"/>
      <c r="Z196" s="206"/>
      <c r="AA196" s="208"/>
    </row>
    <row r="197" spans="1:27" s="6" customFormat="1" ht="172.5" customHeight="1" thickBot="1" x14ac:dyDescent="0.3">
      <c r="A197" s="28"/>
      <c r="B197" s="28"/>
      <c r="C197" s="30"/>
      <c r="D197" s="30"/>
      <c r="E197" s="30"/>
      <c r="F197" s="81"/>
      <c r="G197" s="28"/>
      <c r="H197" s="658" t="s">
        <v>223</v>
      </c>
      <c r="I197" s="659"/>
      <c r="J197" s="659"/>
      <c r="K197" s="659"/>
      <c r="L197" s="659"/>
      <c r="M197" s="659"/>
      <c r="N197" s="659"/>
      <c r="O197" s="659"/>
      <c r="P197" s="659"/>
      <c r="Q197" s="659"/>
      <c r="R197" s="659"/>
      <c r="S197" s="660"/>
      <c r="T197" s="576"/>
      <c r="U197" s="577"/>
      <c r="W197" s="206"/>
      <c r="X197" s="206"/>
      <c r="Y197" s="206"/>
      <c r="Z197" s="206"/>
      <c r="AA197" s="208"/>
    </row>
    <row r="198" spans="1:27" s="6" customFormat="1" ht="7.5" customHeight="1" thickTop="1" x14ac:dyDescent="0.25">
      <c r="A198" s="28"/>
      <c r="B198" s="28"/>
      <c r="C198" s="30"/>
      <c r="D198" s="30"/>
      <c r="E198" s="30"/>
      <c r="F198" s="30"/>
      <c r="G198" s="28"/>
      <c r="H198" s="28"/>
      <c r="I198" s="50"/>
      <c r="J198" s="28"/>
      <c r="K198" s="28"/>
      <c r="L198" s="28"/>
      <c r="M198" s="28"/>
      <c r="N198" s="28"/>
      <c r="O198" s="28"/>
      <c r="P198" s="28"/>
      <c r="Q198" s="28"/>
      <c r="R198" s="28"/>
      <c r="S198" s="28"/>
      <c r="T198" s="576"/>
      <c r="U198" s="577"/>
      <c r="W198" s="206"/>
      <c r="X198" s="206"/>
      <c r="Y198" s="206"/>
      <c r="Z198" s="206"/>
      <c r="AA198" s="208"/>
    </row>
    <row r="199" spans="1:27" ht="41.25" customHeight="1" thickBot="1" x14ac:dyDescent="0.3">
      <c r="A199" s="90"/>
      <c r="B199" s="90"/>
      <c r="C199" s="93"/>
      <c r="D199" s="93"/>
      <c r="E199" s="93"/>
      <c r="F199" s="139"/>
      <c r="G199" s="90"/>
      <c r="H199" s="35" t="s">
        <v>120</v>
      </c>
      <c r="I199" s="51" t="s">
        <v>946</v>
      </c>
      <c r="J199" s="36" t="s">
        <v>121</v>
      </c>
      <c r="K199" s="98"/>
      <c r="L199" s="98"/>
      <c r="M199" s="98"/>
      <c r="N199" s="98"/>
      <c r="O199" s="98"/>
      <c r="P199" s="98"/>
      <c r="Q199" s="98"/>
      <c r="R199" s="93"/>
      <c r="S199" s="35" t="s">
        <v>122</v>
      </c>
      <c r="W199" s="210" t="s">
        <v>825</v>
      </c>
      <c r="X199" s="211" t="s">
        <v>826</v>
      </c>
      <c r="Y199" s="211" t="s">
        <v>827</v>
      </c>
      <c r="Z199" s="219" t="s">
        <v>839</v>
      </c>
      <c r="AA199" s="226" t="s">
        <v>863</v>
      </c>
    </row>
    <row r="200" spans="1:27" ht="41.25" customHeight="1" thickTop="1" thickBot="1" x14ac:dyDescent="0.3">
      <c r="A200" s="58" t="s">
        <v>123</v>
      </c>
      <c r="B200" s="73"/>
      <c r="C200" s="101" t="s">
        <v>124</v>
      </c>
      <c r="D200" s="101" t="s">
        <v>125</v>
      </c>
      <c r="E200" s="101" t="s">
        <v>126</v>
      </c>
      <c r="F200" s="101" t="s">
        <v>127</v>
      </c>
      <c r="G200" s="90"/>
      <c r="H200" s="82" t="s">
        <v>128</v>
      </c>
      <c r="I200" s="102" t="s">
        <v>136</v>
      </c>
      <c r="J200" s="667" t="s">
        <v>952</v>
      </c>
      <c r="K200" s="668"/>
      <c r="L200" s="668"/>
      <c r="M200" s="668"/>
      <c r="N200" s="668"/>
      <c r="O200" s="668"/>
      <c r="P200" s="668"/>
      <c r="Q200" s="668"/>
      <c r="R200" s="231"/>
      <c r="S200" s="140"/>
      <c r="T200" s="574">
        <v>1</v>
      </c>
      <c r="U200" s="575">
        <f>T200</f>
        <v>1</v>
      </c>
      <c r="W200" s="218" t="b">
        <v>1</v>
      </c>
      <c r="X200" s="213">
        <f>IF(W200=TRUE,$Y$200,0)</f>
        <v>1</v>
      </c>
      <c r="Y200" s="213">
        <v>1</v>
      </c>
      <c r="Z200" s="213">
        <f>SUM(X200)</f>
        <v>1</v>
      </c>
      <c r="AA200" s="224">
        <f>Z200/1</f>
        <v>1</v>
      </c>
    </row>
    <row r="201" spans="1:27" ht="60.75" customHeight="1" thickTop="1" thickBot="1" x14ac:dyDescent="0.3">
      <c r="A201" s="58" t="s">
        <v>123</v>
      </c>
      <c r="B201" s="73"/>
      <c r="C201" s="116"/>
      <c r="D201" s="101" t="s">
        <v>125</v>
      </c>
      <c r="E201" s="101" t="s">
        <v>126</v>
      </c>
      <c r="F201" s="101" t="s">
        <v>127</v>
      </c>
      <c r="G201" s="90"/>
      <c r="H201" s="141" t="s">
        <v>131</v>
      </c>
      <c r="I201" s="102" t="s">
        <v>138</v>
      </c>
      <c r="J201" s="763" t="s">
        <v>959</v>
      </c>
      <c r="K201" s="764"/>
      <c r="L201" s="764"/>
      <c r="M201" s="764"/>
      <c r="N201" s="764"/>
      <c r="O201" s="764"/>
      <c r="P201" s="764"/>
      <c r="Q201" s="764"/>
      <c r="R201" s="231"/>
      <c r="S201" s="140"/>
      <c r="T201" s="574">
        <v>0.5</v>
      </c>
      <c r="U201" s="575">
        <f>T201+T202</f>
        <v>1</v>
      </c>
      <c r="W201" s="218" t="b">
        <v>1</v>
      </c>
      <c r="X201" s="213">
        <f>IF(W201=TRUE,$Y$201,0)</f>
        <v>0.5</v>
      </c>
      <c r="Y201" s="218">
        <v>0.5</v>
      </c>
      <c r="Z201" s="213">
        <f>SUM(X201:X202)</f>
        <v>1</v>
      </c>
      <c r="AA201" s="224">
        <f>Z201/1</f>
        <v>1</v>
      </c>
    </row>
    <row r="202" spans="1:27" ht="71.25" customHeight="1" thickTop="1" thickBot="1" x14ac:dyDescent="0.3">
      <c r="A202" s="58" t="s">
        <v>123</v>
      </c>
      <c r="B202" s="73"/>
      <c r="C202" s="116"/>
      <c r="D202" s="101" t="s">
        <v>125</v>
      </c>
      <c r="E202" s="101" t="s">
        <v>126</v>
      </c>
      <c r="F202" s="101" t="s">
        <v>127</v>
      </c>
      <c r="G202" s="90"/>
      <c r="H202" s="141" t="s">
        <v>131</v>
      </c>
      <c r="I202" s="102" t="s">
        <v>275</v>
      </c>
      <c r="J202" s="669" t="s">
        <v>960</v>
      </c>
      <c r="K202" s="670"/>
      <c r="L202" s="670"/>
      <c r="M202" s="670"/>
      <c r="N202" s="670"/>
      <c r="O202" s="670"/>
      <c r="P202" s="670"/>
      <c r="Q202" s="670"/>
      <c r="R202" s="231"/>
      <c r="S202" s="140"/>
      <c r="T202" s="574">
        <v>0.5</v>
      </c>
      <c r="W202" s="218" t="b">
        <v>1</v>
      </c>
      <c r="X202" s="213">
        <f>IF(W202=TRUE,$Y$201,0)</f>
        <v>0.5</v>
      </c>
    </row>
    <row r="203" spans="1:27" ht="57.75" customHeight="1" thickTop="1" thickBot="1" x14ac:dyDescent="0.3">
      <c r="A203" s="58" t="s">
        <v>123</v>
      </c>
      <c r="B203" s="73"/>
      <c r="C203" s="73"/>
      <c r="D203" s="101" t="s">
        <v>125</v>
      </c>
      <c r="E203" s="101" t="s">
        <v>126</v>
      </c>
      <c r="F203" s="101" t="s">
        <v>127</v>
      </c>
      <c r="G203" s="90"/>
      <c r="H203" s="143" t="s">
        <v>250</v>
      </c>
      <c r="I203" s="168" t="s">
        <v>251</v>
      </c>
      <c r="J203" s="688" t="s">
        <v>961</v>
      </c>
      <c r="K203" s="689"/>
      <c r="L203" s="689"/>
      <c r="M203" s="689"/>
      <c r="N203" s="689"/>
      <c r="O203" s="689"/>
      <c r="P203" s="689"/>
      <c r="Q203" s="689"/>
      <c r="R203" s="107"/>
      <c r="S203" s="167"/>
      <c r="W203" s="472" t="b">
        <f>IF(AND(W204=TRUE),TRUE,FALSE)</f>
        <v>0</v>
      </c>
      <c r="X203"/>
    </row>
    <row r="204" spans="1:27" ht="55.5" customHeight="1" thickTop="1" thickBot="1" x14ac:dyDescent="0.3">
      <c r="A204" s="58" t="s">
        <v>123</v>
      </c>
      <c r="B204" s="73"/>
      <c r="C204" s="73"/>
      <c r="D204" s="101" t="s">
        <v>125</v>
      </c>
      <c r="E204" s="101" t="s">
        <v>126</v>
      </c>
      <c r="F204" s="101" t="s">
        <v>127</v>
      </c>
      <c r="G204" s="90"/>
      <c r="H204" s="82" t="s">
        <v>250</v>
      </c>
      <c r="I204" s="169" t="s">
        <v>253</v>
      </c>
      <c r="J204" s="765" t="s">
        <v>962</v>
      </c>
      <c r="K204" s="765"/>
      <c r="L204" s="765"/>
      <c r="M204" s="765"/>
      <c r="N204" s="765"/>
      <c r="O204" s="765"/>
      <c r="P204" s="765"/>
      <c r="Q204" s="765"/>
      <c r="R204" s="110"/>
      <c r="S204" s="140"/>
      <c r="T204" s="574">
        <v>1</v>
      </c>
      <c r="U204" s="575">
        <f>T204</f>
        <v>1</v>
      </c>
      <c r="W204" s="218" t="b">
        <v>0</v>
      </c>
      <c r="X204" s="213">
        <f>IF(W204=TRUE,$Y$200,0)</f>
        <v>0</v>
      </c>
      <c r="Z204" s="213">
        <f>SUM(X204)</f>
        <v>0</v>
      </c>
      <c r="AA204" s="224">
        <f>Z204/1</f>
        <v>0</v>
      </c>
    </row>
    <row r="205" spans="1:27" ht="22.5" customHeight="1" thickTop="1" x14ac:dyDescent="0.25">
      <c r="A205" s="88"/>
      <c r="B205" s="88"/>
      <c r="C205" s="88"/>
      <c r="D205" s="88"/>
      <c r="E205" s="88"/>
      <c r="F205" s="89"/>
      <c r="G205" s="90"/>
      <c r="H205" s="90"/>
      <c r="I205" s="89"/>
      <c r="J205" s="90"/>
      <c r="K205" s="90"/>
      <c r="L205" s="90"/>
      <c r="M205" s="90"/>
      <c r="N205" s="90"/>
      <c r="O205" s="90"/>
      <c r="P205" s="90"/>
      <c r="Q205" s="90"/>
      <c r="R205" s="90"/>
      <c r="S205" s="90"/>
    </row>
    <row r="206" spans="1:27" s="6" customFormat="1" ht="22.5" customHeight="1" thickBot="1" x14ac:dyDescent="0.3">
      <c r="A206" s="26"/>
      <c r="B206" s="26"/>
      <c r="C206" s="26"/>
      <c r="D206" s="26"/>
      <c r="E206" s="26"/>
      <c r="F206" s="27"/>
      <c r="G206" s="28"/>
      <c r="H206" s="653" t="s">
        <v>117</v>
      </c>
      <c r="I206" s="654"/>
      <c r="J206" s="655" t="s">
        <v>224</v>
      </c>
      <c r="K206" s="656"/>
      <c r="L206" s="656"/>
      <c r="M206" s="656"/>
      <c r="N206" s="656"/>
      <c r="O206" s="656"/>
      <c r="P206" s="656"/>
      <c r="Q206" s="656"/>
      <c r="R206" s="656"/>
      <c r="S206" s="657"/>
      <c r="T206" s="578"/>
      <c r="U206" s="578"/>
      <c r="W206" s="261" t="s">
        <v>945</v>
      </c>
      <c r="X206" s="262">
        <f>(U211+U212+U213)/3</f>
        <v>1</v>
      </c>
      <c r="Y206" s="206"/>
      <c r="Z206" s="206"/>
      <c r="AA206" s="208"/>
    </row>
    <row r="207" spans="1:27" s="6" customFormat="1" ht="7.5" customHeight="1" thickTop="1" x14ac:dyDescent="0.25">
      <c r="A207" s="28"/>
      <c r="B207" s="28"/>
      <c r="C207" s="30"/>
      <c r="D207" s="30"/>
      <c r="E207" s="30"/>
      <c r="F207" s="30"/>
      <c r="G207" s="28"/>
      <c r="H207" s="28"/>
      <c r="I207" s="27"/>
      <c r="J207" s="28"/>
      <c r="K207" s="28"/>
      <c r="L207" s="28"/>
      <c r="M207" s="28"/>
      <c r="N207" s="28"/>
      <c r="O207" s="28"/>
      <c r="P207" s="28"/>
      <c r="Q207" s="28"/>
      <c r="R207" s="30"/>
      <c r="S207" s="28"/>
      <c r="T207" s="576"/>
      <c r="U207" s="577"/>
      <c r="W207" s="206"/>
      <c r="X207" s="206"/>
      <c r="Y207" s="206"/>
      <c r="Z207" s="206"/>
      <c r="AA207" s="208"/>
    </row>
    <row r="208" spans="1:27" s="6" customFormat="1" ht="90" customHeight="1" thickBot="1" x14ac:dyDescent="0.3">
      <c r="A208" s="28"/>
      <c r="B208" s="28"/>
      <c r="C208" s="30"/>
      <c r="D208" s="30"/>
      <c r="E208" s="30"/>
      <c r="F208" s="30"/>
      <c r="G208" s="28"/>
      <c r="H208" s="658" t="s">
        <v>225</v>
      </c>
      <c r="I208" s="659"/>
      <c r="J208" s="659"/>
      <c r="K208" s="659"/>
      <c r="L208" s="659"/>
      <c r="M208" s="659"/>
      <c r="N208" s="659"/>
      <c r="O208" s="659"/>
      <c r="P208" s="659"/>
      <c r="Q208" s="659"/>
      <c r="R208" s="659"/>
      <c r="S208" s="660"/>
      <c r="T208" s="576"/>
      <c r="U208" s="577"/>
      <c r="W208" s="206"/>
      <c r="X208" s="206"/>
      <c r="Y208" s="206"/>
      <c r="Z208" s="206"/>
      <c r="AA208" s="208"/>
    </row>
    <row r="209" spans="1:27" ht="9" customHeight="1" thickTop="1" x14ac:dyDescent="0.25">
      <c r="A209" s="88"/>
      <c r="B209" s="88"/>
      <c r="C209" s="88"/>
      <c r="D209" s="88"/>
      <c r="E209" s="88"/>
      <c r="F209" s="89"/>
      <c r="G209" s="90"/>
      <c r="H209" s="90"/>
      <c r="I209" s="89"/>
      <c r="J209" s="90"/>
      <c r="K209" s="90"/>
      <c r="L209" s="90"/>
      <c r="M209" s="90"/>
      <c r="N209" s="90"/>
      <c r="O209" s="90"/>
      <c r="P209" s="90"/>
      <c r="Q209" s="90"/>
      <c r="R209" s="90"/>
      <c r="S209" s="90"/>
    </row>
    <row r="210" spans="1:27" ht="41.25" customHeight="1" thickBot="1" x14ac:dyDescent="0.3">
      <c r="A210" s="90"/>
      <c r="B210" s="90"/>
      <c r="C210" s="93"/>
      <c r="D210" s="93"/>
      <c r="E210" s="93"/>
      <c r="F210" s="139"/>
      <c r="G210" s="90"/>
      <c r="H210" s="35" t="s">
        <v>120</v>
      </c>
      <c r="I210" s="51" t="s">
        <v>946</v>
      </c>
      <c r="J210" s="36" t="s">
        <v>121</v>
      </c>
      <c r="K210" s="98"/>
      <c r="L210" s="98"/>
      <c r="M210" s="98"/>
      <c r="N210" s="98"/>
      <c r="O210" s="98"/>
      <c r="P210" s="98"/>
      <c r="Q210" s="98"/>
      <c r="R210" s="93"/>
      <c r="S210" s="35" t="s">
        <v>122</v>
      </c>
      <c r="W210" s="210" t="s">
        <v>825</v>
      </c>
      <c r="X210" s="211" t="s">
        <v>826</v>
      </c>
      <c r="Y210" s="211" t="s">
        <v>827</v>
      </c>
      <c r="Z210" s="219" t="s">
        <v>841</v>
      </c>
      <c r="AA210" s="226" t="s">
        <v>863</v>
      </c>
    </row>
    <row r="211" spans="1:27" ht="41.25" customHeight="1" thickTop="1" thickBot="1" x14ac:dyDescent="0.3">
      <c r="A211" s="58" t="s">
        <v>123</v>
      </c>
      <c r="B211" s="73"/>
      <c r="C211" s="101" t="s">
        <v>124</v>
      </c>
      <c r="D211" s="101" t="s">
        <v>125</v>
      </c>
      <c r="E211" s="101" t="s">
        <v>126</v>
      </c>
      <c r="F211" s="101" t="s">
        <v>127</v>
      </c>
      <c r="G211" s="90"/>
      <c r="H211" s="82" t="s">
        <v>128</v>
      </c>
      <c r="I211" s="102" t="s">
        <v>144</v>
      </c>
      <c r="J211" s="669" t="s">
        <v>226</v>
      </c>
      <c r="K211" s="670"/>
      <c r="L211" s="670"/>
      <c r="M211" s="670"/>
      <c r="N211" s="670"/>
      <c r="O211" s="670"/>
      <c r="P211" s="670"/>
      <c r="Q211" s="670"/>
      <c r="R211" s="231"/>
      <c r="S211" s="140"/>
      <c r="T211" s="574">
        <v>1</v>
      </c>
      <c r="U211" s="575">
        <f>T211</f>
        <v>1</v>
      </c>
      <c r="W211" s="218" t="b">
        <v>0</v>
      </c>
      <c r="X211" s="213">
        <f>IF(W211=TRUE,$Y$211,0)</f>
        <v>0</v>
      </c>
      <c r="Y211" s="213">
        <v>1</v>
      </c>
      <c r="Z211" s="213">
        <f>SUM(X211)</f>
        <v>0</v>
      </c>
      <c r="AA211" s="224">
        <f>Z211/1</f>
        <v>0</v>
      </c>
    </row>
    <row r="212" spans="1:27" ht="70.5" customHeight="1" thickTop="1" thickBot="1" x14ac:dyDescent="0.3">
      <c r="A212" s="58" t="s">
        <v>123</v>
      </c>
      <c r="B212" s="73"/>
      <c r="C212" s="101" t="s">
        <v>124</v>
      </c>
      <c r="D212" s="101" t="s">
        <v>125</v>
      </c>
      <c r="E212" s="101" t="s">
        <v>126</v>
      </c>
      <c r="F212" s="101" t="s">
        <v>127</v>
      </c>
      <c r="G212" s="90"/>
      <c r="H212" s="143" t="s">
        <v>131</v>
      </c>
      <c r="I212" s="102" t="s">
        <v>227</v>
      </c>
      <c r="J212" s="663" t="s">
        <v>953</v>
      </c>
      <c r="K212" s="664"/>
      <c r="L212" s="664"/>
      <c r="M212" s="664"/>
      <c r="N212" s="664"/>
      <c r="O212" s="664"/>
      <c r="P212" s="664"/>
      <c r="Q212" s="664"/>
      <c r="R212" s="142"/>
      <c r="S212" s="140"/>
      <c r="T212" s="574">
        <v>1</v>
      </c>
      <c r="U212" s="575">
        <f>T212</f>
        <v>1</v>
      </c>
      <c r="W212" s="218" t="b">
        <v>0</v>
      </c>
      <c r="X212" s="213">
        <f>IF(W212=TRUE,$Y$211,0)</f>
        <v>0</v>
      </c>
      <c r="Z212" s="213">
        <f>SUM(X212)</f>
        <v>0</v>
      </c>
      <c r="AA212" s="224">
        <f>Z212/1</f>
        <v>0</v>
      </c>
    </row>
    <row r="213" spans="1:27" ht="52.5" customHeight="1" thickTop="1" thickBot="1" x14ac:dyDescent="0.3">
      <c r="A213" s="58" t="s">
        <v>123</v>
      </c>
      <c r="B213" s="73"/>
      <c r="C213" s="73"/>
      <c r="D213" s="101" t="s">
        <v>125</v>
      </c>
      <c r="E213" s="101" t="s">
        <v>126</v>
      </c>
      <c r="F213" s="101" t="s">
        <v>127</v>
      </c>
      <c r="G213" s="90"/>
      <c r="H213" s="82" t="s">
        <v>250</v>
      </c>
      <c r="I213" s="41" t="s">
        <v>276</v>
      </c>
      <c r="J213" s="663" t="s">
        <v>963</v>
      </c>
      <c r="K213" s="664"/>
      <c r="L213" s="664"/>
      <c r="M213" s="664"/>
      <c r="N213" s="664"/>
      <c r="O213" s="664"/>
      <c r="P213" s="664"/>
      <c r="Q213" s="664"/>
      <c r="R213" s="115"/>
      <c r="S213" s="140"/>
      <c r="T213" s="574">
        <f>1/3</f>
        <v>0.33333333333333331</v>
      </c>
      <c r="U213" s="575">
        <f>T213+T215+T216</f>
        <v>1</v>
      </c>
      <c r="W213" s="218" t="b">
        <v>1</v>
      </c>
      <c r="X213" s="213">
        <f>IF(W213=TRUE,$Y$213,0)</f>
        <v>0.33333333333333331</v>
      </c>
      <c r="Y213" s="218">
        <v>0.33333333333333331</v>
      </c>
      <c r="Z213" s="213">
        <f>SUM(X213:X216)</f>
        <v>1</v>
      </c>
      <c r="AA213" s="224">
        <f>Z213/1</f>
        <v>1</v>
      </c>
    </row>
    <row r="214" spans="1:27" ht="41.25" customHeight="1" thickTop="1" thickBot="1" x14ac:dyDescent="0.3">
      <c r="A214" s="58" t="s">
        <v>123</v>
      </c>
      <c r="B214" s="73"/>
      <c r="C214" s="73"/>
      <c r="D214" s="101" t="s">
        <v>125</v>
      </c>
      <c r="E214" s="101" t="s">
        <v>126</v>
      </c>
      <c r="F214" s="101" t="s">
        <v>127</v>
      </c>
      <c r="G214" s="90"/>
      <c r="H214" s="143" t="s">
        <v>160</v>
      </c>
      <c r="I214" s="168" t="s">
        <v>330</v>
      </c>
      <c r="J214" s="689" t="s">
        <v>964</v>
      </c>
      <c r="K214" s="760"/>
      <c r="L214" s="760"/>
      <c r="M214" s="760"/>
      <c r="N214" s="760"/>
      <c r="O214" s="760"/>
      <c r="P214" s="760"/>
      <c r="Q214" s="760"/>
      <c r="R214" s="107"/>
      <c r="S214" s="167"/>
      <c r="W214" s="472" t="b">
        <f>IF(AND(W215=TRUE,W216=TRUE),TRUE,FALSE)</f>
        <v>1</v>
      </c>
    </row>
    <row r="215" spans="1:27" ht="41.25" customHeight="1" thickTop="1" thickBot="1" x14ac:dyDescent="0.3">
      <c r="A215" s="58" t="s">
        <v>123</v>
      </c>
      <c r="B215" s="73"/>
      <c r="C215" s="73"/>
      <c r="D215" s="101" t="s">
        <v>125</v>
      </c>
      <c r="E215" s="101" t="s">
        <v>126</v>
      </c>
      <c r="F215" s="101" t="s">
        <v>127</v>
      </c>
      <c r="G215" s="90"/>
      <c r="H215" s="143" t="s">
        <v>160</v>
      </c>
      <c r="I215" s="169" t="s">
        <v>636</v>
      </c>
      <c r="J215" s="761" t="s">
        <v>965</v>
      </c>
      <c r="K215" s="762"/>
      <c r="L215" s="762"/>
      <c r="M215" s="762"/>
      <c r="N215" s="762"/>
      <c r="O215" s="762"/>
      <c r="P215" s="762"/>
      <c r="Q215" s="762"/>
      <c r="R215" s="93"/>
      <c r="S215" s="140"/>
      <c r="T215" s="574">
        <f>1/3</f>
        <v>0.33333333333333331</v>
      </c>
      <c r="W215" s="218" t="b">
        <v>1</v>
      </c>
      <c r="X215" s="213">
        <f>IF(W215=TRUE,$Y$213,0)</f>
        <v>0.33333333333333331</v>
      </c>
    </row>
    <row r="216" spans="1:27" ht="41.25" customHeight="1" thickTop="1" thickBot="1" x14ac:dyDescent="0.3">
      <c r="A216" s="58" t="s">
        <v>123</v>
      </c>
      <c r="B216" s="73"/>
      <c r="C216" s="73"/>
      <c r="D216" s="101" t="s">
        <v>125</v>
      </c>
      <c r="E216" s="101" t="s">
        <v>126</v>
      </c>
      <c r="F216" s="101" t="s">
        <v>127</v>
      </c>
      <c r="G216" s="90"/>
      <c r="H216" s="82" t="s">
        <v>160</v>
      </c>
      <c r="I216" s="114" t="s">
        <v>851</v>
      </c>
      <c r="J216" s="758" t="s">
        <v>966</v>
      </c>
      <c r="K216" s="759"/>
      <c r="L216" s="759"/>
      <c r="M216" s="759"/>
      <c r="N216" s="759"/>
      <c r="O216" s="759"/>
      <c r="P216" s="759"/>
      <c r="Q216" s="759"/>
      <c r="R216" s="110"/>
      <c r="S216" s="140"/>
      <c r="T216" s="574">
        <f>1/3</f>
        <v>0.33333333333333331</v>
      </c>
      <c r="W216" s="218" t="b">
        <v>1</v>
      </c>
      <c r="X216" s="213">
        <f>IF(W216=TRUE,$Y$213,0)</f>
        <v>0.33333333333333331</v>
      </c>
    </row>
    <row r="217" spans="1:27" ht="21.75" customHeight="1" thickTop="1" x14ac:dyDescent="0.25">
      <c r="A217" s="88"/>
      <c r="B217" s="88"/>
      <c r="C217" s="88"/>
      <c r="D217" s="88"/>
      <c r="E217" s="88"/>
      <c r="F217" s="89"/>
      <c r="G217" s="90"/>
      <c r="H217" s="90"/>
      <c r="I217" s="89"/>
      <c r="J217" s="90"/>
      <c r="K217" s="90"/>
      <c r="L217" s="90"/>
      <c r="M217" s="90"/>
      <c r="N217" s="90"/>
      <c r="O217" s="90"/>
      <c r="P217" s="90"/>
      <c r="Q217" s="90"/>
      <c r="R217" s="90"/>
      <c r="S217" s="90"/>
    </row>
    <row r="218" spans="1:27" s="6" customFormat="1" ht="22.5" customHeight="1" thickBot="1" x14ac:dyDescent="0.3">
      <c r="A218" s="26"/>
      <c r="B218" s="26"/>
      <c r="C218" s="26"/>
      <c r="D218" s="26"/>
      <c r="E218" s="26"/>
      <c r="F218" s="27"/>
      <c r="G218" s="28"/>
      <c r="H218" s="653" t="s">
        <v>117</v>
      </c>
      <c r="I218" s="654"/>
      <c r="J218" s="655" t="s">
        <v>228</v>
      </c>
      <c r="K218" s="656"/>
      <c r="L218" s="656"/>
      <c r="M218" s="656"/>
      <c r="N218" s="656"/>
      <c r="O218" s="656"/>
      <c r="P218" s="656"/>
      <c r="Q218" s="656"/>
      <c r="R218" s="656"/>
      <c r="S218" s="657"/>
      <c r="T218" s="578"/>
      <c r="U218" s="578"/>
      <c r="W218" s="261" t="s">
        <v>945</v>
      </c>
      <c r="X218" s="262">
        <f>(U223+U225)/2</f>
        <v>1</v>
      </c>
      <c r="Y218" s="206"/>
      <c r="Z218" s="206"/>
      <c r="AA218" s="208"/>
    </row>
    <row r="219" spans="1:27" s="6" customFormat="1" ht="7.5" customHeight="1" thickTop="1" x14ac:dyDescent="0.25">
      <c r="A219" s="28"/>
      <c r="B219" s="28"/>
      <c r="C219" s="30"/>
      <c r="D219" s="30"/>
      <c r="E219" s="30"/>
      <c r="F219" s="81"/>
      <c r="G219" s="28"/>
      <c r="H219" s="28"/>
      <c r="I219" s="27"/>
      <c r="J219" s="28"/>
      <c r="K219" s="28"/>
      <c r="L219" s="28"/>
      <c r="M219" s="28"/>
      <c r="N219" s="28"/>
      <c r="O219" s="28"/>
      <c r="P219" s="28"/>
      <c r="Q219" s="28"/>
      <c r="R219" s="30"/>
      <c r="S219" s="28"/>
      <c r="T219" s="576"/>
      <c r="U219" s="577"/>
      <c r="W219" s="206"/>
      <c r="X219" s="206"/>
      <c r="Y219" s="206"/>
      <c r="Z219" s="206"/>
      <c r="AA219" s="208"/>
    </row>
    <row r="220" spans="1:27" s="6" customFormat="1" ht="103.5" customHeight="1" thickBot="1" x14ac:dyDescent="0.3">
      <c r="A220" s="28"/>
      <c r="B220" s="28"/>
      <c r="C220" s="30"/>
      <c r="D220" s="30"/>
      <c r="E220" s="30"/>
      <c r="F220" s="30"/>
      <c r="G220" s="28"/>
      <c r="H220" s="658" t="s">
        <v>229</v>
      </c>
      <c r="I220" s="659"/>
      <c r="J220" s="659"/>
      <c r="K220" s="659"/>
      <c r="L220" s="659"/>
      <c r="M220" s="659"/>
      <c r="N220" s="659"/>
      <c r="O220" s="659"/>
      <c r="P220" s="659"/>
      <c r="Q220" s="659"/>
      <c r="R220" s="659"/>
      <c r="S220" s="660"/>
      <c r="T220" s="576"/>
      <c r="U220" s="577"/>
      <c r="W220" s="206"/>
      <c r="X220" s="206"/>
      <c r="Y220" s="206"/>
      <c r="Z220" s="206"/>
      <c r="AA220" s="208"/>
    </row>
    <row r="221" spans="1:27" ht="7.5" customHeight="1" thickTop="1" x14ac:dyDescent="0.25">
      <c r="A221" s="90"/>
      <c r="B221" s="90"/>
      <c r="C221" s="93"/>
      <c r="D221" s="93"/>
      <c r="E221" s="93"/>
      <c r="F221" s="139"/>
      <c r="G221" s="90"/>
      <c r="H221" s="90"/>
      <c r="I221" s="111"/>
      <c r="J221" s="92"/>
      <c r="K221" s="90"/>
      <c r="L221" s="90"/>
      <c r="M221" s="90"/>
      <c r="N221" s="90"/>
      <c r="O221" s="90"/>
      <c r="P221" s="90"/>
      <c r="Q221" s="90"/>
      <c r="R221" s="93"/>
      <c r="S221" s="90"/>
    </row>
    <row r="222" spans="1:27" ht="41.25" customHeight="1" thickBot="1" x14ac:dyDescent="0.3">
      <c r="A222" s="90"/>
      <c r="B222" s="90"/>
      <c r="C222" s="93"/>
      <c r="D222" s="93"/>
      <c r="E222" s="93"/>
      <c r="F222" s="139"/>
      <c r="G222" s="90"/>
      <c r="H222" s="35" t="s">
        <v>120</v>
      </c>
      <c r="I222" s="51" t="s">
        <v>946</v>
      </c>
      <c r="J222" s="36" t="s">
        <v>121</v>
      </c>
      <c r="K222" s="98"/>
      <c r="L222" s="98"/>
      <c r="M222" s="98"/>
      <c r="N222" s="98"/>
      <c r="O222" s="98"/>
      <c r="P222" s="98"/>
      <c r="Q222" s="98"/>
      <c r="R222" s="93"/>
      <c r="S222" s="35" t="s">
        <v>122</v>
      </c>
      <c r="W222" s="210" t="s">
        <v>825</v>
      </c>
      <c r="X222" s="211" t="s">
        <v>826</v>
      </c>
      <c r="Y222" s="211" t="s">
        <v>827</v>
      </c>
      <c r="Z222" s="219" t="s">
        <v>840</v>
      </c>
      <c r="AA222" s="226" t="s">
        <v>863</v>
      </c>
    </row>
    <row r="223" spans="1:27" ht="53.25" customHeight="1" thickTop="1" thickBot="1" x14ac:dyDescent="0.3">
      <c r="A223" s="41" t="s">
        <v>123</v>
      </c>
      <c r="B223" s="73"/>
      <c r="C223" s="101" t="s">
        <v>124</v>
      </c>
      <c r="D223" s="101" t="s">
        <v>125</v>
      </c>
      <c r="E223" s="101" t="s">
        <v>126</v>
      </c>
      <c r="F223" s="101" t="s">
        <v>127</v>
      </c>
      <c r="G223" s="90"/>
      <c r="H223" s="82" t="s">
        <v>128</v>
      </c>
      <c r="I223" s="102" t="s">
        <v>152</v>
      </c>
      <c r="J223" s="663" t="s">
        <v>954</v>
      </c>
      <c r="K223" s="664"/>
      <c r="L223" s="664"/>
      <c r="M223" s="664"/>
      <c r="N223" s="664"/>
      <c r="O223" s="664"/>
      <c r="P223" s="664"/>
      <c r="Q223" s="664"/>
      <c r="R223" s="229"/>
      <c r="S223" s="83"/>
      <c r="T223" s="574">
        <v>1</v>
      </c>
      <c r="U223" s="575">
        <f>T223</f>
        <v>1</v>
      </c>
      <c r="W223" s="218" t="b">
        <v>1</v>
      </c>
      <c r="X223" s="213">
        <f>IF(W223=TRUE,$Y$223,0)</f>
        <v>1</v>
      </c>
      <c r="Y223" s="213">
        <v>1</v>
      </c>
      <c r="Z223" s="213">
        <f>SUM(X223)</f>
        <v>1</v>
      </c>
      <c r="AA223" s="224">
        <f>Z223/1</f>
        <v>1</v>
      </c>
    </row>
    <row r="224" spans="1:27" ht="41.25" customHeight="1" thickTop="1" thickBot="1" x14ac:dyDescent="0.3">
      <c r="A224" s="41" t="s">
        <v>402</v>
      </c>
      <c r="B224" s="73"/>
      <c r="C224" s="101" t="s">
        <v>124</v>
      </c>
      <c r="D224" s="101" t="s">
        <v>125</v>
      </c>
      <c r="E224" s="101" t="s">
        <v>126</v>
      </c>
      <c r="F224" s="101" t="s">
        <v>127</v>
      </c>
      <c r="G224" s="90"/>
      <c r="H224" s="143" t="s">
        <v>131</v>
      </c>
      <c r="I224" s="102" t="s">
        <v>230</v>
      </c>
      <c r="J224" s="688" t="s">
        <v>854</v>
      </c>
      <c r="K224" s="760"/>
      <c r="L224" s="760"/>
      <c r="M224" s="760"/>
      <c r="N224" s="760"/>
      <c r="O224" s="760"/>
      <c r="P224" s="760"/>
      <c r="Q224" s="760"/>
      <c r="R224" s="112"/>
      <c r="S224" s="78"/>
      <c r="W224" s="472" t="b">
        <f>IF(AND(W225=TRUE,W226=TRUE,W227=TRUE,W228=TRUE,W229=TRUE),TRUE,FALSE)</f>
        <v>0</v>
      </c>
    </row>
    <row r="225" spans="1:27" ht="53.25" customHeight="1" thickTop="1" thickBot="1" x14ac:dyDescent="0.3">
      <c r="A225" s="41" t="s">
        <v>402</v>
      </c>
      <c r="B225" s="73"/>
      <c r="C225" s="101" t="s">
        <v>124</v>
      </c>
      <c r="D225" s="101" t="s">
        <v>125</v>
      </c>
      <c r="E225" s="101" t="s">
        <v>126</v>
      </c>
      <c r="F225" s="101" t="s">
        <v>127</v>
      </c>
      <c r="G225" s="90"/>
      <c r="H225" s="143" t="s">
        <v>131</v>
      </c>
      <c r="I225" s="114" t="s">
        <v>855</v>
      </c>
      <c r="J225" s="900" t="s">
        <v>989</v>
      </c>
      <c r="K225" s="901"/>
      <c r="L225" s="901"/>
      <c r="M225" s="901"/>
      <c r="N225" s="901"/>
      <c r="O225" s="901"/>
      <c r="P225" s="901"/>
      <c r="Q225" s="901"/>
      <c r="R225" s="112"/>
      <c r="S225" s="83"/>
      <c r="T225" s="574">
        <f t="shared" ref="T225:T230" si="4">1/6</f>
        <v>0.16666666666666666</v>
      </c>
      <c r="U225" s="575">
        <f>T225+T226+T227+T228+T229+T230</f>
        <v>0.99999999999999989</v>
      </c>
      <c r="W225" s="218" t="b">
        <v>0</v>
      </c>
      <c r="X225" s="213">
        <f t="shared" ref="X225:X230" si="5">IF(W225=TRUE,$Y$225,0)</f>
        <v>0</v>
      </c>
      <c r="Y225" s="218">
        <v>0.16666666666666666</v>
      </c>
      <c r="Z225" s="213">
        <f>SUM(X225:X230)</f>
        <v>0.66666666666666663</v>
      </c>
      <c r="AA225" s="224">
        <f>Z225/1</f>
        <v>0.66666666666666663</v>
      </c>
    </row>
    <row r="226" spans="1:27" ht="52.5" customHeight="1" thickTop="1" thickBot="1" x14ac:dyDescent="0.3">
      <c r="A226" s="41" t="s">
        <v>402</v>
      </c>
      <c r="B226" s="73"/>
      <c r="C226" s="101" t="s">
        <v>124</v>
      </c>
      <c r="D226" s="101" t="s">
        <v>125</v>
      </c>
      <c r="E226" s="101" t="s">
        <v>126</v>
      </c>
      <c r="F226" s="101" t="s">
        <v>127</v>
      </c>
      <c r="G226" s="90"/>
      <c r="H226" s="82" t="s">
        <v>131</v>
      </c>
      <c r="I226" s="114" t="s">
        <v>856</v>
      </c>
      <c r="J226" s="900" t="s">
        <v>990</v>
      </c>
      <c r="K226" s="901"/>
      <c r="L226" s="901"/>
      <c r="M226" s="901"/>
      <c r="N226" s="901"/>
      <c r="O226" s="901"/>
      <c r="P226" s="901"/>
      <c r="Q226" s="901"/>
      <c r="R226" s="112"/>
      <c r="S226" s="83"/>
      <c r="T226" s="574">
        <f t="shared" si="4"/>
        <v>0.16666666666666666</v>
      </c>
      <c r="W226" s="218" t="b">
        <v>1</v>
      </c>
      <c r="X226" s="213">
        <f t="shared" si="5"/>
        <v>0.16666666666666666</v>
      </c>
    </row>
    <row r="227" spans="1:27" ht="52.5" customHeight="1" thickTop="1" thickBot="1" x14ac:dyDescent="0.3">
      <c r="A227" s="41" t="s">
        <v>402</v>
      </c>
      <c r="B227" s="73"/>
      <c r="C227" s="116"/>
      <c r="D227" s="101" t="s">
        <v>125</v>
      </c>
      <c r="E227" s="101" t="s">
        <v>126</v>
      </c>
      <c r="F227" s="101" t="s">
        <v>127</v>
      </c>
      <c r="G227" s="90"/>
      <c r="H227" s="143" t="s">
        <v>131</v>
      </c>
      <c r="I227" s="114" t="s">
        <v>857</v>
      </c>
      <c r="J227" s="701" t="s">
        <v>995</v>
      </c>
      <c r="K227" s="827"/>
      <c r="L227" s="827"/>
      <c r="M227" s="827"/>
      <c r="N227" s="827"/>
      <c r="O227" s="827"/>
      <c r="P227" s="827"/>
      <c r="Q227" s="827"/>
      <c r="R227" s="112"/>
      <c r="S227" s="83"/>
      <c r="T227" s="574">
        <f t="shared" si="4"/>
        <v>0.16666666666666666</v>
      </c>
      <c r="W227" s="218" t="b">
        <v>1</v>
      </c>
      <c r="X227" s="213">
        <f t="shared" si="5"/>
        <v>0.16666666666666666</v>
      </c>
    </row>
    <row r="228" spans="1:27" ht="57.75" customHeight="1" thickTop="1" thickBot="1" x14ac:dyDescent="0.3">
      <c r="A228" s="41" t="s">
        <v>402</v>
      </c>
      <c r="B228" s="73"/>
      <c r="C228" s="101" t="s">
        <v>124</v>
      </c>
      <c r="D228" s="101" t="s">
        <v>125</v>
      </c>
      <c r="E228" s="101" t="s">
        <v>126</v>
      </c>
      <c r="F228" s="101" t="s">
        <v>127</v>
      </c>
      <c r="G228" s="90"/>
      <c r="H228" s="143" t="s">
        <v>131</v>
      </c>
      <c r="I228" s="114" t="s">
        <v>858</v>
      </c>
      <c r="J228" s="900" t="s">
        <v>991</v>
      </c>
      <c r="K228" s="901"/>
      <c r="L228" s="901"/>
      <c r="M228" s="901"/>
      <c r="N228" s="901"/>
      <c r="O228" s="901"/>
      <c r="P228" s="901"/>
      <c r="Q228" s="901"/>
      <c r="R228" s="112"/>
      <c r="S228" s="83"/>
      <c r="T228" s="574">
        <f t="shared" si="4"/>
        <v>0.16666666666666666</v>
      </c>
      <c r="W228" s="218" t="b">
        <v>1</v>
      </c>
      <c r="X228" s="213">
        <f t="shared" si="5"/>
        <v>0.16666666666666666</v>
      </c>
    </row>
    <row r="229" spans="1:27" ht="41.25" customHeight="1" thickTop="1" thickBot="1" x14ac:dyDescent="0.3">
      <c r="A229" s="41" t="s">
        <v>402</v>
      </c>
      <c r="B229" s="73"/>
      <c r="C229" s="101" t="s">
        <v>124</v>
      </c>
      <c r="D229" s="101" t="s">
        <v>125</v>
      </c>
      <c r="E229" s="101" t="s">
        <v>126</v>
      </c>
      <c r="F229" s="101" t="s">
        <v>127</v>
      </c>
      <c r="G229" s="90"/>
      <c r="H229" s="82" t="s">
        <v>131</v>
      </c>
      <c r="I229" s="169" t="s">
        <v>992</v>
      </c>
      <c r="J229" s="902" t="s">
        <v>993</v>
      </c>
      <c r="K229" s="903"/>
      <c r="L229" s="903"/>
      <c r="M229" s="903"/>
      <c r="N229" s="903"/>
      <c r="O229" s="903"/>
      <c r="P229" s="903"/>
      <c r="Q229" s="903"/>
      <c r="R229" s="120"/>
      <c r="S229" s="83"/>
      <c r="T229" s="574">
        <f t="shared" si="4"/>
        <v>0.16666666666666666</v>
      </c>
      <c r="W229" s="218" t="b">
        <v>1</v>
      </c>
      <c r="X229" s="213">
        <f t="shared" si="5"/>
        <v>0.16666666666666666</v>
      </c>
    </row>
    <row r="230" spans="1:27" ht="41.25" customHeight="1" thickTop="1" thickBot="1" x14ac:dyDescent="0.3">
      <c r="A230" s="41" t="s">
        <v>402</v>
      </c>
      <c r="B230" s="73"/>
      <c r="C230" s="116"/>
      <c r="D230" s="101" t="s">
        <v>125</v>
      </c>
      <c r="E230" s="101" t="s">
        <v>126</v>
      </c>
      <c r="F230" s="101" t="s">
        <v>127</v>
      </c>
      <c r="G230" s="90"/>
      <c r="H230" s="82" t="s">
        <v>131</v>
      </c>
      <c r="I230" s="102" t="s">
        <v>380</v>
      </c>
      <c r="J230" s="663" t="s">
        <v>994</v>
      </c>
      <c r="K230" s="664"/>
      <c r="L230" s="664"/>
      <c r="M230" s="664"/>
      <c r="N230" s="664"/>
      <c r="O230" s="664"/>
      <c r="P230" s="664"/>
      <c r="Q230" s="664"/>
      <c r="R230" s="386"/>
      <c r="S230" s="83"/>
      <c r="T230" s="574">
        <f t="shared" si="4"/>
        <v>0.16666666666666666</v>
      </c>
      <c r="W230" s="218" t="b">
        <v>0</v>
      </c>
      <c r="X230" s="213">
        <f t="shared" si="5"/>
        <v>0</v>
      </c>
    </row>
    <row r="231" spans="1:27" ht="22.5" customHeight="1" thickTop="1" x14ac:dyDescent="0.25">
      <c r="A231" s="88"/>
      <c r="B231" s="88"/>
      <c r="C231" s="88"/>
      <c r="D231" s="88"/>
      <c r="E231" s="88"/>
      <c r="F231" s="89"/>
      <c r="G231" s="90"/>
      <c r="H231" s="90"/>
      <c r="I231" s="89"/>
      <c r="J231" s="90"/>
      <c r="K231" s="90"/>
      <c r="L231" s="90"/>
      <c r="M231" s="90"/>
      <c r="N231" s="90"/>
      <c r="O231" s="90"/>
      <c r="P231" s="90"/>
      <c r="Q231" s="90"/>
      <c r="R231" s="90"/>
      <c r="S231" s="90"/>
    </row>
    <row r="232" spans="1:27" s="6" customFormat="1" ht="30" customHeight="1" thickBot="1" x14ac:dyDescent="0.3">
      <c r="A232" s="28"/>
      <c r="B232" s="28"/>
      <c r="C232" s="30"/>
      <c r="D232" s="30"/>
      <c r="E232" s="30"/>
      <c r="F232" s="30"/>
      <c r="G232" s="28"/>
      <c r="H232" s="665" t="s">
        <v>231</v>
      </c>
      <c r="I232" s="665"/>
      <c r="J232" s="665"/>
      <c r="K232" s="665"/>
      <c r="L232" s="665"/>
      <c r="M232" s="665"/>
      <c r="N232" s="665"/>
      <c r="O232" s="665"/>
      <c r="P232" s="665"/>
      <c r="Q232" s="665"/>
      <c r="R232" s="665"/>
      <c r="S232" s="666"/>
      <c r="T232" s="576"/>
      <c r="U232" s="577"/>
      <c r="W232" s="206"/>
      <c r="X232" s="206"/>
      <c r="Y232" s="206"/>
      <c r="Z232" s="206"/>
      <c r="AA232" s="208"/>
    </row>
    <row r="233" spans="1:27" s="6" customFormat="1" ht="7.5" customHeight="1" thickTop="1" x14ac:dyDescent="0.25">
      <c r="A233" s="28"/>
      <c r="B233" s="28"/>
      <c r="C233" s="30"/>
      <c r="D233" s="30"/>
      <c r="E233" s="30"/>
      <c r="F233" s="30"/>
      <c r="G233" s="28"/>
      <c r="H233" s="28"/>
      <c r="I233" s="50"/>
      <c r="J233" s="28"/>
      <c r="K233" s="28"/>
      <c r="L233" s="28"/>
      <c r="M233" s="28"/>
      <c r="N233" s="28"/>
      <c r="O233" s="28"/>
      <c r="P233" s="28"/>
      <c r="Q233" s="28"/>
      <c r="R233" s="28"/>
      <c r="S233" s="28"/>
      <c r="T233" s="576"/>
      <c r="U233" s="577"/>
      <c r="W233" s="206"/>
      <c r="X233" s="206"/>
      <c r="Y233" s="206"/>
      <c r="Z233" s="206"/>
      <c r="AA233" s="208"/>
    </row>
    <row r="234" spans="1:27" s="6" customFormat="1" ht="104.25" customHeight="1" thickBot="1" x14ac:dyDescent="0.3">
      <c r="A234" s="28"/>
      <c r="B234" s="28"/>
      <c r="C234" s="30"/>
      <c r="D234" s="30"/>
      <c r="E234" s="30"/>
      <c r="F234" s="30"/>
      <c r="G234" s="28"/>
      <c r="H234" s="651" t="s">
        <v>232</v>
      </c>
      <c r="I234" s="651"/>
      <c r="J234" s="651"/>
      <c r="K234" s="651"/>
      <c r="L234" s="651"/>
      <c r="M234" s="651"/>
      <c r="N234" s="651"/>
      <c r="O234" s="651"/>
      <c r="P234" s="651"/>
      <c r="Q234" s="651"/>
      <c r="R234" s="651"/>
      <c r="S234" s="652"/>
      <c r="T234" s="576"/>
      <c r="U234" s="577"/>
      <c r="W234" s="206"/>
      <c r="X234" s="206"/>
      <c r="Y234" s="206"/>
      <c r="Z234" s="206"/>
      <c r="AA234" s="208"/>
    </row>
    <row r="235" spans="1:27" s="6" customFormat="1" ht="7.5" customHeight="1" thickTop="1" x14ac:dyDescent="0.25">
      <c r="A235" s="28"/>
      <c r="B235" s="28"/>
      <c r="C235" s="30"/>
      <c r="D235" s="30"/>
      <c r="E235" s="30"/>
      <c r="F235" s="81"/>
      <c r="G235" s="28"/>
      <c r="H235" s="28"/>
      <c r="I235" s="50"/>
      <c r="J235" s="28"/>
      <c r="K235" s="28"/>
      <c r="L235" s="28"/>
      <c r="M235" s="28"/>
      <c r="N235" s="28"/>
      <c r="O235" s="28"/>
      <c r="P235" s="28"/>
      <c r="Q235" s="28"/>
      <c r="R235" s="30"/>
      <c r="S235" s="28"/>
      <c r="T235" s="576"/>
      <c r="U235" s="577"/>
      <c r="W235" s="206"/>
      <c r="X235" s="206"/>
      <c r="Y235" s="206"/>
      <c r="Z235" s="206"/>
      <c r="AA235" s="208"/>
    </row>
    <row r="236" spans="1:27" s="6" customFormat="1" ht="22.5" customHeight="1" thickBot="1" x14ac:dyDescent="0.3">
      <c r="A236" s="28"/>
      <c r="B236" s="28"/>
      <c r="C236" s="30"/>
      <c r="D236" s="30"/>
      <c r="E236" s="30"/>
      <c r="F236" s="30"/>
      <c r="G236" s="28"/>
      <c r="H236" s="653" t="s">
        <v>117</v>
      </c>
      <c r="I236" s="654"/>
      <c r="J236" s="655" t="s">
        <v>233</v>
      </c>
      <c r="K236" s="656"/>
      <c r="L236" s="656"/>
      <c r="M236" s="656"/>
      <c r="N236" s="656"/>
      <c r="O236" s="656"/>
      <c r="P236" s="656"/>
      <c r="Q236" s="656"/>
      <c r="R236" s="656"/>
      <c r="S236" s="657"/>
      <c r="T236" s="578"/>
      <c r="U236" s="578"/>
      <c r="W236" s="261" t="s">
        <v>945</v>
      </c>
      <c r="X236" s="262">
        <f>(U241+U243+U248)/3</f>
        <v>1</v>
      </c>
      <c r="Y236" s="206"/>
      <c r="Z236" s="206"/>
      <c r="AA236" s="208"/>
    </row>
    <row r="237" spans="1:27" s="6" customFormat="1" ht="7.5" customHeight="1" thickTop="1" x14ac:dyDescent="0.25">
      <c r="A237" s="28"/>
      <c r="B237" s="28"/>
      <c r="C237" s="30"/>
      <c r="D237" s="30"/>
      <c r="E237" s="30"/>
      <c r="F237" s="30"/>
      <c r="G237" s="28"/>
      <c r="H237" s="28"/>
      <c r="I237" s="50"/>
      <c r="J237" s="28"/>
      <c r="K237" s="28"/>
      <c r="L237" s="28"/>
      <c r="M237" s="28"/>
      <c r="N237" s="28"/>
      <c r="O237" s="28"/>
      <c r="P237" s="28"/>
      <c r="Q237" s="28"/>
      <c r="R237" s="28"/>
      <c r="S237" s="28"/>
      <c r="T237" s="578"/>
      <c r="U237" s="578"/>
      <c r="W237" s="261"/>
      <c r="X237" s="262"/>
      <c r="Y237" s="206"/>
      <c r="Z237" s="206"/>
      <c r="AA237" s="208"/>
    </row>
    <row r="238" spans="1:27" s="6" customFormat="1" ht="219" customHeight="1" thickBot="1" x14ac:dyDescent="0.3">
      <c r="A238" s="28"/>
      <c r="B238" s="28"/>
      <c r="C238" s="30"/>
      <c r="D238" s="30"/>
      <c r="E238" s="30"/>
      <c r="F238" s="30"/>
      <c r="G238" s="28"/>
      <c r="H238" s="658" t="s">
        <v>234</v>
      </c>
      <c r="I238" s="659"/>
      <c r="J238" s="659"/>
      <c r="K238" s="659"/>
      <c r="L238" s="659"/>
      <c r="M238" s="659"/>
      <c r="N238" s="659"/>
      <c r="O238" s="659"/>
      <c r="P238" s="659"/>
      <c r="Q238" s="659"/>
      <c r="R238" s="659"/>
      <c r="S238" s="660"/>
      <c r="T238" s="576"/>
      <c r="U238" s="577"/>
      <c r="W238" s="206"/>
      <c r="X238" s="206"/>
      <c r="Y238" s="206"/>
      <c r="Z238" s="206"/>
      <c r="AA238" s="208"/>
    </row>
    <row r="239" spans="1:27" s="6" customFormat="1" ht="7.5" customHeight="1" thickTop="1" x14ac:dyDescent="0.25">
      <c r="A239" s="28"/>
      <c r="B239" s="28"/>
      <c r="C239" s="30"/>
      <c r="D239" s="30"/>
      <c r="E239" s="30"/>
      <c r="F239" s="30"/>
      <c r="G239" s="28"/>
      <c r="H239" s="240"/>
      <c r="I239" s="240"/>
      <c r="J239" s="240"/>
      <c r="K239" s="240"/>
      <c r="L239" s="240"/>
      <c r="M239" s="240"/>
      <c r="N239" s="240"/>
      <c r="O239" s="240"/>
      <c r="P239" s="240"/>
      <c r="Q239" s="240"/>
      <c r="R239" s="240"/>
      <c r="S239" s="240"/>
      <c r="T239" s="576"/>
      <c r="U239" s="577"/>
      <c r="W239" s="206"/>
      <c r="X239" s="206"/>
      <c r="Y239" s="206"/>
      <c r="Z239" s="206"/>
      <c r="AA239" s="208"/>
    </row>
    <row r="240" spans="1:27" ht="41.25" customHeight="1" thickBot="1" x14ac:dyDescent="0.3">
      <c r="A240" s="90"/>
      <c r="B240" s="90"/>
      <c r="C240" s="93"/>
      <c r="D240" s="93"/>
      <c r="E240" s="93"/>
      <c r="F240" s="126"/>
      <c r="G240" s="126"/>
      <c r="H240" s="35" t="s">
        <v>120</v>
      </c>
      <c r="I240" s="51" t="s">
        <v>946</v>
      </c>
      <c r="J240" s="36" t="s">
        <v>121</v>
      </c>
      <c r="K240" s="98"/>
      <c r="L240" s="98"/>
      <c r="M240" s="98"/>
      <c r="N240" s="98"/>
      <c r="O240" s="98"/>
      <c r="P240" s="98"/>
      <c r="Q240" s="98"/>
      <c r="R240" s="93"/>
      <c r="S240" s="35" t="s">
        <v>122</v>
      </c>
      <c r="W240" s="210" t="s">
        <v>825</v>
      </c>
      <c r="X240" s="211" t="s">
        <v>826</v>
      </c>
      <c r="Y240" s="211" t="s">
        <v>827</v>
      </c>
      <c r="Z240" s="219" t="s">
        <v>842</v>
      </c>
      <c r="AA240" s="226" t="s">
        <v>863</v>
      </c>
    </row>
    <row r="241" spans="1:27" ht="41.25" customHeight="1" thickTop="1" thickBot="1" x14ac:dyDescent="0.3">
      <c r="A241" s="58" t="s">
        <v>123</v>
      </c>
      <c r="B241" s="73"/>
      <c r="C241" s="101" t="s">
        <v>124</v>
      </c>
      <c r="D241" s="101" t="s">
        <v>125</v>
      </c>
      <c r="E241" s="101" t="s">
        <v>126</v>
      </c>
      <c r="F241" s="101" t="s">
        <v>127</v>
      </c>
      <c r="G241" s="126"/>
      <c r="H241" s="85" t="s">
        <v>128</v>
      </c>
      <c r="I241" s="144" t="s">
        <v>158</v>
      </c>
      <c r="J241" s="661" t="s">
        <v>235</v>
      </c>
      <c r="K241" s="756"/>
      <c r="L241" s="756"/>
      <c r="M241" s="756"/>
      <c r="N241" s="756"/>
      <c r="O241" s="756"/>
      <c r="P241" s="756"/>
      <c r="Q241" s="756"/>
      <c r="R241" s="145"/>
      <c r="S241" s="140"/>
      <c r="T241" s="574">
        <v>1</v>
      </c>
      <c r="U241" s="575">
        <f>T241</f>
        <v>1</v>
      </c>
      <c r="W241" s="218" t="b">
        <v>0</v>
      </c>
      <c r="X241" s="213">
        <f>IF(W241=TRUE,$Y$241,0)</f>
        <v>0</v>
      </c>
      <c r="Y241" s="213">
        <v>1</v>
      </c>
      <c r="Z241" s="213">
        <f>SUM(X241)</f>
        <v>0</v>
      </c>
      <c r="AA241" s="224">
        <f>Z241/1</f>
        <v>0</v>
      </c>
    </row>
    <row r="242" spans="1:27" ht="41.25" customHeight="1" thickTop="1" thickBot="1" x14ac:dyDescent="0.3">
      <c r="A242" s="58" t="s">
        <v>347</v>
      </c>
      <c r="B242" s="90"/>
      <c r="C242" s="101" t="s">
        <v>124</v>
      </c>
      <c r="D242" s="101" t="s">
        <v>125</v>
      </c>
      <c r="E242" s="101" t="s">
        <v>126</v>
      </c>
      <c r="F242" s="101" t="s">
        <v>127</v>
      </c>
      <c r="G242" s="126"/>
      <c r="H242" s="150" t="s">
        <v>131</v>
      </c>
      <c r="I242" s="144" t="s">
        <v>381</v>
      </c>
      <c r="J242" s="681" t="s">
        <v>382</v>
      </c>
      <c r="K242" s="766"/>
      <c r="L242" s="766"/>
      <c r="M242" s="766"/>
      <c r="N242" s="766"/>
      <c r="O242" s="766"/>
      <c r="P242" s="766"/>
      <c r="Q242" s="766"/>
      <c r="R242" s="130"/>
      <c r="S242" s="131"/>
      <c r="W242" s="472" t="b">
        <f>IF(AND(W243=TRUE,W244=TRUE,W245=TRUE,W246=TRUE),TRUE,FALSE)</f>
        <v>0</v>
      </c>
    </row>
    <row r="243" spans="1:27" ht="41.25" customHeight="1" thickTop="1" thickBot="1" x14ac:dyDescent="0.3">
      <c r="A243" s="58" t="s">
        <v>347</v>
      </c>
      <c r="B243" s="73"/>
      <c r="C243" s="101" t="s">
        <v>124</v>
      </c>
      <c r="D243" s="101" t="s">
        <v>125</v>
      </c>
      <c r="E243" s="101" t="s">
        <v>126</v>
      </c>
      <c r="F243" s="101" t="s">
        <v>127</v>
      </c>
      <c r="G243" s="126"/>
      <c r="H243" s="150" t="s">
        <v>131</v>
      </c>
      <c r="I243" s="132" t="s">
        <v>383</v>
      </c>
      <c r="J243" s="671" t="s">
        <v>384</v>
      </c>
      <c r="K243" s="769"/>
      <c r="L243" s="769"/>
      <c r="M243" s="769"/>
      <c r="N243" s="769"/>
      <c r="O243" s="769"/>
      <c r="P243" s="769"/>
      <c r="Q243" s="769"/>
      <c r="R243" s="126"/>
      <c r="S243" s="140"/>
      <c r="T243" s="574">
        <f>1/4</f>
        <v>0.25</v>
      </c>
      <c r="U243" s="575">
        <f>T243+T244+T245+T246</f>
        <v>1</v>
      </c>
      <c r="W243" s="218" t="b">
        <v>0</v>
      </c>
      <c r="X243" s="213">
        <f>IF(W243=TRUE,$Y$243,0)</f>
        <v>0</v>
      </c>
      <c r="Y243" s="218">
        <v>0.25</v>
      </c>
      <c r="Z243" s="213">
        <f>SUM(X243:X246)</f>
        <v>0</v>
      </c>
      <c r="AA243" s="224">
        <f>Z243/1</f>
        <v>0</v>
      </c>
    </row>
    <row r="244" spans="1:27" ht="41.25" customHeight="1" thickTop="1" thickBot="1" x14ac:dyDescent="0.3">
      <c r="A244" s="58" t="s">
        <v>347</v>
      </c>
      <c r="B244" s="73"/>
      <c r="C244" s="101" t="s">
        <v>124</v>
      </c>
      <c r="D244" s="101" t="s">
        <v>125</v>
      </c>
      <c r="E244" s="101" t="s">
        <v>126</v>
      </c>
      <c r="F244" s="101" t="s">
        <v>127</v>
      </c>
      <c r="G244" s="126"/>
      <c r="H244" s="150" t="s">
        <v>131</v>
      </c>
      <c r="I244" s="132" t="s">
        <v>385</v>
      </c>
      <c r="J244" s="671" t="s">
        <v>386</v>
      </c>
      <c r="K244" s="769"/>
      <c r="L244" s="769"/>
      <c r="M244" s="769"/>
      <c r="N244" s="769"/>
      <c r="O244" s="769"/>
      <c r="P244" s="769"/>
      <c r="Q244" s="769"/>
      <c r="R244" s="126"/>
      <c r="S244" s="140"/>
      <c r="T244" s="574">
        <f>1/4</f>
        <v>0.25</v>
      </c>
      <c r="W244" s="218" t="b">
        <v>0</v>
      </c>
      <c r="X244" s="213">
        <f>IF(W244=TRUE,$Y$243,0)</f>
        <v>0</v>
      </c>
    </row>
    <row r="245" spans="1:27" ht="41.25" customHeight="1" thickTop="1" thickBot="1" x14ac:dyDescent="0.3">
      <c r="A245" s="58" t="s">
        <v>347</v>
      </c>
      <c r="B245" s="73"/>
      <c r="C245" s="101" t="s">
        <v>124</v>
      </c>
      <c r="D245" s="101" t="s">
        <v>125</v>
      </c>
      <c r="E245" s="101" t="s">
        <v>126</v>
      </c>
      <c r="F245" s="101" t="s">
        <v>127</v>
      </c>
      <c r="G245" s="126"/>
      <c r="H245" s="150" t="s">
        <v>131</v>
      </c>
      <c r="I245" s="132" t="s">
        <v>387</v>
      </c>
      <c r="J245" s="671" t="s">
        <v>388</v>
      </c>
      <c r="K245" s="769"/>
      <c r="L245" s="769"/>
      <c r="M245" s="769"/>
      <c r="N245" s="769"/>
      <c r="O245" s="769"/>
      <c r="P245" s="769"/>
      <c r="Q245" s="769"/>
      <c r="R245" s="126"/>
      <c r="S245" s="140"/>
      <c r="T245" s="574">
        <f>1/4</f>
        <v>0.25</v>
      </c>
      <c r="W245" s="218" t="b">
        <v>0</v>
      </c>
      <c r="X245" s="213">
        <f>IF(W245=TRUE,$Y$243,0)</f>
        <v>0</v>
      </c>
    </row>
    <row r="246" spans="1:27" ht="41.25" customHeight="1" thickTop="1" thickBot="1" x14ac:dyDescent="0.3">
      <c r="A246" s="58" t="s">
        <v>347</v>
      </c>
      <c r="B246" s="73"/>
      <c r="C246" s="101" t="s">
        <v>124</v>
      </c>
      <c r="D246" s="101" t="s">
        <v>125</v>
      </c>
      <c r="E246" s="101" t="s">
        <v>126</v>
      </c>
      <c r="F246" s="101" t="s">
        <v>127</v>
      </c>
      <c r="G246" s="126"/>
      <c r="H246" s="150" t="s">
        <v>131</v>
      </c>
      <c r="I246" s="132" t="s">
        <v>389</v>
      </c>
      <c r="J246" s="673" t="s">
        <v>390</v>
      </c>
      <c r="K246" s="770"/>
      <c r="L246" s="770"/>
      <c r="M246" s="770"/>
      <c r="N246" s="770"/>
      <c r="O246" s="770"/>
      <c r="P246" s="770"/>
      <c r="Q246" s="770"/>
      <c r="R246" s="136"/>
      <c r="S246" s="140"/>
      <c r="T246" s="574">
        <f>1/4</f>
        <v>0.25</v>
      </c>
      <c r="W246" s="218" t="b">
        <v>0</v>
      </c>
      <c r="X246" s="213">
        <f>IF(W246=TRUE,$Y$243,0)</f>
        <v>0</v>
      </c>
    </row>
    <row r="247" spans="1:27" ht="41.25" customHeight="1" thickTop="1" thickBot="1" x14ac:dyDescent="0.3">
      <c r="A247" s="58" t="s">
        <v>123</v>
      </c>
      <c r="B247" s="90"/>
      <c r="C247" s="93"/>
      <c r="D247" s="101" t="s">
        <v>125</v>
      </c>
      <c r="E247" s="101" t="s">
        <v>126</v>
      </c>
      <c r="F247" s="101" t="s">
        <v>127</v>
      </c>
      <c r="G247" s="126"/>
      <c r="H247" s="150" t="s">
        <v>160</v>
      </c>
      <c r="I247" s="144" t="s">
        <v>308</v>
      </c>
      <c r="J247" s="757" t="s">
        <v>331</v>
      </c>
      <c r="K247" s="757"/>
      <c r="L247" s="757"/>
      <c r="M247" s="757"/>
      <c r="N247" s="757"/>
      <c r="O247" s="757"/>
      <c r="P247" s="757"/>
      <c r="Q247" s="757"/>
      <c r="R247" s="130"/>
      <c r="S247" s="149"/>
      <c r="W247" s="472" t="b">
        <f>IF(AND(W248=TRUE,W249=TRUE,W250=TRUE),TRUE,FALSE)</f>
        <v>0</v>
      </c>
      <c r="X247" s="259"/>
    </row>
    <row r="248" spans="1:27" ht="54" customHeight="1" thickTop="1" thickBot="1" x14ac:dyDescent="0.3">
      <c r="A248" s="58" t="s">
        <v>123</v>
      </c>
      <c r="B248" s="73"/>
      <c r="C248" s="73"/>
      <c r="D248" s="101" t="s">
        <v>125</v>
      </c>
      <c r="E248" s="101" t="s">
        <v>126</v>
      </c>
      <c r="F248" s="101" t="s">
        <v>127</v>
      </c>
      <c r="G248" s="126"/>
      <c r="H248" s="150" t="s">
        <v>160</v>
      </c>
      <c r="I248" s="132" t="s">
        <v>312</v>
      </c>
      <c r="J248" s="754" t="s">
        <v>967</v>
      </c>
      <c r="K248" s="754"/>
      <c r="L248" s="754"/>
      <c r="M248" s="754"/>
      <c r="N248" s="754"/>
      <c r="O248" s="754"/>
      <c r="P248" s="754"/>
      <c r="Q248" s="754"/>
      <c r="R248" s="126"/>
      <c r="S248" s="140"/>
      <c r="T248" s="574">
        <f>1/3</f>
        <v>0.33333333333333331</v>
      </c>
      <c r="U248" s="575">
        <f>T248+T249+T250</f>
        <v>1</v>
      </c>
      <c r="W248" s="218" t="b">
        <v>0</v>
      </c>
      <c r="X248" s="213">
        <f>IF(W248=TRUE,$Y$248,0)</f>
        <v>0</v>
      </c>
      <c r="Y248" s="218">
        <v>0.33333333333333331</v>
      </c>
      <c r="Z248" s="213">
        <f>SUM(X248:X251)</f>
        <v>0</v>
      </c>
      <c r="AA248" s="224">
        <f>Z248/1</f>
        <v>0</v>
      </c>
    </row>
    <row r="249" spans="1:27" ht="60" customHeight="1" thickTop="1" thickBot="1" x14ac:dyDescent="0.3">
      <c r="A249" s="58" t="s">
        <v>123</v>
      </c>
      <c r="B249" s="73"/>
      <c r="C249" s="73"/>
      <c r="D249" s="101" t="s">
        <v>125</v>
      </c>
      <c r="E249" s="101" t="s">
        <v>126</v>
      </c>
      <c r="F249" s="101" t="s">
        <v>127</v>
      </c>
      <c r="G249" s="126"/>
      <c r="H249" s="150" t="s">
        <v>160</v>
      </c>
      <c r="I249" s="132" t="s">
        <v>332</v>
      </c>
      <c r="J249" s="754" t="s">
        <v>968</v>
      </c>
      <c r="K249" s="754"/>
      <c r="L249" s="754"/>
      <c r="M249" s="754"/>
      <c r="N249" s="754"/>
      <c r="O249" s="754"/>
      <c r="P249" s="754"/>
      <c r="Q249" s="754"/>
      <c r="R249" s="126"/>
      <c r="S249" s="140"/>
      <c r="T249" s="574">
        <f>1/3</f>
        <v>0.33333333333333331</v>
      </c>
      <c r="W249" s="218" t="b">
        <v>0</v>
      </c>
      <c r="X249" s="213">
        <f>IF(W249=TRUE,$Y$248,0)</f>
        <v>0</v>
      </c>
    </row>
    <row r="250" spans="1:27" ht="41.25" customHeight="1" thickTop="1" thickBot="1" x14ac:dyDescent="0.3">
      <c r="A250" s="58" t="s">
        <v>123</v>
      </c>
      <c r="B250" s="73"/>
      <c r="C250" s="73"/>
      <c r="D250" s="101" t="s">
        <v>125</v>
      </c>
      <c r="E250" s="101" t="s">
        <v>126</v>
      </c>
      <c r="F250" s="101" t="s">
        <v>127</v>
      </c>
      <c r="G250" s="126"/>
      <c r="H250" s="85" t="s">
        <v>160</v>
      </c>
      <c r="I250" s="132" t="s">
        <v>333</v>
      </c>
      <c r="J250" s="755" t="s">
        <v>334</v>
      </c>
      <c r="K250" s="755"/>
      <c r="L250" s="755"/>
      <c r="M250" s="755"/>
      <c r="N250" s="755"/>
      <c r="O250" s="755"/>
      <c r="P250" s="755"/>
      <c r="Q250" s="755"/>
      <c r="R250" s="136"/>
      <c r="S250" s="140"/>
      <c r="T250" s="574">
        <f>1/3</f>
        <v>0.33333333333333331</v>
      </c>
      <c r="W250" s="218" t="b">
        <v>0</v>
      </c>
      <c r="X250" s="213">
        <f>IF(W250=TRUE,$Y$248,0)</f>
        <v>0</v>
      </c>
    </row>
    <row r="251" spans="1:27" ht="41.25" customHeight="1" thickTop="1" x14ac:dyDescent="0.25">
      <c r="T251" s="583"/>
      <c r="U251" s="583"/>
      <c r="W251"/>
      <c r="X251"/>
      <c r="Y251"/>
      <c r="Z251"/>
      <c r="AA251"/>
    </row>
    <row r="252" spans="1:27" ht="41.25" customHeight="1" x14ac:dyDescent="0.25">
      <c r="H252" s="153"/>
    </row>
    <row r="253" spans="1:27" ht="41.25" customHeight="1" x14ac:dyDescent="0.25"/>
    <row r="254" spans="1:27" ht="41.25" customHeight="1" x14ac:dyDescent="0.25"/>
    <row r="255" spans="1:27" ht="41.25" customHeight="1" x14ac:dyDescent="0.25"/>
    <row r="256" spans="1:27" ht="41.25" customHeight="1" x14ac:dyDescent="0.25"/>
    <row r="257" spans="20:21" customFormat="1" ht="41.25" customHeight="1" x14ac:dyDescent="0.25">
      <c r="T257" s="583"/>
      <c r="U257" s="583"/>
    </row>
    <row r="258" spans="20:21" customFormat="1" ht="41.25" customHeight="1" x14ac:dyDescent="0.25">
      <c r="T258" s="583"/>
      <c r="U258" s="583"/>
    </row>
    <row r="259" spans="20:21" customFormat="1" ht="41.25" customHeight="1" x14ac:dyDescent="0.25">
      <c r="T259" s="583"/>
      <c r="U259" s="583"/>
    </row>
    <row r="260" spans="20:21" customFormat="1" ht="41.25" customHeight="1" x14ac:dyDescent="0.25">
      <c r="T260" s="583"/>
      <c r="U260" s="583"/>
    </row>
    <row r="261" spans="20:21" customFormat="1" ht="41.25" customHeight="1" x14ac:dyDescent="0.25">
      <c r="T261" s="583"/>
      <c r="U261" s="583"/>
    </row>
    <row r="262" spans="20:21" customFormat="1" ht="41.25" customHeight="1" x14ac:dyDescent="0.25">
      <c r="T262" s="583"/>
      <c r="U262" s="583"/>
    </row>
    <row r="263" spans="20:21" customFormat="1" ht="41.25" customHeight="1" x14ac:dyDescent="0.25">
      <c r="T263" s="583"/>
      <c r="U263" s="583"/>
    </row>
    <row r="264" spans="20:21" customFormat="1" ht="41.25" customHeight="1" x14ac:dyDescent="0.25">
      <c r="T264" s="583"/>
      <c r="U264" s="583"/>
    </row>
    <row r="265" spans="20:21" customFormat="1" ht="41.25" customHeight="1" x14ac:dyDescent="0.25">
      <c r="T265" s="583"/>
      <c r="U265" s="583"/>
    </row>
    <row r="266" spans="20:21" customFormat="1" ht="41.25" customHeight="1" x14ac:dyDescent="0.25">
      <c r="T266" s="583"/>
      <c r="U266" s="583"/>
    </row>
    <row r="267" spans="20:21" customFormat="1" ht="41.25" customHeight="1" x14ac:dyDescent="0.25">
      <c r="T267" s="583"/>
      <c r="U267" s="583"/>
    </row>
    <row r="268" spans="20:21" customFormat="1" ht="41.25" customHeight="1" x14ac:dyDescent="0.25">
      <c r="T268" s="583"/>
      <c r="U268" s="583"/>
    </row>
    <row r="269" spans="20:21" customFormat="1" ht="41.25" customHeight="1" x14ac:dyDescent="0.25">
      <c r="T269" s="583"/>
      <c r="U269" s="583"/>
    </row>
    <row r="270" spans="20:21" customFormat="1" ht="41.25" customHeight="1" x14ac:dyDescent="0.25">
      <c r="T270" s="583"/>
      <c r="U270" s="583"/>
    </row>
  </sheetData>
  <mergeCells count="182">
    <mergeCell ref="J242:Q242"/>
    <mergeCell ref="J250:Q250"/>
    <mergeCell ref="J243:Q243"/>
    <mergeCell ref="J244:Q244"/>
    <mergeCell ref="J245:Q245"/>
    <mergeCell ref="J246:Q246"/>
    <mergeCell ref="J247:Q247"/>
    <mergeCell ref="J248:Q248"/>
    <mergeCell ref="J249:Q249"/>
    <mergeCell ref="H220:S220"/>
    <mergeCell ref="J223:Q223"/>
    <mergeCell ref="J224:Q224"/>
    <mergeCell ref="J225:Q225"/>
    <mergeCell ref="H234:S234"/>
    <mergeCell ref="H236:I236"/>
    <mergeCell ref="J236:S236"/>
    <mergeCell ref="H238:S238"/>
    <mergeCell ref="J241:Q241"/>
    <mergeCell ref="J226:Q226"/>
    <mergeCell ref="J229:Q229"/>
    <mergeCell ref="H232:S232"/>
    <mergeCell ref="J228:Q228"/>
    <mergeCell ref="J230:Q230"/>
    <mergeCell ref="J227:Q227"/>
    <mergeCell ref="J212:Q212"/>
    <mergeCell ref="J213:Q213"/>
    <mergeCell ref="J214:Q214"/>
    <mergeCell ref="J215:Q215"/>
    <mergeCell ref="J216:Q216"/>
    <mergeCell ref="H208:S208"/>
    <mergeCell ref="J211:Q211"/>
    <mergeCell ref="H218:I218"/>
    <mergeCell ref="J218:S218"/>
    <mergeCell ref="J192:Q192"/>
    <mergeCell ref="J193:Q193"/>
    <mergeCell ref="H206:I206"/>
    <mergeCell ref="J206:S206"/>
    <mergeCell ref="J186:Q186"/>
    <mergeCell ref="J187:Q187"/>
    <mergeCell ref="J188:Q188"/>
    <mergeCell ref="J189:Q189"/>
    <mergeCell ref="J190:Q190"/>
    <mergeCell ref="J191:Q191"/>
    <mergeCell ref="J201:Q201"/>
    <mergeCell ref="J202:Q202"/>
    <mergeCell ref="J203:Q203"/>
    <mergeCell ref="J204:Q204"/>
    <mergeCell ref="H195:I195"/>
    <mergeCell ref="J195:S195"/>
    <mergeCell ref="H197:S197"/>
    <mergeCell ref="J200:Q200"/>
    <mergeCell ref="J185:Q185"/>
    <mergeCell ref="J166:Q166"/>
    <mergeCell ref="H159:I159"/>
    <mergeCell ref="J159:S159"/>
    <mergeCell ref="H161:S161"/>
    <mergeCell ref="J164:Q164"/>
    <mergeCell ref="J165:Q165"/>
    <mergeCell ref="H171:S171"/>
    <mergeCell ref="H173:S173"/>
    <mergeCell ref="H175:I175"/>
    <mergeCell ref="H177:S177"/>
    <mergeCell ref="J180:Q180"/>
    <mergeCell ref="J181:Q181"/>
    <mergeCell ref="J182:Q182"/>
    <mergeCell ref="J183:Q183"/>
    <mergeCell ref="J184:Q184"/>
    <mergeCell ref="J154:Q154"/>
    <mergeCell ref="J137:Q137"/>
    <mergeCell ref="J138:Q138"/>
    <mergeCell ref="H141:S141"/>
    <mergeCell ref="H143:S143"/>
    <mergeCell ref="H145:I145"/>
    <mergeCell ref="J145:S145"/>
    <mergeCell ref="J175:S175"/>
    <mergeCell ref="J167:Q167"/>
    <mergeCell ref="J155:Q155"/>
    <mergeCell ref="J156:Q156"/>
    <mergeCell ref="J157:Q157"/>
    <mergeCell ref="H147:S147"/>
    <mergeCell ref="J150:Q150"/>
    <mergeCell ref="J151:Q151"/>
    <mergeCell ref="J152:Q152"/>
    <mergeCell ref="J153:Q153"/>
    <mergeCell ref="J136:Q136"/>
    <mergeCell ref="H113:S113"/>
    <mergeCell ref="J116:Q116"/>
    <mergeCell ref="J117:Q117"/>
    <mergeCell ref="J118:Q118"/>
    <mergeCell ref="H122:S122"/>
    <mergeCell ref="J125:Q125"/>
    <mergeCell ref="J126:Q126"/>
    <mergeCell ref="J127:Q127"/>
    <mergeCell ref="J128:R128"/>
    <mergeCell ref="J129:Q129"/>
    <mergeCell ref="J130:Q130"/>
    <mergeCell ref="J131:Q131"/>
    <mergeCell ref="J132:Q132"/>
    <mergeCell ref="J133:Q133"/>
    <mergeCell ref="J134:Q134"/>
    <mergeCell ref="J135:Q135"/>
    <mergeCell ref="H111:I111"/>
    <mergeCell ref="J111:S111"/>
    <mergeCell ref="J99:Q99"/>
    <mergeCell ref="J100:Q100"/>
    <mergeCell ref="J101:Q101"/>
    <mergeCell ref="J102:Q102"/>
    <mergeCell ref="J103:Q103"/>
    <mergeCell ref="H120:I120"/>
    <mergeCell ref="J120:S120"/>
    <mergeCell ref="J90:Q90"/>
    <mergeCell ref="J91:Q91"/>
    <mergeCell ref="H93:I93"/>
    <mergeCell ref="J93:S93"/>
    <mergeCell ref="H95:S95"/>
    <mergeCell ref="J98:Q98"/>
    <mergeCell ref="J104:Q104"/>
    <mergeCell ref="H107:S107"/>
    <mergeCell ref="H109:S109"/>
    <mergeCell ref="H78:S78"/>
    <mergeCell ref="H80:I80"/>
    <mergeCell ref="J80:S80"/>
    <mergeCell ref="H82:S82"/>
    <mergeCell ref="J85:Q85"/>
    <mergeCell ref="J86:Q86"/>
    <mergeCell ref="J87:Q87"/>
    <mergeCell ref="J88:Q88"/>
    <mergeCell ref="J89:Q89"/>
    <mergeCell ref="H64:I64"/>
    <mergeCell ref="J64:S64"/>
    <mergeCell ref="H66:S66"/>
    <mergeCell ref="J69:Q69"/>
    <mergeCell ref="J70:Q70"/>
    <mergeCell ref="J71:Q71"/>
    <mergeCell ref="J72:Q72"/>
    <mergeCell ref="J73:Q73"/>
    <mergeCell ref="H76:S76"/>
    <mergeCell ref="J47:Q47"/>
    <mergeCell ref="J48:Q48"/>
    <mergeCell ref="H50:I50"/>
    <mergeCell ref="J50:S50"/>
    <mergeCell ref="J57:Q57"/>
    <mergeCell ref="H60:S60"/>
    <mergeCell ref="H62:S62"/>
    <mergeCell ref="H52:S52"/>
    <mergeCell ref="J55:Q55"/>
    <mergeCell ref="J56:Q56"/>
    <mergeCell ref="J40:Q40"/>
    <mergeCell ref="J41:Q41"/>
    <mergeCell ref="J42:Q42"/>
    <mergeCell ref="J43:Q43"/>
    <mergeCell ref="J44:Q44"/>
    <mergeCell ref="H36:S36"/>
    <mergeCell ref="J39:Q39"/>
    <mergeCell ref="J45:Q45"/>
    <mergeCell ref="J46:Q46"/>
    <mergeCell ref="J12:Q12"/>
    <mergeCell ref="J13:Q13"/>
    <mergeCell ref="J14:Q14"/>
    <mergeCell ref="J15:Q15"/>
    <mergeCell ref="J16:Q16"/>
    <mergeCell ref="H2:S2"/>
    <mergeCell ref="H4:S4"/>
    <mergeCell ref="H6:I6"/>
    <mergeCell ref="J6:S6"/>
    <mergeCell ref="H8:S8"/>
    <mergeCell ref="J11:Q11"/>
    <mergeCell ref="J17:Q17"/>
    <mergeCell ref="J30:Q30"/>
    <mergeCell ref="J31:Q31"/>
    <mergeCell ref="J32:Q32"/>
    <mergeCell ref="H34:I34"/>
    <mergeCell ref="J34:S34"/>
    <mergeCell ref="J18:Q18"/>
    <mergeCell ref="J19:Q19"/>
    <mergeCell ref="J20:Q20"/>
    <mergeCell ref="H22:I22"/>
    <mergeCell ref="J22:S22"/>
    <mergeCell ref="H24:S24"/>
    <mergeCell ref="J27:Q27"/>
    <mergeCell ref="J28:Q28"/>
    <mergeCell ref="J29:Q29"/>
  </mergeCells>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Check Box 1">
              <controlPr defaultSize="0" autoFill="0" autoLine="0" autoPict="0">
                <anchor moveWithCells="1">
                  <from>
                    <xdr:col>18</xdr:col>
                    <xdr:colOff>295275</xdr:colOff>
                    <xdr:row>10</xdr:row>
                    <xdr:rowOff>133350</xdr:rowOff>
                  </from>
                  <to>
                    <xdr:col>18</xdr:col>
                    <xdr:colOff>600075</xdr:colOff>
                    <xdr:row>10</xdr:row>
                    <xdr:rowOff>400050</xdr:rowOff>
                  </to>
                </anchor>
              </controlPr>
            </control>
          </mc:Choice>
        </mc:AlternateContent>
        <mc:AlternateContent xmlns:mc="http://schemas.openxmlformats.org/markup-compatibility/2006">
          <mc:Choice Requires="x14">
            <control shapeId="32770" r:id="rId5" name="Check Box 2">
              <controlPr defaultSize="0" autoFill="0" autoLine="0" autoPict="0">
                <anchor moveWithCells="1">
                  <from>
                    <xdr:col>18</xdr:col>
                    <xdr:colOff>314325</xdr:colOff>
                    <xdr:row>12</xdr:row>
                    <xdr:rowOff>152400</xdr:rowOff>
                  </from>
                  <to>
                    <xdr:col>18</xdr:col>
                    <xdr:colOff>628650</xdr:colOff>
                    <xdr:row>12</xdr:row>
                    <xdr:rowOff>371475</xdr:rowOff>
                  </to>
                </anchor>
              </controlPr>
            </control>
          </mc:Choice>
        </mc:AlternateContent>
        <mc:AlternateContent xmlns:mc="http://schemas.openxmlformats.org/markup-compatibility/2006">
          <mc:Choice Requires="x14">
            <control shapeId="32771" r:id="rId6" name="Check Box 3">
              <controlPr defaultSize="0" autoFill="0" autoLine="0" autoPict="0">
                <anchor moveWithCells="1">
                  <from>
                    <xdr:col>18</xdr:col>
                    <xdr:colOff>314325</xdr:colOff>
                    <xdr:row>13</xdr:row>
                    <xdr:rowOff>285750</xdr:rowOff>
                  </from>
                  <to>
                    <xdr:col>18</xdr:col>
                    <xdr:colOff>628650</xdr:colOff>
                    <xdr:row>13</xdr:row>
                    <xdr:rowOff>504825</xdr:rowOff>
                  </to>
                </anchor>
              </controlPr>
            </control>
          </mc:Choice>
        </mc:AlternateContent>
        <mc:AlternateContent xmlns:mc="http://schemas.openxmlformats.org/markup-compatibility/2006">
          <mc:Choice Requires="x14">
            <control shapeId="32772" r:id="rId7" name="Check Box 4">
              <controlPr defaultSize="0" autoFill="0" autoLine="0" autoPict="0">
                <anchor moveWithCells="1">
                  <from>
                    <xdr:col>18</xdr:col>
                    <xdr:colOff>314325</xdr:colOff>
                    <xdr:row>14</xdr:row>
                    <xdr:rowOff>152400</xdr:rowOff>
                  </from>
                  <to>
                    <xdr:col>18</xdr:col>
                    <xdr:colOff>628650</xdr:colOff>
                    <xdr:row>14</xdr:row>
                    <xdr:rowOff>371475</xdr:rowOff>
                  </to>
                </anchor>
              </controlPr>
            </control>
          </mc:Choice>
        </mc:AlternateContent>
        <mc:AlternateContent xmlns:mc="http://schemas.openxmlformats.org/markup-compatibility/2006">
          <mc:Choice Requires="x14">
            <control shapeId="32773" r:id="rId8" name="Check Box 5">
              <controlPr defaultSize="0" autoFill="0" autoLine="0" autoPict="0">
                <anchor moveWithCells="1">
                  <from>
                    <xdr:col>18</xdr:col>
                    <xdr:colOff>314325</xdr:colOff>
                    <xdr:row>15</xdr:row>
                    <xdr:rowOff>152400</xdr:rowOff>
                  </from>
                  <to>
                    <xdr:col>18</xdr:col>
                    <xdr:colOff>628650</xdr:colOff>
                    <xdr:row>15</xdr:row>
                    <xdr:rowOff>371475</xdr:rowOff>
                  </to>
                </anchor>
              </controlPr>
            </control>
          </mc:Choice>
        </mc:AlternateContent>
        <mc:AlternateContent xmlns:mc="http://schemas.openxmlformats.org/markup-compatibility/2006">
          <mc:Choice Requires="x14">
            <control shapeId="32774" r:id="rId9" name="Check Box 6">
              <controlPr defaultSize="0" autoFill="0" autoLine="0" autoPict="0">
                <anchor moveWithCells="1">
                  <from>
                    <xdr:col>18</xdr:col>
                    <xdr:colOff>314325</xdr:colOff>
                    <xdr:row>16</xdr:row>
                    <xdr:rowOff>152400</xdr:rowOff>
                  </from>
                  <to>
                    <xdr:col>18</xdr:col>
                    <xdr:colOff>628650</xdr:colOff>
                    <xdr:row>16</xdr:row>
                    <xdr:rowOff>371475</xdr:rowOff>
                  </to>
                </anchor>
              </controlPr>
            </control>
          </mc:Choice>
        </mc:AlternateContent>
        <mc:AlternateContent xmlns:mc="http://schemas.openxmlformats.org/markup-compatibility/2006">
          <mc:Choice Requires="x14">
            <control shapeId="32775" r:id="rId10" name="Check Box 7">
              <controlPr defaultSize="0" autoFill="0" autoLine="0" autoPict="0">
                <anchor moveWithCells="1">
                  <from>
                    <xdr:col>18</xdr:col>
                    <xdr:colOff>314325</xdr:colOff>
                    <xdr:row>17</xdr:row>
                    <xdr:rowOff>200025</xdr:rowOff>
                  </from>
                  <to>
                    <xdr:col>18</xdr:col>
                    <xdr:colOff>628650</xdr:colOff>
                    <xdr:row>17</xdr:row>
                    <xdr:rowOff>419100</xdr:rowOff>
                  </to>
                </anchor>
              </controlPr>
            </control>
          </mc:Choice>
        </mc:AlternateContent>
        <mc:AlternateContent xmlns:mc="http://schemas.openxmlformats.org/markup-compatibility/2006">
          <mc:Choice Requires="x14">
            <control shapeId="32776" r:id="rId11" name="Check Box 8">
              <controlPr defaultSize="0" autoFill="0" autoLine="0" autoPict="0">
                <anchor moveWithCells="1">
                  <from>
                    <xdr:col>18</xdr:col>
                    <xdr:colOff>314325</xdr:colOff>
                    <xdr:row>18</xdr:row>
                    <xdr:rowOff>219075</xdr:rowOff>
                  </from>
                  <to>
                    <xdr:col>18</xdr:col>
                    <xdr:colOff>628650</xdr:colOff>
                    <xdr:row>18</xdr:row>
                    <xdr:rowOff>428625</xdr:rowOff>
                  </to>
                </anchor>
              </controlPr>
            </control>
          </mc:Choice>
        </mc:AlternateContent>
        <mc:AlternateContent xmlns:mc="http://schemas.openxmlformats.org/markup-compatibility/2006">
          <mc:Choice Requires="x14">
            <control shapeId="32777" r:id="rId12" name="Check Box 9">
              <controlPr defaultSize="0" autoFill="0" autoLine="0" autoPict="0">
                <anchor moveWithCells="1">
                  <from>
                    <xdr:col>18</xdr:col>
                    <xdr:colOff>314325</xdr:colOff>
                    <xdr:row>19</xdr:row>
                    <xdr:rowOff>152400</xdr:rowOff>
                  </from>
                  <to>
                    <xdr:col>18</xdr:col>
                    <xdr:colOff>628650</xdr:colOff>
                    <xdr:row>19</xdr:row>
                    <xdr:rowOff>371475</xdr:rowOff>
                  </to>
                </anchor>
              </controlPr>
            </control>
          </mc:Choice>
        </mc:AlternateContent>
        <mc:AlternateContent xmlns:mc="http://schemas.openxmlformats.org/markup-compatibility/2006">
          <mc:Choice Requires="x14">
            <control shapeId="32778" r:id="rId13" name="Check Box 10">
              <controlPr defaultSize="0" autoFill="0" autoLine="0" autoPict="0">
                <anchor moveWithCells="1">
                  <from>
                    <xdr:col>18</xdr:col>
                    <xdr:colOff>314325</xdr:colOff>
                    <xdr:row>26</xdr:row>
                    <xdr:rowOff>152400</xdr:rowOff>
                  </from>
                  <to>
                    <xdr:col>18</xdr:col>
                    <xdr:colOff>628650</xdr:colOff>
                    <xdr:row>26</xdr:row>
                    <xdr:rowOff>371475</xdr:rowOff>
                  </to>
                </anchor>
              </controlPr>
            </control>
          </mc:Choice>
        </mc:AlternateContent>
        <mc:AlternateContent xmlns:mc="http://schemas.openxmlformats.org/markup-compatibility/2006">
          <mc:Choice Requires="x14">
            <control shapeId="32779" r:id="rId14" name="Check Box 11">
              <controlPr defaultSize="0" autoFill="0" autoLine="0" autoPict="0">
                <anchor moveWithCells="1">
                  <from>
                    <xdr:col>18</xdr:col>
                    <xdr:colOff>314325</xdr:colOff>
                    <xdr:row>28</xdr:row>
                    <xdr:rowOff>152400</xdr:rowOff>
                  </from>
                  <to>
                    <xdr:col>18</xdr:col>
                    <xdr:colOff>628650</xdr:colOff>
                    <xdr:row>28</xdr:row>
                    <xdr:rowOff>371475</xdr:rowOff>
                  </to>
                </anchor>
              </controlPr>
            </control>
          </mc:Choice>
        </mc:AlternateContent>
        <mc:AlternateContent xmlns:mc="http://schemas.openxmlformats.org/markup-compatibility/2006">
          <mc:Choice Requires="x14">
            <control shapeId="32780" r:id="rId15" name="Check Box 12">
              <controlPr defaultSize="0" autoFill="0" autoLine="0" autoPict="0">
                <anchor moveWithCells="1">
                  <from>
                    <xdr:col>18</xdr:col>
                    <xdr:colOff>314325</xdr:colOff>
                    <xdr:row>31</xdr:row>
                    <xdr:rowOff>228600</xdr:rowOff>
                  </from>
                  <to>
                    <xdr:col>18</xdr:col>
                    <xdr:colOff>628650</xdr:colOff>
                    <xdr:row>31</xdr:row>
                    <xdr:rowOff>438150</xdr:rowOff>
                  </to>
                </anchor>
              </controlPr>
            </control>
          </mc:Choice>
        </mc:AlternateContent>
        <mc:AlternateContent xmlns:mc="http://schemas.openxmlformats.org/markup-compatibility/2006">
          <mc:Choice Requires="x14">
            <control shapeId="32781" r:id="rId16" name="Check Box 13">
              <controlPr defaultSize="0" autoFill="0" autoLine="0" autoPict="0">
                <anchor moveWithCells="1">
                  <from>
                    <xdr:col>18</xdr:col>
                    <xdr:colOff>314325</xdr:colOff>
                    <xdr:row>30</xdr:row>
                    <xdr:rowOff>152400</xdr:rowOff>
                  </from>
                  <to>
                    <xdr:col>18</xdr:col>
                    <xdr:colOff>628650</xdr:colOff>
                    <xdr:row>30</xdr:row>
                    <xdr:rowOff>371475</xdr:rowOff>
                  </to>
                </anchor>
              </controlPr>
            </control>
          </mc:Choice>
        </mc:AlternateContent>
        <mc:AlternateContent xmlns:mc="http://schemas.openxmlformats.org/markup-compatibility/2006">
          <mc:Choice Requires="x14">
            <control shapeId="32782" r:id="rId17" name="Check Box 14">
              <controlPr defaultSize="0" autoFill="0" autoLine="0" autoPict="0">
                <anchor moveWithCells="1">
                  <from>
                    <xdr:col>18</xdr:col>
                    <xdr:colOff>314325</xdr:colOff>
                    <xdr:row>29</xdr:row>
                    <xdr:rowOff>152400</xdr:rowOff>
                  </from>
                  <to>
                    <xdr:col>18</xdr:col>
                    <xdr:colOff>628650</xdr:colOff>
                    <xdr:row>29</xdr:row>
                    <xdr:rowOff>371475</xdr:rowOff>
                  </to>
                </anchor>
              </controlPr>
            </control>
          </mc:Choice>
        </mc:AlternateContent>
        <mc:AlternateContent xmlns:mc="http://schemas.openxmlformats.org/markup-compatibility/2006">
          <mc:Choice Requires="x14">
            <control shapeId="32783" r:id="rId18" name="Check Box 15">
              <controlPr defaultSize="0" autoFill="0" autoLine="0" autoPict="0">
                <anchor moveWithCells="1">
                  <from>
                    <xdr:col>18</xdr:col>
                    <xdr:colOff>314325</xdr:colOff>
                    <xdr:row>38</xdr:row>
                    <xdr:rowOff>228600</xdr:rowOff>
                  </from>
                  <to>
                    <xdr:col>18</xdr:col>
                    <xdr:colOff>628650</xdr:colOff>
                    <xdr:row>38</xdr:row>
                    <xdr:rowOff>438150</xdr:rowOff>
                  </to>
                </anchor>
              </controlPr>
            </control>
          </mc:Choice>
        </mc:AlternateContent>
        <mc:AlternateContent xmlns:mc="http://schemas.openxmlformats.org/markup-compatibility/2006">
          <mc:Choice Requires="x14">
            <control shapeId="32784" r:id="rId19" name="Check Box 16">
              <controlPr defaultSize="0" autoFill="0" autoLine="0" autoPict="0">
                <anchor moveWithCells="1">
                  <from>
                    <xdr:col>18</xdr:col>
                    <xdr:colOff>314325</xdr:colOff>
                    <xdr:row>40</xdr:row>
                    <xdr:rowOff>152400</xdr:rowOff>
                  </from>
                  <to>
                    <xdr:col>18</xdr:col>
                    <xdr:colOff>628650</xdr:colOff>
                    <xdr:row>40</xdr:row>
                    <xdr:rowOff>371475</xdr:rowOff>
                  </to>
                </anchor>
              </controlPr>
            </control>
          </mc:Choice>
        </mc:AlternateContent>
        <mc:AlternateContent xmlns:mc="http://schemas.openxmlformats.org/markup-compatibility/2006">
          <mc:Choice Requires="x14">
            <control shapeId="32785" r:id="rId20" name="Check Box 17">
              <controlPr defaultSize="0" autoFill="0" autoLine="0" autoPict="0">
                <anchor moveWithCells="1">
                  <from>
                    <xdr:col>18</xdr:col>
                    <xdr:colOff>314325</xdr:colOff>
                    <xdr:row>41</xdr:row>
                    <xdr:rowOff>152400</xdr:rowOff>
                  </from>
                  <to>
                    <xdr:col>18</xdr:col>
                    <xdr:colOff>628650</xdr:colOff>
                    <xdr:row>41</xdr:row>
                    <xdr:rowOff>371475</xdr:rowOff>
                  </to>
                </anchor>
              </controlPr>
            </control>
          </mc:Choice>
        </mc:AlternateContent>
        <mc:AlternateContent xmlns:mc="http://schemas.openxmlformats.org/markup-compatibility/2006">
          <mc:Choice Requires="x14">
            <control shapeId="32786" r:id="rId21" name="Check Box 18">
              <controlPr defaultSize="0" autoFill="0" autoLine="0" autoPict="0">
                <anchor moveWithCells="1">
                  <from>
                    <xdr:col>18</xdr:col>
                    <xdr:colOff>314325</xdr:colOff>
                    <xdr:row>42</xdr:row>
                    <xdr:rowOff>152400</xdr:rowOff>
                  </from>
                  <to>
                    <xdr:col>18</xdr:col>
                    <xdr:colOff>628650</xdr:colOff>
                    <xdr:row>42</xdr:row>
                    <xdr:rowOff>371475</xdr:rowOff>
                  </to>
                </anchor>
              </controlPr>
            </control>
          </mc:Choice>
        </mc:AlternateContent>
        <mc:AlternateContent xmlns:mc="http://schemas.openxmlformats.org/markup-compatibility/2006">
          <mc:Choice Requires="x14">
            <control shapeId="32787" r:id="rId22" name="Check Box 19">
              <controlPr defaultSize="0" autoFill="0" autoLine="0" autoPict="0">
                <anchor moveWithCells="1">
                  <from>
                    <xdr:col>18</xdr:col>
                    <xdr:colOff>314325</xdr:colOff>
                    <xdr:row>43</xdr:row>
                    <xdr:rowOff>152400</xdr:rowOff>
                  </from>
                  <to>
                    <xdr:col>18</xdr:col>
                    <xdr:colOff>628650</xdr:colOff>
                    <xdr:row>43</xdr:row>
                    <xdr:rowOff>371475</xdr:rowOff>
                  </to>
                </anchor>
              </controlPr>
            </control>
          </mc:Choice>
        </mc:AlternateContent>
        <mc:AlternateContent xmlns:mc="http://schemas.openxmlformats.org/markup-compatibility/2006">
          <mc:Choice Requires="x14">
            <control shapeId="32788" r:id="rId23" name="Check Box 20">
              <controlPr defaultSize="0" autoFill="0" autoLine="0" autoPict="0">
                <anchor moveWithCells="1">
                  <from>
                    <xdr:col>18</xdr:col>
                    <xdr:colOff>314325</xdr:colOff>
                    <xdr:row>44</xdr:row>
                    <xdr:rowOff>152400</xdr:rowOff>
                  </from>
                  <to>
                    <xdr:col>18</xdr:col>
                    <xdr:colOff>628650</xdr:colOff>
                    <xdr:row>44</xdr:row>
                    <xdr:rowOff>371475</xdr:rowOff>
                  </to>
                </anchor>
              </controlPr>
            </control>
          </mc:Choice>
        </mc:AlternateContent>
        <mc:AlternateContent xmlns:mc="http://schemas.openxmlformats.org/markup-compatibility/2006">
          <mc:Choice Requires="x14">
            <control shapeId="32789" r:id="rId24" name="Check Box 21">
              <controlPr defaultSize="0" autoFill="0" autoLine="0" autoPict="0">
                <anchor moveWithCells="1">
                  <from>
                    <xdr:col>18</xdr:col>
                    <xdr:colOff>314325</xdr:colOff>
                    <xdr:row>45</xdr:row>
                    <xdr:rowOff>152400</xdr:rowOff>
                  </from>
                  <to>
                    <xdr:col>18</xdr:col>
                    <xdr:colOff>628650</xdr:colOff>
                    <xdr:row>45</xdr:row>
                    <xdr:rowOff>371475</xdr:rowOff>
                  </to>
                </anchor>
              </controlPr>
            </control>
          </mc:Choice>
        </mc:AlternateContent>
        <mc:AlternateContent xmlns:mc="http://schemas.openxmlformats.org/markup-compatibility/2006">
          <mc:Choice Requires="x14">
            <control shapeId="32790" r:id="rId25" name="Check Box 22">
              <controlPr defaultSize="0" autoFill="0" autoLine="0" autoPict="0">
                <anchor moveWithCells="1">
                  <from>
                    <xdr:col>18</xdr:col>
                    <xdr:colOff>314325</xdr:colOff>
                    <xdr:row>47</xdr:row>
                    <xdr:rowOff>152400</xdr:rowOff>
                  </from>
                  <to>
                    <xdr:col>18</xdr:col>
                    <xdr:colOff>628650</xdr:colOff>
                    <xdr:row>47</xdr:row>
                    <xdr:rowOff>371475</xdr:rowOff>
                  </to>
                </anchor>
              </controlPr>
            </control>
          </mc:Choice>
        </mc:AlternateContent>
        <mc:AlternateContent xmlns:mc="http://schemas.openxmlformats.org/markup-compatibility/2006">
          <mc:Choice Requires="x14">
            <control shapeId="32791" r:id="rId26" name="Check Box 23">
              <controlPr defaultSize="0" autoFill="0" autoLine="0" autoPict="0">
                <anchor moveWithCells="1">
                  <from>
                    <xdr:col>18</xdr:col>
                    <xdr:colOff>314325</xdr:colOff>
                    <xdr:row>54</xdr:row>
                    <xdr:rowOff>152400</xdr:rowOff>
                  </from>
                  <to>
                    <xdr:col>18</xdr:col>
                    <xdr:colOff>628650</xdr:colOff>
                    <xdr:row>54</xdr:row>
                    <xdr:rowOff>371475</xdr:rowOff>
                  </to>
                </anchor>
              </controlPr>
            </control>
          </mc:Choice>
        </mc:AlternateContent>
        <mc:AlternateContent xmlns:mc="http://schemas.openxmlformats.org/markup-compatibility/2006">
          <mc:Choice Requires="x14">
            <control shapeId="32792" r:id="rId27" name="Check Box 24">
              <controlPr defaultSize="0" autoFill="0" autoLine="0" autoPict="0">
                <anchor moveWithCells="1">
                  <from>
                    <xdr:col>18</xdr:col>
                    <xdr:colOff>314325</xdr:colOff>
                    <xdr:row>56</xdr:row>
                    <xdr:rowOff>133350</xdr:rowOff>
                  </from>
                  <to>
                    <xdr:col>18</xdr:col>
                    <xdr:colOff>628650</xdr:colOff>
                    <xdr:row>56</xdr:row>
                    <xdr:rowOff>352425</xdr:rowOff>
                  </to>
                </anchor>
              </controlPr>
            </control>
          </mc:Choice>
        </mc:AlternateContent>
        <mc:AlternateContent xmlns:mc="http://schemas.openxmlformats.org/markup-compatibility/2006">
          <mc:Choice Requires="x14">
            <control shapeId="32793" r:id="rId28" name="Check Box 25">
              <controlPr defaultSize="0" autoFill="0" autoLine="0" autoPict="0">
                <anchor moveWithCells="1">
                  <from>
                    <xdr:col>18</xdr:col>
                    <xdr:colOff>323850</xdr:colOff>
                    <xdr:row>68</xdr:row>
                    <xdr:rowOff>238125</xdr:rowOff>
                  </from>
                  <to>
                    <xdr:col>18</xdr:col>
                    <xdr:colOff>628650</xdr:colOff>
                    <xdr:row>68</xdr:row>
                    <xdr:rowOff>447675</xdr:rowOff>
                  </to>
                </anchor>
              </controlPr>
            </control>
          </mc:Choice>
        </mc:AlternateContent>
        <mc:AlternateContent xmlns:mc="http://schemas.openxmlformats.org/markup-compatibility/2006">
          <mc:Choice Requires="x14">
            <control shapeId="32794" r:id="rId29" name="Check Box 26">
              <controlPr defaultSize="0" autoFill="0" autoLine="0" autoPict="0">
                <anchor moveWithCells="1">
                  <from>
                    <xdr:col>18</xdr:col>
                    <xdr:colOff>314325</xdr:colOff>
                    <xdr:row>70</xdr:row>
                    <xdr:rowOff>247650</xdr:rowOff>
                  </from>
                  <to>
                    <xdr:col>18</xdr:col>
                    <xdr:colOff>628650</xdr:colOff>
                    <xdr:row>70</xdr:row>
                    <xdr:rowOff>466725</xdr:rowOff>
                  </to>
                </anchor>
              </controlPr>
            </control>
          </mc:Choice>
        </mc:AlternateContent>
        <mc:AlternateContent xmlns:mc="http://schemas.openxmlformats.org/markup-compatibility/2006">
          <mc:Choice Requires="x14">
            <control shapeId="32795" r:id="rId30" name="Check Box 27">
              <controlPr defaultSize="0" autoFill="0" autoLine="0" autoPict="0">
                <anchor moveWithCells="1">
                  <from>
                    <xdr:col>18</xdr:col>
                    <xdr:colOff>314325</xdr:colOff>
                    <xdr:row>72</xdr:row>
                    <xdr:rowOff>152400</xdr:rowOff>
                  </from>
                  <to>
                    <xdr:col>18</xdr:col>
                    <xdr:colOff>628650</xdr:colOff>
                    <xdr:row>72</xdr:row>
                    <xdr:rowOff>371475</xdr:rowOff>
                  </to>
                </anchor>
              </controlPr>
            </control>
          </mc:Choice>
        </mc:AlternateContent>
        <mc:AlternateContent xmlns:mc="http://schemas.openxmlformats.org/markup-compatibility/2006">
          <mc:Choice Requires="x14">
            <control shapeId="32796" r:id="rId31" name="Check Box 28">
              <controlPr defaultSize="0" autoFill="0" autoLine="0" autoPict="0">
                <anchor moveWithCells="1">
                  <from>
                    <xdr:col>18</xdr:col>
                    <xdr:colOff>314325</xdr:colOff>
                    <xdr:row>84</xdr:row>
                    <xdr:rowOff>152400</xdr:rowOff>
                  </from>
                  <to>
                    <xdr:col>18</xdr:col>
                    <xdr:colOff>628650</xdr:colOff>
                    <xdr:row>84</xdr:row>
                    <xdr:rowOff>371475</xdr:rowOff>
                  </to>
                </anchor>
              </controlPr>
            </control>
          </mc:Choice>
        </mc:AlternateContent>
        <mc:AlternateContent xmlns:mc="http://schemas.openxmlformats.org/markup-compatibility/2006">
          <mc:Choice Requires="x14">
            <control shapeId="32797" r:id="rId32" name="Check Box 29">
              <controlPr defaultSize="0" autoFill="0" autoLine="0" autoPict="0">
                <anchor moveWithCells="1">
                  <from>
                    <xdr:col>18</xdr:col>
                    <xdr:colOff>314325</xdr:colOff>
                    <xdr:row>86</xdr:row>
                    <xdr:rowOff>200025</xdr:rowOff>
                  </from>
                  <to>
                    <xdr:col>18</xdr:col>
                    <xdr:colOff>628650</xdr:colOff>
                    <xdr:row>86</xdr:row>
                    <xdr:rowOff>419100</xdr:rowOff>
                  </to>
                </anchor>
              </controlPr>
            </control>
          </mc:Choice>
        </mc:AlternateContent>
        <mc:AlternateContent xmlns:mc="http://schemas.openxmlformats.org/markup-compatibility/2006">
          <mc:Choice Requires="x14">
            <control shapeId="32798" r:id="rId33" name="Check Box 30">
              <controlPr defaultSize="0" autoFill="0" autoLine="0" autoPict="0">
                <anchor moveWithCells="1">
                  <from>
                    <xdr:col>18</xdr:col>
                    <xdr:colOff>314325</xdr:colOff>
                    <xdr:row>87</xdr:row>
                    <xdr:rowOff>152400</xdr:rowOff>
                  </from>
                  <to>
                    <xdr:col>18</xdr:col>
                    <xdr:colOff>628650</xdr:colOff>
                    <xdr:row>87</xdr:row>
                    <xdr:rowOff>371475</xdr:rowOff>
                  </to>
                </anchor>
              </controlPr>
            </control>
          </mc:Choice>
        </mc:AlternateContent>
        <mc:AlternateContent xmlns:mc="http://schemas.openxmlformats.org/markup-compatibility/2006">
          <mc:Choice Requires="x14">
            <control shapeId="32799" r:id="rId34" name="Check Box 31">
              <controlPr defaultSize="0" autoFill="0" autoLine="0" autoPict="0">
                <anchor moveWithCells="1">
                  <from>
                    <xdr:col>18</xdr:col>
                    <xdr:colOff>314325</xdr:colOff>
                    <xdr:row>89</xdr:row>
                    <xdr:rowOff>152400</xdr:rowOff>
                  </from>
                  <to>
                    <xdr:col>18</xdr:col>
                    <xdr:colOff>628650</xdr:colOff>
                    <xdr:row>89</xdr:row>
                    <xdr:rowOff>371475</xdr:rowOff>
                  </to>
                </anchor>
              </controlPr>
            </control>
          </mc:Choice>
        </mc:AlternateContent>
        <mc:AlternateContent xmlns:mc="http://schemas.openxmlformats.org/markup-compatibility/2006">
          <mc:Choice Requires="x14">
            <control shapeId="32800" r:id="rId35" name="Check Box 32">
              <controlPr defaultSize="0" autoFill="0" autoLine="0" autoPict="0">
                <anchor moveWithCells="1">
                  <from>
                    <xdr:col>18</xdr:col>
                    <xdr:colOff>314325</xdr:colOff>
                    <xdr:row>90</xdr:row>
                    <xdr:rowOff>152400</xdr:rowOff>
                  </from>
                  <to>
                    <xdr:col>18</xdr:col>
                    <xdr:colOff>628650</xdr:colOff>
                    <xdr:row>90</xdr:row>
                    <xdr:rowOff>371475</xdr:rowOff>
                  </to>
                </anchor>
              </controlPr>
            </control>
          </mc:Choice>
        </mc:AlternateContent>
        <mc:AlternateContent xmlns:mc="http://schemas.openxmlformats.org/markup-compatibility/2006">
          <mc:Choice Requires="x14">
            <control shapeId="32801" r:id="rId36" name="Check Box 33">
              <controlPr defaultSize="0" autoFill="0" autoLine="0" autoPict="0">
                <anchor moveWithCells="1">
                  <from>
                    <xdr:col>18</xdr:col>
                    <xdr:colOff>314325</xdr:colOff>
                    <xdr:row>97</xdr:row>
                    <xdr:rowOff>238125</xdr:rowOff>
                  </from>
                  <to>
                    <xdr:col>18</xdr:col>
                    <xdr:colOff>628650</xdr:colOff>
                    <xdr:row>97</xdr:row>
                    <xdr:rowOff>447675</xdr:rowOff>
                  </to>
                </anchor>
              </controlPr>
            </control>
          </mc:Choice>
        </mc:AlternateContent>
        <mc:AlternateContent xmlns:mc="http://schemas.openxmlformats.org/markup-compatibility/2006">
          <mc:Choice Requires="x14">
            <control shapeId="32802" r:id="rId37" name="Check Box 34">
              <controlPr defaultSize="0" autoFill="0" autoLine="0" autoPict="0">
                <anchor moveWithCells="1">
                  <from>
                    <xdr:col>18</xdr:col>
                    <xdr:colOff>314325</xdr:colOff>
                    <xdr:row>99</xdr:row>
                    <xdr:rowOff>152400</xdr:rowOff>
                  </from>
                  <to>
                    <xdr:col>18</xdr:col>
                    <xdr:colOff>628650</xdr:colOff>
                    <xdr:row>99</xdr:row>
                    <xdr:rowOff>371475</xdr:rowOff>
                  </to>
                </anchor>
              </controlPr>
            </control>
          </mc:Choice>
        </mc:AlternateContent>
        <mc:AlternateContent xmlns:mc="http://schemas.openxmlformats.org/markup-compatibility/2006">
          <mc:Choice Requires="x14">
            <control shapeId="32803" r:id="rId38" name="Check Box 35">
              <controlPr defaultSize="0" autoFill="0" autoLine="0" autoPict="0">
                <anchor moveWithCells="1">
                  <from>
                    <xdr:col>18</xdr:col>
                    <xdr:colOff>314325</xdr:colOff>
                    <xdr:row>100</xdr:row>
                    <xdr:rowOff>323850</xdr:rowOff>
                  </from>
                  <to>
                    <xdr:col>18</xdr:col>
                    <xdr:colOff>628650</xdr:colOff>
                    <xdr:row>100</xdr:row>
                    <xdr:rowOff>533400</xdr:rowOff>
                  </to>
                </anchor>
              </controlPr>
            </control>
          </mc:Choice>
        </mc:AlternateContent>
        <mc:AlternateContent xmlns:mc="http://schemas.openxmlformats.org/markup-compatibility/2006">
          <mc:Choice Requires="x14">
            <control shapeId="32804" r:id="rId39" name="Check Box 36">
              <controlPr defaultSize="0" autoFill="0" autoLine="0" autoPict="0">
                <anchor moveWithCells="1">
                  <from>
                    <xdr:col>18</xdr:col>
                    <xdr:colOff>323850</xdr:colOff>
                    <xdr:row>102</xdr:row>
                    <xdr:rowOff>228600</xdr:rowOff>
                  </from>
                  <to>
                    <xdr:col>18</xdr:col>
                    <xdr:colOff>628650</xdr:colOff>
                    <xdr:row>102</xdr:row>
                    <xdr:rowOff>438150</xdr:rowOff>
                  </to>
                </anchor>
              </controlPr>
            </control>
          </mc:Choice>
        </mc:AlternateContent>
        <mc:AlternateContent xmlns:mc="http://schemas.openxmlformats.org/markup-compatibility/2006">
          <mc:Choice Requires="x14">
            <control shapeId="32805" r:id="rId40" name="Check Box 37">
              <controlPr defaultSize="0" autoFill="0" autoLine="0" autoPict="0">
                <anchor moveWithCells="1">
                  <from>
                    <xdr:col>18</xdr:col>
                    <xdr:colOff>314325</xdr:colOff>
                    <xdr:row>103</xdr:row>
                    <xdr:rowOff>219075</xdr:rowOff>
                  </from>
                  <to>
                    <xdr:col>18</xdr:col>
                    <xdr:colOff>628650</xdr:colOff>
                    <xdr:row>103</xdr:row>
                    <xdr:rowOff>428625</xdr:rowOff>
                  </to>
                </anchor>
              </controlPr>
            </control>
          </mc:Choice>
        </mc:AlternateContent>
        <mc:AlternateContent xmlns:mc="http://schemas.openxmlformats.org/markup-compatibility/2006">
          <mc:Choice Requires="x14">
            <control shapeId="32806" r:id="rId41" name="Check Box 38">
              <controlPr defaultSize="0" autoFill="0" autoLine="0" autoPict="0">
                <anchor moveWithCells="1">
                  <from>
                    <xdr:col>18</xdr:col>
                    <xdr:colOff>314325</xdr:colOff>
                    <xdr:row>115</xdr:row>
                    <xdr:rowOff>238125</xdr:rowOff>
                  </from>
                  <to>
                    <xdr:col>18</xdr:col>
                    <xdr:colOff>628650</xdr:colOff>
                    <xdr:row>115</xdr:row>
                    <xdr:rowOff>447675</xdr:rowOff>
                  </to>
                </anchor>
              </controlPr>
            </control>
          </mc:Choice>
        </mc:AlternateContent>
        <mc:AlternateContent xmlns:mc="http://schemas.openxmlformats.org/markup-compatibility/2006">
          <mc:Choice Requires="x14">
            <control shapeId="32807" r:id="rId42" name="Check Box 39">
              <controlPr defaultSize="0" autoFill="0" autoLine="0" autoPict="0">
                <anchor moveWithCells="1">
                  <from>
                    <xdr:col>18</xdr:col>
                    <xdr:colOff>314325</xdr:colOff>
                    <xdr:row>117</xdr:row>
                    <xdr:rowOff>152400</xdr:rowOff>
                  </from>
                  <to>
                    <xdr:col>18</xdr:col>
                    <xdr:colOff>628650</xdr:colOff>
                    <xdr:row>117</xdr:row>
                    <xdr:rowOff>371475</xdr:rowOff>
                  </to>
                </anchor>
              </controlPr>
            </control>
          </mc:Choice>
        </mc:AlternateContent>
        <mc:AlternateContent xmlns:mc="http://schemas.openxmlformats.org/markup-compatibility/2006">
          <mc:Choice Requires="x14">
            <control shapeId="32808" r:id="rId43" name="Check Box 40">
              <controlPr defaultSize="0" autoFill="0" autoLine="0" autoPict="0">
                <anchor moveWithCells="1">
                  <from>
                    <xdr:col>18</xdr:col>
                    <xdr:colOff>323850</xdr:colOff>
                    <xdr:row>124</xdr:row>
                    <xdr:rowOff>219075</xdr:rowOff>
                  </from>
                  <to>
                    <xdr:col>18</xdr:col>
                    <xdr:colOff>628650</xdr:colOff>
                    <xdr:row>124</xdr:row>
                    <xdr:rowOff>428625</xdr:rowOff>
                  </to>
                </anchor>
              </controlPr>
            </control>
          </mc:Choice>
        </mc:AlternateContent>
        <mc:AlternateContent xmlns:mc="http://schemas.openxmlformats.org/markup-compatibility/2006">
          <mc:Choice Requires="x14">
            <control shapeId="32809" r:id="rId44" name="Check Box 41">
              <controlPr defaultSize="0" autoFill="0" autoLine="0" autoPict="0">
                <anchor moveWithCells="1">
                  <from>
                    <xdr:col>18</xdr:col>
                    <xdr:colOff>314325</xdr:colOff>
                    <xdr:row>125</xdr:row>
                    <xdr:rowOff>314325</xdr:rowOff>
                  </from>
                  <to>
                    <xdr:col>18</xdr:col>
                    <xdr:colOff>628650</xdr:colOff>
                    <xdr:row>125</xdr:row>
                    <xdr:rowOff>523875</xdr:rowOff>
                  </to>
                </anchor>
              </controlPr>
            </control>
          </mc:Choice>
        </mc:AlternateContent>
        <mc:AlternateContent xmlns:mc="http://schemas.openxmlformats.org/markup-compatibility/2006">
          <mc:Choice Requires="x14">
            <control shapeId="32810" r:id="rId45" name="Check Box 42">
              <controlPr defaultSize="0" autoFill="0" autoLine="0" autoPict="0">
                <anchor moveWithCells="1">
                  <from>
                    <xdr:col>18</xdr:col>
                    <xdr:colOff>314325</xdr:colOff>
                    <xdr:row>127</xdr:row>
                    <xdr:rowOff>152400</xdr:rowOff>
                  </from>
                  <to>
                    <xdr:col>18</xdr:col>
                    <xdr:colOff>628650</xdr:colOff>
                    <xdr:row>127</xdr:row>
                    <xdr:rowOff>371475</xdr:rowOff>
                  </to>
                </anchor>
              </controlPr>
            </control>
          </mc:Choice>
        </mc:AlternateContent>
        <mc:AlternateContent xmlns:mc="http://schemas.openxmlformats.org/markup-compatibility/2006">
          <mc:Choice Requires="x14">
            <control shapeId="32811" r:id="rId46" name="Check Box 43">
              <controlPr defaultSize="0" autoFill="0" autoLine="0" autoPict="0">
                <anchor moveWithCells="1">
                  <from>
                    <xdr:col>18</xdr:col>
                    <xdr:colOff>314325</xdr:colOff>
                    <xdr:row>128</xdr:row>
                    <xdr:rowOff>152400</xdr:rowOff>
                  </from>
                  <to>
                    <xdr:col>18</xdr:col>
                    <xdr:colOff>628650</xdr:colOff>
                    <xdr:row>128</xdr:row>
                    <xdr:rowOff>371475</xdr:rowOff>
                  </to>
                </anchor>
              </controlPr>
            </control>
          </mc:Choice>
        </mc:AlternateContent>
        <mc:AlternateContent xmlns:mc="http://schemas.openxmlformats.org/markup-compatibility/2006">
          <mc:Choice Requires="x14">
            <control shapeId="32812" r:id="rId47" name="Check Box 44">
              <controlPr defaultSize="0" autoFill="0" autoLine="0" autoPict="0">
                <anchor moveWithCells="1">
                  <from>
                    <xdr:col>18</xdr:col>
                    <xdr:colOff>314325</xdr:colOff>
                    <xdr:row>129</xdr:row>
                    <xdr:rowOff>152400</xdr:rowOff>
                  </from>
                  <to>
                    <xdr:col>18</xdr:col>
                    <xdr:colOff>628650</xdr:colOff>
                    <xdr:row>129</xdr:row>
                    <xdr:rowOff>371475</xdr:rowOff>
                  </to>
                </anchor>
              </controlPr>
            </control>
          </mc:Choice>
        </mc:AlternateContent>
        <mc:AlternateContent xmlns:mc="http://schemas.openxmlformats.org/markup-compatibility/2006">
          <mc:Choice Requires="x14">
            <control shapeId="32813" r:id="rId48" name="Check Box 45">
              <controlPr defaultSize="0" autoFill="0" autoLine="0" autoPict="0">
                <anchor moveWithCells="1">
                  <from>
                    <xdr:col>18</xdr:col>
                    <xdr:colOff>314325</xdr:colOff>
                    <xdr:row>130</xdr:row>
                    <xdr:rowOff>190500</xdr:rowOff>
                  </from>
                  <to>
                    <xdr:col>18</xdr:col>
                    <xdr:colOff>628650</xdr:colOff>
                    <xdr:row>130</xdr:row>
                    <xdr:rowOff>409575</xdr:rowOff>
                  </to>
                </anchor>
              </controlPr>
            </control>
          </mc:Choice>
        </mc:AlternateContent>
        <mc:AlternateContent xmlns:mc="http://schemas.openxmlformats.org/markup-compatibility/2006">
          <mc:Choice Requires="x14">
            <control shapeId="32814" r:id="rId49" name="Check Box 46">
              <controlPr defaultSize="0" autoFill="0" autoLine="0" autoPict="0">
                <anchor moveWithCells="1">
                  <from>
                    <xdr:col>18</xdr:col>
                    <xdr:colOff>314325</xdr:colOff>
                    <xdr:row>133</xdr:row>
                    <xdr:rowOff>200025</xdr:rowOff>
                  </from>
                  <to>
                    <xdr:col>18</xdr:col>
                    <xdr:colOff>628650</xdr:colOff>
                    <xdr:row>133</xdr:row>
                    <xdr:rowOff>419100</xdr:rowOff>
                  </to>
                </anchor>
              </controlPr>
            </control>
          </mc:Choice>
        </mc:AlternateContent>
        <mc:AlternateContent xmlns:mc="http://schemas.openxmlformats.org/markup-compatibility/2006">
          <mc:Choice Requires="x14">
            <control shapeId="32815" r:id="rId50" name="Check Box 47">
              <controlPr defaultSize="0" autoFill="0" autoLine="0" autoPict="0">
                <anchor moveWithCells="1">
                  <from>
                    <xdr:col>18</xdr:col>
                    <xdr:colOff>314325</xdr:colOff>
                    <xdr:row>134</xdr:row>
                    <xdr:rowOff>314325</xdr:rowOff>
                  </from>
                  <to>
                    <xdr:col>18</xdr:col>
                    <xdr:colOff>628650</xdr:colOff>
                    <xdr:row>134</xdr:row>
                    <xdr:rowOff>523875</xdr:rowOff>
                  </to>
                </anchor>
              </controlPr>
            </control>
          </mc:Choice>
        </mc:AlternateContent>
        <mc:AlternateContent xmlns:mc="http://schemas.openxmlformats.org/markup-compatibility/2006">
          <mc:Choice Requires="x14">
            <control shapeId="32816" r:id="rId51" name="Check Box 48">
              <controlPr defaultSize="0" autoFill="0" autoLine="0" autoPict="0">
                <anchor moveWithCells="1">
                  <from>
                    <xdr:col>18</xdr:col>
                    <xdr:colOff>314325</xdr:colOff>
                    <xdr:row>136</xdr:row>
                    <xdr:rowOff>152400</xdr:rowOff>
                  </from>
                  <to>
                    <xdr:col>18</xdr:col>
                    <xdr:colOff>628650</xdr:colOff>
                    <xdr:row>136</xdr:row>
                    <xdr:rowOff>371475</xdr:rowOff>
                  </to>
                </anchor>
              </controlPr>
            </control>
          </mc:Choice>
        </mc:AlternateContent>
        <mc:AlternateContent xmlns:mc="http://schemas.openxmlformats.org/markup-compatibility/2006">
          <mc:Choice Requires="x14">
            <control shapeId="32817" r:id="rId52" name="Check Box 49">
              <controlPr defaultSize="0" autoFill="0" autoLine="0" autoPict="0">
                <anchor moveWithCells="1">
                  <from>
                    <xdr:col>18</xdr:col>
                    <xdr:colOff>314325</xdr:colOff>
                    <xdr:row>137</xdr:row>
                    <xdr:rowOff>152400</xdr:rowOff>
                  </from>
                  <to>
                    <xdr:col>18</xdr:col>
                    <xdr:colOff>628650</xdr:colOff>
                    <xdr:row>137</xdr:row>
                    <xdr:rowOff>371475</xdr:rowOff>
                  </to>
                </anchor>
              </controlPr>
            </control>
          </mc:Choice>
        </mc:AlternateContent>
        <mc:AlternateContent xmlns:mc="http://schemas.openxmlformats.org/markup-compatibility/2006">
          <mc:Choice Requires="x14">
            <control shapeId="32818" r:id="rId53" name="Check Box 50">
              <controlPr defaultSize="0" autoFill="0" autoLine="0" autoPict="0">
                <anchor moveWithCells="1">
                  <from>
                    <xdr:col>18</xdr:col>
                    <xdr:colOff>314325</xdr:colOff>
                    <xdr:row>149</xdr:row>
                    <xdr:rowOff>152400</xdr:rowOff>
                  </from>
                  <to>
                    <xdr:col>18</xdr:col>
                    <xdr:colOff>628650</xdr:colOff>
                    <xdr:row>149</xdr:row>
                    <xdr:rowOff>371475</xdr:rowOff>
                  </to>
                </anchor>
              </controlPr>
            </control>
          </mc:Choice>
        </mc:AlternateContent>
        <mc:AlternateContent xmlns:mc="http://schemas.openxmlformats.org/markup-compatibility/2006">
          <mc:Choice Requires="x14">
            <control shapeId="32819" r:id="rId54" name="Check Box 51">
              <controlPr defaultSize="0" autoFill="0" autoLine="0" autoPict="0">
                <anchor moveWithCells="1">
                  <from>
                    <xdr:col>18</xdr:col>
                    <xdr:colOff>314325</xdr:colOff>
                    <xdr:row>151</xdr:row>
                    <xdr:rowOff>152400</xdr:rowOff>
                  </from>
                  <to>
                    <xdr:col>18</xdr:col>
                    <xdr:colOff>628650</xdr:colOff>
                    <xdr:row>151</xdr:row>
                    <xdr:rowOff>371475</xdr:rowOff>
                  </to>
                </anchor>
              </controlPr>
            </control>
          </mc:Choice>
        </mc:AlternateContent>
        <mc:AlternateContent xmlns:mc="http://schemas.openxmlformats.org/markup-compatibility/2006">
          <mc:Choice Requires="x14">
            <control shapeId="32820" r:id="rId55" name="Check Box 52">
              <controlPr defaultSize="0" autoFill="0" autoLine="0" autoPict="0">
                <anchor moveWithCells="1">
                  <from>
                    <xdr:col>18</xdr:col>
                    <xdr:colOff>314325</xdr:colOff>
                    <xdr:row>153</xdr:row>
                    <xdr:rowOff>152400</xdr:rowOff>
                  </from>
                  <to>
                    <xdr:col>18</xdr:col>
                    <xdr:colOff>628650</xdr:colOff>
                    <xdr:row>153</xdr:row>
                    <xdr:rowOff>371475</xdr:rowOff>
                  </to>
                </anchor>
              </controlPr>
            </control>
          </mc:Choice>
        </mc:AlternateContent>
        <mc:AlternateContent xmlns:mc="http://schemas.openxmlformats.org/markup-compatibility/2006">
          <mc:Choice Requires="x14">
            <control shapeId="32821" r:id="rId56" name="Check Box 53">
              <controlPr defaultSize="0" autoFill="0" autoLine="0" autoPict="0">
                <anchor moveWithCells="1">
                  <from>
                    <xdr:col>18</xdr:col>
                    <xdr:colOff>314325</xdr:colOff>
                    <xdr:row>155</xdr:row>
                    <xdr:rowOff>266700</xdr:rowOff>
                  </from>
                  <to>
                    <xdr:col>18</xdr:col>
                    <xdr:colOff>628650</xdr:colOff>
                    <xdr:row>155</xdr:row>
                    <xdr:rowOff>485775</xdr:rowOff>
                  </to>
                </anchor>
              </controlPr>
            </control>
          </mc:Choice>
        </mc:AlternateContent>
        <mc:AlternateContent xmlns:mc="http://schemas.openxmlformats.org/markup-compatibility/2006">
          <mc:Choice Requires="x14">
            <control shapeId="32822" r:id="rId57" name="Check Box 54">
              <controlPr defaultSize="0" autoFill="0" autoLine="0" autoPict="0">
                <anchor moveWithCells="1">
                  <from>
                    <xdr:col>18</xdr:col>
                    <xdr:colOff>314325</xdr:colOff>
                    <xdr:row>156</xdr:row>
                    <xdr:rowOff>161925</xdr:rowOff>
                  </from>
                  <to>
                    <xdr:col>18</xdr:col>
                    <xdr:colOff>628650</xdr:colOff>
                    <xdr:row>156</xdr:row>
                    <xdr:rowOff>381000</xdr:rowOff>
                  </to>
                </anchor>
              </controlPr>
            </control>
          </mc:Choice>
        </mc:AlternateContent>
        <mc:AlternateContent xmlns:mc="http://schemas.openxmlformats.org/markup-compatibility/2006">
          <mc:Choice Requires="x14">
            <control shapeId="32823" r:id="rId58" name="Check Box 55">
              <controlPr defaultSize="0" autoFill="0" autoLine="0" autoPict="0">
                <anchor moveWithCells="1">
                  <from>
                    <xdr:col>18</xdr:col>
                    <xdr:colOff>314325</xdr:colOff>
                    <xdr:row>164</xdr:row>
                    <xdr:rowOff>152400</xdr:rowOff>
                  </from>
                  <to>
                    <xdr:col>18</xdr:col>
                    <xdr:colOff>628650</xdr:colOff>
                    <xdr:row>164</xdr:row>
                    <xdr:rowOff>371475</xdr:rowOff>
                  </to>
                </anchor>
              </controlPr>
            </control>
          </mc:Choice>
        </mc:AlternateContent>
        <mc:AlternateContent xmlns:mc="http://schemas.openxmlformats.org/markup-compatibility/2006">
          <mc:Choice Requires="x14">
            <control shapeId="32824" r:id="rId59" name="Check Box 56">
              <controlPr defaultSize="0" autoFill="0" autoLine="0" autoPict="0">
                <anchor moveWithCells="1">
                  <from>
                    <xdr:col>18</xdr:col>
                    <xdr:colOff>314325</xdr:colOff>
                    <xdr:row>165</xdr:row>
                    <xdr:rowOff>152400</xdr:rowOff>
                  </from>
                  <to>
                    <xdr:col>18</xdr:col>
                    <xdr:colOff>628650</xdr:colOff>
                    <xdr:row>165</xdr:row>
                    <xdr:rowOff>371475</xdr:rowOff>
                  </to>
                </anchor>
              </controlPr>
            </control>
          </mc:Choice>
        </mc:AlternateContent>
        <mc:AlternateContent xmlns:mc="http://schemas.openxmlformats.org/markup-compatibility/2006">
          <mc:Choice Requires="x14">
            <control shapeId="32825" r:id="rId60" name="Check Box 57">
              <controlPr defaultSize="0" autoFill="0" autoLine="0" autoPict="0">
                <anchor moveWithCells="1">
                  <from>
                    <xdr:col>18</xdr:col>
                    <xdr:colOff>314325</xdr:colOff>
                    <xdr:row>249</xdr:row>
                    <xdr:rowOff>161925</xdr:rowOff>
                  </from>
                  <to>
                    <xdr:col>18</xdr:col>
                    <xdr:colOff>628650</xdr:colOff>
                    <xdr:row>249</xdr:row>
                    <xdr:rowOff>381000</xdr:rowOff>
                  </to>
                </anchor>
              </controlPr>
            </control>
          </mc:Choice>
        </mc:AlternateContent>
        <mc:AlternateContent xmlns:mc="http://schemas.openxmlformats.org/markup-compatibility/2006">
          <mc:Choice Requires="x14">
            <control shapeId="32826" r:id="rId61" name="Check Box 58">
              <controlPr defaultSize="0" autoFill="0" autoLine="0" autoPict="0">
                <anchor moveWithCells="1">
                  <from>
                    <xdr:col>18</xdr:col>
                    <xdr:colOff>314325</xdr:colOff>
                    <xdr:row>245</xdr:row>
                    <xdr:rowOff>152400</xdr:rowOff>
                  </from>
                  <to>
                    <xdr:col>18</xdr:col>
                    <xdr:colOff>628650</xdr:colOff>
                    <xdr:row>245</xdr:row>
                    <xdr:rowOff>371475</xdr:rowOff>
                  </to>
                </anchor>
              </controlPr>
            </control>
          </mc:Choice>
        </mc:AlternateContent>
        <mc:AlternateContent xmlns:mc="http://schemas.openxmlformats.org/markup-compatibility/2006">
          <mc:Choice Requires="x14">
            <control shapeId="32827" r:id="rId62" name="Check Box 59">
              <controlPr defaultSize="0" autoFill="0" autoLine="0" autoPict="0">
                <anchor moveWithCells="1">
                  <from>
                    <xdr:col>18</xdr:col>
                    <xdr:colOff>314325</xdr:colOff>
                    <xdr:row>244</xdr:row>
                    <xdr:rowOff>152400</xdr:rowOff>
                  </from>
                  <to>
                    <xdr:col>18</xdr:col>
                    <xdr:colOff>628650</xdr:colOff>
                    <xdr:row>244</xdr:row>
                    <xdr:rowOff>371475</xdr:rowOff>
                  </to>
                </anchor>
              </controlPr>
            </control>
          </mc:Choice>
        </mc:AlternateContent>
        <mc:AlternateContent xmlns:mc="http://schemas.openxmlformats.org/markup-compatibility/2006">
          <mc:Choice Requires="x14">
            <control shapeId="32828" r:id="rId63" name="Check Box 60">
              <controlPr defaultSize="0" autoFill="0" autoLine="0" autoPict="0">
                <anchor moveWithCells="1">
                  <from>
                    <xdr:col>18</xdr:col>
                    <xdr:colOff>314325</xdr:colOff>
                    <xdr:row>243</xdr:row>
                    <xdr:rowOff>152400</xdr:rowOff>
                  </from>
                  <to>
                    <xdr:col>18</xdr:col>
                    <xdr:colOff>628650</xdr:colOff>
                    <xdr:row>243</xdr:row>
                    <xdr:rowOff>371475</xdr:rowOff>
                  </to>
                </anchor>
              </controlPr>
            </control>
          </mc:Choice>
        </mc:AlternateContent>
        <mc:AlternateContent xmlns:mc="http://schemas.openxmlformats.org/markup-compatibility/2006">
          <mc:Choice Requires="x14">
            <control shapeId="32829" r:id="rId64" name="Check Box 61">
              <controlPr defaultSize="0" autoFill="0" autoLine="0" autoPict="0">
                <anchor moveWithCells="1">
                  <from>
                    <xdr:col>18</xdr:col>
                    <xdr:colOff>314325</xdr:colOff>
                    <xdr:row>242</xdr:row>
                    <xdr:rowOff>152400</xdr:rowOff>
                  </from>
                  <to>
                    <xdr:col>18</xdr:col>
                    <xdr:colOff>628650</xdr:colOff>
                    <xdr:row>242</xdr:row>
                    <xdr:rowOff>371475</xdr:rowOff>
                  </to>
                </anchor>
              </controlPr>
            </control>
          </mc:Choice>
        </mc:AlternateContent>
        <mc:AlternateContent xmlns:mc="http://schemas.openxmlformats.org/markup-compatibility/2006">
          <mc:Choice Requires="x14">
            <control shapeId="32830" r:id="rId65" name="Check Box 62">
              <controlPr defaultSize="0" autoFill="0" autoLine="0" autoPict="0">
                <anchor moveWithCells="1">
                  <from>
                    <xdr:col>18</xdr:col>
                    <xdr:colOff>314325</xdr:colOff>
                    <xdr:row>240</xdr:row>
                    <xdr:rowOff>152400</xdr:rowOff>
                  </from>
                  <to>
                    <xdr:col>18</xdr:col>
                    <xdr:colOff>628650</xdr:colOff>
                    <xdr:row>240</xdr:row>
                    <xdr:rowOff>371475</xdr:rowOff>
                  </to>
                </anchor>
              </controlPr>
            </control>
          </mc:Choice>
        </mc:AlternateContent>
        <mc:AlternateContent xmlns:mc="http://schemas.openxmlformats.org/markup-compatibility/2006">
          <mc:Choice Requires="x14">
            <control shapeId="32831" r:id="rId66" name="Check Box 63">
              <controlPr defaultSize="0" autoFill="0" autoLine="0" autoPict="0">
                <anchor moveWithCells="1">
                  <from>
                    <xdr:col>18</xdr:col>
                    <xdr:colOff>314325</xdr:colOff>
                    <xdr:row>222</xdr:row>
                    <xdr:rowOff>228600</xdr:rowOff>
                  </from>
                  <to>
                    <xdr:col>18</xdr:col>
                    <xdr:colOff>628650</xdr:colOff>
                    <xdr:row>222</xdr:row>
                    <xdr:rowOff>438150</xdr:rowOff>
                  </to>
                </anchor>
              </controlPr>
            </control>
          </mc:Choice>
        </mc:AlternateContent>
        <mc:AlternateContent xmlns:mc="http://schemas.openxmlformats.org/markup-compatibility/2006">
          <mc:Choice Requires="x14">
            <control shapeId="32832" r:id="rId67" name="Check Box 64">
              <controlPr defaultSize="0" autoFill="0" autoLine="0" autoPict="0">
                <anchor moveWithCells="1">
                  <from>
                    <xdr:col>18</xdr:col>
                    <xdr:colOff>314325</xdr:colOff>
                    <xdr:row>224</xdr:row>
                    <xdr:rowOff>247650</xdr:rowOff>
                  </from>
                  <to>
                    <xdr:col>18</xdr:col>
                    <xdr:colOff>628650</xdr:colOff>
                    <xdr:row>224</xdr:row>
                    <xdr:rowOff>466725</xdr:rowOff>
                  </to>
                </anchor>
              </controlPr>
            </control>
          </mc:Choice>
        </mc:AlternateContent>
        <mc:AlternateContent xmlns:mc="http://schemas.openxmlformats.org/markup-compatibility/2006">
          <mc:Choice Requires="x14">
            <control shapeId="32833" r:id="rId68" name="Check Box 65">
              <controlPr defaultSize="0" autoFill="0" autoLine="0" autoPict="0">
                <anchor moveWithCells="1">
                  <from>
                    <xdr:col>18</xdr:col>
                    <xdr:colOff>314325</xdr:colOff>
                    <xdr:row>225</xdr:row>
                    <xdr:rowOff>228600</xdr:rowOff>
                  </from>
                  <to>
                    <xdr:col>18</xdr:col>
                    <xdr:colOff>628650</xdr:colOff>
                    <xdr:row>225</xdr:row>
                    <xdr:rowOff>438150</xdr:rowOff>
                  </to>
                </anchor>
              </controlPr>
            </control>
          </mc:Choice>
        </mc:AlternateContent>
        <mc:AlternateContent xmlns:mc="http://schemas.openxmlformats.org/markup-compatibility/2006">
          <mc:Choice Requires="x14">
            <control shapeId="32834" r:id="rId69" name="Check Box 66">
              <controlPr defaultSize="0" autoFill="0" autoLine="0" autoPict="0">
                <anchor moveWithCells="1">
                  <from>
                    <xdr:col>18</xdr:col>
                    <xdr:colOff>314325</xdr:colOff>
                    <xdr:row>228</xdr:row>
                    <xdr:rowOff>152400</xdr:rowOff>
                  </from>
                  <to>
                    <xdr:col>18</xdr:col>
                    <xdr:colOff>628650</xdr:colOff>
                    <xdr:row>228</xdr:row>
                    <xdr:rowOff>371475</xdr:rowOff>
                  </to>
                </anchor>
              </controlPr>
            </control>
          </mc:Choice>
        </mc:AlternateContent>
        <mc:AlternateContent xmlns:mc="http://schemas.openxmlformats.org/markup-compatibility/2006">
          <mc:Choice Requires="x14">
            <control shapeId="32835" r:id="rId70" name="Check Box 67">
              <controlPr defaultSize="0" autoFill="0" autoLine="0" autoPict="0">
                <anchor moveWithCells="1">
                  <from>
                    <xdr:col>18</xdr:col>
                    <xdr:colOff>295275</xdr:colOff>
                    <xdr:row>215</xdr:row>
                    <xdr:rowOff>152400</xdr:rowOff>
                  </from>
                  <to>
                    <xdr:col>18</xdr:col>
                    <xdr:colOff>600075</xdr:colOff>
                    <xdr:row>215</xdr:row>
                    <xdr:rowOff>371475</xdr:rowOff>
                  </to>
                </anchor>
              </controlPr>
            </control>
          </mc:Choice>
        </mc:AlternateContent>
        <mc:AlternateContent xmlns:mc="http://schemas.openxmlformats.org/markup-compatibility/2006">
          <mc:Choice Requires="x14">
            <control shapeId="32836" r:id="rId71" name="Check Box 68">
              <controlPr defaultSize="0" autoFill="0" autoLine="0" autoPict="0">
                <anchor moveWithCells="1">
                  <from>
                    <xdr:col>18</xdr:col>
                    <xdr:colOff>295275</xdr:colOff>
                    <xdr:row>211</xdr:row>
                    <xdr:rowOff>304800</xdr:rowOff>
                  </from>
                  <to>
                    <xdr:col>18</xdr:col>
                    <xdr:colOff>600075</xdr:colOff>
                    <xdr:row>211</xdr:row>
                    <xdr:rowOff>523875</xdr:rowOff>
                  </to>
                </anchor>
              </controlPr>
            </control>
          </mc:Choice>
        </mc:AlternateContent>
        <mc:AlternateContent xmlns:mc="http://schemas.openxmlformats.org/markup-compatibility/2006">
          <mc:Choice Requires="x14">
            <control shapeId="32837" r:id="rId72" name="Check Box 69">
              <controlPr defaultSize="0" autoFill="0" autoLine="0" autoPict="0">
                <anchor moveWithCells="1">
                  <from>
                    <xdr:col>18</xdr:col>
                    <xdr:colOff>295275</xdr:colOff>
                    <xdr:row>210</xdr:row>
                    <xdr:rowOff>152400</xdr:rowOff>
                  </from>
                  <to>
                    <xdr:col>18</xdr:col>
                    <xdr:colOff>600075</xdr:colOff>
                    <xdr:row>210</xdr:row>
                    <xdr:rowOff>371475</xdr:rowOff>
                  </to>
                </anchor>
              </controlPr>
            </control>
          </mc:Choice>
        </mc:AlternateContent>
        <mc:AlternateContent xmlns:mc="http://schemas.openxmlformats.org/markup-compatibility/2006">
          <mc:Choice Requires="x14">
            <control shapeId="32838" r:id="rId73" name="Check Box 70">
              <controlPr defaultSize="0" autoFill="0" autoLine="0" autoPict="0">
                <anchor moveWithCells="1">
                  <from>
                    <xdr:col>18</xdr:col>
                    <xdr:colOff>314325</xdr:colOff>
                    <xdr:row>227</xdr:row>
                    <xdr:rowOff>266700</xdr:rowOff>
                  </from>
                  <to>
                    <xdr:col>18</xdr:col>
                    <xdr:colOff>628650</xdr:colOff>
                    <xdr:row>227</xdr:row>
                    <xdr:rowOff>485775</xdr:rowOff>
                  </to>
                </anchor>
              </controlPr>
            </control>
          </mc:Choice>
        </mc:AlternateContent>
        <mc:AlternateContent xmlns:mc="http://schemas.openxmlformats.org/markup-compatibility/2006">
          <mc:Choice Requires="x14">
            <control shapeId="32839" r:id="rId74" name="Check Box 71">
              <controlPr defaultSize="0" autoFill="0" autoLine="0" autoPict="0">
                <anchor moveWithCells="1">
                  <from>
                    <xdr:col>18</xdr:col>
                    <xdr:colOff>314325</xdr:colOff>
                    <xdr:row>229</xdr:row>
                    <xdr:rowOff>152400</xdr:rowOff>
                  </from>
                  <to>
                    <xdr:col>18</xdr:col>
                    <xdr:colOff>628650</xdr:colOff>
                    <xdr:row>229</xdr:row>
                    <xdr:rowOff>371475</xdr:rowOff>
                  </to>
                </anchor>
              </controlPr>
            </control>
          </mc:Choice>
        </mc:AlternateContent>
        <mc:AlternateContent xmlns:mc="http://schemas.openxmlformats.org/markup-compatibility/2006">
          <mc:Choice Requires="x14">
            <control shapeId="32840" r:id="rId75" name="Check Box 72">
              <controlPr defaultSize="0" autoFill="0" autoLine="0" autoPict="0">
                <anchor moveWithCells="1">
                  <from>
                    <xdr:col>18</xdr:col>
                    <xdr:colOff>314325</xdr:colOff>
                    <xdr:row>166</xdr:row>
                    <xdr:rowOff>152400</xdr:rowOff>
                  </from>
                  <to>
                    <xdr:col>18</xdr:col>
                    <xdr:colOff>628650</xdr:colOff>
                    <xdr:row>166</xdr:row>
                    <xdr:rowOff>371475</xdr:rowOff>
                  </to>
                </anchor>
              </controlPr>
            </control>
          </mc:Choice>
        </mc:AlternateContent>
        <mc:AlternateContent xmlns:mc="http://schemas.openxmlformats.org/markup-compatibility/2006">
          <mc:Choice Requires="x14">
            <control shapeId="32841" r:id="rId76" name="Check Box 73">
              <controlPr defaultSize="0" autoFill="0" autoLine="0" autoPict="0">
                <anchor moveWithCells="1">
                  <from>
                    <xdr:col>18</xdr:col>
                    <xdr:colOff>295275</xdr:colOff>
                    <xdr:row>180</xdr:row>
                    <xdr:rowOff>133350</xdr:rowOff>
                  </from>
                  <to>
                    <xdr:col>18</xdr:col>
                    <xdr:colOff>600075</xdr:colOff>
                    <xdr:row>180</xdr:row>
                    <xdr:rowOff>352425</xdr:rowOff>
                  </to>
                </anchor>
              </controlPr>
            </control>
          </mc:Choice>
        </mc:AlternateContent>
        <mc:AlternateContent xmlns:mc="http://schemas.openxmlformats.org/markup-compatibility/2006">
          <mc:Choice Requires="x14">
            <control shapeId="32842" r:id="rId77" name="Check Box 74">
              <controlPr defaultSize="0" autoFill="0" autoLine="0" autoPict="0">
                <anchor moveWithCells="1">
                  <from>
                    <xdr:col>18</xdr:col>
                    <xdr:colOff>295275</xdr:colOff>
                    <xdr:row>181</xdr:row>
                    <xdr:rowOff>133350</xdr:rowOff>
                  </from>
                  <to>
                    <xdr:col>18</xdr:col>
                    <xdr:colOff>600075</xdr:colOff>
                    <xdr:row>181</xdr:row>
                    <xdr:rowOff>352425</xdr:rowOff>
                  </to>
                </anchor>
              </controlPr>
            </control>
          </mc:Choice>
        </mc:AlternateContent>
        <mc:AlternateContent xmlns:mc="http://schemas.openxmlformats.org/markup-compatibility/2006">
          <mc:Choice Requires="x14">
            <control shapeId="32843" r:id="rId78" name="Check Box 75">
              <controlPr defaultSize="0" autoFill="0" autoLine="0" autoPict="0">
                <anchor moveWithCells="1">
                  <from>
                    <xdr:col>18</xdr:col>
                    <xdr:colOff>295275</xdr:colOff>
                    <xdr:row>183</xdr:row>
                    <xdr:rowOff>238125</xdr:rowOff>
                  </from>
                  <to>
                    <xdr:col>18</xdr:col>
                    <xdr:colOff>600075</xdr:colOff>
                    <xdr:row>183</xdr:row>
                    <xdr:rowOff>447675</xdr:rowOff>
                  </to>
                </anchor>
              </controlPr>
            </control>
          </mc:Choice>
        </mc:AlternateContent>
        <mc:AlternateContent xmlns:mc="http://schemas.openxmlformats.org/markup-compatibility/2006">
          <mc:Choice Requires="x14">
            <control shapeId="32844" r:id="rId79" name="Check Box 76">
              <controlPr defaultSize="0" autoFill="0" autoLine="0" autoPict="0">
                <anchor moveWithCells="1">
                  <from>
                    <xdr:col>18</xdr:col>
                    <xdr:colOff>295275</xdr:colOff>
                    <xdr:row>185</xdr:row>
                    <xdr:rowOff>209550</xdr:rowOff>
                  </from>
                  <to>
                    <xdr:col>18</xdr:col>
                    <xdr:colOff>600075</xdr:colOff>
                    <xdr:row>185</xdr:row>
                    <xdr:rowOff>428625</xdr:rowOff>
                  </to>
                </anchor>
              </controlPr>
            </control>
          </mc:Choice>
        </mc:AlternateContent>
        <mc:AlternateContent xmlns:mc="http://schemas.openxmlformats.org/markup-compatibility/2006">
          <mc:Choice Requires="x14">
            <control shapeId="32845" r:id="rId80" name="Check Box 77">
              <controlPr defaultSize="0" autoFill="0" autoLine="0" autoPict="0">
                <anchor moveWithCells="1">
                  <from>
                    <xdr:col>18</xdr:col>
                    <xdr:colOff>295275</xdr:colOff>
                    <xdr:row>187</xdr:row>
                    <xdr:rowOff>285750</xdr:rowOff>
                  </from>
                  <to>
                    <xdr:col>18</xdr:col>
                    <xdr:colOff>600075</xdr:colOff>
                    <xdr:row>187</xdr:row>
                    <xdr:rowOff>504825</xdr:rowOff>
                  </to>
                </anchor>
              </controlPr>
            </control>
          </mc:Choice>
        </mc:AlternateContent>
        <mc:AlternateContent xmlns:mc="http://schemas.openxmlformats.org/markup-compatibility/2006">
          <mc:Choice Requires="x14">
            <control shapeId="32846" r:id="rId81" name="Check Box 78">
              <controlPr defaultSize="0" autoFill="0" autoLine="0" autoPict="0">
                <anchor moveWithCells="1">
                  <from>
                    <xdr:col>18</xdr:col>
                    <xdr:colOff>295275</xdr:colOff>
                    <xdr:row>189</xdr:row>
                    <xdr:rowOff>238125</xdr:rowOff>
                  </from>
                  <to>
                    <xdr:col>18</xdr:col>
                    <xdr:colOff>600075</xdr:colOff>
                    <xdr:row>189</xdr:row>
                    <xdr:rowOff>447675</xdr:rowOff>
                  </to>
                </anchor>
              </controlPr>
            </control>
          </mc:Choice>
        </mc:AlternateContent>
        <mc:AlternateContent xmlns:mc="http://schemas.openxmlformats.org/markup-compatibility/2006">
          <mc:Choice Requires="x14">
            <control shapeId="32847" r:id="rId82" name="Check Box 79">
              <controlPr defaultSize="0" autoFill="0" autoLine="0" autoPict="0">
                <anchor moveWithCells="1">
                  <from>
                    <xdr:col>18</xdr:col>
                    <xdr:colOff>295275</xdr:colOff>
                    <xdr:row>190</xdr:row>
                    <xdr:rowOff>342900</xdr:rowOff>
                  </from>
                  <to>
                    <xdr:col>18</xdr:col>
                    <xdr:colOff>600075</xdr:colOff>
                    <xdr:row>190</xdr:row>
                    <xdr:rowOff>561975</xdr:rowOff>
                  </to>
                </anchor>
              </controlPr>
            </control>
          </mc:Choice>
        </mc:AlternateContent>
        <mc:AlternateContent xmlns:mc="http://schemas.openxmlformats.org/markup-compatibility/2006">
          <mc:Choice Requires="x14">
            <control shapeId="32848" r:id="rId83" name="Check Box 80">
              <controlPr defaultSize="0" autoFill="0" autoLine="0" autoPict="0">
                <anchor moveWithCells="1">
                  <from>
                    <xdr:col>18</xdr:col>
                    <xdr:colOff>295275</xdr:colOff>
                    <xdr:row>191</xdr:row>
                    <xdr:rowOff>371475</xdr:rowOff>
                  </from>
                  <to>
                    <xdr:col>18</xdr:col>
                    <xdr:colOff>600075</xdr:colOff>
                    <xdr:row>191</xdr:row>
                    <xdr:rowOff>590550</xdr:rowOff>
                  </to>
                </anchor>
              </controlPr>
            </control>
          </mc:Choice>
        </mc:AlternateContent>
        <mc:AlternateContent xmlns:mc="http://schemas.openxmlformats.org/markup-compatibility/2006">
          <mc:Choice Requires="x14">
            <control shapeId="32849" r:id="rId84" name="Check Box 81">
              <controlPr defaultSize="0" autoFill="0" autoLine="0" autoPict="0">
                <anchor moveWithCells="1">
                  <from>
                    <xdr:col>18</xdr:col>
                    <xdr:colOff>295275</xdr:colOff>
                    <xdr:row>192</xdr:row>
                    <xdr:rowOff>238125</xdr:rowOff>
                  </from>
                  <to>
                    <xdr:col>18</xdr:col>
                    <xdr:colOff>600075</xdr:colOff>
                    <xdr:row>192</xdr:row>
                    <xdr:rowOff>447675</xdr:rowOff>
                  </to>
                </anchor>
              </controlPr>
            </control>
          </mc:Choice>
        </mc:AlternateContent>
        <mc:AlternateContent xmlns:mc="http://schemas.openxmlformats.org/markup-compatibility/2006">
          <mc:Choice Requires="x14">
            <control shapeId="32850" r:id="rId85" name="Check Box 82">
              <controlPr defaultSize="0" autoFill="0" autoLine="0" autoPict="0">
                <anchor moveWithCells="1">
                  <from>
                    <xdr:col>18</xdr:col>
                    <xdr:colOff>285750</xdr:colOff>
                    <xdr:row>199</xdr:row>
                    <xdr:rowOff>161925</xdr:rowOff>
                  </from>
                  <to>
                    <xdr:col>18</xdr:col>
                    <xdr:colOff>590550</xdr:colOff>
                    <xdr:row>199</xdr:row>
                    <xdr:rowOff>381000</xdr:rowOff>
                  </to>
                </anchor>
              </controlPr>
            </control>
          </mc:Choice>
        </mc:AlternateContent>
        <mc:AlternateContent xmlns:mc="http://schemas.openxmlformats.org/markup-compatibility/2006">
          <mc:Choice Requires="x14">
            <control shapeId="32851" r:id="rId86" name="Check Box 83">
              <controlPr defaultSize="0" autoFill="0" autoLine="0" autoPict="0">
                <anchor moveWithCells="1">
                  <from>
                    <xdr:col>18</xdr:col>
                    <xdr:colOff>285750</xdr:colOff>
                    <xdr:row>203</xdr:row>
                    <xdr:rowOff>257175</xdr:rowOff>
                  </from>
                  <to>
                    <xdr:col>18</xdr:col>
                    <xdr:colOff>590550</xdr:colOff>
                    <xdr:row>203</xdr:row>
                    <xdr:rowOff>476250</xdr:rowOff>
                  </to>
                </anchor>
              </controlPr>
            </control>
          </mc:Choice>
        </mc:AlternateContent>
        <mc:AlternateContent xmlns:mc="http://schemas.openxmlformats.org/markup-compatibility/2006">
          <mc:Choice Requires="x14">
            <control shapeId="32852" r:id="rId87" name="Check Box 84">
              <controlPr defaultSize="0" autoFill="0" autoLine="0" autoPict="0">
                <anchor moveWithCells="1">
                  <from>
                    <xdr:col>18</xdr:col>
                    <xdr:colOff>285750</xdr:colOff>
                    <xdr:row>200</xdr:row>
                    <xdr:rowOff>266700</xdr:rowOff>
                  </from>
                  <to>
                    <xdr:col>18</xdr:col>
                    <xdr:colOff>590550</xdr:colOff>
                    <xdr:row>200</xdr:row>
                    <xdr:rowOff>485775</xdr:rowOff>
                  </to>
                </anchor>
              </controlPr>
            </control>
          </mc:Choice>
        </mc:AlternateContent>
        <mc:AlternateContent xmlns:mc="http://schemas.openxmlformats.org/markup-compatibility/2006">
          <mc:Choice Requires="x14">
            <control shapeId="32853" r:id="rId88" name="Check Box 85">
              <controlPr defaultSize="0" autoFill="0" autoLine="0" autoPict="0">
                <anchor moveWithCells="1">
                  <from>
                    <xdr:col>18</xdr:col>
                    <xdr:colOff>285750</xdr:colOff>
                    <xdr:row>201</xdr:row>
                    <xdr:rowOff>352425</xdr:rowOff>
                  </from>
                  <to>
                    <xdr:col>18</xdr:col>
                    <xdr:colOff>590550</xdr:colOff>
                    <xdr:row>201</xdr:row>
                    <xdr:rowOff>571500</xdr:rowOff>
                  </to>
                </anchor>
              </controlPr>
            </control>
          </mc:Choice>
        </mc:AlternateContent>
        <mc:AlternateContent xmlns:mc="http://schemas.openxmlformats.org/markup-compatibility/2006">
          <mc:Choice Requires="x14">
            <control shapeId="32854" r:id="rId89" name="Check Box 86">
              <controlPr defaultSize="0" autoFill="0" autoLine="0" autoPict="0">
                <anchor moveWithCells="1">
                  <from>
                    <xdr:col>18</xdr:col>
                    <xdr:colOff>304800</xdr:colOff>
                    <xdr:row>214</xdr:row>
                    <xdr:rowOff>171450</xdr:rowOff>
                  </from>
                  <to>
                    <xdr:col>18</xdr:col>
                    <xdr:colOff>609600</xdr:colOff>
                    <xdr:row>214</xdr:row>
                    <xdr:rowOff>390525</xdr:rowOff>
                  </to>
                </anchor>
              </controlPr>
            </control>
          </mc:Choice>
        </mc:AlternateContent>
        <mc:AlternateContent xmlns:mc="http://schemas.openxmlformats.org/markup-compatibility/2006">
          <mc:Choice Requires="x14">
            <control shapeId="32855" r:id="rId90" name="Check Box 87">
              <controlPr defaultSize="0" autoFill="0" autoLine="0" autoPict="0">
                <anchor moveWithCells="1">
                  <from>
                    <xdr:col>18</xdr:col>
                    <xdr:colOff>304800</xdr:colOff>
                    <xdr:row>212</xdr:row>
                    <xdr:rowOff>200025</xdr:rowOff>
                  </from>
                  <to>
                    <xdr:col>18</xdr:col>
                    <xdr:colOff>609600</xdr:colOff>
                    <xdr:row>212</xdr:row>
                    <xdr:rowOff>419100</xdr:rowOff>
                  </to>
                </anchor>
              </controlPr>
            </control>
          </mc:Choice>
        </mc:AlternateContent>
        <mc:AlternateContent xmlns:mc="http://schemas.openxmlformats.org/markup-compatibility/2006">
          <mc:Choice Requires="x14">
            <control shapeId="32856" r:id="rId91" name="Check Box 88">
              <controlPr defaultSize="0" autoFill="0" autoLine="0" autoPict="0">
                <anchor moveWithCells="1">
                  <from>
                    <xdr:col>18</xdr:col>
                    <xdr:colOff>314325</xdr:colOff>
                    <xdr:row>240</xdr:row>
                    <xdr:rowOff>152400</xdr:rowOff>
                  </from>
                  <to>
                    <xdr:col>18</xdr:col>
                    <xdr:colOff>628650</xdr:colOff>
                    <xdr:row>240</xdr:row>
                    <xdr:rowOff>371475</xdr:rowOff>
                  </to>
                </anchor>
              </controlPr>
            </control>
          </mc:Choice>
        </mc:AlternateContent>
        <mc:AlternateContent xmlns:mc="http://schemas.openxmlformats.org/markup-compatibility/2006">
          <mc:Choice Requires="x14">
            <control shapeId="32857" r:id="rId92" name="Check Box 89">
              <controlPr defaultSize="0" autoFill="0" autoLine="0" autoPict="0">
                <anchor moveWithCells="1">
                  <from>
                    <xdr:col>18</xdr:col>
                    <xdr:colOff>314325</xdr:colOff>
                    <xdr:row>247</xdr:row>
                    <xdr:rowOff>209550</xdr:rowOff>
                  </from>
                  <to>
                    <xdr:col>18</xdr:col>
                    <xdr:colOff>628650</xdr:colOff>
                    <xdr:row>247</xdr:row>
                    <xdr:rowOff>428625</xdr:rowOff>
                  </to>
                </anchor>
              </controlPr>
            </control>
          </mc:Choice>
        </mc:AlternateContent>
        <mc:AlternateContent xmlns:mc="http://schemas.openxmlformats.org/markup-compatibility/2006">
          <mc:Choice Requires="x14">
            <control shapeId="32858" r:id="rId93" name="Check Box 90">
              <controlPr defaultSize="0" autoFill="0" autoLine="0" autoPict="0">
                <anchor moveWithCells="1">
                  <from>
                    <xdr:col>18</xdr:col>
                    <xdr:colOff>314325</xdr:colOff>
                    <xdr:row>248</xdr:row>
                    <xdr:rowOff>257175</xdr:rowOff>
                  </from>
                  <to>
                    <xdr:col>18</xdr:col>
                    <xdr:colOff>628650</xdr:colOff>
                    <xdr:row>248</xdr:row>
                    <xdr:rowOff>476250</xdr:rowOff>
                  </to>
                </anchor>
              </controlPr>
            </control>
          </mc:Choice>
        </mc:AlternateContent>
        <mc:AlternateContent xmlns:mc="http://schemas.openxmlformats.org/markup-compatibility/2006">
          <mc:Choice Requires="x14">
            <control shapeId="32859" r:id="rId94" name="Check Box 91">
              <controlPr defaultSize="0" autoFill="0" autoLine="0" autoPict="0">
                <anchor moveWithCells="1">
                  <from>
                    <xdr:col>18</xdr:col>
                    <xdr:colOff>295275</xdr:colOff>
                    <xdr:row>184</xdr:row>
                    <xdr:rowOff>238125</xdr:rowOff>
                  </from>
                  <to>
                    <xdr:col>18</xdr:col>
                    <xdr:colOff>600075</xdr:colOff>
                    <xdr:row>184</xdr:row>
                    <xdr:rowOff>447675</xdr:rowOff>
                  </to>
                </anchor>
              </controlPr>
            </control>
          </mc:Choice>
        </mc:AlternateContent>
        <mc:AlternateContent xmlns:mc="http://schemas.openxmlformats.org/markup-compatibility/2006">
          <mc:Choice Requires="x14">
            <control shapeId="32860" r:id="rId95" name="Check Box 92">
              <controlPr defaultSize="0" autoFill="0" autoLine="0" autoPict="0">
                <anchor moveWithCells="1">
                  <from>
                    <xdr:col>18</xdr:col>
                    <xdr:colOff>314325</xdr:colOff>
                    <xdr:row>226</xdr:row>
                    <xdr:rowOff>228600</xdr:rowOff>
                  </from>
                  <to>
                    <xdr:col>18</xdr:col>
                    <xdr:colOff>628650</xdr:colOff>
                    <xdr:row>226</xdr:row>
                    <xdr:rowOff>438150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U506"/>
  <sheetViews>
    <sheetView showGridLines="0" showRowColHeaders="0" zoomScale="90" zoomScaleNormal="90" workbookViewId="0">
      <selection activeCell="B21" sqref="B21:E21"/>
    </sheetView>
  </sheetViews>
  <sheetFormatPr baseColWidth="10" defaultRowHeight="15" x14ac:dyDescent="0.25"/>
  <cols>
    <col min="1" max="1" width="30" style="6" customWidth="1"/>
    <col min="2" max="4" width="16.42578125" style="6" customWidth="1"/>
    <col min="5" max="5" width="16.42578125" style="200" customWidth="1"/>
    <col min="6" max="6" width="11.42578125" style="6" customWidth="1"/>
    <col min="7" max="7" width="27" style="1" customWidth="1"/>
    <col min="8" max="8" width="16.5703125" style="1" customWidth="1"/>
    <col min="9" max="9" width="13.42578125" style="198" customWidth="1"/>
    <col min="10" max="11" width="19.28515625" style="1" customWidth="1"/>
    <col min="12" max="12" width="19.28515625" customWidth="1"/>
    <col min="13" max="16384" width="11.42578125" style="6"/>
  </cols>
  <sheetData>
    <row r="1" spans="5:11" ht="36" customHeight="1" x14ac:dyDescent="0.25">
      <c r="G1" s="179"/>
      <c r="H1"/>
      <c r="I1" s="197"/>
      <c r="J1"/>
      <c r="K1" s="6"/>
    </row>
    <row r="2" spans="5:11" customFormat="1" ht="38.25" customHeight="1" x14ac:dyDescent="0.25">
      <c r="E2" s="197"/>
      <c r="I2" s="197"/>
    </row>
    <row r="3" spans="5:11" customFormat="1" ht="38.25" customHeight="1" x14ac:dyDescent="0.25">
      <c r="E3" s="197"/>
      <c r="I3" s="197"/>
    </row>
    <row r="4" spans="5:11" customFormat="1" ht="38.25" customHeight="1" x14ac:dyDescent="0.25">
      <c r="E4" s="197"/>
      <c r="I4" s="197"/>
    </row>
    <row r="5" spans="5:11" customFormat="1" ht="38.25" customHeight="1" x14ac:dyDescent="0.25">
      <c r="E5" s="197"/>
      <c r="I5" s="197"/>
    </row>
    <row r="6" spans="5:11" customFormat="1" ht="38.25" customHeight="1" x14ac:dyDescent="0.25">
      <c r="E6" s="197"/>
      <c r="I6" s="197"/>
    </row>
    <row r="7" spans="5:11" customFormat="1" ht="38.25" customHeight="1" x14ac:dyDescent="0.25">
      <c r="E7" s="197"/>
      <c r="I7" s="197"/>
    </row>
    <row r="8" spans="5:11" customFormat="1" ht="38.25" customHeight="1" x14ac:dyDescent="0.25">
      <c r="E8" s="197"/>
      <c r="I8" s="197"/>
    </row>
    <row r="9" spans="5:11" customFormat="1" ht="38.25" customHeight="1" x14ac:dyDescent="0.25">
      <c r="E9" s="197"/>
      <c r="I9" s="197"/>
    </row>
    <row r="10" spans="5:11" customFormat="1" ht="38.25" customHeight="1" x14ac:dyDescent="0.25">
      <c r="E10" s="197"/>
      <c r="I10" s="197"/>
    </row>
    <row r="11" spans="5:11" customFormat="1" ht="38.25" customHeight="1" x14ac:dyDescent="0.25">
      <c r="E11" s="197"/>
      <c r="I11" s="197"/>
    </row>
    <row r="12" spans="5:11" customFormat="1" ht="38.25" customHeight="1" x14ac:dyDescent="0.25">
      <c r="E12" s="197"/>
      <c r="I12" s="197"/>
    </row>
    <row r="13" spans="5:11" customFormat="1" ht="38.25" customHeight="1" x14ac:dyDescent="0.25">
      <c r="E13" s="197"/>
      <c r="I13" s="197"/>
    </row>
    <row r="14" spans="5:11" customFormat="1" ht="38.25" customHeight="1" x14ac:dyDescent="0.25">
      <c r="E14" s="197"/>
      <c r="I14" s="197"/>
    </row>
    <row r="15" spans="5:11" customFormat="1" ht="38.25" customHeight="1" x14ac:dyDescent="0.25">
      <c r="E15" s="197"/>
      <c r="I15" s="197"/>
    </row>
    <row r="16" spans="5:11" customFormat="1" ht="38.25" customHeight="1" x14ac:dyDescent="0.25">
      <c r="E16" s="197"/>
      <c r="I16" s="197"/>
    </row>
    <row r="17" spans="1:21" customFormat="1" ht="38.25" customHeight="1" x14ac:dyDescent="0.25">
      <c r="A17" s="622" t="s">
        <v>1140</v>
      </c>
      <c r="E17" s="197"/>
      <c r="I17" s="197"/>
    </row>
    <row r="18" spans="1:21" customFormat="1" ht="38.25" customHeight="1" x14ac:dyDescent="0.25">
      <c r="A18" s="750" t="str">
        <f>IF(Datos!E3&lt;&gt;"",Datos!E3,IF(Datos!E4&lt;&gt;"",Datos!E4,IF(Datos!E5&lt;&gt;"",Datos!E5,IF(Datos!E6&lt;&gt;"",Datos!E6,IF(Datos!E7&lt;&gt;"",Datos!E7,IF(Datos!E8&lt;&gt;"",Datos!E8,IF(Datos!E9&lt;&gt;"",Datos!E9,IF(Datos!E10&lt;&gt;"",Datos!E10))))))))</f>
        <v> JABIL MEXICO INVESTMENT, S. DE R.L. DE C.V.</v>
      </c>
      <c r="B18" s="750"/>
      <c r="C18" s="750"/>
      <c r="E18" s="197"/>
      <c r="I18" s="197"/>
    </row>
    <row r="19" spans="1:21" ht="38.25" customHeight="1" x14ac:dyDescent="0.25"/>
    <row r="20" spans="1:21" ht="23.25" customHeight="1" x14ac:dyDescent="0.25"/>
    <row r="21" spans="1:21" ht="22.5" customHeight="1" x14ac:dyDescent="0.25">
      <c r="A21" s="527"/>
      <c r="B21" s="731"/>
      <c r="C21" s="731"/>
      <c r="D21" s="731"/>
      <c r="E21" s="731"/>
    </row>
    <row r="22" spans="1:21" ht="22.5" customHeight="1" x14ac:dyDescent="0.25">
      <c r="A22" s="527"/>
      <c r="B22" s="749"/>
      <c r="C22" s="749"/>
    </row>
    <row r="23" spans="1:21" ht="25.5" customHeight="1" x14ac:dyDescent="0.25"/>
    <row r="24" spans="1:21" ht="25.5" customHeight="1" x14ac:dyDescent="0.25"/>
    <row r="25" spans="1:21" ht="42.75" customHeight="1" x14ac:dyDescent="0.25">
      <c r="A25" s="735" t="s">
        <v>1098</v>
      </c>
      <c r="B25" s="735"/>
      <c r="C25" s="735"/>
      <c r="D25" s="735"/>
      <c r="E25" s="735"/>
      <c r="F25" s="735"/>
    </row>
    <row r="26" spans="1:21" ht="8.25" customHeight="1" x14ac:dyDescent="0.25">
      <c r="A26" s="735"/>
      <c r="B26" s="735"/>
      <c r="C26" s="735"/>
      <c r="D26" s="735"/>
      <c r="E26" s="735"/>
      <c r="F26" s="735"/>
    </row>
    <row r="27" spans="1:21" ht="52.5" customHeight="1" x14ac:dyDescent="0.25">
      <c r="A27" s="751" t="s">
        <v>1097</v>
      </c>
      <c r="B27" s="735"/>
      <c r="C27" s="735"/>
      <c r="H27" s="180"/>
      <c r="I27" s="201"/>
    </row>
    <row r="28" spans="1:21" ht="21.75" customHeight="1" x14ac:dyDescent="0.25">
      <c r="A28" s="1" t="s">
        <v>1099</v>
      </c>
      <c r="G28" s="6"/>
      <c r="H28" s="6"/>
      <c r="I28" s="6"/>
      <c r="J28"/>
      <c r="K28"/>
      <c r="M28"/>
      <c r="N28"/>
      <c r="O28"/>
      <c r="P28"/>
      <c r="Q28"/>
      <c r="R28"/>
      <c r="S28"/>
      <c r="T28"/>
      <c r="U28"/>
    </row>
    <row r="29" spans="1:21" ht="22.5" customHeight="1" x14ac:dyDescent="0.25">
      <c r="A29" s="736" t="s">
        <v>1128</v>
      </c>
      <c r="B29" s="736"/>
      <c r="C29" s="736"/>
      <c r="D29" s="736"/>
      <c r="E29" s="736"/>
      <c r="F29" s="736"/>
      <c r="G29" s="553"/>
      <c r="H29" s="553"/>
      <c r="I29" s="553"/>
      <c r="J29"/>
      <c r="K29"/>
      <c r="M29"/>
      <c r="N29"/>
      <c r="O29"/>
      <c r="P29"/>
      <c r="Q29"/>
      <c r="R29"/>
      <c r="S29"/>
      <c r="T29"/>
      <c r="U29"/>
    </row>
    <row r="30" spans="1:21" ht="7.5" customHeight="1" x14ac:dyDescent="0.25">
      <c r="J30"/>
      <c r="K30"/>
      <c r="M30"/>
      <c r="N30"/>
      <c r="O30"/>
      <c r="P30"/>
      <c r="Q30"/>
      <c r="R30"/>
      <c r="S30"/>
      <c r="T30"/>
      <c r="U30"/>
    </row>
    <row r="31" spans="1:21" ht="106.5" customHeight="1" x14ac:dyDescent="0.25">
      <c r="A31" s="737" t="s">
        <v>864</v>
      </c>
      <c r="B31" s="737"/>
      <c r="C31" s="737"/>
      <c r="D31" s="737"/>
      <c r="E31" s="737"/>
      <c r="F31" s="737"/>
      <c r="J31"/>
      <c r="K31"/>
      <c r="M31"/>
      <c r="N31"/>
      <c r="O31"/>
      <c r="P31"/>
      <c r="Q31"/>
      <c r="R31"/>
      <c r="S31"/>
      <c r="T31"/>
      <c r="U31"/>
    </row>
    <row r="32" spans="1:21" ht="11.25" customHeight="1" x14ac:dyDescent="0.25">
      <c r="J32"/>
      <c r="K32"/>
      <c r="M32"/>
      <c r="N32"/>
      <c r="O32"/>
      <c r="P32"/>
      <c r="Q32"/>
      <c r="R32"/>
      <c r="S32"/>
      <c r="T32"/>
      <c r="U32"/>
    </row>
    <row r="33" spans="1:21" ht="187.5" customHeight="1" x14ac:dyDescent="0.25">
      <c r="B33" s="546">
        <f>'1.5 a 5 Pequeña'!AA4</f>
        <v>0.48611111111111116</v>
      </c>
      <c r="C33" s="546">
        <f>D33-B33</f>
        <v>0.51388888888888884</v>
      </c>
      <c r="D33" s="547">
        <v>1</v>
      </c>
      <c r="J33"/>
      <c r="K33"/>
      <c r="M33"/>
      <c r="N33"/>
      <c r="O33"/>
      <c r="P33"/>
      <c r="Q33"/>
      <c r="R33"/>
      <c r="S33"/>
      <c r="T33"/>
      <c r="U33"/>
    </row>
    <row r="34" spans="1:21" ht="7.5" customHeight="1" x14ac:dyDescent="0.25">
      <c r="J34"/>
      <c r="K34"/>
      <c r="M34"/>
      <c r="N34"/>
      <c r="O34"/>
      <c r="P34"/>
      <c r="Q34"/>
      <c r="R34"/>
      <c r="S34"/>
      <c r="T34"/>
      <c r="U34"/>
    </row>
    <row r="35" spans="1:21" ht="24" customHeight="1" x14ac:dyDescent="0.25">
      <c r="A35" s="727" t="s">
        <v>1129</v>
      </c>
      <c r="B35" s="727"/>
      <c r="C35" s="727"/>
      <c r="D35" s="727"/>
      <c r="E35" s="727"/>
      <c r="F35" s="727"/>
      <c r="G35" s="6"/>
      <c r="J35"/>
      <c r="K35"/>
      <c r="M35"/>
      <c r="N35"/>
      <c r="O35"/>
      <c r="P35"/>
      <c r="Q35"/>
      <c r="R35"/>
      <c r="S35"/>
      <c r="T35"/>
      <c r="U35"/>
    </row>
    <row r="36" spans="1:21" ht="165.75" customHeight="1" x14ac:dyDescent="0.25">
      <c r="A36" s="732" t="s">
        <v>902</v>
      </c>
      <c r="B36" s="732"/>
      <c r="C36" s="732"/>
      <c r="D36" s="732"/>
      <c r="E36" s="732"/>
      <c r="F36" s="732"/>
      <c r="G36" s="6"/>
      <c r="H36" s="6"/>
      <c r="I36" s="6"/>
      <c r="K36" s="202"/>
    </row>
    <row r="37" spans="1:21" ht="7.5" customHeight="1" x14ac:dyDescent="0.25">
      <c r="G37" s="552"/>
      <c r="H37" s="552"/>
      <c r="I37" s="552"/>
      <c r="K37" s="202"/>
    </row>
    <row r="38" spans="1:21" ht="187.5" customHeight="1" x14ac:dyDescent="0.25">
      <c r="B38" s="546">
        <f>'1.5 a 5 Pequeña'!AA78</f>
        <v>0.27380952380952384</v>
      </c>
      <c r="C38" s="546">
        <f>D38-B38</f>
        <v>0.72619047619047616</v>
      </c>
      <c r="D38" s="547">
        <v>1</v>
      </c>
    </row>
    <row r="39" spans="1:21" ht="11.25" customHeight="1" x14ac:dyDescent="0.25">
      <c r="G39" s="182"/>
      <c r="H39" s="181"/>
    </row>
    <row r="40" spans="1:21" ht="22.5" customHeight="1" x14ac:dyDescent="0.25">
      <c r="A40" s="733" t="s">
        <v>1130</v>
      </c>
      <c r="B40" s="733"/>
      <c r="C40" s="733"/>
      <c r="D40" s="733"/>
      <c r="E40" s="733"/>
      <c r="F40" s="733"/>
      <c r="G40" s="6"/>
    </row>
    <row r="41" spans="1:21" ht="171.75" customHeight="1" x14ac:dyDescent="0.25">
      <c r="A41" s="728" t="s">
        <v>865</v>
      </c>
      <c r="B41" s="728"/>
      <c r="C41" s="728"/>
      <c r="D41" s="728"/>
      <c r="E41" s="728"/>
      <c r="F41" s="728"/>
      <c r="G41" s="6"/>
      <c r="H41" s="6"/>
      <c r="I41" s="6"/>
    </row>
    <row r="42" spans="1:21" ht="7.5" customHeight="1" x14ac:dyDescent="0.25"/>
    <row r="43" spans="1:21" ht="187.5" customHeight="1" x14ac:dyDescent="0.25">
      <c r="B43" s="546">
        <f>'1.5 a 5 Pequeña'!AA173</f>
        <v>0.35119047619047622</v>
      </c>
      <c r="C43" s="546">
        <f>D43-B43</f>
        <v>0.64880952380952372</v>
      </c>
      <c r="D43" s="547">
        <v>1</v>
      </c>
    </row>
    <row r="44" spans="1:21" ht="11.25" customHeight="1" x14ac:dyDescent="0.25"/>
    <row r="45" spans="1:21" ht="48" customHeight="1" x14ac:dyDescent="0.25">
      <c r="A45" s="738" t="s">
        <v>1100</v>
      </c>
      <c r="B45" s="738"/>
      <c r="C45" s="738"/>
      <c r="D45" s="738"/>
      <c r="E45" s="738"/>
      <c r="F45" s="738"/>
      <c r="G45" s="6"/>
    </row>
    <row r="46" spans="1:21" ht="11.25" customHeight="1" thickBot="1" x14ac:dyDescent="0.3"/>
    <row r="47" spans="1:21" ht="49.5" customHeight="1" thickTop="1" thickBot="1" x14ac:dyDescent="0.3">
      <c r="A47" s="594"/>
      <c r="B47" s="742" t="s">
        <v>1101</v>
      </c>
      <c r="C47" s="742"/>
      <c r="D47" s="742"/>
      <c r="E47" s="742"/>
      <c r="F47" s="743"/>
    </row>
    <row r="48" spans="1:21" ht="69" customHeight="1" thickTop="1" thickBot="1" x14ac:dyDescent="0.3">
      <c r="A48" s="594"/>
      <c r="B48" s="744" t="s">
        <v>1102</v>
      </c>
      <c r="C48" s="744"/>
      <c r="D48" s="744"/>
      <c r="E48" s="744"/>
      <c r="F48" s="745"/>
    </row>
    <row r="49" spans="1:9" ht="77.25" customHeight="1" thickTop="1" thickBot="1" x14ac:dyDescent="0.3">
      <c r="A49" s="594"/>
      <c r="B49" s="744" t="s">
        <v>1103</v>
      </c>
      <c r="C49" s="744"/>
      <c r="D49" s="744"/>
      <c r="E49" s="744"/>
      <c r="F49" s="745"/>
    </row>
    <row r="50" spans="1:9" ht="107.25" customHeight="1" thickTop="1" thickBot="1" x14ac:dyDescent="0.3">
      <c r="A50" s="594"/>
      <c r="B50" s="744" t="s">
        <v>1104</v>
      </c>
      <c r="C50" s="744"/>
      <c r="D50" s="744"/>
      <c r="E50" s="744"/>
      <c r="F50" s="745"/>
    </row>
    <row r="51" spans="1:9" ht="7.5" customHeight="1" thickTop="1" x14ac:dyDescent="0.25">
      <c r="B51" s="554"/>
      <c r="C51" s="554"/>
      <c r="D51" s="554"/>
      <c r="E51" s="590"/>
      <c r="F51" s="554"/>
    </row>
    <row r="52" spans="1:9" ht="22.5" customHeight="1" x14ac:dyDescent="0.25">
      <c r="A52" s="739" t="s">
        <v>1114</v>
      </c>
      <c r="B52" s="739"/>
      <c r="C52" s="739"/>
      <c r="D52" s="739"/>
      <c r="E52" s="739"/>
      <c r="F52" s="739"/>
    </row>
    <row r="53" spans="1:9" ht="17.25" customHeight="1" x14ac:dyDescent="0.25">
      <c r="A53" s="751" t="s">
        <v>1113</v>
      </c>
      <c r="B53" s="751"/>
      <c r="C53" s="751"/>
      <c r="D53" s="751"/>
      <c r="E53" s="751"/>
      <c r="F53" s="751"/>
    </row>
    <row r="54" spans="1:9" ht="21" customHeight="1" x14ac:dyDescent="0.25">
      <c r="A54" s="740" t="s">
        <v>1122</v>
      </c>
      <c r="B54" s="740"/>
      <c r="C54" s="740"/>
      <c r="D54" s="740"/>
      <c r="E54" s="740"/>
      <c r="F54" s="740"/>
    </row>
    <row r="55" spans="1:9" ht="20.25" customHeight="1" x14ac:dyDescent="0.25">
      <c r="A55" s="740" t="s">
        <v>1123</v>
      </c>
      <c r="B55" s="740"/>
      <c r="C55" s="740"/>
      <c r="D55" s="740"/>
      <c r="E55" s="740"/>
      <c r="F55" s="740"/>
    </row>
    <row r="56" spans="1:9" ht="22.5" customHeight="1" x14ac:dyDescent="0.25">
      <c r="A56" s="741" t="s">
        <v>1106</v>
      </c>
      <c r="B56" s="741"/>
      <c r="C56" s="741"/>
      <c r="D56" s="741"/>
      <c r="E56" s="741"/>
      <c r="F56" s="741"/>
    </row>
    <row r="57" spans="1:9" ht="37.5" customHeight="1" x14ac:dyDescent="0.25">
      <c r="A57" s="530" t="s">
        <v>1105</v>
      </c>
      <c r="B57" s="532" t="s">
        <v>1107</v>
      </c>
      <c r="C57" s="531" t="s">
        <v>1108</v>
      </c>
      <c r="D57" s="533" t="s">
        <v>1109</v>
      </c>
      <c r="E57" s="601" t="s">
        <v>1110</v>
      </c>
      <c r="F57" s="530" t="s">
        <v>1111</v>
      </c>
    </row>
    <row r="58" spans="1:9" ht="22.5" customHeight="1" x14ac:dyDescent="0.25">
      <c r="A58" s="535" t="s">
        <v>117</v>
      </c>
      <c r="B58" s="734" t="s">
        <v>1112</v>
      </c>
      <c r="C58" s="734"/>
      <c r="D58" s="734"/>
      <c r="E58" s="734"/>
      <c r="F58" s="734"/>
    </row>
    <row r="59" spans="1:9" ht="33.75" customHeight="1" x14ac:dyDescent="0.25">
      <c r="A59" s="536" t="s">
        <v>118</v>
      </c>
      <c r="B59" s="543">
        <f>'1.5 a 5 Pequeña'!AA11</f>
        <v>1</v>
      </c>
      <c r="C59" s="543">
        <f>'1.5 a 5 Pequeña'!AA13</f>
        <v>0.75</v>
      </c>
      <c r="D59" s="537"/>
      <c r="E59" s="602"/>
      <c r="F59" s="544" t="str">
        <f>IF(AND(B59=1,C59=1),"CUMPLE","NO CUMPLE")</f>
        <v>NO CUMPLE</v>
      </c>
      <c r="G59" s="6"/>
      <c r="H59" s="6"/>
      <c r="I59" s="6"/>
    </row>
    <row r="60" spans="1:9" ht="7.5" customHeight="1" x14ac:dyDescent="0.25">
      <c r="G60" s="184"/>
      <c r="H60" s="184"/>
      <c r="I60" s="199"/>
    </row>
    <row r="61" spans="1:9" ht="33.75" customHeight="1" x14ac:dyDescent="0.25">
      <c r="A61" s="538" t="s">
        <v>0</v>
      </c>
      <c r="B61" s="543">
        <f>'1.5 a 5 Pequeña'!AA27</f>
        <v>1</v>
      </c>
      <c r="C61" s="543">
        <f>'1.5 a 5 Pequeña'!AA29</f>
        <v>0.75</v>
      </c>
      <c r="D61" s="537"/>
      <c r="E61" s="602"/>
      <c r="F61" s="544" t="str">
        <f>IF(AND(B61=1,C61=1),"CUMPLE","NO CUMPLE")</f>
        <v>NO CUMPLE</v>
      </c>
      <c r="G61" s="6"/>
      <c r="H61" s="6"/>
      <c r="I61" s="6"/>
    </row>
    <row r="62" spans="1:9" ht="7.5" customHeight="1" x14ac:dyDescent="0.25">
      <c r="G62" s="183"/>
      <c r="H62" s="181"/>
    </row>
    <row r="63" spans="1:9" ht="33.75" customHeight="1" x14ac:dyDescent="0.25">
      <c r="A63" s="538" t="s">
        <v>142</v>
      </c>
      <c r="B63" s="543">
        <f>'1.5 a 5 Pequeña'!AA39</f>
        <v>0</v>
      </c>
      <c r="C63" s="543">
        <f>'1.5 a 5 Pequeña'!AA41</f>
        <v>0.33333333333333331</v>
      </c>
      <c r="D63" s="537"/>
      <c r="E63" s="603">
        <f>'1.5 a 5 Pequeña'!AA48</f>
        <v>0</v>
      </c>
      <c r="F63" s="544" t="str">
        <f>IF(AND(B63=1,C63=1,E63=1),"CUMPLE","NO CUMPLE")</f>
        <v>NO CUMPLE</v>
      </c>
      <c r="G63" s="183"/>
      <c r="H63" s="181"/>
    </row>
    <row r="64" spans="1:9" ht="8.25" customHeight="1" x14ac:dyDescent="0.25">
      <c r="G64" s="6"/>
      <c r="H64" s="6"/>
      <c r="I64" s="6"/>
    </row>
    <row r="65" spans="1:11" ht="33.75" customHeight="1" x14ac:dyDescent="0.25">
      <c r="A65" s="538" t="s">
        <v>150</v>
      </c>
      <c r="B65" s="543">
        <f>'1.5 a 5 Pequeña'!AA55</f>
        <v>1</v>
      </c>
      <c r="C65" s="537"/>
      <c r="D65" s="537"/>
      <c r="E65" s="603">
        <f>'1.5 a 5 Pequeña'!AA57</f>
        <v>0</v>
      </c>
      <c r="F65" s="544" t="str">
        <f>IF(AND(B65=1,E65=1),"CUMPLE","NO CUMPLE")</f>
        <v>NO CUMPLE</v>
      </c>
      <c r="G65" s="6"/>
      <c r="H65" s="6"/>
      <c r="I65" s="6"/>
    </row>
    <row r="66" spans="1:11" ht="7.5" customHeight="1" x14ac:dyDescent="0.25">
      <c r="G66" s="6"/>
      <c r="H66" s="6"/>
      <c r="I66" s="6"/>
    </row>
    <row r="67" spans="1:11" ht="22.5" customHeight="1" x14ac:dyDescent="0.25">
      <c r="A67" s="535" t="s">
        <v>117</v>
      </c>
      <c r="B67" s="734" t="s">
        <v>154</v>
      </c>
      <c r="C67" s="734"/>
      <c r="D67" s="734"/>
      <c r="E67" s="734"/>
      <c r="F67" s="734"/>
      <c r="G67" s="6"/>
      <c r="H67" s="6"/>
      <c r="I67" s="6"/>
    </row>
    <row r="68" spans="1:11" ht="33.75" customHeight="1" x14ac:dyDescent="0.25">
      <c r="A68" s="538" t="s">
        <v>156</v>
      </c>
      <c r="B68" s="543">
        <f>'1.5 a 5 Pequeña'!AA69</f>
        <v>1</v>
      </c>
      <c r="C68" s="539"/>
      <c r="D68" s="543">
        <f>'1.5 a 5 Pequeña'!AA71</f>
        <v>0</v>
      </c>
      <c r="E68" s="603">
        <f>'1.5 a 5 Pequeña'!AA73</f>
        <v>0</v>
      </c>
      <c r="F68" s="544" t="str">
        <f>IF(AND(B68=1,D68=1,E68=1),"CUMPLE","NO CUMPLE")</f>
        <v>NO CUMPLE</v>
      </c>
    </row>
    <row r="69" spans="1:11" ht="22.5" customHeight="1" x14ac:dyDescent="0.25">
      <c r="A69"/>
      <c r="B69"/>
      <c r="C69"/>
      <c r="D69"/>
      <c r="E69" s="197"/>
      <c r="F69"/>
    </row>
    <row r="70" spans="1:11" ht="22.5" customHeight="1" x14ac:dyDescent="0.25">
      <c r="A70" s="746" t="s">
        <v>1116</v>
      </c>
      <c r="B70" s="746"/>
      <c r="C70" s="747" t="s">
        <v>1115</v>
      </c>
      <c r="D70" s="747"/>
      <c r="E70" s="747"/>
      <c r="F70"/>
    </row>
    <row r="71" spans="1:11" ht="22.5" customHeight="1" x14ac:dyDescent="0.25">
      <c r="A71"/>
      <c r="B71"/>
      <c r="C71"/>
      <c r="D71"/>
      <c r="E71" s="197"/>
      <c r="F71"/>
      <c r="G71" s="549"/>
      <c r="H71" s="549"/>
      <c r="I71" s="549"/>
    </row>
    <row r="72" spans="1:11" ht="21.75" customHeight="1" x14ac:dyDescent="0.25">
      <c r="A72" s="753" t="s">
        <v>1117</v>
      </c>
      <c r="B72" s="753"/>
      <c r="C72" s="753"/>
      <c r="D72" s="753"/>
      <c r="E72" s="753"/>
      <c r="F72" s="753"/>
      <c r="J72"/>
      <c r="K72"/>
    </row>
    <row r="73" spans="1:11" ht="37.5" customHeight="1" x14ac:dyDescent="0.25">
      <c r="A73" s="530" t="s">
        <v>1105</v>
      </c>
      <c r="B73" s="532" t="s">
        <v>1107</v>
      </c>
      <c r="C73" s="531" t="s">
        <v>1108</v>
      </c>
      <c r="D73" s="533" t="s">
        <v>1109</v>
      </c>
      <c r="E73" s="601" t="s">
        <v>1110</v>
      </c>
      <c r="F73" s="530" t="s">
        <v>1111</v>
      </c>
      <c r="G73" s="6"/>
      <c r="H73" s="6"/>
      <c r="I73" s="6"/>
      <c r="J73"/>
      <c r="K73"/>
    </row>
    <row r="74" spans="1:11" ht="31.5" customHeight="1" x14ac:dyDescent="0.25">
      <c r="A74" s="535" t="s">
        <v>117</v>
      </c>
      <c r="B74" s="734" t="s">
        <v>165</v>
      </c>
      <c r="C74" s="734"/>
      <c r="D74" s="734"/>
      <c r="E74" s="734"/>
      <c r="F74" s="734"/>
      <c r="G74" s="6"/>
      <c r="H74" s="6"/>
      <c r="I74" s="6"/>
      <c r="J74"/>
      <c r="K74"/>
    </row>
    <row r="75" spans="1:11" ht="33.75" customHeight="1" x14ac:dyDescent="0.25">
      <c r="A75" s="529" t="s">
        <v>167</v>
      </c>
      <c r="B75" s="543">
        <f>'1.5 a 5 Pequeña'!AA85</f>
        <v>1</v>
      </c>
      <c r="C75" s="543">
        <f>'1.5 a 5 Pequeña'!AA87</f>
        <v>0</v>
      </c>
      <c r="D75" s="539"/>
      <c r="E75" s="604"/>
      <c r="F75" s="544" t="str">
        <f>IF(AND(B75=1,C75=1),"CUMPLE","NO CUMPLE")</f>
        <v>NO CUMPLE</v>
      </c>
      <c r="G75" s="6"/>
      <c r="H75" s="6"/>
      <c r="I75" s="6"/>
      <c r="J75"/>
      <c r="K75"/>
    </row>
    <row r="76" spans="1:11" ht="7.5" customHeight="1" x14ac:dyDescent="0.25">
      <c r="A76"/>
      <c r="B76"/>
      <c r="C76"/>
      <c r="D76"/>
      <c r="E76" s="197"/>
      <c r="F76"/>
      <c r="G76" s="6"/>
      <c r="H76" s="6"/>
      <c r="I76" s="6"/>
      <c r="J76"/>
      <c r="K76"/>
    </row>
    <row r="77" spans="1:11" ht="33.75" customHeight="1" x14ac:dyDescent="0.25">
      <c r="A77" s="529" t="s">
        <v>170</v>
      </c>
      <c r="B77" s="543">
        <f>'1.5 a 5 Pequeña'!AA98</f>
        <v>0</v>
      </c>
      <c r="C77" s="543">
        <f>'1.5 a 5 Pequeña'!AA100</f>
        <v>0</v>
      </c>
      <c r="D77" s="543">
        <f>'1.5 a 5 Pequeña'!AA103</f>
        <v>0.5</v>
      </c>
      <c r="E77" s="604"/>
      <c r="F77" s="544" t="str">
        <f>IF(AND(B77=1,C77=1,D77=1),"CUMPLE","NO CUMPLE")</f>
        <v>NO CUMPLE</v>
      </c>
      <c r="G77" s="6"/>
      <c r="H77" s="6"/>
      <c r="I77" s="6"/>
      <c r="J77"/>
      <c r="K77"/>
    </row>
    <row r="78" spans="1:11" ht="7.5" customHeight="1" x14ac:dyDescent="0.25">
      <c r="A78" s="529"/>
      <c r="B78"/>
      <c r="C78"/>
      <c r="D78"/>
      <c r="E78" s="197"/>
      <c r="F78"/>
      <c r="G78" s="6"/>
      <c r="H78" s="6"/>
      <c r="I78" s="6"/>
      <c r="J78"/>
      <c r="K78"/>
    </row>
    <row r="79" spans="1:11" ht="22.5" customHeight="1" x14ac:dyDescent="0.25">
      <c r="A79" s="535" t="s">
        <v>117</v>
      </c>
      <c r="B79" s="734" t="s">
        <v>176</v>
      </c>
      <c r="C79" s="734"/>
      <c r="D79" s="734"/>
      <c r="E79" s="734"/>
      <c r="F79" s="734"/>
      <c r="G79" s="6"/>
      <c r="H79" s="6"/>
      <c r="I79" s="6"/>
      <c r="J79"/>
      <c r="K79"/>
    </row>
    <row r="80" spans="1:11" ht="34.5" customHeight="1" x14ac:dyDescent="0.25">
      <c r="A80" s="529" t="s">
        <v>178</v>
      </c>
      <c r="B80" s="543">
        <f>'1.5 a 5 Pequeña'!AA116</f>
        <v>0</v>
      </c>
      <c r="C80" s="543">
        <f>'1.5 a 5 Pequeña'!AA118</f>
        <v>0</v>
      </c>
      <c r="D80" s="539"/>
      <c r="E80" s="604"/>
      <c r="F80" s="544" t="str">
        <f>IF(AND(B80=1,C80=1),"CUMPLE","NO CUMPLE")</f>
        <v>NO CUMPLE</v>
      </c>
      <c r="G80" s="6"/>
      <c r="H80" s="6"/>
      <c r="I80" s="6"/>
      <c r="J80"/>
      <c r="K80"/>
    </row>
    <row r="81" spans="1:11" ht="7.5" customHeight="1" x14ac:dyDescent="0.25">
      <c r="A81" s="529"/>
      <c r="B81"/>
      <c r="C81"/>
      <c r="D81"/>
      <c r="E81" s="197"/>
      <c r="F81"/>
      <c r="G81" s="6"/>
      <c r="H81" s="6"/>
      <c r="I81" s="6"/>
      <c r="J81"/>
      <c r="K81"/>
    </row>
    <row r="82" spans="1:11" ht="34.5" customHeight="1" x14ac:dyDescent="0.25">
      <c r="A82" s="529" t="s">
        <v>181</v>
      </c>
      <c r="B82" s="543">
        <f>'1.5 a 5 Pequeña'!AA125</f>
        <v>1</v>
      </c>
      <c r="C82" s="543">
        <f>'1.5 a 5 Pequeña'!AA128</f>
        <v>0.5</v>
      </c>
      <c r="D82" s="543">
        <f>'1.5 a 5 Pequeña'!AA134</f>
        <v>0</v>
      </c>
      <c r="E82" s="604"/>
      <c r="F82" s="544" t="str">
        <f>IF(AND(B82=1,C82=1),"CUMPLE","NO CUMPLE")</f>
        <v>NO CUMPLE</v>
      </c>
      <c r="G82" s="6"/>
      <c r="H82" s="6"/>
      <c r="I82" s="6"/>
      <c r="J82"/>
      <c r="K82"/>
    </row>
    <row r="83" spans="1:11" ht="7.5" customHeight="1" x14ac:dyDescent="0.25">
      <c r="A83" s="529"/>
      <c r="B83"/>
      <c r="C83"/>
      <c r="D83"/>
      <c r="E83" s="197"/>
      <c r="F83"/>
      <c r="G83" s="6"/>
      <c r="H83" s="6"/>
      <c r="I83" s="6"/>
      <c r="J83"/>
      <c r="K83"/>
    </row>
    <row r="84" spans="1:11" ht="22.5" customHeight="1" x14ac:dyDescent="0.25">
      <c r="A84" s="535" t="s">
        <v>117</v>
      </c>
      <c r="B84" s="734" t="s">
        <v>195</v>
      </c>
      <c r="C84" s="734"/>
      <c r="D84" s="734"/>
      <c r="E84" s="734"/>
      <c r="F84" s="734"/>
      <c r="G84" s="6"/>
      <c r="H84" s="6"/>
      <c r="I84" s="6"/>
      <c r="J84"/>
      <c r="K84"/>
    </row>
    <row r="85" spans="1:11" ht="34.5" customHeight="1" x14ac:dyDescent="0.25">
      <c r="A85" s="529" t="s">
        <v>197</v>
      </c>
      <c r="B85" s="543">
        <f>'1.5 a 5 Pequeña'!AA150</f>
        <v>0</v>
      </c>
      <c r="C85" s="543">
        <f>'1.5 a 5 Pequeña'!AA152</f>
        <v>0.5</v>
      </c>
      <c r="D85" s="543">
        <f>'1.5 a 5 Pequeña'!AA156</f>
        <v>0</v>
      </c>
      <c r="E85" s="604"/>
      <c r="F85" s="544" t="str">
        <f>IF(AND(B85=1,C85=1,D85=1),"CUMPLE","NO CUMPLE")</f>
        <v>NO CUMPLE</v>
      </c>
      <c r="G85" s="6"/>
      <c r="H85" s="6"/>
      <c r="I85" s="6"/>
      <c r="J85"/>
      <c r="K85"/>
    </row>
    <row r="86" spans="1:11" ht="7.5" customHeight="1" x14ac:dyDescent="0.25">
      <c r="A86" s="529"/>
      <c r="B86"/>
      <c r="C86"/>
      <c r="D86"/>
      <c r="E86" s="197"/>
      <c r="F86"/>
      <c r="G86" s="6"/>
      <c r="H86" s="6"/>
      <c r="I86" s="6"/>
      <c r="J86"/>
      <c r="K86"/>
    </row>
    <row r="87" spans="1:11" ht="43.5" customHeight="1" x14ac:dyDescent="0.25">
      <c r="A87" s="529" t="s">
        <v>205</v>
      </c>
      <c r="B87" s="545"/>
      <c r="C87" s="543">
        <f>'1.5 a 5 Pequeña'!AA164</f>
        <v>0.33333333333333331</v>
      </c>
      <c r="D87" s="539"/>
      <c r="E87" s="604"/>
      <c r="F87" s="544" t="str">
        <f>IF(AND(C87=1),"CUMPLE","NO CUMPLE")</f>
        <v>NO CUMPLE</v>
      </c>
      <c r="G87" s="6"/>
      <c r="H87" s="6"/>
      <c r="I87" s="6"/>
      <c r="J87"/>
      <c r="K87"/>
    </row>
    <row r="88" spans="1:11" ht="22.5" customHeight="1" x14ac:dyDescent="0.25">
      <c r="A88" s="529"/>
      <c r="B88"/>
      <c r="C88"/>
      <c r="D88"/>
      <c r="E88" s="197"/>
      <c r="F88"/>
      <c r="G88" s="6"/>
      <c r="H88" s="6"/>
      <c r="I88" s="6"/>
      <c r="J88"/>
      <c r="K88"/>
    </row>
    <row r="89" spans="1:11" ht="22.5" customHeight="1" x14ac:dyDescent="0.25">
      <c r="A89" s="746" t="s">
        <v>1116</v>
      </c>
      <c r="B89" s="746"/>
      <c r="C89" s="747" t="s">
        <v>1118</v>
      </c>
      <c r="D89" s="747"/>
      <c r="E89" s="747"/>
      <c r="F89"/>
      <c r="G89" s="6"/>
      <c r="H89" s="6"/>
      <c r="I89" s="6"/>
      <c r="J89"/>
      <c r="K89"/>
    </row>
    <row r="90" spans="1:11" ht="22.5" customHeight="1" x14ac:dyDescent="0.25">
      <c r="A90" s="550"/>
      <c r="B90" s="550"/>
      <c r="C90" s="541"/>
      <c r="D90" s="541"/>
      <c r="E90" s="605"/>
      <c r="F90"/>
      <c r="G90" s="6"/>
      <c r="H90" s="6"/>
      <c r="I90" s="6"/>
      <c r="J90"/>
      <c r="K90"/>
    </row>
    <row r="91" spans="1:11" ht="22.5" customHeight="1" x14ac:dyDescent="0.25">
      <c r="A91"/>
      <c r="B91"/>
      <c r="C91"/>
      <c r="D91"/>
      <c r="E91" s="197"/>
      <c r="F91"/>
      <c r="G91" s="6"/>
      <c r="H91" s="6"/>
      <c r="I91" s="6"/>
      <c r="J91"/>
      <c r="K91"/>
    </row>
    <row r="92" spans="1:11" ht="22.5" customHeight="1" x14ac:dyDescent="0.25">
      <c r="A92" s="752" t="s">
        <v>1119</v>
      </c>
      <c r="B92" s="752"/>
      <c r="C92" s="752"/>
      <c r="D92" s="752"/>
      <c r="E92" s="752"/>
      <c r="F92" s="752"/>
      <c r="G92" s="6"/>
      <c r="H92" s="6"/>
      <c r="I92" s="6"/>
      <c r="J92"/>
      <c r="K92"/>
    </row>
    <row r="93" spans="1:11" ht="22.5" customHeight="1" x14ac:dyDescent="0.25">
      <c r="A93" s="530" t="s">
        <v>1105</v>
      </c>
      <c r="B93" s="532" t="s">
        <v>1107</v>
      </c>
      <c r="C93" s="531" t="s">
        <v>1108</v>
      </c>
      <c r="D93" s="533" t="s">
        <v>1109</v>
      </c>
      <c r="E93" s="601" t="s">
        <v>1110</v>
      </c>
      <c r="F93" s="530" t="s">
        <v>1111</v>
      </c>
      <c r="G93" s="6"/>
      <c r="H93" s="6"/>
      <c r="I93" s="6"/>
      <c r="J93"/>
      <c r="K93"/>
    </row>
    <row r="94" spans="1:11" ht="34.5" customHeight="1" x14ac:dyDescent="0.25">
      <c r="A94" s="535" t="s">
        <v>117</v>
      </c>
      <c r="B94" s="734" t="s">
        <v>210</v>
      </c>
      <c r="C94" s="734"/>
      <c r="D94" s="734"/>
      <c r="E94" s="734"/>
      <c r="F94" s="734"/>
      <c r="G94" s="6"/>
      <c r="H94" s="6"/>
      <c r="I94" s="6"/>
      <c r="J94"/>
      <c r="K94"/>
    </row>
    <row r="95" spans="1:11" ht="33.75" customHeight="1" x14ac:dyDescent="0.25">
      <c r="A95" s="529" t="s">
        <v>212</v>
      </c>
      <c r="B95" s="543">
        <f>'1.5 a 5 Pequeña'!AA180</f>
        <v>0</v>
      </c>
      <c r="C95" s="543">
        <f>'1.5 a 5 Pequeña'!AA184</f>
        <v>0.25</v>
      </c>
      <c r="D95" s="543">
        <f>'1.5 a 5 Pequeña'!AA190</f>
        <v>0</v>
      </c>
      <c r="E95" s="604"/>
      <c r="F95" s="544" t="str">
        <f>IF(AND(B95=1,C95=1,D95=1),"CUMPLE","NO CUMPLE")</f>
        <v>NO CUMPLE</v>
      </c>
      <c r="G95" s="6"/>
      <c r="H95" s="6"/>
      <c r="I95" s="6"/>
      <c r="J95"/>
      <c r="K95"/>
    </row>
    <row r="96" spans="1:11" ht="7.5" customHeight="1" x14ac:dyDescent="0.25">
      <c r="A96"/>
      <c r="B96"/>
      <c r="C96"/>
      <c r="D96"/>
      <c r="E96" s="197"/>
      <c r="F96"/>
      <c r="G96" s="6"/>
      <c r="H96" s="6"/>
      <c r="I96" s="6"/>
      <c r="J96"/>
      <c r="K96"/>
    </row>
    <row r="97" spans="1:11" ht="34.5" customHeight="1" x14ac:dyDescent="0.25">
      <c r="A97" s="529" t="s">
        <v>222</v>
      </c>
      <c r="B97" s="543">
        <f>'1.5 a 5 Pequeña'!AA200</f>
        <v>1</v>
      </c>
      <c r="C97" s="543">
        <f>'1.5 a 5 Pequeña'!AA201</f>
        <v>1</v>
      </c>
      <c r="D97" s="543">
        <f>'1.5 a 5 Pequeña'!AA204</f>
        <v>0</v>
      </c>
      <c r="E97" s="604"/>
      <c r="F97" s="544" t="str">
        <f>IF(AND(B97=1,C97=1,D97=1),"CUMPLE","NO CUMPLE")</f>
        <v>NO CUMPLE</v>
      </c>
      <c r="G97" s="6"/>
      <c r="H97" s="6"/>
      <c r="I97" s="6"/>
      <c r="J97"/>
      <c r="K97"/>
    </row>
    <row r="98" spans="1:11" ht="7.5" customHeight="1" x14ac:dyDescent="0.25">
      <c r="A98" s="529"/>
      <c r="B98"/>
      <c r="C98"/>
      <c r="D98"/>
      <c r="E98" s="197"/>
      <c r="F98"/>
      <c r="G98" s="6"/>
      <c r="H98" s="6"/>
      <c r="I98" s="6"/>
      <c r="J98"/>
      <c r="K98"/>
    </row>
    <row r="99" spans="1:11" ht="34.5" customHeight="1" x14ac:dyDescent="0.25">
      <c r="A99" s="529" t="s">
        <v>224</v>
      </c>
      <c r="B99" s="543">
        <f>'1.5 a 5 Pequeña'!AA211</f>
        <v>0</v>
      </c>
      <c r="C99" s="543">
        <f>'1.5 a 5 Pequeña'!AA212</f>
        <v>0</v>
      </c>
      <c r="D99" s="543">
        <f>'1.5 a 5 Pequeña'!AA213</f>
        <v>1</v>
      </c>
      <c r="E99" s="604"/>
      <c r="F99" s="544" t="str">
        <f>IF(AND(B99=1,C99=1,D99=1),"CUMPLE","NO CUMPLE")</f>
        <v>NO CUMPLE</v>
      </c>
      <c r="G99" s="6"/>
      <c r="H99" s="6"/>
      <c r="I99" s="6"/>
      <c r="J99"/>
      <c r="K99"/>
    </row>
    <row r="100" spans="1:11" ht="7.5" customHeight="1" x14ac:dyDescent="0.25">
      <c r="A100" s="529"/>
      <c r="B100"/>
      <c r="C100"/>
      <c r="D100"/>
      <c r="E100" s="197"/>
      <c r="F100"/>
      <c r="G100" s="6"/>
      <c r="H100" s="6"/>
      <c r="I100" s="6"/>
      <c r="J100"/>
      <c r="K100"/>
    </row>
    <row r="101" spans="1:11" ht="34.5" customHeight="1" x14ac:dyDescent="0.25">
      <c r="A101" s="529" t="s">
        <v>228</v>
      </c>
      <c r="B101" s="543">
        <f>'1.5 a 5 Pequeña'!AA223</f>
        <v>1</v>
      </c>
      <c r="C101" s="543">
        <f>'1.5 a 5 Pequeña'!AA225</f>
        <v>0.66666666666666663</v>
      </c>
      <c r="D101" s="539"/>
      <c r="E101" s="604"/>
      <c r="F101" s="544" t="str">
        <f>IF(AND(B101=1,C101=1),"CUMPLE","NO CUMPLE")</f>
        <v>NO CUMPLE</v>
      </c>
      <c r="G101" s="6"/>
      <c r="H101" s="6"/>
      <c r="I101" s="6"/>
      <c r="J101"/>
      <c r="K101"/>
    </row>
    <row r="102" spans="1:11" ht="7.5" customHeight="1" x14ac:dyDescent="0.25">
      <c r="A102" s="529"/>
      <c r="B102"/>
      <c r="C102"/>
      <c r="D102"/>
      <c r="E102" s="197"/>
      <c r="F102"/>
      <c r="G102" s="6"/>
      <c r="H102" s="6"/>
      <c r="I102" s="6"/>
      <c r="J102"/>
      <c r="K102"/>
    </row>
    <row r="103" spans="1:11" ht="30" customHeight="1" x14ac:dyDescent="0.25">
      <c r="A103" s="535" t="s">
        <v>117</v>
      </c>
      <c r="B103" s="734" t="s">
        <v>231</v>
      </c>
      <c r="C103" s="734"/>
      <c r="D103" s="734"/>
      <c r="E103" s="734"/>
      <c r="F103" s="734"/>
      <c r="G103" s="6"/>
      <c r="H103" s="6"/>
      <c r="I103" s="6"/>
      <c r="J103"/>
      <c r="K103"/>
    </row>
    <row r="104" spans="1:11" ht="33.75" customHeight="1" x14ac:dyDescent="0.25">
      <c r="A104" s="529" t="s">
        <v>233</v>
      </c>
      <c r="B104" s="543">
        <f>'1.5 a 5 Pequeña'!AA241</f>
        <v>0</v>
      </c>
      <c r="C104" s="539"/>
      <c r="D104" s="543">
        <f>'1.5 a 5 Pequeña'!AA243</f>
        <v>0</v>
      </c>
      <c r="E104" s="603">
        <f>'1.5 a 5 Pequeña'!AA248</f>
        <v>0</v>
      </c>
      <c r="F104" s="544" t="str">
        <f>IF(AND(B104=1,D104=1,E104=1),"CUMPLE","NO CUMPLE")</f>
        <v>NO CUMPLE</v>
      </c>
      <c r="G104" s="6"/>
      <c r="H104" s="6"/>
      <c r="I104" s="6"/>
      <c r="J104"/>
      <c r="K104"/>
    </row>
    <row r="105" spans="1:11" ht="22.5" customHeight="1" x14ac:dyDescent="0.25">
      <c r="A105" s="529"/>
      <c r="B105"/>
      <c r="C105"/>
      <c r="D105"/>
      <c r="E105" s="197"/>
      <c r="F105"/>
      <c r="G105" s="6"/>
      <c r="H105" s="6"/>
      <c r="I105" s="6"/>
      <c r="J105"/>
      <c r="K105"/>
    </row>
    <row r="106" spans="1:11" ht="33.75" customHeight="1" x14ac:dyDescent="0.25">
      <c r="A106" s="746" t="s">
        <v>1116</v>
      </c>
      <c r="B106" s="746"/>
      <c r="C106" s="747" t="s">
        <v>1120</v>
      </c>
      <c r="D106" s="747"/>
      <c r="E106" s="747"/>
      <c r="F106"/>
      <c r="G106" s="6"/>
      <c r="H106" s="6"/>
      <c r="I106" s="6"/>
      <c r="J106"/>
      <c r="K106"/>
    </row>
    <row r="107" spans="1:11" ht="225" customHeight="1" x14ac:dyDescent="0.25">
      <c r="A107" s="550"/>
      <c r="B107" s="550"/>
      <c r="C107" s="551"/>
      <c r="D107" s="551"/>
      <c r="E107" s="606"/>
      <c r="F107"/>
      <c r="G107" s="6"/>
      <c r="H107" s="6"/>
      <c r="I107" s="6"/>
      <c r="J107"/>
      <c r="K107"/>
    </row>
    <row r="108" spans="1:11" ht="225" customHeight="1" x14ac:dyDescent="0.25">
      <c r="A108"/>
      <c r="B108"/>
      <c r="C108"/>
      <c r="D108"/>
      <c r="E108" s="197"/>
      <c r="F108"/>
      <c r="G108" s="6"/>
      <c r="H108" s="6"/>
      <c r="I108" s="6"/>
      <c r="J108"/>
      <c r="K108"/>
    </row>
    <row r="109" spans="1:11" ht="22.5" customHeight="1" x14ac:dyDescent="0.25">
      <c r="A109" s="748" t="s">
        <v>1132</v>
      </c>
      <c r="B109" s="748"/>
      <c r="C109" s="748"/>
      <c r="D109" s="748"/>
      <c r="E109" s="748"/>
      <c r="F109" s="748"/>
      <c r="G109" s="6"/>
      <c r="H109" s="6"/>
      <c r="I109" s="6"/>
      <c r="J109"/>
      <c r="K109"/>
    </row>
    <row r="110" spans="1:11" ht="52.5" customHeight="1" x14ac:dyDescent="0.25">
      <c r="A110" s="722" t="s">
        <v>1133</v>
      </c>
      <c r="B110" s="722"/>
      <c r="C110" s="722"/>
      <c r="D110" s="722"/>
      <c r="E110" s="722"/>
      <c r="F110" s="722"/>
      <c r="G110" s="6"/>
      <c r="H110" s="6"/>
      <c r="I110" s="6"/>
      <c r="J110"/>
      <c r="K110"/>
    </row>
    <row r="111" spans="1:11" ht="50.25" customHeight="1" x14ac:dyDescent="0.25">
      <c r="A111" s="722" t="s">
        <v>1121</v>
      </c>
      <c r="B111" s="722"/>
      <c r="C111" s="722"/>
      <c r="D111" s="722"/>
      <c r="E111" s="722"/>
      <c r="F111" s="722"/>
      <c r="G111" s="6"/>
      <c r="H111" s="6"/>
      <c r="I111" s="6"/>
      <c r="J111"/>
      <c r="K111"/>
    </row>
    <row r="112" spans="1:11" customFormat="1" ht="21" customHeight="1" x14ac:dyDescent="0.25">
      <c r="E112" s="197"/>
    </row>
    <row r="113" spans="1:21" ht="21.75" customHeight="1" x14ac:dyDescent="0.25">
      <c r="A113" s="730" t="s">
        <v>1124</v>
      </c>
      <c r="B113" s="730"/>
      <c r="C113" s="730"/>
      <c r="D113" s="730"/>
      <c r="E113" s="595" t="s">
        <v>1134</v>
      </c>
      <c r="F113"/>
      <c r="I113" s="200"/>
      <c r="J113"/>
      <c r="K113"/>
    </row>
    <row r="114" spans="1:21" x14ac:dyDescent="0.25">
      <c r="A114" s="813" t="s">
        <v>118</v>
      </c>
      <c r="B114" s="813"/>
      <c r="C114" s="813"/>
      <c r="D114" s="813"/>
      <c r="E114" s="596"/>
      <c r="F114" s="197"/>
      <c r="G114"/>
      <c r="H114"/>
      <c r="I114"/>
      <c r="J114"/>
      <c r="K114"/>
    </row>
    <row r="115" spans="1:21" ht="45" customHeight="1" x14ac:dyDescent="0.25">
      <c r="A115" s="721" t="str">
        <f>IF('1.5 a 5 Pequeña'!W11=TRUE,"",'1.5 a 5 Pequeña'!J11)</f>
        <v/>
      </c>
      <c r="B115" s="721"/>
      <c r="C115" s="721"/>
      <c r="D115" s="721"/>
      <c r="E115" s="597" t="str">
        <f>MID(F115,1,7)</f>
        <v/>
      </c>
      <c r="F115" s="200" t="str">
        <f>IF('1.5 a 5 Pequeña'!W11=TRUE,"",'1.5 a 5 Pequeña'!I11)</f>
        <v/>
      </c>
      <c r="G115"/>
      <c r="H115"/>
      <c r="I115"/>
      <c r="J115"/>
      <c r="K115"/>
    </row>
    <row r="116" spans="1:21" ht="45" customHeight="1" x14ac:dyDescent="0.25">
      <c r="A116" s="721" t="str">
        <f>IF('1.5 a 5 Pequeña'!W12=TRUE,"",'1.5 a 5 Pequeña'!J12)</f>
        <v xml:space="preserve">Cuenta con una administración de su oferta de productos y/o servicios que le permite a la Empresa de TI:
</v>
      </c>
      <c r="B116" s="721"/>
      <c r="C116" s="721"/>
      <c r="D116" s="721"/>
      <c r="E116" s="597" t="str">
        <f t="shared" ref="E116" si="0">MID(F116,1,7)</f>
        <v>1.1.2.1</v>
      </c>
      <c r="F116" s="200" t="str">
        <f>IF('1.5 a 5 Pequeña'!W12=TRUE,"",'1.5 a 5 Pequeña'!I12)</f>
        <v>1.1.2.1</v>
      </c>
      <c r="G116"/>
      <c r="H116"/>
      <c r="I116"/>
      <c r="J116"/>
      <c r="K116"/>
    </row>
    <row r="117" spans="1:21" customFormat="1" ht="45" customHeight="1" x14ac:dyDescent="0.25">
      <c r="A117" s="724" t="str">
        <f>IF('1.5 a 5 Pequeña'!W13=TRUE,"",'1.5 a 5 Pequeña'!J13)</f>
        <v/>
      </c>
      <c r="B117" s="724"/>
      <c r="C117" s="724"/>
      <c r="D117" s="724"/>
      <c r="E117" s="597" t="str">
        <f t="shared" ref="E117:E152" si="1">MID(F117,1,7)</f>
        <v/>
      </c>
      <c r="F117" s="200" t="str">
        <f>IF('1.5 a 5 Pequeña'!W13=TRUE,"",'1.5 a 5 Pequeña'!I13)</f>
        <v/>
      </c>
      <c r="G117" s="1"/>
      <c r="H117" s="1"/>
      <c r="I117" s="198"/>
      <c r="J117" s="1"/>
      <c r="K117" s="1"/>
      <c r="M117" s="6"/>
      <c r="N117" s="6"/>
      <c r="O117" s="6"/>
      <c r="P117" s="6"/>
      <c r="Q117" s="6"/>
      <c r="R117" s="6"/>
      <c r="S117" s="6"/>
      <c r="T117" s="6"/>
      <c r="U117" s="6"/>
    </row>
    <row r="118" spans="1:21" s="1" customFormat="1" ht="62.25" customHeight="1" x14ac:dyDescent="0.25">
      <c r="A118" s="724" t="str">
        <f>IF('1.5 a 5 Pequeña'!W14=TRUE,"",'1.5 a 5 Pequeña'!J14)</f>
        <v/>
      </c>
      <c r="B118" s="724"/>
      <c r="C118" s="724"/>
      <c r="D118" s="724"/>
      <c r="E118" s="597" t="str">
        <f t="shared" si="1"/>
        <v/>
      </c>
      <c r="F118" s="200" t="str">
        <f>IF('1.5 a 5 Pequeña'!W14=TRUE,"",'1.5 a 5 Pequeña'!I14)</f>
        <v/>
      </c>
      <c r="I118" s="198"/>
      <c r="L118"/>
      <c r="M118" s="6"/>
      <c r="N118" s="6"/>
      <c r="O118" s="6"/>
      <c r="P118" s="6"/>
      <c r="Q118" s="6"/>
      <c r="R118" s="6"/>
      <c r="S118" s="6"/>
      <c r="T118" s="6"/>
      <c r="U118" s="6"/>
    </row>
    <row r="119" spans="1:21" s="1" customFormat="1" ht="45" customHeight="1" x14ac:dyDescent="0.25">
      <c r="A119" s="724" t="str">
        <f>IF('1.5 a 5 Pequeña'!W15=TRUE,"",'1.5 a 5 Pequeña'!J15)</f>
        <v/>
      </c>
      <c r="B119" s="724"/>
      <c r="C119" s="724"/>
      <c r="D119" s="724"/>
      <c r="E119" s="597" t="str">
        <f t="shared" si="1"/>
        <v/>
      </c>
      <c r="F119" s="200" t="str">
        <f>IF('1.5 a 5 Pequeña'!W15=TRUE,"",'1.5 a 5 Pequeña'!I15)</f>
        <v/>
      </c>
      <c r="I119" s="198"/>
      <c r="L119"/>
      <c r="M119" s="6"/>
      <c r="N119" s="6"/>
      <c r="O119" s="6"/>
      <c r="P119" s="6"/>
      <c r="Q119" s="6"/>
      <c r="R119" s="6"/>
      <c r="S119" s="6"/>
      <c r="T119" s="6"/>
      <c r="U119" s="6"/>
    </row>
    <row r="120" spans="1:21" s="1" customFormat="1" ht="45" customHeight="1" x14ac:dyDescent="0.25">
      <c r="A120" s="724" t="str">
        <f>IF('1.5 a 5 Pequeña'!W16=TRUE,"",'1.5 a 5 Pequeña'!J16)</f>
        <v/>
      </c>
      <c r="B120" s="724"/>
      <c r="C120" s="724"/>
      <c r="D120" s="724"/>
      <c r="E120" s="597" t="str">
        <f t="shared" si="1"/>
        <v/>
      </c>
      <c r="F120" s="200" t="str">
        <f>IF('1.5 a 5 Pequeña'!W16=TRUE,"",'1.5 a 5 Pequeña'!I16)</f>
        <v/>
      </c>
      <c r="I120" s="198"/>
      <c r="L120"/>
      <c r="M120" s="6"/>
      <c r="N120" s="6"/>
      <c r="O120" s="6"/>
      <c r="P120" s="6"/>
      <c r="Q120" s="6"/>
      <c r="R120" s="6"/>
      <c r="S120" s="6"/>
      <c r="T120" s="6"/>
      <c r="U120" s="6"/>
    </row>
    <row r="121" spans="1:21" s="1" customFormat="1" ht="45" customHeight="1" x14ac:dyDescent="0.25">
      <c r="A121" s="724" t="str">
        <f>IF('1.5 a 5 Pequeña'!W17=TRUE,"",'1.5 a 5 Pequeña'!J17)</f>
        <v/>
      </c>
      <c r="B121" s="724"/>
      <c r="C121" s="724"/>
      <c r="D121" s="724"/>
      <c r="E121" s="597" t="str">
        <f t="shared" si="1"/>
        <v/>
      </c>
      <c r="F121" s="200" t="str">
        <f>IF('1.5 a 5 Pequeña'!W17=TRUE,"",'1.5 a 5 Pequeña'!I17)</f>
        <v/>
      </c>
      <c r="I121" s="198"/>
      <c r="L121"/>
      <c r="M121" s="6"/>
      <c r="N121" s="6"/>
      <c r="O121" s="6"/>
      <c r="P121" s="6"/>
      <c r="Q121" s="6"/>
      <c r="R121" s="6"/>
      <c r="S121" s="6"/>
      <c r="T121" s="6"/>
      <c r="U121" s="6"/>
    </row>
    <row r="122" spans="1:21" s="1" customFormat="1" ht="51.75" customHeight="1" x14ac:dyDescent="0.25">
      <c r="A122" s="724" t="str">
        <f>IF('1.5 a 5 Pequeña'!W18=TRUE,"",'1.5 a 5 Pequeña'!J18)</f>
        <v/>
      </c>
      <c r="B122" s="724"/>
      <c r="C122" s="724"/>
      <c r="D122" s="724"/>
      <c r="E122" s="597" t="str">
        <f t="shared" si="1"/>
        <v/>
      </c>
      <c r="F122" s="200" t="str">
        <f>IF('1.5 a 5 Pequeña'!W18=TRUE,"",'1.5 a 5 Pequeña'!I18)</f>
        <v/>
      </c>
      <c r="I122" s="198"/>
      <c r="L122"/>
      <c r="M122" s="6"/>
      <c r="N122" s="6"/>
      <c r="O122" s="6"/>
      <c r="P122" s="6"/>
      <c r="Q122" s="6"/>
      <c r="R122" s="6"/>
      <c r="S122" s="6"/>
      <c r="T122" s="6"/>
      <c r="U122" s="6"/>
    </row>
    <row r="123" spans="1:21" s="1" customFormat="1" ht="51" customHeight="1" x14ac:dyDescent="0.25">
      <c r="A123" s="724" t="str">
        <f>IF('1.5 a 5 Pequeña'!W19=TRUE,"",'1.5 a 5 Pequeña'!J19)</f>
        <v xml:space="preserve">Dar un seguimiento a los beneficios obtenidos a través de los servicios y a la evolución de los servicios lo largo de su ciclo de vida; y hacer un análisis comparativo de los resultados obtenidos internamente </v>
      </c>
      <c r="B123" s="724"/>
      <c r="C123" s="724"/>
      <c r="D123" s="724"/>
      <c r="E123" s="597" t="str">
        <f t="shared" si="1"/>
        <v>1.1.2.1</v>
      </c>
      <c r="F123" s="200" t="str">
        <f>IF('1.5 a 5 Pequeña'!W19=TRUE,"",'1.5 a 5 Pequeña'!I19)</f>
        <v>1.1.2.1.G</v>
      </c>
      <c r="I123" s="198"/>
      <c r="L123"/>
      <c r="M123" s="6"/>
      <c r="N123" s="6"/>
      <c r="O123" s="6"/>
      <c r="P123" s="6"/>
      <c r="Q123" s="6"/>
      <c r="R123" s="6"/>
      <c r="S123" s="6"/>
      <c r="T123" s="6"/>
      <c r="U123" s="6"/>
    </row>
    <row r="124" spans="1:21" s="1" customFormat="1" ht="45" customHeight="1" x14ac:dyDescent="0.25">
      <c r="A124" s="724" t="str">
        <f>IF('1.5 a 5 Pequeña'!W20=TRUE,"",'1.5 a 5 Pequeña'!J20)</f>
        <v>Implementar acciones correctivas en caso de  que los beneficios obtenidos en los servicios se desvíen de los esperados</v>
      </c>
      <c r="B124" s="724"/>
      <c r="C124" s="724"/>
      <c r="D124" s="724"/>
      <c r="E124" s="597" t="str">
        <f t="shared" si="1"/>
        <v>1.1.2.1</v>
      </c>
      <c r="F124" s="200" t="str">
        <f>IF('1.5 a 5 Pequeña'!W20=TRUE,"",'1.5 a 5 Pequeña'!I20)</f>
        <v>1.1.2.1.H</v>
      </c>
      <c r="I124" s="198"/>
      <c r="L124"/>
      <c r="M124" s="6"/>
      <c r="N124" s="6"/>
      <c r="O124" s="6"/>
      <c r="P124" s="6"/>
      <c r="Q124" s="6"/>
      <c r="R124" s="6"/>
      <c r="S124" s="6"/>
      <c r="T124" s="6"/>
      <c r="U124" s="6"/>
    </row>
    <row r="125" spans="1:21" s="1" customFormat="1" x14ac:dyDescent="0.25">
      <c r="A125" s="813" t="str">
        <f>IF('1.5 a 5 Pequeña'!W22=TRUE,"",'1.5 a 5 Pequeña'!J22)</f>
        <v>1.2 Administración del Valor del Cliente para la Empresa de TI</v>
      </c>
      <c r="B125" s="813"/>
      <c r="C125" s="813"/>
      <c r="D125" s="813"/>
      <c r="E125" s="597" t="str">
        <f t="shared" si="1"/>
        <v/>
      </c>
      <c r="F125" s="200"/>
      <c r="I125" s="198"/>
      <c r="L125"/>
      <c r="M125" s="6"/>
      <c r="N125" s="6"/>
      <c r="O125" s="6"/>
      <c r="P125" s="6"/>
      <c r="Q125" s="6"/>
      <c r="R125" s="6"/>
      <c r="S125" s="6"/>
      <c r="T125" s="6"/>
      <c r="U125" s="6"/>
    </row>
    <row r="126" spans="1:21" s="1" customFormat="1" ht="45.75" customHeight="1" x14ac:dyDescent="0.25">
      <c r="A126" s="721" t="str">
        <f>IF('1.5 a 5 Pequeña'!W27=TRUE,"",'1.5 a 5 Pequeña'!J27)</f>
        <v/>
      </c>
      <c r="B126" s="721"/>
      <c r="C126" s="721"/>
      <c r="D126" s="721"/>
      <c r="E126" s="597" t="str">
        <f t="shared" si="1"/>
        <v/>
      </c>
      <c r="F126" s="200" t="str">
        <f>IF('1.5 a 5 Pequeña'!W27=TRUE,"",'1.5 a 5 Pequeña'!I27)</f>
        <v/>
      </c>
      <c r="I126" s="198"/>
      <c r="L126"/>
      <c r="M126" s="6"/>
      <c r="N126" s="6"/>
      <c r="O126" s="6"/>
      <c r="P126" s="6"/>
      <c r="Q126" s="6"/>
      <c r="R126" s="6"/>
      <c r="S126" s="6"/>
      <c r="T126" s="6"/>
      <c r="U126" s="6"/>
    </row>
    <row r="127" spans="1:21" s="1" customFormat="1" ht="45.75" customHeight="1" x14ac:dyDescent="0.25">
      <c r="A127" s="721" t="str">
        <f>IF('1.5 a 5 Pequeña'!W28=TRUE,"",'1.5 a 5 Pequeña'!J28)</f>
        <v>La empresa de TI, cuenta con un proceso de Administración del Valor del Cliente  que considera lo siguiente:</v>
      </c>
      <c r="B127" s="721"/>
      <c r="C127" s="721"/>
      <c r="D127" s="721"/>
      <c r="E127" s="597" t="str">
        <f t="shared" ref="E127" si="2">MID(F127,1,7)</f>
        <v>1.2.2.1</v>
      </c>
      <c r="F127" s="200" t="str">
        <f>IF('1.5 a 5 Pequeña'!W28=TRUE,"",'1.5 a 5 Pequeña'!I28)</f>
        <v>1.2.2.1</v>
      </c>
      <c r="I127" s="198"/>
      <c r="L127"/>
      <c r="M127" s="6"/>
      <c r="N127" s="6"/>
      <c r="O127" s="6"/>
      <c r="P127" s="6"/>
      <c r="Q127" s="6"/>
      <c r="R127" s="6"/>
      <c r="S127" s="6"/>
      <c r="T127" s="6"/>
      <c r="U127" s="6"/>
    </row>
    <row r="128" spans="1:21" s="1" customFormat="1" ht="45.75" customHeight="1" x14ac:dyDescent="0.25">
      <c r="A128" s="724" t="str">
        <f>IF('1.5 a 5 Pequeña'!W29=TRUE,"",'1.5 a 5 Pequeña'!J29)</f>
        <v xml:space="preserve">El análisis  de la etapa del ciclo de vida en que se encuentra cada cliente </v>
      </c>
      <c r="B128" s="724"/>
      <c r="C128" s="724"/>
      <c r="D128" s="724"/>
      <c r="E128" s="597" t="str">
        <f t="shared" si="1"/>
        <v>1.2.2.1</v>
      </c>
      <c r="F128" s="200" t="str">
        <f>IF('1.5 a 5 Pequeña'!W29=TRUE,"",'1.5 a 5 Pequeña'!I29)</f>
        <v>1.2.2.1.A</v>
      </c>
      <c r="I128" s="198"/>
      <c r="L128"/>
      <c r="M128" s="6"/>
      <c r="N128" s="6"/>
      <c r="O128" s="6"/>
      <c r="P128" s="6"/>
      <c r="Q128" s="6"/>
      <c r="R128" s="6"/>
      <c r="S128" s="6"/>
      <c r="T128" s="6"/>
      <c r="U128" s="6"/>
    </row>
    <row r="129" spans="1:21" s="1" customFormat="1" ht="45.75" customHeight="1" x14ac:dyDescent="0.25">
      <c r="A129" s="724" t="str">
        <f>IF('1.5 a 5 Pequeña'!W30=TRUE,"",'1.5 a 5 Pequeña'!J30)</f>
        <v/>
      </c>
      <c r="B129" s="724"/>
      <c r="C129" s="724"/>
      <c r="D129" s="724"/>
      <c r="E129" s="597" t="str">
        <f t="shared" si="1"/>
        <v/>
      </c>
      <c r="F129" s="200" t="str">
        <f>IF('1.5 a 5 Pequeña'!W30=TRUE,"",'1.5 a 5 Pequeña'!I30)</f>
        <v/>
      </c>
      <c r="I129" s="198"/>
      <c r="L129"/>
      <c r="M129" s="6"/>
      <c r="N129" s="6"/>
      <c r="O129" s="6"/>
      <c r="P129" s="6"/>
      <c r="Q129" s="6"/>
      <c r="R129" s="6"/>
      <c r="S129" s="6"/>
      <c r="T129" s="6"/>
      <c r="U129" s="6"/>
    </row>
    <row r="130" spans="1:21" s="1" customFormat="1" ht="45.75" customHeight="1" x14ac:dyDescent="0.25">
      <c r="A130" s="724" t="str">
        <f>IF('1.5 a 5 Pequeña'!W31=TRUE,"",'1.5 a 5 Pequeña'!J31)</f>
        <v/>
      </c>
      <c r="B130" s="724"/>
      <c r="C130" s="724"/>
      <c r="D130" s="724"/>
      <c r="E130" s="597" t="str">
        <f t="shared" si="1"/>
        <v/>
      </c>
      <c r="F130" s="200" t="str">
        <f>IF('1.5 a 5 Pequeña'!W31=TRUE,"",'1.5 a 5 Pequeña'!I31)</f>
        <v/>
      </c>
      <c r="I130" s="198"/>
      <c r="L130"/>
      <c r="M130" s="6"/>
      <c r="N130" s="6"/>
      <c r="O130" s="6"/>
      <c r="P130" s="6"/>
      <c r="Q130" s="6"/>
      <c r="R130" s="6"/>
      <c r="S130" s="6"/>
      <c r="T130" s="6"/>
      <c r="U130" s="6"/>
    </row>
    <row r="131" spans="1:21" s="1" customFormat="1" ht="45.75" customHeight="1" x14ac:dyDescent="0.25">
      <c r="A131" s="724" t="str">
        <f>IF('1.5 a 5 Pequeña'!W32=TRUE,"",'1.5 a 5 Pequeña'!J32)</f>
        <v/>
      </c>
      <c r="B131" s="724"/>
      <c r="C131" s="724"/>
      <c r="D131" s="724"/>
      <c r="E131" s="597" t="str">
        <f t="shared" si="1"/>
        <v/>
      </c>
      <c r="F131" s="200" t="str">
        <f>IF('1.5 a 5 Pequeña'!W32=TRUE,"",'1.5 a 5 Pequeña'!I32)</f>
        <v/>
      </c>
      <c r="I131" s="198"/>
      <c r="L131"/>
      <c r="M131" s="6"/>
      <c r="N131" s="6"/>
      <c r="O131" s="6"/>
      <c r="P131" s="6"/>
      <c r="Q131" s="6"/>
      <c r="R131" s="6"/>
      <c r="S131" s="6"/>
      <c r="T131" s="6"/>
      <c r="U131" s="6"/>
    </row>
    <row r="132" spans="1:21" s="1" customFormat="1" ht="15" customHeight="1" x14ac:dyDescent="0.25">
      <c r="A132" s="813" t="str">
        <f>IF('1.5 a 5 Pequeña'!W34=TRUE,"",'1.5 a 5 Pequeña'!J34)</f>
        <v>1.3 Administración del Valor Generado para el Cliente</v>
      </c>
      <c r="B132" s="813"/>
      <c r="C132" s="813"/>
      <c r="D132" s="813"/>
      <c r="E132" s="597" t="str">
        <f t="shared" si="1"/>
        <v/>
      </c>
      <c r="F132" s="200"/>
      <c r="I132" s="198"/>
      <c r="L132"/>
      <c r="M132" s="6"/>
      <c r="N132" s="6"/>
      <c r="O132" s="6"/>
      <c r="P132" s="6"/>
      <c r="Q132" s="6"/>
      <c r="R132" s="6"/>
      <c r="S132" s="6"/>
      <c r="T132" s="6"/>
      <c r="U132" s="6"/>
    </row>
    <row r="133" spans="1:21" s="1" customFormat="1" ht="45" customHeight="1" x14ac:dyDescent="0.25">
      <c r="A133" s="721" t="str">
        <f>IF('1.5 a 5 Pequeña'!W39=TRUE,"",'1.5 a 5 Pequeña'!J39)</f>
        <v>Bajo un enfoque práctico define una serie de acciones comerciales, con la finalidad de atender las necesidades de sus clientes y las adecúa a cada caso en particular conforme se va desarrollando la relación comercial</v>
      </c>
      <c r="B133" s="721"/>
      <c r="C133" s="721"/>
      <c r="D133" s="721"/>
      <c r="E133" s="597" t="str">
        <f t="shared" si="1"/>
        <v>1.3.1</v>
      </c>
      <c r="F133" s="200" t="str">
        <f>IF('1.5 a 5 Pequeña'!W39=TRUE,"",'1.5 a 5 Pequeña'!I39)</f>
        <v>1.3.1</v>
      </c>
      <c r="I133" s="198"/>
      <c r="L133"/>
      <c r="M133" s="6"/>
      <c r="N133" s="6"/>
      <c r="O133" s="6"/>
      <c r="P133" s="6"/>
      <c r="Q133" s="6"/>
      <c r="R133" s="6"/>
      <c r="S133" s="6"/>
      <c r="T133" s="6"/>
      <c r="U133" s="6"/>
    </row>
    <row r="134" spans="1:21" s="1" customFormat="1" ht="45" customHeight="1" x14ac:dyDescent="0.25">
      <c r="A134" s="721" t="str">
        <f>IF('1.5 a 5 Pequeña'!W40=TRUE,"",'1.5 a 5 Pequeña'!J40)</f>
        <v>Existe un mecanismo enfocado  en el proceso de Administración del Valor Generado para el Cliente y éste se encuentra formalmente documentado considerando lo siguiente:</v>
      </c>
      <c r="B134" s="721"/>
      <c r="C134" s="721"/>
      <c r="D134" s="721"/>
      <c r="E134" s="597" t="str">
        <f t="shared" ref="E134" si="3">MID(F134,1,7)</f>
        <v>1.3.2.1</v>
      </c>
      <c r="F134" s="200" t="str">
        <f>IF('1.5 a 5 Pequeña'!W40=TRUE,"",'1.5 a 5 Pequeña'!I40)</f>
        <v>1.3.2.1</v>
      </c>
      <c r="I134" s="198"/>
      <c r="L134"/>
      <c r="M134" s="6"/>
      <c r="N134" s="6"/>
      <c r="O134" s="6"/>
      <c r="P134" s="6"/>
      <c r="Q134" s="6"/>
      <c r="R134" s="6"/>
      <c r="S134" s="6"/>
      <c r="T134" s="6"/>
      <c r="U134" s="6"/>
    </row>
    <row r="135" spans="1:21" s="1" customFormat="1" ht="45" customHeight="1" x14ac:dyDescent="0.25">
      <c r="A135" s="724" t="str">
        <f>IF('1.5 a 5 Pequeña'!W41=TRUE,"",'1.5 a 5 Pequeña'!J41)</f>
        <v/>
      </c>
      <c r="B135" s="724"/>
      <c r="C135" s="724"/>
      <c r="D135" s="724"/>
      <c r="E135" s="597" t="str">
        <f t="shared" si="1"/>
        <v/>
      </c>
      <c r="F135" s="200" t="str">
        <f>IF('1.5 a 5 Pequeña'!W41=TRUE,"",'1.5 a 5 Pequeña'!I41)</f>
        <v/>
      </c>
      <c r="I135" s="198"/>
      <c r="L135"/>
      <c r="M135" s="6"/>
      <c r="N135" s="6"/>
      <c r="O135" s="6"/>
      <c r="P135" s="6"/>
      <c r="Q135" s="6"/>
      <c r="R135" s="6"/>
      <c r="S135" s="6"/>
      <c r="T135" s="6"/>
      <c r="U135" s="6"/>
    </row>
    <row r="136" spans="1:21" s="1" customFormat="1" ht="45" customHeight="1" x14ac:dyDescent="0.25">
      <c r="A136" s="724" t="str">
        <f>IF('1.5 a 5 Pequeña'!W42=TRUE,"",'1.5 a 5 Pequeña'!J42)</f>
        <v/>
      </c>
      <c r="B136" s="724"/>
      <c r="C136" s="724"/>
      <c r="D136" s="724"/>
      <c r="E136" s="597" t="str">
        <f t="shared" si="1"/>
        <v/>
      </c>
      <c r="F136" s="200" t="str">
        <f>IF('1.5 a 5 Pequeña'!W42=TRUE,"",'1.5 a 5 Pequeña'!I42)</f>
        <v/>
      </c>
      <c r="I136" s="198"/>
      <c r="L136"/>
      <c r="M136" s="6"/>
      <c r="N136" s="6"/>
      <c r="O136" s="6"/>
      <c r="P136" s="6"/>
      <c r="Q136" s="6"/>
      <c r="R136" s="6"/>
      <c r="S136" s="6"/>
      <c r="T136" s="6"/>
      <c r="U136" s="6"/>
    </row>
    <row r="137" spans="1:21" s="1" customFormat="1" ht="45" customHeight="1" x14ac:dyDescent="0.25">
      <c r="A137" s="724" t="str">
        <f>IF('1.5 a 5 Pequeña'!W43=TRUE,"",'1.5 a 5 Pequeña'!J43)</f>
        <v>Un diseño y mantenimiento de la base de datos de sus clientes</v>
      </c>
      <c r="B137" s="724"/>
      <c r="C137" s="724"/>
      <c r="D137" s="724"/>
      <c r="E137" s="597" t="str">
        <f t="shared" si="1"/>
        <v>1.3.2.1</v>
      </c>
      <c r="F137" s="200" t="str">
        <f>IF('1.5 a 5 Pequeña'!W43=TRUE,"",'1.5 a 5 Pequeña'!I43)</f>
        <v>1.3.2.1.C</v>
      </c>
      <c r="I137" s="198"/>
      <c r="L137"/>
      <c r="M137" s="6"/>
      <c r="N137" s="6"/>
      <c r="O137" s="6"/>
      <c r="P137" s="6"/>
      <c r="Q137" s="6"/>
      <c r="R137" s="6"/>
      <c r="S137" s="6"/>
      <c r="T137" s="6"/>
      <c r="U137" s="6"/>
    </row>
    <row r="138" spans="1:21" s="1" customFormat="1" ht="45" customHeight="1" x14ac:dyDescent="0.25">
      <c r="A138" s="724" t="str">
        <f>IF('1.5 a 5 Pequeña'!W44=TRUE,"",'1.5 a 5 Pequeña'!J44)</f>
        <v>El desarrollo de un proceso de comunicación directo con el cliente</v>
      </c>
      <c r="B138" s="724"/>
      <c r="C138" s="724"/>
      <c r="D138" s="724"/>
      <c r="E138" s="597" t="str">
        <f t="shared" si="1"/>
        <v>1.3.2.1</v>
      </c>
      <c r="F138" s="200" t="str">
        <f>IF('1.5 a 5 Pequeña'!W44=TRUE,"",'1.5 a 5 Pequeña'!I44)</f>
        <v>1.3.2.1.D</v>
      </c>
      <c r="I138" s="198"/>
      <c r="L138"/>
      <c r="M138" s="6"/>
      <c r="N138" s="6"/>
      <c r="O138" s="6"/>
      <c r="P138" s="6"/>
      <c r="Q138" s="6"/>
      <c r="R138" s="6"/>
      <c r="S138" s="6"/>
      <c r="T138" s="6"/>
      <c r="U138" s="6"/>
    </row>
    <row r="139" spans="1:21" s="1" customFormat="1" ht="45" customHeight="1" x14ac:dyDescent="0.25">
      <c r="A139" s="724" t="str">
        <f>IF('1.5 a 5 Pequeña'!W45=TRUE,"",'1.5 a 5 Pequeña'!J45)</f>
        <v>El llevar a cabo acciones y transacciones para la vinculación del cliente con la empresa</v>
      </c>
      <c r="B139" s="724"/>
      <c r="C139" s="724"/>
      <c r="D139" s="724"/>
      <c r="E139" s="597" t="str">
        <f t="shared" si="1"/>
        <v>1.3.2.1</v>
      </c>
      <c r="F139" s="200" t="str">
        <f>IF('1.5 a 5 Pequeña'!W45=TRUE,"",'1.5 a 5 Pequeña'!I45)</f>
        <v>1.3.2.1.E</v>
      </c>
      <c r="I139" s="198"/>
      <c r="L139"/>
      <c r="M139" s="6"/>
      <c r="N139" s="6"/>
      <c r="O139" s="6"/>
      <c r="P139" s="6"/>
      <c r="Q139" s="6"/>
      <c r="R139" s="6"/>
      <c r="S139" s="6"/>
      <c r="T139" s="6"/>
      <c r="U139" s="6"/>
    </row>
    <row r="140" spans="1:21" s="1" customFormat="1" ht="45" customHeight="1" x14ac:dyDescent="0.25">
      <c r="A140" s="724" t="str">
        <f>IF('1.5 a 5 Pequeña'!W46=TRUE,"",'1.5 a 5 Pequeña'!J46)</f>
        <v>El hacer uso de la información que se posee de los clientes para desarrollar nuevos productos que complementen la oferta actual</v>
      </c>
      <c r="B140" s="724"/>
      <c r="C140" s="724"/>
      <c r="D140" s="724"/>
      <c r="E140" s="597" t="str">
        <f t="shared" si="1"/>
        <v>1.3.2.1</v>
      </c>
      <c r="F140" s="200" t="str">
        <f>IF('1.5 a 5 Pequeña'!W46=TRUE,"",'1.5 a 5 Pequeña'!I46)</f>
        <v>1.3.2.1.F</v>
      </c>
      <c r="I140" s="198"/>
      <c r="L140"/>
      <c r="M140" s="6"/>
      <c r="N140" s="6"/>
      <c r="O140" s="6"/>
      <c r="P140" s="6"/>
      <c r="Q140" s="6"/>
      <c r="R140" s="6"/>
      <c r="S140" s="6"/>
      <c r="T140" s="6"/>
      <c r="U140" s="6"/>
    </row>
    <row r="141" spans="1:21" s="1" customFormat="1" ht="45" customHeight="1" x14ac:dyDescent="0.25">
      <c r="A141" s="721" t="str">
        <f>IF('1.5 a 5 Pequeña'!W47=TRUE,"",'1.5 a 5 Pequeña'!J47)</f>
        <v>Mide la efectividad del proceso  de Administración del Valor Generado para el Cliente ya que cuenta con indicadores de desempeño  que en conjunto muestran:</v>
      </c>
      <c r="B141" s="721"/>
      <c r="C141" s="721"/>
      <c r="D141" s="721"/>
      <c r="E141" s="597" t="str">
        <f t="shared" ref="E141" si="4">MID(F141,1,7)</f>
        <v>1.3.4.2</v>
      </c>
      <c r="F141" s="200" t="str">
        <f>IF('1.5 a 5 Pequeña'!W47=TRUE,"",'1.5 a 5 Pequeña'!I47)</f>
        <v>1.3.4.2</v>
      </c>
      <c r="I141" s="198"/>
      <c r="L141"/>
      <c r="M141" s="6"/>
      <c r="N141" s="6"/>
      <c r="O141" s="6"/>
      <c r="P141" s="6"/>
      <c r="Q141" s="6"/>
      <c r="R141" s="6"/>
      <c r="S141" s="6"/>
      <c r="T141" s="6"/>
      <c r="U141" s="6"/>
    </row>
    <row r="142" spans="1:21" s="1" customFormat="1" ht="45" customHeight="1" x14ac:dyDescent="0.25">
      <c r="A142" s="724" t="str">
        <f>IF('1.5 a 5 Pequeña'!W48=TRUE,"",'1.5 a 5 Pequeña'!J48)</f>
        <v>Un incremento en el número de clientes, frecuencia de consumo y tiempo de la relación comercial</v>
      </c>
      <c r="B142" s="724"/>
      <c r="C142" s="724"/>
      <c r="D142" s="724"/>
      <c r="E142" s="597" t="str">
        <f t="shared" si="1"/>
        <v>1.3.4.2</v>
      </c>
      <c r="F142" s="200" t="str">
        <f>IF('1.5 a 5 Pequeña'!W48=TRUE,"",'1.5 a 5 Pequeña'!I48)</f>
        <v>1.3.4.2.B</v>
      </c>
      <c r="I142" s="198"/>
      <c r="L142"/>
      <c r="M142" s="6"/>
      <c r="N142" s="6"/>
      <c r="O142" s="6"/>
      <c r="P142" s="6"/>
      <c r="Q142" s="6"/>
      <c r="R142" s="6"/>
      <c r="S142" s="6"/>
      <c r="T142" s="6"/>
      <c r="U142" s="6"/>
    </row>
    <row r="143" spans="1:21" s="1" customFormat="1" x14ac:dyDescent="0.25">
      <c r="A143" s="813" t="str">
        <f>IF('1.5 a 5 Pequeña'!W50=TRUE,"",'1.5 a 5 Pequeña'!J50)</f>
        <v>1.4 Administración de la Calidad Empresarial</v>
      </c>
      <c r="B143" s="813"/>
      <c r="C143" s="813"/>
      <c r="D143" s="813"/>
      <c r="E143" s="597" t="str">
        <f t="shared" si="1"/>
        <v/>
      </c>
      <c r="F143" s="200"/>
      <c r="I143" s="198"/>
      <c r="L143"/>
      <c r="M143" s="6"/>
      <c r="N143" s="6"/>
      <c r="O143" s="6"/>
      <c r="P143" s="6"/>
      <c r="Q143" s="6"/>
      <c r="R143" s="6"/>
      <c r="S143" s="6"/>
      <c r="T143" s="6"/>
      <c r="U143" s="6"/>
    </row>
    <row r="144" spans="1:21" ht="46.5" customHeight="1" x14ac:dyDescent="0.25">
      <c r="A144" s="721" t="str">
        <f>IF('1.5 a 5 Pequeña'!W55=TRUE,"",'1.5 a 5 Pequeña'!J55)</f>
        <v/>
      </c>
      <c r="B144" s="721"/>
      <c r="C144" s="721"/>
      <c r="D144" s="721"/>
      <c r="E144" s="597" t="str">
        <f t="shared" si="1"/>
        <v/>
      </c>
      <c r="F144" s="200" t="str">
        <f>IF('1.5 a 5 Pequeña'!W55=TRUE,"",'1.5 a 5 Pequeña'!I55)</f>
        <v/>
      </c>
    </row>
    <row r="145" spans="1:21" ht="46.5" customHeight="1" x14ac:dyDescent="0.25">
      <c r="A145" s="721" t="str">
        <f>IF('1.5 a 5 Pequeña'!W56=TRUE,"",'1.5 a 5 Pequeña'!J56)</f>
        <v>Mide la efectividad de su sistema de calidad ya que cuenta con indicadores de desempeño  que en conjunto muestran el cumplimiento de los siguientes objetivos:</v>
      </c>
      <c r="B145" s="721"/>
      <c r="C145" s="721"/>
      <c r="D145" s="721"/>
      <c r="E145" s="597" t="str">
        <f t="shared" ref="E145" si="5">MID(F145,1,7)</f>
        <v>1.4.4.2</v>
      </c>
      <c r="F145" s="200" t="str">
        <f>IF('1.5 a 5 Pequeña'!W56=TRUE,"",'1.5 a 5 Pequeña'!I56)</f>
        <v>1.4.4.2</v>
      </c>
    </row>
    <row r="146" spans="1:21" s="1" customFormat="1" ht="46.5" customHeight="1" x14ac:dyDescent="0.25">
      <c r="A146" s="724" t="str">
        <f>IF('1.5 a 5 Pequeña'!W57=TRUE,"",'1.5 a 5 Pequeña'!J57)</f>
        <v>Generar una mayor confianza de los clientes hacia la oferta de la compañía obteniendo de ésta manera recomendaciones de los mismos</v>
      </c>
      <c r="B146" s="724"/>
      <c r="C146" s="724"/>
      <c r="D146" s="724"/>
      <c r="E146" s="597" t="str">
        <f t="shared" si="1"/>
        <v>1.4.4.2</v>
      </c>
      <c r="F146" s="200" t="str">
        <f>IF('1.5 a 5 Pequeña'!W57=TRUE,"",'1.5 a 5 Pequeña'!I57)</f>
        <v>1.4.4.2.I</v>
      </c>
      <c r="I146" s="198"/>
      <c r="L146"/>
      <c r="M146" s="6"/>
      <c r="N146" s="6"/>
      <c r="O146" s="6"/>
      <c r="P146" s="6"/>
      <c r="Q146" s="6"/>
      <c r="R146" s="6"/>
      <c r="S146" s="6"/>
      <c r="T146" s="6"/>
      <c r="U146" s="6"/>
    </row>
    <row r="147" spans="1:21" s="1" customFormat="1" x14ac:dyDescent="0.25">
      <c r="A147" s="813" t="str">
        <f>IF('1.5 a 5 Pequeña'!W64=TRUE,"",'1.5 a 5 Pequeña'!J64)</f>
        <v>2.1 Planeación Estratégica Empresarial</v>
      </c>
      <c r="B147" s="813"/>
      <c r="C147" s="813"/>
      <c r="D147" s="813"/>
      <c r="E147" s="597" t="str">
        <f t="shared" si="1"/>
        <v/>
      </c>
      <c r="F147" s="200"/>
      <c r="I147" s="198"/>
      <c r="L147"/>
      <c r="M147" s="6"/>
      <c r="N147" s="6"/>
      <c r="O147" s="6"/>
      <c r="P147" s="6"/>
      <c r="Q147" s="6"/>
      <c r="R147" s="6"/>
      <c r="S147" s="6"/>
      <c r="T147" s="6"/>
      <c r="U147" s="6"/>
    </row>
    <row r="148" spans="1:21" s="1" customFormat="1" ht="69" customHeight="1" x14ac:dyDescent="0.25">
      <c r="A148" s="721" t="str">
        <f>IF('1.5 a 5 Pequeña'!W69=TRUE,"",'1.5 a 5 Pequeña'!J69)</f>
        <v/>
      </c>
      <c r="B148" s="721"/>
      <c r="C148" s="721"/>
      <c r="D148" s="721"/>
      <c r="E148" s="597" t="str">
        <f t="shared" si="1"/>
        <v/>
      </c>
      <c r="F148" s="200" t="str">
        <f>IF('1.5 a 5 Pequeña'!W69=TRUE,"",'1.5 a 5 Pequeña'!I69)</f>
        <v/>
      </c>
      <c r="I148" s="198"/>
      <c r="L148"/>
      <c r="M148" s="6"/>
      <c r="N148" s="6"/>
      <c r="O148" s="6"/>
      <c r="P148" s="6"/>
      <c r="Q148" s="6"/>
      <c r="R148" s="6"/>
      <c r="S148" s="6"/>
      <c r="T148" s="6"/>
      <c r="U148" s="6"/>
    </row>
    <row r="149" spans="1:21" s="1" customFormat="1" ht="60" customHeight="1" x14ac:dyDescent="0.25">
      <c r="A149" s="721" t="str">
        <f>IF('1.5 a 5 Pequeña'!W70=TRUE,"",'1.5 a 5 Pequeña'!J70)</f>
        <v>Desarrolla documentos que proporcionan evidencia de las actividades llevadas a cabo o los resultados obtenidos en su proceso de Planeación Estratégica, los cuales pueden constar de:</v>
      </c>
      <c r="B149" s="721"/>
      <c r="C149" s="721"/>
      <c r="D149" s="721"/>
      <c r="E149" s="597" t="str">
        <f t="shared" ref="E149" si="6">MID(F149,1,7)</f>
        <v>2.1.3.1</v>
      </c>
      <c r="F149" s="200" t="str">
        <f>IF('1.5 a 5 Pequeña'!W70=TRUE,"",'1.5 a 5 Pequeña'!I70)</f>
        <v>2.1.3.1</v>
      </c>
      <c r="I149" s="198"/>
      <c r="L149"/>
      <c r="M149" s="6"/>
      <c r="N149" s="6"/>
      <c r="O149" s="6"/>
      <c r="P149" s="6"/>
      <c r="Q149" s="6"/>
      <c r="R149" s="6"/>
      <c r="S149" s="6"/>
      <c r="T149" s="6"/>
      <c r="U149" s="6"/>
    </row>
    <row r="150" spans="1:21" s="1" customFormat="1" ht="45.75" customHeight="1" x14ac:dyDescent="0.25">
      <c r="A150" s="724" t="str">
        <f>IF('1.5 a 5 Pequeña'!W71=TRUE,"",'1.5 a 5 Pequeña'!J71)</f>
        <v xml:space="preserve">Modelos y metodologías para generar, seleccionar y evaluar e implementar estrategias empresariales o corporativas enfocadas en mejorar la competividad y posicionamiento de la empresa en el sector de TI  
</v>
      </c>
      <c r="B150" s="724"/>
      <c r="C150" s="724"/>
      <c r="D150" s="724"/>
      <c r="E150" s="597" t="str">
        <f t="shared" si="1"/>
        <v>2.1.3.1</v>
      </c>
      <c r="F150" s="200" t="str">
        <f>IF('1.5 a 5 Pequeña'!W71=TRUE,"",'1.5 a 5 Pequeña'!I71)</f>
        <v>2.1.3.1.A</v>
      </c>
      <c r="I150" s="198"/>
      <c r="L150"/>
      <c r="M150" s="6"/>
      <c r="N150" s="6"/>
      <c r="O150" s="6"/>
      <c r="P150" s="6"/>
      <c r="Q150" s="6"/>
      <c r="R150" s="6"/>
      <c r="S150" s="6"/>
      <c r="T150" s="6"/>
      <c r="U150" s="6"/>
    </row>
    <row r="151" spans="1:21" s="1" customFormat="1" ht="45.75" customHeight="1" x14ac:dyDescent="0.25">
      <c r="A151" s="721" t="str">
        <f>IF('1.5 a 5 Pequeña'!W72=TRUE,"",'1.5 a 5 Pequeña'!J72)</f>
        <v>Mide la efectividad del proceso de Planeación Estratégica ya que cuenta con indicadores de desempeño muestran:</v>
      </c>
      <c r="B151" s="721"/>
      <c r="C151" s="721"/>
      <c r="D151" s="721"/>
      <c r="E151" s="597" t="str">
        <f t="shared" ref="E151" si="7">MID(F151,1,7)</f>
        <v>2.1.4.2</v>
      </c>
      <c r="F151" s="200" t="str">
        <f>IF('1.5 a 5 Pequeña'!W72=TRUE,"",'1.5 a 5 Pequeña'!I72)</f>
        <v>2.1.4.2</v>
      </c>
      <c r="I151" s="198"/>
      <c r="L151"/>
      <c r="M151" s="6"/>
      <c r="N151" s="6"/>
      <c r="O151" s="6"/>
      <c r="P151" s="6"/>
      <c r="Q151" s="6"/>
      <c r="R151" s="6"/>
      <c r="S151" s="6"/>
      <c r="T151" s="6"/>
      <c r="U151" s="6"/>
    </row>
    <row r="152" spans="1:21" s="1" customFormat="1" ht="45.75" customHeight="1" x14ac:dyDescent="0.25">
      <c r="A152" s="724" t="str">
        <f>IF('1.5 a 5 Pequeña'!W73=TRUE,"",'1.5 a 5 Pequeña'!J73)</f>
        <v>El mantenimiento de las ventajas comparativas que permiten  alcanzar, sostener y mejorar una determinada posición en el entorno socioeconómico</v>
      </c>
      <c r="B152" s="724"/>
      <c r="C152" s="724"/>
      <c r="D152" s="724"/>
      <c r="E152" s="597" t="str">
        <f t="shared" si="1"/>
        <v>2.1.4.2</v>
      </c>
      <c r="F152" s="200" t="str">
        <f>IF('1.5 a 5 Pequeña'!W73=TRUE,"",'1.5 a 5 Pequeña'!I73)</f>
        <v>2.1.4.2.G</v>
      </c>
      <c r="I152" s="198"/>
      <c r="L152"/>
      <c r="M152" s="6"/>
      <c r="N152" s="6"/>
      <c r="O152" s="6"/>
      <c r="P152" s="6"/>
      <c r="Q152" s="6"/>
      <c r="R152" s="6"/>
      <c r="S152" s="6"/>
      <c r="T152" s="6"/>
      <c r="U152" s="6"/>
    </row>
    <row r="153" spans="1:21" s="1" customFormat="1" ht="22.5" customHeight="1" x14ac:dyDescent="0.25">
      <c r="A153" s="727" t="s">
        <v>1126</v>
      </c>
      <c r="B153" s="727"/>
      <c r="C153" s="727"/>
      <c r="D153" s="727"/>
      <c r="E153" s="595" t="s">
        <v>1134</v>
      </c>
      <c r="F153" s="200"/>
      <c r="I153" s="198"/>
      <c r="L153"/>
      <c r="M153" s="6"/>
      <c r="N153" s="6"/>
      <c r="O153" s="6"/>
      <c r="P153" s="6"/>
      <c r="Q153" s="6"/>
      <c r="R153" s="6"/>
      <c r="S153" s="6"/>
      <c r="T153" s="6"/>
      <c r="U153" s="6"/>
    </row>
    <row r="154" spans="1:21" s="1" customFormat="1" x14ac:dyDescent="0.25">
      <c r="A154" s="725" t="str">
        <f>IF('1.5 a 5 Pequeña'!W80=TRUE,"",'1.5 a 5 Pequeña'!J80)</f>
        <v>1.1 Administración del conocimiento financiero</v>
      </c>
      <c r="B154" s="725"/>
      <c r="C154" s="725"/>
      <c r="D154" s="725"/>
      <c r="E154" s="597" t="str">
        <f t="shared" ref="E154:E188" si="8">MID(F154,1,7)</f>
        <v/>
      </c>
      <c r="F154" s="200"/>
      <c r="I154" s="198"/>
      <c r="L154"/>
      <c r="M154" s="6"/>
      <c r="N154" s="6"/>
      <c r="O154" s="6"/>
      <c r="P154" s="6"/>
      <c r="Q154" s="6"/>
      <c r="R154" s="6"/>
      <c r="S154" s="6"/>
      <c r="T154" s="6"/>
      <c r="U154" s="6"/>
    </row>
    <row r="155" spans="1:21" s="1" customFormat="1" ht="45" customHeight="1" x14ac:dyDescent="0.25">
      <c r="A155" s="721" t="str">
        <f>IF('1.5 a 5 Pequeña'!W85=TRUE,"",'1.5 a 5 Pequeña'!J85)</f>
        <v/>
      </c>
      <c r="B155" s="721"/>
      <c r="C155" s="721"/>
      <c r="D155" s="721"/>
      <c r="E155" s="597" t="str">
        <f t="shared" si="8"/>
        <v/>
      </c>
      <c r="F155" s="200" t="str">
        <f>IF('1.5 a 5 Pequeña'!W85=TRUE,"",'1.5 a 5 Pequeña'!I85)</f>
        <v/>
      </c>
      <c r="I155" s="198"/>
      <c r="L155"/>
      <c r="M155" s="6"/>
      <c r="N155" s="6"/>
      <c r="O155" s="6"/>
      <c r="P155" s="6"/>
      <c r="Q155" s="6"/>
      <c r="R155" s="6"/>
      <c r="S155" s="6"/>
      <c r="T155" s="6"/>
      <c r="U155" s="6"/>
    </row>
    <row r="156" spans="1:21" s="1" customFormat="1" ht="45" customHeight="1" x14ac:dyDescent="0.25">
      <c r="A156" s="721" t="str">
        <f>IF('1.5 a 5 Pequeña'!W86=TRUE,"",'1.5 a 5 Pequeña'!J86)</f>
        <v>El proceso de Administración del Conocimiento Financiero dentro de la empresa está formalizado y estructurado de tal forma que se establecen los siguientes elementos:</v>
      </c>
      <c r="B156" s="721"/>
      <c r="C156" s="721"/>
      <c r="D156" s="721"/>
      <c r="E156" s="597" t="str">
        <f t="shared" ref="E156" si="9">MID(F156,1,7)</f>
        <v>1.1.2.1</v>
      </c>
      <c r="F156" s="200" t="str">
        <f>IF('1.5 a 5 Pequeña'!W86=TRUE,"",'1.5 a 5 Pequeña'!I86)</f>
        <v>1.1.2.1</v>
      </c>
      <c r="I156" s="198"/>
      <c r="L156"/>
      <c r="M156" s="6"/>
      <c r="N156" s="6"/>
      <c r="O156" s="6"/>
      <c r="P156" s="6"/>
      <c r="Q156" s="6"/>
      <c r="R156" s="6"/>
      <c r="S156" s="6"/>
      <c r="T156" s="6"/>
      <c r="U156" s="6"/>
    </row>
    <row r="157" spans="1:21" s="1" customFormat="1" ht="45" customHeight="1" x14ac:dyDescent="0.25">
      <c r="A157" s="724" t="str">
        <f>IF('1.5 a 5 Pequeña'!W87=TRUE,"",'1.5 a 5 Pequeña'!J87)</f>
        <v>Definición de los perfiles de puestos y funciones de la administración financiera, requerimientos básicos y objetivos en cuanto a conocimientos y habilidades relacionados con cada puesto</v>
      </c>
      <c r="B157" s="724"/>
      <c r="C157" s="724"/>
      <c r="D157" s="724"/>
      <c r="E157" s="597" t="str">
        <f t="shared" si="8"/>
        <v>1.1.2.1</v>
      </c>
      <c r="F157" s="200" t="str">
        <f>IF('1.5 a 5 Pequeña'!W87=TRUE,"",'1.5 a 5 Pequeña'!I87)</f>
        <v>1.1.2.1.A</v>
      </c>
      <c r="I157" s="198"/>
      <c r="L157"/>
      <c r="M157" s="6"/>
      <c r="N157" s="6"/>
      <c r="O157" s="6"/>
      <c r="P157" s="6"/>
      <c r="Q157" s="6"/>
      <c r="R157" s="6"/>
      <c r="S157" s="6"/>
      <c r="T157" s="6"/>
      <c r="U157" s="6"/>
    </row>
    <row r="158" spans="1:21" s="1" customFormat="1" ht="45" customHeight="1" x14ac:dyDescent="0.25">
      <c r="A158" s="724" t="str">
        <f>IF('1.5 a 5 Pequeña'!W88=TRUE,"",'1.5 a 5 Pequeña'!J88)</f>
        <v>La empresa proporciona conocimiento al personal del área financiera para incrementar su valor agregado</v>
      </c>
      <c r="B158" s="724"/>
      <c r="C158" s="724"/>
      <c r="D158" s="724"/>
      <c r="E158" s="597" t="str">
        <f t="shared" si="8"/>
        <v>1.1.2.1</v>
      </c>
      <c r="F158" s="200" t="str">
        <f>IF('1.5 a 5 Pequeña'!W88=TRUE,"",'1.5 a 5 Pequeña'!I88)</f>
        <v>1.1.2.1.B</v>
      </c>
      <c r="I158" s="198"/>
      <c r="L158"/>
      <c r="M158" s="6"/>
      <c r="N158" s="6"/>
      <c r="O158" s="6"/>
      <c r="P158" s="6"/>
      <c r="Q158" s="6"/>
      <c r="R158" s="6"/>
      <c r="S158" s="6"/>
      <c r="T158" s="6"/>
      <c r="U158" s="6"/>
    </row>
    <row r="159" spans="1:21" s="1" customFormat="1" ht="45" customHeight="1" x14ac:dyDescent="0.25">
      <c r="A159" s="721" t="str">
        <f>IF('1.5 a 5 Pequeña'!W89=TRUE,"",'1.5 a 5 Pequeña'!J89)</f>
        <v>Todos éstos aspectos se encuentran formalmente documentados a través de lo siguiente:</v>
      </c>
      <c r="B159" s="721"/>
      <c r="C159" s="721"/>
      <c r="D159" s="721"/>
      <c r="E159" s="597" t="str">
        <f t="shared" ref="E159" si="10">MID(F159,1,7)</f>
        <v>1.1.2.2</v>
      </c>
      <c r="F159" s="200" t="str">
        <f>IF('1.5 a 5 Pequeña'!W89=TRUE,"",'1.5 a 5 Pequeña'!I89)</f>
        <v>1.1.2.2</v>
      </c>
      <c r="I159" s="198"/>
      <c r="L159"/>
      <c r="M159" s="6"/>
      <c r="N159" s="6"/>
      <c r="O159" s="6"/>
      <c r="P159" s="6"/>
      <c r="Q159" s="6"/>
      <c r="R159" s="6"/>
      <c r="S159" s="6"/>
      <c r="T159" s="6"/>
      <c r="U159" s="6"/>
    </row>
    <row r="160" spans="1:21" ht="45" customHeight="1" x14ac:dyDescent="0.25">
      <c r="A160" s="724" t="str">
        <f>IF('1.5 a 5 Pequeña'!W90=TRUE,"",'1.5 a 5 Pequeña'!J90)</f>
        <v>Manual de Organización y Funciones</v>
      </c>
      <c r="B160" s="724"/>
      <c r="C160" s="724"/>
      <c r="D160" s="724"/>
      <c r="E160" s="597" t="str">
        <f t="shared" si="8"/>
        <v>1.1.2.2</v>
      </c>
      <c r="F160" s="200" t="str">
        <f>IF('1.5 a 5 Pequeña'!W90=TRUE,"",'1.5 a 5 Pequeña'!I90)</f>
        <v>1.1.2.2.A</v>
      </c>
    </row>
    <row r="161" spans="1:6" ht="45" customHeight="1" x14ac:dyDescent="0.25">
      <c r="A161" s="724" t="str">
        <f>IF('1.5 a 5 Pequeña'!W91=TRUE,"",'1.5 a 5 Pequeña'!J91)</f>
        <v>Plan de Capacitación formal</v>
      </c>
      <c r="B161" s="724"/>
      <c r="C161" s="724"/>
      <c r="D161" s="724"/>
      <c r="E161" s="597" t="str">
        <f t="shared" si="8"/>
        <v>1.1.2.2</v>
      </c>
      <c r="F161" s="200" t="str">
        <f>IF('1.5 a 5 Pequeña'!W91=TRUE,"",'1.5 a 5 Pequeña'!I91)</f>
        <v>1.1.2.2.B</v>
      </c>
    </row>
    <row r="162" spans="1:6" ht="15" customHeight="1" x14ac:dyDescent="0.25">
      <c r="A162" s="725" t="str">
        <f>IF('1.5 a 5 Pequeña'!W93=TRUE,"",'1.5 a 5 Pequeña'!J93)</f>
        <v>1.2 Elaboración y Reporte de la Información Financiera</v>
      </c>
      <c r="B162" s="725"/>
      <c r="C162" s="725"/>
      <c r="D162" s="725"/>
      <c r="E162" s="597" t="str">
        <f t="shared" si="8"/>
        <v/>
      </c>
      <c r="F162" s="200"/>
    </row>
    <row r="163" spans="1:6" ht="45.75" customHeight="1" x14ac:dyDescent="0.25">
      <c r="A163" s="721" t="str">
        <f>IF('1.5 a 5 Pequeña'!W98=TRUE,"",'1.5 a 5 Pequeña'!J98)</f>
        <v>El proceso de Elaboración y Reporte de la Información Financiera se realiza de manera periódica y se administra o subcontrata (outsourcing) la actividad de elaboración y procesamiento de información financiera</v>
      </c>
      <c r="B163" s="721"/>
      <c r="C163" s="721"/>
      <c r="D163" s="721"/>
      <c r="E163" s="597" t="str">
        <f t="shared" si="8"/>
        <v>1.2.1</v>
      </c>
      <c r="F163" s="200" t="str">
        <f>IF('1.5 a 5 Pequeña'!W98=TRUE,"",'1.5 a 5 Pequeña'!I98)</f>
        <v>1.2.1</v>
      </c>
    </row>
    <row r="164" spans="1:6" ht="45.75" customHeight="1" x14ac:dyDescent="0.25">
      <c r="A164" s="721" t="str">
        <f>IF('1.5 a 5 Pequeña'!W99=TRUE,"",'1.5 a 5 Pequeña'!J99)</f>
        <v>La empresa de TI está estructurada y su proceso de Elaboración y Reporte de la Información Financiera se encuentra formalizado, a través de lo siguiente:</v>
      </c>
      <c r="B164" s="721"/>
      <c r="C164" s="721"/>
      <c r="D164" s="721"/>
      <c r="E164" s="597" t="str">
        <f t="shared" ref="E164" si="11">MID(F164,1,7)</f>
        <v>1.2.2.1</v>
      </c>
      <c r="F164" s="200" t="str">
        <f>IF('1.5 a 5 Pequeña'!W99=TRUE,"",'1.5 a 5 Pequeña'!I99)</f>
        <v>1.2.2.1</v>
      </c>
    </row>
    <row r="165" spans="1:6" ht="45.75" customHeight="1" x14ac:dyDescent="0.25">
      <c r="A165" s="724" t="str">
        <f>IF('1.5 a 5 Pequeña'!W100=TRUE,"",'1.5 a 5 Pequeña'!J100)</f>
        <v>Mantiene un historial de buró de crédito y buró legal del aval positivos</v>
      </c>
      <c r="B165" s="724"/>
      <c r="C165" s="724"/>
      <c r="D165" s="724"/>
      <c r="E165" s="597" t="str">
        <f t="shared" si="8"/>
        <v>1.2.2.1</v>
      </c>
      <c r="F165" s="200" t="str">
        <f>IF('1.5 a 5 Pequeña'!W100=TRUE,"",'1.5 a 5 Pequeña'!I100)</f>
        <v>1.2.2.1.A</v>
      </c>
    </row>
    <row r="166" spans="1:6" ht="66" customHeight="1" x14ac:dyDescent="0.25">
      <c r="A166" s="724" t="str">
        <f>IF('1.5 a 5 Pequeña'!W101=TRUE,"",'1.5 a 5 Pequeña'!J101)</f>
        <v>Las actividades de elaboración y reporte interno de la información financiera están definidas, consideran la definición de funciones y responsabilidades del área, la descripción de procesos y procedimientos para elaborar la información financiera de manera formal y veraz, y el cumplimiento de obligaciones legales y fiscales</v>
      </c>
      <c r="B166" s="724"/>
      <c r="C166" s="724"/>
      <c r="D166" s="724"/>
      <c r="E166" s="597" t="str">
        <f t="shared" si="8"/>
        <v>1.2.2.1</v>
      </c>
      <c r="F166" s="200" t="str">
        <f>IF('1.5 a 5 Pequeña'!W101=TRUE,"",'1.5 a 5 Pequeña'!I101)</f>
        <v>1.2.2.1.B</v>
      </c>
    </row>
    <row r="167" spans="1:6" ht="66" customHeight="1" x14ac:dyDescent="0.25">
      <c r="A167" s="721" t="str">
        <f>IF('1.5 a 5 Pequeña'!W102=TRUE,"",'1.5 a 5 Pequeña'!J102)</f>
        <v>Desarrolla documentos que proporcionan evidencia de las actividades llevadas a cabo o los resultados obtenidos en el proceso de Elaboración y Reporte de la Información Financiera, entre los que se encuentran:</v>
      </c>
      <c r="B167" s="721"/>
      <c r="C167" s="721"/>
      <c r="D167" s="721"/>
      <c r="E167" s="597" t="str">
        <f t="shared" ref="E167" si="12">MID(F167,1,7)</f>
        <v>1.2.3.1</v>
      </c>
      <c r="F167" s="200" t="str">
        <f>IF('1.5 a 5 Pequeña'!W102=TRUE,"",'1.5 a 5 Pequeña'!I102)</f>
        <v>1.2.3.1</v>
      </c>
    </row>
    <row r="168" spans="1:6" ht="51" customHeight="1" x14ac:dyDescent="0.25">
      <c r="A168" s="724" t="str">
        <f>IF('1.5 a 5 Pequeña'!W103=TRUE,"",'1.5 a 5 Pequeña'!J103)</f>
        <v/>
      </c>
      <c r="B168" s="724"/>
      <c r="C168" s="724"/>
      <c r="D168" s="724"/>
      <c r="E168" s="597" t="str">
        <f t="shared" si="8"/>
        <v/>
      </c>
      <c r="F168" s="200" t="str">
        <f>IF('1.5 a 5 Pequeña'!W103=TRUE,"",'1.5 a 5 Pequeña'!I103)</f>
        <v/>
      </c>
    </row>
    <row r="169" spans="1:6" ht="45.75" customHeight="1" x14ac:dyDescent="0.25">
      <c r="A169" s="724" t="str">
        <f>IF('1.5 a 5 Pequeña'!W104=TRUE,"",'1.5 a 5 Pequeña'!J104)</f>
        <v>Medidas de monitoreo y control de la información financiera mediante informes de cumplimiento de los objetivos y la verificación y validación de la calidad de la información y documentación financiera</v>
      </c>
      <c r="B169" s="724"/>
      <c r="C169" s="724"/>
      <c r="D169" s="724"/>
      <c r="E169" s="597" t="str">
        <f t="shared" si="8"/>
        <v>1.2.3.1</v>
      </c>
      <c r="F169" s="200" t="str">
        <f>IF('1.5 a 5 Pequeña'!W104=TRUE,"",'1.5 a 5 Pequeña'!I104)</f>
        <v>1.2.3.1.C</v>
      </c>
    </row>
    <row r="170" spans="1:6" ht="15" customHeight="1" x14ac:dyDescent="0.25">
      <c r="A170" s="725" t="str">
        <f>IF('1.5 a 5 Pequeña'!W111=TRUE,"",'1.5 a 5 Pequeña'!J111)</f>
        <v>2.1 Planeación y Control de Gestión Financieros</v>
      </c>
      <c r="B170" s="725"/>
      <c r="C170" s="725"/>
      <c r="D170" s="725"/>
      <c r="E170" s="597" t="str">
        <f t="shared" si="8"/>
        <v/>
      </c>
      <c r="F170" s="200"/>
    </row>
    <row r="171" spans="1:6" ht="45.75" customHeight="1" x14ac:dyDescent="0.25">
      <c r="A171" s="721" t="str">
        <f>IF('1.5 a 5 Pequeña'!W116=TRUE,"",'1.5 a 5 Pequeña'!J116)</f>
        <v>El proceso de Planeación y Control de Gestión Financiera se realiza con un enfoque práctico, basándose en tendencias generales del sector y en las experiencias pasadas de la empresa para proyectar la información.</v>
      </c>
      <c r="B171" s="721"/>
      <c r="C171" s="721"/>
      <c r="D171" s="721"/>
      <c r="E171" s="597" t="str">
        <f t="shared" si="8"/>
        <v>2.1.1</v>
      </c>
      <c r="F171" s="200" t="str">
        <f>IF('1.5 a 5 Pequeña'!W116=TRUE,"",'1.5 a 5 Pequeña'!I116)</f>
        <v>2.1.1</v>
      </c>
    </row>
    <row r="172" spans="1:6" ht="45.75" customHeight="1" x14ac:dyDescent="0.25">
      <c r="A172" s="721" t="str">
        <f>IF('1.5 a 5 Pequeña'!W117=TRUE,"",'1.5 a 5 Pequeña'!J117)</f>
        <v>La empresa cuenta con una función de Planeación y Control de Gestión Financiera cuyas actividades consideran lo siguiente:</v>
      </c>
      <c r="B172" s="721"/>
      <c r="C172" s="721"/>
      <c r="D172" s="721"/>
      <c r="E172" s="597" t="str">
        <f t="shared" ref="E172" si="13">MID(F172,1,7)</f>
        <v>2.1.2.1</v>
      </c>
      <c r="F172" s="200" t="str">
        <f>IF('1.5 a 5 Pequeña'!W117=TRUE,"",'1.5 a 5 Pequeña'!I117)</f>
        <v>2.1.2.1</v>
      </c>
    </row>
    <row r="173" spans="1:6" ht="45.75" customHeight="1" x14ac:dyDescent="0.25">
      <c r="A173" s="724" t="str">
        <f>IF('1.5 a 5 Pequeña'!W118=TRUE,"",'1.5 a 5 Pequeña'!J118)</f>
        <v>Elaboración de proyecciones y administración de las actividades de control de gestión con una orientación operativa (seguimiento y control de gestión presupuestaria)</v>
      </c>
      <c r="B173" s="724"/>
      <c r="C173" s="724"/>
      <c r="D173" s="724"/>
      <c r="E173" s="597" t="str">
        <f t="shared" si="8"/>
        <v>2.1.2.1</v>
      </c>
      <c r="F173" s="200" t="str">
        <f>IF('1.5 a 5 Pequeña'!W118=TRUE,"",'1.5 a 5 Pequeña'!I118)</f>
        <v>2.1.2.1.A</v>
      </c>
    </row>
    <row r="174" spans="1:6" ht="15" customHeight="1" x14ac:dyDescent="0.25">
      <c r="A174" s="725" t="str">
        <f>IF('1.5 a 5 Pequeña'!W120=TRUE,"",'1.5 a 5 Pequeña'!J120)</f>
        <v>2.2 Administración del Capital de Trabajo</v>
      </c>
      <c r="B174" s="725"/>
      <c r="C174" s="725"/>
      <c r="D174" s="725"/>
      <c r="E174" s="597" t="str">
        <f t="shared" si="8"/>
        <v/>
      </c>
      <c r="F174" s="200"/>
    </row>
    <row r="175" spans="1:6" ht="45" customHeight="1" x14ac:dyDescent="0.25">
      <c r="A175" s="721" t="str">
        <f>IF('1.5 a 5 Pequeña'!W125=TRUE,"",'1.5 a 5 Pequeña'!J125)</f>
        <v/>
      </c>
      <c r="B175" s="721"/>
      <c r="C175" s="721"/>
      <c r="D175" s="721"/>
      <c r="E175" s="597" t="str">
        <f t="shared" si="8"/>
        <v/>
      </c>
      <c r="F175" s="200" t="str">
        <f>IF('1.5 a 5 Pequeña'!W125=TRUE,"",'1.5 a 5 Pequeña'!I125)</f>
        <v/>
      </c>
    </row>
    <row r="176" spans="1:6" ht="67.5" customHeight="1" x14ac:dyDescent="0.25">
      <c r="A176" s="721" t="str">
        <f>IF('1.5 a 5 Pequeña'!W126=TRUE,"",'1.5 a 5 Pequeña'!J126)</f>
        <v/>
      </c>
      <c r="B176" s="721"/>
      <c r="C176" s="721"/>
      <c r="D176" s="721"/>
      <c r="E176" s="597" t="str">
        <f t="shared" si="8"/>
        <v/>
      </c>
      <c r="F176" s="200" t="str">
        <f>IF('1.5 a 5 Pequeña'!W126=TRUE,"",'1.5 a 5 Pequeña'!I126)</f>
        <v/>
      </c>
    </row>
    <row r="177" spans="1:6" ht="51" customHeight="1" x14ac:dyDescent="0.25">
      <c r="A177" s="721" t="str">
        <f>IF('1.5 a 5 Pequeña'!W127=TRUE,"",'1.5 a 5 Pequeña'!J127)</f>
        <v>El proceso de Administración del Capital de Trabajo en la empresa de TI está estructurado a través de los aspectos siguientes:</v>
      </c>
      <c r="B177" s="721"/>
      <c r="C177" s="721"/>
      <c r="D177" s="721"/>
      <c r="E177" s="597" t="str">
        <f t="shared" ref="E177" si="14">MID(F177,1,7)</f>
        <v>2.2.2.1</v>
      </c>
      <c r="F177" s="200" t="str">
        <f>IF('1.5 a 5 Pequeña'!W127=TRUE,"",'1.5 a 5 Pequeña'!I127)</f>
        <v>2.2.2.1</v>
      </c>
    </row>
    <row r="178" spans="1:6" ht="45" customHeight="1" x14ac:dyDescent="0.25">
      <c r="A178" s="724" t="str">
        <f>IF('1.5 a 5 Pequeña'!W128=TRUE,"",'1.5 a 5 Pequeña'!J128)</f>
        <v>Elaboración de un Plan de Administración del Efectivo y Valores Negociables con fines a asegurar saldos adecuados de efectivo</v>
      </c>
      <c r="B178" s="724"/>
      <c r="C178" s="724"/>
      <c r="D178" s="724"/>
      <c r="E178" s="597" t="str">
        <f t="shared" si="8"/>
        <v>2.2.2.1</v>
      </c>
      <c r="F178" s="200" t="str">
        <f>IF('1.5 a 5 Pequeña'!W128=TRUE,"",'1.5 a 5 Pequeña'!I128)</f>
        <v>2.2.2.1.A</v>
      </c>
    </row>
    <row r="179" spans="1:6" ht="45" customHeight="1" x14ac:dyDescent="0.25">
      <c r="A179" s="724" t="str">
        <f>IF('1.5 a 5 Pequeña'!W129=TRUE,"",'1.5 a 5 Pequeña'!J129)</f>
        <v>Definición de la política de capital de trabajo implementada por la empresa</v>
      </c>
      <c r="B179" s="724"/>
      <c r="C179" s="724"/>
      <c r="D179" s="724"/>
      <c r="E179" s="597" t="str">
        <f t="shared" si="8"/>
        <v>2.2.2.1</v>
      </c>
      <c r="F179" s="200" t="str">
        <f>IF('1.5 a 5 Pequeña'!W129=TRUE,"",'1.5 a 5 Pequeña'!I129)</f>
        <v>2.2.2.1.B</v>
      </c>
    </row>
    <row r="180" spans="1:6" ht="45" customHeight="1" x14ac:dyDescent="0.25">
      <c r="A180" s="724" t="str">
        <f>IF('1.5 a 5 Pequeña'!W130=TRUE,"",'1.5 a 5 Pequeña'!J130)</f>
        <v/>
      </c>
      <c r="B180" s="724"/>
      <c r="C180" s="724"/>
      <c r="D180" s="724"/>
      <c r="E180" s="597" t="str">
        <f t="shared" si="8"/>
        <v/>
      </c>
      <c r="F180" s="200" t="str">
        <f>IF('1.5 a 5 Pequeña'!W130=TRUE,"",'1.5 a 5 Pequeña'!I130)</f>
        <v/>
      </c>
    </row>
    <row r="181" spans="1:6" ht="45" customHeight="1" x14ac:dyDescent="0.25">
      <c r="A181" s="724" t="str">
        <f>IF('1.5 a 5 Pequeña'!W131=TRUE,"",'1.5 a 5 Pequeña'!J131)</f>
        <v/>
      </c>
      <c r="B181" s="724"/>
      <c r="C181" s="724"/>
      <c r="D181" s="724"/>
      <c r="E181" s="597" t="str">
        <f t="shared" si="8"/>
        <v/>
      </c>
      <c r="F181" s="200" t="str">
        <f>IF('1.5 a 5 Pequeña'!W131=TRUE,"",'1.5 a 5 Pequeña'!I131)</f>
        <v/>
      </c>
    </row>
    <row r="182" spans="1:6" ht="45" customHeight="1" x14ac:dyDescent="0.25">
      <c r="A182" s="721" t="str">
        <f>IF('1.5 a 5 Pequeña'!W132=TRUE,"",'1.5 a 5 Pequeña'!J132)</f>
        <v>La empresa desarrolla modelos y metodologías que le permitan maximizar la eficacia de su proceso de Administración del Capital de Trabajo, tales como:</v>
      </c>
      <c r="B182" s="721"/>
      <c r="C182" s="721"/>
      <c r="D182" s="721"/>
      <c r="E182" s="597" t="str">
        <f t="shared" ref="E182" si="15">MID(F182,1,7)</f>
        <v>2.2.3.1</v>
      </c>
      <c r="F182" s="200" t="str">
        <f>IF('1.5 a 5 Pequeña'!W132=TRUE,"",'1.5 a 5 Pequeña'!I132)</f>
        <v>2.2.3.1</v>
      </c>
    </row>
    <row r="183" spans="1:6" ht="45" customHeight="1" x14ac:dyDescent="0.25">
      <c r="A183" s="812" t="str">
        <f>IF('1.5 a 5 Pequeña'!W133=TRUE,"",'1.5 a 5 Pequeña'!J133)</f>
        <v xml:space="preserve">Análisis de la estructura del Capital de Trabajo: </v>
      </c>
      <c r="B183" s="812"/>
      <c r="C183" s="812"/>
      <c r="D183" s="812"/>
      <c r="E183" s="597"/>
      <c r="F183" s="200">
        <f>IF('1.5 a 5 Pequeña'!W133=TRUE,"",'1.5 a 5 Pequeña'!I133)</f>
        <v>0</v>
      </c>
    </row>
    <row r="184" spans="1:6" ht="45" customHeight="1" x14ac:dyDescent="0.25">
      <c r="A184" s="724" t="str">
        <f>IF('1.5 a 5 Pequeña'!W134=TRUE,"",'1.5 a 5 Pequeña'!J134)</f>
        <v xml:space="preserve">Estudio de calidad de la cartera mediante un análisis de la estructura de clientes (número, repartición en ventas y nivel de dependencia de los clientes), así como su categoría (triple A, etc.) renombre y recurrencia   </v>
      </c>
      <c r="B184" s="724"/>
      <c r="C184" s="724"/>
      <c r="D184" s="724"/>
      <c r="E184" s="597" t="str">
        <f t="shared" si="8"/>
        <v>2.2.3.1</v>
      </c>
      <c r="F184" s="200" t="str">
        <f>IF('1.5 a 5 Pequeña'!W134=TRUE,"",'1.5 a 5 Pequeña'!I134)</f>
        <v>2.2.3.1.B</v>
      </c>
    </row>
    <row r="185" spans="1:6" ht="66" customHeight="1" x14ac:dyDescent="0.25">
      <c r="A185" s="724" t="str">
        <f>IF('1.5 a 5 Pequeña'!W135=TRUE,"",'1.5 a 5 Pequeña'!J135)</f>
        <v>Análisis de la relación con los proveedores para determinar la posición competitiva de la empresa (presiones en los precios, cantidades ofertadas, plazos de pago) así como su estructura (número, repartición en compras, nivel de dependencia) y calidad de las referencias comerciales con los proveedores</v>
      </c>
      <c r="B185" s="724"/>
      <c r="C185" s="724"/>
      <c r="D185" s="724"/>
      <c r="E185" s="597" t="str">
        <f t="shared" si="8"/>
        <v>2.2.3.1</v>
      </c>
      <c r="F185" s="200" t="str">
        <f>IF('1.5 a 5 Pequeña'!W135=TRUE,"",'1.5 a 5 Pequeña'!I135)</f>
        <v>2.2.3.1.C</v>
      </c>
    </row>
    <row r="186" spans="1:6" ht="40.5" customHeight="1" x14ac:dyDescent="0.25">
      <c r="A186" s="812" t="str">
        <f>IF('1.5 a 5 Pequeña'!W136=TRUE,"",'1.5 a 5 Pequeña'!J136)</f>
        <v>Estrategias de previsión, análisis y diferenciación de los planes de financiamiento:</v>
      </c>
      <c r="B186" s="812"/>
      <c r="C186" s="812"/>
      <c r="D186" s="812"/>
      <c r="E186" s="597"/>
      <c r="F186" s="200">
        <f>IF('1.5 a 5 Pequeña'!W136=TRUE,"",'1.5 a 5 Pequeña'!I136)</f>
        <v>0</v>
      </c>
    </row>
    <row r="187" spans="1:6" ht="45" customHeight="1" x14ac:dyDescent="0.25">
      <c r="A187" s="724" t="str">
        <f>IF('1.5 a 5 Pequeña'!W137=TRUE,"",'1.5 a 5 Pequeña'!J137)</f>
        <v>Estrategias de gestión de pasivos circulantes, mediante las cuales se analizan las formas de financiamiento disponibles, ya sea espontáneo o no espontáneo</v>
      </c>
      <c r="B187" s="724"/>
      <c r="C187" s="724"/>
      <c r="D187" s="724"/>
      <c r="E187" s="597" t="str">
        <f t="shared" si="8"/>
        <v>2.2.3.1</v>
      </c>
      <c r="F187" s="200" t="str">
        <f>IF('1.5 a 5 Pequeña'!W137=TRUE,"",'1.5 a 5 Pequeña'!I137)</f>
        <v>2.2.3.1.F</v>
      </c>
    </row>
    <row r="188" spans="1:6" ht="45" customHeight="1" x14ac:dyDescent="0.25">
      <c r="A188" s="724" t="str">
        <f>IF('1.5 a 5 Pequeña'!W138=TRUE,"",'1.5 a 5 Pequeña'!J138)</f>
        <v>Análisis de la eficiencia en la administración de activos mediante el índice de rotación de activos, días de cartera, proveedores y del ciclo financiero</v>
      </c>
      <c r="B188" s="724"/>
      <c r="C188" s="724"/>
      <c r="D188" s="724"/>
      <c r="E188" s="597" t="str">
        <f t="shared" si="8"/>
        <v>2.2.3.1</v>
      </c>
      <c r="F188" s="200" t="str">
        <f>IF('1.5 a 5 Pequeña'!W138=TRUE,"",'1.5 a 5 Pequeña'!I138)</f>
        <v>2.2.3.1.G</v>
      </c>
    </row>
    <row r="189" spans="1:6" ht="15" customHeight="1" x14ac:dyDescent="0.25">
      <c r="A189" s="725" t="str">
        <f>IF('1.5 a 5 Pequeña'!W145=TRUE,"",'1.5 a 5 Pequeña'!J145)</f>
        <v>3.1 Generación de Valor Económico</v>
      </c>
      <c r="B189" s="725"/>
      <c r="C189" s="725"/>
      <c r="D189" s="725"/>
      <c r="E189" s="597" t="str">
        <f t="shared" ref="E189:E223" si="16">MID(F189,1,7)</f>
        <v/>
      </c>
      <c r="F189" s="200"/>
    </row>
    <row r="190" spans="1:6" ht="45.75" customHeight="1" x14ac:dyDescent="0.25">
      <c r="A190" s="721" t="str">
        <f>IF('1.5 a 5 Pequeña'!W150=TRUE,"",'1.5 a 5 Pequeña'!J150)</f>
        <v>El proceso de Generación de Valor Económico se administra de forma práctica, por medio de una gestión diaria que puede incluir una evidencia de generación de utilidades.</v>
      </c>
      <c r="B190" s="721"/>
      <c r="C190" s="721"/>
      <c r="D190" s="721"/>
      <c r="E190" s="597" t="str">
        <f t="shared" si="16"/>
        <v>3.1.1</v>
      </c>
      <c r="F190" s="200" t="str">
        <f>IF('1.5 a 5 Pequeña'!W150=TRUE,"",'1.5 a 5 Pequeña'!I150)</f>
        <v>3.1.1</v>
      </c>
    </row>
    <row r="191" spans="1:6" ht="45.75" customHeight="1" x14ac:dyDescent="0.25">
      <c r="A191" s="721" t="str">
        <f>IF('1.5 a 5 Pequeña'!W151=TRUE,"",'1.5 a 5 Pequeña'!J151)</f>
        <v/>
      </c>
      <c r="B191" s="721"/>
      <c r="C191" s="721"/>
      <c r="D191" s="721"/>
      <c r="E191" s="597" t="str">
        <f t="shared" ref="E191" si="17">MID(F191,1,7)</f>
        <v/>
      </c>
      <c r="F191" s="200" t="str">
        <f>IF('1.5 a 5 Pequeña'!W151=TRUE,"",'1.5 a 5 Pequeña'!I151)</f>
        <v/>
      </c>
    </row>
    <row r="192" spans="1:6" ht="45.75" customHeight="1" x14ac:dyDescent="0.25">
      <c r="A192" s="724" t="str">
        <f>IF('1.5 a 5 Pequeña'!W152=TRUE,"",'1.5 a 5 Pequeña'!J152)</f>
        <v/>
      </c>
      <c r="B192" s="724"/>
      <c r="C192" s="724"/>
      <c r="D192" s="724"/>
      <c r="E192" s="597" t="str">
        <f t="shared" si="16"/>
        <v/>
      </c>
      <c r="F192" s="200" t="str">
        <f>IF('1.5 a 5 Pequeña'!W152=TRUE,"",'1.5 a 5 Pequeña'!I152)</f>
        <v/>
      </c>
    </row>
    <row r="193" spans="1:6" ht="45.75" customHeight="1" x14ac:dyDescent="0.25">
      <c r="A193" s="721" t="str">
        <f>IF('1.5 a 5 Pequeña'!W153=TRUE,"",'1.5 a 5 Pequeña'!J153)</f>
        <v xml:space="preserve">Todos estos aspectos se encuentran formalmente documentados a través de </v>
      </c>
      <c r="B193" s="721"/>
      <c r="C193" s="721"/>
      <c r="D193" s="721"/>
      <c r="E193" s="597" t="str">
        <f t="shared" ref="E193" si="18">MID(F193,1,7)</f>
        <v>3.1.2.2</v>
      </c>
      <c r="F193" s="200" t="str">
        <f>IF('1.5 a 5 Pequeña'!W153=TRUE,"",'1.5 a 5 Pequeña'!I153)</f>
        <v>3.1.2.2</v>
      </c>
    </row>
    <row r="194" spans="1:6" ht="45.75" customHeight="1" x14ac:dyDescent="0.25">
      <c r="A194" s="724" t="str">
        <f>IF('1.5 a 5 Pequeña'!W154=TRUE,"",'1.5 a 5 Pequeña'!J154)</f>
        <v>Un Plan de Administración del Efectivo</v>
      </c>
      <c r="B194" s="724"/>
      <c r="C194" s="724"/>
      <c r="D194" s="724"/>
      <c r="E194" s="597" t="str">
        <f t="shared" si="16"/>
        <v>3.1.2.2</v>
      </c>
      <c r="F194" s="200" t="str">
        <f>IF('1.5 a 5 Pequeña'!W154=TRUE,"",'1.5 a 5 Pequeña'!I154)</f>
        <v>3.1.2.2.A</v>
      </c>
    </row>
    <row r="195" spans="1:6" ht="45.75" customHeight="1" x14ac:dyDescent="0.25">
      <c r="A195" s="721" t="str">
        <f>IF('1.5 a 5 Pequeña'!W155=TRUE,"",'1.5 a 5 Pequeña'!J155)</f>
        <v>Desarrolla modelos y metodologías que ayudan a la empresa a optimizar su proceso de Generación de Valor Económico, entre ellos:</v>
      </c>
      <c r="B195" s="721"/>
      <c r="C195" s="721"/>
      <c r="D195" s="721"/>
      <c r="E195" s="597" t="str">
        <f t="shared" ref="E195" si="19">MID(F195,1,7)</f>
        <v>3.1.3.1</v>
      </c>
      <c r="F195" s="200" t="str">
        <f>IF('1.5 a 5 Pequeña'!W155=TRUE,"",'1.5 a 5 Pequeña'!I155)</f>
        <v>3.1.3.1</v>
      </c>
    </row>
    <row r="196" spans="1:6" ht="45.75" customHeight="1" x14ac:dyDescent="0.25">
      <c r="A196" s="724" t="str">
        <f>IF('1.5 a 5 Pequeña'!W156=TRUE,"",'1.5 a 5 Pequeña'!J156)</f>
        <v>Análisis de la cobertura de deuda de tal manera que la empresa pueda garantizar el pago de sus obligaciones a corto plazo y de la estructura de endeudamiento para asegurar que se cuenta con suficiente capital contable para financiar los activos</v>
      </c>
      <c r="B196" s="724"/>
      <c r="C196" s="724"/>
      <c r="D196" s="724"/>
      <c r="E196" s="597" t="str">
        <f t="shared" si="16"/>
        <v>3.1.3.1</v>
      </c>
      <c r="F196" s="200" t="str">
        <f>IF('1.5 a 5 Pequeña'!W156=TRUE,"",'1.5 a 5 Pequeña'!I156)</f>
        <v>3.1.3.1.B</v>
      </c>
    </row>
    <row r="197" spans="1:6" ht="45.75" customHeight="1" x14ac:dyDescent="0.25">
      <c r="A197" s="724" t="str">
        <f>IF('1.5 a 5 Pequeña'!W157=TRUE,"",'1.5 a 5 Pequeña'!J157)</f>
        <v xml:space="preserve">Comparación de la tasa de crecimiento de la empresa con la del sector </v>
      </c>
      <c r="B197" s="724"/>
      <c r="C197" s="724"/>
      <c r="D197" s="724"/>
      <c r="E197" s="597" t="str">
        <f t="shared" si="16"/>
        <v>3.1.3.1</v>
      </c>
      <c r="F197" s="200" t="str">
        <f>IF('1.5 a 5 Pequeña'!W157=TRUE,"",'1.5 a 5 Pequeña'!I157)</f>
        <v>3.1.3.1.E</v>
      </c>
    </row>
    <row r="198" spans="1:6" ht="15" customHeight="1" x14ac:dyDescent="0.25">
      <c r="A198" s="725" t="str">
        <f>IF('1.5 a 5 Pequeña'!W159=TRUE,"",'1.5 a 5 Pequeña'!J159)</f>
        <v>3.2 Maximización de la Rentabilidad del Proyecto de Inversión</v>
      </c>
      <c r="B198" s="725"/>
      <c r="C198" s="725"/>
      <c r="D198" s="725"/>
      <c r="E198" s="597" t="str">
        <f t="shared" si="16"/>
        <v/>
      </c>
      <c r="F198" s="200"/>
    </row>
    <row r="199" spans="1:6" ht="43.5" customHeight="1" x14ac:dyDescent="0.25">
      <c r="A199" s="721" t="str">
        <f>IF('1.5 a 5 Pequeña'!W164=TRUE,"",'1.5 a 5 Pequeña'!J164)</f>
        <v xml:space="preserve">El proceso de Maximización de la Rentabilidad del Proyecto de Inversión está estructurado, y al realizar una inversión la empresa considera lo siguiente: </v>
      </c>
      <c r="B199" s="721"/>
      <c r="C199" s="721"/>
      <c r="D199" s="721"/>
      <c r="E199" s="597" t="str">
        <f t="shared" ref="E199" si="20">MID(F199,1,7)</f>
        <v>3.2.2.1</v>
      </c>
      <c r="F199" s="200" t="str">
        <f>IF('1.5 a 5 Pequeña'!W164=TRUE,"",'1.5 a 5 Pequeña'!I164)</f>
        <v>3.2.2.1</v>
      </c>
    </row>
    <row r="200" spans="1:6" ht="45.75" customHeight="1" x14ac:dyDescent="0.25">
      <c r="A200" s="724" t="str">
        <f>IF('1.5 a 5 Pequeña'!W165=TRUE,"",'1.5 a 5 Pequeña'!J165)</f>
        <v/>
      </c>
      <c r="B200" s="724"/>
      <c r="C200" s="724"/>
      <c r="D200" s="724"/>
      <c r="E200" s="597" t="str">
        <f t="shared" si="16"/>
        <v/>
      </c>
      <c r="F200" s="200" t="str">
        <f>IF('1.5 a 5 Pequeña'!W165=TRUE,"",'1.5 a 5 Pequeña'!I165)</f>
        <v/>
      </c>
    </row>
    <row r="201" spans="1:6" ht="45.75" customHeight="1" x14ac:dyDescent="0.25">
      <c r="A201" s="724" t="str">
        <f>IF('1.5 a 5 Pequeña'!W166=TRUE,"",'1.5 a 5 Pequeña'!J166)</f>
        <v>Análisis de la viabilidad financiera de los proyectos y acceso a fuentes de financiamiento por medio de Capital riesgo o Capital de proximidad, y préstamos bancarios a corto/mediano plazo</v>
      </c>
      <c r="B201" s="724"/>
      <c r="C201" s="724"/>
      <c r="D201" s="724"/>
      <c r="E201" s="597" t="str">
        <f t="shared" si="16"/>
        <v>3.2.2.1</v>
      </c>
      <c r="F201" s="200" t="str">
        <f>IF('1.5 a 5 Pequeña'!W166=TRUE,"",'1.5 a 5 Pequeña'!I166)</f>
        <v>3.2.2.1.B</v>
      </c>
    </row>
    <row r="202" spans="1:6" ht="45.75" customHeight="1" x14ac:dyDescent="0.25">
      <c r="A202" s="721" t="str">
        <f>IF('1.5 a 5 Pequeña'!W167=TRUE,"",'1.5 a 5 Pequeña'!J167)</f>
        <v>Todos éstos aspectos se encuentran formalmente documentados a través de un análisis de pre-inversión para cada proyecto</v>
      </c>
      <c r="B202" s="721"/>
      <c r="C202" s="721"/>
      <c r="D202" s="721"/>
      <c r="E202" s="597" t="str">
        <f t="shared" si="16"/>
        <v>3.2.2.2</v>
      </c>
      <c r="F202" s="200" t="str">
        <f>IF('1.5 a 5 Pequeña'!W167=TRUE,"",'1.5 a 5 Pequeña'!I167)</f>
        <v>3.2.2.2</v>
      </c>
    </row>
    <row r="203" spans="1:6" ht="23.25" customHeight="1" x14ac:dyDescent="0.25">
      <c r="A203" s="723" t="s">
        <v>1127</v>
      </c>
      <c r="B203" s="723"/>
      <c r="C203" s="723"/>
      <c r="D203" s="723"/>
      <c r="E203" s="595" t="s">
        <v>1134</v>
      </c>
      <c r="F203" s="200"/>
    </row>
    <row r="204" spans="1:6" ht="15" customHeight="1" x14ac:dyDescent="0.25">
      <c r="A204" s="729" t="str">
        <f>IF('1.5 a 5 Pequeña'!W175=TRUE,"",'1.5 a 5 Pequeña'!J175)</f>
        <v>1.1 Administración de proyectos de TI</v>
      </c>
      <c r="B204" s="729"/>
      <c r="C204" s="729"/>
      <c r="D204" s="729"/>
      <c r="E204" s="597" t="str">
        <f t="shared" si="16"/>
        <v/>
      </c>
      <c r="F204" s="200"/>
    </row>
    <row r="205" spans="1:6" ht="36.75" customHeight="1" x14ac:dyDescent="0.25">
      <c r="A205" s="721" t="str">
        <f>IF('1.5 a 5 Pequeña'!W180=TRUE,"",'1.5 a 5 Pequeña'!J180)</f>
        <v>Existe un proceso de Administración de Proyectos de TI, el cual se administra de forma práctica y en donde el empresario se basa en su experiencia para:</v>
      </c>
      <c r="B205" s="721"/>
      <c r="C205" s="721"/>
      <c r="D205" s="721"/>
      <c r="E205" s="597" t="str">
        <f>MID(F205,1,6)</f>
        <v>1.1.1</v>
      </c>
      <c r="F205" s="200" t="str">
        <f>IF('1.5 a 5 Pequeña'!W180=TRUE,"",'1.5 a 5 Pequeña'!I180)</f>
        <v>1.1.1</v>
      </c>
    </row>
    <row r="206" spans="1:6" ht="45" customHeight="1" x14ac:dyDescent="0.25">
      <c r="A206" s="724" t="str">
        <f>IF('1.5 a 5 Pequeña'!W181=TRUE,"",'1.5 a 5 Pequeña'!J181)</f>
        <v>Crear proyectos y gestionarlos con procesos aceptados y prácticos</v>
      </c>
      <c r="B206" s="724"/>
      <c r="C206" s="724"/>
      <c r="D206" s="724"/>
      <c r="E206" s="597" t="str">
        <f>MID(F206,1,6)</f>
        <v>1.1.1.</v>
      </c>
      <c r="F206" s="200" t="str">
        <f>IF('1.5 a 5 Pequeña'!W181=TRUE,"",'1.5 a 5 Pequeña'!I181)</f>
        <v>1.1.1.A</v>
      </c>
    </row>
    <row r="207" spans="1:6" ht="45" customHeight="1" x14ac:dyDescent="0.25">
      <c r="A207" s="724" t="str">
        <f>IF('1.5 a 5 Pequeña'!W182=TRUE,"",'1.5 a 5 Pequeña'!J182)</f>
        <v>Generar documentación sobre los proyectos de TI sin que exista un modelo o metodología estándar y formal para ello</v>
      </c>
      <c r="B207" s="724"/>
      <c r="C207" s="724"/>
      <c r="D207" s="724"/>
      <c r="E207" s="597" t="str">
        <f>MID(F207,1,6)</f>
        <v>1.1.1.</v>
      </c>
      <c r="F207" s="200" t="str">
        <f>IF('1.5 a 5 Pequeña'!W182=TRUE,"",'1.5 a 5 Pequeña'!I182)</f>
        <v>1.1.1.B</v>
      </c>
    </row>
    <row r="208" spans="1:6" ht="45" customHeight="1" x14ac:dyDescent="0.25">
      <c r="A208" s="721" t="str">
        <f>IF('1.5 a 5 Pequeña'!W183=TRUE,"",'1.5 a 5 Pequeña'!J183)</f>
        <v>El proceso de Administración de Proyectos de TI está estandarizado y estructurado, de tal forma que existen elementos que permiten a la empresa:</v>
      </c>
      <c r="B208" s="721"/>
      <c r="C208" s="721"/>
      <c r="D208" s="721"/>
      <c r="E208" s="597" t="str">
        <f t="shared" ref="E208" si="21">MID(F208,1,7)</f>
        <v>1.1.2.1</v>
      </c>
      <c r="F208" s="200" t="str">
        <f>IF('1.5 a 5 Pequeña'!W183=TRUE,"",'1.5 a 5 Pequeña'!I183)</f>
        <v>1.1.2.1</v>
      </c>
    </row>
    <row r="209" spans="1:6" ht="53.25" customHeight="1" x14ac:dyDescent="0.25">
      <c r="A209" s="724" t="str">
        <f>IF('1.5 a 5 Pequeña'!W184=TRUE,"",'1.5 a 5 Pequeña'!J184)</f>
        <v>Contar con un marco de trabajo que define la estructura, los procedimientos, las técnicas, así como las funciones y responsabilidades de los miembros del proyecto para asegurar que los recursos se alineen al presupuesto establecido</v>
      </c>
      <c r="B209" s="724"/>
      <c r="C209" s="724"/>
      <c r="D209" s="724"/>
      <c r="E209" s="597" t="str">
        <f t="shared" si="16"/>
        <v>1.1.2.1</v>
      </c>
      <c r="F209" s="200" t="str">
        <f>IF('1.5 a 5 Pequeña'!W184=TRUE,"",'1.5 a 5 Pequeña'!I184)</f>
        <v>1.1.2.1.A</v>
      </c>
    </row>
    <row r="210" spans="1:6" ht="51" customHeight="1" x14ac:dyDescent="0.25">
      <c r="A210" s="724" t="str">
        <f>IF('1.5 a 5 Pequeña'!W185=TRUE,"",'1.5 a 5 Pequeña'!J185)</f>
        <v/>
      </c>
      <c r="B210" s="724"/>
      <c r="C210" s="724"/>
      <c r="D210" s="724"/>
      <c r="E210" s="597" t="str">
        <f t="shared" si="16"/>
        <v/>
      </c>
      <c r="F210" s="200" t="str">
        <f>IF('1.5 a 5 Pequeña'!W185=TRUE,"",'1.5 a 5 Pequeña'!I185)</f>
        <v/>
      </c>
    </row>
    <row r="211" spans="1:6" ht="45" customHeight="1" x14ac:dyDescent="0.25">
      <c r="A211" s="724" t="str">
        <f>IF('1.5 a 5 Pequeña'!W186=TRUE,"",'1.5 a 5 Pequeña'!J186)</f>
        <v xml:space="preserve">Realizar un seguimiento de los proyectos en cuanto a su cronograma, costo y desempeño técnico por medio de indicadores básicos  </v>
      </c>
      <c r="B211" s="724"/>
      <c r="C211" s="724"/>
      <c r="D211" s="724"/>
      <c r="E211" s="597" t="str">
        <f t="shared" si="16"/>
        <v>1.1.2.1</v>
      </c>
      <c r="F211" s="200" t="str">
        <f>IF('1.5 a 5 Pequeña'!W186=TRUE,"",'1.5 a 5 Pequeña'!I186)</f>
        <v>1.1.2.1.C</v>
      </c>
    </row>
    <row r="212" spans="1:6" ht="45" customHeight="1" x14ac:dyDescent="0.25">
      <c r="A212" s="721" t="str">
        <f>IF('1.5 a 5 Pequeña'!W187=TRUE,"",'1.5 a 5 Pequeña'!J187)</f>
        <v>Todos éstos aspectos se encuentran formalmente documentados a través de:</v>
      </c>
      <c r="B212" s="721"/>
      <c r="C212" s="721"/>
      <c r="D212" s="721"/>
      <c r="E212" s="597" t="str">
        <f t="shared" ref="E212" si="22">MID(F212,1,7)</f>
        <v>1.1.2.2</v>
      </c>
      <c r="F212" s="200" t="str">
        <f>IF('1.5 a 5 Pequeña'!W187=TRUE,"",'1.5 a 5 Pequeña'!I187)</f>
        <v>1.1.2.2</v>
      </c>
    </row>
    <row r="213" spans="1:6" ht="54" customHeight="1" x14ac:dyDescent="0.25">
      <c r="A213" s="724" t="str">
        <f>IF('1.5 a 5 Pequeña'!W188=TRUE,"",'1.5 a 5 Pequeña'!J188)</f>
        <v>Un expediente del proyecto que permita una adecuada evaluación planeación de recursos y actividades en la fase de preparación y arranque, y seguimiento al proyecto en la fase de ejecución del y cierre del mismo</v>
      </c>
      <c r="B213" s="724"/>
      <c r="C213" s="724"/>
      <c r="D213" s="724"/>
      <c r="E213" s="597" t="str">
        <f t="shared" si="16"/>
        <v>1.1.2.2</v>
      </c>
      <c r="F213" s="200" t="str">
        <f>IF('1.5 a 5 Pequeña'!W188=TRUE,"",'1.5 a 5 Pequeña'!I188)</f>
        <v>1.1.2.2.A</v>
      </c>
    </row>
    <row r="214" spans="1:6" ht="101.25" customHeight="1" x14ac:dyDescent="0.25">
      <c r="A214" s="721" t="str">
        <f>IF('1.5 a 5 Pequeña'!W189=TRUE,"",'1.5 a 5 Pequeña'!J189)</f>
        <v xml:space="preserve">Se administran varios proyectos simultáneamente por medio del área de Gestión de Proyectos, encargada de centralizar, coordinar la administración de los proyectos y generar valor a través de la ejecución exitosa y eficiente de los proyectos.
Además, la empresa desarrolla estrategias y utiliza modelos y metodologías que le permiten potenciar la eficiencia de sus proyectos de TI a través de la ejecución de los siguientes elementos:
</v>
      </c>
      <c r="B214" s="721"/>
      <c r="C214" s="721"/>
      <c r="D214" s="721"/>
      <c r="E214" s="597" t="str">
        <f t="shared" ref="E214" si="23">MID(F214,1,7)</f>
        <v>1.1.3.1</v>
      </c>
      <c r="F214" s="200" t="str">
        <f>IF('1.5 a 5 Pequeña'!W189=TRUE,"",'1.5 a 5 Pequeña'!I189)</f>
        <v>1.1.3.1</v>
      </c>
    </row>
    <row r="215" spans="1:6" ht="45" customHeight="1" x14ac:dyDescent="0.25">
      <c r="A215" s="724" t="str">
        <f>IF('1.5 a 5 Pequeña'!W190=TRUE,"",'1.5 a 5 Pequeña'!J190)</f>
        <v>Gestión de la integración del proyecto, comprende la organización de las actividades del proyecto, el análisis, registro de resultados y gestión del cierre del proyecto</v>
      </c>
      <c r="B215" s="724"/>
      <c r="C215" s="724"/>
      <c r="D215" s="724"/>
      <c r="E215" s="597" t="str">
        <f t="shared" si="16"/>
        <v>1.1.3.1</v>
      </c>
      <c r="F215" s="200" t="str">
        <f>IF('1.5 a 5 Pequeña'!W190=TRUE,"",'1.5 a 5 Pequeña'!I190)</f>
        <v>1.1.3.1.A</v>
      </c>
    </row>
    <row r="216" spans="1:6" ht="85.5" customHeight="1" x14ac:dyDescent="0.25">
      <c r="A216" s="724" t="str">
        <f>IF('1.5 a 5 Pequeña'!W191=TRUE,"",'1.5 a 5 Pequeña'!J191)</f>
        <v xml:space="preserve">Gestión de la calidad del proyecto, describe los procesos necesarios para asegurar que el proyecto cumpla con los objetivos por los cuales ha sido emprendido. La adecuada gestión de la calidad permite satisfacer las necesidades del cliente y desarrollar un producto/servicio que cumple con los requerimientos establecidos, a través de procesos y recursos humanos eficientes </v>
      </c>
      <c r="B216" s="724"/>
      <c r="C216" s="724"/>
      <c r="D216" s="724"/>
      <c r="E216" s="597" t="str">
        <f t="shared" si="16"/>
        <v>1.1.3.1</v>
      </c>
      <c r="F216" s="200" t="str">
        <f>IF('1.5 a 5 Pequeña'!W191=TRUE,"",'1.5 a 5 Pequeña'!I191)</f>
        <v>1.1.3.1.E</v>
      </c>
    </row>
    <row r="217" spans="1:6" ht="55.5" customHeight="1" x14ac:dyDescent="0.25">
      <c r="A217" s="724" t="str">
        <f>IF('1.5 a 5 Pequeña'!W192=TRUE,"",'1.5 a 5 Pequeña'!J192)</f>
        <v>Gestión de los riesgos del proyecto, se describen los elementos que permiten identificar los acontecimientos importantes, así como determinar, evaluar y mitigar los factores de riesgo en cada etapa del ciclo de vida del proyecto</v>
      </c>
      <c r="B217" s="724"/>
      <c r="C217" s="724"/>
      <c r="D217" s="724"/>
      <c r="E217" s="597" t="str">
        <f t="shared" si="16"/>
        <v>1.1.3.1</v>
      </c>
      <c r="F217" s="200" t="str">
        <f>IF('1.5 a 5 Pequeña'!W192=TRUE,"",'1.5 a 5 Pequeña'!I192)</f>
        <v>1.1.3.1.F</v>
      </c>
    </row>
    <row r="218" spans="1:6" ht="57" customHeight="1" x14ac:dyDescent="0.25">
      <c r="A218" s="724" t="str">
        <f>IF('1.5 a 5 Pequeña'!W193=TRUE,"",'1.5 a 5 Pequeña'!J193)</f>
        <v>Gestión de los recursos humanos del proyecto, a través de éste se detectan los conocimientos y habilidades necesarios  para la ejecución del proyecto. Se planean los recursos y se asignan responsabilidades, buscando asegurar la máxima eficiencia</v>
      </c>
      <c r="B218" s="724"/>
      <c r="C218" s="724"/>
      <c r="D218" s="724"/>
      <c r="E218" s="597" t="str">
        <f t="shared" si="16"/>
        <v>1.1.3.1</v>
      </c>
      <c r="F218" s="200" t="str">
        <f>IF('1.5 a 5 Pequeña'!W193=TRUE,"",'1.5 a 5 Pequeña'!I193)</f>
        <v>1.1.3.1.G</v>
      </c>
    </row>
    <row r="219" spans="1:6" ht="15" customHeight="1" x14ac:dyDescent="0.25">
      <c r="A219" s="729" t="str">
        <f>IF('1.5 a 5 Pequeña'!W195=TRUE,"",'1.5 a 5 Pequeña'!J195)</f>
        <v>1.2 Ingeniería y desarrollo de soluciones tecnológicas</v>
      </c>
      <c r="B219" s="729"/>
      <c r="C219" s="729"/>
      <c r="D219" s="729"/>
      <c r="E219" s="597" t="str">
        <f t="shared" si="16"/>
        <v/>
      </c>
      <c r="F219" s="200"/>
    </row>
    <row r="220" spans="1:6" ht="46.5" customHeight="1" x14ac:dyDescent="0.25">
      <c r="A220" s="721" t="str">
        <f>IF('1.5 a 5 Pequeña'!W200=TRUE,"",'1.5 a 5 Pequeña'!J200)</f>
        <v/>
      </c>
      <c r="B220" s="721"/>
      <c r="C220" s="721"/>
      <c r="D220" s="721"/>
      <c r="E220" s="597" t="str">
        <f t="shared" si="16"/>
        <v/>
      </c>
      <c r="F220" s="200" t="str">
        <f>IF('1.5 a 5 Pequeña'!W200=TRUE,"",'1.5 a 5 Pequeña'!I200)</f>
        <v/>
      </c>
    </row>
    <row r="221" spans="1:6" ht="54" customHeight="1" x14ac:dyDescent="0.25">
      <c r="A221" s="721" t="str">
        <f>IF('1.5 a 5 Pequeña'!W201=TRUE,"",'1.5 a 5 Pequeña'!J201)</f>
        <v/>
      </c>
      <c r="B221" s="721"/>
      <c r="C221" s="721"/>
      <c r="D221" s="721"/>
      <c r="E221" s="597" t="str">
        <f t="shared" si="16"/>
        <v/>
      </c>
      <c r="F221" s="200" t="str">
        <f>IF('1.5 a 5 Pequeña'!W201=TRUE,"",'1.5 a 5 Pequeña'!I201)</f>
        <v/>
      </c>
    </row>
    <row r="222" spans="1:6" ht="73.5" customHeight="1" x14ac:dyDescent="0.25">
      <c r="A222" s="721" t="str">
        <f>IF('1.5 a 5 Pequeña'!W202=TRUE,"",'1.5 a 5 Pequeña'!J202)</f>
        <v/>
      </c>
      <c r="B222" s="721"/>
      <c r="C222" s="721"/>
      <c r="D222" s="721"/>
      <c r="E222" s="597" t="str">
        <f t="shared" si="16"/>
        <v/>
      </c>
      <c r="F222" s="200" t="str">
        <f>IF('1.5 a 5 Pequeña'!W202=TRUE,"",'1.5 a 5 Pequeña'!I202)</f>
        <v/>
      </c>
    </row>
    <row r="223" spans="1:6" ht="60.75" customHeight="1" x14ac:dyDescent="0.25">
      <c r="A223" s="721" t="str">
        <f>IF('1.5 a 5 Pequeña'!W203=TRUE,"",'1.5 a 5 Pequeña'!J203)</f>
        <v xml:space="preserve">Para la  identificación, el desarrollo, adquisición y mantenimiento de los componentes tecnológicos, se desarrollan documentos que proporcionan evidencia de las actividades llevadas a cabo o los resultados obtenidos en el proceso, como son: </v>
      </c>
      <c r="B223" s="721"/>
      <c r="C223" s="721"/>
      <c r="D223" s="721"/>
      <c r="E223" s="597" t="str">
        <f t="shared" si="16"/>
        <v>1.2.3.1</v>
      </c>
      <c r="F223" s="200" t="str">
        <f>IF('1.5 a 5 Pequeña'!W203=TRUE,"",'1.5 a 5 Pequeña'!I203)</f>
        <v>1.2.3.1</v>
      </c>
    </row>
    <row r="224" spans="1:6" ht="56.25" customHeight="1" x14ac:dyDescent="0.25">
      <c r="A224" s="724" t="str">
        <f>IF('1.5 a 5 Pequeña'!W204=TRUE,"",'1.5 a 5 Pequeña'!J204)</f>
        <v xml:space="preserve">Para la identificación de las soluciones tecnológicas : La definición de requerimientos, un estudio de viabilidad, un plan de alto nivel de adquisiciones /desarrollo, un reporte de  análisis de riesgos y firmas de aprobación. </v>
      </c>
      <c r="B224" s="724"/>
      <c r="C224" s="724"/>
      <c r="D224" s="724"/>
      <c r="E224" s="597" t="str">
        <f t="shared" ref="E224:E251" si="24">MID(F224,1,7)</f>
        <v>1.2.3.1</v>
      </c>
      <c r="F224" s="200" t="str">
        <f>IF('1.5 a 5 Pequeña'!W204=TRUE,"",'1.5 a 5 Pequeña'!I204)</f>
        <v>1.2.3.1.A</v>
      </c>
    </row>
    <row r="225" spans="1:6" x14ac:dyDescent="0.25">
      <c r="A225" s="729" t="str">
        <f>IF('1.5 a 5 Pequeña'!W206=TRUE,"",'1.5 a 5 Pequeña'!J206)</f>
        <v>1.3 Operación y soporte de TI</v>
      </c>
      <c r="B225" s="729"/>
      <c r="C225" s="729"/>
      <c r="D225" s="729"/>
      <c r="E225" s="597" t="str">
        <f t="shared" si="24"/>
        <v/>
      </c>
      <c r="F225" s="200"/>
    </row>
    <row r="226" spans="1:6" ht="45" customHeight="1" x14ac:dyDescent="0.25">
      <c r="A226" s="721" t="str">
        <f>IF('1.5 a 5 Pequeña'!W211=TRUE,"",'1.5 a 5 Pequeña'!J211)</f>
        <v>La administración de las operaciones de TI y los servicios de soporte son provistos por parte de uno o más individuos expertos en TI y certificados</v>
      </c>
      <c r="B226" s="721"/>
      <c r="C226" s="721"/>
      <c r="D226" s="721"/>
      <c r="E226" s="597" t="str">
        <f t="shared" si="24"/>
        <v>1.3.1</v>
      </c>
      <c r="F226" s="200" t="str">
        <f>IF('1.5 a 5 Pequeña'!W211=TRUE,"",'1.5 a 5 Pequeña'!I211)</f>
        <v>1.3.1</v>
      </c>
    </row>
    <row r="227" spans="1:6" ht="84.75" customHeight="1" x14ac:dyDescent="0.25">
      <c r="A227" s="721" t="str">
        <f>IF('1.5 a 5 Pequeña'!W212=TRUE,"",'1.5 a 5 Pequeña'!J212)</f>
        <v xml:space="preserve">Para el desarrollo del proceso de Servicio y Soporte de la empresa de TI y su documentación correspondiente, la empresa de TI define actividades y procedimientos operativos necesarios para la entrega de los servicios internos y externos , promueve una respuesta oportuna y efectiva a peticiones de usuarios y establece soluciones para incidentes y  formula medidas de mejora para su prevención  </v>
      </c>
      <c r="B227" s="721"/>
      <c r="C227" s="721"/>
      <c r="D227" s="721"/>
      <c r="E227" s="597" t="str">
        <f t="shared" si="24"/>
        <v>1.3.2</v>
      </c>
      <c r="F227" s="200" t="str">
        <f>IF('1.5 a 5 Pequeña'!W212=TRUE,"",'1.5 a 5 Pequeña'!I212)</f>
        <v>1.3.2</v>
      </c>
    </row>
    <row r="228" spans="1:6" ht="49.5" customHeight="1" x14ac:dyDescent="0.25">
      <c r="A228" s="721" t="str">
        <f>IF('1.5 a 5 Pequeña'!W213=TRUE,"",'1.5 a 5 Pequeña'!J213)</f>
        <v/>
      </c>
      <c r="B228" s="721"/>
      <c r="C228" s="721"/>
      <c r="D228" s="721"/>
      <c r="E228" s="597" t="str">
        <f t="shared" si="24"/>
        <v/>
      </c>
      <c r="F228" s="200" t="str">
        <f>IF('1.5 a 5 Pequeña'!W213=TRUE,"",'1.5 a 5 Pequeña'!I213)</f>
        <v/>
      </c>
    </row>
    <row r="229" spans="1:6" ht="39.75" customHeight="1" x14ac:dyDescent="0.25">
      <c r="A229" s="721" t="str">
        <f>IF('1.5 a 5 Pequeña'!W214=TRUE,"",'1.5 a 5 Pequeña'!J214)</f>
        <v/>
      </c>
      <c r="B229" s="721"/>
      <c r="C229" s="721"/>
      <c r="D229" s="721"/>
      <c r="E229" s="597" t="str">
        <f t="shared" ref="E229" si="25">MID(F229,1,7)</f>
        <v/>
      </c>
      <c r="F229" s="200" t="str">
        <f>IF('1.5 a 5 Pequeña'!W214=TRUE,"",'1.5 a 5 Pequeña'!I214)</f>
        <v/>
      </c>
    </row>
    <row r="230" spans="1:6" ht="45" customHeight="1" x14ac:dyDescent="0.25">
      <c r="A230" s="724" t="str">
        <f>IF('1.5 a 5 Pequeña'!W215=TRUE,"",'1.5 a 5 Pequeña'!J215)</f>
        <v/>
      </c>
      <c r="B230" s="724"/>
      <c r="C230" s="724"/>
      <c r="D230" s="724"/>
      <c r="E230" s="597" t="str">
        <f t="shared" si="24"/>
        <v/>
      </c>
      <c r="F230" s="200" t="str">
        <f>IF('1.5 a 5 Pequeña'!W215=TRUE,"",'1.5 a 5 Pequeña'!I215)</f>
        <v/>
      </c>
    </row>
    <row r="231" spans="1:6" ht="45" customHeight="1" x14ac:dyDescent="0.25">
      <c r="A231" s="724" t="str">
        <f>IF('1.5 a 5 Pequeña'!W216=TRUE,"",'1.5 a 5 Pequeña'!J216)</f>
        <v/>
      </c>
      <c r="B231" s="724"/>
      <c r="C231" s="724"/>
      <c r="D231" s="724"/>
      <c r="E231" s="597" t="str">
        <f t="shared" si="24"/>
        <v/>
      </c>
      <c r="F231" s="200" t="str">
        <f>IF('1.5 a 5 Pequeña'!W216=TRUE,"",'1.5 a 5 Pequeña'!I216)</f>
        <v/>
      </c>
    </row>
    <row r="232" spans="1:6" ht="15" customHeight="1" x14ac:dyDescent="0.25">
      <c r="A232" s="729" t="str">
        <f>IF('1.5 a 5 Pequeña'!W218=TRUE,"",'1.5 a 5 Pequeña'!J218)</f>
        <v>1.4 Administración de los sistemas de información</v>
      </c>
      <c r="B232" s="729"/>
      <c r="C232" s="729"/>
      <c r="D232" s="729"/>
      <c r="E232" s="597" t="str">
        <f t="shared" si="24"/>
        <v/>
      </c>
      <c r="F232" s="200"/>
    </row>
    <row r="233" spans="1:6" ht="49.5" customHeight="1" x14ac:dyDescent="0.25">
      <c r="A233" s="721" t="str">
        <f>IF('1.5 a 5 Pequeña'!W223=TRUE,"",'1.5 a 5 Pequeña'!J223)</f>
        <v/>
      </c>
      <c r="B233" s="721"/>
      <c r="C233" s="721"/>
      <c r="D233" s="721"/>
      <c r="E233" s="597" t="str">
        <f t="shared" si="24"/>
        <v/>
      </c>
      <c r="F233" s="200" t="str">
        <f>IF('1.5 a 5 Pequeña'!W223=TRUE,"",'1.5 a 5 Pequeña'!I223)</f>
        <v/>
      </c>
    </row>
    <row r="234" spans="1:6" ht="49.5" customHeight="1" x14ac:dyDescent="0.25">
      <c r="A234" s="721" t="str">
        <f>IF('1.5 a 5 Pequeña'!W224=TRUE,"",'1.5 a 5 Pequeña'!J224)</f>
        <v>La empresa cuenta con procedimientos formales para la Administración de los Sistemas de Información, que considera las siguientes actividades:</v>
      </c>
      <c r="B234" s="721"/>
      <c r="C234" s="721"/>
      <c r="D234" s="721"/>
      <c r="E234" s="597" t="str">
        <f t="shared" ref="E234" si="26">MID(F234,1,7)</f>
        <v>1.4.2.1</v>
      </c>
      <c r="F234" s="200" t="str">
        <f>IF('1.5 a 5 Pequeña'!W224=TRUE,"",'1.5 a 5 Pequeña'!I224)</f>
        <v>1.4.2.1</v>
      </c>
    </row>
    <row r="235" spans="1:6" ht="45" customHeight="1" x14ac:dyDescent="0.25">
      <c r="A235" s="724" t="str">
        <f>IF('1.5 a 5 Pequeña'!W225=TRUE,"",'1.5 a 5 Pequeña'!J225)</f>
        <v>Equilibrar las necesidades actuales y futuras de disponibilidad, rendimiento y capacidad con una provisión de servicio efectiva en costos</v>
      </c>
      <c r="B235" s="724"/>
      <c r="C235" s="724"/>
      <c r="D235" s="724"/>
      <c r="E235" s="597" t="str">
        <f t="shared" si="24"/>
        <v>1.4.2.1</v>
      </c>
      <c r="F235" s="200" t="str">
        <f>IF('1.5 a 5 Pequeña'!W225=TRUE,"",'1.5 a 5 Pequeña'!I225)</f>
        <v>1.4.2.1.A</v>
      </c>
    </row>
    <row r="236" spans="1:6" ht="45" customHeight="1" x14ac:dyDescent="0.25">
      <c r="A236" s="724" t="str">
        <f>IF('1.5 a 5 Pequeña'!W226=TRUE,"",'1.5 a 5 Pequeña'!J226)</f>
        <v/>
      </c>
      <c r="B236" s="724"/>
      <c r="C236" s="724"/>
      <c r="D236" s="724"/>
      <c r="E236" s="597" t="str">
        <f t="shared" si="24"/>
        <v/>
      </c>
      <c r="F236" s="200" t="str">
        <f>IF('1.5 a 5 Pequeña'!W226=TRUE,"",'1.5 a 5 Pequeña'!I226)</f>
        <v/>
      </c>
    </row>
    <row r="237" spans="1:6" ht="45" customHeight="1" x14ac:dyDescent="0.25">
      <c r="A237" s="724" t="str">
        <f>IF('1.5 a 5 Pequeña'!W227=TRUE,"",'1.5 a 5 Pequeña'!J227)</f>
        <v/>
      </c>
      <c r="B237" s="724"/>
      <c r="C237" s="724"/>
      <c r="D237" s="724"/>
      <c r="E237" s="597" t="str">
        <f t="shared" si="24"/>
        <v/>
      </c>
      <c r="F237" s="200" t="str">
        <f>IF('1.5 a 5 Pequeña'!W227=TRUE,"",'1.5 a 5 Pequeña'!I227)</f>
        <v/>
      </c>
    </row>
    <row r="238" spans="1:6" ht="51.75" customHeight="1" x14ac:dyDescent="0.25">
      <c r="A238" s="724" t="str">
        <f>IF('1.5 a 5 Pequeña'!W228=TRUE,"",'1.5 a 5 Pequeña'!J228)</f>
        <v/>
      </c>
      <c r="B238" s="724"/>
      <c r="C238" s="724"/>
      <c r="D238" s="724"/>
      <c r="E238" s="597" t="str">
        <f t="shared" si="24"/>
        <v/>
      </c>
      <c r="F238" s="200" t="str">
        <f>IF('1.5 a 5 Pequeña'!W228=TRUE,"",'1.5 a 5 Pequeña'!I228)</f>
        <v/>
      </c>
    </row>
    <row r="239" spans="1:6" ht="45" customHeight="1" x14ac:dyDescent="0.25">
      <c r="A239" s="724" t="str">
        <f>IF('1.5 a 5 Pequeña'!W229=TRUE,"",'1.5 a 5 Pequeña'!J229)</f>
        <v/>
      </c>
      <c r="B239" s="724"/>
      <c r="C239" s="724"/>
      <c r="D239" s="724"/>
      <c r="E239" s="597" t="str">
        <f t="shared" si="24"/>
        <v/>
      </c>
      <c r="F239" s="200" t="str">
        <f>IF('1.5 a 5 Pequeña'!W229=TRUE,"",'1.5 a 5 Pequeña'!I229)</f>
        <v/>
      </c>
    </row>
    <row r="240" spans="1:6" ht="45" customHeight="1" x14ac:dyDescent="0.25">
      <c r="A240" s="721" t="str">
        <f>IF('1.5 a 5 Pequeña'!W230=TRUE,"",'1.5 a 5 Pequeña'!J230)</f>
        <v>Estos elementos se encuentran formalmente documentados a través de registros</v>
      </c>
      <c r="B240" s="721"/>
      <c r="C240" s="721"/>
      <c r="D240" s="721"/>
      <c r="E240" s="597" t="str">
        <f t="shared" si="24"/>
        <v>1.4.2.2</v>
      </c>
      <c r="F240" s="200" t="str">
        <f>IF('1.5 a 5 Pequeña'!W230=TRUE,"",'1.5 a 5 Pequeña'!I230)</f>
        <v>1.4.2.2</v>
      </c>
    </row>
    <row r="241" spans="1:6" ht="15" customHeight="1" x14ac:dyDescent="0.25">
      <c r="A241" s="729" t="str">
        <f>IF('1.5 a 5 Pequeña'!W236=TRUE,"",'1.5 a 5 Pequeña'!J236)</f>
        <v>2.1 Gestión Integral del Capital Humano</v>
      </c>
      <c r="B241" s="729"/>
      <c r="C241" s="729"/>
      <c r="D241" s="729"/>
      <c r="E241" s="597" t="str">
        <f t="shared" si="24"/>
        <v/>
      </c>
      <c r="F241" s="200"/>
    </row>
    <row r="242" spans="1:6" ht="45" customHeight="1" x14ac:dyDescent="0.25">
      <c r="A242" s="721" t="str">
        <f>IF('1.5 a 5 Pequeña'!W241=TRUE,"",'1.5 a 5 Pequeña'!J241)</f>
        <v>Analiza prácticas objetivas de reclutamiento, compensación y desarrollo del personal con potencial y buen desempeño, e identifica las posibilidades adecuadas para la implantación de éstas prácticas</v>
      </c>
      <c r="B242" s="721"/>
      <c r="C242" s="721"/>
      <c r="D242" s="721"/>
      <c r="E242" s="597" t="str">
        <f t="shared" si="24"/>
        <v>2.1.1</v>
      </c>
      <c r="F242" s="200" t="str">
        <f>IF('1.5 a 5 Pequeña'!W241=TRUE,"",'1.5 a 5 Pequeña'!I241)</f>
        <v>2.1.1</v>
      </c>
    </row>
    <row r="243" spans="1:6" ht="45" customHeight="1" x14ac:dyDescent="0.25">
      <c r="A243" s="721" t="str">
        <f>IF('1.5 a 5 Pequeña'!W242=TRUE,"",'1.5 a 5 Pequeña'!J242)</f>
        <v>Cuenta con un proceso para la gestión integral del capital humano  y éste se encuentra formalmente documentado definiendo  los siguientes procesos:</v>
      </c>
      <c r="B243" s="721"/>
      <c r="C243" s="721"/>
      <c r="D243" s="721"/>
      <c r="E243" s="597" t="str">
        <f>MID(F243,1,6)</f>
        <v>2.1.2</v>
      </c>
      <c r="F243" s="200" t="str">
        <f>IF('1.5 a 5 Pequeña'!W242=TRUE,"",'1.5 a 5 Pequeña'!I242)</f>
        <v>2.1.2</v>
      </c>
    </row>
    <row r="244" spans="1:6" ht="45" customHeight="1" x14ac:dyDescent="0.25">
      <c r="A244" s="724" t="str">
        <f>IF('1.5 a 5 Pequeña'!W243=TRUE,"",'1.5 a 5 Pequeña'!J243)</f>
        <v>Reclutamiento y selección</v>
      </c>
      <c r="B244" s="724"/>
      <c r="C244" s="724"/>
      <c r="D244" s="724"/>
      <c r="E244" s="597" t="str">
        <f>MID(F244,1,6)</f>
        <v>2.1.2.</v>
      </c>
      <c r="F244" s="200" t="str">
        <f>IF('1.5 a 5 Pequeña'!W243=TRUE,"",'1.5 a 5 Pequeña'!I243)</f>
        <v>2.1.2.A</v>
      </c>
    </row>
    <row r="245" spans="1:6" ht="45" customHeight="1" x14ac:dyDescent="0.25">
      <c r="A245" s="724" t="str">
        <f>IF('1.5 a 5 Pequeña'!W244=TRUE,"",'1.5 a 5 Pequeña'!J244)</f>
        <v>Evaluación del desempeño</v>
      </c>
      <c r="B245" s="724"/>
      <c r="C245" s="724"/>
      <c r="D245" s="724"/>
      <c r="E245" s="597" t="str">
        <f>MID(F245,1,6)</f>
        <v>2.1.2.</v>
      </c>
      <c r="F245" s="200" t="str">
        <f>IF('1.5 a 5 Pequeña'!W244=TRUE,"",'1.5 a 5 Pequeña'!I244)</f>
        <v>2.1.2.B</v>
      </c>
    </row>
    <row r="246" spans="1:6" ht="45" customHeight="1" x14ac:dyDescent="0.25">
      <c r="A246" s="724" t="str">
        <f>IF('1.5 a 5 Pequeña'!W245=TRUE,"",'1.5 a 5 Pequeña'!J245)</f>
        <v>Formación y desarrollo de las personas</v>
      </c>
      <c r="B246" s="724"/>
      <c r="C246" s="724"/>
      <c r="D246" s="724"/>
      <c r="E246" s="597" t="str">
        <f>MID(F246,1,6)</f>
        <v>2.1.2.</v>
      </c>
      <c r="F246" s="200" t="str">
        <f>IF('1.5 a 5 Pequeña'!W245=TRUE,"",'1.5 a 5 Pequeña'!I245)</f>
        <v>2.1.2.C</v>
      </c>
    </row>
    <row r="247" spans="1:6" ht="45" customHeight="1" x14ac:dyDescent="0.25">
      <c r="A247" s="724" t="str">
        <f>IF('1.5 a 5 Pequeña'!W246=TRUE,"",'1.5 a 5 Pequeña'!J246)</f>
        <v>Retención de talento</v>
      </c>
      <c r="B247" s="724"/>
      <c r="C247" s="724"/>
      <c r="D247" s="724"/>
      <c r="E247" s="597" t="str">
        <f>MID(F247,1,6)</f>
        <v>2.1.2.</v>
      </c>
      <c r="F247" s="200" t="str">
        <f>IF('1.5 a 5 Pequeña'!W246=TRUE,"",'1.5 a 5 Pequeña'!I246)</f>
        <v>2.1.2.D</v>
      </c>
    </row>
    <row r="248" spans="1:6" ht="45" customHeight="1" x14ac:dyDescent="0.25">
      <c r="A248" s="721" t="str">
        <f>IF('1.5 a 5 Pequeña'!W247=TRUE,"",'1.5 a 5 Pequeña'!J247)</f>
        <v>Su proceso se encuentra automatizado a través de herramientas que le permiten:</v>
      </c>
      <c r="B248" s="721"/>
      <c r="C248" s="721"/>
      <c r="D248" s="721"/>
      <c r="E248" s="597" t="str">
        <f t="shared" ref="E248" si="27">MID(F248,1,7)</f>
        <v>2.1.4.1</v>
      </c>
      <c r="F248" s="200" t="str">
        <f>IF('1.5 a 5 Pequeña'!W247=TRUE,"",'1.5 a 5 Pequeña'!I247)</f>
        <v>2.1.4.1</v>
      </c>
    </row>
    <row r="249" spans="1:6" ht="54.75" customHeight="1" x14ac:dyDescent="0.25">
      <c r="A249" s="724" t="str">
        <f>IF('1.5 a 5 Pequeña'!W248=TRUE,"",'1.5 a 5 Pequeña'!J248)</f>
        <v>Analizar y dar seguimiento a las habilidades críticas, competencias y nivel técnico (certificado) requerido del personal, e identificar si existen recursos humanos con éstas características dentro de la organización</v>
      </c>
      <c r="B249" s="724"/>
      <c r="C249" s="724"/>
      <c r="D249" s="724"/>
      <c r="E249" s="597" t="str">
        <f t="shared" si="24"/>
        <v>2.1.4.1</v>
      </c>
      <c r="F249" s="200" t="str">
        <f>IF('1.5 a 5 Pequeña'!W248=TRUE,"",'1.5 a 5 Pequeña'!I248)</f>
        <v>2.1.4.1.B</v>
      </c>
    </row>
    <row r="250" spans="1:6" ht="74.25" customHeight="1" x14ac:dyDescent="0.25">
      <c r="A250" s="724" t="str">
        <f>IF('1.5 a 5 Pequeña'!W249=TRUE,"",'1.5 a 5 Pequeña'!J249)</f>
        <v>Registrar los planes de acción necesarios para hacer frente a los requerimientos de personal que cumpla con determinadas características y certificaciones requeridas, tales como programas formales de capacitación, redistribución y cambios en las estrategias de contratación</v>
      </c>
      <c r="B250" s="724"/>
      <c r="C250" s="724"/>
      <c r="D250" s="724"/>
      <c r="E250" s="597" t="str">
        <f t="shared" si="24"/>
        <v>2.1.4.1</v>
      </c>
      <c r="F250" s="200" t="str">
        <f>IF('1.5 a 5 Pequeña'!W249=TRUE,"",'1.5 a 5 Pequeña'!I249)</f>
        <v>2.1.4.1.C</v>
      </c>
    </row>
    <row r="251" spans="1:6" ht="45" customHeight="1" x14ac:dyDescent="0.25">
      <c r="A251" s="724" t="str">
        <f>IF('1.5 a 5 Pequeña'!W250=TRUE,"",'1.5 a 5 Pequeña'!J250)</f>
        <v>Mantener un control de las certificaciones requeridas para la prestación de servicios</v>
      </c>
      <c r="B251" s="724"/>
      <c r="C251" s="724"/>
      <c r="D251" s="724"/>
      <c r="E251" s="597" t="str">
        <f t="shared" si="24"/>
        <v>2.1.4.1</v>
      </c>
      <c r="F251" s="200" t="str">
        <f>IF('1.5 a 5 Pequeña'!W250=TRUE,"",'1.5 a 5 Pequeña'!I250)</f>
        <v>2.1.4.1.H</v>
      </c>
    </row>
    <row r="252" spans="1:6" ht="67.5" customHeight="1" x14ac:dyDescent="0.25">
      <c r="A252" s="555" t="s">
        <v>901</v>
      </c>
      <c r="B252" s="598"/>
      <c r="C252" s="598"/>
      <c r="D252" s="598"/>
      <c r="F252" s="200"/>
    </row>
    <row r="253" spans="1:6" hidden="1" x14ac:dyDescent="0.25">
      <c r="A253" s="728"/>
      <c r="B253" s="728"/>
      <c r="C253" s="728"/>
      <c r="D253" s="728"/>
      <c r="F253" s="200"/>
    </row>
    <row r="254" spans="1:6" hidden="1" x14ac:dyDescent="0.25">
      <c r="A254" s="728"/>
      <c r="B254" s="728"/>
      <c r="C254" s="728"/>
      <c r="D254" s="728"/>
      <c r="F254" s="200"/>
    </row>
    <row r="255" spans="1:6" hidden="1" x14ac:dyDescent="0.25">
      <c r="A255" s="728"/>
      <c r="B255" s="728"/>
      <c r="C255" s="728"/>
      <c r="D255" s="728"/>
      <c r="F255" s="200"/>
    </row>
    <row r="256" spans="1:6" hidden="1" x14ac:dyDescent="0.25">
      <c r="A256" s="728"/>
      <c r="B256" s="728"/>
      <c r="C256" s="728"/>
      <c r="D256" s="728"/>
      <c r="F256" s="200"/>
    </row>
    <row r="257" spans="1:6" hidden="1" x14ac:dyDescent="0.25">
      <c r="A257" s="728"/>
      <c r="B257" s="728"/>
      <c r="C257" s="728"/>
      <c r="D257" s="728"/>
      <c r="F257" s="200"/>
    </row>
    <row r="258" spans="1:6" hidden="1" x14ac:dyDescent="0.25">
      <c r="A258" s="728"/>
      <c r="B258" s="728"/>
      <c r="C258" s="728"/>
      <c r="D258" s="728"/>
      <c r="F258" s="200"/>
    </row>
    <row r="259" spans="1:6" hidden="1" x14ac:dyDescent="0.25">
      <c r="A259" s="728"/>
      <c r="B259" s="728"/>
      <c r="C259" s="728"/>
      <c r="D259" s="728"/>
      <c r="F259" s="200"/>
    </row>
    <row r="260" spans="1:6" hidden="1" x14ac:dyDescent="0.25">
      <c r="A260" s="728"/>
      <c r="B260" s="728"/>
      <c r="C260" s="728"/>
      <c r="D260" s="728"/>
      <c r="F260" s="200"/>
    </row>
    <row r="261" spans="1:6" hidden="1" x14ac:dyDescent="0.25">
      <c r="A261" s="728"/>
      <c r="B261" s="728"/>
      <c r="C261" s="728"/>
      <c r="D261" s="728"/>
      <c r="F261" s="200"/>
    </row>
    <row r="262" spans="1:6" hidden="1" x14ac:dyDescent="0.25">
      <c r="A262" s="728"/>
      <c r="B262" s="728"/>
      <c r="C262" s="728"/>
      <c r="D262" s="728"/>
      <c r="F262" s="200"/>
    </row>
    <row r="263" spans="1:6" hidden="1" x14ac:dyDescent="0.25">
      <c r="A263" s="728"/>
      <c r="B263" s="728"/>
      <c r="C263" s="728"/>
      <c r="D263" s="728"/>
      <c r="F263" s="200"/>
    </row>
    <row r="264" spans="1:6" hidden="1" x14ac:dyDescent="0.25">
      <c r="A264" s="529"/>
      <c r="F264" s="200"/>
    </row>
    <row r="265" spans="1:6" hidden="1" x14ac:dyDescent="0.25">
      <c r="A265" s="529"/>
      <c r="F265" s="200"/>
    </row>
    <row r="266" spans="1:6" hidden="1" x14ac:dyDescent="0.25">
      <c r="A266" s="529"/>
      <c r="F266" s="200"/>
    </row>
    <row r="267" spans="1:6" hidden="1" x14ac:dyDescent="0.25">
      <c r="A267" s="529"/>
      <c r="F267" s="200"/>
    </row>
    <row r="268" spans="1:6" hidden="1" x14ac:dyDescent="0.25">
      <c r="A268" s="529"/>
      <c r="F268" s="200"/>
    </row>
    <row r="269" spans="1:6" hidden="1" x14ac:dyDescent="0.25">
      <c r="A269" s="529"/>
      <c r="F269" s="200"/>
    </row>
    <row r="270" spans="1:6" hidden="1" x14ac:dyDescent="0.25">
      <c r="A270" s="529"/>
      <c r="F270" s="200"/>
    </row>
    <row r="271" spans="1:6" hidden="1" x14ac:dyDescent="0.25">
      <c r="A271" s="529"/>
      <c r="F271" s="200"/>
    </row>
    <row r="272" spans="1:6" hidden="1" x14ac:dyDescent="0.25">
      <c r="A272" s="529"/>
      <c r="F272" s="200"/>
    </row>
    <row r="273" spans="1:6" hidden="1" x14ac:dyDescent="0.25">
      <c r="A273" s="529"/>
      <c r="F273" s="200"/>
    </row>
    <row r="274" spans="1:6" hidden="1" x14ac:dyDescent="0.25">
      <c r="A274" s="529"/>
      <c r="F274" s="200"/>
    </row>
    <row r="275" spans="1:6" hidden="1" x14ac:dyDescent="0.25">
      <c r="A275" s="529"/>
      <c r="F275" s="200"/>
    </row>
    <row r="276" spans="1:6" hidden="1" x14ac:dyDescent="0.25">
      <c r="A276" s="529"/>
      <c r="F276" s="200"/>
    </row>
    <row r="277" spans="1:6" hidden="1" x14ac:dyDescent="0.25">
      <c r="A277" s="529"/>
      <c r="F277" s="200"/>
    </row>
    <row r="278" spans="1:6" hidden="1" x14ac:dyDescent="0.25">
      <c r="A278" s="529"/>
      <c r="F278" s="200"/>
    </row>
    <row r="279" spans="1:6" hidden="1" x14ac:dyDescent="0.25">
      <c r="A279" s="529"/>
      <c r="F279" s="200"/>
    </row>
    <row r="280" spans="1:6" hidden="1" x14ac:dyDescent="0.25">
      <c r="A280" s="529"/>
      <c r="F280" s="200"/>
    </row>
    <row r="281" spans="1:6" hidden="1" x14ac:dyDescent="0.25">
      <c r="A281" s="529"/>
      <c r="F281" s="200"/>
    </row>
    <row r="282" spans="1:6" hidden="1" x14ac:dyDescent="0.25">
      <c r="A282" s="529"/>
      <c r="F282" s="200"/>
    </row>
    <row r="283" spans="1:6" hidden="1" x14ac:dyDescent="0.25">
      <c r="A283" s="529"/>
      <c r="F283" s="200"/>
    </row>
    <row r="284" spans="1:6" hidden="1" x14ac:dyDescent="0.25">
      <c r="A284" s="529"/>
      <c r="F284" s="200"/>
    </row>
    <row r="285" spans="1:6" hidden="1" x14ac:dyDescent="0.25">
      <c r="A285" s="529"/>
      <c r="F285" s="200"/>
    </row>
    <row r="286" spans="1:6" hidden="1" x14ac:dyDescent="0.25">
      <c r="A286" s="529"/>
      <c r="F286" s="200"/>
    </row>
    <row r="287" spans="1:6" hidden="1" x14ac:dyDescent="0.25">
      <c r="A287" s="529"/>
      <c r="F287" s="200"/>
    </row>
    <row r="288" spans="1:6" hidden="1" x14ac:dyDescent="0.25">
      <c r="A288" s="529"/>
      <c r="F288" s="200"/>
    </row>
    <row r="289" spans="1:6" hidden="1" x14ac:dyDescent="0.25">
      <c r="A289" s="529"/>
      <c r="F289" s="200"/>
    </row>
    <row r="290" spans="1:6" hidden="1" x14ac:dyDescent="0.25">
      <c r="A290" s="529"/>
      <c r="F290" s="200"/>
    </row>
    <row r="291" spans="1:6" hidden="1" x14ac:dyDescent="0.25">
      <c r="A291" s="529"/>
      <c r="F291" s="200"/>
    </row>
    <row r="292" spans="1:6" hidden="1" x14ac:dyDescent="0.25">
      <c r="A292" s="529"/>
      <c r="F292" s="200"/>
    </row>
    <row r="293" spans="1:6" hidden="1" x14ac:dyDescent="0.25">
      <c r="A293" s="529"/>
      <c r="F293" s="200"/>
    </row>
    <row r="294" spans="1:6" hidden="1" x14ac:dyDescent="0.25">
      <c r="A294" s="529"/>
      <c r="F294" s="200"/>
    </row>
    <row r="295" spans="1:6" hidden="1" x14ac:dyDescent="0.25">
      <c r="A295" s="529"/>
      <c r="F295" s="200"/>
    </row>
    <row r="296" spans="1:6" hidden="1" x14ac:dyDescent="0.25">
      <c r="A296" s="529"/>
      <c r="F296" s="200"/>
    </row>
    <row r="297" spans="1:6" hidden="1" x14ac:dyDescent="0.25">
      <c r="A297" s="529"/>
      <c r="F297" s="200"/>
    </row>
    <row r="298" spans="1:6" hidden="1" x14ac:dyDescent="0.25">
      <c r="A298" s="529"/>
      <c r="F298" s="200"/>
    </row>
    <row r="299" spans="1:6" hidden="1" x14ac:dyDescent="0.25">
      <c r="A299" s="529"/>
      <c r="F299" s="200"/>
    </row>
    <row r="300" spans="1:6" hidden="1" x14ac:dyDescent="0.25">
      <c r="A300" s="529"/>
      <c r="F300" s="200"/>
    </row>
    <row r="301" spans="1:6" hidden="1" x14ac:dyDescent="0.25">
      <c r="A301" s="529"/>
      <c r="F301" s="200"/>
    </row>
    <row r="302" spans="1:6" hidden="1" x14ac:dyDescent="0.25">
      <c r="A302" s="529"/>
      <c r="F302" s="200"/>
    </row>
    <row r="303" spans="1:6" hidden="1" x14ac:dyDescent="0.25">
      <c r="A303" s="529"/>
      <c r="F303" s="200"/>
    </row>
    <row r="304" spans="1:6" hidden="1" x14ac:dyDescent="0.25">
      <c r="A304" s="529"/>
      <c r="F304" s="200"/>
    </row>
    <row r="305" spans="1:6" hidden="1" x14ac:dyDescent="0.25">
      <c r="A305" s="529"/>
      <c r="F305" s="200"/>
    </row>
    <row r="306" spans="1:6" hidden="1" x14ac:dyDescent="0.25">
      <c r="A306" s="529"/>
      <c r="F306" s="200"/>
    </row>
    <row r="307" spans="1:6" hidden="1" x14ac:dyDescent="0.25">
      <c r="A307" s="529"/>
      <c r="F307" s="200"/>
    </row>
    <row r="308" spans="1:6" hidden="1" x14ac:dyDescent="0.25">
      <c r="A308" s="529"/>
      <c r="F308" s="200"/>
    </row>
    <row r="309" spans="1:6" hidden="1" x14ac:dyDescent="0.25">
      <c r="A309" s="529"/>
      <c r="F309" s="200"/>
    </row>
    <row r="310" spans="1:6" hidden="1" x14ac:dyDescent="0.25">
      <c r="A310" s="529"/>
      <c r="F310" s="200"/>
    </row>
    <row r="311" spans="1:6" hidden="1" x14ac:dyDescent="0.25">
      <c r="A311" s="529"/>
      <c r="F311" s="200"/>
    </row>
    <row r="312" spans="1:6" hidden="1" x14ac:dyDescent="0.25">
      <c r="A312" s="529"/>
      <c r="F312" s="200"/>
    </row>
    <row r="313" spans="1:6" hidden="1" x14ac:dyDescent="0.25">
      <c r="A313" s="529"/>
      <c r="F313" s="200"/>
    </row>
    <row r="314" spans="1:6" hidden="1" x14ac:dyDescent="0.25">
      <c r="A314" s="529"/>
      <c r="F314" s="200"/>
    </row>
    <row r="315" spans="1:6" hidden="1" x14ac:dyDescent="0.25">
      <c r="A315" s="529"/>
      <c r="F315" s="200"/>
    </row>
    <row r="316" spans="1:6" hidden="1" x14ac:dyDescent="0.25">
      <c r="A316" s="529"/>
      <c r="F316" s="200"/>
    </row>
    <row r="317" spans="1:6" hidden="1" x14ac:dyDescent="0.25">
      <c r="A317" s="529"/>
      <c r="F317" s="200"/>
    </row>
    <row r="318" spans="1:6" hidden="1" x14ac:dyDescent="0.25">
      <c r="A318" s="529"/>
      <c r="F318" s="200"/>
    </row>
    <row r="319" spans="1:6" hidden="1" x14ac:dyDescent="0.25">
      <c r="A319" s="529"/>
      <c r="F319" s="200"/>
    </row>
    <row r="320" spans="1:6" hidden="1" x14ac:dyDescent="0.25">
      <c r="A320" s="529"/>
      <c r="F320" s="200"/>
    </row>
    <row r="321" spans="1:6" hidden="1" x14ac:dyDescent="0.25">
      <c r="A321" s="529"/>
      <c r="F321" s="200"/>
    </row>
    <row r="322" spans="1:6" hidden="1" x14ac:dyDescent="0.25">
      <c r="A322" s="529"/>
      <c r="F322" s="200"/>
    </row>
    <row r="323" spans="1:6" hidden="1" x14ac:dyDescent="0.25">
      <c r="A323" s="529"/>
      <c r="F323" s="200"/>
    </row>
    <row r="324" spans="1:6" hidden="1" x14ac:dyDescent="0.25">
      <c r="A324" s="529"/>
      <c r="F324" s="200"/>
    </row>
    <row r="325" spans="1:6" hidden="1" x14ac:dyDescent="0.25">
      <c r="A325" s="529"/>
      <c r="F325" s="200"/>
    </row>
    <row r="326" spans="1:6" hidden="1" x14ac:dyDescent="0.25">
      <c r="A326" s="529"/>
      <c r="F326" s="200"/>
    </row>
    <row r="327" spans="1:6" hidden="1" x14ac:dyDescent="0.25">
      <c r="A327" s="529"/>
      <c r="F327" s="200"/>
    </row>
    <row r="328" spans="1:6" hidden="1" x14ac:dyDescent="0.25">
      <c r="A328" s="529"/>
      <c r="F328" s="200"/>
    </row>
    <row r="329" spans="1:6" hidden="1" x14ac:dyDescent="0.25">
      <c r="A329" s="529"/>
      <c r="F329" s="200"/>
    </row>
    <row r="330" spans="1:6" hidden="1" x14ac:dyDescent="0.25">
      <c r="A330" s="529"/>
      <c r="F330" s="200"/>
    </row>
    <row r="331" spans="1:6" hidden="1" x14ac:dyDescent="0.25">
      <c r="A331" s="529"/>
      <c r="F331" s="200"/>
    </row>
    <row r="332" spans="1:6" hidden="1" x14ac:dyDescent="0.25">
      <c r="A332" s="529"/>
      <c r="F332" s="200"/>
    </row>
    <row r="333" spans="1:6" hidden="1" x14ac:dyDescent="0.25">
      <c r="A333" s="529"/>
      <c r="F333" s="200"/>
    </row>
    <row r="334" spans="1:6" hidden="1" x14ac:dyDescent="0.25">
      <c r="A334" s="529"/>
      <c r="F334" s="200"/>
    </row>
    <row r="335" spans="1:6" hidden="1" x14ac:dyDescent="0.25">
      <c r="A335" s="529"/>
      <c r="F335" s="200"/>
    </row>
    <row r="336" spans="1:6" hidden="1" x14ac:dyDescent="0.25">
      <c r="F336" s="200"/>
    </row>
    <row r="337" spans="6:6" hidden="1" x14ac:dyDescent="0.25">
      <c r="F337" s="200"/>
    </row>
    <row r="338" spans="6:6" hidden="1" x14ac:dyDescent="0.25">
      <c r="F338" s="200"/>
    </row>
    <row r="339" spans="6:6" hidden="1" x14ac:dyDescent="0.25">
      <c r="F339" s="200"/>
    </row>
    <row r="340" spans="6:6" hidden="1" x14ac:dyDescent="0.25">
      <c r="F340" s="200"/>
    </row>
    <row r="341" spans="6:6" hidden="1" x14ac:dyDescent="0.25">
      <c r="F341" s="200"/>
    </row>
    <row r="342" spans="6:6" hidden="1" x14ac:dyDescent="0.25">
      <c r="F342" s="200"/>
    </row>
    <row r="343" spans="6:6" hidden="1" x14ac:dyDescent="0.25">
      <c r="F343" s="200"/>
    </row>
    <row r="344" spans="6:6" hidden="1" x14ac:dyDescent="0.25">
      <c r="F344" s="200"/>
    </row>
    <row r="345" spans="6:6" hidden="1" x14ac:dyDescent="0.25">
      <c r="F345" s="200"/>
    </row>
    <row r="346" spans="6:6" hidden="1" x14ac:dyDescent="0.25">
      <c r="F346" s="200"/>
    </row>
    <row r="347" spans="6:6" hidden="1" x14ac:dyDescent="0.25">
      <c r="F347" s="200"/>
    </row>
    <row r="348" spans="6:6" hidden="1" x14ac:dyDescent="0.25">
      <c r="F348" s="200"/>
    </row>
    <row r="349" spans="6:6" hidden="1" x14ac:dyDescent="0.25">
      <c r="F349" s="200"/>
    </row>
    <row r="350" spans="6:6" hidden="1" x14ac:dyDescent="0.25">
      <c r="F350" s="200"/>
    </row>
    <row r="351" spans="6:6" hidden="1" x14ac:dyDescent="0.25">
      <c r="F351" s="200"/>
    </row>
    <row r="352" spans="6:6" hidden="1" x14ac:dyDescent="0.25">
      <c r="F352" s="200"/>
    </row>
    <row r="353" spans="6:6" hidden="1" x14ac:dyDescent="0.25">
      <c r="F353" s="200"/>
    </row>
    <row r="354" spans="6:6" hidden="1" x14ac:dyDescent="0.25">
      <c r="F354" s="200"/>
    </row>
    <row r="355" spans="6:6" hidden="1" x14ac:dyDescent="0.25">
      <c r="F355" s="200"/>
    </row>
    <row r="356" spans="6:6" hidden="1" x14ac:dyDescent="0.25">
      <c r="F356" s="200"/>
    </row>
    <row r="357" spans="6:6" hidden="1" x14ac:dyDescent="0.25">
      <c r="F357" s="200"/>
    </row>
    <row r="358" spans="6:6" hidden="1" x14ac:dyDescent="0.25">
      <c r="F358" s="200"/>
    </row>
    <row r="359" spans="6:6" hidden="1" x14ac:dyDescent="0.25">
      <c r="F359" s="200"/>
    </row>
    <row r="360" spans="6:6" hidden="1" x14ac:dyDescent="0.25">
      <c r="F360" s="200"/>
    </row>
    <row r="361" spans="6:6" hidden="1" x14ac:dyDescent="0.25">
      <c r="F361" s="200"/>
    </row>
    <row r="362" spans="6:6" hidden="1" x14ac:dyDescent="0.25">
      <c r="F362" s="200"/>
    </row>
    <row r="363" spans="6:6" hidden="1" x14ac:dyDescent="0.25">
      <c r="F363" s="200"/>
    </row>
    <row r="364" spans="6:6" hidden="1" x14ac:dyDescent="0.25">
      <c r="F364" s="200"/>
    </row>
    <row r="365" spans="6:6" hidden="1" x14ac:dyDescent="0.25">
      <c r="F365" s="200"/>
    </row>
    <row r="366" spans="6:6" hidden="1" x14ac:dyDescent="0.25">
      <c r="F366" s="200"/>
    </row>
    <row r="367" spans="6:6" hidden="1" x14ac:dyDescent="0.25">
      <c r="F367" s="200"/>
    </row>
    <row r="368" spans="6:6" hidden="1" x14ac:dyDescent="0.25">
      <c r="F368" s="200"/>
    </row>
    <row r="369" spans="6:6" hidden="1" x14ac:dyDescent="0.25">
      <c r="F369" s="200"/>
    </row>
    <row r="370" spans="6:6" hidden="1" x14ac:dyDescent="0.25">
      <c r="F370" s="200"/>
    </row>
    <row r="371" spans="6:6" hidden="1" x14ac:dyDescent="0.25">
      <c r="F371" s="200"/>
    </row>
    <row r="372" spans="6:6" hidden="1" x14ac:dyDescent="0.25">
      <c r="F372" s="200"/>
    </row>
    <row r="373" spans="6:6" hidden="1" x14ac:dyDescent="0.25">
      <c r="F373" s="200"/>
    </row>
    <row r="374" spans="6:6" hidden="1" x14ac:dyDescent="0.25">
      <c r="F374" s="200"/>
    </row>
    <row r="375" spans="6:6" hidden="1" x14ac:dyDescent="0.25">
      <c r="F375" s="200"/>
    </row>
    <row r="376" spans="6:6" hidden="1" x14ac:dyDescent="0.25">
      <c r="F376" s="200"/>
    </row>
    <row r="377" spans="6:6" hidden="1" x14ac:dyDescent="0.25">
      <c r="F377" s="200"/>
    </row>
    <row r="378" spans="6:6" hidden="1" x14ac:dyDescent="0.25">
      <c r="F378" s="200"/>
    </row>
    <row r="379" spans="6:6" hidden="1" x14ac:dyDescent="0.25">
      <c r="F379" s="200"/>
    </row>
    <row r="380" spans="6:6" hidden="1" x14ac:dyDescent="0.25">
      <c r="F380" s="200"/>
    </row>
    <row r="381" spans="6:6" hidden="1" x14ac:dyDescent="0.25">
      <c r="F381" s="200"/>
    </row>
    <row r="382" spans="6:6" hidden="1" x14ac:dyDescent="0.25">
      <c r="F382" s="200"/>
    </row>
    <row r="383" spans="6:6" hidden="1" x14ac:dyDescent="0.25">
      <c r="F383" s="200"/>
    </row>
    <row r="384" spans="6:6" hidden="1" x14ac:dyDescent="0.25">
      <c r="F384" s="200"/>
    </row>
    <row r="385" spans="6:6" hidden="1" x14ac:dyDescent="0.25">
      <c r="F385" s="200"/>
    </row>
    <row r="386" spans="6:6" hidden="1" x14ac:dyDescent="0.25">
      <c r="F386" s="200"/>
    </row>
    <row r="387" spans="6:6" hidden="1" x14ac:dyDescent="0.25">
      <c r="F387" s="200"/>
    </row>
    <row r="388" spans="6:6" hidden="1" x14ac:dyDescent="0.25">
      <c r="F388" s="200"/>
    </row>
    <row r="389" spans="6:6" hidden="1" x14ac:dyDescent="0.25">
      <c r="F389" s="200"/>
    </row>
    <row r="390" spans="6:6" hidden="1" x14ac:dyDescent="0.25">
      <c r="F390" s="200"/>
    </row>
    <row r="391" spans="6:6" hidden="1" x14ac:dyDescent="0.25">
      <c r="F391" s="200"/>
    </row>
    <row r="392" spans="6:6" hidden="1" x14ac:dyDescent="0.25">
      <c r="F392" s="200"/>
    </row>
    <row r="393" spans="6:6" hidden="1" x14ac:dyDescent="0.25">
      <c r="F393" s="200"/>
    </row>
    <row r="394" spans="6:6" hidden="1" x14ac:dyDescent="0.25">
      <c r="F394" s="200"/>
    </row>
    <row r="395" spans="6:6" hidden="1" x14ac:dyDescent="0.25">
      <c r="F395" s="200"/>
    </row>
    <row r="396" spans="6:6" hidden="1" x14ac:dyDescent="0.25">
      <c r="F396" s="200"/>
    </row>
    <row r="397" spans="6:6" hidden="1" x14ac:dyDescent="0.25">
      <c r="F397" s="200"/>
    </row>
    <row r="398" spans="6:6" hidden="1" x14ac:dyDescent="0.25">
      <c r="F398" s="200"/>
    </row>
    <row r="399" spans="6:6" hidden="1" x14ac:dyDescent="0.25">
      <c r="F399" s="200"/>
    </row>
    <row r="400" spans="6:6" hidden="1" x14ac:dyDescent="0.25">
      <c r="F400" s="200"/>
    </row>
    <row r="401" spans="6:6" hidden="1" x14ac:dyDescent="0.25">
      <c r="F401" s="200"/>
    </row>
    <row r="402" spans="6:6" hidden="1" x14ac:dyDescent="0.25">
      <c r="F402" s="200"/>
    </row>
    <row r="403" spans="6:6" hidden="1" x14ac:dyDescent="0.25">
      <c r="F403" s="200"/>
    </row>
    <row r="404" spans="6:6" hidden="1" x14ac:dyDescent="0.25">
      <c r="F404" s="200"/>
    </row>
    <row r="405" spans="6:6" hidden="1" x14ac:dyDescent="0.25">
      <c r="F405" s="200"/>
    </row>
    <row r="406" spans="6:6" hidden="1" x14ac:dyDescent="0.25">
      <c r="F406" s="200"/>
    </row>
    <row r="407" spans="6:6" hidden="1" x14ac:dyDescent="0.25">
      <c r="F407" s="200"/>
    </row>
    <row r="408" spans="6:6" hidden="1" x14ac:dyDescent="0.25">
      <c r="F408" s="200"/>
    </row>
    <row r="409" spans="6:6" hidden="1" x14ac:dyDescent="0.25">
      <c r="F409" s="200"/>
    </row>
    <row r="410" spans="6:6" hidden="1" x14ac:dyDescent="0.25">
      <c r="F410" s="200"/>
    </row>
    <row r="411" spans="6:6" hidden="1" x14ac:dyDescent="0.25">
      <c r="F411" s="200"/>
    </row>
    <row r="412" spans="6:6" hidden="1" x14ac:dyDescent="0.25">
      <c r="F412" s="200"/>
    </row>
    <row r="413" spans="6:6" hidden="1" x14ac:dyDescent="0.25">
      <c r="F413" s="200"/>
    </row>
    <row r="414" spans="6:6" hidden="1" x14ac:dyDescent="0.25">
      <c r="F414" s="200"/>
    </row>
    <row r="415" spans="6:6" hidden="1" x14ac:dyDescent="0.25">
      <c r="F415" s="200"/>
    </row>
    <row r="416" spans="6:6" hidden="1" x14ac:dyDescent="0.25">
      <c r="F416" s="200"/>
    </row>
    <row r="417" spans="6:6" hidden="1" x14ac:dyDescent="0.25">
      <c r="F417" s="200"/>
    </row>
    <row r="418" spans="6:6" hidden="1" x14ac:dyDescent="0.25">
      <c r="F418" s="200"/>
    </row>
    <row r="419" spans="6:6" hidden="1" x14ac:dyDescent="0.25">
      <c r="F419" s="200"/>
    </row>
    <row r="420" spans="6:6" hidden="1" x14ac:dyDescent="0.25">
      <c r="F420" s="200"/>
    </row>
    <row r="421" spans="6:6" hidden="1" x14ac:dyDescent="0.25">
      <c r="F421" s="200"/>
    </row>
    <row r="422" spans="6:6" hidden="1" x14ac:dyDescent="0.25">
      <c r="F422" s="200"/>
    </row>
    <row r="423" spans="6:6" hidden="1" x14ac:dyDescent="0.25">
      <c r="F423" s="200"/>
    </row>
    <row r="424" spans="6:6" hidden="1" x14ac:dyDescent="0.25">
      <c r="F424" s="200"/>
    </row>
    <row r="425" spans="6:6" hidden="1" x14ac:dyDescent="0.25">
      <c r="F425" s="200"/>
    </row>
    <row r="426" spans="6:6" hidden="1" x14ac:dyDescent="0.25">
      <c r="F426" s="200"/>
    </row>
    <row r="427" spans="6:6" hidden="1" x14ac:dyDescent="0.25">
      <c r="F427" s="200"/>
    </row>
    <row r="428" spans="6:6" hidden="1" x14ac:dyDescent="0.25">
      <c r="F428" s="200"/>
    </row>
    <row r="429" spans="6:6" hidden="1" x14ac:dyDescent="0.25">
      <c r="F429" s="200"/>
    </row>
    <row r="430" spans="6:6" hidden="1" x14ac:dyDescent="0.25">
      <c r="F430" s="200"/>
    </row>
    <row r="431" spans="6:6" hidden="1" x14ac:dyDescent="0.25">
      <c r="F431" s="200"/>
    </row>
    <row r="432" spans="6:6" hidden="1" x14ac:dyDescent="0.25">
      <c r="F432" s="200"/>
    </row>
    <row r="433" spans="6:6" hidden="1" x14ac:dyDescent="0.25">
      <c r="F433" s="200"/>
    </row>
    <row r="434" spans="6:6" hidden="1" x14ac:dyDescent="0.25">
      <c r="F434" s="200"/>
    </row>
    <row r="435" spans="6:6" hidden="1" x14ac:dyDescent="0.25">
      <c r="F435" s="200"/>
    </row>
    <row r="436" spans="6:6" hidden="1" x14ac:dyDescent="0.25">
      <c r="F436" s="200"/>
    </row>
    <row r="437" spans="6:6" hidden="1" x14ac:dyDescent="0.25">
      <c r="F437" s="200"/>
    </row>
    <row r="438" spans="6:6" hidden="1" x14ac:dyDescent="0.25">
      <c r="F438" s="200"/>
    </row>
    <row r="439" spans="6:6" hidden="1" x14ac:dyDescent="0.25">
      <c r="F439" s="200"/>
    </row>
    <row r="440" spans="6:6" hidden="1" x14ac:dyDescent="0.25">
      <c r="F440" s="200"/>
    </row>
    <row r="441" spans="6:6" hidden="1" x14ac:dyDescent="0.25">
      <c r="F441" s="200"/>
    </row>
    <row r="442" spans="6:6" hidden="1" x14ac:dyDescent="0.25">
      <c r="F442" s="200"/>
    </row>
    <row r="443" spans="6:6" hidden="1" x14ac:dyDescent="0.25">
      <c r="F443" s="200"/>
    </row>
    <row r="444" spans="6:6" hidden="1" x14ac:dyDescent="0.25">
      <c r="F444" s="200"/>
    </row>
    <row r="445" spans="6:6" hidden="1" x14ac:dyDescent="0.25">
      <c r="F445" s="200"/>
    </row>
    <row r="446" spans="6:6" hidden="1" x14ac:dyDescent="0.25">
      <c r="F446" s="200"/>
    </row>
    <row r="447" spans="6:6" hidden="1" x14ac:dyDescent="0.25">
      <c r="F447" s="200"/>
    </row>
    <row r="448" spans="6:6" hidden="1" x14ac:dyDescent="0.25">
      <c r="F448" s="200"/>
    </row>
    <row r="449" spans="6:6" hidden="1" x14ac:dyDescent="0.25">
      <c r="F449" s="200"/>
    </row>
    <row r="450" spans="6:6" hidden="1" x14ac:dyDescent="0.25">
      <c r="F450" s="200"/>
    </row>
    <row r="451" spans="6:6" hidden="1" x14ac:dyDescent="0.25">
      <c r="F451" s="200"/>
    </row>
    <row r="452" spans="6:6" hidden="1" x14ac:dyDescent="0.25">
      <c r="F452" s="200"/>
    </row>
    <row r="453" spans="6:6" hidden="1" x14ac:dyDescent="0.25">
      <c r="F453" s="200"/>
    </row>
    <row r="454" spans="6:6" hidden="1" x14ac:dyDescent="0.25">
      <c r="F454" s="200"/>
    </row>
    <row r="455" spans="6:6" hidden="1" x14ac:dyDescent="0.25">
      <c r="F455" s="200"/>
    </row>
    <row r="456" spans="6:6" hidden="1" x14ac:dyDescent="0.25">
      <c r="F456" s="200"/>
    </row>
    <row r="457" spans="6:6" hidden="1" x14ac:dyDescent="0.25">
      <c r="F457" s="200"/>
    </row>
    <row r="458" spans="6:6" hidden="1" x14ac:dyDescent="0.25">
      <c r="F458" s="200"/>
    </row>
    <row r="459" spans="6:6" hidden="1" x14ac:dyDescent="0.25">
      <c r="F459" s="200"/>
    </row>
    <row r="460" spans="6:6" hidden="1" x14ac:dyDescent="0.25">
      <c r="F460" s="200"/>
    </row>
    <row r="461" spans="6:6" hidden="1" x14ac:dyDescent="0.25">
      <c r="F461" s="200"/>
    </row>
    <row r="462" spans="6:6" hidden="1" x14ac:dyDescent="0.25">
      <c r="F462" s="200"/>
    </row>
    <row r="463" spans="6:6" hidden="1" x14ac:dyDescent="0.25">
      <c r="F463" s="200"/>
    </row>
    <row r="464" spans="6:6" hidden="1" x14ac:dyDescent="0.25">
      <c r="F464" s="200"/>
    </row>
    <row r="465" spans="6:6" hidden="1" x14ac:dyDescent="0.25">
      <c r="F465" s="200"/>
    </row>
    <row r="466" spans="6:6" hidden="1" x14ac:dyDescent="0.25">
      <c r="F466" s="200"/>
    </row>
    <row r="467" spans="6:6" hidden="1" x14ac:dyDescent="0.25">
      <c r="F467" s="200"/>
    </row>
    <row r="468" spans="6:6" hidden="1" x14ac:dyDescent="0.25">
      <c r="F468" s="200"/>
    </row>
    <row r="469" spans="6:6" hidden="1" x14ac:dyDescent="0.25">
      <c r="F469" s="200"/>
    </row>
    <row r="470" spans="6:6" hidden="1" x14ac:dyDescent="0.25">
      <c r="F470" s="200"/>
    </row>
    <row r="471" spans="6:6" hidden="1" x14ac:dyDescent="0.25">
      <c r="F471" s="200"/>
    </row>
    <row r="472" spans="6:6" hidden="1" x14ac:dyDescent="0.25">
      <c r="F472" s="200"/>
    </row>
    <row r="473" spans="6:6" hidden="1" x14ac:dyDescent="0.25">
      <c r="F473" s="200"/>
    </row>
    <row r="474" spans="6:6" hidden="1" x14ac:dyDescent="0.25">
      <c r="F474" s="200"/>
    </row>
    <row r="475" spans="6:6" hidden="1" x14ac:dyDescent="0.25">
      <c r="F475" s="200"/>
    </row>
    <row r="476" spans="6:6" hidden="1" x14ac:dyDescent="0.25">
      <c r="F476" s="200"/>
    </row>
    <row r="477" spans="6:6" hidden="1" x14ac:dyDescent="0.25">
      <c r="F477" s="200"/>
    </row>
    <row r="478" spans="6:6" hidden="1" x14ac:dyDescent="0.25">
      <c r="F478" s="200"/>
    </row>
    <row r="479" spans="6:6" hidden="1" x14ac:dyDescent="0.25">
      <c r="F479" s="200"/>
    </row>
    <row r="480" spans="6:6" hidden="1" x14ac:dyDescent="0.25">
      <c r="F480" s="200"/>
    </row>
    <row r="481" spans="6:6" hidden="1" x14ac:dyDescent="0.25">
      <c r="F481" s="200"/>
    </row>
    <row r="482" spans="6:6" hidden="1" x14ac:dyDescent="0.25">
      <c r="F482" s="200"/>
    </row>
    <row r="483" spans="6:6" hidden="1" x14ac:dyDescent="0.25">
      <c r="F483" s="200"/>
    </row>
    <row r="484" spans="6:6" hidden="1" x14ac:dyDescent="0.25">
      <c r="F484" s="200"/>
    </row>
    <row r="485" spans="6:6" hidden="1" x14ac:dyDescent="0.25">
      <c r="F485" s="200"/>
    </row>
    <row r="486" spans="6:6" hidden="1" x14ac:dyDescent="0.25">
      <c r="F486" s="200"/>
    </row>
    <row r="487" spans="6:6" hidden="1" x14ac:dyDescent="0.25">
      <c r="F487" s="200"/>
    </row>
    <row r="488" spans="6:6" hidden="1" x14ac:dyDescent="0.25">
      <c r="F488" s="200"/>
    </row>
    <row r="489" spans="6:6" hidden="1" x14ac:dyDescent="0.25">
      <c r="F489" s="200"/>
    </row>
    <row r="490" spans="6:6" hidden="1" x14ac:dyDescent="0.25">
      <c r="F490" s="200"/>
    </row>
    <row r="491" spans="6:6" hidden="1" x14ac:dyDescent="0.25">
      <c r="F491" s="200"/>
    </row>
    <row r="492" spans="6:6" hidden="1" x14ac:dyDescent="0.25">
      <c r="F492" s="200"/>
    </row>
    <row r="493" spans="6:6" hidden="1" x14ac:dyDescent="0.25">
      <c r="F493" s="200"/>
    </row>
    <row r="494" spans="6:6" hidden="1" x14ac:dyDescent="0.25">
      <c r="F494" s="200"/>
    </row>
    <row r="495" spans="6:6" hidden="1" x14ac:dyDescent="0.25">
      <c r="F495" s="200"/>
    </row>
    <row r="496" spans="6:6" hidden="1" x14ac:dyDescent="0.25">
      <c r="F496" s="200"/>
    </row>
    <row r="497" spans="6:6" hidden="1" x14ac:dyDescent="0.25">
      <c r="F497" s="200"/>
    </row>
    <row r="498" spans="6:6" hidden="1" x14ac:dyDescent="0.25">
      <c r="F498" s="200"/>
    </row>
    <row r="499" spans="6:6" hidden="1" x14ac:dyDescent="0.25">
      <c r="F499" s="200"/>
    </row>
    <row r="500" spans="6:6" hidden="1" x14ac:dyDescent="0.25">
      <c r="F500" s="200"/>
    </row>
    <row r="501" spans="6:6" hidden="1" x14ac:dyDescent="0.25">
      <c r="F501" s="200"/>
    </row>
    <row r="502" spans="6:6" hidden="1" x14ac:dyDescent="0.25">
      <c r="F502" s="200"/>
    </row>
    <row r="503" spans="6:6" hidden="1" x14ac:dyDescent="0.25">
      <c r="F503" s="200"/>
    </row>
    <row r="504" spans="6:6" hidden="1" x14ac:dyDescent="0.25">
      <c r="F504" s="200"/>
    </row>
    <row r="505" spans="6:6" hidden="1" x14ac:dyDescent="0.25">
      <c r="F505" s="200"/>
    </row>
    <row r="506" spans="6:6" hidden="1" x14ac:dyDescent="0.25">
      <c r="F506" s="200"/>
    </row>
  </sheetData>
  <mergeCells count="189">
    <mergeCell ref="A243:D243"/>
    <mergeCell ref="A248:D248"/>
    <mergeCell ref="A177:D177"/>
    <mergeCell ref="A183:D183"/>
    <mergeCell ref="A182:D182"/>
    <mergeCell ref="A186:D186"/>
    <mergeCell ref="A191:D191"/>
    <mergeCell ref="A193:D193"/>
    <mergeCell ref="A195:D195"/>
    <mergeCell ref="A199:D199"/>
    <mergeCell ref="A205:D205"/>
    <mergeCell ref="A190:D190"/>
    <mergeCell ref="A189:D189"/>
    <mergeCell ref="A184:D184"/>
    <mergeCell ref="A185:D185"/>
    <mergeCell ref="A187:D187"/>
    <mergeCell ref="A188:D188"/>
    <mergeCell ref="A178:D178"/>
    <mergeCell ref="A179:D179"/>
    <mergeCell ref="A180:D180"/>
    <mergeCell ref="A181:D181"/>
    <mergeCell ref="A206:D206"/>
    <mergeCell ref="A203:D203"/>
    <mergeCell ref="A204:D204"/>
    <mergeCell ref="B21:E21"/>
    <mergeCell ref="B22:C22"/>
    <mergeCell ref="A25:F26"/>
    <mergeCell ref="A27:C27"/>
    <mergeCell ref="A29:F29"/>
    <mergeCell ref="A31:F31"/>
    <mergeCell ref="B48:F48"/>
    <mergeCell ref="B49:F49"/>
    <mergeCell ref="B50:F50"/>
    <mergeCell ref="A52:F52"/>
    <mergeCell ref="A53:F53"/>
    <mergeCell ref="A54:F54"/>
    <mergeCell ref="A35:F35"/>
    <mergeCell ref="A36:F36"/>
    <mergeCell ref="A40:F40"/>
    <mergeCell ref="A41:F41"/>
    <mergeCell ref="A45:F45"/>
    <mergeCell ref="B47:F47"/>
    <mergeCell ref="A72:F72"/>
    <mergeCell ref="B74:F74"/>
    <mergeCell ref="B79:F79"/>
    <mergeCell ref="B84:F84"/>
    <mergeCell ref="A89:B89"/>
    <mergeCell ref="C89:E89"/>
    <mergeCell ref="A55:F55"/>
    <mergeCell ref="A56:F56"/>
    <mergeCell ref="B58:F58"/>
    <mergeCell ref="B67:F67"/>
    <mergeCell ref="A70:B70"/>
    <mergeCell ref="C70:E70"/>
    <mergeCell ref="A111:F111"/>
    <mergeCell ref="A113:D113"/>
    <mergeCell ref="A114:D114"/>
    <mergeCell ref="A115:D115"/>
    <mergeCell ref="A117:D117"/>
    <mergeCell ref="A92:F92"/>
    <mergeCell ref="B94:F94"/>
    <mergeCell ref="B103:F103"/>
    <mergeCell ref="A106:B106"/>
    <mergeCell ref="C106:E106"/>
    <mergeCell ref="A109:F109"/>
    <mergeCell ref="A116:D116"/>
    <mergeCell ref="A110:F110"/>
    <mergeCell ref="A131:D131"/>
    <mergeCell ref="A132:D132"/>
    <mergeCell ref="A126:D126"/>
    <mergeCell ref="A128:D128"/>
    <mergeCell ref="A129:D129"/>
    <mergeCell ref="A130:D130"/>
    <mergeCell ref="A124:D124"/>
    <mergeCell ref="A125:D125"/>
    <mergeCell ref="A118:D118"/>
    <mergeCell ref="A119:D119"/>
    <mergeCell ref="A120:D120"/>
    <mergeCell ref="A121:D121"/>
    <mergeCell ref="A122:D122"/>
    <mergeCell ref="A123:D123"/>
    <mergeCell ref="A127:D127"/>
    <mergeCell ref="A147:D147"/>
    <mergeCell ref="A146:D146"/>
    <mergeCell ref="A143:D143"/>
    <mergeCell ref="A144:D144"/>
    <mergeCell ref="A138:D138"/>
    <mergeCell ref="A139:D139"/>
    <mergeCell ref="A140:D140"/>
    <mergeCell ref="A142:D142"/>
    <mergeCell ref="A133:D133"/>
    <mergeCell ref="A135:D135"/>
    <mergeCell ref="A136:D136"/>
    <mergeCell ref="A137:D137"/>
    <mergeCell ref="A134:D134"/>
    <mergeCell ref="A141:D141"/>
    <mergeCell ref="A145:D145"/>
    <mergeCell ref="A162:D162"/>
    <mergeCell ref="A157:D157"/>
    <mergeCell ref="A158:D158"/>
    <mergeCell ref="A160:D160"/>
    <mergeCell ref="A161:D161"/>
    <mergeCell ref="A154:D154"/>
    <mergeCell ref="A155:D155"/>
    <mergeCell ref="A153:D153"/>
    <mergeCell ref="A148:D148"/>
    <mergeCell ref="A150:D150"/>
    <mergeCell ref="A152:D152"/>
    <mergeCell ref="A149:D149"/>
    <mergeCell ref="A151:D151"/>
    <mergeCell ref="A156:D156"/>
    <mergeCell ref="A159:D159"/>
    <mergeCell ref="A175:D175"/>
    <mergeCell ref="A176:D176"/>
    <mergeCell ref="A171:D171"/>
    <mergeCell ref="A173:D173"/>
    <mergeCell ref="A174:D174"/>
    <mergeCell ref="A170:D170"/>
    <mergeCell ref="A169:D169"/>
    <mergeCell ref="A163:D163"/>
    <mergeCell ref="A165:D165"/>
    <mergeCell ref="A166:D166"/>
    <mergeCell ref="A168:D168"/>
    <mergeCell ref="A164:D164"/>
    <mergeCell ref="A167:D167"/>
    <mergeCell ref="A172:D172"/>
    <mergeCell ref="A198:D198"/>
    <mergeCell ref="A192:D192"/>
    <mergeCell ref="A194:D194"/>
    <mergeCell ref="A196:D196"/>
    <mergeCell ref="A197:D197"/>
    <mergeCell ref="A219:D219"/>
    <mergeCell ref="A213:D213"/>
    <mergeCell ref="A215:D215"/>
    <mergeCell ref="A216:D216"/>
    <mergeCell ref="A217:D217"/>
    <mergeCell ref="A218:D218"/>
    <mergeCell ref="A207:D207"/>
    <mergeCell ref="A209:D209"/>
    <mergeCell ref="A210:D210"/>
    <mergeCell ref="A211:D211"/>
    <mergeCell ref="A208:D208"/>
    <mergeCell ref="A212:D212"/>
    <mergeCell ref="A214:D214"/>
    <mergeCell ref="A225:D225"/>
    <mergeCell ref="A226:D226"/>
    <mergeCell ref="A220:D220"/>
    <mergeCell ref="A221:D221"/>
    <mergeCell ref="A222:D222"/>
    <mergeCell ref="A224:D224"/>
    <mergeCell ref="A223:D223"/>
    <mergeCell ref="A229:D229"/>
    <mergeCell ref="A200:D200"/>
    <mergeCell ref="A201:D201"/>
    <mergeCell ref="A202:D202"/>
    <mergeCell ref="A237:D237"/>
    <mergeCell ref="A238:D238"/>
    <mergeCell ref="A239:D239"/>
    <mergeCell ref="A232:D232"/>
    <mergeCell ref="A233:D233"/>
    <mergeCell ref="A234:D234"/>
    <mergeCell ref="A227:D227"/>
    <mergeCell ref="A228:D228"/>
    <mergeCell ref="A230:D230"/>
    <mergeCell ref="A231:D231"/>
    <mergeCell ref="A18:C18"/>
    <mergeCell ref="A261:D261"/>
    <mergeCell ref="A262:D262"/>
    <mergeCell ref="A263:D263"/>
    <mergeCell ref="A255:D255"/>
    <mergeCell ref="A256:D256"/>
    <mergeCell ref="A257:D257"/>
    <mergeCell ref="A258:D258"/>
    <mergeCell ref="A259:D259"/>
    <mergeCell ref="A260:D260"/>
    <mergeCell ref="A249:D249"/>
    <mergeCell ref="A250:D250"/>
    <mergeCell ref="A251:D251"/>
    <mergeCell ref="A253:D253"/>
    <mergeCell ref="A254:D254"/>
    <mergeCell ref="A244:D244"/>
    <mergeCell ref="A245:D245"/>
    <mergeCell ref="A246:D246"/>
    <mergeCell ref="A247:D247"/>
    <mergeCell ref="A241:D241"/>
    <mergeCell ref="A242:D242"/>
    <mergeCell ref="A240:D240"/>
    <mergeCell ref="A235:D235"/>
    <mergeCell ref="A236:D236"/>
  </mergeCells>
  <conditionalFormatting sqref="G39">
    <cfRule type="dataBar" priority="24">
      <dataBar showValue="0">
        <cfvo type="num" val="0"/>
        <cfvo type="num" val="0.1"/>
        <color rgb="FF92D050"/>
      </dataBar>
    </cfRule>
  </conditionalFormatting>
  <conditionalFormatting sqref="A111 A109 G60 G62:G63 G71">
    <cfRule type="dataBar" priority="23">
      <dataBar showValue="0">
        <cfvo type="num" val="0"/>
        <cfvo type="num" val="0.1"/>
        <color rgb="FF60497B"/>
      </dataBar>
    </cfRule>
  </conditionalFormatting>
  <conditionalFormatting sqref="B59:C59 B61:C61 B63:C63 B65 B68 E68 B75 B77:C77 B80 B82:C82 B85:C85 C87 B95:C95 B97 B99:C99 B104 B101">
    <cfRule type="dataBar" priority="22">
      <dataBar>
        <cfvo type="num" val="0"/>
        <cfvo type="num" val="1"/>
        <color rgb="FF638EC6"/>
      </dataBar>
    </cfRule>
  </conditionalFormatting>
  <conditionalFormatting sqref="E63">
    <cfRule type="dataBar" priority="21">
      <dataBar>
        <cfvo type="num" val="0"/>
        <cfvo type="num" val="1"/>
        <color rgb="FF638EC6"/>
      </dataBar>
    </cfRule>
  </conditionalFormatting>
  <conditionalFormatting sqref="E65">
    <cfRule type="dataBar" priority="20">
      <dataBar>
        <cfvo type="num" val="0"/>
        <cfvo type="num" val="1"/>
        <color rgb="FF638EC6"/>
      </dataBar>
    </cfRule>
  </conditionalFormatting>
  <conditionalFormatting sqref="D68">
    <cfRule type="dataBar" priority="19">
      <dataBar>
        <cfvo type="num" val="0"/>
        <cfvo type="num" val="1"/>
        <color rgb="FF638EC6"/>
      </dataBar>
    </cfRule>
  </conditionalFormatting>
  <conditionalFormatting sqref="C75">
    <cfRule type="dataBar" priority="18">
      <dataBar>
        <cfvo type="num" val="0"/>
        <cfvo type="num" val="1"/>
        <color rgb="FF638EC6"/>
      </dataBar>
    </cfRule>
  </conditionalFormatting>
  <conditionalFormatting sqref="D77">
    <cfRule type="dataBar" priority="17">
      <dataBar>
        <cfvo type="num" val="0"/>
        <cfvo type="num" val="1"/>
        <color rgb="FF638EC6"/>
      </dataBar>
    </cfRule>
  </conditionalFormatting>
  <conditionalFormatting sqref="C80">
    <cfRule type="dataBar" priority="16">
      <dataBar>
        <cfvo type="num" val="0"/>
        <cfvo type="num" val="1"/>
        <color rgb="FF638EC6"/>
      </dataBar>
    </cfRule>
  </conditionalFormatting>
  <conditionalFormatting sqref="D82">
    <cfRule type="dataBar" priority="15">
      <dataBar>
        <cfvo type="num" val="0"/>
        <cfvo type="num" val="1"/>
        <color rgb="FF638EC6"/>
      </dataBar>
    </cfRule>
  </conditionalFormatting>
  <conditionalFormatting sqref="D85">
    <cfRule type="dataBar" priority="14">
      <dataBar>
        <cfvo type="num" val="0"/>
        <cfvo type="num" val="1"/>
        <color rgb="FF638EC6"/>
      </dataBar>
    </cfRule>
  </conditionalFormatting>
  <conditionalFormatting sqref="D95">
    <cfRule type="dataBar" priority="13">
      <dataBar>
        <cfvo type="num" val="0"/>
        <cfvo type="num" val="1"/>
        <color rgb="FF638EC6"/>
      </dataBar>
    </cfRule>
  </conditionalFormatting>
  <conditionalFormatting sqref="C97">
    <cfRule type="dataBar" priority="12">
      <dataBar>
        <cfvo type="num" val="0"/>
        <cfvo type="num" val="1"/>
        <color rgb="FF638EC6"/>
      </dataBar>
    </cfRule>
  </conditionalFormatting>
  <conditionalFormatting sqref="D97">
    <cfRule type="dataBar" priority="11">
      <dataBar>
        <cfvo type="num" val="0"/>
        <cfvo type="num" val="1"/>
        <color rgb="FF638EC6"/>
      </dataBar>
    </cfRule>
  </conditionalFormatting>
  <conditionalFormatting sqref="D99">
    <cfRule type="dataBar" priority="10">
      <dataBar>
        <cfvo type="num" val="0"/>
        <cfvo type="num" val="1"/>
        <color rgb="FF638EC6"/>
      </dataBar>
    </cfRule>
  </conditionalFormatting>
  <conditionalFormatting sqref="C101">
    <cfRule type="dataBar" priority="9">
      <dataBar>
        <cfvo type="num" val="0"/>
        <cfvo type="num" val="1"/>
        <color rgb="FF638EC6"/>
      </dataBar>
    </cfRule>
  </conditionalFormatting>
  <conditionalFormatting sqref="D104">
    <cfRule type="dataBar" priority="8">
      <dataBar>
        <cfvo type="num" val="0"/>
        <cfvo type="num" val="1"/>
        <color rgb="FF638EC6"/>
      </dataBar>
    </cfRule>
  </conditionalFormatting>
  <conditionalFormatting sqref="E104">
    <cfRule type="dataBar" priority="7">
      <dataBar>
        <cfvo type="num" val="0"/>
        <cfvo type="num" val="1"/>
        <color rgb="FF638EC6"/>
      </dataBar>
    </cfRule>
  </conditionalFormatting>
  <conditionalFormatting sqref="A109">
    <cfRule type="dataBar" priority="6">
      <dataBar showValue="0">
        <cfvo type="num" val="0"/>
        <cfvo type="num" val="0.1"/>
        <color rgb="FF60497B"/>
      </dataBar>
    </cfRule>
  </conditionalFormatting>
  <conditionalFormatting sqref="A109">
    <cfRule type="dataBar" priority="5">
      <dataBar showValue="0">
        <cfvo type="num" val="0"/>
        <cfvo type="num" val="0.1"/>
        <color rgb="FF60497B"/>
      </dataBar>
    </cfRule>
  </conditionalFormatting>
  <conditionalFormatting sqref="A109">
    <cfRule type="dataBar" priority="4">
      <dataBar showValue="0">
        <cfvo type="num" val="0"/>
        <cfvo type="num" val="0.1"/>
        <color rgb="FF60497B"/>
      </dataBar>
    </cfRule>
  </conditionalFormatting>
  <conditionalFormatting sqref="A109">
    <cfRule type="dataBar" priority="3">
      <dataBar showValue="0">
        <cfvo type="num" val="0"/>
        <cfvo type="num" val="0.1"/>
        <color rgb="FF60497B"/>
      </dataBar>
    </cfRule>
  </conditionalFormatting>
  <conditionalFormatting sqref="A109">
    <cfRule type="dataBar" priority="2">
      <dataBar showValue="0">
        <cfvo type="num" val="0"/>
        <cfvo type="num" val="0.1"/>
        <color rgb="FF60497B"/>
      </dataBar>
    </cfRule>
  </conditionalFormatting>
  <conditionalFormatting sqref="A110">
    <cfRule type="dataBar" priority="1">
      <dataBar showValue="0">
        <cfvo type="num" val="0"/>
        <cfvo type="num" val="0.1"/>
        <color rgb="FF60497B"/>
      </dataBar>
    </cfRule>
  </conditionalFormatting>
  <hyperlinks>
    <hyperlink ref="C70:E70" location="'R 1.5 a 5 Pequeña'!A113" display="Enfoque de Organizaciones Inteligentes"/>
    <hyperlink ref="C89:E89" location="'R 1.5 a 5 Pequeña'!A153" display="Enfoque de Organizaciones Rentables"/>
    <hyperlink ref="C106:E106" location="'R 1.5 a 5 Pequeña'!A203" display="Enfoque de Organizaciones Profesionales"/>
  </hyperlinks>
  <pageMargins left="0.62992125984251968" right="0.57999999999999996" top="0.59" bottom="0.56000000000000005" header="0.31496062992125984" footer="0.31496062992125984"/>
  <pageSetup scale="85" orientation="portrait" r:id="rId1"/>
  <headerFooter differentFirst="1">
    <oddHeader>&amp;L&amp;P&amp;C&amp;"-,Negrita"REPORTE DE RESULTADOS DEL CUESTIONARIO&amp;R&amp;D</oddHeader>
    <evenFooter>&amp;L&amp;G</evenFooter>
  </headerFooter>
  <drawing r:id="rId2"/>
  <legacyDrawingHF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8"/>
  <dimension ref="A1:Z310"/>
  <sheetViews>
    <sheetView showGridLines="0" showRowColHeaders="0" topLeftCell="G286" zoomScale="90" zoomScaleNormal="90" workbookViewId="0">
      <selection activeCell="S283" sqref="S283"/>
    </sheetView>
  </sheetViews>
  <sheetFormatPr baseColWidth="10" defaultColWidth="0" defaultRowHeight="0" customHeight="1" zeroHeight="1" x14ac:dyDescent="0.25"/>
  <cols>
    <col min="1" max="1" width="36" hidden="1" customWidth="1"/>
    <col min="2" max="2" width="1.5703125" hidden="1" customWidth="1"/>
    <col min="3" max="3" width="6" hidden="1" customWidth="1"/>
    <col min="4" max="4" width="3.28515625" hidden="1" customWidth="1"/>
    <col min="5" max="5" width="4.28515625" hidden="1" customWidth="1"/>
    <col min="6" max="6" width="3.42578125" hidden="1" customWidth="1"/>
    <col min="7" max="7" width="2.85546875" customWidth="1"/>
    <col min="8" max="18" width="11.42578125" customWidth="1"/>
    <col min="19" max="19" width="12.28515625" bestFit="1" customWidth="1"/>
    <col min="20" max="20" width="11.42578125" style="580" customWidth="1"/>
    <col min="21" max="21" width="11.42578125" style="575" customWidth="1"/>
    <col min="22" max="22" width="12.7109375" style="218" hidden="1" customWidth="1"/>
    <col min="23" max="25" width="11.42578125" style="218" hidden="1" customWidth="1"/>
    <col min="26" max="26" width="11.42578125" style="220" hidden="1" customWidth="1"/>
    <col min="27" max="16384" width="11.42578125" hidden="1"/>
  </cols>
  <sheetData>
    <row r="1" spans="1:26" ht="41.25" customHeight="1" x14ac:dyDescent="0.25">
      <c r="A1" s="88"/>
      <c r="B1" s="88"/>
      <c r="C1" s="88"/>
      <c r="D1" s="88"/>
      <c r="E1" s="88"/>
      <c r="F1" s="89"/>
      <c r="G1" s="90"/>
      <c r="H1" s="90"/>
      <c r="I1" s="89"/>
      <c r="J1" s="90"/>
      <c r="K1" s="90"/>
      <c r="L1" s="90"/>
      <c r="M1" s="90"/>
      <c r="N1" s="90"/>
      <c r="O1" s="90"/>
      <c r="P1" s="90"/>
      <c r="Q1" s="90"/>
      <c r="R1" s="90"/>
      <c r="S1" s="90"/>
    </row>
    <row r="2" spans="1:26" ht="30.75" customHeight="1" thickBot="1" x14ac:dyDescent="0.3">
      <c r="A2" s="88"/>
      <c r="B2" s="88"/>
      <c r="C2" s="88"/>
      <c r="D2" s="88"/>
      <c r="E2" s="88"/>
      <c r="F2" s="89"/>
      <c r="G2" s="90"/>
      <c r="H2" s="715" t="s">
        <v>115</v>
      </c>
      <c r="I2" s="715"/>
      <c r="J2" s="715"/>
      <c r="K2" s="715"/>
      <c r="L2" s="715"/>
      <c r="M2" s="715"/>
      <c r="N2" s="715"/>
      <c r="O2" s="715"/>
      <c r="P2" s="715"/>
      <c r="Q2" s="715"/>
      <c r="R2" s="715"/>
      <c r="S2" s="716"/>
    </row>
    <row r="3" spans="1:26" ht="7.5" customHeight="1" thickTop="1" x14ac:dyDescent="0.25">
      <c r="A3" s="88"/>
      <c r="B3" s="88"/>
      <c r="C3" s="88"/>
      <c r="D3" s="88"/>
      <c r="E3" s="88"/>
      <c r="F3" s="91"/>
      <c r="G3" s="90"/>
      <c r="H3" s="90"/>
      <c r="I3" s="89"/>
      <c r="J3" s="92"/>
      <c r="K3" s="90"/>
      <c r="L3" s="90"/>
      <c r="M3" s="90"/>
      <c r="N3" s="90"/>
      <c r="O3" s="90"/>
      <c r="P3" s="90"/>
      <c r="Q3" s="90"/>
      <c r="R3" s="93"/>
      <c r="S3" s="90"/>
    </row>
    <row r="4" spans="1:26" ht="87" customHeight="1" thickBot="1" x14ac:dyDescent="0.4">
      <c r="A4" s="88"/>
      <c r="B4" s="88"/>
      <c r="C4" s="88"/>
      <c r="D4" s="88"/>
      <c r="E4" s="88"/>
      <c r="F4" s="89"/>
      <c r="G4" s="90"/>
      <c r="H4" s="651" t="s">
        <v>116</v>
      </c>
      <c r="I4" s="789"/>
      <c r="J4" s="789"/>
      <c r="K4" s="789"/>
      <c r="L4" s="789"/>
      <c r="M4" s="789"/>
      <c r="N4" s="789"/>
      <c r="O4" s="789"/>
      <c r="P4" s="789"/>
      <c r="Q4" s="789"/>
      <c r="R4" s="789"/>
      <c r="S4" s="790"/>
      <c r="Y4" s="227"/>
      <c r="Z4" s="222">
        <f>AVERAGE(Z11:Z88)</f>
        <v>0.89982993197278915</v>
      </c>
    </row>
    <row r="5" spans="1:26" ht="7.5" customHeight="1" thickTop="1" x14ac:dyDescent="0.25">
      <c r="A5" s="236"/>
      <c r="B5" s="236"/>
      <c r="C5" s="236"/>
      <c r="D5" s="236"/>
      <c r="E5" s="236"/>
      <c r="F5" s="31"/>
      <c r="G5" s="94"/>
      <c r="H5" s="94"/>
      <c r="I5" s="95"/>
      <c r="J5" s="94"/>
      <c r="K5" s="94"/>
      <c r="L5" s="94"/>
      <c r="M5" s="94"/>
      <c r="N5" s="94"/>
      <c r="O5" s="94"/>
      <c r="P5" s="94"/>
      <c r="Q5" s="94"/>
      <c r="R5" s="94"/>
      <c r="S5" s="94"/>
    </row>
    <row r="6" spans="1:26" ht="22.5" customHeight="1" thickBot="1" x14ac:dyDescent="0.3">
      <c r="A6" s="88"/>
      <c r="B6" s="88"/>
      <c r="C6" s="88"/>
      <c r="D6" s="88"/>
      <c r="E6" s="88"/>
      <c r="F6" s="89"/>
      <c r="G6" s="90"/>
      <c r="H6" s="791" t="s">
        <v>117</v>
      </c>
      <c r="I6" s="792"/>
      <c r="J6" s="703" t="s">
        <v>118</v>
      </c>
      <c r="K6" s="795"/>
      <c r="L6" s="795"/>
      <c r="M6" s="795"/>
      <c r="N6" s="795"/>
      <c r="O6" s="795"/>
      <c r="P6" s="795"/>
      <c r="Q6" s="795"/>
      <c r="R6" s="795"/>
      <c r="S6" s="796"/>
      <c r="V6" s="373" t="s">
        <v>945</v>
      </c>
      <c r="W6" s="252">
        <f>(U11+U13)/2</f>
        <v>1</v>
      </c>
    </row>
    <row r="7" spans="1:26" ht="7.5" customHeight="1" thickTop="1" x14ac:dyDescent="0.25">
      <c r="A7" s="88"/>
      <c r="B7" s="88"/>
      <c r="C7" s="88"/>
      <c r="D7" s="88"/>
      <c r="E7" s="88"/>
      <c r="F7" s="89"/>
      <c r="G7" s="90"/>
      <c r="H7" s="90"/>
      <c r="I7" s="89"/>
      <c r="J7" s="92"/>
      <c r="K7" s="90"/>
      <c r="L7" s="90"/>
      <c r="M7" s="90"/>
      <c r="N7" s="90"/>
      <c r="O7" s="90"/>
      <c r="P7" s="90"/>
      <c r="Q7" s="90"/>
      <c r="R7" s="93"/>
      <c r="S7" s="90"/>
    </row>
    <row r="8" spans="1:26" ht="101.25" customHeight="1" thickBot="1" x14ac:dyDescent="0.3">
      <c r="A8" s="88"/>
      <c r="B8" s="88"/>
      <c r="C8" s="88"/>
      <c r="D8" s="88"/>
      <c r="E8" s="88"/>
      <c r="F8" s="89"/>
      <c r="G8" s="90"/>
      <c r="H8" s="659" t="s">
        <v>119</v>
      </c>
      <c r="I8" s="786"/>
      <c r="J8" s="786"/>
      <c r="K8" s="786"/>
      <c r="L8" s="786"/>
      <c r="M8" s="786"/>
      <c r="N8" s="786"/>
      <c r="O8" s="786"/>
      <c r="P8" s="786"/>
      <c r="Q8" s="786"/>
      <c r="R8" s="786"/>
      <c r="S8" s="787"/>
    </row>
    <row r="9" spans="1:26" ht="7.5" customHeight="1" thickTop="1" x14ac:dyDescent="0.25">
      <c r="A9" s="88"/>
      <c r="B9" s="88"/>
      <c r="C9" s="88"/>
      <c r="D9" s="88"/>
      <c r="E9" s="88"/>
      <c r="F9" s="91"/>
      <c r="G9" s="90"/>
      <c r="H9" s="90"/>
      <c r="I9" s="89"/>
      <c r="J9" s="92"/>
      <c r="K9" s="90"/>
      <c r="L9" s="90"/>
      <c r="M9" s="90"/>
      <c r="N9" s="90"/>
      <c r="O9" s="90"/>
      <c r="P9" s="90"/>
      <c r="Q9" s="90"/>
      <c r="R9" s="93"/>
      <c r="S9" s="90"/>
    </row>
    <row r="10" spans="1:26" ht="41.25" customHeight="1" thickBot="1" x14ac:dyDescent="0.3">
      <c r="A10" s="96" t="s">
        <v>112</v>
      </c>
      <c r="B10" s="88"/>
      <c r="C10" s="236"/>
      <c r="D10" s="236"/>
      <c r="E10" s="236"/>
      <c r="F10" s="97"/>
      <c r="G10" s="90"/>
      <c r="H10" s="35" t="s">
        <v>120</v>
      </c>
      <c r="I10" s="35" t="s">
        <v>946</v>
      </c>
      <c r="J10" s="36" t="s">
        <v>121</v>
      </c>
      <c r="K10" s="98"/>
      <c r="L10" s="98"/>
      <c r="M10" s="98"/>
      <c r="N10" s="98"/>
      <c r="O10" s="98"/>
      <c r="P10" s="98"/>
      <c r="Q10" s="98"/>
      <c r="R10" s="93"/>
      <c r="S10" s="35" t="s">
        <v>122</v>
      </c>
      <c r="V10" s="210" t="s">
        <v>825</v>
      </c>
      <c r="W10" s="211" t="s">
        <v>826</v>
      </c>
      <c r="X10" s="211" t="s">
        <v>827</v>
      </c>
      <c r="Y10" s="212" t="s">
        <v>828</v>
      </c>
      <c r="Z10" s="223" t="s">
        <v>863</v>
      </c>
    </row>
    <row r="11" spans="1:26" ht="41.25" customHeight="1" thickTop="1" thickBot="1" x14ac:dyDescent="0.3">
      <c r="A11" s="99" t="s">
        <v>123</v>
      </c>
      <c r="B11" s="100"/>
      <c r="C11" s="101" t="s">
        <v>124</v>
      </c>
      <c r="D11" s="101" t="s">
        <v>125</v>
      </c>
      <c r="E11" s="101" t="s">
        <v>126</v>
      </c>
      <c r="F11" s="101" t="s">
        <v>127</v>
      </c>
      <c r="G11" s="90"/>
      <c r="H11" s="40" t="s">
        <v>128</v>
      </c>
      <c r="I11" s="102" t="s">
        <v>129</v>
      </c>
      <c r="J11" s="710" t="s">
        <v>130</v>
      </c>
      <c r="K11" s="711"/>
      <c r="L11" s="711"/>
      <c r="M11" s="711"/>
      <c r="N11" s="711"/>
      <c r="O11" s="711"/>
      <c r="P11" s="711"/>
      <c r="Q11" s="711"/>
      <c r="R11" s="231"/>
      <c r="S11" s="103"/>
      <c r="T11" s="580">
        <v>1</v>
      </c>
      <c r="U11" s="575">
        <f>T11</f>
        <v>1</v>
      </c>
      <c r="V11" s="218" t="b">
        <v>1</v>
      </c>
      <c r="W11" s="213">
        <f>IF(V11=TRUE,$X$11,0)</f>
        <v>1</v>
      </c>
      <c r="X11" s="213">
        <v>1</v>
      </c>
      <c r="Y11" s="213">
        <f>SUM(W11)</f>
        <v>1</v>
      </c>
      <c r="Z11" s="224">
        <f>Y11/1</f>
        <v>1</v>
      </c>
    </row>
    <row r="12" spans="1:26" ht="41.25" customHeight="1" thickTop="1" thickBot="1" x14ac:dyDescent="0.3">
      <c r="A12" s="99" t="s">
        <v>123</v>
      </c>
      <c r="B12" s="88"/>
      <c r="C12" s="104"/>
      <c r="D12" s="236"/>
      <c r="E12" s="236"/>
      <c r="F12" s="105"/>
      <c r="G12" s="90"/>
      <c r="H12" s="44" t="s">
        <v>131</v>
      </c>
      <c r="I12" s="106" t="s">
        <v>132</v>
      </c>
      <c r="J12" s="908" t="s">
        <v>133</v>
      </c>
      <c r="K12" s="803"/>
      <c r="L12" s="803"/>
      <c r="M12" s="803"/>
      <c r="N12" s="803"/>
      <c r="O12" s="803"/>
      <c r="P12" s="803"/>
      <c r="Q12" s="803"/>
      <c r="R12" s="107"/>
      <c r="S12" s="108"/>
      <c r="V12" s="472" t="b">
        <f>IF(AND(V13=TRUE,V14=TRUE,V15=TRUE,V16=TRUE,V17=TRUE,V18=TRUE,V19=TRUE,V20=TRUE),TRUE,FALSE)</f>
        <v>0</v>
      </c>
    </row>
    <row r="13" spans="1:26" ht="41.25" customHeight="1" thickTop="1" thickBot="1" x14ac:dyDescent="0.3">
      <c r="A13" s="99" t="s">
        <v>391</v>
      </c>
      <c r="B13" s="100"/>
      <c r="C13" s="101" t="s">
        <v>124</v>
      </c>
      <c r="D13" s="101" t="s">
        <v>125</v>
      </c>
      <c r="E13" s="101" t="s">
        <v>126</v>
      </c>
      <c r="F13" s="101" t="s">
        <v>127</v>
      </c>
      <c r="G13" s="90"/>
      <c r="H13" s="44" t="s">
        <v>131</v>
      </c>
      <c r="I13" s="109" t="s">
        <v>219</v>
      </c>
      <c r="J13" s="897" t="s">
        <v>982</v>
      </c>
      <c r="K13" s="898"/>
      <c r="L13" s="898"/>
      <c r="M13" s="898"/>
      <c r="N13" s="898"/>
      <c r="O13" s="898"/>
      <c r="P13" s="898"/>
      <c r="Q13" s="898"/>
      <c r="R13" s="93"/>
      <c r="S13" s="103"/>
      <c r="T13" s="580">
        <f>1/9</f>
        <v>0.1111111111111111</v>
      </c>
      <c r="U13" s="575">
        <f>T13+T14+T15+T16+T17+T18+T19+T20+T21</f>
        <v>1.0000000000000002</v>
      </c>
      <c r="V13" s="218" t="b">
        <v>1</v>
      </c>
      <c r="W13" s="213">
        <f t="shared" ref="W13:W21" si="0">IF(V13=TRUE,$X$13,0)</f>
        <v>0.1111111111111111</v>
      </c>
      <c r="X13" s="218">
        <v>0.1111111111111111</v>
      </c>
      <c r="Y13" s="213">
        <f>SUM(W13:W21)</f>
        <v>0.66666666666666674</v>
      </c>
      <c r="Z13" s="224">
        <f>Y13/1</f>
        <v>0.66666666666666674</v>
      </c>
    </row>
    <row r="14" spans="1:26" ht="67.5" customHeight="1" thickTop="1" thickBot="1" x14ac:dyDescent="0.3">
      <c r="A14" s="99" t="s">
        <v>123</v>
      </c>
      <c r="B14" s="100"/>
      <c r="C14" s="101" t="s">
        <v>124</v>
      </c>
      <c r="D14" s="101" t="s">
        <v>125</v>
      </c>
      <c r="E14" s="101" t="s">
        <v>126</v>
      </c>
      <c r="F14" s="101" t="s">
        <v>127</v>
      </c>
      <c r="G14" s="90"/>
      <c r="H14" s="44" t="s">
        <v>131</v>
      </c>
      <c r="I14" s="109" t="s">
        <v>134</v>
      </c>
      <c r="J14" s="897" t="s">
        <v>948</v>
      </c>
      <c r="K14" s="898"/>
      <c r="L14" s="898"/>
      <c r="M14" s="898"/>
      <c r="N14" s="898"/>
      <c r="O14" s="898"/>
      <c r="P14" s="898"/>
      <c r="Q14" s="898"/>
      <c r="R14" s="93"/>
      <c r="S14" s="103"/>
      <c r="T14" s="580">
        <f t="shared" ref="T14:T21" si="1">1/9</f>
        <v>0.1111111111111111</v>
      </c>
      <c r="V14" s="218" t="b">
        <v>1</v>
      </c>
      <c r="W14" s="213">
        <f t="shared" si="0"/>
        <v>0.1111111111111111</v>
      </c>
    </row>
    <row r="15" spans="1:26" ht="41.25" customHeight="1" thickTop="1" thickBot="1" x14ac:dyDescent="0.3">
      <c r="A15" s="99" t="s">
        <v>391</v>
      </c>
      <c r="B15" s="100"/>
      <c r="C15" s="101" t="s">
        <v>124</v>
      </c>
      <c r="D15" s="101" t="s">
        <v>125</v>
      </c>
      <c r="E15" s="101" t="s">
        <v>126</v>
      </c>
      <c r="F15" s="101" t="s">
        <v>127</v>
      </c>
      <c r="G15" s="90"/>
      <c r="H15" s="44" t="s">
        <v>131</v>
      </c>
      <c r="I15" s="109" t="s">
        <v>220</v>
      </c>
      <c r="J15" s="804" t="s">
        <v>983</v>
      </c>
      <c r="K15" s="898"/>
      <c r="L15" s="898"/>
      <c r="M15" s="898"/>
      <c r="N15" s="898"/>
      <c r="O15" s="898"/>
      <c r="P15" s="898"/>
      <c r="Q15" s="898"/>
      <c r="R15" s="93"/>
      <c r="S15" s="103"/>
      <c r="T15" s="580">
        <f t="shared" si="1"/>
        <v>0.1111111111111111</v>
      </c>
      <c r="V15" s="218" t="b">
        <v>1</v>
      </c>
      <c r="W15" s="213">
        <f t="shared" si="0"/>
        <v>0.1111111111111111</v>
      </c>
    </row>
    <row r="16" spans="1:26" ht="41.25" customHeight="1" thickTop="1" thickBot="1" x14ac:dyDescent="0.3">
      <c r="A16" s="99" t="s">
        <v>391</v>
      </c>
      <c r="B16" s="100"/>
      <c r="C16" s="101" t="s">
        <v>124</v>
      </c>
      <c r="D16" s="101" t="s">
        <v>125</v>
      </c>
      <c r="E16" s="101" t="s">
        <v>126</v>
      </c>
      <c r="F16" s="101" t="s">
        <v>127</v>
      </c>
      <c r="G16" s="90"/>
      <c r="H16" s="44" t="s">
        <v>131</v>
      </c>
      <c r="I16" s="109" t="s">
        <v>349</v>
      </c>
      <c r="J16" s="906" t="s">
        <v>984</v>
      </c>
      <c r="K16" s="892"/>
      <c r="L16" s="892"/>
      <c r="M16" s="892"/>
      <c r="N16" s="892"/>
      <c r="O16" s="892"/>
      <c r="P16" s="892"/>
      <c r="Q16" s="892"/>
      <c r="R16" s="93"/>
      <c r="S16" s="103"/>
      <c r="T16" s="580">
        <f t="shared" si="1"/>
        <v>0.1111111111111111</v>
      </c>
      <c r="V16" s="218" t="b">
        <v>1</v>
      </c>
      <c r="W16" s="213">
        <f t="shared" si="0"/>
        <v>0.1111111111111111</v>
      </c>
    </row>
    <row r="17" spans="1:26" ht="41.25" customHeight="1" thickTop="1" thickBot="1" x14ac:dyDescent="0.3">
      <c r="A17" s="99" t="s">
        <v>391</v>
      </c>
      <c r="B17" s="100"/>
      <c r="C17" s="101" t="s">
        <v>124</v>
      </c>
      <c r="D17" s="101" t="s">
        <v>125</v>
      </c>
      <c r="E17" s="101" t="s">
        <v>126</v>
      </c>
      <c r="F17" s="101" t="s">
        <v>127</v>
      </c>
      <c r="G17" s="90"/>
      <c r="H17" s="44" t="s">
        <v>131</v>
      </c>
      <c r="I17" s="109" t="s">
        <v>350</v>
      </c>
      <c r="J17" s="804" t="s">
        <v>985</v>
      </c>
      <c r="K17" s="805"/>
      <c r="L17" s="805"/>
      <c r="M17" s="805"/>
      <c r="N17" s="805"/>
      <c r="O17" s="805"/>
      <c r="P17" s="805"/>
      <c r="Q17" s="805"/>
      <c r="R17" s="93"/>
      <c r="S17" s="103"/>
      <c r="T17" s="580">
        <f t="shared" si="1"/>
        <v>0.1111111111111111</v>
      </c>
      <c r="V17" s="218" t="b">
        <v>0</v>
      </c>
      <c r="W17" s="213">
        <f t="shared" si="0"/>
        <v>0</v>
      </c>
    </row>
    <row r="18" spans="1:26" ht="48.75" customHeight="1" thickTop="1" thickBot="1" x14ac:dyDescent="0.3">
      <c r="A18" s="99" t="s">
        <v>391</v>
      </c>
      <c r="B18" s="100"/>
      <c r="C18" s="101" t="s">
        <v>124</v>
      </c>
      <c r="D18" s="101" t="s">
        <v>125</v>
      </c>
      <c r="E18" s="101" t="s">
        <v>126</v>
      </c>
      <c r="F18" s="101" t="s">
        <v>127</v>
      </c>
      <c r="G18" s="90"/>
      <c r="H18" s="44" t="s">
        <v>131</v>
      </c>
      <c r="I18" s="109" t="s">
        <v>351</v>
      </c>
      <c r="J18" s="804" t="s">
        <v>986</v>
      </c>
      <c r="K18" s="805"/>
      <c r="L18" s="805"/>
      <c r="M18" s="805"/>
      <c r="N18" s="805"/>
      <c r="O18" s="805"/>
      <c r="P18" s="805"/>
      <c r="Q18" s="805"/>
      <c r="R18" s="93"/>
      <c r="S18" s="103"/>
      <c r="T18" s="580">
        <f t="shared" si="1"/>
        <v>0.1111111111111111</v>
      </c>
      <c r="V18" s="218" t="b">
        <v>0</v>
      </c>
      <c r="W18" s="213">
        <f t="shared" si="0"/>
        <v>0</v>
      </c>
    </row>
    <row r="19" spans="1:26" ht="48.75" customHeight="1" thickTop="1" thickBot="1" x14ac:dyDescent="0.3">
      <c r="A19" s="99" t="s">
        <v>391</v>
      </c>
      <c r="B19" s="100"/>
      <c r="C19" s="116"/>
      <c r="D19" s="101" t="s">
        <v>125</v>
      </c>
      <c r="E19" s="101" t="s">
        <v>126</v>
      </c>
      <c r="F19" s="101" t="s">
        <v>127</v>
      </c>
      <c r="G19" s="90"/>
      <c r="H19" s="44" t="s">
        <v>131</v>
      </c>
      <c r="I19" s="109" t="s">
        <v>392</v>
      </c>
      <c r="J19" s="897" t="s">
        <v>997</v>
      </c>
      <c r="K19" s="898"/>
      <c r="L19" s="898"/>
      <c r="M19" s="898"/>
      <c r="N19" s="898"/>
      <c r="O19" s="898"/>
      <c r="P19" s="898"/>
      <c r="Q19" s="898"/>
      <c r="R19" s="93"/>
      <c r="S19" s="103"/>
      <c r="T19" s="580">
        <f t="shared" si="1"/>
        <v>0.1111111111111111</v>
      </c>
      <c r="V19" s="218" t="b">
        <v>0</v>
      </c>
      <c r="W19" s="213">
        <f t="shared" si="0"/>
        <v>0</v>
      </c>
    </row>
    <row r="20" spans="1:26" ht="41.25" customHeight="1" thickTop="1" thickBot="1" x14ac:dyDescent="0.3">
      <c r="A20" s="99" t="s">
        <v>391</v>
      </c>
      <c r="B20" s="100"/>
      <c r="C20" s="101" t="s">
        <v>124</v>
      </c>
      <c r="D20" s="101" t="s">
        <v>125</v>
      </c>
      <c r="E20" s="101" t="s">
        <v>126</v>
      </c>
      <c r="F20" s="101" t="s">
        <v>127</v>
      </c>
      <c r="G20" s="90"/>
      <c r="H20" s="44" t="s">
        <v>131</v>
      </c>
      <c r="I20" s="109" t="s">
        <v>353</v>
      </c>
      <c r="J20" s="897" t="s">
        <v>987</v>
      </c>
      <c r="K20" s="898"/>
      <c r="L20" s="898"/>
      <c r="M20" s="898"/>
      <c r="N20" s="898"/>
      <c r="O20" s="898"/>
      <c r="P20" s="898"/>
      <c r="Q20" s="898"/>
      <c r="R20" s="93"/>
      <c r="S20" s="103"/>
      <c r="T20" s="580">
        <f t="shared" si="1"/>
        <v>0.1111111111111111</v>
      </c>
      <c r="V20" s="218" t="b">
        <v>1</v>
      </c>
      <c r="W20" s="213">
        <f t="shared" si="0"/>
        <v>0.1111111111111111</v>
      </c>
    </row>
    <row r="21" spans="1:26" ht="41.25" customHeight="1" thickTop="1" thickBot="1" x14ac:dyDescent="0.3">
      <c r="A21" s="99" t="s">
        <v>391</v>
      </c>
      <c r="B21" s="100"/>
      <c r="C21" s="116"/>
      <c r="D21" s="116"/>
      <c r="E21" s="101" t="s">
        <v>126</v>
      </c>
      <c r="F21" s="101" t="s">
        <v>127</v>
      </c>
      <c r="G21" s="90"/>
      <c r="H21" s="40" t="s">
        <v>131</v>
      </c>
      <c r="I21" s="106" t="s">
        <v>272</v>
      </c>
      <c r="J21" s="927" t="s">
        <v>1003</v>
      </c>
      <c r="K21" s="928"/>
      <c r="L21" s="928"/>
      <c r="M21" s="928"/>
      <c r="N21" s="928"/>
      <c r="O21" s="928"/>
      <c r="P21" s="928"/>
      <c r="Q21" s="928"/>
      <c r="R21" s="142"/>
      <c r="S21" s="103"/>
      <c r="T21" s="580">
        <f t="shared" si="1"/>
        <v>0.1111111111111111</v>
      </c>
      <c r="V21" s="218" t="b">
        <v>1</v>
      </c>
      <c r="W21" s="213">
        <f t="shared" si="0"/>
        <v>0.1111111111111111</v>
      </c>
    </row>
    <row r="22" spans="1:26" ht="22.5" customHeight="1" thickTop="1" x14ac:dyDescent="0.25">
      <c r="A22" s="88"/>
      <c r="B22" s="88"/>
      <c r="C22" s="236"/>
      <c r="D22" s="236"/>
      <c r="E22" s="236"/>
      <c r="F22" s="97"/>
      <c r="G22" s="90"/>
      <c r="H22" s="90"/>
      <c r="I22" s="111"/>
      <c r="J22" s="92"/>
      <c r="K22" s="90"/>
      <c r="L22" s="90"/>
      <c r="M22" s="90"/>
      <c r="N22" s="90"/>
      <c r="O22" s="90"/>
      <c r="P22" s="90"/>
      <c r="Q22" s="90"/>
      <c r="R22" s="93"/>
      <c r="S22" s="90"/>
    </row>
    <row r="23" spans="1:26" ht="22.5" customHeight="1" thickBot="1" x14ac:dyDescent="0.3">
      <c r="A23" s="88"/>
      <c r="B23" s="88"/>
      <c r="C23" s="236"/>
      <c r="D23" s="236"/>
      <c r="E23" s="236"/>
      <c r="F23" s="105"/>
      <c r="G23" s="90"/>
      <c r="H23" s="791" t="s">
        <v>117</v>
      </c>
      <c r="I23" s="792"/>
      <c r="J23" s="703" t="s">
        <v>0</v>
      </c>
      <c r="K23" s="795"/>
      <c r="L23" s="795"/>
      <c r="M23" s="795"/>
      <c r="N23" s="795"/>
      <c r="O23" s="795"/>
      <c r="P23" s="795"/>
      <c r="Q23" s="795"/>
      <c r="R23" s="795"/>
      <c r="S23" s="796"/>
      <c r="V23" s="373" t="s">
        <v>945</v>
      </c>
      <c r="W23" s="252">
        <f>(U28+U30+U36)/3</f>
        <v>1</v>
      </c>
    </row>
    <row r="24" spans="1:26" ht="7.5" customHeight="1" thickTop="1" x14ac:dyDescent="0.25">
      <c r="A24" s="88"/>
      <c r="B24" s="88"/>
      <c r="C24" s="236"/>
      <c r="D24" s="236"/>
      <c r="E24" s="236"/>
      <c r="F24" s="105"/>
      <c r="G24" s="90"/>
      <c r="H24" s="90"/>
      <c r="I24" s="111"/>
      <c r="J24" s="92"/>
      <c r="K24" s="90"/>
      <c r="L24" s="90"/>
      <c r="M24" s="90"/>
      <c r="N24" s="90"/>
      <c r="O24" s="90"/>
      <c r="P24" s="90"/>
      <c r="Q24" s="90"/>
      <c r="R24" s="93"/>
      <c r="S24" s="90"/>
    </row>
    <row r="25" spans="1:26" ht="74.25" customHeight="1" thickBot="1" x14ac:dyDescent="0.3">
      <c r="A25" s="88"/>
      <c r="B25" s="88"/>
      <c r="C25" s="236"/>
      <c r="D25" s="236"/>
      <c r="E25" s="236"/>
      <c r="F25" s="105"/>
      <c r="G25" s="90"/>
      <c r="H25" s="659" t="s">
        <v>135</v>
      </c>
      <c r="I25" s="786"/>
      <c r="J25" s="786"/>
      <c r="K25" s="786"/>
      <c r="L25" s="786"/>
      <c r="M25" s="786"/>
      <c r="N25" s="786"/>
      <c r="O25" s="786"/>
      <c r="P25" s="786"/>
      <c r="Q25" s="786"/>
      <c r="R25" s="786"/>
      <c r="S25" s="787"/>
    </row>
    <row r="26" spans="1:26" ht="7.5" customHeight="1" thickTop="1" x14ac:dyDescent="0.25">
      <c r="A26" s="88"/>
      <c r="B26" s="88"/>
      <c r="C26" s="236"/>
      <c r="D26" s="236"/>
      <c r="E26" s="236"/>
      <c r="F26" s="97"/>
      <c r="G26" s="90"/>
      <c r="H26" s="90"/>
      <c r="I26" s="111"/>
      <c r="J26" s="92"/>
      <c r="K26" s="90"/>
      <c r="L26" s="90"/>
      <c r="M26" s="90"/>
      <c r="N26" s="90"/>
      <c r="O26" s="90"/>
      <c r="P26" s="90"/>
      <c r="Q26" s="90"/>
      <c r="R26" s="93"/>
      <c r="S26" s="90"/>
    </row>
    <row r="27" spans="1:26" ht="41.25" customHeight="1" thickBot="1" x14ac:dyDescent="0.3">
      <c r="A27" s="88"/>
      <c r="B27" s="88"/>
      <c r="C27" s="236"/>
      <c r="D27" s="236"/>
      <c r="E27" s="236"/>
      <c r="F27" s="105"/>
      <c r="G27" s="90"/>
      <c r="H27" s="35" t="s">
        <v>120</v>
      </c>
      <c r="I27" s="51" t="s">
        <v>946</v>
      </c>
      <c r="J27" s="36" t="s">
        <v>121</v>
      </c>
      <c r="K27" s="98"/>
      <c r="L27" s="98"/>
      <c r="M27" s="98"/>
      <c r="N27" s="98"/>
      <c r="O27" s="98"/>
      <c r="P27" s="98"/>
      <c r="Q27" s="98"/>
      <c r="R27" s="93"/>
      <c r="S27" s="35" t="s">
        <v>122</v>
      </c>
      <c r="V27" s="210" t="s">
        <v>825</v>
      </c>
      <c r="W27" s="211" t="s">
        <v>826</v>
      </c>
      <c r="X27" s="211" t="s">
        <v>827</v>
      </c>
      <c r="Y27" s="212" t="s">
        <v>829</v>
      </c>
      <c r="Z27" s="223" t="s">
        <v>863</v>
      </c>
    </row>
    <row r="28" spans="1:26" ht="41.25" customHeight="1" thickTop="1" thickBot="1" x14ac:dyDescent="0.3">
      <c r="A28" s="99" t="s">
        <v>123</v>
      </c>
      <c r="B28" s="100"/>
      <c r="C28" s="101" t="s">
        <v>124</v>
      </c>
      <c r="D28" s="101" t="s">
        <v>125</v>
      </c>
      <c r="E28" s="101" t="s">
        <v>126</v>
      </c>
      <c r="F28" s="101" t="s">
        <v>127</v>
      </c>
      <c r="G28" s="90"/>
      <c r="H28" s="40" t="s">
        <v>128</v>
      </c>
      <c r="I28" s="102" t="s">
        <v>136</v>
      </c>
      <c r="J28" s="663" t="s">
        <v>137</v>
      </c>
      <c r="K28" s="811"/>
      <c r="L28" s="811"/>
      <c r="M28" s="811"/>
      <c r="N28" s="811"/>
      <c r="O28" s="811"/>
      <c r="P28" s="811"/>
      <c r="Q28" s="811"/>
      <c r="R28" s="231"/>
      <c r="S28" s="103"/>
      <c r="T28" s="580">
        <v>1</v>
      </c>
      <c r="U28" s="575">
        <f>T28</f>
        <v>1</v>
      </c>
      <c r="V28" s="218" t="b">
        <v>1</v>
      </c>
      <c r="W28" s="213">
        <f>IF(V28=TRUE,$X$28,0)</f>
        <v>1</v>
      </c>
      <c r="X28" s="213">
        <v>1</v>
      </c>
      <c r="Y28" s="213">
        <f>SUM(W28)</f>
        <v>1</v>
      </c>
      <c r="Z28" s="224">
        <f>Y28/1</f>
        <v>1</v>
      </c>
    </row>
    <row r="29" spans="1:26" ht="41.25" customHeight="1" thickTop="1" thickBot="1" x14ac:dyDescent="0.3">
      <c r="A29" s="99" t="s">
        <v>123</v>
      </c>
      <c r="B29" s="88"/>
      <c r="C29" s="236"/>
      <c r="D29" s="236"/>
      <c r="E29" s="236"/>
      <c r="F29" s="105"/>
      <c r="G29" s="90"/>
      <c r="H29" s="44" t="s">
        <v>131</v>
      </c>
      <c r="I29" s="106" t="s">
        <v>138</v>
      </c>
      <c r="J29" s="706" t="s">
        <v>998</v>
      </c>
      <c r="K29" s="803"/>
      <c r="L29" s="803"/>
      <c r="M29" s="803"/>
      <c r="N29" s="803"/>
      <c r="O29" s="803"/>
      <c r="P29" s="803"/>
      <c r="Q29" s="803"/>
      <c r="R29" s="107"/>
      <c r="S29" s="52"/>
      <c r="V29" s="472" t="b">
        <f>IF(AND(V30=TRUE,V31=TRUE,V32=TRUE,V33=TRUE),TRUE, FALSE)</f>
        <v>1</v>
      </c>
    </row>
    <row r="30" spans="1:26" ht="41.25" customHeight="1" thickTop="1" thickBot="1" x14ac:dyDescent="0.3">
      <c r="A30" s="99" t="s">
        <v>391</v>
      </c>
      <c r="B30" s="100"/>
      <c r="C30" s="101" t="s">
        <v>124</v>
      </c>
      <c r="D30" s="101" t="s">
        <v>125</v>
      </c>
      <c r="E30" s="101" t="s">
        <v>126</v>
      </c>
      <c r="F30" s="101" t="s">
        <v>127</v>
      </c>
      <c r="G30" s="90"/>
      <c r="H30" s="44" t="s">
        <v>131</v>
      </c>
      <c r="I30" s="109" t="s">
        <v>173</v>
      </c>
      <c r="J30" s="907" t="s">
        <v>355</v>
      </c>
      <c r="K30" s="898"/>
      <c r="L30" s="898"/>
      <c r="M30" s="898"/>
      <c r="N30" s="898"/>
      <c r="O30" s="898"/>
      <c r="P30" s="898"/>
      <c r="Q30" s="898"/>
      <c r="R30" s="93"/>
      <c r="S30" s="103"/>
      <c r="T30" s="580">
        <f>1/5</f>
        <v>0.2</v>
      </c>
      <c r="U30" s="575">
        <f>T30+T31+T32+T33+T34</f>
        <v>1</v>
      </c>
      <c r="V30" s="218" t="b">
        <v>1</v>
      </c>
      <c r="W30" s="213">
        <f>IF(V30=TRUE,$X$30,0)</f>
        <v>0.2</v>
      </c>
      <c r="X30" s="218">
        <v>0.2</v>
      </c>
      <c r="Y30" s="213">
        <f>SUM(W30:W34)</f>
        <v>0.8</v>
      </c>
      <c r="Z30" s="224">
        <f>Y30/1</f>
        <v>0.8</v>
      </c>
    </row>
    <row r="31" spans="1:26" ht="41.25" customHeight="1" thickTop="1" thickBot="1" x14ac:dyDescent="0.3">
      <c r="A31" s="99" t="s">
        <v>123</v>
      </c>
      <c r="B31" s="100"/>
      <c r="C31" s="101" t="s">
        <v>124</v>
      </c>
      <c r="D31" s="101" t="s">
        <v>125</v>
      </c>
      <c r="E31" s="101" t="s">
        <v>126</v>
      </c>
      <c r="F31" s="101" t="s">
        <v>127</v>
      </c>
      <c r="G31" s="90"/>
      <c r="H31" s="44" t="s">
        <v>131</v>
      </c>
      <c r="I31" s="109" t="s">
        <v>140</v>
      </c>
      <c r="J31" s="879" t="s">
        <v>141</v>
      </c>
      <c r="K31" s="873"/>
      <c r="L31" s="873"/>
      <c r="M31" s="873"/>
      <c r="N31" s="873"/>
      <c r="O31" s="873"/>
      <c r="P31" s="873"/>
      <c r="Q31" s="873"/>
      <c r="R31" s="93"/>
      <c r="S31" s="103"/>
      <c r="T31" s="580">
        <f>1/5</f>
        <v>0.2</v>
      </c>
      <c r="V31" s="218" t="b">
        <v>1</v>
      </c>
      <c r="W31" s="213">
        <f>IF(V31=TRUE,$X$30,0)</f>
        <v>0.2</v>
      </c>
    </row>
    <row r="32" spans="1:26" ht="41.25" customHeight="1" thickTop="1" thickBot="1" x14ac:dyDescent="0.3">
      <c r="A32" s="99" t="s">
        <v>391</v>
      </c>
      <c r="B32" s="100"/>
      <c r="C32" s="101" t="s">
        <v>124</v>
      </c>
      <c r="D32" s="101" t="s">
        <v>125</v>
      </c>
      <c r="E32" s="101" t="s">
        <v>126</v>
      </c>
      <c r="F32" s="101" t="s">
        <v>127</v>
      </c>
      <c r="G32" s="90"/>
      <c r="H32" s="44" t="s">
        <v>131</v>
      </c>
      <c r="I32" s="109" t="s">
        <v>356</v>
      </c>
      <c r="J32" s="804" t="s">
        <v>988</v>
      </c>
      <c r="K32" s="805"/>
      <c r="L32" s="805"/>
      <c r="M32" s="805"/>
      <c r="N32" s="805"/>
      <c r="O32" s="805"/>
      <c r="P32" s="805"/>
      <c r="Q32" s="805"/>
      <c r="R32" s="93"/>
      <c r="S32" s="103"/>
      <c r="T32" s="580">
        <f>1/5</f>
        <v>0.2</v>
      </c>
      <c r="V32" s="218" t="b">
        <v>1</v>
      </c>
      <c r="W32" s="213">
        <f>IF(V32=TRUE,$X$30,0)</f>
        <v>0.2</v>
      </c>
    </row>
    <row r="33" spans="1:26" ht="48" customHeight="1" thickTop="1" thickBot="1" x14ac:dyDescent="0.3">
      <c r="A33" s="99" t="s">
        <v>391</v>
      </c>
      <c r="B33" s="100"/>
      <c r="C33" s="116"/>
      <c r="D33" s="101" t="s">
        <v>125</v>
      </c>
      <c r="E33" s="101" t="s">
        <v>126</v>
      </c>
      <c r="F33" s="101" t="s">
        <v>127</v>
      </c>
      <c r="G33" s="90"/>
      <c r="H33" s="44" t="s">
        <v>131</v>
      </c>
      <c r="I33" s="109" t="s">
        <v>394</v>
      </c>
      <c r="J33" s="712" t="s">
        <v>395</v>
      </c>
      <c r="K33" s="808"/>
      <c r="L33" s="808"/>
      <c r="M33" s="808"/>
      <c r="N33" s="808"/>
      <c r="O33" s="808"/>
      <c r="P33" s="808"/>
      <c r="Q33" s="808"/>
      <c r="R33" s="110"/>
      <c r="S33" s="103"/>
      <c r="T33" s="580">
        <f>1/5</f>
        <v>0.2</v>
      </c>
      <c r="V33" s="218" t="b">
        <v>1</v>
      </c>
      <c r="W33" s="213">
        <f>IF(V33=TRUE,$X$30,0)</f>
        <v>0.2</v>
      </c>
    </row>
    <row r="34" spans="1:26" ht="41.25" customHeight="1" thickTop="1" thickBot="1" x14ac:dyDescent="0.3">
      <c r="A34" s="99" t="s">
        <v>391</v>
      </c>
      <c r="B34" s="100"/>
      <c r="C34" s="116"/>
      <c r="D34" s="116"/>
      <c r="E34" s="101" t="s">
        <v>126</v>
      </c>
      <c r="F34" s="101" t="s">
        <v>127</v>
      </c>
      <c r="G34" s="90"/>
      <c r="H34" s="44" t="s">
        <v>131</v>
      </c>
      <c r="I34" s="106" t="s">
        <v>275</v>
      </c>
      <c r="J34" s="920" t="s">
        <v>999</v>
      </c>
      <c r="K34" s="921"/>
      <c r="L34" s="921"/>
      <c r="M34" s="921"/>
      <c r="N34" s="921"/>
      <c r="O34" s="921"/>
      <c r="P34" s="921"/>
      <c r="Q34" s="921"/>
      <c r="R34" s="142"/>
      <c r="S34" s="103"/>
      <c r="T34" s="580">
        <f>1/5</f>
        <v>0.2</v>
      </c>
      <c r="V34" s="218" t="b">
        <v>0</v>
      </c>
      <c r="W34" s="213">
        <f>IF(V34=TRUE,$X$30,0)</f>
        <v>0</v>
      </c>
    </row>
    <row r="35" spans="1:26" ht="41.25" customHeight="1" thickTop="1" thickBot="1" x14ac:dyDescent="0.3">
      <c r="A35" s="99" t="s">
        <v>123</v>
      </c>
      <c r="B35" s="88"/>
      <c r="C35" s="236"/>
      <c r="D35" s="236"/>
      <c r="E35" s="236"/>
      <c r="F35" s="105"/>
      <c r="G35" s="90"/>
      <c r="H35" s="44" t="s">
        <v>160</v>
      </c>
      <c r="I35" s="102" t="s">
        <v>278</v>
      </c>
      <c r="J35" s="801" t="s">
        <v>279</v>
      </c>
      <c r="K35" s="802"/>
      <c r="L35" s="802"/>
      <c r="M35" s="802"/>
      <c r="N35" s="802"/>
      <c r="O35" s="802"/>
      <c r="P35" s="802"/>
      <c r="Q35" s="802"/>
      <c r="R35" s="119"/>
      <c r="S35" s="52"/>
      <c r="V35" s="472" t="b">
        <f>IF(AND(V36=TRUE),TRUE,FALSE)</f>
        <v>1</v>
      </c>
    </row>
    <row r="36" spans="1:26" ht="41.25" customHeight="1" thickTop="1" thickBot="1" x14ac:dyDescent="0.3">
      <c r="A36" s="99" t="s">
        <v>123</v>
      </c>
      <c r="B36" s="100"/>
      <c r="C36" s="100"/>
      <c r="D36" s="100"/>
      <c r="E36" s="101" t="s">
        <v>126</v>
      </c>
      <c r="F36" s="101" t="s">
        <v>127</v>
      </c>
      <c r="G36" s="90"/>
      <c r="H36" s="44" t="s">
        <v>160</v>
      </c>
      <c r="I36" s="114" t="s">
        <v>280</v>
      </c>
      <c r="J36" s="891" t="s">
        <v>281</v>
      </c>
      <c r="K36" s="892"/>
      <c r="L36" s="892"/>
      <c r="M36" s="892"/>
      <c r="N36" s="892"/>
      <c r="O36" s="892"/>
      <c r="P36" s="892"/>
      <c r="Q36" s="892"/>
      <c r="R36" s="112"/>
      <c r="S36" s="103"/>
      <c r="T36" s="580">
        <f>1/3</f>
        <v>0.33333333333333331</v>
      </c>
      <c r="U36" s="575">
        <f>T36+T39+T40</f>
        <v>1</v>
      </c>
      <c r="V36" s="218" t="b">
        <v>1</v>
      </c>
      <c r="W36" s="213">
        <f>IF(V36=TRUE,$X$36,0)</f>
        <v>0.33333333333333331</v>
      </c>
      <c r="X36" s="218">
        <v>0.33333333333333331</v>
      </c>
      <c r="Y36" s="213">
        <f>SUM(W36:W40)</f>
        <v>0.66666666666666663</v>
      </c>
      <c r="Z36" s="224">
        <f>Y36/1</f>
        <v>0.66666666666666663</v>
      </c>
    </row>
    <row r="37" spans="1:26" ht="41.25" customHeight="1" thickTop="1" thickBot="1" x14ac:dyDescent="0.3">
      <c r="A37" s="99" t="s">
        <v>123</v>
      </c>
      <c r="B37" s="88"/>
      <c r="C37" s="236"/>
      <c r="D37" s="236"/>
      <c r="E37" s="236"/>
      <c r="F37" s="105"/>
      <c r="G37" s="90"/>
      <c r="H37" s="44" t="s">
        <v>160</v>
      </c>
      <c r="I37" s="102" t="s">
        <v>282</v>
      </c>
      <c r="J37" s="893" t="s">
        <v>283</v>
      </c>
      <c r="K37" s="894"/>
      <c r="L37" s="894"/>
      <c r="M37" s="894"/>
      <c r="N37" s="894"/>
      <c r="O37" s="894"/>
      <c r="P37" s="894"/>
      <c r="Q37" s="894"/>
      <c r="R37" s="119"/>
      <c r="S37" s="52"/>
      <c r="V37" s="472" t="b">
        <f>IF(AND(V38=TRUE),TRUE,FALSE)</f>
        <v>1</v>
      </c>
    </row>
    <row r="38" spans="1:26" ht="41.25" customHeight="1" thickTop="1" thickBot="1" x14ac:dyDescent="0.3">
      <c r="A38" s="99" t="s">
        <v>123</v>
      </c>
      <c r="B38" s="88"/>
      <c r="C38" s="236"/>
      <c r="D38" s="236"/>
      <c r="E38" s="104"/>
      <c r="F38" s="105"/>
      <c r="G38" s="90"/>
      <c r="H38" s="44" t="s">
        <v>160</v>
      </c>
      <c r="I38" s="122"/>
      <c r="J38" s="925" t="s">
        <v>284</v>
      </c>
      <c r="K38" s="926"/>
      <c r="L38" s="926"/>
      <c r="M38" s="926"/>
      <c r="N38" s="926"/>
      <c r="O38" s="926"/>
      <c r="P38" s="926"/>
      <c r="Q38" s="926"/>
      <c r="R38" s="112"/>
      <c r="S38" s="146"/>
      <c r="V38" s="472" t="b">
        <f>IF(AND(V39=TRUE),TRUE,FALSE)</f>
        <v>1</v>
      </c>
    </row>
    <row r="39" spans="1:26" ht="41.25" customHeight="1" thickTop="1" thickBot="1" x14ac:dyDescent="0.3">
      <c r="A39" s="99" t="s">
        <v>123</v>
      </c>
      <c r="B39" s="100"/>
      <c r="C39" s="100"/>
      <c r="D39" s="100"/>
      <c r="E39" s="101" t="s">
        <v>126</v>
      </c>
      <c r="F39" s="101" t="s">
        <v>127</v>
      </c>
      <c r="G39" s="90"/>
      <c r="H39" s="44" t="s">
        <v>160</v>
      </c>
      <c r="I39" s="114" t="s">
        <v>285</v>
      </c>
      <c r="J39" s="891" t="s">
        <v>286</v>
      </c>
      <c r="K39" s="892"/>
      <c r="L39" s="892"/>
      <c r="M39" s="892"/>
      <c r="N39" s="892"/>
      <c r="O39" s="892"/>
      <c r="P39" s="892"/>
      <c r="Q39" s="892"/>
      <c r="R39" s="112"/>
      <c r="S39" s="103"/>
      <c r="T39" s="580">
        <f>1/3</f>
        <v>0.33333333333333331</v>
      </c>
      <c r="V39" s="218" t="b">
        <v>1</v>
      </c>
      <c r="W39" s="213">
        <f>IF(V39=TRUE,$X$36,0)</f>
        <v>0.33333333333333331</v>
      </c>
    </row>
    <row r="40" spans="1:26" ht="41.25" customHeight="1" thickTop="1" thickBot="1" x14ac:dyDescent="0.3">
      <c r="A40" s="99" t="s">
        <v>123</v>
      </c>
      <c r="B40" s="100"/>
      <c r="C40" s="100"/>
      <c r="D40" s="100"/>
      <c r="E40" s="101" t="s">
        <v>126</v>
      </c>
      <c r="F40" s="101" t="s">
        <v>127</v>
      </c>
      <c r="G40" s="90"/>
      <c r="H40" s="40" t="s">
        <v>160</v>
      </c>
      <c r="I40" s="114" t="s">
        <v>287</v>
      </c>
      <c r="J40" s="758" t="s">
        <v>288</v>
      </c>
      <c r="K40" s="788"/>
      <c r="L40" s="788"/>
      <c r="M40" s="788"/>
      <c r="N40" s="788"/>
      <c r="O40" s="788"/>
      <c r="P40" s="788"/>
      <c r="Q40" s="788"/>
      <c r="R40" s="120"/>
      <c r="S40" s="103"/>
      <c r="T40" s="580">
        <f>1/3</f>
        <v>0.33333333333333331</v>
      </c>
      <c r="V40" s="218" t="b">
        <v>0</v>
      </c>
      <c r="W40" s="213">
        <f>IF(V40=TRUE,$X$36,0)</f>
        <v>0</v>
      </c>
    </row>
    <row r="41" spans="1:26" ht="23.25" customHeight="1" thickTop="1" x14ac:dyDescent="0.25">
      <c r="A41" s="88"/>
      <c r="B41" s="88"/>
      <c r="C41" s="236"/>
      <c r="D41" s="236"/>
      <c r="E41" s="236"/>
      <c r="F41" s="97"/>
      <c r="G41" s="90"/>
      <c r="H41" s="90"/>
      <c r="I41" s="111"/>
      <c r="J41" s="92"/>
      <c r="K41" s="90"/>
      <c r="L41" s="90"/>
      <c r="M41" s="90"/>
      <c r="N41" s="90"/>
      <c r="O41" s="90"/>
      <c r="P41" s="90"/>
      <c r="Q41" s="90"/>
      <c r="R41" s="93"/>
      <c r="S41" s="112"/>
    </row>
    <row r="42" spans="1:26" ht="22.5" customHeight="1" thickBot="1" x14ac:dyDescent="0.3">
      <c r="A42" s="88"/>
      <c r="B42" s="88"/>
      <c r="C42" s="236"/>
      <c r="D42" s="236"/>
      <c r="E42" s="236"/>
      <c r="F42" s="105"/>
      <c r="G42" s="90"/>
      <c r="H42" s="791" t="s">
        <v>117</v>
      </c>
      <c r="I42" s="792"/>
      <c r="J42" s="703" t="s">
        <v>142</v>
      </c>
      <c r="K42" s="795"/>
      <c r="L42" s="795"/>
      <c r="M42" s="795"/>
      <c r="N42" s="795"/>
      <c r="O42" s="795"/>
      <c r="P42" s="795"/>
      <c r="Q42" s="795"/>
      <c r="R42" s="795"/>
      <c r="S42" s="796"/>
      <c r="V42" s="373" t="s">
        <v>945</v>
      </c>
      <c r="W42" s="252">
        <f>(U47+U49+U57)/3</f>
        <v>1</v>
      </c>
    </row>
    <row r="43" spans="1:26" ht="7.5" customHeight="1" thickTop="1" x14ac:dyDescent="0.25">
      <c r="A43" s="88"/>
      <c r="B43" s="88"/>
      <c r="C43" s="236"/>
      <c r="D43" s="236"/>
      <c r="E43" s="236"/>
      <c r="F43" s="105"/>
      <c r="G43" s="90"/>
      <c r="H43" s="90"/>
      <c r="I43" s="111"/>
      <c r="J43" s="92"/>
      <c r="K43" s="90"/>
      <c r="L43" s="90"/>
      <c r="M43" s="90"/>
      <c r="N43" s="90"/>
      <c r="O43" s="90"/>
      <c r="P43" s="90"/>
      <c r="Q43" s="90"/>
      <c r="R43" s="93"/>
      <c r="S43" s="90"/>
    </row>
    <row r="44" spans="1:26" ht="73.5" customHeight="1" thickBot="1" x14ac:dyDescent="0.3">
      <c r="A44" s="88"/>
      <c r="B44" s="88"/>
      <c r="C44" s="236"/>
      <c r="D44" s="236"/>
      <c r="E44" s="236"/>
      <c r="F44" s="105"/>
      <c r="G44" s="90"/>
      <c r="H44" s="659" t="s">
        <v>143</v>
      </c>
      <c r="I44" s="786"/>
      <c r="J44" s="786"/>
      <c r="K44" s="786"/>
      <c r="L44" s="786"/>
      <c r="M44" s="786"/>
      <c r="N44" s="786"/>
      <c r="O44" s="786"/>
      <c r="P44" s="786"/>
      <c r="Q44" s="786"/>
      <c r="R44" s="786"/>
      <c r="S44" s="787"/>
    </row>
    <row r="45" spans="1:26" ht="7.5" customHeight="1" thickTop="1" x14ac:dyDescent="0.25">
      <c r="A45" s="88"/>
      <c r="B45" s="88"/>
      <c r="C45" s="236"/>
      <c r="D45" s="236"/>
      <c r="E45" s="236"/>
      <c r="F45" s="97"/>
      <c r="G45" s="90"/>
      <c r="H45" s="90"/>
      <c r="I45" s="111"/>
      <c r="J45" s="92"/>
      <c r="K45" s="90"/>
      <c r="L45" s="90"/>
      <c r="M45" s="90"/>
      <c r="N45" s="90"/>
      <c r="O45" s="90"/>
      <c r="P45" s="90"/>
      <c r="Q45" s="90"/>
      <c r="R45" s="93"/>
      <c r="S45" s="90"/>
    </row>
    <row r="46" spans="1:26" ht="41.25" customHeight="1" thickBot="1" x14ac:dyDescent="0.3">
      <c r="A46" s="88"/>
      <c r="B46" s="88"/>
      <c r="C46" s="236"/>
      <c r="D46" s="236"/>
      <c r="E46" s="236"/>
      <c r="F46" s="97"/>
      <c r="G46" s="90"/>
      <c r="H46" s="35" t="s">
        <v>120</v>
      </c>
      <c r="I46" s="51" t="s">
        <v>946</v>
      </c>
      <c r="J46" s="36" t="s">
        <v>121</v>
      </c>
      <c r="K46" s="98"/>
      <c r="L46" s="98"/>
      <c r="M46" s="98"/>
      <c r="N46" s="98"/>
      <c r="O46" s="98"/>
      <c r="P46" s="98"/>
      <c r="Q46" s="98"/>
      <c r="R46" s="93"/>
      <c r="S46" s="35" t="s">
        <v>122</v>
      </c>
      <c r="V46" s="210" t="s">
        <v>825</v>
      </c>
      <c r="W46" s="211" t="s">
        <v>826</v>
      </c>
      <c r="X46" s="211" t="s">
        <v>827</v>
      </c>
      <c r="Y46" s="212" t="s">
        <v>830</v>
      </c>
      <c r="Z46" s="223" t="s">
        <v>863</v>
      </c>
    </row>
    <row r="47" spans="1:26" ht="54.75" customHeight="1" thickTop="1" thickBot="1" x14ac:dyDescent="0.3">
      <c r="A47" s="99" t="s">
        <v>123</v>
      </c>
      <c r="B47" s="100"/>
      <c r="C47" s="101" t="s">
        <v>124</v>
      </c>
      <c r="D47" s="101" t="s">
        <v>125</v>
      </c>
      <c r="E47" s="101" t="s">
        <v>126</v>
      </c>
      <c r="F47" s="101" t="s">
        <v>127</v>
      </c>
      <c r="G47" s="90"/>
      <c r="H47" s="40" t="s">
        <v>128</v>
      </c>
      <c r="I47" s="102" t="s">
        <v>144</v>
      </c>
      <c r="J47" s="663" t="s">
        <v>145</v>
      </c>
      <c r="K47" s="664"/>
      <c r="L47" s="664"/>
      <c r="M47" s="664"/>
      <c r="N47" s="664"/>
      <c r="O47" s="664"/>
      <c r="P47" s="664"/>
      <c r="Q47" s="664"/>
      <c r="R47" s="231"/>
      <c r="S47" s="103"/>
      <c r="T47" s="580">
        <v>1</v>
      </c>
      <c r="U47" s="575">
        <f>T47</f>
        <v>1</v>
      </c>
      <c r="V47" s="218" t="b">
        <v>1</v>
      </c>
      <c r="W47" s="213">
        <f>IF(V47=TRUE,$X$47,0)</f>
        <v>1</v>
      </c>
      <c r="X47" s="213">
        <v>1</v>
      </c>
      <c r="Y47" s="213">
        <f>SUM(W47)</f>
        <v>1</v>
      </c>
      <c r="Z47" s="224">
        <f>Y47/1</f>
        <v>1</v>
      </c>
    </row>
    <row r="48" spans="1:26" ht="41.25" customHeight="1" thickTop="1" thickBot="1" x14ac:dyDescent="0.3">
      <c r="A48" s="99" t="s">
        <v>123</v>
      </c>
      <c r="B48" s="88"/>
      <c r="C48" s="236"/>
      <c r="D48" s="236"/>
      <c r="E48" s="236"/>
      <c r="F48" s="105"/>
      <c r="G48" s="90"/>
      <c r="H48" s="44" t="s">
        <v>131</v>
      </c>
      <c r="I48" s="106" t="s">
        <v>146</v>
      </c>
      <c r="J48" s="706" t="s">
        <v>147</v>
      </c>
      <c r="K48" s="803"/>
      <c r="L48" s="803"/>
      <c r="M48" s="803"/>
      <c r="N48" s="803"/>
      <c r="O48" s="803"/>
      <c r="P48" s="803"/>
      <c r="Q48" s="803"/>
      <c r="R48" s="107"/>
      <c r="S48" s="52"/>
      <c r="V48" s="472" t="b">
        <f>IF(AND(V49=TRUE,V50=TRUE,V51=TRUE,V52=TRUE,V53=TRUE,V54=TRUE),TRUE, FALSE)</f>
        <v>0</v>
      </c>
    </row>
    <row r="49" spans="1:26" ht="41.25" customHeight="1" thickTop="1" thickBot="1" x14ac:dyDescent="0.3">
      <c r="A49" s="99" t="s">
        <v>391</v>
      </c>
      <c r="B49" s="88"/>
      <c r="C49" s="101" t="s">
        <v>124</v>
      </c>
      <c r="D49" s="101" t="s">
        <v>125</v>
      </c>
      <c r="E49" s="101" t="s">
        <v>126</v>
      </c>
      <c r="F49" s="101" t="s">
        <v>127</v>
      </c>
      <c r="G49" s="90"/>
      <c r="H49" s="44" t="s">
        <v>131</v>
      </c>
      <c r="I49" s="109" t="s">
        <v>357</v>
      </c>
      <c r="J49" s="804" t="s">
        <v>358</v>
      </c>
      <c r="K49" s="805"/>
      <c r="L49" s="805"/>
      <c r="M49" s="805"/>
      <c r="N49" s="805"/>
      <c r="O49" s="805"/>
      <c r="P49" s="805"/>
      <c r="Q49" s="805"/>
      <c r="R49" s="93"/>
      <c r="S49" s="103"/>
      <c r="T49" s="582">
        <f>1/7</f>
        <v>0.14285714285714285</v>
      </c>
      <c r="U49" s="575">
        <f>T49+T50+T51+T52+T53+T54+T55</f>
        <v>0.99999999999999978</v>
      </c>
      <c r="V49" s="218" t="b">
        <v>1</v>
      </c>
      <c r="W49" s="213">
        <f t="shared" ref="W49:W55" si="2">IF(V49=TRUE,$X$49,0)</f>
        <v>0.14285714285714285</v>
      </c>
      <c r="X49" s="218">
        <v>0.14285714285714285</v>
      </c>
      <c r="Y49" s="213">
        <f>SUM(W49:W55)</f>
        <v>0.71428571428571419</v>
      </c>
      <c r="Z49" s="224">
        <f>Y49/1</f>
        <v>0.71428571428571419</v>
      </c>
    </row>
    <row r="50" spans="1:26" ht="41.25" customHeight="1" thickTop="1" thickBot="1" x14ac:dyDescent="0.3">
      <c r="A50" s="99" t="s">
        <v>391</v>
      </c>
      <c r="B50" s="100"/>
      <c r="C50" s="101" t="s">
        <v>124</v>
      </c>
      <c r="D50" s="101" t="s">
        <v>125</v>
      </c>
      <c r="E50" s="101" t="s">
        <v>126</v>
      </c>
      <c r="F50" s="101" t="s">
        <v>127</v>
      </c>
      <c r="G50" s="90"/>
      <c r="H50" s="44" t="s">
        <v>131</v>
      </c>
      <c r="I50" s="109" t="s">
        <v>359</v>
      </c>
      <c r="J50" s="897" t="s">
        <v>360</v>
      </c>
      <c r="K50" s="898"/>
      <c r="L50" s="898"/>
      <c r="M50" s="898"/>
      <c r="N50" s="898"/>
      <c r="O50" s="898"/>
      <c r="P50" s="898"/>
      <c r="Q50" s="898"/>
      <c r="R50" s="93"/>
      <c r="S50" s="103"/>
      <c r="T50" s="580">
        <f t="shared" ref="T50:T55" si="3">1/7</f>
        <v>0.14285714285714285</v>
      </c>
      <c r="V50" s="218" t="b">
        <v>0</v>
      </c>
      <c r="W50" s="213">
        <f t="shared" si="2"/>
        <v>0</v>
      </c>
    </row>
    <row r="51" spans="1:26" ht="41.25" customHeight="1" thickTop="1" thickBot="1" x14ac:dyDescent="0.3">
      <c r="A51" s="99" t="s">
        <v>123</v>
      </c>
      <c r="B51" s="100"/>
      <c r="C51" s="101" t="s">
        <v>124</v>
      </c>
      <c r="D51" s="101" t="s">
        <v>125</v>
      </c>
      <c r="E51" s="101" t="s">
        <v>126</v>
      </c>
      <c r="F51" s="101" t="s">
        <v>127</v>
      </c>
      <c r="G51" s="90"/>
      <c r="H51" s="44" t="s">
        <v>131</v>
      </c>
      <c r="I51" s="109" t="s">
        <v>148</v>
      </c>
      <c r="J51" s="804" t="s">
        <v>149</v>
      </c>
      <c r="K51" s="805"/>
      <c r="L51" s="805"/>
      <c r="M51" s="805"/>
      <c r="N51" s="805"/>
      <c r="O51" s="805"/>
      <c r="P51" s="805"/>
      <c r="Q51" s="805"/>
      <c r="R51" s="93"/>
      <c r="S51" s="103"/>
      <c r="T51" s="580">
        <f t="shared" si="3"/>
        <v>0.14285714285714285</v>
      </c>
      <c r="V51" s="218" t="b">
        <v>1</v>
      </c>
      <c r="W51" s="213">
        <f t="shared" si="2"/>
        <v>0.14285714285714285</v>
      </c>
    </row>
    <row r="52" spans="1:26" ht="41.25" customHeight="1" thickTop="1" thickBot="1" x14ac:dyDescent="0.3">
      <c r="A52" s="99" t="s">
        <v>391</v>
      </c>
      <c r="B52" s="100"/>
      <c r="C52" s="101" t="s">
        <v>124</v>
      </c>
      <c r="D52" s="101" t="s">
        <v>125</v>
      </c>
      <c r="E52" s="101" t="s">
        <v>126</v>
      </c>
      <c r="F52" s="101" t="s">
        <v>127</v>
      </c>
      <c r="G52" s="90"/>
      <c r="H52" s="44" t="s">
        <v>131</v>
      </c>
      <c r="I52" s="109" t="s">
        <v>361</v>
      </c>
      <c r="J52" s="897" t="s">
        <v>362</v>
      </c>
      <c r="K52" s="898"/>
      <c r="L52" s="898"/>
      <c r="M52" s="898"/>
      <c r="N52" s="898"/>
      <c r="O52" s="898"/>
      <c r="P52" s="898"/>
      <c r="Q52" s="898"/>
      <c r="R52" s="93"/>
      <c r="S52" s="103"/>
      <c r="T52" s="580">
        <f t="shared" si="3"/>
        <v>0.14285714285714285</v>
      </c>
      <c r="V52" s="218" t="b">
        <v>1</v>
      </c>
      <c r="W52" s="213">
        <f t="shared" si="2"/>
        <v>0.14285714285714285</v>
      </c>
    </row>
    <row r="53" spans="1:26" ht="41.25" customHeight="1" thickTop="1" thickBot="1" x14ac:dyDescent="0.3">
      <c r="A53" s="99" t="s">
        <v>391</v>
      </c>
      <c r="B53" s="100"/>
      <c r="C53" s="101" t="s">
        <v>124</v>
      </c>
      <c r="D53" s="101" t="s">
        <v>125</v>
      </c>
      <c r="E53" s="101" t="s">
        <v>126</v>
      </c>
      <c r="F53" s="101" t="s">
        <v>127</v>
      </c>
      <c r="G53" s="90"/>
      <c r="H53" s="44" t="s">
        <v>131</v>
      </c>
      <c r="I53" s="109" t="s">
        <v>363</v>
      </c>
      <c r="J53" s="906" t="s">
        <v>364</v>
      </c>
      <c r="K53" s="892"/>
      <c r="L53" s="892"/>
      <c r="M53" s="892"/>
      <c r="N53" s="892"/>
      <c r="O53" s="892"/>
      <c r="P53" s="892"/>
      <c r="Q53" s="892"/>
      <c r="R53" s="93"/>
      <c r="S53" s="103"/>
      <c r="T53" s="580">
        <f t="shared" si="3"/>
        <v>0.14285714285714285</v>
      </c>
      <c r="V53" s="218" t="b">
        <v>1</v>
      </c>
      <c r="W53" s="213">
        <f t="shared" si="2"/>
        <v>0.14285714285714285</v>
      </c>
    </row>
    <row r="54" spans="1:26" ht="41.25" customHeight="1" thickTop="1" thickBot="1" x14ac:dyDescent="0.3">
      <c r="A54" s="99" t="s">
        <v>391</v>
      </c>
      <c r="B54" s="100"/>
      <c r="C54" s="101" t="s">
        <v>124</v>
      </c>
      <c r="D54" s="101" t="s">
        <v>125</v>
      </c>
      <c r="E54" s="101" t="s">
        <v>126</v>
      </c>
      <c r="F54" s="101" t="s">
        <v>127</v>
      </c>
      <c r="G54" s="90"/>
      <c r="H54" s="44" t="s">
        <v>131</v>
      </c>
      <c r="I54" s="109" t="s">
        <v>365</v>
      </c>
      <c r="J54" s="712" t="s">
        <v>366</v>
      </c>
      <c r="K54" s="808"/>
      <c r="L54" s="808"/>
      <c r="M54" s="808"/>
      <c r="N54" s="808"/>
      <c r="O54" s="808"/>
      <c r="P54" s="808"/>
      <c r="Q54" s="808"/>
      <c r="R54" s="110"/>
      <c r="S54" s="103"/>
      <c r="T54" s="580">
        <f t="shared" si="3"/>
        <v>0.14285714285714285</v>
      </c>
      <c r="V54" s="218" t="b">
        <v>0</v>
      </c>
      <c r="W54" s="213">
        <f t="shared" si="2"/>
        <v>0</v>
      </c>
    </row>
    <row r="55" spans="1:26" ht="41.25" customHeight="1" thickTop="1" thickBot="1" x14ac:dyDescent="0.3">
      <c r="A55" s="99" t="s">
        <v>391</v>
      </c>
      <c r="B55" s="100"/>
      <c r="C55" s="116"/>
      <c r="D55" s="116"/>
      <c r="E55" s="101" t="s">
        <v>126</v>
      </c>
      <c r="F55" s="101" t="s">
        <v>127</v>
      </c>
      <c r="G55" s="90"/>
      <c r="H55" s="44" t="s">
        <v>131</v>
      </c>
      <c r="I55" s="106" t="s">
        <v>404</v>
      </c>
      <c r="J55" s="923" t="s">
        <v>1000</v>
      </c>
      <c r="K55" s="924"/>
      <c r="L55" s="924"/>
      <c r="M55" s="924"/>
      <c r="N55" s="924"/>
      <c r="O55" s="924"/>
      <c r="P55" s="924"/>
      <c r="Q55" s="924"/>
      <c r="R55" s="142"/>
      <c r="S55" s="103"/>
      <c r="T55" s="580">
        <f t="shared" si="3"/>
        <v>0.14285714285714285</v>
      </c>
      <c r="V55" s="218" t="b">
        <v>1</v>
      </c>
      <c r="W55" s="213">
        <f t="shared" si="2"/>
        <v>0.14285714285714285</v>
      </c>
    </row>
    <row r="56" spans="1:26" ht="41.25" customHeight="1" thickTop="1" thickBot="1" x14ac:dyDescent="0.3">
      <c r="A56" s="99" t="s">
        <v>123</v>
      </c>
      <c r="B56" s="88"/>
      <c r="C56" s="236"/>
      <c r="D56" s="104"/>
      <c r="E56" s="104"/>
      <c r="F56" s="113"/>
      <c r="G56" s="90"/>
      <c r="H56" s="44" t="s">
        <v>160</v>
      </c>
      <c r="I56" s="102" t="s">
        <v>236</v>
      </c>
      <c r="J56" s="806" t="s">
        <v>237</v>
      </c>
      <c r="K56" s="807"/>
      <c r="L56" s="807"/>
      <c r="M56" s="807"/>
      <c r="N56" s="807"/>
      <c r="O56" s="807"/>
      <c r="P56" s="807"/>
      <c r="Q56" s="807"/>
      <c r="R56" s="107"/>
      <c r="S56" s="52"/>
      <c r="V56" s="472" t="b">
        <f>IF(AND(V57=TRUE),TRUE,FALSE)</f>
        <v>1</v>
      </c>
    </row>
    <row r="57" spans="1:26" ht="41.25" customHeight="1" thickTop="1" thickBot="1" x14ac:dyDescent="0.3">
      <c r="A57" s="99" t="s">
        <v>123</v>
      </c>
      <c r="B57" s="100"/>
      <c r="C57" s="100"/>
      <c r="D57" s="101" t="s">
        <v>125</v>
      </c>
      <c r="E57" s="101" t="s">
        <v>126</v>
      </c>
      <c r="F57" s="101" t="s">
        <v>127</v>
      </c>
      <c r="G57" s="90"/>
      <c r="H57" s="40" t="s">
        <v>160</v>
      </c>
      <c r="I57" s="114" t="s">
        <v>238</v>
      </c>
      <c r="J57" s="713" t="s">
        <v>239</v>
      </c>
      <c r="K57" s="808"/>
      <c r="L57" s="808"/>
      <c r="M57" s="808"/>
      <c r="N57" s="808"/>
      <c r="O57" s="808"/>
      <c r="P57" s="808"/>
      <c r="Q57" s="808"/>
      <c r="R57" s="110"/>
      <c r="S57" s="103"/>
      <c r="T57" s="580">
        <v>1</v>
      </c>
      <c r="U57" s="575">
        <f>T57</f>
        <v>1</v>
      </c>
      <c r="V57" s="218" t="b">
        <v>1</v>
      </c>
      <c r="W57" s="213">
        <f>IF(V57=TRUE,$X$47,0)</f>
        <v>1</v>
      </c>
      <c r="Y57" s="213">
        <f>SUM(W57)</f>
        <v>1</v>
      </c>
      <c r="Z57" s="224">
        <f>Y57/1</f>
        <v>1</v>
      </c>
    </row>
    <row r="58" spans="1:26" ht="22.5" customHeight="1" thickTop="1" x14ac:dyDescent="0.25">
      <c r="A58" s="88"/>
      <c r="B58" s="88"/>
      <c r="C58" s="236"/>
      <c r="D58" s="236"/>
      <c r="E58" s="236"/>
      <c r="F58" s="97"/>
      <c r="G58" s="90"/>
      <c r="H58" s="90"/>
      <c r="I58" s="111"/>
      <c r="J58" s="92"/>
      <c r="K58" s="90"/>
      <c r="L58" s="90"/>
      <c r="M58" s="90"/>
      <c r="N58" s="90"/>
      <c r="O58" s="90"/>
      <c r="P58" s="90"/>
      <c r="Q58" s="90"/>
      <c r="R58" s="93"/>
      <c r="S58" s="93"/>
    </row>
    <row r="59" spans="1:26" ht="22.5" customHeight="1" thickBot="1" x14ac:dyDescent="0.3">
      <c r="A59" s="88"/>
      <c r="B59" s="88"/>
      <c r="C59" s="236"/>
      <c r="D59" s="236"/>
      <c r="E59" s="236"/>
      <c r="F59" s="105"/>
      <c r="G59" s="90"/>
      <c r="H59" s="791" t="s">
        <v>117</v>
      </c>
      <c r="I59" s="792"/>
      <c r="J59" s="703" t="s">
        <v>150</v>
      </c>
      <c r="K59" s="795"/>
      <c r="L59" s="795"/>
      <c r="M59" s="795"/>
      <c r="N59" s="795"/>
      <c r="O59" s="795"/>
      <c r="P59" s="795"/>
      <c r="Q59" s="795"/>
      <c r="R59" s="795"/>
      <c r="S59" s="796"/>
      <c r="V59" s="373" t="s">
        <v>945</v>
      </c>
      <c r="W59" s="252">
        <f>(U64+U66+U69)/3</f>
        <v>1</v>
      </c>
    </row>
    <row r="60" spans="1:26" ht="7.5" customHeight="1" thickTop="1" x14ac:dyDescent="0.25">
      <c r="A60" s="88"/>
      <c r="B60" s="88"/>
      <c r="C60" s="236"/>
      <c r="D60" s="236"/>
      <c r="E60" s="236"/>
      <c r="F60" s="105"/>
      <c r="G60" s="90"/>
      <c r="H60" s="90"/>
      <c r="I60" s="111"/>
      <c r="J60" s="90"/>
      <c r="K60" s="90"/>
      <c r="L60" s="90"/>
      <c r="M60" s="90"/>
      <c r="N60" s="90"/>
      <c r="O60" s="90"/>
      <c r="P60" s="90"/>
      <c r="Q60" s="90"/>
      <c r="R60" s="90"/>
      <c r="S60" s="90"/>
    </row>
    <row r="61" spans="1:26" ht="67.5" customHeight="1" thickBot="1" x14ac:dyDescent="0.3">
      <c r="A61" s="88"/>
      <c r="B61" s="88"/>
      <c r="C61" s="236"/>
      <c r="D61" s="236"/>
      <c r="E61" s="236"/>
      <c r="F61" s="105"/>
      <c r="G61" s="90"/>
      <c r="H61" s="659" t="s">
        <v>151</v>
      </c>
      <c r="I61" s="786"/>
      <c r="J61" s="786"/>
      <c r="K61" s="786"/>
      <c r="L61" s="786"/>
      <c r="M61" s="786"/>
      <c r="N61" s="786"/>
      <c r="O61" s="786"/>
      <c r="P61" s="786"/>
      <c r="Q61" s="786"/>
      <c r="R61" s="786"/>
      <c r="S61" s="787"/>
    </row>
    <row r="62" spans="1:26" ht="7.5" customHeight="1" thickTop="1" x14ac:dyDescent="0.25">
      <c r="A62" s="88"/>
      <c r="B62" s="88"/>
      <c r="C62" s="236"/>
      <c r="D62" s="236"/>
      <c r="E62" s="236"/>
      <c r="F62" s="97"/>
      <c r="G62" s="90"/>
      <c r="H62" s="90"/>
      <c r="I62" s="111"/>
      <c r="J62" s="92"/>
      <c r="K62" s="90"/>
      <c r="L62" s="90"/>
      <c r="M62" s="90"/>
      <c r="N62" s="90"/>
      <c r="O62" s="90"/>
      <c r="P62" s="90"/>
      <c r="Q62" s="90"/>
      <c r="R62" s="93"/>
      <c r="S62" s="90"/>
    </row>
    <row r="63" spans="1:26" ht="41.25" customHeight="1" thickBot="1" x14ac:dyDescent="0.3">
      <c r="A63" s="88"/>
      <c r="B63" s="88"/>
      <c r="C63" s="236"/>
      <c r="D63" s="236"/>
      <c r="E63" s="236"/>
      <c r="F63" s="97"/>
      <c r="G63" s="90"/>
      <c r="H63" s="35" t="s">
        <v>120</v>
      </c>
      <c r="I63" s="51" t="s">
        <v>946</v>
      </c>
      <c r="J63" s="36" t="s">
        <v>121</v>
      </c>
      <c r="K63" s="98"/>
      <c r="L63" s="98"/>
      <c r="M63" s="98"/>
      <c r="N63" s="98"/>
      <c r="O63" s="98"/>
      <c r="P63" s="98"/>
      <c r="Q63" s="98"/>
      <c r="R63" s="93"/>
      <c r="S63" s="35" t="s">
        <v>122</v>
      </c>
      <c r="V63" s="210" t="s">
        <v>825</v>
      </c>
      <c r="W63" s="211" t="s">
        <v>826</v>
      </c>
      <c r="X63" s="211" t="s">
        <v>827</v>
      </c>
      <c r="Y63" s="212" t="s">
        <v>831</v>
      </c>
      <c r="Z63" s="223" t="s">
        <v>863</v>
      </c>
    </row>
    <row r="64" spans="1:26" ht="41.25" customHeight="1" thickTop="1" thickBot="1" x14ac:dyDescent="0.3">
      <c r="A64" s="99" t="s">
        <v>123</v>
      </c>
      <c r="B64" s="100"/>
      <c r="C64" s="101" t="s">
        <v>124</v>
      </c>
      <c r="D64" s="101" t="s">
        <v>125</v>
      </c>
      <c r="E64" s="101" t="s">
        <v>126</v>
      </c>
      <c r="F64" s="101" t="s">
        <v>127</v>
      </c>
      <c r="G64" s="90"/>
      <c r="H64" s="147" t="s">
        <v>128</v>
      </c>
      <c r="I64" s="102" t="s">
        <v>152</v>
      </c>
      <c r="J64" s="710" t="s">
        <v>153</v>
      </c>
      <c r="K64" s="800"/>
      <c r="L64" s="800"/>
      <c r="M64" s="800"/>
      <c r="N64" s="800"/>
      <c r="O64" s="800"/>
      <c r="P64" s="800"/>
      <c r="Q64" s="800"/>
      <c r="R64" s="115"/>
      <c r="S64" s="103"/>
      <c r="T64" s="580">
        <v>1</v>
      </c>
      <c r="U64" s="575">
        <f>T64</f>
        <v>1</v>
      </c>
      <c r="V64" s="218" t="b">
        <v>1</v>
      </c>
      <c r="W64" s="213">
        <f>IF(V64=TRUE,$X$64,0)</f>
        <v>1</v>
      </c>
      <c r="X64" s="213">
        <v>1</v>
      </c>
      <c r="Y64" s="213">
        <f>SUM(W64)</f>
        <v>1</v>
      </c>
      <c r="Z64" s="224">
        <f>Y64/1</f>
        <v>1</v>
      </c>
    </row>
    <row r="65" spans="1:26" ht="41.25" customHeight="1" thickTop="1" thickBot="1" x14ac:dyDescent="0.3">
      <c r="A65" s="99" t="s">
        <v>123</v>
      </c>
      <c r="B65" s="88"/>
      <c r="C65" s="236"/>
      <c r="D65" s="236"/>
      <c r="E65" s="236"/>
      <c r="F65" s="105"/>
      <c r="G65" s="90"/>
      <c r="H65" s="44" t="s">
        <v>131</v>
      </c>
      <c r="I65" s="102" t="s">
        <v>289</v>
      </c>
      <c r="J65" s="688" t="s">
        <v>290</v>
      </c>
      <c r="K65" s="760"/>
      <c r="L65" s="760"/>
      <c r="M65" s="760"/>
      <c r="N65" s="760"/>
      <c r="O65" s="760"/>
      <c r="P65" s="760"/>
      <c r="Q65" s="760"/>
      <c r="R65" s="107"/>
      <c r="S65" s="52"/>
      <c r="V65" s="472" t="b">
        <f>IF(AND(V66=TRUE),TRUE,FALSE)</f>
        <v>1</v>
      </c>
    </row>
    <row r="66" spans="1:26" ht="41.25" customHeight="1" thickTop="1" thickBot="1" x14ac:dyDescent="0.3">
      <c r="A66" s="99" t="s">
        <v>123</v>
      </c>
      <c r="B66" s="100"/>
      <c r="C66" s="100"/>
      <c r="D66" s="100"/>
      <c r="E66" s="101" t="s">
        <v>126</v>
      </c>
      <c r="F66" s="101" t="s">
        <v>127</v>
      </c>
      <c r="G66" s="90"/>
      <c r="H66" s="44" t="s">
        <v>131</v>
      </c>
      <c r="I66" s="102" t="s">
        <v>291</v>
      </c>
      <c r="J66" s="804" t="s">
        <v>292</v>
      </c>
      <c r="K66" s="805"/>
      <c r="L66" s="805"/>
      <c r="M66" s="805"/>
      <c r="N66" s="805"/>
      <c r="O66" s="805"/>
      <c r="P66" s="805"/>
      <c r="Q66" s="805"/>
      <c r="R66" s="124"/>
      <c r="S66" s="103"/>
      <c r="T66" s="580">
        <v>0.5</v>
      </c>
      <c r="U66" s="575">
        <f>T66+T67</f>
        <v>1</v>
      </c>
      <c r="V66" s="218" t="b">
        <v>1</v>
      </c>
      <c r="W66" s="213">
        <f>IF(V66=TRUE,$X$66,0)</f>
        <v>0.5</v>
      </c>
      <c r="X66" s="218">
        <v>0.5</v>
      </c>
      <c r="Y66" s="213">
        <f>SUM(W66:W67)</f>
        <v>1</v>
      </c>
      <c r="Z66" s="224">
        <f>Y66/1</f>
        <v>1</v>
      </c>
    </row>
    <row r="67" spans="1:26" ht="41.25" customHeight="1" thickTop="1" thickBot="1" x14ac:dyDescent="0.3">
      <c r="A67" s="99" t="s">
        <v>123</v>
      </c>
      <c r="B67" s="100"/>
      <c r="C67" s="100"/>
      <c r="D67" s="100"/>
      <c r="E67" s="101" t="s">
        <v>126</v>
      </c>
      <c r="F67" s="101" t="s">
        <v>127</v>
      </c>
      <c r="G67" s="90"/>
      <c r="H67" s="44" t="s">
        <v>131</v>
      </c>
      <c r="I67" s="102" t="s">
        <v>293</v>
      </c>
      <c r="J67" s="876" t="s">
        <v>294</v>
      </c>
      <c r="K67" s="877"/>
      <c r="L67" s="877"/>
      <c r="M67" s="877"/>
      <c r="N67" s="877"/>
      <c r="O67" s="877"/>
      <c r="P67" s="877"/>
      <c r="Q67" s="877"/>
      <c r="R67" s="121"/>
      <c r="S67" s="103"/>
      <c r="T67" s="580">
        <v>0.5</v>
      </c>
      <c r="V67" s="218" t="b">
        <v>1</v>
      </c>
      <c r="W67" s="213">
        <f>IF(V67=TRUE,$X$66,0)</f>
        <v>0.5</v>
      </c>
    </row>
    <row r="68" spans="1:26" ht="41.25" customHeight="1" thickTop="1" thickBot="1" x14ac:dyDescent="0.3">
      <c r="A68" s="99" t="s">
        <v>123</v>
      </c>
      <c r="B68" s="88"/>
      <c r="C68" s="236"/>
      <c r="D68" s="236"/>
      <c r="E68" s="236"/>
      <c r="F68" s="105"/>
      <c r="G68" s="90"/>
      <c r="H68" s="44" t="s">
        <v>160</v>
      </c>
      <c r="I68" s="102" t="s">
        <v>295</v>
      </c>
      <c r="J68" s="801" t="s">
        <v>296</v>
      </c>
      <c r="K68" s="802"/>
      <c r="L68" s="802"/>
      <c r="M68" s="802"/>
      <c r="N68" s="802"/>
      <c r="O68" s="802"/>
      <c r="P68" s="802"/>
      <c r="Q68" s="802"/>
      <c r="R68" s="119"/>
      <c r="S68" s="52"/>
      <c r="V68" s="472" t="b">
        <f>IF(AND(V69=TRUE,V70=TRUE,V71=TRUE,V72=TRUE),TRUE, FALSE)</f>
        <v>0</v>
      </c>
    </row>
    <row r="69" spans="1:26" ht="41.25" customHeight="1" thickTop="1" thickBot="1" x14ac:dyDescent="0.3">
      <c r="A69" s="99" t="s">
        <v>123</v>
      </c>
      <c r="B69" s="100"/>
      <c r="C69" s="100"/>
      <c r="D69" s="100"/>
      <c r="E69" s="101" t="s">
        <v>126</v>
      </c>
      <c r="F69" s="101" t="s">
        <v>127</v>
      </c>
      <c r="G69" s="90"/>
      <c r="H69" s="44" t="s">
        <v>160</v>
      </c>
      <c r="I69" s="114" t="s">
        <v>297</v>
      </c>
      <c r="J69" s="891" t="s">
        <v>298</v>
      </c>
      <c r="K69" s="892"/>
      <c r="L69" s="892"/>
      <c r="M69" s="892"/>
      <c r="N69" s="892"/>
      <c r="O69" s="892"/>
      <c r="P69" s="892"/>
      <c r="Q69" s="892"/>
      <c r="R69" s="93"/>
      <c r="S69" s="103"/>
      <c r="T69" s="580">
        <f>1/4</f>
        <v>0.25</v>
      </c>
      <c r="U69" s="575">
        <f>T69+T70+T71+T72</f>
        <v>1</v>
      </c>
      <c r="V69" s="218" t="b">
        <v>1</v>
      </c>
      <c r="W69" s="213">
        <f>IF(V69=TRUE,$X$69,0)</f>
        <v>0.25</v>
      </c>
      <c r="X69" s="218">
        <v>0.25</v>
      </c>
      <c r="Y69" s="213">
        <f>SUM(W69:W72)</f>
        <v>0.75</v>
      </c>
      <c r="Z69" s="224">
        <f>Y69/1</f>
        <v>0.75</v>
      </c>
    </row>
    <row r="70" spans="1:26" ht="41.25" customHeight="1" thickTop="1" thickBot="1" x14ac:dyDescent="0.3">
      <c r="A70" s="99" t="s">
        <v>123</v>
      </c>
      <c r="B70" s="100"/>
      <c r="C70" s="100"/>
      <c r="D70" s="100"/>
      <c r="E70" s="101" t="s">
        <v>126</v>
      </c>
      <c r="F70" s="101" t="s">
        <v>127</v>
      </c>
      <c r="G70" s="90"/>
      <c r="H70" s="44" t="s">
        <v>160</v>
      </c>
      <c r="I70" s="114" t="s">
        <v>299</v>
      </c>
      <c r="J70" s="891" t="s">
        <v>300</v>
      </c>
      <c r="K70" s="892"/>
      <c r="L70" s="892"/>
      <c r="M70" s="892"/>
      <c r="N70" s="892"/>
      <c r="O70" s="892"/>
      <c r="P70" s="892"/>
      <c r="Q70" s="892"/>
      <c r="R70" s="93"/>
      <c r="S70" s="103"/>
      <c r="T70" s="580">
        <f>1/4</f>
        <v>0.25</v>
      </c>
      <c r="V70" s="218" t="b">
        <v>1</v>
      </c>
      <c r="W70" s="213">
        <f>IF(V70=TRUE,$X$69,0)</f>
        <v>0.25</v>
      </c>
    </row>
    <row r="71" spans="1:26" ht="41.25" customHeight="1" thickTop="1" thickBot="1" x14ac:dyDescent="0.3">
      <c r="A71" s="99" t="s">
        <v>123</v>
      </c>
      <c r="B71" s="100"/>
      <c r="C71" s="100"/>
      <c r="D71" s="100"/>
      <c r="E71" s="101" t="s">
        <v>126</v>
      </c>
      <c r="F71" s="101" t="s">
        <v>127</v>
      </c>
      <c r="G71" s="90"/>
      <c r="H71" s="44" t="s">
        <v>160</v>
      </c>
      <c r="I71" s="114" t="s">
        <v>301</v>
      </c>
      <c r="J71" s="891" t="s">
        <v>302</v>
      </c>
      <c r="K71" s="892"/>
      <c r="L71" s="892"/>
      <c r="M71" s="892"/>
      <c r="N71" s="892"/>
      <c r="O71" s="892"/>
      <c r="P71" s="892"/>
      <c r="Q71" s="892"/>
      <c r="R71" s="93"/>
      <c r="S71" s="103"/>
      <c r="T71" s="580">
        <f>1/4</f>
        <v>0.25</v>
      </c>
      <c r="V71" s="218" t="b">
        <v>1</v>
      </c>
      <c r="W71" s="213">
        <f>IF(V71=TRUE,$X$69,0)</f>
        <v>0.25</v>
      </c>
    </row>
    <row r="72" spans="1:26" ht="41.25" customHeight="1" thickTop="1" thickBot="1" x14ac:dyDescent="0.3">
      <c r="A72" s="99" t="s">
        <v>123</v>
      </c>
      <c r="B72" s="100"/>
      <c r="C72" s="100"/>
      <c r="D72" s="101" t="s">
        <v>125</v>
      </c>
      <c r="E72" s="101" t="s">
        <v>126</v>
      </c>
      <c r="F72" s="101" t="s">
        <v>127</v>
      </c>
      <c r="G72" s="90"/>
      <c r="H72" s="40" t="s">
        <v>160</v>
      </c>
      <c r="I72" s="114" t="s">
        <v>240</v>
      </c>
      <c r="J72" s="758" t="s">
        <v>241</v>
      </c>
      <c r="K72" s="788"/>
      <c r="L72" s="788"/>
      <c r="M72" s="788"/>
      <c r="N72" s="788"/>
      <c r="O72" s="788"/>
      <c r="P72" s="788"/>
      <c r="Q72" s="788"/>
      <c r="R72" s="110"/>
      <c r="S72" s="103"/>
      <c r="T72" s="580">
        <f>1/4</f>
        <v>0.25</v>
      </c>
      <c r="V72" s="218" t="b">
        <v>0</v>
      </c>
      <c r="W72" s="213">
        <f>IF(V72=TRUE,$X$69,0)</f>
        <v>0</v>
      </c>
    </row>
    <row r="73" spans="1:26" ht="22.5" customHeight="1" thickTop="1" x14ac:dyDescent="0.25">
      <c r="A73" s="88"/>
      <c r="B73" s="88"/>
      <c r="C73" s="236"/>
      <c r="D73" s="236"/>
      <c r="E73" s="236"/>
      <c r="F73" s="97"/>
      <c r="G73" s="90"/>
      <c r="H73" s="90"/>
      <c r="I73" s="111"/>
      <c r="J73" s="92"/>
      <c r="K73" s="90"/>
      <c r="L73" s="90"/>
      <c r="M73" s="90"/>
      <c r="N73" s="90"/>
      <c r="O73" s="90"/>
      <c r="P73" s="90"/>
      <c r="Q73" s="90"/>
      <c r="R73" s="93"/>
      <c r="S73" s="90"/>
    </row>
    <row r="74" spans="1:26" ht="22.5" customHeight="1" x14ac:dyDescent="0.25">
      <c r="A74" s="88"/>
      <c r="B74" s="88"/>
      <c r="C74" s="236"/>
      <c r="D74" s="236"/>
      <c r="E74" s="236"/>
      <c r="F74" s="105"/>
      <c r="G74" s="90"/>
      <c r="H74" s="90"/>
      <c r="I74" s="111"/>
      <c r="J74" s="90"/>
      <c r="K74" s="90"/>
      <c r="L74" s="90"/>
      <c r="M74" s="90"/>
      <c r="N74" s="90"/>
      <c r="O74" s="90"/>
      <c r="P74" s="90"/>
      <c r="Q74" s="90"/>
      <c r="R74" s="90"/>
      <c r="S74" s="90"/>
    </row>
    <row r="75" spans="1:26" ht="22.5" customHeight="1" thickBot="1" x14ac:dyDescent="0.3">
      <c r="A75" s="88"/>
      <c r="B75" s="88"/>
      <c r="C75" s="236"/>
      <c r="D75" s="236"/>
      <c r="E75" s="236"/>
      <c r="F75" s="105"/>
      <c r="G75" s="90"/>
      <c r="H75" s="715" t="s">
        <v>154</v>
      </c>
      <c r="I75" s="715"/>
      <c r="J75" s="715"/>
      <c r="K75" s="715"/>
      <c r="L75" s="715"/>
      <c r="M75" s="715"/>
      <c r="N75" s="715"/>
      <c r="O75" s="715"/>
      <c r="P75" s="715"/>
      <c r="Q75" s="715"/>
      <c r="R75" s="715"/>
      <c r="S75" s="716"/>
    </row>
    <row r="76" spans="1:26" ht="7.5" customHeight="1" thickTop="1" x14ac:dyDescent="0.25">
      <c r="A76" s="88"/>
      <c r="B76" s="88"/>
      <c r="C76" s="236"/>
      <c r="D76" s="236"/>
      <c r="E76" s="236"/>
      <c r="F76" s="105"/>
      <c r="G76" s="90"/>
      <c r="H76" s="90"/>
      <c r="I76" s="111"/>
      <c r="J76" s="90"/>
      <c r="K76" s="90"/>
      <c r="L76" s="90"/>
      <c r="M76" s="90"/>
      <c r="N76" s="90"/>
      <c r="O76" s="90"/>
      <c r="P76" s="90"/>
      <c r="Q76" s="90"/>
      <c r="R76" s="90"/>
      <c r="S76" s="90"/>
    </row>
    <row r="77" spans="1:26" ht="67.5" customHeight="1" thickBot="1" x14ac:dyDescent="0.3">
      <c r="A77" s="88"/>
      <c r="B77" s="88"/>
      <c r="C77" s="236"/>
      <c r="D77" s="236"/>
      <c r="E77" s="236"/>
      <c r="F77" s="105"/>
      <c r="G77" s="90"/>
      <c r="H77" s="651" t="s">
        <v>155</v>
      </c>
      <c r="I77" s="789"/>
      <c r="J77" s="789"/>
      <c r="K77" s="789"/>
      <c r="L77" s="789"/>
      <c r="M77" s="789"/>
      <c r="N77" s="789"/>
      <c r="O77" s="789"/>
      <c r="P77" s="789"/>
      <c r="Q77" s="789"/>
      <c r="R77" s="789"/>
      <c r="S77" s="790"/>
    </row>
    <row r="78" spans="1:26" ht="7.5" customHeight="1" thickTop="1" x14ac:dyDescent="0.25">
      <c r="A78" s="88"/>
      <c r="B78" s="88"/>
      <c r="C78" s="236"/>
      <c r="D78" s="236"/>
      <c r="E78" s="236"/>
      <c r="F78" s="97"/>
      <c r="G78" s="90"/>
      <c r="H78" s="90"/>
      <c r="I78" s="111"/>
      <c r="J78" s="92"/>
      <c r="K78" s="90"/>
      <c r="L78" s="90"/>
      <c r="M78" s="90"/>
      <c r="N78" s="90"/>
      <c r="O78" s="90"/>
      <c r="P78" s="90"/>
      <c r="Q78" s="90"/>
      <c r="R78" s="93"/>
      <c r="S78" s="90"/>
    </row>
    <row r="79" spans="1:26" ht="22.5" customHeight="1" thickBot="1" x14ac:dyDescent="0.3">
      <c r="A79" s="88"/>
      <c r="B79" s="88"/>
      <c r="C79" s="236"/>
      <c r="D79" s="236"/>
      <c r="E79" s="236"/>
      <c r="F79" s="105"/>
      <c r="G79" s="90"/>
      <c r="H79" s="791" t="s">
        <v>117</v>
      </c>
      <c r="I79" s="792"/>
      <c r="J79" s="703" t="s">
        <v>156</v>
      </c>
      <c r="K79" s="795"/>
      <c r="L79" s="795"/>
      <c r="M79" s="795"/>
      <c r="N79" s="795"/>
      <c r="O79" s="795"/>
      <c r="P79" s="795"/>
      <c r="Q79" s="795"/>
      <c r="R79" s="795"/>
      <c r="S79" s="796"/>
      <c r="V79" s="373" t="s">
        <v>945</v>
      </c>
      <c r="W79" s="252">
        <f>(U84+U86+U88)/3</f>
        <v>1</v>
      </c>
    </row>
    <row r="80" spans="1:26" ht="7.5" customHeight="1" thickTop="1" x14ac:dyDescent="0.25">
      <c r="A80" s="88"/>
      <c r="B80" s="88"/>
      <c r="C80" s="236"/>
      <c r="D80" s="236"/>
      <c r="E80" s="236"/>
      <c r="F80" s="105"/>
      <c r="G80" s="90"/>
      <c r="H80" s="90"/>
      <c r="I80" s="111"/>
      <c r="J80" s="90"/>
      <c r="K80" s="90"/>
      <c r="L80" s="90"/>
      <c r="M80" s="90"/>
      <c r="N80" s="90"/>
      <c r="O80" s="90"/>
      <c r="P80" s="90"/>
      <c r="Q80" s="90"/>
      <c r="R80" s="90"/>
      <c r="S80" s="90"/>
    </row>
    <row r="81" spans="1:26" ht="150.75" customHeight="1" thickBot="1" x14ac:dyDescent="0.3">
      <c r="A81" s="88"/>
      <c r="B81" s="88"/>
      <c r="C81" s="236"/>
      <c r="D81" s="236"/>
      <c r="E81" s="236"/>
      <c r="F81" s="105"/>
      <c r="G81" s="90"/>
      <c r="H81" s="659" t="s">
        <v>157</v>
      </c>
      <c r="I81" s="786"/>
      <c r="J81" s="786"/>
      <c r="K81" s="786"/>
      <c r="L81" s="786"/>
      <c r="M81" s="786"/>
      <c r="N81" s="786"/>
      <c r="O81" s="786"/>
      <c r="P81" s="786"/>
      <c r="Q81" s="786"/>
      <c r="R81" s="786"/>
      <c r="S81" s="787"/>
    </row>
    <row r="82" spans="1:26" ht="7.5" customHeight="1" thickTop="1" x14ac:dyDescent="0.25">
      <c r="A82" s="88"/>
      <c r="B82" s="88"/>
      <c r="C82" s="236"/>
      <c r="D82" s="236"/>
      <c r="E82" s="236"/>
      <c r="F82" s="105"/>
      <c r="G82" s="90"/>
      <c r="H82" s="240"/>
      <c r="I82" s="241"/>
      <c r="J82" s="241"/>
      <c r="K82" s="241"/>
      <c r="L82" s="241"/>
      <c r="M82" s="241"/>
      <c r="N82" s="241"/>
      <c r="O82" s="241"/>
      <c r="P82" s="241"/>
      <c r="Q82" s="241"/>
      <c r="R82" s="241"/>
      <c r="S82" s="241"/>
    </row>
    <row r="83" spans="1:26" ht="41.25" customHeight="1" thickBot="1" x14ac:dyDescent="0.3">
      <c r="A83" s="88"/>
      <c r="B83" s="88"/>
      <c r="C83" s="236"/>
      <c r="D83" s="236"/>
      <c r="E83" s="236"/>
      <c r="F83" s="97"/>
      <c r="G83" s="90"/>
      <c r="H83" s="35" t="s">
        <v>120</v>
      </c>
      <c r="I83" s="51" t="s">
        <v>946</v>
      </c>
      <c r="J83" s="36" t="s">
        <v>121</v>
      </c>
      <c r="K83" s="98"/>
      <c r="L83" s="98"/>
      <c r="M83" s="98"/>
      <c r="N83" s="98"/>
      <c r="O83" s="98"/>
      <c r="P83" s="98"/>
      <c r="Q83" s="98"/>
      <c r="R83" s="93"/>
      <c r="S83" s="35" t="s">
        <v>122</v>
      </c>
      <c r="V83" s="210" t="s">
        <v>825</v>
      </c>
      <c r="W83" s="211" t="s">
        <v>826</v>
      </c>
      <c r="X83" s="211" t="s">
        <v>827</v>
      </c>
      <c r="Y83" s="212" t="s">
        <v>832</v>
      </c>
      <c r="Z83" s="223" t="s">
        <v>863</v>
      </c>
    </row>
    <row r="84" spans="1:26" ht="56.25" customHeight="1" thickTop="1" thickBot="1" x14ac:dyDescent="0.3">
      <c r="A84" s="99" t="s">
        <v>123</v>
      </c>
      <c r="B84" s="100"/>
      <c r="C84" s="101" t="s">
        <v>124</v>
      </c>
      <c r="D84" s="101" t="s">
        <v>125</v>
      </c>
      <c r="E84" s="101" t="s">
        <v>126</v>
      </c>
      <c r="F84" s="101" t="s">
        <v>127</v>
      </c>
      <c r="G84" s="90"/>
      <c r="H84" s="40" t="s">
        <v>128</v>
      </c>
      <c r="I84" s="102" t="s">
        <v>158</v>
      </c>
      <c r="J84" s="663" t="s">
        <v>159</v>
      </c>
      <c r="K84" s="664"/>
      <c r="L84" s="664"/>
      <c r="M84" s="664"/>
      <c r="N84" s="664"/>
      <c r="O84" s="664"/>
      <c r="P84" s="664"/>
      <c r="Q84" s="664"/>
      <c r="R84" s="231"/>
      <c r="S84" s="103"/>
      <c r="T84" s="580">
        <v>1</v>
      </c>
      <c r="U84" s="575">
        <f>T84</f>
        <v>1</v>
      </c>
      <c r="V84" s="218" t="b">
        <v>1</v>
      </c>
      <c r="W84" s="213">
        <f>IF(V84=TRUE,$X$84,0)</f>
        <v>1</v>
      </c>
      <c r="X84" s="213">
        <v>1</v>
      </c>
      <c r="Y84" s="213">
        <f>SUM(W84)</f>
        <v>1</v>
      </c>
      <c r="Z84" s="224">
        <f>Y84/1</f>
        <v>1</v>
      </c>
    </row>
    <row r="85" spans="1:26" ht="41.25" customHeight="1" thickTop="1" thickBot="1" x14ac:dyDescent="0.3">
      <c r="A85" s="99" t="s">
        <v>123</v>
      </c>
      <c r="B85" s="88"/>
      <c r="C85" s="236"/>
      <c r="D85" s="236"/>
      <c r="E85" s="236"/>
      <c r="F85" s="105"/>
      <c r="G85" s="90"/>
      <c r="H85" s="44" t="s">
        <v>242</v>
      </c>
      <c r="I85" s="102" t="s">
        <v>243</v>
      </c>
      <c r="J85" s="797" t="s">
        <v>244</v>
      </c>
      <c r="K85" s="798"/>
      <c r="L85" s="798"/>
      <c r="M85" s="798"/>
      <c r="N85" s="798"/>
      <c r="O85" s="798"/>
      <c r="P85" s="798"/>
      <c r="Q85" s="798"/>
      <c r="R85" s="107"/>
      <c r="S85" s="52"/>
      <c r="V85" s="472" t="b">
        <f>IF(AND(V86=TRUE),TRUE,FALSE)</f>
        <v>1</v>
      </c>
    </row>
    <row r="86" spans="1:26" ht="56.25" customHeight="1" thickTop="1" thickBot="1" x14ac:dyDescent="0.3">
      <c r="A86" s="99" t="s">
        <v>123</v>
      </c>
      <c r="B86" s="100"/>
      <c r="C86" s="100"/>
      <c r="D86" s="101" t="s">
        <v>125</v>
      </c>
      <c r="E86" s="101" t="s">
        <v>126</v>
      </c>
      <c r="F86" s="101" t="s">
        <v>127</v>
      </c>
      <c r="G86" s="90"/>
      <c r="H86" s="44" t="s">
        <v>242</v>
      </c>
      <c r="I86" s="114" t="s">
        <v>245</v>
      </c>
      <c r="J86" s="720" t="s">
        <v>246</v>
      </c>
      <c r="K86" s="799"/>
      <c r="L86" s="799"/>
      <c r="M86" s="799"/>
      <c r="N86" s="799"/>
      <c r="O86" s="799"/>
      <c r="P86" s="799"/>
      <c r="Q86" s="799"/>
      <c r="R86" s="110"/>
      <c r="S86" s="103"/>
      <c r="T86" s="580">
        <v>1</v>
      </c>
      <c r="U86" s="575">
        <f>T86</f>
        <v>1</v>
      </c>
      <c r="V86" s="218" t="b">
        <v>1</v>
      </c>
      <c r="W86" s="213">
        <f>IF(V86=TRUE,$X$84,0)</f>
        <v>1</v>
      </c>
      <c r="Y86" s="213">
        <f>SUM(W86)</f>
        <v>1</v>
      </c>
      <c r="Z86" s="224">
        <f>Y86/1</f>
        <v>1</v>
      </c>
    </row>
    <row r="87" spans="1:26" ht="41.25" customHeight="1" thickTop="1" thickBot="1" x14ac:dyDescent="0.3">
      <c r="A87" s="99" t="s">
        <v>123</v>
      </c>
      <c r="B87" s="88"/>
      <c r="C87" s="236"/>
      <c r="D87" s="104"/>
      <c r="E87" s="116"/>
      <c r="F87" s="116"/>
      <c r="G87" s="90"/>
      <c r="H87" s="44" t="s">
        <v>160</v>
      </c>
      <c r="I87" s="102" t="s">
        <v>161</v>
      </c>
      <c r="J87" s="689" t="s">
        <v>162</v>
      </c>
      <c r="K87" s="760"/>
      <c r="L87" s="760"/>
      <c r="M87" s="760"/>
      <c r="N87" s="760"/>
      <c r="O87" s="760"/>
      <c r="P87" s="760"/>
      <c r="Q87" s="760"/>
      <c r="R87" s="107"/>
      <c r="S87" s="108"/>
      <c r="V87" s="472" t="b">
        <f>IF(AND(V88=TRUE),TRUE,FALSE)</f>
        <v>1</v>
      </c>
    </row>
    <row r="88" spans="1:26" ht="41.25" customHeight="1" thickTop="1" thickBot="1" x14ac:dyDescent="0.3">
      <c r="A88" s="99" t="s">
        <v>123</v>
      </c>
      <c r="B88" s="100"/>
      <c r="C88" s="101" t="s">
        <v>124</v>
      </c>
      <c r="D88" s="101" t="s">
        <v>125</v>
      </c>
      <c r="E88" s="101" t="s">
        <v>126</v>
      </c>
      <c r="F88" s="101" t="s">
        <v>127</v>
      </c>
      <c r="G88" s="90"/>
      <c r="H88" s="40" t="s">
        <v>160</v>
      </c>
      <c r="I88" s="114" t="s">
        <v>163</v>
      </c>
      <c r="J88" s="758" t="s">
        <v>164</v>
      </c>
      <c r="K88" s="788"/>
      <c r="L88" s="788"/>
      <c r="M88" s="788"/>
      <c r="N88" s="788"/>
      <c r="O88" s="788"/>
      <c r="P88" s="788"/>
      <c r="Q88" s="788"/>
      <c r="R88" s="110"/>
      <c r="S88" s="103"/>
      <c r="T88" s="580">
        <v>1</v>
      </c>
      <c r="U88" s="575">
        <f>T88</f>
        <v>1</v>
      </c>
      <c r="V88" s="218" t="b">
        <v>1</v>
      </c>
      <c r="W88" s="213">
        <f>IF(V88=TRUE,$X$84,0)</f>
        <v>1</v>
      </c>
      <c r="Y88" s="213">
        <f>SUM(W88)</f>
        <v>1</v>
      </c>
      <c r="Z88" s="224">
        <f>Y88/1</f>
        <v>1</v>
      </c>
    </row>
    <row r="89" spans="1:26" ht="22.5" customHeight="1" thickTop="1" x14ac:dyDescent="0.25">
      <c r="A89" s="88"/>
      <c r="B89" s="88"/>
      <c r="C89" s="88"/>
      <c r="D89" s="88"/>
      <c r="E89" s="88"/>
      <c r="F89" s="89"/>
      <c r="G89" s="90"/>
      <c r="H89" s="90"/>
      <c r="I89" s="89"/>
      <c r="J89" s="90"/>
      <c r="K89" s="90"/>
      <c r="L89" s="90"/>
      <c r="M89" s="90"/>
      <c r="N89" s="90"/>
      <c r="O89" s="90"/>
      <c r="P89" s="90"/>
      <c r="Q89" s="90"/>
      <c r="R89" s="90"/>
      <c r="S89" s="90"/>
    </row>
    <row r="90" spans="1:26" ht="22.5" customHeight="1" x14ac:dyDescent="0.25">
      <c r="A90" s="117"/>
      <c r="B90" s="29"/>
      <c r="C90" s="90"/>
      <c r="D90" s="90"/>
      <c r="E90" s="90"/>
      <c r="F90" s="90"/>
      <c r="G90" s="90"/>
      <c r="H90" s="90"/>
      <c r="I90" s="111"/>
      <c r="J90" s="90"/>
      <c r="K90" s="90"/>
      <c r="L90" s="90"/>
      <c r="M90" s="90"/>
      <c r="N90" s="90"/>
      <c r="O90" s="90"/>
      <c r="P90" s="90"/>
      <c r="Q90" s="90"/>
      <c r="R90" s="93"/>
      <c r="S90" s="90"/>
    </row>
    <row r="91" spans="1:26" ht="30" customHeight="1" thickBot="1" x14ac:dyDescent="0.3">
      <c r="A91" s="117"/>
      <c r="B91" s="29"/>
      <c r="C91" s="90"/>
      <c r="D91" s="90"/>
      <c r="E91" s="90"/>
      <c r="F91" s="90"/>
      <c r="G91" s="90"/>
      <c r="H91" s="699" t="s">
        <v>165</v>
      </c>
      <c r="I91" s="699"/>
      <c r="J91" s="699"/>
      <c r="K91" s="699"/>
      <c r="L91" s="699"/>
      <c r="M91" s="699"/>
      <c r="N91" s="699"/>
      <c r="O91" s="699"/>
      <c r="P91" s="699"/>
      <c r="Q91" s="699"/>
      <c r="R91" s="699"/>
      <c r="S91" s="700"/>
    </row>
    <row r="92" spans="1:26" ht="7.5" customHeight="1" thickTop="1" x14ac:dyDescent="0.25">
      <c r="A92" s="90"/>
      <c r="B92" s="29"/>
      <c r="C92" s="90"/>
      <c r="D92" s="90"/>
      <c r="E92" s="90"/>
      <c r="F92" s="90"/>
      <c r="G92" s="90"/>
      <c r="H92" s="90"/>
      <c r="I92" s="89"/>
      <c r="J92" s="92"/>
      <c r="K92" s="90"/>
      <c r="L92" s="90"/>
      <c r="M92" s="90"/>
      <c r="N92" s="90"/>
      <c r="O92" s="90"/>
      <c r="P92" s="90"/>
      <c r="Q92" s="90"/>
      <c r="R92" s="93"/>
      <c r="S92" s="90"/>
    </row>
    <row r="93" spans="1:26" ht="106.5" customHeight="1" thickBot="1" x14ac:dyDescent="0.4">
      <c r="A93" s="90"/>
      <c r="B93" s="27"/>
      <c r="C93" s="90"/>
      <c r="D93" s="90"/>
      <c r="E93" s="90"/>
      <c r="F93" s="90"/>
      <c r="G93" s="90"/>
      <c r="H93" s="651" t="s">
        <v>166</v>
      </c>
      <c r="I93" s="789"/>
      <c r="J93" s="789"/>
      <c r="K93" s="789"/>
      <c r="L93" s="789"/>
      <c r="M93" s="789"/>
      <c r="N93" s="789"/>
      <c r="O93" s="789"/>
      <c r="P93" s="789"/>
      <c r="Q93" s="789"/>
      <c r="R93" s="789"/>
      <c r="S93" s="790"/>
      <c r="Y93" s="221"/>
      <c r="Z93" s="222">
        <f>AVERAGE(Z100:Z202)</f>
        <v>0.81470588235294117</v>
      </c>
    </row>
    <row r="94" spans="1:26" ht="7.5" customHeight="1" thickTop="1" x14ac:dyDescent="0.25">
      <c r="A94" s="90"/>
      <c r="B94" s="27"/>
      <c r="C94" s="90"/>
      <c r="D94" s="90"/>
      <c r="E94" s="90"/>
      <c r="F94" s="90"/>
      <c r="G94" s="90"/>
      <c r="H94" s="94"/>
      <c r="I94" s="95"/>
      <c r="J94" s="94"/>
      <c r="K94" s="94"/>
      <c r="L94" s="94"/>
      <c r="M94" s="94"/>
      <c r="N94" s="94"/>
      <c r="O94" s="94"/>
      <c r="P94" s="94"/>
      <c r="Q94" s="94"/>
      <c r="R94" s="94"/>
      <c r="S94" s="94"/>
    </row>
    <row r="95" spans="1:26" ht="22.5" customHeight="1" thickBot="1" x14ac:dyDescent="0.3">
      <c r="A95" s="90"/>
      <c r="B95" s="27"/>
      <c r="C95" s="90"/>
      <c r="D95" s="90"/>
      <c r="E95" s="90"/>
      <c r="F95" s="90"/>
      <c r="G95" s="90"/>
      <c r="H95" s="791" t="s">
        <v>117</v>
      </c>
      <c r="I95" s="792"/>
      <c r="J95" s="685" t="s">
        <v>167</v>
      </c>
      <c r="K95" s="793"/>
      <c r="L95" s="793"/>
      <c r="M95" s="793"/>
      <c r="N95" s="793"/>
      <c r="O95" s="793"/>
      <c r="P95" s="793"/>
      <c r="Q95" s="793"/>
      <c r="R95" s="793"/>
      <c r="S95" s="794"/>
      <c r="V95" s="373" t="s">
        <v>945</v>
      </c>
      <c r="W95" s="252">
        <f>(U100+U102)/2</f>
        <v>1</v>
      </c>
    </row>
    <row r="96" spans="1:26" ht="7.5" customHeight="1" thickTop="1" x14ac:dyDescent="0.25">
      <c r="A96" s="90"/>
      <c r="B96" s="29"/>
      <c r="C96" s="90"/>
      <c r="D96" s="90"/>
      <c r="E96" s="90"/>
      <c r="F96" s="90"/>
      <c r="G96" s="90"/>
      <c r="H96" s="90"/>
      <c r="I96" s="89"/>
      <c r="J96" s="92"/>
      <c r="K96" s="90"/>
      <c r="L96" s="90"/>
      <c r="M96" s="90"/>
      <c r="N96" s="90"/>
      <c r="O96" s="90"/>
      <c r="P96" s="90"/>
      <c r="Q96" s="90"/>
      <c r="R96" s="93"/>
      <c r="S96" s="90"/>
    </row>
    <row r="97" spans="1:26" ht="85.5" customHeight="1" thickBot="1" x14ac:dyDescent="0.3">
      <c r="A97" s="90"/>
      <c r="B97" s="27"/>
      <c r="C97" s="90"/>
      <c r="D97" s="90"/>
      <c r="E97" s="90"/>
      <c r="F97" s="90"/>
      <c r="G97" s="90"/>
      <c r="H97" s="658" t="s">
        <v>168</v>
      </c>
      <c r="I97" s="786"/>
      <c r="J97" s="786"/>
      <c r="K97" s="786"/>
      <c r="L97" s="786"/>
      <c r="M97" s="786"/>
      <c r="N97" s="786"/>
      <c r="O97" s="786"/>
      <c r="P97" s="786"/>
      <c r="Q97" s="786"/>
      <c r="R97" s="786"/>
      <c r="S97" s="787"/>
    </row>
    <row r="98" spans="1:26" ht="12.75" customHeight="1" thickTop="1" x14ac:dyDescent="0.25">
      <c r="A98" s="90"/>
      <c r="B98" s="27"/>
      <c r="C98" s="90"/>
      <c r="D98" s="90"/>
      <c r="E98" s="90"/>
      <c r="F98" s="90"/>
      <c r="G98" s="90"/>
      <c r="H98" s="90"/>
      <c r="I98" s="111"/>
      <c r="J98" s="90"/>
      <c r="K98" s="90"/>
      <c r="L98" s="90"/>
      <c r="M98" s="90"/>
      <c r="N98" s="90"/>
      <c r="O98" s="90"/>
      <c r="P98" s="90"/>
      <c r="Q98" s="90"/>
      <c r="R98" s="90"/>
      <c r="S98" s="90"/>
    </row>
    <row r="99" spans="1:26" ht="41.25" customHeight="1" thickBot="1" x14ac:dyDescent="0.3">
      <c r="A99" s="96" t="s">
        <v>112</v>
      </c>
      <c r="B99" s="29"/>
      <c r="C99" s="90"/>
      <c r="D99" s="90"/>
      <c r="E99" s="90"/>
      <c r="F99" s="90"/>
      <c r="G99" s="90"/>
      <c r="H99" s="35" t="s">
        <v>120</v>
      </c>
      <c r="I99" s="51" t="s">
        <v>946</v>
      </c>
      <c r="J99" s="36" t="s">
        <v>121</v>
      </c>
      <c r="K99" s="98"/>
      <c r="L99" s="98"/>
      <c r="M99" s="98"/>
      <c r="N99" s="98"/>
      <c r="O99" s="98"/>
      <c r="P99" s="98"/>
      <c r="Q99" s="98"/>
      <c r="R99" s="93"/>
      <c r="S99" s="35" t="s">
        <v>122</v>
      </c>
      <c r="V99" s="210" t="s">
        <v>825</v>
      </c>
      <c r="W99" s="211" t="s">
        <v>826</v>
      </c>
      <c r="X99" s="211" t="s">
        <v>827</v>
      </c>
      <c r="Y99" s="217" t="s">
        <v>833</v>
      </c>
      <c r="Z99" s="225" t="s">
        <v>863</v>
      </c>
    </row>
    <row r="100" spans="1:26" ht="41.25" customHeight="1" thickTop="1" thickBot="1" x14ac:dyDescent="0.3">
      <c r="A100" s="58" t="s">
        <v>123</v>
      </c>
      <c r="B100" s="29"/>
      <c r="C100" s="101" t="s">
        <v>124</v>
      </c>
      <c r="D100" s="101" t="s">
        <v>125</v>
      </c>
      <c r="E100" s="101" t="s">
        <v>126</v>
      </c>
      <c r="F100" s="101" t="s">
        <v>127</v>
      </c>
      <c r="G100" s="90"/>
      <c r="H100" s="59" t="s">
        <v>128</v>
      </c>
      <c r="I100" s="102" t="s">
        <v>129</v>
      </c>
      <c r="J100" s="669" t="s">
        <v>169</v>
      </c>
      <c r="K100" s="670"/>
      <c r="L100" s="670"/>
      <c r="M100" s="670"/>
      <c r="N100" s="670"/>
      <c r="O100" s="670"/>
      <c r="P100" s="670"/>
      <c r="Q100" s="670"/>
      <c r="R100" s="231"/>
      <c r="S100" s="118"/>
      <c r="T100" s="580">
        <v>1</v>
      </c>
      <c r="U100" s="575">
        <f>T100</f>
        <v>1</v>
      </c>
      <c r="V100" s="218" t="b">
        <v>1</v>
      </c>
      <c r="W100" s="213">
        <f>IF(V100=TRUE,$X$100,0)</f>
        <v>1</v>
      </c>
      <c r="X100" s="213">
        <v>1</v>
      </c>
      <c r="Y100" s="213">
        <f>SUM(W100)</f>
        <v>1</v>
      </c>
      <c r="Z100" s="224">
        <f>Y100/1</f>
        <v>1</v>
      </c>
    </row>
    <row r="101" spans="1:26" ht="41.25" customHeight="1" thickTop="1" thickBot="1" x14ac:dyDescent="0.3">
      <c r="A101" s="58" t="s">
        <v>123</v>
      </c>
      <c r="B101" s="29"/>
      <c r="C101" s="93"/>
      <c r="D101" s="93"/>
      <c r="E101" s="93"/>
      <c r="F101" s="93"/>
      <c r="G101" s="90"/>
      <c r="H101" s="59" t="s">
        <v>131</v>
      </c>
      <c r="I101" s="102" t="s">
        <v>132</v>
      </c>
      <c r="J101" s="763" t="s">
        <v>247</v>
      </c>
      <c r="K101" s="764"/>
      <c r="L101" s="764"/>
      <c r="M101" s="764"/>
      <c r="N101" s="764"/>
      <c r="O101" s="764"/>
      <c r="P101" s="764"/>
      <c r="Q101" s="764"/>
      <c r="R101" s="119"/>
      <c r="S101" s="108"/>
      <c r="V101" s="472" t="b">
        <f>IF(AND(V102=TRUE,V103=TRUE),TRUE,FALSE)</f>
        <v>1</v>
      </c>
    </row>
    <row r="102" spans="1:26" ht="41.25" customHeight="1" thickTop="1" thickBot="1" x14ac:dyDescent="0.3">
      <c r="A102" s="58" t="s">
        <v>123</v>
      </c>
      <c r="B102" s="29"/>
      <c r="C102" s="116"/>
      <c r="D102" s="101" t="s">
        <v>125</v>
      </c>
      <c r="E102" s="101" t="s">
        <v>126</v>
      </c>
      <c r="F102" s="101" t="s">
        <v>127</v>
      </c>
      <c r="G102" s="90"/>
      <c r="H102" s="59" t="s">
        <v>131</v>
      </c>
      <c r="I102" s="114" t="s">
        <v>219</v>
      </c>
      <c r="J102" s="773" t="s">
        <v>248</v>
      </c>
      <c r="K102" s="774"/>
      <c r="L102" s="774"/>
      <c r="M102" s="774"/>
      <c r="N102" s="774"/>
      <c r="O102" s="774"/>
      <c r="P102" s="774"/>
      <c r="Q102" s="774"/>
      <c r="R102" s="112"/>
      <c r="S102" s="118"/>
      <c r="T102" s="580">
        <f>1/4</f>
        <v>0.25</v>
      </c>
      <c r="U102" s="575">
        <f>T102+T103+T105+T106</f>
        <v>1</v>
      </c>
      <c r="V102" s="218" t="b">
        <v>1</v>
      </c>
      <c r="W102" s="213">
        <f>IF(V102=TRUE,$X$102,0)</f>
        <v>0.25</v>
      </c>
      <c r="X102" s="218">
        <v>0.25</v>
      </c>
      <c r="Y102" s="213">
        <f>SUM(W102:W106)</f>
        <v>0.75</v>
      </c>
      <c r="Z102" s="224">
        <f>Y102/1</f>
        <v>0.75</v>
      </c>
    </row>
    <row r="103" spans="1:26" ht="41.25" customHeight="1" thickTop="1" thickBot="1" x14ac:dyDescent="0.3">
      <c r="A103" s="58" t="s">
        <v>123</v>
      </c>
      <c r="B103" s="29"/>
      <c r="C103" s="116"/>
      <c r="D103" s="101" t="s">
        <v>125</v>
      </c>
      <c r="E103" s="101" t="s">
        <v>126</v>
      </c>
      <c r="F103" s="101" t="s">
        <v>127</v>
      </c>
      <c r="G103" s="90"/>
      <c r="H103" s="59" t="s">
        <v>131</v>
      </c>
      <c r="I103" s="114" t="s">
        <v>134</v>
      </c>
      <c r="J103" s="775" t="s">
        <v>249</v>
      </c>
      <c r="K103" s="776"/>
      <c r="L103" s="776"/>
      <c r="M103" s="776"/>
      <c r="N103" s="776"/>
      <c r="O103" s="776"/>
      <c r="P103" s="776"/>
      <c r="Q103" s="776"/>
      <c r="R103" s="120"/>
      <c r="S103" s="118"/>
      <c r="T103" s="580">
        <f>1/4</f>
        <v>0.25</v>
      </c>
      <c r="V103" s="218" t="b">
        <v>1</v>
      </c>
      <c r="W103" s="213">
        <f>IF(V103=TRUE,$X$102,0)</f>
        <v>0.25</v>
      </c>
    </row>
    <row r="104" spans="1:26" ht="41.25" customHeight="1" thickTop="1" thickBot="1" x14ac:dyDescent="0.3">
      <c r="A104" s="58" t="s">
        <v>347</v>
      </c>
      <c r="B104" s="29"/>
      <c r="C104" s="116"/>
      <c r="D104" s="116"/>
      <c r="E104" s="116"/>
      <c r="F104" s="116"/>
      <c r="G104" s="90"/>
      <c r="H104" s="59" t="s">
        <v>131</v>
      </c>
      <c r="I104" s="106" t="s">
        <v>272</v>
      </c>
      <c r="J104" s="912" t="s">
        <v>396</v>
      </c>
      <c r="K104" s="913"/>
      <c r="L104" s="913"/>
      <c r="M104" s="913"/>
      <c r="N104" s="913"/>
      <c r="O104" s="913"/>
      <c r="P104" s="913"/>
      <c r="Q104" s="913"/>
      <c r="R104" s="107"/>
      <c r="S104" s="142"/>
      <c r="V104" s="472" t="b">
        <f>IF(AND(V105=TRUE,V106=TRUE),TRUE,FALSE)</f>
        <v>0</v>
      </c>
    </row>
    <row r="105" spans="1:26" ht="41.25" customHeight="1" thickTop="1" thickBot="1" x14ac:dyDescent="0.3">
      <c r="A105" s="58" t="s">
        <v>347</v>
      </c>
      <c r="B105" s="29"/>
      <c r="C105" s="116"/>
      <c r="D105" s="101" t="s">
        <v>125</v>
      </c>
      <c r="E105" s="101" t="s">
        <v>126</v>
      </c>
      <c r="F105" s="101" t="s">
        <v>127</v>
      </c>
      <c r="G105" s="90"/>
      <c r="H105" s="59" t="s">
        <v>131</v>
      </c>
      <c r="I105" s="114" t="s">
        <v>274</v>
      </c>
      <c r="J105" s="914" t="s">
        <v>397</v>
      </c>
      <c r="K105" s="915"/>
      <c r="L105" s="915"/>
      <c r="M105" s="915"/>
      <c r="N105" s="915"/>
      <c r="O105" s="915"/>
      <c r="P105" s="915"/>
      <c r="Q105" s="915"/>
      <c r="R105" s="124"/>
      <c r="S105" s="118"/>
      <c r="T105" s="580">
        <f>1/4</f>
        <v>0.25</v>
      </c>
      <c r="V105" s="218" t="b">
        <v>0</v>
      </c>
      <c r="W105" s="213">
        <f>IF(V105=TRUE,$X$102,0)</f>
        <v>0</v>
      </c>
    </row>
    <row r="106" spans="1:26" ht="41.25" customHeight="1" thickTop="1" thickBot="1" x14ac:dyDescent="0.3">
      <c r="A106" s="58" t="s">
        <v>347</v>
      </c>
      <c r="B106" s="29"/>
      <c r="C106" s="116"/>
      <c r="D106" s="101" t="s">
        <v>125</v>
      </c>
      <c r="E106" s="101" t="s">
        <v>126</v>
      </c>
      <c r="F106" s="101" t="s">
        <v>127</v>
      </c>
      <c r="G106" s="90"/>
      <c r="H106" s="59" t="s">
        <v>131</v>
      </c>
      <c r="I106" s="114" t="s">
        <v>398</v>
      </c>
      <c r="J106" s="771" t="s">
        <v>399</v>
      </c>
      <c r="K106" s="772"/>
      <c r="L106" s="772"/>
      <c r="M106" s="772"/>
      <c r="N106" s="772"/>
      <c r="O106" s="772"/>
      <c r="P106" s="772"/>
      <c r="Q106" s="772"/>
      <c r="R106" s="121"/>
      <c r="S106" s="118"/>
      <c r="T106" s="580">
        <f>1/4</f>
        <v>0.25</v>
      </c>
      <c r="V106" s="218" t="b">
        <v>1</v>
      </c>
      <c r="W106" s="213">
        <f>IF(V106=TRUE,$X$102,0)</f>
        <v>0.25</v>
      </c>
    </row>
    <row r="107" spans="1:26" ht="21.75" customHeight="1" thickTop="1" x14ac:dyDescent="0.25">
      <c r="A107" s="88"/>
      <c r="B107" s="88"/>
      <c r="C107" s="88"/>
      <c r="D107" s="88"/>
      <c r="E107" s="88"/>
      <c r="F107" s="89"/>
      <c r="G107" s="90"/>
      <c r="H107" s="90"/>
      <c r="I107" s="89"/>
      <c r="J107" s="90"/>
      <c r="K107" s="90"/>
      <c r="L107" s="90"/>
      <c r="M107" s="90"/>
      <c r="N107" s="90"/>
      <c r="O107" s="90"/>
      <c r="P107" s="90"/>
      <c r="Q107" s="90"/>
      <c r="R107" s="90"/>
      <c r="S107" s="90"/>
    </row>
    <row r="108" spans="1:26" ht="22.5" customHeight="1" thickBot="1" x14ac:dyDescent="0.3">
      <c r="A108" s="29"/>
      <c r="B108" s="29"/>
      <c r="C108" s="93"/>
      <c r="D108" s="93"/>
      <c r="E108" s="93"/>
      <c r="F108" s="93"/>
      <c r="G108" s="90"/>
      <c r="H108" s="653" t="s">
        <v>117</v>
      </c>
      <c r="I108" s="654"/>
      <c r="J108" s="685" t="s">
        <v>170</v>
      </c>
      <c r="K108" s="686"/>
      <c r="L108" s="686"/>
      <c r="M108" s="686"/>
      <c r="N108" s="686"/>
      <c r="O108" s="686"/>
      <c r="P108" s="686"/>
      <c r="Q108" s="686"/>
      <c r="R108" s="686"/>
      <c r="S108" s="687"/>
      <c r="V108" s="373" t="s">
        <v>945</v>
      </c>
      <c r="W108" s="252">
        <f>(U113+U115+U120)/3</f>
        <v>1</v>
      </c>
    </row>
    <row r="109" spans="1:26" ht="6.75" customHeight="1" thickTop="1" x14ac:dyDescent="0.25">
      <c r="A109" s="29"/>
      <c r="B109" s="29"/>
      <c r="C109" s="93"/>
      <c r="D109" s="93"/>
      <c r="E109" s="93"/>
      <c r="F109" s="93"/>
      <c r="G109" s="90"/>
      <c r="H109" s="28"/>
      <c r="I109" s="50"/>
      <c r="J109" s="28"/>
      <c r="K109" s="28"/>
      <c r="L109" s="28"/>
      <c r="M109" s="28"/>
      <c r="N109" s="28"/>
      <c r="O109" s="28"/>
      <c r="P109" s="28"/>
      <c r="Q109" s="28"/>
      <c r="R109" s="30"/>
      <c r="S109" s="28"/>
    </row>
    <row r="110" spans="1:26" ht="102" customHeight="1" thickBot="1" x14ac:dyDescent="0.3">
      <c r="A110" s="29"/>
      <c r="B110" s="29"/>
      <c r="C110" s="93"/>
      <c r="D110" s="93"/>
      <c r="E110" s="93"/>
      <c r="F110" s="93"/>
      <c r="G110" s="90"/>
      <c r="H110" s="658" t="s">
        <v>171</v>
      </c>
      <c r="I110" s="659"/>
      <c r="J110" s="659"/>
      <c r="K110" s="659"/>
      <c r="L110" s="659"/>
      <c r="M110" s="659"/>
      <c r="N110" s="659"/>
      <c r="O110" s="659"/>
      <c r="P110" s="659"/>
      <c r="Q110" s="659"/>
      <c r="R110" s="659"/>
      <c r="S110" s="660"/>
    </row>
    <row r="111" spans="1:26" ht="7.5" customHeight="1" thickTop="1" x14ac:dyDescent="0.25">
      <c r="A111" s="27"/>
      <c r="B111" s="29"/>
      <c r="C111" s="93"/>
      <c r="D111" s="93"/>
      <c r="E111" s="93"/>
      <c r="F111" s="93"/>
      <c r="G111" s="90"/>
      <c r="H111" s="90"/>
      <c r="I111" s="111"/>
      <c r="J111" s="90"/>
      <c r="K111" s="90"/>
      <c r="L111" s="90"/>
      <c r="M111" s="90"/>
      <c r="N111" s="90"/>
      <c r="O111" s="90"/>
      <c r="P111" s="90"/>
      <c r="Q111" s="90"/>
      <c r="R111" s="90"/>
      <c r="S111" s="90"/>
    </row>
    <row r="112" spans="1:26" ht="41.25" customHeight="1" thickBot="1" x14ac:dyDescent="0.3">
      <c r="A112" s="29"/>
      <c r="B112" s="29"/>
      <c r="C112" s="93"/>
      <c r="D112" s="112"/>
      <c r="E112" s="112"/>
      <c r="F112" s="112"/>
      <c r="G112" s="90"/>
      <c r="H112" s="35" t="s">
        <v>120</v>
      </c>
      <c r="I112" s="51" t="s">
        <v>946</v>
      </c>
      <c r="J112" s="36" t="s">
        <v>121</v>
      </c>
      <c r="K112" s="98"/>
      <c r="L112" s="98"/>
      <c r="M112" s="98"/>
      <c r="N112" s="98"/>
      <c r="O112" s="98"/>
      <c r="P112" s="98"/>
      <c r="Q112" s="98"/>
      <c r="R112" s="93"/>
      <c r="S112" s="35" t="s">
        <v>122</v>
      </c>
      <c r="V112" s="210" t="s">
        <v>825</v>
      </c>
      <c r="W112" s="211" t="s">
        <v>826</v>
      </c>
      <c r="X112" s="211" t="s">
        <v>827</v>
      </c>
      <c r="Y112" s="217" t="s">
        <v>834</v>
      </c>
      <c r="Z112" s="225" t="s">
        <v>863</v>
      </c>
    </row>
    <row r="113" spans="1:26" ht="53.25" customHeight="1" thickTop="1" thickBot="1" x14ac:dyDescent="0.3">
      <c r="A113" s="58" t="s">
        <v>123</v>
      </c>
      <c r="B113" s="29"/>
      <c r="C113" s="101" t="s">
        <v>124</v>
      </c>
      <c r="D113" s="101" t="s">
        <v>125</v>
      </c>
      <c r="E113" s="101" t="s">
        <v>126</v>
      </c>
      <c r="F113" s="101" t="s">
        <v>127</v>
      </c>
      <c r="G113" s="90"/>
      <c r="H113" s="59" t="s">
        <v>128</v>
      </c>
      <c r="I113" s="102" t="s">
        <v>136</v>
      </c>
      <c r="J113" s="669" t="s">
        <v>949</v>
      </c>
      <c r="K113" s="670"/>
      <c r="L113" s="670"/>
      <c r="M113" s="670"/>
      <c r="N113" s="670"/>
      <c r="O113" s="670"/>
      <c r="P113" s="670"/>
      <c r="Q113" s="670"/>
      <c r="R113" s="231"/>
      <c r="S113" s="118"/>
      <c r="T113" s="580">
        <v>1</v>
      </c>
      <c r="U113" s="575">
        <f>T113</f>
        <v>1</v>
      </c>
      <c r="V113" s="218" t="b">
        <v>1</v>
      </c>
      <c r="W113" s="213">
        <f>IF(V113=TRUE,$X$113,0)</f>
        <v>1</v>
      </c>
      <c r="X113" s="213">
        <v>1</v>
      </c>
      <c r="Y113" s="213">
        <f>SUM(W113)</f>
        <v>1</v>
      </c>
      <c r="Z113" s="224">
        <f>Y113/1</f>
        <v>1</v>
      </c>
    </row>
    <row r="114" spans="1:26" ht="41.25" customHeight="1" thickTop="1" thickBot="1" x14ac:dyDescent="0.3">
      <c r="A114" s="58" t="s">
        <v>123</v>
      </c>
      <c r="B114" s="29"/>
      <c r="C114" s="112"/>
      <c r="D114" s="93"/>
      <c r="E114" s="93"/>
      <c r="F114" s="93"/>
      <c r="G114" s="90"/>
      <c r="H114" s="59" t="s">
        <v>131</v>
      </c>
      <c r="I114" s="102" t="s">
        <v>138</v>
      </c>
      <c r="J114" s="689" t="s">
        <v>172</v>
      </c>
      <c r="K114" s="760"/>
      <c r="L114" s="760"/>
      <c r="M114" s="760"/>
      <c r="N114" s="760"/>
      <c r="O114" s="760"/>
      <c r="P114" s="760"/>
      <c r="Q114" s="760"/>
      <c r="R114" s="107"/>
      <c r="S114" s="52"/>
      <c r="V114" s="472" t="b">
        <f>IF(AND(V115=TRUE,V116=TRUE),TRUE,FALSE)</f>
        <v>0</v>
      </c>
    </row>
    <row r="115" spans="1:26" ht="41.25" customHeight="1" thickTop="1" thickBot="1" x14ac:dyDescent="0.3">
      <c r="A115" s="58" t="s">
        <v>123</v>
      </c>
      <c r="B115" s="29"/>
      <c r="C115" s="101" t="s">
        <v>124</v>
      </c>
      <c r="D115" s="101" t="s">
        <v>125</v>
      </c>
      <c r="E115" s="101" t="s">
        <v>126</v>
      </c>
      <c r="F115" s="101" t="s">
        <v>127</v>
      </c>
      <c r="G115" s="90"/>
      <c r="H115" s="59" t="s">
        <v>131</v>
      </c>
      <c r="I115" s="114" t="s">
        <v>173</v>
      </c>
      <c r="J115" s="781" t="s">
        <v>174</v>
      </c>
      <c r="K115" s="785"/>
      <c r="L115" s="785"/>
      <c r="M115" s="785"/>
      <c r="N115" s="785"/>
      <c r="O115" s="785"/>
      <c r="P115" s="785"/>
      <c r="Q115" s="785"/>
      <c r="R115" s="93"/>
      <c r="S115" s="118"/>
      <c r="T115" s="580">
        <f>1/3</f>
        <v>0.33333333333333331</v>
      </c>
      <c r="U115" s="575">
        <f>T115+T116+T118</f>
        <v>1</v>
      </c>
      <c r="V115" s="218" t="b">
        <v>1</v>
      </c>
      <c r="W115" s="213">
        <f>IF(V115=TRUE,$X$115,0)</f>
        <v>0.33300000000000002</v>
      </c>
      <c r="X115" s="218">
        <v>0.33300000000000002</v>
      </c>
      <c r="Y115" s="213">
        <f>SUM(W115:W118)</f>
        <v>0.66600000000000004</v>
      </c>
      <c r="Z115" s="224">
        <f>Y115/1</f>
        <v>0.66600000000000004</v>
      </c>
    </row>
    <row r="116" spans="1:26" ht="71.25" customHeight="1" thickTop="1" thickBot="1" x14ac:dyDescent="0.3">
      <c r="A116" s="58" t="s">
        <v>123</v>
      </c>
      <c r="B116" s="29"/>
      <c r="C116" s="101" t="s">
        <v>124</v>
      </c>
      <c r="D116" s="101" t="s">
        <v>125</v>
      </c>
      <c r="E116" s="101" t="s">
        <v>126</v>
      </c>
      <c r="F116" s="101" t="s">
        <v>127</v>
      </c>
      <c r="G116" s="90"/>
      <c r="H116" s="59" t="s">
        <v>131</v>
      </c>
      <c r="I116" s="114" t="s">
        <v>140</v>
      </c>
      <c r="J116" s="775" t="s">
        <v>175</v>
      </c>
      <c r="K116" s="776"/>
      <c r="L116" s="776"/>
      <c r="M116" s="776"/>
      <c r="N116" s="776"/>
      <c r="O116" s="776"/>
      <c r="P116" s="776"/>
      <c r="Q116" s="776"/>
      <c r="R116" s="121"/>
      <c r="S116" s="118"/>
      <c r="T116" s="580">
        <f>1/3</f>
        <v>0.33333333333333331</v>
      </c>
      <c r="V116" s="218" t="b">
        <v>0</v>
      </c>
      <c r="W116" s="213">
        <f>IF(V116=TRUE,$X$115,0)</f>
        <v>0</v>
      </c>
    </row>
    <row r="117" spans="1:26" ht="71.25" customHeight="1" thickTop="1" thickBot="1" x14ac:dyDescent="0.3">
      <c r="A117" s="58" t="s">
        <v>347</v>
      </c>
      <c r="B117" s="29"/>
      <c r="C117" s="116"/>
      <c r="D117" s="112"/>
      <c r="E117" s="116"/>
      <c r="F117" s="116"/>
      <c r="G117" s="90"/>
      <c r="H117" s="59" t="s">
        <v>131</v>
      </c>
      <c r="I117" s="106" t="s">
        <v>275</v>
      </c>
      <c r="J117" s="912" t="s">
        <v>273</v>
      </c>
      <c r="K117" s="913"/>
      <c r="L117" s="913"/>
      <c r="M117" s="913"/>
      <c r="N117" s="913"/>
      <c r="O117" s="913"/>
      <c r="P117" s="913"/>
      <c r="Q117" s="913"/>
      <c r="R117" s="107"/>
      <c r="S117" s="154"/>
      <c r="V117" s="472" t="b">
        <f>IF(AND(V118=TRUE),TRUE,FALSE)</f>
        <v>1</v>
      </c>
    </row>
    <row r="118" spans="1:26" ht="71.25" customHeight="1" thickTop="1" thickBot="1" x14ac:dyDescent="0.3">
      <c r="A118" s="58" t="s">
        <v>347</v>
      </c>
      <c r="B118" s="29"/>
      <c r="C118" s="116"/>
      <c r="D118" s="116"/>
      <c r="E118" s="101" t="s">
        <v>126</v>
      </c>
      <c r="F118" s="101" t="s">
        <v>127</v>
      </c>
      <c r="G118" s="90"/>
      <c r="H118" s="59" t="s">
        <v>131</v>
      </c>
      <c r="I118" s="114" t="s">
        <v>405</v>
      </c>
      <c r="J118" s="771" t="s">
        <v>406</v>
      </c>
      <c r="K118" s="922"/>
      <c r="L118" s="922"/>
      <c r="M118" s="922"/>
      <c r="N118" s="922"/>
      <c r="O118" s="922"/>
      <c r="P118" s="922"/>
      <c r="Q118" s="922"/>
      <c r="R118" s="121"/>
      <c r="S118" s="118"/>
      <c r="T118" s="580">
        <f>1/3</f>
        <v>0.33333333333333331</v>
      </c>
      <c r="V118" s="218" t="b">
        <v>1</v>
      </c>
      <c r="W118" s="213">
        <f>IF(V118=TRUE,$X$115,0)</f>
        <v>0.33300000000000002</v>
      </c>
    </row>
    <row r="119" spans="1:26" ht="55.5" customHeight="1" thickTop="1" thickBot="1" x14ac:dyDescent="0.3">
      <c r="A119" s="58" t="s">
        <v>123</v>
      </c>
      <c r="B119" s="29"/>
      <c r="C119" s="93"/>
      <c r="D119" s="93"/>
      <c r="E119" s="93"/>
      <c r="F119" s="93"/>
      <c r="G119" s="90"/>
      <c r="H119" s="59" t="s">
        <v>250</v>
      </c>
      <c r="I119" s="102" t="s">
        <v>251</v>
      </c>
      <c r="J119" s="763" t="s">
        <v>252</v>
      </c>
      <c r="K119" s="764"/>
      <c r="L119" s="764"/>
      <c r="M119" s="764"/>
      <c r="N119" s="764"/>
      <c r="O119" s="764"/>
      <c r="P119" s="764"/>
      <c r="Q119" s="764"/>
      <c r="R119" s="107"/>
      <c r="S119" s="108"/>
      <c r="V119" s="472" t="b">
        <f>IF(AND(V120=TRUE,V121=TRUE,V122=TRUE),TRUE,FALSE)</f>
        <v>0</v>
      </c>
    </row>
    <row r="120" spans="1:26" ht="52.5" customHeight="1" thickTop="1" thickBot="1" x14ac:dyDescent="0.3">
      <c r="A120" s="58" t="s">
        <v>123</v>
      </c>
      <c r="B120" s="29"/>
      <c r="C120" s="116"/>
      <c r="D120" s="101" t="s">
        <v>125</v>
      </c>
      <c r="E120" s="101" t="s">
        <v>126</v>
      </c>
      <c r="F120" s="101" t="s">
        <v>127</v>
      </c>
      <c r="G120" s="90"/>
      <c r="H120" s="59" t="s">
        <v>250</v>
      </c>
      <c r="I120" s="114" t="s">
        <v>253</v>
      </c>
      <c r="J120" s="781" t="s">
        <v>254</v>
      </c>
      <c r="K120" s="782"/>
      <c r="L120" s="782"/>
      <c r="M120" s="782"/>
      <c r="N120" s="782"/>
      <c r="O120" s="782"/>
      <c r="P120" s="782"/>
      <c r="Q120" s="782"/>
      <c r="R120" s="93"/>
      <c r="S120" s="118"/>
      <c r="T120" s="580">
        <f>1/3</f>
        <v>0.33333333333333331</v>
      </c>
      <c r="U120" s="575">
        <f>T120+T121+T122</f>
        <v>1</v>
      </c>
      <c r="V120" s="218" t="b">
        <v>1</v>
      </c>
      <c r="W120" s="213">
        <f>IF(V120=TRUE,$X$120,0)</f>
        <v>0.33333333333333331</v>
      </c>
      <c r="X120" s="218">
        <v>0.33333333333333331</v>
      </c>
      <c r="Y120" s="213">
        <f>SUM(W120:W123)</f>
        <v>0.33333333333333331</v>
      </c>
      <c r="Z120" s="224">
        <f>Y120/1</f>
        <v>0.33333333333333331</v>
      </c>
    </row>
    <row r="121" spans="1:26" ht="41.25" customHeight="1" thickTop="1" thickBot="1" x14ac:dyDescent="0.3">
      <c r="A121" s="58" t="s">
        <v>123</v>
      </c>
      <c r="B121" s="29"/>
      <c r="C121" s="116"/>
      <c r="D121" s="116"/>
      <c r="E121" s="101" t="s">
        <v>126</v>
      </c>
      <c r="F121" s="101" t="s">
        <v>127</v>
      </c>
      <c r="G121" s="90"/>
      <c r="H121" s="59" t="s">
        <v>250</v>
      </c>
      <c r="I121" s="114" t="s">
        <v>303</v>
      </c>
      <c r="J121" s="773" t="s">
        <v>304</v>
      </c>
      <c r="K121" s="779"/>
      <c r="L121" s="779"/>
      <c r="M121" s="779"/>
      <c r="N121" s="779"/>
      <c r="O121" s="779"/>
      <c r="P121" s="779"/>
      <c r="Q121" s="779"/>
      <c r="R121" s="124"/>
      <c r="S121" s="118"/>
      <c r="T121" s="580">
        <f>1/3</f>
        <v>0.33333333333333331</v>
      </c>
      <c r="V121" s="218" t="b">
        <v>0</v>
      </c>
      <c r="W121" s="213">
        <f>IF(V121=TRUE,$X$120,0)</f>
        <v>0</v>
      </c>
    </row>
    <row r="122" spans="1:26" ht="55.5" customHeight="1" thickTop="1" thickBot="1" x14ac:dyDescent="0.3">
      <c r="A122" s="58" t="s">
        <v>123</v>
      </c>
      <c r="B122" s="29"/>
      <c r="C122" s="116"/>
      <c r="D122" s="101" t="s">
        <v>125</v>
      </c>
      <c r="E122" s="101" t="s">
        <v>126</v>
      </c>
      <c r="F122" s="101" t="s">
        <v>127</v>
      </c>
      <c r="G122" s="90"/>
      <c r="H122" s="59" t="s">
        <v>250</v>
      </c>
      <c r="I122" s="114" t="s">
        <v>255</v>
      </c>
      <c r="J122" s="783" t="s">
        <v>256</v>
      </c>
      <c r="K122" s="784"/>
      <c r="L122" s="784"/>
      <c r="M122" s="784"/>
      <c r="N122" s="784"/>
      <c r="O122" s="784"/>
      <c r="P122" s="784"/>
      <c r="Q122" s="784"/>
      <c r="R122" s="121"/>
      <c r="S122" s="118"/>
      <c r="T122" s="580">
        <f>1/3</f>
        <v>0.33333333333333331</v>
      </c>
      <c r="V122" s="218" t="b">
        <v>0</v>
      </c>
      <c r="W122" s="213">
        <f>IF(V122=TRUE,$X$120,0)</f>
        <v>0</v>
      </c>
    </row>
    <row r="123" spans="1:26" ht="22.5" customHeight="1" thickTop="1" x14ac:dyDescent="0.25"/>
    <row r="124" spans="1:26" ht="22.5" customHeight="1" x14ac:dyDescent="0.25">
      <c r="A124" s="88"/>
      <c r="B124" s="88"/>
      <c r="C124" s="88"/>
      <c r="D124" s="88"/>
      <c r="E124" s="88"/>
      <c r="F124" s="89"/>
      <c r="G124" s="90"/>
      <c r="H124" s="90"/>
      <c r="I124" s="89"/>
      <c r="J124" s="90"/>
      <c r="K124" s="90"/>
      <c r="L124" s="90"/>
      <c r="M124" s="90"/>
      <c r="N124" s="90"/>
      <c r="O124" s="90"/>
      <c r="P124" s="90"/>
      <c r="Q124" s="90"/>
      <c r="R124" s="90"/>
      <c r="S124" s="90"/>
    </row>
    <row r="125" spans="1:26" ht="22.5" customHeight="1" thickBot="1" x14ac:dyDescent="0.3">
      <c r="A125" s="27"/>
      <c r="B125" s="29"/>
      <c r="C125" s="93"/>
      <c r="D125" s="93"/>
      <c r="E125" s="93"/>
      <c r="F125" s="93"/>
      <c r="G125" s="90"/>
      <c r="H125" s="699" t="s">
        <v>176</v>
      </c>
      <c r="I125" s="699"/>
      <c r="J125" s="699"/>
      <c r="K125" s="699"/>
      <c r="L125" s="699"/>
      <c r="M125" s="699"/>
      <c r="N125" s="699"/>
      <c r="O125" s="699"/>
      <c r="P125" s="699"/>
      <c r="Q125" s="699"/>
      <c r="R125" s="699"/>
      <c r="S125" s="700"/>
    </row>
    <row r="126" spans="1:26" ht="7.5" customHeight="1" thickTop="1" x14ac:dyDescent="0.25">
      <c r="A126" s="27"/>
      <c r="B126" s="29"/>
      <c r="C126" s="93"/>
      <c r="D126" s="93"/>
      <c r="E126" s="93"/>
      <c r="F126" s="93"/>
      <c r="G126" s="90"/>
      <c r="H126" s="28"/>
      <c r="I126" s="27"/>
      <c r="J126" s="28"/>
      <c r="K126" s="28"/>
      <c r="L126" s="28"/>
      <c r="M126" s="28"/>
      <c r="N126" s="28"/>
      <c r="O126" s="28"/>
      <c r="P126" s="28"/>
      <c r="Q126" s="28"/>
      <c r="R126" s="30"/>
      <c r="S126" s="28"/>
    </row>
    <row r="127" spans="1:26" ht="108" customHeight="1" thickBot="1" x14ac:dyDescent="0.3">
      <c r="A127" s="27"/>
      <c r="B127" s="29"/>
      <c r="C127" s="93"/>
      <c r="D127" s="93"/>
      <c r="E127" s="93"/>
      <c r="F127" s="93"/>
      <c r="G127" s="90"/>
      <c r="H127" s="651" t="s">
        <v>177</v>
      </c>
      <c r="I127" s="651"/>
      <c r="J127" s="651"/>
      <c r="K127" s="651"/>
      <c r="L127" s="651"/>
      <c r="M127" s="651"/>
      <c r="N127" s="651"/>
      <c r="O127" s="651"/>
      <c r="P127" s="651"/>
      <c r="Q127" s="651"/>
      <c r="R127" s="651"/>
      <c r="S127" s="652"/>
    </row>
    <row r="128" spans="1:26" ht="7.5" customHeight="1" thickTop="1" x14ac:dyDescent="0.25">
      <c r="A128" s="27"/>
      <c r="B128" s="29"/>
      <c r="C128" s="93"/>
      <c r="D128" s="93"/>
      <c r="E128" s="93"/>
      <c r="F128" s="93"/>
      <c r="G128" s="90"/>
      <c r="H128" s="32"/>
      <c r="I128" s="31"/>
      <c r="J128" s="32"/>
      <c r="K128" s="32"/>
      <c r="L128" s="32"/>
      <c r="M128" s="32"/>
      <c r="N128" s="32"/>
      <c r="O128" s="32"/>
      <c r="P128" s="32"/>
      <c r="Q128" s="32"/>
      <c r="R128" s="32"/>
      <c r="S128" s="32"/>
    </row>
    <row r="129" spans="1:26" ht="22.5" customHeight="1" thickBot="1" x14ac:dyDescent="0.3">
      <c r="A129" s="27"/>
      <c r="B129" s="29"/>
      <c r="C129" s="93"/>
      <c r="D129" s="93"/>
      <c r="E129" s="93"/>
      <c r="F129" s="93"/>
      <c r="G129" s="90"/>
      <c r="H129" s="653" t="s">
        <v>117</v>
      </c>
      <c r="I129" s="654"/>
      <c r="J129" s="685" t="s">
        <v>178</v>
      </c>
      <c r="K129" s="686"/>
      <c r="L129" s="686"/>
      <c r="M129" s="686"/>
      <c r="N129" s="686"/>
      <c r="O129" s="686"/>
      <c r="P129" s="686"/>
      <c r="Q129" s="686"/>
      <c r="R129" s="686"/>
      <c r="S129" s="687"/>
      <c r="V129" s="373" t="s">
        <v>945</v>
      </c>
      <c r="W129" s="252">
        <f>(U134+U136+U139+U142)/4</f>
        <v>1</v>
      </c>
    </row>
    <row r="130" spans="1:26" ht="7.5" customHeight="1" thickTop="1" x14ac:dyDescent="0.25">
      <c r="A130" s="27"/>
      <c r="B130" s="29"/>
      <c r="C130" s="93"/>
      <c r="D130" s="93"/>
      <c r="E130" s="93"/>
      <c r="F130" s="93"/>
      <c r="G130" s="90"/>
      <c r="H130" s="28"/>
      <c r="I130" s="27"/>
      <c r="J130" s="28"/>
      <c r="K130" s="28"/>
      <c r="L130" s="28"/>
      <c r="M130" s="28"/>
      <c r="N130" s="28"/>
      <c r="O130" s="28"/>
      <c r="P130" s="28"/>
      <c r="Q130" s="28"/>
      <c r="R130" s="30"/>
      <c r="S130" s="28"/>
    </row>
    <row r="131" spans="1:26" ht="123.75" customHeight="1" thickBot="1" x14ac:dyDescent="0.3">
      <c r="A131" s="27"/>
      <c r="B131" s="29"/>
      <c r="C131" s="93"/>
      <c r="D131" s="93"/>
      <c r="E131" s="93"/>
      <c r="F131" s="93"/>
      <c r="G131" s="90"/>
      <c r="H131" s="658" t="s">
        <v>179</v>
      </c>
      <c r="I131" s="659"/>
      <c r="J131" s="659"/>
      <c r="K131" s="659"/>
      <c r="L131" s="659"/>
      <c r="M131" s="659"/>
      <c r="N131" s="659"/>
      <c r="O131" s="659"/>
      <c r="P131" s="659"/>
      <c r="Q131" s="659"/>
      <c r="R131" s="659"/>
      <c r="S131" s="660"/>
    </row>
    <row r="132" spans="1:26" ht="7.5" customHeight="1" thickTop="1" x14ac:dyDescent="0.25">
      <c r="A132" s="27"/>
      <c r="B132" s="29"/>
      <c r="C132" s="93"/>
      <c r="D132" s="93"/>
      <c r="E132" s="93"/>
      <c r="F132" s="93"/>
      <c r="G132" s="90"/>
      <c r="H132" s="90"/>
      <c r="I132" s="111"/>
      <c r="J132" s="90"/>
      <c r="K132" s="90"/>
      <c r="L132" s="90"/>
      <c r="M132" s="90"/>
      <c r="N132" s="90"/>
      <c r="O132" s="90"/>
      <c r="P132" s="90"/>
      <c r="Q132" s="90"/>
      <c r="R132" s="90"/>
      <c r="S132" s="90"/>
    </row>
    <row r="133" spans="1:26" ht="41.25" customHeight="1" thickBot="1" x14ac:dyDescent="0.3">
      <c r="A133" s="29"/>
      <c r="B133" s="29"/>
      <c r="C133" s="93"/>
      <c r="D133" s="93"/>
      <c r="E133" s="93"/>
      <c r="F133" s="93"/>
      <c r="G133" s="90"/>
      <c r="H133" s="35" t="s">
        <v>120</v>
      </c>
      <c r="I133" s="51" t="s">
        <v>946</v>
      </c>
      <c r="J133" s="36" t="s">
        <v>121</v>
      </c>
      <c r="K133" s="98"/>
      <c r="L133" s="98"/>
      <c r="M133" s="98"/>
      <c r="N133" s="98"/>
      <c r="O133" s="98"/>
      <c r="P133" s="98"/>
      <c r="Q133" s="98"/>
      <c r="R133" s="93"/>
      <c r="S133" s="35" t="s">
        <v>122</v>
      </c>
      <c r="V133" s="210" t="s">
        <v>825</v>
      </c>
      <c r="W133" s="211" t="s">
        <v>826</v>
      </c>
      <c r="X133" s="211" t="s">
        <v>827</v>
      </c>
      <c r="Y133" s="217" t="s">
        <v>835</v>
      </c>
      <c r="Z133" s="225" t="s">
        <v>863</v>
      </c>
    </row>
    <row r="134" spans="1:26" ht="54.75" customHeight="1" thickTop="1" thickBot="1" x14ac:dyDescent="0.3">
      <c r="A134" s="58" t="s">
        <v>123</v>
      </c>
      <c r="B134" s="29"/>
      <c r="C134" s="101" t="s">
        <v>124</v>
      </c>
      <c r="D134" s="101" t="s">
        <v>125</v>
      </c>
      <c r="E134" s="101" t="s">
        <v>126</v>
      </c>
      <c r="F134" s="101" t="s">
        <v>127</v>
      </c>
      <c r="G134" s="90"/>
      <c r="H134" s="59" t="s">
        <v>128</v>
      </c>
      <c r="I134" s="102" t="s">
        <v>158</v>
      </c>
      <c r="J134" s="669" t="s">
        <v>180</v>
      </c>
      <c r="K134" s="670"/>
      <c r="L134" s="670"/>
      <c r="M134" s="670"/>
      <c r="N134" s="670"/>
      <c r="O134" s="670"/>
      <c r="P134" s="670"/>
      <c r="Q134" s="670"/>
      <c r="R134" s="231"/>
      <c r="S134" s="118"/>
      <c r="T134" s="580">
        <v>1</v>
      </c>
      <c r="U134" s="575">
        <f>T134</f>
        <v>1</v>
      </c>
      <c r="V134" s="218" t="b">
        <v>1</v>
      </c>
      <c r="W134" s="213">
        <f>IF(V134=TRUE,$X$134,0)</f>
        <v>1</v>
      </c>
      <c r="X134" s="213">
        <v>1</v>
      </c>
      <c r="Y134" s="213">
        <f>SUM(W134)</f>
        <v>1</v>
      </c>
      <c r="Z134" s="224">
        <f>Y134/1</f>
        <v>1</v>
      </c>
    </row>
    <row r="135" spans="1:26" ht="41.25" customHeight="1" thickTop="1" thickBot="1" x14ac:dyDescent="0.3">
      <c r="A135" s="58" t="s">
        <v>123</v>
      </c>
      <c r="B135" s="29"/>
      <c r="C135" s="93"/>
      <c r="D135" s="93"/>
      <c r="E135" s="93"/>
      <c r="F135" s="93"/>
      <c r="G135" s="90"/>
      <c r="H135" s="59" t="s">
        <v>131</v>
      </c>
      <c r="I135" s="102" t="s">
        <v>257</v>
      </c>
      <c r="J135" s="688" t="s">
        <v>258</v>
      </c>
      <c r="K135" s="760"/>
      <c r="L135" s="760"/>
      <c r="M135" s="760"/>
      <c r="N135" s="760"/>
      <c r="O135" s="760"/>
      <c r="P135" s="760"/>
      <c r="Q135" s="760"/>
      <c r="R135" s="107"/>
      <c r="S135" s="108"/>
      <c r="V135" s="472" t="b">
        <f>IF(AND(V136=TRUE),TRUE,FALSE)</f>
        <v>1</v>
      </c>
    </row>
    <row r="136" spans="1:26" ht="41.25" customHeight="1" thickTop="1" thickBot="1" x14ac:dyDescent="0.3">
      <c r="A136" s="58" t="s">
        <v>123</v>
      </c>
      <c r="B136" s="29"/>
      <c r="C136" s="116"/>
      <c r="D136" s="101" t="s">
        <v>125</v>
      </c>
      <c r="E136" s="101" t="s">
        <v>126</v>
      </c>
      <c r="F136" s="101" t="s">
        <v>127</v>
      </c>
      <c r="G136" s="90"/>
      <c r="H136" s="59" t="s">
        <v>131</v>
      </c>
      <c r="I136" s="114" t="s">
        <v>259</v>
      </c>
      <c r="J136" s="771" t="s">
        <v>260</v>
      </c>
      <c r="K136" s="772"/>
      <c r="L136" s="772"/>
      <c r="M136" s="772"/>
      <c r="N136" s="772"/>
      <c r="O136" s="772"/>
      <c r="P136" s="772"/>
      <c r="Q136" s="772"/>
      <c r="R136" s="121"/>
      <c r="S136" s="118"/>
      <c r="T136" s="580">
        <v>0.5</v>
      </c>
      <c r="U136" s="575">
        <f>T136+T137</f>
        <v>1</v>
      </c>
      <c r="V136" s="218" t="b">
        <v>1</v>
      </c>
      <c r="W136" s="213">
        <f>IF(V136=TRUE,$X$136,0)</f>
        <v>0.5</v>
      </c>
      <c r="X136" s="218">
        <v>0.5</v>
      </c>
      <c r="Y136" s="213">
        <f>SUM(W136:W137)</f>
        <v>1</v>
      </c>
      <c r="Z136" s="224">
        <f>Y136/1</f>
        <v>1</v>
      </c>
    </row>
    <row r="137" spans="1:26" ht="41.25" customHeight="1" thickTop="1" thickBot="1" x14ac:dyDescent="0.3">
      <c r="A137" s="58" t="s">
        <v>347</v>
      </c>
      <c r="B137" s="29"/>
      <c r="C137" s="116"/>
      <c r="D137" s="116"/>
      <c r="E137" s="101" t="s">
        <v>126</v>
      </c>
      <c r="F137" s="101" t="s">
        <v>127</v>
      </c>
      <c r="G137" s="90"/>
      <c r="H137" s="59" t="s">
        <v>131</v>
      </c>
      <c r="I137" s="106" t="s">
        <v>407</v>
      </c>
      <c r="J137" s="920" t="s">
        <v>408</v>
      </c>
      <c r="K137" s="921"/>
      <c r="L137" s="921"/>
      <c r="M137" s="921"/>
      <c r="N137" s="921"/>
      <c r="O137" s="921"/>
      <c r="P137" s="921"/>
      <c r="Q137" s="921"/>
      <c r="R137" s="121"/>
      <c r="S137" s="118"/>
      <c r="T137" s="580">
        <v>0.5</v>
      </c>
      <c r="V137" s="218" t="b">
        <v>1</v>
      </c>
      <c r="W137" s="213">
        <f>IF(V137=TRUE,$X$136,0)</f>
        <v>0.5</v>
      </c>
    </row>
    <row r="138" spans="1:26" ht="54.75" customHeight="1" thickTop="1" thickBot="1" x14ac:dyDescent="0.3">
      <c r="A138" s="58" t="s">
        <v>123</v>
      </c>
      <c r="B138" s="29"/>
      <c r="C138" s="93"/>
      <c r="D138" s="93"/>
      <c r="E138" s="93"/>
      <c r="F138" s="93"/>
      <c r="G138" s="90"/>
      <c r="H138" s="59" t="s">
        <v>250</v>
      </c>
      <c r="I138" s="106" t="s">
        <v>243</v>
      </c>
      <c r="J138" s="706" t="s">
        <v>972</v>
      </c>
      <c r="K138" s="807"/>
      <c r="L138" s="807"/>
      <c r="M138" s="807"/>
      <c r="N138" s="807"/>
      <c r="O138" s="807"/>
      <c r="P138" s="807"/>
      <c r="Q138" s="807"/>
      <c r="R138" s="107"/>
      <c r="S138" s="52"/>
      <c r="V138" s="472" t="b">
        <f>IF(AND(V139=TRUE,V140=TRUE),TRUE,FALSE)</f>
        <v>0</v>
      </c>
    </row>
    <row r="139" spans="1:26" ht="60.75" customHeight="1" thickTop="1" thickBot="1" x14ac:dyDescent="0.3">
      <c r="A139" s="58" t="s">
        <v>123</v>
      </c>
      <c r="B139" s="29"/>
      <c r="C139" s="116"/>
      <c r="D139" s="116"/>
      <c r="E139" s="101" t="s">
        <v>126</v>
      </c>
      <c r="F139" s="101" t="s">
        <v>127</v>
      </c>
      <c r="G139" s="90"/>
      <c r="H139" s="59" t="s">
        <v>250</v>
      </c>
      <c r="I139" s="109" t="s">
        <v>245</v>
      </c>
      <c r="J139" s="773" t="s">
        <v>305</v>
      </c>
      <c r="K139" s="774"/>
      <c r="L139" s="774"/>
      <c r="M139" s="774"/>
      <c r="N139" s="774"/>
      <c r="O139" s="774"/>
      <c r="P139" s="774"/>
      <c r="Q139" s="774"/>
      <c r="R139" s="93"/>
      <c r="S139" s="118"/>
      <c r="T139" s="580">
        <v>0.5</v>
      </c>
      <c r="U139" s="575">
        <f>T139+T140</f>
        <v>1</v>
      </c>
      <c r="V139" s="218" t="b">
        <v>1</v>
      </c>
      <c r="W139" s="213">
        <f>IF(V139=TRUE,$X$136,0)</f>
        <v>0.5</v>
      </c>
      <c r="Y139" s="213">
        <f>SUM(W139:W140)</f>
        <v>0.5</v>
      </c>
      <c r="Z139" s="224">
        <f>Y139/1</f>
        <v>0.5</v>
      </c>
    </row>
    <row r="140" spans="1:26" ht="41.25" customHeight="1" thickTop="1" thickBot="1" x14ac:dyDescent="0.3">
      <c r="A140" s="58" t="s">
        <v>123</v>
      </c>
      <c r="B140" s="29"/>
      <c r="C140" s="116"/>
      <c r="D140" s="116"/>
      <c r="E140" s="101" t="s">
        <v>126</v>
      </c>
      <c r="F140" s="101" t="s">
        <v>127</v>
      </c>
      <c r="G140" s="90"/>
      <c r="H140" s="59" t="s">
        <v>250</v>
      </c>
      <c r="I140" s="109" t="s">
        <v>306</v>
      </c>
      <c r="J140" s="773" t="s">
        <v>307</v>
      </c>
      <c r="K140" s="779"/>
      <c r="L140" s="779"/>
      <c r="M140" s="779"/>
      <c r="N140" s="779"/>
      <c r="O140" s="779"/>
      <c r="P140" s="779"/>
      <c r="Q140" s="779"/>
      <c r="R140" s="93"/>
      <c r="S140" s="118"/>
      <c r="T140" s="580">
        <v>0.5</v>
      </c>
      <c r="V140" s="218" t="b">
        <v>0</v>
      </c>
      <c r="W140" s="213">
        <f>IF(V140=TRUE,$X$136,0)</f>
        <v>0</v>
      </c>
    </row>
    <row r="141" spans="1:26" ht="41.25" customHeight="1" thickTop="1" thickBot="1" x14ac:dyDescent="0.3">
      <c r="A141" s="58" t="s">
        <v>123</v>
      </c>
      <c r="B141" s="29"/>
      <c r="C141" s="93"/>
      <c r="D141" s="93"/>
      <c r="E141" s="93"/>
      <c r="F141" s="93"/>
      <c r="G141" s="90"/>
      <c r="H141" s="59" t="s">
        <v>160</v>
      </c>
      <c r="I141" s="102" t="s">
        <v>308</v>
      </c>
      <c r="J141" s="763" t="s">
        <v>309</v>
      </c>
      <c r="K141" s="764"/>
      <c r="L141" s="764"/>
      <c r="M141" s="764"/>
      <c r="N141" s="764"/>
      <c r="O141" s="764"/>
      <c r="P141" s="764"/>
      <c r="Q141" s="764"/>
      <c r="R141" s="107"/>
      <c r="S141" s="52"/>
      <c r="V141" s="472" t="b">
        <f>IF(AND(V142=TRUE,V143=TRUE),TRUE,FALSE)</f>
        <v>0</v>
      </c>
    </row>
    <row r="142" spans="1:26" ht="59.25" customHeight="1" thickTop="1" thickBot="1" x14ac:dyDescent="0.3">
      <c r="A142" s="58" t="s">
        <v>123</v>
      </c>
      <c r="B142" s="29"/>
      <c r="C142" s="116"/>
      <c r="D142" s="116"/>
      <c r="E142" s="101" t="s">
        <v>126</v>
      </c>
      <c r="F142" s="101" t="s">
        <v>127</v>
      </c>
      <c r="G142" s="90"/>
      <c r="H142" s="59" t="s">
        <v>160</v>
      </c>
      <c r="I142" s="114" t="s">
        <v>310</v>
      </c>
      <c r="J142" s="773" t="s">
        <v>311</v>
      </c>
      <c r="K142" s="774"/>
      <c r="L142" s="774"/>
      <c r="M142" s="774"/>
      <c r="N142" s="774"/>
      <c r="O142" s="774"/>
      <c r="P142" s="774"/>
      <c r="Q142" s="774"/>
      <c r="R142" s="93"/>
      <c r="S142" s="118"/>
      <c r="T142" s="580">
        <v>0.5</v>
      </c>
      <c r="U142" s="575">
        <f>T142+T143</f>
        <v>1</v>
      </c>
      <c r="V142" s="218" t="b">
        <v>0</v>
      </c>
      <c r="W142" s="213">
        <f>IF(V142=TRUE,$X$136,0)</f>
        <v>0</v>
      </c>
      <c r="Y142" s="213">
        <f>SUM(W142:W143)</f>
        <v>0.5</v>
      </c>
      <c r="Z142" s="224">
        <f>Y142/1</f>
        <v>0.5</v>
      </c>
    </row>
    <row r="143" spans="1:26" ht="41.25" customHeight="1" thickTop="1" thickBot="1" x14ac:dyDescent="0.3">
      <c r="A143" s="58" t="s">
        <v>123</v>
      </c>
      <c r="B143" s="29"/>
      <c r="C143" s="116"/>
      <c r="D143" s="116"/>
      <c r="E143" s="101" t="s">
        <v>126</v>
      </c>
      <c r="F143" s="101" t="s">
        <v>127</v>
      </c>
      <c r="G143" s="90"/>
      <c r="H143" s="59" t="s">
        <v>160</v>
      </c>
      <c r="I143" s="114" t="s">
        <v>312</v>
      </c>
      <c r="J143" s="775" t="s">
        <v>313</v>
      </c>
      <c r="K143" s="776"/>
      <c r="L143" s="776"/>
      <c r="M143" s="776"/>
      <c r="N143" s="776"/>
      <c r="O143" s="776"/>
      <c r="P143" s="776"/>
      <c r="Q143" s="776"/>
      <c r="R143" s="110"/>
      <c r="S143" s="118"/>
      <c r="T143" s="580">
        <v>0.5</v>
      </c>
      <c r="V143" s="218" t="b">
        <v>1</v>
      </c>
      <c r="W143" s="213">
        <f>IF(V143=TRUE,$X$136,0)</f>
        <v>0.5</v>
      </c>
    </row>
    <row r="144" spans="1:26" ht="23.25" customHeight="1" thickTop="1" x14ac:dyDescent="0.25">
      <c r="A144" s="88"/>
      <c r="B144" s="88"/>
      <c r="C144" s="88"/>
      <c r="D144" s="88"/>
      <c r="E144" s="88"/>
      <c r="F144" s="89"/>
      <c r="G144" s="90"/>
      <c r="H144" s="90"/>
      <c r="I144" s="89"/>
      <c r="J144" s="90"/>
      <c r="K144" s="90"/>
      <c r="L144" s="90"/>
      <c r="M144" s="90"/>
      <c r="N144" s="90"/>
      <c r="O144" s="90"/>
      <c r="P144" s="90"/>
      <c r="Q144" s="90"/>
      <c r="R144" s="90"/>
      <c r="S144" s="90"/>
    </row>
    <row r="145" spans="1:26" ht="22.5" customHeight="1" thickBot="1" x14ac:dyDescent="0.3">
      <c r="A145" s="88"/>
      <c r="B145" s="88"/>
      <c r="C145" s="88"/>
      <c r="D145" s="88"/>
      <c r="E145" s="88"/>
      <c r="F145" s="89"/>
      <c r="G145" s="90"/>
      <c r="H145" s="653" t="s">
        <v>117</v>
      </c>
      <c r="I145" s="654"/>
      <c r="J145" s="685" t="s">
        <v>181</v>
      </c>
      <c r="K145" s="686"/>
      <c r="L145" s="686"/>
      <c r="M145" s="686"/>
      <c r="N145" s="686"/>
      <c r="O145" s="686"/>
      <c r="P145" s="686"/>
      <c r="Q145" s="686"/>
      <c r="R145" s="686"/>
      <c r="S145" s="687"/>
      <c r="V145" s="373" t="s">
        <v>945</v>
      </c>
      <c r="W145" s="252">
        <f>(U150+U153+U159+U168)/4</f>
        <v>1</v>
      </c>
    </row>
    <row r="146" spans="1:26" ht="7.5" customHeight="1" thickTop="1" x14ac:dyDescent="0.25">
      <c r="A146" s="27"/>
      <c r="B146" s="29"/>
      <c r="C146" s="93"/>
      <c r="D146" s="93"/>
      <c r="E146" s="93"/>
      <c r="F146" s="93"/>
      <c r="G146" s="90"/>
      <c r="H146" s="28"/>
      <c r="I146" s="27"/>
      <c r="J146" s="28"/>
      <c r="K146" s="28"/>
      <c r="L146" s="28"/>
      <c r="M146" s="28"/>
      <c r="N146" s="28"/>
      <c r="O146" s="28"/>
      <c r="P146" s="28"/>
      <c r="Q146" s="28"/>
      <c r="R146" s="30"/>
      <c r="S146" s="28"/>
    </row>
    <row r="147" spans="1:26" ht="132" customHeight="1" thickBot="1" x14ac:dyDescent="0.3">
      <c r="A147" s="27"/>
      <c r="B147" s="29"/>
      <c r="C147" s="93"/>
      <c r="D147" s="93"/>
      <c r="E147" s="93"/>
      <c r="F147" s="93"/>
      <c r="G147" s="90"/>
      <c r="H147" s="658" t="s">
        <v>182</v>
      </c>
      <c r="I147" s="659"/>
      <c r="J147" s="659"/>
      <c r="K147" s="659"/>
      <c r="L147" s="659"/>
      <c r="M147" s="659"/>
      <c r="N147" s="659"/>
      <c r="O147" s="659"/>
      <c r="P147" s="659"/>
      <c r="Q147" s="659"/>
      <c r="R147" s="659"/>
      <c r="S147" s="660"/>
    </row>
    <row r="148" spans="1:26" ht="7.5" customHeight="1" thickTop="1" x14ac:dyDescent="0.25">
      <c r="A148" s="27"/>
      <c r="B148" s="29"/>
      <c r="C148" s="93"/>
      <c r="D148" s="93"/>
      <c r="E148" s="93"/>
      <c r="F148" s="93"/>
      <c r="G148" s="90"/>
      <c r="H148" s="90"/>
      <c r="I148" s="111"/>
      <c r="J148" s="90"/>
      <c r="K148" s="90"/>
      <c r="L148" s="90"/>
      <c r="M148" s="90"/>
      <c r="N148" s="90"/>
      <c r="O148" s="90"/>
      <c r="P148" s="90"/>
      <c r="Q148" s="90"/>
      <c r="R148" s="90"/>
      <c r="S148" s="90"/>
    </row>
    <row r="149" spans="1:26" ht="41.25" customHeight="1" thickBot="1" x14ac:dyDescent="0.3">
      <c r="A149" s="29"/>
      <c r="B149" s="29"/>
      <c r="C149" s="93"/>
      <c r="D149" s="93"/>
      <c r="E149" s="93"/>
      <c r="F149" s="93"/>
      <c r="G149" s="90"/>
      <c r="H149" s="35" t="s">
        <v>120</v>
      </c>
      <c r="I149" s="51" t="s">
        <v>946</v>
      </c>
      <c r="J149" s="36" t="s">
        <v>121</v>
      </c>
      <c r="K149" s="98"/>
      <c r="L149" s="98"/>
      <c r="M149" s="98"/>
      <c r="N149" s="98"/>
      <c r="O149" s="98"/>
      <c r="P149" s="98"/>
      <c r="Q149" s="98"/>
      <c r="R149" s="93"/>
      <c r="S149" s="35" t="s">
        <v>122</v>
      </c>
      <c r="V149" s="210" t="s">
        <v>825</v>
      </c>
      <c r="W149" s="211" t="s">
        <v>826</v>
      </c>
      <c r="X149" s="211" t="s">
        <v>827</v>
      </c>
      <c r="Y149" s="217" t="s">
        <v>843</v>
      </c>
      <c r="Z149" s="225" t="s">
        <v>863</v>
      </c>
    </row>
    <row r="150" spans="1:26" ht="53.25" customHeight="1" thickTop="1" thickBot="1" x14ac:dyDescent="0.3">
      <c r="A150" s="58" t="s">
        <v>123</v>
      </c>
      <c r="B150" s="29"/>
      <c r="C150" s="101" t="s">
        <v>124</v>
      </c>
      <c r="D150" s="101" t="s">
        <v>125</v>
      </c>
      <c r="E150" s="101" t="s">
        <v>126</v>
      </c>
      <c r="F150" s="101" t="s">
        <v>127</v>
      </c>
      <c r="G150" s="90"/>
      <c r="H150" s="59" t="s">
        <v>128</v>
      </c>
      <c r="I150" s="102" t="s">
        <v>183</v>
      </c>
      <c r="J150" s="669" t="s">
        <v>184</v>
      </c>
      <c r="K150" s="670"/>
      <c r="L150" s="670"/>
      <c r="M150" s="670"/>
      <c r="N150" s="670"/>
      <c r="O150" s="670"/>
      <c r="P150" s="670"/>
      <c r="Q150" s="670"/>
      <c r="R150" s="115"/>
      <c r="S150" s="118"/>
      <c r="T150" s="580">
        <v>0.5</v>
      </c>
      <c r="U150" s="575">
        <f>T150+T151</f>
        <v>1</v>
      </c>
      <c r="V150" s="218" t="b">
        <v>1</v>
      </c>
      <c r="W150" s="213">
        <f>IF(V150=TRUE,$X$150,0)</f>
        <v>0.5</v>
      </c>
      <c r="X150" s="213">
        <v>0.5</v>
      </c>
      <c r="Y150" s="213">
        <f>SUM(W150:W151)</f>
        <v>1</v>
      </c>
      <c r="Z150" s="224">
        <f>Y150/1</f>
        <v>1</v>
      </c>
    </row>
    <row r="151" spans="1:26" ht="69.75" customHeight="1" thickTop="1" thickBot="1" x14ac:dyDescent="0.3">
      <c r="A151" s="58" t="s">
        <v>123</v>
      </c>
      <c r="B151" s="29"/>
      <c r="C151" s="101" t="s">
        <v>124</v>
      </c>
      <c r="D151" s="101" t="s">
        <v>125</v>
      </c>
      <c r="E151" s="101" t="s">
        <v>126</v>
      </c>
      <c r="F151" s="101" t="s">
        <v>127</v>
      </c>
      <c r="G151" s="90"/>
      <c r="H151" s="59" t="s">
        <v>128</v>
      </c>
      <c r="I151" s="102" t="s">
        <v>185</v>
      </c>
      <c r="J151" s="669" t="s">
        <v>186</v>
      </c>
      <c r="K151" s="670"/>
      <c r="L151" s="670"/>
      <c r="M151" s="670"/>
      <c r="N151" s="670"/>
      <c r="O151" s="670"/>
      <c r="P151" s="670"/>
      <c r="Q151" s="670"/>
      <c r="R151" s="115"/>
      <c r="S151" s="118"/>
      <c r="T151" s="580">
        <v>0.5</v>
      </c>
      <c r="V151" s="218" t="b">
        <v>1</v>
      </c>
      <c r="W151" s="213">
        <f>IF(V151=TRUE,$X$150,0)</f>
        <v>0.5</v>
      </c>
    </row>
    <row r="152" spans="1:26" ht="41.25" customHeight="1" thickTop="1" thickBot="1" x14ac:dyDescent="0.3">
      <c r="A152" s="58" t="s">
        <v>123</v>
      </c>
      <c r="B152" s="29"/>
      <c r="C152" s="93"/>
      <c r="D152" s="93"/>
      <c r="E152" s="93"/>
      <c r="F152" s="93"/>
      <c r="G152" s="90"/>
      <c r="H152" s="59" t="s">
        <v>131</v>
      </c>
      <c r="I152" s="102" t="s">
        <v>187</v>
      </c>
      <c r="J152" s="688" t="s">
        <v>188</v>
      </c>
      <c r="K152" s="760"/>
      <c r="L152" s="760"/>
      <c r="M152" s="760"/>
      <c r="N152" s="760"/>
      <c r="O152" s="760"/>
      <c r="P152" s="760"/>
      <c r="Q152" s="760"/>
      <c r="R152" s="107"/>
      <c r="S152" s="108"/>
      <c r="V152" s="472" t="b">
        <f>IF(AND(V153=TRUE,V154=TRUE,V155=TRUE,V156=TRUE),TRUE,FALSE)</f>
        <v>1</v>
      </c>
    </row>
    <row r="153" spans="1:26" ht="41.25" customHeight="1" thickTop="1" thickBot="1" x14ac:dyDescent="0.3">
      <c r="A153" s="58" t="s">
        <v>123</v>
      </c>
      <c r="B153" s="29"/>
      <c r="C153" s="101" t="s">
        <v>124</v>
      </c>
      <c r="D153" s="101" t="s">
        <v>125</v>
      </c>
      <c r="E153" s="101" t="s">
        <v>126</v>
      </c>
      <c r="F153" s="101" t="s">
        <v>127</v>
      </c>
      <c r="G153" s="90"/>
      <c r="H153" s="59" t="s">
        <v>131</v>
      </c>
      <c r="I153" s="122" t="s">
        <v>189</v>
      </c>
      <c r="J153" s="773" t="s">
        <v>190</v>
      </c>
      <c r="K153" s="779"/>
      <c r="L153" s="779"/>
      <c r="M153" s="779"/>
      <c r="N153" s="779"/>
      <c r="O153" s="779"/>
      <c r="P153" s="779"/>
      <c r="Q153" s="779"/>
      <c r="R153" s="780"/>
      <c r="S153" s="118"/>
      <c r="T153" s="580">
        <f>1/4</f>
        <v>0.25</v>
      </c>
      <c r="U153" s="575">
        <f>T153+T154+T155+T156</f>
        <v>1</v>
      </c>
      <c r="V153" s="218" t="b">
        <v>1</v>
      </c>
      <c r="W153" s="213">
        <f>IF(V153=TRUE,$X$153,0)</f>
        <v>0.25</v>
      </c>
      <c r="X153" s="218">
        <v>0.25</v>
      </c>
      <c r="Y153" s="213">
        <f>SUM(W153:W156)</f>
        <v>1</v>
      </c>
      <c r="Z153" s="224">
        <f>Y153/1</f>
        <v>1</v>
      </c>
    </row>
    <row r="154" spans="1:26" ht="41.25" customHeight="1" thickTop="1" thickBot="1" x14ac:dyDescent="0.3">
      <c r="A154" s="58" t="s">
        <v>347</v>
      </c>
      <c r="B154" s="29"/>
      <c r="C154" s="101" t="s">
        <v>124</v>
      </c>
      <c r="D154" s="101" t="s">
        <v>125</v>
      </c>
      <c r="E154" s="101" t="s">
        <v>126</v>
      </c>
      <c r="F154" s="101" t="s">
        <v>127</v>
      </c>
      <c r="G154" s="90"/>
      <c r="H154" s="59" t="s">
        <v>131</v>
      </c>
      <c r="I154" s="114" t="s">
        <v>367</v>
      </c>
      <c r="J154" s="773" t="s">
        <v>368</v>
      </c>
      <c r="K154" s="774"/>
      <c r="L154" s="774"/>
      <c r="M154" s="774"/>
      <c r="N154" s="774"/>
      <c r="O154" s="774"/>
      <c r="P154" s="774"/>
      <c r="Q154" s="774"/>
      <c r="R154" s="93"/>
      <c r="S154" s="118"/>
      <c r="T154" s="580">
        <f>1/4</f>
        <v>0.25</v>
      </c>
      <c r="V154" s="218" t="b">
        <v>1</v>
      </c>
      <c r="W154" s="213">
        <f>IF(V154=TRUE,$X$153,0)</f>
        <v>0.25</v>
      </c>
    </row>
    <row r="155" spans="1:26" ht="41.25" customHeight="1" thickTop="1" thickBot="1" x14ac:dyDescent="0.3">
      <c r="A155" s="58" t="s">
        <v>123</v>
      </c>
      <c r="B155" s="29"/>
      <c r="C155" s="101" t="s">
        <v>124</v>
      </c>
      <c r="D155" s="101" t="s">
        <v>125</v>
      </c>
      <c r="E155" s="101" t="s">
        <v>126</v>
      </c>
      <c r="F155" s="101" t="s">
        <v>127</v>
      </c>
      <c r="G155" s="90"/>
      <c r="H155" s="59" t="s">
        <v>131</v>
      </c>
      <c r="I155" s="114" t="s">
        <v>191</v>
      </c>
      <c r="J155" s="773" t="s">
        <v>192</v>
      </c>
      <c r="K155" s="774"/>
      <c r="L155" s="774"/>
      <c r="M155" s="774"/>
      <c r="N155" s="774"/>
      <c r="O155" s="774"/>
      <c r="P155" s="774"/>
      <c r="Q155" s="774"/>
      <c r="R155" s="93"/>
      <c r="S155" s="118"/>
      <c r="T155" s="580">
        <f>1/4</f>
        <v>0.25</v>
      </c>
      <c r="V155" s="218" t="b">
        <v>1</v>
      </c>
      <c r="W155" s="213">
        <f>IF(V155=TRUE,$X$153,0)</f>
        <v>0.25</v>
      </c>
    </row>
    <row r="156" spans="1:26" ht="48.75" customHeight="1" thickTop="1" thickBot="1" x14ac:dyDescent="0.3">
      <c r="A156" s="58" t="s">
        <v>123</v>
      </c>
      <c r="B156" s="29"/>
      <c r="C156" s="101" t="s">
        <v>124</v>
      </c>
      <c r="D156" s="101" t="s">
        <v>125</v>
      </c>
      <c r="E156" s="101" t="s">
        <v>126</v>
      </c>
      <c r="F156" s="101" t="s">
        <v>127</v>
      </c>
      <c r="G156" s="90"/>
      <c r="H156" s="59" t="s">
        <v>131</v>
      </c>
      <c r="I156" s="114" t="s">
        <v>193</v>
      </c>
      <c r="J156" s="775" t="s">
        <v>194</v>
      </c>
      <c r="K156" s="776"/>
      <c r="L156" s="776"/>
      <c r="M156" s="776"/>
      <c r="N156" s="776"/>
      <c r="O156" s="776"/>
      <c r="P156" s="776"/>
      <c r="Q156" s="776"/>
      <c r="R156" s="121"/>
      <c r="S156" s="118"/>
      <c r="T156" s="580">
        <f>1/4</f>
        <v>0.25</v>
      </c>
      <c r="V156" s="218" t="b">
        <v>1</v>
      </c>
      <c r="W156" s="213">
        <f>IF(V156=TRUE,$X$153,0)</f>
        <v>0.25</v>
      </c>
    </row>
    <row r="157" spans="1:26" ht="48.75" customHeight="1" thickTop="1" thickBot="1" x14ac:dyDescent="0.3">
      <c r="A157" s="58"/>
      <c r="B157" s="29"/>
      <c r="C157" s="101"/>
      <c r="D157" s="101"/>
      <c r="E157" s="101"/>
      <c r="F157" s="101"/>
      <c r="G157" s="90"/>
      <c r="H157" s="59" t="s">
        <v>250</v>
      </c>
      <c r="I157" s="102" t="s">
        <v>261</v>
      </c>
      <c r="J157" s="763" t="s">
        <v>955</v>
      </c>
      <c r="K157" s="764"/>
      <c r="L157" s="764"/>
      <c r="M157" s="764"/>
      <c r="N157" s="764"/>
      <c r="O157" s="764"/>
      <c r="P157" s="764"/>
      <c r="Q157" s="764"/>
      <c r="R157" s="107"/>
      <c r="S157" s="108"/>
      <c r="V157" s="472" t="b">
        <f>IF(AND(V158=TRUE,V162=TRUE),TRUE,FALSE)</f>
        <v>0</v>
      </c>
    </row>
    <row r="158" spans="1:26" ht="48.75" customHeight="1" thickTop="1" thickBot="1" x14ac:dyDescent="0.3">
      <c r="A158" s="58" t="s">
        <v>347</v>
      </c>
      <c r="B158" s="29"/>
      <c r="C158" s="112"/>
      <c r="D158" s="112"/>
      <c r="E158" s="93"/>
      <c r="F158" s="93"/>
      <c r="G158" s="90"/>
      <c r="H158" s="59" t="s">
        <v>250</v>
      </c>
      <c r="I158" s="114"/>
      <c r="J158" s="777" t="s">
        <v>369</v>
      </c>
      <c r="K158" s="777"/>
      <c r="L158" s="777"/>
      <c r="M158" s="777"/>
      <c r="N158" s="777"/>
      <c r="O158" s="777"/>
      <c r="P158" s="777"/>
      <c r="Q158" s="777"/>
      <c r="R158" s="93"/>
      <c r="S158" s="123"/>
      <c r="V158" s="472" t="b">
        <f>IF(AND(V159=TRUE,V160=TRUE,V161=TRUE),TRUE,FALSE)</f>
        <v>0</v>
      </c>
    </row>
    <row r="159" spans="1:26" ht="48.75" customHeight="1" thickTop="1" thickBot="1" x14ac:dyDescent="0.3">
      <c r="A159" s="58" t="s">
        <v>347</v>
      </c>
      <c r="B159" s="29"/>
      <c r="C159" s="116"/>
      <c r="D159" s="116"/>
      <c r="E159" s="101" t="s">
        <v>126</v>
      </c>
      <c r="F159" s="101" t="s">
        <v>127</v>
      </c>
      <c r="G159" s="90"/>
      <c r="H159" s="59" t="s">
        <v>250</v>
      </c>
      <c r="I159" s="114" t="s">
        <v>409</v>
      </c>
      <c r="J159" s="918" t="s">
        <v>410</v>
      </c>
      <c r="K159" s="919"/>
      <c r="L159" s="919"/>
      <c r="M159" s="919"/>
      <c r="N159" s="919"/>
      <c r="O159" s="919"/>
      <c r="P159" s="919"/>
      <c r="Q159" s="919"/>
      <c r="R159" s="93"/>
      <c r="S159" s="118"/>
      <c r="T159" s="582">
        <f>1/6</f>
        <v>0.16666666666666666</v>
      </c>
      <c r="U159" s="575">
        <f>T159+T160+T161+T163+T164+T165</f>
        <v>0.99999999999999989</v>
      </c>
      <c r="V159" s="218" t="b">
        <v>1</v>
      </c>
      <c r="W159" s="213">
        <f>IF(V159=TRUE,$X$159,0)</f>
        <v>0.16700000000000001</v>
      </c>
      <c r="X159" s="218">
        <v>0.16700000000000001</v>
      </c>
      <c r="Y159" s="213">
        <f>SUM(W159:W165)</f>
        <v>0.83500000000000008</v>
      </c>
      <c r="Z159" s="224">
        <f>Y159/1</f>
        <v>0.83500000000000008</v>
      </c>
    </row>
    <row r="160" spans="1:26" ht="48.75" customHeight="1" thickTop="1" thickBot="1" x14ac:dyDescent="0.3">
      <c r="A160" s="58" t="s">
        <v>347</v>
      </c>
      <c r="B160" s="29"/>
      <c r="C160" s="101" t="s">
        <v>124</v>
      </c>
      <c r="D160" s="101" t="s">
        <v>125</v>
      </c>
      <c r="E160" s="101" t="s">
        <v>126</v>
      </c>
      <c r="F160" s="101" t="s">
        <v>127</v>
      </c>
      <c r="G160" s="90"/>
      <c r="H160" s="59" t="s">
        <v>250</v>
      </c>
      <c r="I160" s="114" t="s">
        <v>370</v>
      </c>
      <c r="J160" s="773" t="s">
        <v>371</v>
      </c>
      <c r="K160" s="779"/>
      <c r="L160" s="779"/>
      <c r="M160" s="779"/>
      <c r="N160" s="779"/>
      <c r="O160" s="779"/>
      <c r="P160" s="779"/>
      <c r="Q160" s="779"/>
      <c r="R160" s="93"/>
      <c r="S160" s="118"/>
      <c r="T160" s="580">
        <f t="shared" ref="T160:T165" si="4">1/6</f>
        <v>0.16666666666666666</v>
      </c>
      <c r="V160" s="218" t="b">
        <v>1</v>
      </c>
      <c r="W160" s="213">
        <f>IF(V160=TRUE,$X$159,0)</f>
        <v>0.16700000000000001</v>
      </c>
    </row>
    <row r="161" spans="1:26" ht="64.5" customHeight="1" thickTop="1" thickBot="1" x14ac:dyDescent="0.3">
      <c r="A161" s="58" t="s">
        <v>347</v>
      </c>
      <c r="B161" s="29"/>
      <c r="C161" s="116"/>
      <c r="D161" s="101" t="s">
        <v>125</v>
      </c>
      <c r="E161" s="101" t="s">
        <v>126</v>
      </c>
      <c r="F161" s="101" t="s">
        <v>127</v>
      </c>
      <c r="G161" s="90"/>
      <c r="H161" s="59" t="s">
        <v>250</v>
      </c>
      <c r="I161" s="114" t="s">
        <v>400</v>
      </c>
      <c r="J161" s="773" t="s">
        <v>401</v>
      </c>
      <c r="K161" s="779"/>
      <c r="L161" s="779"/>
      <c r="M161" s="779"/>
      <c r="N161" s="779"/>
      <c r="O161" s="779"/>
      <c r="P161" s="779"/>
      <c r="Q161" s="779"/>
      <c r="R161" s="93"/>
      <c r="S161" s="118"/>
      <c r="T161" s="580">
        <f t="shared" si="4"/>
        <v>0.16666666666666666</v>
      </c>
      <c r="V161" s="218" t="b">
        <v>0</v>
      </c>
      <c r="W161" s="213">
        <f>IF(V161=TRUE,$X$159,0)</f>
        <v>0</v>
      </c>
    </row>
    <row r="162" spans="1:26" ht="41.25" customHeight="1" thickTop="1" thickBot="1" x14ac:dyDescent="0.3">
      <c r="A162" s="58" t="s">
        <v>123</v>
      </c>
      <c r="B162" s="29"/>
      <c r="C162" s="93"/>
      <c r="D162" s="93"/>
      <c r="E162" s="93"/>
      <c r="F162" s="93"/>
      <c r="G162" s="90"/>
      <c r="H162" s="59" t="s">
        <v>250</v>
      </c>
      <c r="I162" s="114"/>
      <c r="J162" s="777" t="s">
        <v>262</v>
      </c>
      <c r="K162" s="777"/>
      <c r="L162" s="777"/>
      <c r="M162" s="777"/>
      <c r="N162" s="777"/>
      <c r="O162" s="777"/>
      <c r="P162" s="777"/>
      <c r="Q162" s="777"/>
      <c r="R162" s="93"/>
      <c r="S162" s="123"/>
      <c r="V162" s="472" t="b">
        <f>IF(AND(V163=TRUE,V164=TRUE,V165=TRUE),TRUE,FALSE)</f>
        <v>1</v>
      </c>
    </row>
    <row r="163" spans="1:26" ht="41.25" customHeight="1" thickTop="1" thickBot="1" x14ac:dyDescent="0.3">
      <c r="A163" s="58" t="s">
        <v>123</v>
      </c>
      <c r="B163" s="29"/>
      <c r="C163" s="116"/>
      <c r="D163" s="101" t="s">
        <v>125</v>
      </c>
      <c r="E163" s="101" t="s">
        <v>126</v>
      </c>
      <c r="F163" s="101" t="s">
        <v>127</v>
      </c>
      <c r="G163" s="90"/>
      <c r="H163" s="59" t="s">
        <v>250</v>
      </c>
      <c r="I163" s="114" t="s">
        <v>263</v>
      </c>
      <c r="J163" s="773" t="s">
        <v>264</v>
      </c>
      <c r="K163" s="774"/>
      <c r="L163" s="774"/>
      <c r="M163" s="774"/>
      <c r="N163" s="774"/>
      <c r="O163" s="774"/>
      <c r="P163" s="774"/>
      <c r="Q163" s="774"/>
      <c r="R163" s="93"/>
      <c r="S163" s="118"/>
      <c r="T163" s="580">
        <f t="shared" si="4"/>
        <v>0.16666666666666666</v>
      </c>
      <c r="V163" s="218" t="b">
        <v>1</v>
      </c>
      <c r="W163" s="213">
        <f>IF(V163=TRUE,$X$159,0)</f>
        <v>0.16700000000000001</v>
      </c>
    </row>
    <row r="164" spans="1:26" ht="41.25" customHeight="1" thickTop="1" thickBot="1" x14ac:dyDescent="0.3">
      <c r="A164" s="58" t="s">
        <v>123</v>
      </c>
      <c r="B164" s="29"/>
      <c r="C164" s="116"/>
      <c r="D164" s="101" t="s">
        <v>125</v>
      </c>
      <c r="E164" s="101" t="s">
        <v>126</v>
      </c>
      <c r="F164" s="101" t="s">
        <v>127</v>
      </c>
      <c r="G164" s="90"/>
      <c r="H164" s="59" t="s">
        <v>250</v>
      </c>
      <c r="I164" s="114" t="s">
        <v>265</v>
      </c>
      <c r="J164" s="775" t="s">
        <v>266</v>
      </c>
      <c r="K164" s="778"/>
      <c r="L164" s="778"/>
      <c r="M164" s="778"/>
      <c r="N164" s="778"/>
      <c r="O164" s="778"/>
      <c r="P164" s="778"/>
      <c r="Q164" s="778"/>
      <c r="R164" s="110"/>
      <c r="S164" s="118"/>
      <c r="T164" s="580">
        <f t="shared" si="4"/>
        <v>0.16666666666666666</v>
      </c>
      <c r="V164" s="218" t="b">
        <v>1</v>
      </c>
      <c r="W164" s="213">
        <f>IF(V164=TRUE,$X$159,0)</f>
        <v>0.16700000000000001</v>
      </c>
    </row>
    <row r="165" spans="1:26" ht="41.25" customHeight="1" thickTop="1" thickBot="1" x14ac:dyDescent="0.3">
      <c r="A165" s="58" t="s">
        <v>347</v>
      </c>
      <c r="B165" s="29"/>
      <c r="C165" s="116"/>
      <c r="D165" s="116"/>
      <c r="E165" s="101" t="s">
        <v>126</v>
      </c>
      <c r="F165" s="101" t="s">
        <v>127</v>
      </c>
      <c r="G165" s="90"/>
      <c r="H165" s="59" t="s">
        <v>250</v>
      </c>
      <c r="I165" s="102" t="s">
        <v>411</v>
      </c>
      <c r="J165" s="692" t="s">
        <v>412</v>
      </c>
      <c r="K165" s="692"/>
      <c r="L165" s="692"/>
      <c r="M165" s="692"/>
      <c r="N165" s="692"/>
      <c r="O165" s="692"/>
      <c r="P165" s="692"/>
      <c r="Q165" s="692"/>
      <c r="R165" s="115"/>
      <c r="S165" s="118"/>
      <c r="T165" s="580">
        <f t="shared" si="4"/>
        <v>0.16666666666666666</v>
      </c>
      <c r="V165" s="218" t="b">
        <v>1</v>
      </c>
      <c r="W165" s="213">
        <f>IF(V165=TRUE,$X$159,0)</f>
        <v>0.16700000000000001</v>
      </c>
    </row>
    <row r="166" spans="1:26" ht="41.25" customHeight="1" thickTop="1" thickBot="1" x14ac:dyDescent="0.3">
      <c r="A166" s="58" t="s">
        <v>347</v>
      </c>
      <c r="B166" s="29"/>
      <c r="C166" s="93"/>
      <c r="D166" s="93"/>
      <c r="E166" s="112"/>
      <c r="F166" s="93"/>
      <c r="G166" s="90"/>
      <c r="H166" s="59" t="s">
        <v>160</v>
      </c>
      <c r="I166" s="106" t="s">
        <v>413</v>
      </c>
      <c r="J166" s="688" t="s">
        <v>414</v>
      </c>
      <c r="K166" s="760"/>
      <c r="L166" s="760"/>
      <c r="M166" s="760"/>
      <c r="N166" s="760"/>
      <c r="O166" s="760"/>
      <c r="P166" s="760"/>
      <c r="Q166" s="760"/>
      <c r="R166" s="107"/>
      <c r="S166" s="108"/>
      <c r="V166" s="472" t="b">
        <f>IF(AND(V167=TRUE),TRUE,FALSE)</f>
        <v>1</v>
      </c>
    </row>
    <row r="167" spans="1:26" ht="41.25" customHeight="1" thickTop="1" thickBot="1" x14ac:dyDescent="0.3">
      <c r="A167" s="58" t="s">
        <v>347</v>
      </c>
      <c r="B167" s="29"/>
      <c r="C167" s="93"/>
      <c r="D167" s="93"/>
      <c r="E167" s="93"/>
      <c r="F167" s="93"/>
      <c r="G167" s="90"/>
      <c r="H167" s="59" t="s">
        <v>160</v>
      </c>
      <c r="I167" s="114"/>
      <c r="J167" s="777" t="s">
        <v>415</v>
      </c>
      <c r="K167" s="777"/>
      <c r="L167" s="777"/>
      <c r="M167" s="777"/>
      <c r="N167" s="777"/>
      <c r="O167" s="777"/>
      <c r="P167" s="777"/>
      <c r="Q167" s="777"/>
      <c r="R167" s="93"/>
      <c r="S167" s="123"/>
      <c r="V167" s="472" t="b">
        <f>IF(AND(V168=TRUE,V169=TRUE,V170=TRUE),TRUE,FALSE)</f>
        <v>1</v>
      </c>
    </row>
    <row r="168" spans="1:26" ht="41.25" customHeight="1" thickTop="1" thickBot="1" x14ac:dyDescent="0.3">
      <c r="A168" s="58" t="s">
        <v>347</v>
      </c>
      <c r="B168" s="29"/>
      <c r="C168" s="116"/>
      <c r="D168" s="116"/>
      <c r="E168" s="101" t="s">
        <v>126</v>
      </c>
      <c r="F168" s="101" t="s">
        <v>127</v>
      </c>
      <c r="G168" s="90"/>
      <c r="H168" s="59" t="s">
        <v>160</v>
      </c>
      <c r="I168" s="109" t="s">
        <v>416</v>
      </c>
      <c r="J168" s="773" t="s">
        <v>417</v>
      </c>
      <c r="K168" s="774"/>
      <c r="L168" s="774"/>
      <c r="M168" s="774"/>
      <c r="N168" s="774"/>
      <c r="O168" s="774"/>
      <c r="P168" s="774"/>
      <c r="Q168" s="774"/>
      <c r="R168" s="93"/>
      <c r="S168" s="118"/>
      <c r="T168" s="580">
        <f>1/3</f>
        <v>0.33333333333333331</v>
      </c>
      <c r="U168" s="575">
        <f>T168+T169+T170</f>
        <v>1</v>
      </c>
      <c r="V168" s="218" t="b">
        <v>1</v>
      </c>
      <c r="W168" s="213">
        <f>IF(V168=TRUE,$X$168,0)</f>
        <v>0.33300000000000002</v>
      </c>
      <c r="X168" s="218">
        <v>0.33300000000000002</v>
      </c>
      <c r="Y168" s="213">
        <f>SUM(W168:W172)</f>
        <v>0.99900000000000011</v>
      </c>
      <c r="Z168" s="224">
        <f>Y168/1</f>
        <v>0.99900000000000011</v>
      </c>
    </row>
    <row r="169" spans="1:26" ht="41.25" customHeight="1" thickTop="1" thickBot="1" x14ac:dyDescent="0.3">
      <c r="A169" s="58" t="s">
        <v>347</v>
      </c>
      <c r="B169" s="29"/>
      <c r="C169" s="116"/>
      <c r="D169" s="116"/>
      <c r="E169" s="101" t="s">
        <v>126</v>
      </c>
      <c r="F169" s="101" t="s">
        <v>127</v>
      </c>
      <c r="G169" s="90"/>
      <c r="H169" s="59" t="s">
        <v>160</v>
      </c>
      <c r="I169" s="109" t="s">
        <v>418</v>
      </c>
      <c r="J169" s="914" t="s">
        <v>419</v>
      </c>
      <c r="K169" s="917"/>
      <c r="L169" s="917"/>
      <c r="M169" s="917"/>
      <c r="N169" s="917"/>
      <c r="O169" s="917"/>
      <c r="P169" s="917"/>
      <c r="Q169" s="917"/>
      <c r="R169" s="93"/>
      <c r="S169" s="118"/>
      <c r="T169" s="580">
        <f>1/3</f>
        <v>0.33333333333333331</v>
      </c>
      <c r="V169" s="218" t="b">
        <v>1</v>
      </c>
      <c r="W169" s="213">
        <f>IF(V169=TRUE,$X$168,0)</f>
        <v>0.33300000000000002</v>
      </c>
    </row>
    <row r="170" spans="1:26" ht="41.25" customHeight="1" thickTop="1" thickBot="1" x14ac:dyDescent="0.3">
      <c r="A170" s="58" t="s">
        <v>347</v>
      </c>
      <c r="B170" s="29"/>
      <c r="C170" s="116"/>
      <c r="D170" s="116"/>
      <c r="E170" s="101" t="s">
        <v>126</v>
      </c>
      <c r="F170" s="101" t="s">
        <v>127</v>
      </c>
      <c r="G170" s="90"/>
      <c r="H170" s="59" t="s">
        <v>160</v>
      </c>
      <c r="I170" s="109" t="s">
        <v>420</v>
      </c>
      <c r="J170" s="775" t="s">
        <v>421</v>
      </c>
      <c r="K170" s="776"/>
      <c r="L170" s="776"/>
      <c r="M170" s="776"/>
      <c r="N170" s="776"/>
      <c r="O170" s="776"/>
      <c r="P170" s="776"/>
      <c r="Q170" s="776"/>
      <c r="R170" s="121"/>
      <c r="S170" s="118"/>
      <c r="T170" s="580">
        <f>1/3</f>
        <v>0.33333333333333331</v>
      </c>
      <c r="V170" s="218" t="b">
        <v>1</v>
      </c>
      <c r="W170" s="213">
        <f>IF(V170=TRUE,$X$168,0)</f>
        <v>0.33300000000000002</v>
      </c>
    </row>
    <row r="171" spans="1:26" ht="22.5" customHeight="1" thickTop="1" x14ac:dyDescent="0.25">
      <c r="A171" s="88"/>
      <c r="B171" s="88"/>
      <c r="C171" s="88"/>
      <c r="D171" s="88"/>
      <c r="E171" s="88"/>
      <c r="F171" s="89"/>
      <c r="G171" s="90"/>
      <c r="H171" s="90"/>
      <c r="I171" s="89"/>
      <c r="J171" s="90"/>
      <c r="K171" s="90"/>
      <c r="L171" s="90"/>
      <c r="M171" s="90"/>
      <c r="N171" s="90"/>
      <c r="O171" s="90"/>
      <c r="P171" s="90"/>
      <c r="Q171" s="90"/>
      <c r="R171" s="90"/>
      <c r="S171" s="90"/>
    </row>
    <row r="172" spans="1:26" ht="22.5" customHeight="1" x14ac:dyDescent="0.25">
      <c r="A172" s="88"/>
      <c r="B172" s="88"/>
      <c r="C172" s="88"/>
      <c r="D172" s="88"/>
      <c r="E172" s="88"/>
      <c r="F172" s="89"/>
      <c r="G172" s="90"/>
      <c r="H172" s="90"/>
      <c r="I172" s="89"/>
      <c r="J172" s="90"/>
      <c r="K172" s="90"/>
      <c r="L172" s="90"/>
      <c r="M172" s="90"/>
      <c r="N172" s="90"/>
      <c r="O172" s="90"/>
      <c r="P172" s="90"/>
      <c r="Q172" s="90"/>
      <c r="R172" s="90"/>
      <c r="S172" s="90"/>
    </row>
    <row r="173" spans="1:26" ht="30" customHeight="1" thickBot="1" x14ac:dyDescent="0.3">
      <c r="A173" s="27"/>
      <c r="B173" s="29"/>
      <c r="C173" s="93"/>
      <c r="D173" s="93"/>
      <c r="E173" s="93"/>
      <c r="F173" s="93"/>
      <c r="G173" s="90"/>
      <c r="H173" s="699" t="s">
        <v>195</v>
      </c>
      <c r="I173" s="699"/>
      <c r="J173" s="699"/>
      <c r="K173" s="699"/>
      <c r="L173" s="699"/>
      <c r="M173" s="699"/>
      <c r="N173" s="699"/>
      <c r="O173" s="699"/>
      <c r="P173" s="699"/>
      <c r="Q173" s="699"/>
      <c r="R173" s="699"/>
      <c r="S173" s="700"/>
    </row>
    <row r="174" spans="1:26" ht="7.5" customHeight="1" thickTop="1" x14ac:dyDescent="0.25">
      <c r="A174" s="27"/>
      <c r="B174" s="29"/>
      <c r="C174" s="93"/>
      <c r="D174" s="93"/>
      <c r="E174" s="93"/>
      <c r="F174" s="93"/>
      <c r="G174" s="90"/>
      <c r="H174" s="28"/>
      <c r="I174" s="27"/>
      <c r="J174" s="28"/>
      <c r="K174" s="28"/>
      <c r="L174" s="28"/>
      <c r="M174" s="28"/>
      <c r="N174" s="28"/>
      <c r="O174" s="28"/>
      <c r="P174" s="28"/>
      <c r="Q174" s="28"/>
      <c r="R174" s="30"/>
      <c r="S174" s="28"/>
    </row>
    <row r="175" spans="1:26" ht="82.5" customHeight="1" thickBot="1" x14ac:dyDescent="0.3">
      <c r="A175" s="27"/>
      <c r="B175" s="29"/>
      <c r="C175" s="93"/>
      <c r="D175" s="93"/>
      <c r="E175" s="93"/>
      <c r="F175" s="93"/>
      <c r="G175" s="90"/>
      <c r="H175" s="651" t="s">
        <v>196</v>
      </c>
      <c r="I175" s="651"/>
      <c r="J175" s="651"/>
      <c r="K175" s="651"/>
      <c r="L175" s="651"/>
      <c r="M175" s="651"/>
      <c r="N175" s="651"/>
      <c r="O175" s="651"/>
      <c r="P175" s="651"/>
      <c r="Q175" s="651"/>
      <c r="R175" s="651"/>
      <c r="S175" s="652"/>
    </row>
    <row r="176" spans="1:26" ht="7.5" customHeight="1" thickTop="1" x14ac:dyDescent="0.25">
      <c r="A176" s="29"/>
      <c r="B176" s="29"/>
      <c r="C176" s="93"/>
      <c r="D176" s="93"/>
      <c r="E176" s="93"/>
      <c r="F176" s="93"/>
      <c r="G176" s="90"/>
      <c r="H176" s="32"/>
      <c r="I176" s="31"/>
      <c r="J176" s="32"/>
      <c r="K176" s="32"/>
      <c r="L176" s="32"/>
      <c r="M176" s="32"/>
      <c r="N176" s="32"/>
      <c r="O176" s="32"/>
      <c r="P176" s="32"/>
      <c r="Q176" s="32"/>
      <c r="R176" s="32"/>
      <c r="S176" s="32"/>
    </row>
    <row r="177" spans="1:26" ht="22.5" customHeight="1" thickBot="1" x14ac:dyDescent="0.3">
      <c r="A177" s="29"/>
      <c r="B177" s="29"/>
      <c r="C177" s="93"/>
      <c r="D177" s="93"/>
      <c r="E177" s="93"/>
      <c r="F177" s="93"/>
      <c r="G177" s="90"/>
      <c r="H177" s="653" t="s">
        <v>117</v>
      </c>
      <c r="I177" s="654"/>
      <c r="J177" s="685" t="s">
        <v>197</v>
      </c>
      <c r="K177" s="686"/>
      <c r="L177" s="686"/>
      <c r="M177" s="686"/>
      <c r="N177" s="686"/>
      <c r="O177" s="686"/>
      <c r="P177" s="686"/>
      <c r="Q177" s="686"/>
      <c r="R177" s="686"/>
      <c r="S177" s="687"/>
      <c r="V177" s="373" t="s">
        <v>945</v>
      </c>
      <c r="W177" s="252">
        <f>(U182+U184+U188)/3</f>
        <v>1</v>
      </c>
    </row>
    <row r="178" spans="1:26" ht="7.5" customHeight="1" thickTop="1" x14ac:dyDescent="0.25">
      <c r="A178" s="29"/>
      <c r="B178" s="29"/>
      <c r="C178" s="93"/>
      <c r="D178" s="93"/>
      <c r="E178" s="93"/>
      <c r="F178" s="93"/>
      <c r="G178" s="90"/>
      <c r="H178" s="28"/>
      <c r="I178" s="27"/>
      <c r="J178" s="28"/>
      <c r="K178" s="28"/>
      <c r="L178" s="28"/>
      <c r="M178" s="28"/>
      <c r="N178" s="28"/>
      <c r="O178" s="28"/>
      <c r="P178" s="28"/>
      <c r="Q178" s="28"/>
      <c r="R178" s="30"/>
      <c r="S178" s="28"/>
    </row>
    <row r="179" spans="1:26" ht="88.5" customHeight="1" thickBot="1" x14ac:dyDescent="0.3">
      <c r="A179" s="29"/>
      <c r="B179" s="29"/>
      <c r="C179" s="93"/>
      <c r="D179" s="93"/>
      <c r="E179" s="93"/>
      <c r="F179" s="93"/>
      <c r="G179" s="90"/>
      <c r="H179" s="658" t="s">
        <v>198</v>
      </c>
      <c r="I179" s="659"/>
      <c r="J179" s="659"/>
      <c r="K179" s="659"/>
      <c r="L179" s="659"/>
      <c r="M179" s="659"/>
      <c r="N179" s="659"/>
      <c r="O179" s="659"/>
      <c r="P179" s="659"/>
      <c r="Q179" s="659"/>
      <c r="R179" s="659"/>
      <c r="S179" s="660"/>
    </row>
    <row r="180" spans="1:26" ht="7.5" customHeight="1" thickTop="1" x14ac:dyDescent="0.25">
      <c r="A180" s="27"/>
      <c r="B180" s="29"/>
      <c r="C180" s="93"/>
      <c r="D180" s="93"/>
      <c r="E180" s="93"/>
      <c r="F180" s="93"/>
      <c r="G180" s="90"/>
      <c r="H180" s="90"/>
      <c r="I180" s="111"/>
      <c r="J180" s="90"/>
      <c r="K180" s="90"/>
      <c r="L180" s="90"/>
      <c r="M180" s="90"/>
      <c r="N180" s="90"/>
      <c r="O180" s="90"/>
      <c r="P180" s="90"/>
      <c r="Q180" s="90"/>
      <c r="R180" s="90"/>
      <c r="S180" s="90"/>
    </row>
    <row r="181" spans="1:26" ht="41.25" customHeight="1" thickBot="1" x14ac:dyDescent="0.3">
      <c r="A181" s="29"/>
      <c r="B181" s="29"/>
      <c r="C181" s="93"/>
      <c r="D181" s="93"/>
      <c r="E181" s="93"/>
      <c r="F181" s="93"/>
      <c r="G181" s="90"/>
      <c r="H181" s="35" t="s">
        <v>120</v>
      </c>
      <c r="I181" s="51" t="s">
        <v>946</v>
      </c>
      <c r="J181" s="36" t="s">
        <v>121</v>
      </c>
      <c r="K181" s="98"/>
      <c r="L181" s="98"/>
      <c r="M181" s="98"/>
      <c r="N181" s="98"/>
      <c r="O181" s="98"/>
      <c r="P181" s="98"/>
      <c r="Q181" s="98"/>
      <c r="R181" s="93"/>
      <c r="S181" s="35" t="s">
        <v>122</v>
      </c>
      <c r="V181" s="210" t="s">
        <v>825</v>
      </c>
      <c r="W181" s="211" t="s">
        <v>826</v>
      </c>
      <c r="X181" s="211" t="s">
        <v>827</v>
      </c>
      <c r="Y181" s="217" t="s">
        <v>836</v>
      </c>
      <c r="Z181" s="225" t="s">
        <v>863</v>
      </c>
    </row>
    <row r="182" spans="1:26" ht="41.25" customHeight="1" thickTop="1" thickBot="1" x14ac:dyDescent="0.3">
      <c r="A182" s="58" t="s">
        <v>123</v>
      </c>
      <c r="B182" s="29"/>
      <c r="C182" s="101" t="s">
        <v>124</v>
      </c>
      <c r="D182" s="101" t="s">
        <v>125</v>
      </c>
      <c r="E182" s="101" t="s">
        <v>126</v>
      </c>
      <c r="F182" s="101" t="s">
        <v>127</v>
      </c>
      <c r="G182" s="90"/>
      <c r="H182" s="59" t="s">
        <v>128</v>
      </c>
      <c r="I182" s="102" t="s">
        <v>199</v>
      </c>
      <c r="J182" s="663" t="s">
        <v>200</v>
      </c>
      <c r="K182" s="664"/>
      <c r="L182" s="664"/>
      <c r="M182" s="664"/>
      <c r="N182" s="664"/>
      <c r="O182" s="664"/>
      <c r="P182" s="664"/>
      <c r="Q182" s="664"/>
      <c r="R182" s="231"/>
      <c r="S182" s="118"/>
      <c r="T182" s="580">
        <v>1</v>
      </c>
      <c r="U182" s="575">
        <f>T182</f>
        <v>1</v>
      </c>
      <c r="V182" s="218" t="b">
        <v>1</v>
      </c>
      <c r="W182" s="213">
        <f>IF(V182=TRUE,$X$182,0)</f>
        <v>1</v>
      </c>
      <c r="X182" s="213">
        <v>1</v>
      </c>
      <c r="Y182" s="213">
        <f>SUM(W182)</f>
        <v>1</v>
      </c>
      <c r="Z182" s="224">
        <f>Y182/1</f>
        <v>1</v>
      </c>
    </row>
    <row r="183" spans="1:26" ht="41.25" customHeight="1" thickTop="1" thickBot="1" x14ac:dyDescent="0.3">
      <c r="A183" s="58" t="s">
        <v>123</v>
      </c>
      <c r="B183" s="29"/>
      <c r="C183" s="93"/>
      <c r="D183" s="93"/>
      <c r="E183" s="93"/>
      <c r="F183" s="93"/>
      <c r="G183" s="90"/>
      <c r="H183" s="59" t="s">
        <v>131</v>
      </c>
      <c r="I183" s="106" t="s">
        <v>201</v>
      </c>
      <c r="J183" s="688" t="s">
        <v>202</v>
      </c>
      <c r="K183" s="760"/>
      <c r="L183" s="760"/>
      <c r="M183" s="760"/>
      <c r="N183" s="760"/>
      <c r="O183" s="760"/>
      <c r="P183" s="760"/>
      <c r="Q183" s="760"/>
      <c r="R183" s="107"/>
      <c r="S183" s="108"/>
      <c r="V183" s="472" t="b">
        <f>IF(AND(V184=TRUE),TRUE,FALSE)</f>
        <v>1</v>
      </c>
    </row>
    <row r="184" spans="1:26" ht="41.25" customHeight="1" thickTop="1" thickBot="1" x14ac:dyDescent="0.3">
      <c r="A184" s="58" t="s">
        <v>123</v>
      </c>
      <c r="B184" s="29"/>
      <c r="C184" s="101" t="s">
        <v>124</v>
      </c>
      <c r="D184" s="101" t="s">
        <v>125</v>
      </c>
      <c r="E184" s="101" t="s">
        <v>126</v>
      </c>
      <c r="F184" s="101" t="s">
        <v>127</v>
      </c>
      <c r="G184" s="90"/>
      <c r="H184" s="59" t="s">
        <v>131</v>
      </c>
      <c r="I184" s="109" t="s">
        <v>203</v>
      </c>
      <c r="J184" s="771" t="s">
        <v>204</v>
      </c>
      <c r="K184" s="772"/>
      <c r="L184" s="772"/>
      <c r="M184" s="772"/>
      <c r="N184" s="772"/>
      <c r="O184" s="772"/>
      <c r="P184" s="772"/>
      <c r="Q184" s="772"/>
      <c r="R184" s="121"/>
      <c r="S184" s="118"/>
      <c r="T184" s="580">
        <v>0.5</v>
      </c>
      <c r="U184" s="575">
        <f>T184+T186</f>
        <v>1</v>
      </c>
      <c r="V184" s="218" t="b">
        <v>1</v>
      </c>
      <c r="W184" s="213">
        <f>IF(V184=TRUE,$X$184,0)</f>
        <v>0.5</v>
      </c>
      <c r="X184" s="218">
        <v>0.5</v>
      </c>
      <c r="Y184" s="213">
        <f>SUM(W184:W186)</f>
        <v>1</v>
      </c>
      <c r="Z184" s="224">
        <f>Y184/1</f>
        <v>1</v>
      </c>
    </row>
    <row r="185" spans="1:26" ht="41.25" customHeight="1" thickTop="1" thickBot="1" x14ac:dyDescent="0.3">
      <c r="A185" s="58" t="s">
        <v>347</v>
      </c>
      <c r="B185" s="29"/>
      <c r="C185" s="93"/>
      <c r="D185" s="93"/>
      <c r="E185" s="93"/>
      <c r="F185" s="93"/>
      <c r="G185" s="90"/>
      <c r="H185" s="59" t="s">
        <v>131</v>
      </c>
      <c r="I185" s="106" t="s">
        <v>372</v>
      </c>
      <c r="J185" s="688" t="s">
        <v>373</v>
      </c>
      <c r="K185" s="689"/>
      <c r="L185" s="689"/>
      <c r="M185" s="689"/>
      <c r="N185" s="689"/>
      <c r="O185" s="689"/>
      <c r="P185" s="689"/>
      <c r="Q185" s="689"/>
      <c r="R185" s="107"/>
      <c r="S185" s="167"/>
      <c r="V185" s="472" t="b">
        <f>IF(AND(V186=TRUE),TRUE,FALSE)</f>
        <v>1</v>
      </c>
    </row>
    <row r="186" spans="1:26" ht="41.25" customHeight="1" thickTop="1" thickBot="1" x14ac:dyDescent="0.3">
      <c r="A186" s="58" t="s">
        <v>347</v>
      </c>
      <c r="B186" s="29"/>
      <c r="C186" s="101" t="s">
        <v>124</v>
      </c>
      <c r="D186" s="101" t="s">
        <v>125</v>
      </c>
      <c r="E186" s="101" t="s">
        <v>126</v>
      </c>
      <c r="F186" s="101" t="s">
        <v>127</v>
      </c>
      <c r="G186" s="90"/>
      <c r="H186" s="59" t="s">
        <v>131</v>
      </c>
      <c r="I186" s="109" t="s">
        <v>374</v>
      </c>
      <c r="J186" s="771" t="s">
        <v>375</v>
      </c>
      <c r="K186" s="772"/>
      <c r="L186" s="772"/>
      <c r="M186" s="772"/>
      <c r="N186" s="772"/>
      <c r="O186" s="772"/>
      <c r="P186" s="772"/>
      <c r="Q186" s="772"/>
      <c r="R186" s="121"/>
      <c r="S186" s="118"/>
      <c r="T186" s="580">
        <v>0.5</v>
      </c>
      <c r="V186" s="218" t="b">
        <v>1</v>
      </c>
      <c r="W186" s="213">
        <f>IF(V186=TRUE,$X$184,0)</f>
        <v>0.5</v>
      </c>
    </row>
    <row r="187" spans="1:26" ht="41.25" customHeight="1" thickTop="1" thickBot="1" x14ac:dyDescent="0.3">
      <c r="A187" s="58" t="s">
        <v>123</v>
      </c>
      <c r="B187" s="29"/>
      <c r="C187" s="93"/>
      <c r="D187" s="93"/>
      <c r="E187" s="93"/>
      <c r="F187" s="93"/>
      <c r="G187" s="90"/>
      <c r="H187" s="59" t="s">
        <v>250</v>
      </c>
      <c r="I187" s="106" t="s">
        <v>267</v>
      </c>
      <c r="J187" s="763" t="s">
        <v>956</v>
      </c>
      <c r="K187" s="764"/>
      <c r="L187" s="764"/>
      <c r="M187" s="764"/>
      <c r="N187" s="764"/>
      <c r="O187" s="764"/>
      <c r="P187" s="764"/>
      <c r="Q187" s="764"/>
      <c r="R187" s="107"/>
      <c r="S187" s="108"/>
      <c r="V187" s="472" t="b">
        <f>IF(AND(V188=TRUE,V189=TRUE,V190=TRUE,V191=TRUE,V192=TRUE),TRUE,FALSE)</f>
        <v>0</v>
      </c>
    </row>
    <row r="188" spans="1:26" ht="57" customHeight="1" thickTop="1" thickBot="1" x14ac:dyDescent="0.3">
      <c r="A188" s="58" t="s">
        <v>123</v>
      </c>
      <c r="B188" s="29"/>
      <c r="C188" s="116"/>
      <c r="D188" s="116"/>
      <c r="E188" s="101" t="s">
        <v>126</v>
      </c>
      <c r="F188" s="101" t="s">
        <v>127</v>
      </c>
      <c r="G188" s="90"/>
      <c r="H188" s="59" t="s">
        <v>250</v>
      </c>
      <c r="I188" s="109" t="s">
        <v>314</v>
      </c>
      <c r="J188" s="773" t="s">
        <v>941</v>
      </c>
      <c r="K188" s="774"/>
      <c r="L188" s="774"/>
      <c r="M188" s="774"/>
      <c r="N188" s="774"/>
      <c r="O188" s="774"/>
      <c r="P188" s="774"/>
      <c r="Q188" s="774"/>
      <c r="R188" s="93"/>
      <c r="S188" s="118"/>
      <c r="T188" s="580">
        <f>1/5</f>
        <v>0.2</v>
      </c>
      <c r="U188" s="575">
        <f>T188+T189+T190+T191+T192</f>
        <v>1</v>
      </c>
      <c r="V188" s="218" t="b">
        <v>0</v>
      </c>
      <c r="W188" s="213">
        <f>IF(V188=TRUE,$X$188,0)</f>
        <v>0</v>
      </c>
      <c r="X188" s="218">
        <v>0.2</v>
      </c>
      <c r="Y188" s="213">
        <f>SUM(W188:W192)</f>
        <v>0.60000000000000009</v>
      </c>
      <c r="Z188" s="224">
        <f>Y188/1</f>
        <v>0.60000000000000009</v>
      </c>
    </row>
    <row r="189" spans="1:26" ht="64.5" customHeight="1" thickTop="1" thickBot="1" x14ac:dyDescent="0.3">
      <c r="A189" s="58" t="s">
        <v>123</v>
      </c>
      <c r="B189" s="29"/>
      <c r="C189" s="116"/>
      <c r="D189" s="101" t="s">
        <v>125</v>
      </c>
      <c r="E189" s="101" t="s">
        <v>126</v>
      </c>
      <c r="F189" s="101" t="s">
        <v>127</v>
      </c>
      <c r="G189" s="90"/>
      <c r="H189" s="59" t="s">
        <v>250</v>
      </c>
      <c r="I189" s="109" t="s">
        <v>268</v>
      </c>
      <c r="J189" s="773" t="s">
        <v>269</v>
      </c>
      <c r="K189" s="774"/>
      <c r="L189" s="774"/>
      <c r="M189" s="774"/>
      <c r="N189" s="774"/>
      <c r="O189" s="774"/>
      <c r="P189" s="774"/>
      <c r="Q189" s="774"/>
      <c r="R189" s="93"/>
      <c r="S189" s="118"/>
      <c r="T189" s="580">
        <f>1/5</f>
        <v>0.2</v>
      </c>
      <c r="V189" s="218" t="b">
        <v>1</v>
      </c>
      <c r="W189" s="213">
        <f>IF(V189=TRUE,$X$188,0)</f>
        <v>0.2</v>
      </c>
    </row>
    <row r="190" spans="1:26" ht="63" customHeight="1" thickTop="1" thickBot="1" x14ac:dyDescent="0.3">
      <c r="A190" s="58" t="s">
        <v>123</v>
      </c>
      <c r="B190" s="29"/>
      <c r="C190" s="116"/>
      <c r="D190" s="116"/>
      <c r="E190" s="101" t="s">
        <v>126</v>
      </c>
      <c r="F190" s="101" t="s">
        <v>127</v>
      </c>
      <c r="G190" s="90"/>
      <c r="H190" s="59" t="s">
        <v>250</v>
      </c>
      <c r="I190" s="109" t="s">
        <v>315</v>
      </c>
      <c r="J190" s="773" t="s">
        <v>316</v>
      </c>
      <c r="K190" s="779"/>
      <c r="L190" s="779"/>
      <c r="M190" s="779"/>
      <c r="N190" s="779"/>
      <c r="O190" s="779"/>
      <c r="P190" s="779"/>
      <c r="Q190" s="779"/>
      <c r="R190" s="93"/>
      <c r="S190" s="118"/>
      <c r="T190" s="580">
        <f>1/5</f>
        <v>0.2</v>
      </c>
      <c r="V190" s="218" t="b">
        <v>1</v>
      </c>
      <c r="W190" s="213">
        <f>IF(V190=TRUE,$X$188,0)</f>
        <v>0.2</v>
      </c>
    </row>
    <row r="191" spans="1:26" ht="52.5" customHeight="1" thickTop="1" thickBot="1" x14ac:dyDescent="0.3">
      <c r="A191" s="58" t="s">
        <v>123</v>
      </c>
      <c r="B191" s="29"/>
      <c r="C191" s="116"/>
      <c r="D191" s="116"/>
      <c r="E191" s="101" t="s">
        <v>126</v>
      </c>
      <c r="F191" s="101" t="s">
        <v>127</v>
      </c>
      <c r="G191" s="90"/>
      <c r="H191" s="59" t="s">
        <v>250</v>
      </c>
      <c r="I191" s="109" t="s">
        <v>317</v>
      </c>
      <c r="J191" s="773" t="s">
        <v>318</v>
      </c>
      <c r="K191" s="774"/>
      <c r="L191" s="774"/>
      <c r="M191" s="774"/>
      <c r="N191" s="774"/>
      <c r="O191" s="774"/>
      <c r="P191" s="774"/>
      <c r="Q191" s="774"/>
      <c r="R191" s="93"/>
      <c r="S191" s="118"/>
      <c r="T191" s="580">
        <f>1/5</f>
        <v>0.2</v>
      </c>
      <c r="V191" s="218" t="b">
        <v>1</v>
      </c>
      <c r="W191" s="213">
        <f>IF(V191=TRUE,$X$188,0)</f>
        <v>0.2</v>
      </c>
    </row>
    <row r="192" spans="1:26" ht="41.25" customHeight="1" thickTop="1" thickBot="1" x14ac:dyDescent="0.3">
      <c r="A192" s="58" t="s">
        <v>123</v>
      </c>
      <c r="B192" s="29"/>
      <c r="C192" s="116"/>
      <c r="D192" s="101" t="s">
        <v>125</v>
      </c>
      <c r="E192" s="101" t="s">
        <v>126</v>
      </c>
      <c r="F192" s="101" t="s">
        <v>127</v>
      </c>
      <c r="G192" s="90"/>
      <c r="H192" s="59" t="s">
        <v>250</v>
      </c>
      <c r="I192" s="109" t="s">
        <v>270</v>
      </c>
      <c r="J192" s="775" t="s">
        <v>271</v>
      </c>
      <c r="K192" s="776"/>
      <c r="L192" s="776"/>
      <c r="M192" s="776"/>
      <c r="N192" s="776"/>
      <c r="O192" s="776"/>
      <c r="P192" s="776"/>
      <c r="Q192" s="776"/>
      <c r="R192" s="121"/>
      <c r="S192" s="118"/>
      <c r="T192" s="580">
        <f>1/5</f>
        <v>0.2</v>
      </c>
      <c r="V192" s="218" t="b">
        <v>0</v>
      </c>
      <c r="W192" s="213">
        <f>IF(V192=TRUE,$X$188,0)</f>
        <v>0</v>
      </c>
    </row>
    <row r="193" spans="1:26" ht="22.5" customHeight="1" thickTop="1" x14ac:dyDescent="0.25">
      <c r="A193" s="88"/>
      <c r="B193" s="88"/>
      <c r="C193" s="88"/>
      <c r="D193" s="88"/>
      <c r="E193" s="88"/>
      <c r="F193" s="89"/>
      <c r="G193" s="90"/>
      <c r="H193" s="90"/>
      <c r="I193" s="89"/>
      <c r="J193" s="90"/>
      <c r="K193" s="90"/>
      <c r="L193" s="90"/>
      <c r="M193" s="90"/>
      <c r="N193" s="90"/>
      <c r="O193" s="90"/>
      <c r="P193" s="90"/>
      <c r="Q193" s="90"/>
      <c r="R193" s="90"/>
      <c r="S193" s="90"/>
    </row>
    <row r="194" spans="1:26" ht="22.5" customHeight="1" thickBot="1" x14ac:dyDescent="0.3">
      <c r="A194" s="88"/>
      <c r="B194" s="88"/>
      <c r="C194" s="88"/>
      <c r="D194" s="88"/>
      <c r="E194" s="88"/>
      <c r="F194" s="89"/>
      <c r="G194" s="90"/>
      <c r="H194" s="653" t="s">
        <v>117</v>
      </c>
      <c r="I194" s="654"/>
      <c r="J194" s="685" t="s">
        <v>205</v>
      </c>
      <c r="K194" s="686"/>
      <c r="L194" s="686"/>
      <c r="M194" s="686"/>
      <c r="N194" s="686"/>
      <c r="O194" s="686"/>
      <c r="P194" s="686"/>
      <c r="Q194" s="686"/>
      <c r="R194" s="686"/>
      <c r="S194" s="687"/>
      <c r="V194" s="373" t="s">
        <v>945</v>
      </c>
      <c r="W194" s="252">
        <f>U200</f>
        <v>1</v>
      </c>
    </row>
    <row r="195" spans="1:26" ht="6.75" customHeight="1" thickTop="1" x14ac:dyDescent="0.25">
      <c r="A195" s="27"/>
      <c r="B195" s="29"/>
      <c r="C195" s="93"/>
      <c r="D195" s="93"/>
      <c r="E195" s="93"/>
      <c r="F195" s="93"/>
      <c r="G195" s="90"/>
      <c r="H195" s="28"/>
      <c r="I195" s="27"/>
      <c r="J195" s="28"/>
      <c r="K195" s="28"/>
      <c r="L195" s="28"/>
      <c r="M195" s="28"/>
      <c r="N195" s="28"/>
      <c r="O195" s="28"/>
      <c r="P195" s="28"/>
      <c r="Q195" s="28"/>
      <c r="R195" s="30"/>
      <c r="S195" s="28"/>
    </row>
    <row r="196" spans="1:26" ht="83.25" customHeight="1" thickBot="1" x14ac:dyDescent="0.3">
      <c r="A196" s="27"/>
      <c r="B196" s="29"/>
      <c r="C196" s="93"/>
      <c r="D196" s="93"/>
      <c r="E196" s="93"/>
      <c r="F196" s="93"/>
      <c r="G196" s="90"/>
      <c r="H196" s="658" t="s">
        <v>206</v>
      </c>
      <c r="I196" s="659"/>
      <c r="J196" s="659"/>
      <c r="K196" s="659"/>
      <c r="L196" s="659"/>
      <c r="M196" s="659"/>
      <c r="N196" s="659"/>
      <c r="O196" s="659"/>
      <c r="P196" s="659"/>
      <c r="Q196" s="659"/>
      <c r="R196" s="659"/>
      <c r="S196" s="660"/>
    </row>
    <row r="197" spans="1:26" ht="7.5" customHeight="1" thickTop="1" x14ac:dyDescent="0.25">
      <c r="A197" s="27"/>
      <c r="B197" s="29"/>
      <c r="C197" s="93"/>
      <c r="D197" s="93"/>
      <c r="E197" s="93"/>
      <c r="F197" s="93"/>
      <c r="G197" s="90"/>
      <c r="H197" s="90"/>
      <c r="I197" s="111"/>
      <c r="J197" s="90"/>
      <c r="K197" s="90"/>
      <c r="L197" s="90"/>
      <c r="M197" s="90"/>
      <c r="N197" s="90"/>
      <c r="O197" s="90"/>
      <c r="P197" s="90"/>
      <c r="Q197" s="90"/>
      <c r="R197" s="90"/>
      <c r="S197" s="90"/>
    </row>
    <row r="198" spans="1:26" ht="41.25" customHeight="1" thickBot="1" x14ac:dyDescent="0.3">
      <c r="A198" s="50"/>
      <c r="B198" s="29"/>
      <c r="C198" s="93"/>
      <c r="D198" s="93"/>
      <c r="E198" s="93"/>
      <c r="F198" s="93"/>
      <c r="G198" s="90"/>
      <c r="H198" s="35" t="s">
        <v>120</v>
      </c>
      <c r="I198" s="51" t="s">
        <v>946</v>
      </c>
      <c r="J198" s="36" t="s">
        <v>121</v>
      </c>
      <c r="K198" s="98"/>
      <c r="L198" s="98"/>
      <c r="M198" s="98"/>
      <c r="N198" s="98"/>
      <c r="O198" s="98"/>
      <c r="P198" s="98"/>
      <c r="Q198" s="98"/>
      <c r="R198" s="93"/>
      <c r="S198" s="35" t="s">
        <v>122</v>
      </c>
      <c r="V198" s="210" t="s">
        <v>825</v>
      </c>
      <c r="W198" s="211" t="s">
        <v>826</v>
      </c>
      <c r="X198" s="211" t="s">
        <v>827</v>
      </c>
      <c r="Y198" s="217" t="s">
        <v>837</v>
      </c>
      <c r="Z198" s="225" t="s">
        <v>863</v>
      </c>
    </row>
    <row r="199" spans="1:26" ht="41.25" customHeight="1" thickTop="1" thickBot="1" x14ac:dyDescent="0.3">
      <c r="A199" s="58" t="s">
        <v>123</v>
      </c>
      <c r="B199" s="29"/>
      <c r="C199" s="93"/>
      <c r="D199" s="93"/>
      <c r="E199" s="93"/>
      <c r="F199" s="93"/>
      <c r="G199" s="90"/>
      <c r="H199" s="59" t="s">
        <v>131</v>
      </c>
      <c r="I199" s="102" t="s">
        <v>207</v>
      </c>
      <c r="J199" s="688" t="s">
        <v>208</v>
      </c>
      <c r="K199" s="760"/>
      <c r="L199" s="760"/>
      <c r="M199" s="760"/>
      <c r="N199" s="760"/>
      <c r="O199" s="760"/>
      <c r="P199" s="760"/>
      <c r="Q199" s="760"/>
      <c r="R199" s="107"/>
      <c r="S199" s="108"/>
      <c r="V199" s="472" t="b">
        <f>IF(AND(V200=TRUE,V201=TRUE),TRUE,FALSE)</f>
        <v>1</v>
      </c>
      <c r="Y199" s="213">
        <f>SUM(W199:W202)</f>
        <v>0.66666666666666663</v>
      </c>
      <c r="Z199" s="224">
        <f>Y199/1</f>
        <v>0.66666666666666663</v>
      </c>
    </row>
    <row r="200" spans="1:26" ht="41.25" customHeight="1" thickTop="1" thickBot="1" x14ac:dyDescent="0.3">
      <c r="A200" s="58" t="s">
        <v>347</v>
      </c>
      <c r="B200" s="29"/>
      <c r="C200" s="101" t="s">
        <v>124</v>
      </c>
      <c r="D200" s="101" t="s">
        <v>125</v>
      </c>
      <c r="E200" s="101" t="s">
        <v>126</v>
      </c>
      <c r="F200" s="101" t="s">
        <v>127</v>
      </c>
      <c r="G200" s="90"/>
      <c r="H200" s="59" t="s">
        <v>131</v>
      </c>
      <c r="I200" s="114" t="s">
        <v>376</v>
      </c>
      <c r="J200" s="904" t="s">
        <v>377</v>
      </c>
      <c r="K200" s="905"/>
      <c r="L200" s="905"/>
      <c r="M200" s="905"/>
      <c r="N200" s="905"/>
      <c r="O200" s="905"/>
      <c r="P200" s="905"/>
      <c r="Q200" s="905"/>
      <c r="R200" s="93"/>
      <c r="S200" s="118"/>
      <c r="T200" s="580">
        <f>1/3</f>
        <v>0.33333333333333331</v>
      </c>
      <c r="U200" s="575">
        <f>T200+T201+T202</f>
        <v>1</v>
      </c>
      <c r="V200" s="218" t="b">
        <v>1</v>
      </c>
      <c r="W200" s="213">
        <f>IF(V200=TRUE,$X$200,0)</f>
        <v>0.33333333333333331</v>
      </c>
      <c r="X200" s="218">
        <v>0.33333333333333331</v>
      </c>
    </row>
    <row r="201" spans="1:26" ht="48.75" customHeight="1" thickTop="1" thickBot="1" x14ac:dyDescent="0.3">
      <c r="A201" s="58" t="s">
        <v>123</v>
      </c>
      <c r="B201" s="29"/>
      <c r="C201" s="101" t="s">
        <v>124</v>
      </c>
      <c r="D201" s="101" t="s">
        <v>125</v>
      </c>
      <c r="E201" s="101" t="s">
        <v>126</v>
      </c>
      <c r="F201" s="101" t="s">
        <v>127</v>
      </c>
      <c r="G201" s="90"/>
      <c r="H201" s="59" t="s">
        <v>131</v>
      </c>
      <c r="I201" s="114" t="s">
        <v>209</v>
      </c>
      <c r="J201" s="690" t="s">
        <v>909</v>
      </c>
      <c r="K201" s="691"/>
      <c r="L201" s="691"/>
      <c r="M201" s="691"/>
      <c r="N201" s="691"/>
      <c r="O201" s="691"/>
      <c r="P201" s="691"/>
      <c r="Q201" s="691"/>
      <c r="R201" s="110"/>
      <c r="S201" s="118"/>
      <c r="T201" s="580">
        <f>1/3</f>
        <v>0.33333333333333331</v>
      </c>
      <c r="V201" s="218" t="b">
        <v>1</v>
      </c>
      <c r="W201" s="213">
        <f>IF(V201=TRUE,$X$200,0)</f>
        <v>0.33333333333333331</v>
      </c>
    </row>
    <row r="202" spans="1:26" ht="41.25" customHeight="1" thickTop="1" thickBot="1" x14ac:dyDescent="0.3">
      <c r="A202" s="58" t="s">
        <v>347</v>
      </c>
      <c r="B202" s="29"/>
      <c r="C202" s="101" t="s">
        <v>124</v>
      </c>
      <c r="D202" s="101" t="s">
        <v>125</v>
      </c>
      <c r="E202" s="101" t="s">
        <v>126</v>
      </c>
      <c r="F202" s="101" t="s">
        <v>127</v>
      </c>
      <c r="G202" s="90"/>
      <c r="H202" s="59" t="s">
        <v>131</v>
      </c>
      <c r="I202" s="102" t="s">
        <v>378</v>
      </c>
      <c r="J202" s="692" t="s">
        <v>379</v>
      </c>
      <c r="K202" s="692"/>
      <c r="L202" s="692"/>
      <c r="M202" s="692"/>
      <c r="N202" s="692"/>
      <c r="O202" s="692"/>
      <c r="P202" s="692"/>
      <c r="Q202" s="692"/>
      <c r="R202" s="115"/>
      <c r="S202" s="118"/>
      <c r="T202" s="580">
        <f>1/3</f>
        <v>0.33333333333333331</v>
      </c>
      <c r="V202" s="218" t="b">
        <v>0</v>
      </c>
      <c r="W202" s="213">
        <f>IF(V202=TRUE,$X$200,0)</f>
        <v>0</v>
      </c>
    </row>
    <row r="203" spans="1:26" ht="22.5" customHeight="1" thickTop="1" x14ac:dyDescent="0.25">
      <c r="A203" s="88"/>
      <c r="B203" s="88"/>
      <c r="C203" s="88"/>
      <c r="D203" s="88"/>
      <c r="E203" s="88"/>
      <c r="F203" s="89"/>
      <c r="G203" s="90"/>
      <c r="H203" s="90"/>
      <c r="I203" s="89"/>
      <c r="J203" s="90"/>
      <c r="K203" s="90"/>
      <c r="L203" s="90"/>
      <c r="M203" s="90"/>
      <c r="N203" s="90"/>
      <c r="O203" s="90"/>
      <c r="P203" s="90"/>
      <c r="Q203" s="90"/>
      <c r="R203" s="90"/>
      <c r="S203" s="90"/>
    </row>
    <row r="204" spans="1:26" ht="22.5" customHeight="1" x14ac:dyDescent="0.25">
      <c r="A204" s="88"/>
      <c r="B204" s="88"/>
      <c r="C204" s="88"/>
      <c r="D204" s="88"/>
      <c r="E204" s="88"/>
      <c r="F204" s="89"/>
      <c r="G204" s="90"/>
      <c r="H204" s="90"/>
      <c r="I204" s="89"/>
      <c r="J204" s="90"/>
      <c r="K204" s="90"/>
      <c r="L204" s="90"/>
      <c r="M204" s="90"/>
      <c r="N204" s="90"/>
      <c r="O204" s="90"/>
      <c r="P204" s="90"/>
      <c r="Q204" s="90"/>
      <c r="R204" s="90"/>
      <c r="S204" s="90"/>
    </row>
    <row r="205" spans="1:26" s="6" customFormat="1" ht="30" customHeight="1" thickBot="1" x14ac:dyDescent="0.3">
      <c r="A205" s="28"/>
      <c r="B205" s="28"/>
      <c r="C205" s="28"/>
      <c r="D205" s="28"/>
      <c r="E205" s="28"/>
      <c r="F205" s="57"/>
      <c r="G205" s="28"/>
      <c r="H205" s="665" t="s">
        <v>210</v>
      </c>
      <c r="I205" s="665"/>
      <c r="J205" s="665"/>
      <c r="K205" s="665"/>
      <c r="L205" s="665"/>
      <c r="M205" s="665"/>
      <c r="N205" s="665"/>
      <c r="O205" s="665"/>
      <c r="P205" s="665"/>
      <c r="Q205" s="665"/>
      <c r="R205" s="665"/>
      <c r="S205" s="666"/>
      <c r="T205" s="584"/>
      <c r="U205" s="577"/>
      <c r="V205" s="206"/>
      <c r="W205" s="206"/>
      <c r="X205" s="206"/>
      <c r="Y205" s="206"/>
      <c r="Z205" s="208"/>
    </row>
    <row r="206" spans="1:26" s="6" customFormat="1" ht="7.5" customHeight="1" thickTop="1" x14ac:dyDescent="0.25">
      <c r="A206" s="28"/>
      <c r="B206" s="28"/>
      <c r="C206" s="28"/>
      <c r="D206" s="28"/>
      <c r="E206" s="28"/>
      <c r="F206" s="28"/>
      <c r="G206" s="28"/>
      <c r="H206" s="28"/>
      <c r="I206" s="27"/>
      <c r="J206" s="28"/>
      <c r="K206" s="28"/>
      <c r="L206" s="28"/>
      <c r="M206" s="28"/>
      <c r="N206" s="28"/>
      <c r="O206" s="28"/>
      <c r="P206" s="28"/>
      <c r="Q206" s="28"/>
      <c r="R206" s="30"/>
      <c r="S206" s="28"/>
      <c r="T206" s="584"/>
      <c r="U206" s="577"/>
      <c r="V206" s="206"/>
      <c r="W206" s="206"/>
      <c r="X206" s="206"/>
      <c r="Y206" s="206"/>
      <c r="Z206" s="208"/>
    </row>
    <row r="207" spans="1:26" s="6" customFormat="1" ht="81" customHeight="1" thickBot="1" x14ac:dyDescent="0.4">
      <c r="A207" s="28"/>
      <c r="B207" s="28"/>
      <c r="C207" s="28"/>
      <c r="D207" s="28"/>
      <c r="E207" s="28"/>
      <c r="F207" s="28"/>
      <c r="G207" s="28"/>
      <c r="H207" s="651" t="s">
        <v>211</v>
      </c>
      <c r="I207" s="651"/>
      <c r="J207" s="651"/>
      <c r="K207" s="651"/>
      <c r="L207" s="651"/>
      <c r="M207" s="651"/>
      <c r="N207" s="651"/>
      <c r="O207" s="651"/>
      <c r="P207" s="651"/>
      <c r="Q207" s="651"/>
      <c r="R207" s="651"/>
      <c r="S207" s="652"/>
      <c r="T207" s="584"/>
      <c r="U207" s="577"/>
      <c r="V207" s="206"/>
      <c r="W207" s="206"/>
      <c r="X207" s="206"/>
      <c r="Y207" s="215"/>
      <c r="Z207" s="216">
        <f>AVERAGE(Z214:Z289)</f>
        <v>0.875</v>
      </c>
    </row>
    <row r="208" spans="1:26" s="6" customFormat="1" ht="7.5" customHeight="1" thickTop="1" x14ac:dyDescent="0.25">
      <c r="A208" s="28"/>
      <c r="B208" s="28"/>
      <c r="C208" s="28"/>
      <c r="D208" s="28"/>
      <c r="E208" s="28"/>
      <c r="F208" s="28"/>
      <c r="G208" s="28"/>
      <c r="H208" s="32"/>
      <c r="I208" s="31"/>
      <c r="J208" s="32"/>
      <c r="K208" s="32"/>
      <c r="L208" s="32"/>
      <c r="M208" s="32"/>
      <c r="N208" s="32"/>
      <c r="O208" s="32"/>
      <c r="P208" s="32"/>
      <c r="Q208" s="32"/>
      <c r="R208" s="32"/>
      <c r="S208" s="32"/>
      <c r="T208" s="584"/>
      <c r="U208" s="577"/>
      <c r="V208" s="206"/>
      <c r="W208" s="206"/>
      <c r="X208" s="206"/>
      <c r="Y208" s="206"/>
      <c r="Z208" s="208"/>
    </row>
    <row r="209" spans="1:26" s="6" customFormat="1" ht="22.5" customHeight="1" thickBot="1" x14ac:dyDescent="0.3">
      <c r="A209" s="28"/>
      <c r="B209" s="28"/>
      <c r="C209" s="28"/>
      <c r="D209" s="28"/>
      <c r="E209" s="28"/>
      <c r="F209" s="57"/>
      <c r="G209" s="28"/>
      <c r="H209" s="653" t="s">
        <v>117</v>
      </c>
      <c r="I209" s="654"/>
      <c r="J209" s="655" t="s">
        <v>212</v>
      </c>
      <c r="K209" s="656"/>
      <c r="L209" s="656"/>
      <c r="M209" s="656"/>
      <c r="N209" s="656"/>
      <c r="O209" s="656"/>
      <c r="P209" s="656"/>
      <c r="Q209" s="656"/>
      <c r="R209" s="656"/>
      <c r="S209" s="657"/>
      <c r="T209" s="584" t="s">
        <v>945</v>
      </c>
      <c r="U209" s="577">
        <f>(U215+U218+U224)/3</f>
        <v>1</v>
      </c>
      <c r="V209" s="206"/>
      <c r="W209" s="206"/>
      <c r="X209" s="206"/>
      <c r="Y209" s="206"/>
      <c r="Z209" s="208"/>
    </row>
    <row r="210" spans="1:26" s="6" customFormat="1" ht="8.25" customHeight="1" thickTop="1" x14ac:dyDescent="0.25">
      <c r="A210" s="28"/>
      <c r="B210" s="28"/>
      <c r="C210" s="28"/>
      <c r="D210" s="28"/>
      <c r="E210" s="28"/>
      <c r="F210" s="28"/>
      <c r="G210" s="28"/>
      <c r="H210" s="28"/>
      <c r="I210" s="27"/>
      <c r="J210" s="28"/>
      <c r="K210" s="28"/>
      <c r="L210" s="28"/>
      <c r="M210" s="28"/>
      <c r="N210" s="28"/>
      <c r="O210" s="28"/>
      <c r="P210" s="28"/>
      <c r="Q210" s="28"/>
      <c r="R210" s="30"/>
      <c r="S210" s="28"/>
      <c r="T210" s="584"/>
      <c r="U210" s="577"/>
      <c r="V210" s="206"/>
      <c r="W210" s="206"/>
      <c r="X210" s="206"/>
      <c r="Y210" s="206"/>
      <c r="Z210" s="208"/>
    </row>
    <row r="211" spans="1:26" s="6" customFormat="1" ht="81.75" customHeight="1" thickBot="1" x14ac:dyDescent="0.3">
      <c r="A211" s="28"/>
      <c r="B211" s="28"/>
      <c r="C211" s="28"/>
      <c r="D211" s="28"/>
      <c r="E211" s="28"/>
      <c r="F211" s="28"/>
      <c r="G211" s="28"/>
      <c r="H211" s="658" t="s">
        <v>213</v>
      </c>
      <c r="I211" s="659"/>
      <c r="J211" s="659"/>
      <c r="K211" s="659"/>
      <c r="L211" s="659"/>
      <c r="M211" s="659"/>
      <c r="N211" s="659"/>
      <c r="O211" s="659"/>
      <c r="P211" s="659"/>
      <c r="Q211" s="659"/>
      <c r="R211" s="659"/>
      <c r="S211" s="660"/>
      <c r="T211" s="584"/>
      <c r="U211" s="577"/>
      <c r="V211" s="206"/>
      <c r="W211" s="206"/>
      <c r="X211" s="206"/>
      <c r="Y211" s="206"/>
      <c r="Z211" s="208"/>
    </row>
    <row r="212" spans="1:26" ht="8.25" customHeight="1" thickTop="1" x14ac:dyDescent="0.25">
      <c r="A212" s="90"/>
      <c r="B212" s="90"/>
      <c r="C212" s="90"/>
      <c r="D212" s="90"/>
      <c r="E212" s="90"/>
      <c r="F212" s="117"/>
      <c r="G212" s="90"/>
      <c r="H212" s="90"/>
      <c r="I212" s="111"/>
      <c r="J212" s="92"/>
      <c r="K212" s="90"/>
      <c r="L212" s="90"/>
      <c r="M212" s="90"/>
      <c r="N212" s="90"/>
      <c r="O212" s="90"/>
      <c r="P212" s="90"/>
      <c r="Q212" s="90"/>
      <c r="R212" s="93"/>
      <c r="S212" s="90"/>
    </row>
    <row r="213" spans="1:26" ht="41.25" customHeight="1" thickBot="1" x14ac:dyDescent="0.3">
      <c r="A213" s="90"/>
      <c r="B213" s="90"/>
      <c r="C213" s="90"/>
      <c r="D213" s="90"/>
      <c r="E213" s="90"/>
      <c r="F213" s="90"/>
      <c r="G213" s="90"/>
      <c r="H213" s="62" t="s">
        <v>120</v>
      </c>
      <c r="I213" s="63" t="s">
        <v>946</v>
      </c>
      <c r="J213" s="64" t="s">
        <v>121</v>
      </c>
      <c r="K213" s="125"/>
      <c r="L213" s="125"/>
      <c r="M213" s="125"/>
      <c r="N213" s="125"/>
      <c r="O213" s="125"/>
      <c r="P213" s="125"/>
      <c r="Q213" s="125"/>
      <c r="R213" s="126"/>
      <c r="S213" s="62" t="s">
        <v>122</v>
      </c>
      <c r="V213" s="210" t="s">
        <v>825</v>
      </c>
      <c r="W213" s="211" t="s">
        <v>826</v>
      </c>
      <c r="X213" s="211" t="s">
        <v>827</v>
      </c>
      <c r="Y213" s="219" t="s">
        <v>838</v>
      </c>
      <c r="Z213" s="226" t="s">
        <v>863</v>
      </c>
    </row>
    <row r="214" spans="1:26" ht="41.25" customHeight="1" thickTop="1" thickBot="1" x14ac:dyDescent="0.3">
      <c r="A214" s="96" t="s">
        <v>112</v>
      </c>
      <c r="B214" s="127"/>
      <c r="C214" s="128"/>
      <c r="D214" s="127"/>
      <c r="E214" s="127"/>
      <c r="F214" s="90"/>
      <c r="G214" s="90"/>
      <c r="H214" s="69" t="s">
        <v>128</v>
      </c>
      <c r="I214" s="129" t="s">
        <v>129</v>
      </c>
      <c r="J214" s="681" t="s">
        <v>214</v>
      </c>
      <c r="K214" s="766"/>
      <c r="L214" s="766"/>
      <c r="M214" s="766"/>
      <c r="N214" s="766"/>
      <c r="O214" s="766"/>
      <c r="P214" s="766"/>
      <c r="Q214" s="766"/>
      <c r="R214" s="130"/>
      <c r="S214" s="131"/>
      <c r="V214" s="472" t="b">
        <f>IF(AND(V215=TRUE,V216=TRUE),TRUE,FALSE)</f>
        <v>1</v>
      </c>
      <c r="Y214" s="213">
        <f>SUM(W214:W216)</f>
        <v>1</v>
      </c>
      <c r="Z214" s="224">
        <f>Y214/1</f>
        <v>1</v>
      </c>
    </row>
    <row r="215" spans="1:26" ht="41.25" customHeight="1" thickTop="1" thickBot="1" x14ac:dyDescent="0.3">
      <c r="A215" s="58" t="s">
        <v>123</v>
      </c>
      <c r="B215" s="73"/>
      <c r="C215" s="101" t="s">
        <v>124</v>
      </c>
      <c r="D215" s="101" t="s">
        <v>125</v>
      </c>
      <c r="E215" s="101" t="s">
        <v>126</v>
      </c>
      <c r="F215" s="101" t="s">
        <v>127</v>
      </c>
      <c r="G215" s="90"/>
      <c r="H215" s="69" t="s">
        <v>128</v>
      </c>
      <c r="I215" s="132" t="s">
        <v>215</v>
      </c>
      <c r="J215" s="671" t="s">
        <v>216</v>
      </c>
      <c r="K215" s="769"/>
      <c r="L215" s="769"/>
      <c r="M215" s="769"/>
      <c r="N215" s="769"/>
      <c r="O215" s="769"/>
      <c r="P215" s="769"/>
      <c r="Q215" s="769"/>
      <c r="R215" s="133"/>
      <c r="S215" s="134"/>
      <c r="T215" s="580">
        <v>0.5</v>
      </c>
      <c r="U215" s="575">
        <f>T215+T216</f>
        <v>1</v>
      </c>
      <c r="V215" s="218" t="b">
        <v>1</v>
      </c>
      <c r="W215" s="213">
        <f>IF(V215=TRUE,$X$215,0)</f>
        <v>0.5</v>
      </c>
      <c r="X215" s="218">
        <v>0.5</v>
      </c>
    </row>
    <row r="216" spans="1:26" ht="41.25" customHeight="1" thickTop="1" thickBot="1" x14ac:dyDescent="0.3">
      <c r="A216" s="58" t="s">
        <v>123</v>
      </c>
      <c r="B216" s="73"/>
      <c r="C216" s="101" t="s">
        <v>124</v>
      </c>
      <c r="D216" s="101" t="s">
        <v>125</v>
      </c>
      <c r="E216" s="101" t="s">
        <v>126</v>
      </c>
      <c r="F216" s="101" t="s">
        <v>127</v>
      </c>
      <c r="G216" s="90"/>
      <c r="H216" s="69" t="s">
        <v>128</v>
      </c>
      <c r="I216" s="132" t="s">
        <v>217</v>
      </c>
      <c r="J216" s="673" t="s">
        <v>950</v>
      </c>
      <c r="K216" s="770"/>
      <c r="L216" s="770"/>
      <c r="M216" s="770"/>
      <c r="N216" s="770"/>
      <c r="O216" s="770"/>
      <c r="P216" s="770"/>
      <c r="Q216" s="770"/>
      <c r="R216" s="135"/>
      <c r="S216" s="134"/>
      <c r="T216" s="580">
        <v>0.5</v>
      </c>
      <c r="V216" s="218" t="b">
        <v>1</v>
      </c>
      <c r="W216" s="213">
        <f>IF(V216=TRUE,$X$215,0)</f>
        <v>0.5</v>
      </c>
    </row>
    <row r="217" spans="1:26" ht="41.25" customHeight="1" thickTop="1" thickBot="1" x14ac:dyDescent="0.3">
      <c r="A217" s="58" t="s">
        <v>123</v>
      </c>
      <c r="B217" s="90"/>
      <c r="C217" s="101" t="s">
        <v>124</v>
      </c>
      <c r="D217" s="101" t="s">
        <v>125</v>
      </c>
      <c r="E217" s="101" t="s">
        <v>126</v>
      </c>
      <c r="F217" s="101" t="s">
        <v>127</v>
      </c>
      <c r="G217" s="90"/>
      <c r="H217" s="69" t="s">
        <v>131</v>
      </c>
      <c r="I217" s="129" t="s">
        <v>132</v>
      </c>
      <c r="J217" s="675" t="s">
        <v>218</v>
      </c>
      <c r="K217" s="757"/>
      <c r="L217" s="757"/>
      <c r="M217" s="757"/>
      <c r="N217" s="757"/>
      <c r="O217" s="757"/>
      <c r="P217" s="757"/>
      <c r="Q217" s="757"/>
      <c r="R217" s="130"/>
      <c r="S217" s="78"/>
      <c r="V217" s="472" t="b">
        <f>IF(AND(V218=TRUE,V219=TRUE,V220=TRUE),TRUE,FALSE)</f>
        <v>0</v>
      </c>
    </row>
    <row r="218" spans="1:26" ht="53.25" customHeight="1" thickTop="1" thickBot="1" x14ac:dyDescent="0.3">
      <c r="A218" s="58" t="s">
        <v>123</v>
      </c>
      <c r="B218" s="73"/>
      <c r="C218" s="101" t="s">
        <v>124</v>
      </c>
      <c r="D218" s="101" t="s">
        <v>125</v>
      </c>
      <c r="E218" s="101" t="s">
        <v>126</v>
      </c>
      <c r="F218" s="101" t="s">
        <v>127</v>
      </c>
      <c r="G218" s="90"/>
      <c r="H218" s="69" t="s">
        <v>131</v>
      </c>
      <c r="I218" s="132" t="s">
        <v>219</v>
      </c>
      <c r="J218" s="677" t="s">
        <v>951</v>
      </c>
      <c r="K218" s="754"/>
      <c r="L218" s="754"/>
      <c r="M218" s="754"/>
      <c r="N218" s="754"/>
      <c r="O218" s="754"/>
      <c r="P218" s="754"/>
      <c r="Q218" s="754"/>
      <c r="R218" s="126"/>
      <c r="S218" s="134"/>
      <c r="T218" s="580">
        <f>1/4</f>
        <v>0.25</v>
      </c>
      <c r="U218" s="575">
        <f>T218+T219+T220+T222</f>
        <v>1</v>
      </c>
      <c r="V218" s="218" t="b">
        <v>1</v>
      </c>
      <c r="W218" s="213">
        <f>IF(V218=TRUE,$X$218,0)</f>
        <v>0.25</v>
      </c>
      <c r="X218" s="218">
        <v>0.25</v>
      </c>
      <c r="Y218" s="213">
        <f>SUM(W218:W222)</f>
        <v>0.5</v>
      </c>
      <c r="Z218" s="224">
        <f>Y218/1</f>
        <v>0.5</v>
      </c>
    </row>
    <row r="219" spans="1:26" ht="49.5" customHeight="1" thickTop="1" thickBot="1" x14ac:dyDescent="0.3">
      <c r="A219" s="41" t="s">
        <v>402</v>
      </c>
      <c r="B219" s="73"/>
      <c r="C219" s="73"/>
      <c r="D219" s="101" t="s">
        <v>125</v>
      </c>
      <c r="E219" s="101" t="s">
        <v>126</v>
      </c>
      <c r="F219" s="101" t="s">
        <v>127</v>
      </c>
      <c r="G219" s="90"/>
      <c r="H219" s="69" t="s">
        <v>131</v>
      </c>
      <c r="I219" s="132" t="s">
        <v>134</v>
      </c>
      <c r="J219" s="671" t="s">
        <v>996</v>
      </c>
      <c r="K219" s="672"/>
      <c r="L219" s="672"/>
      <c r="M219" s="672"/>
      <c r="N219" s="672"/>
      <c r="O219" s="672"/>
      <c r="P219" s="672"/>
      <c r="Q219" s="672"/>
      <c r="R219" s="126"/>
      <c r="S219" s="134"/>
      <c r="T219" s="580">
        <f>1/4</f>
        <v>0.25</v>
      </c>
      <c r="V219" s="218" t="b">
        <v>0</v>
      </c>
      <c r="W219" s="213">
        <f>IF(V219=TRUE,$X$218,0)</f>
        <v>0</v>
      </c>
    </row>
    <row r="220" spans="1:26" ht="41.25" customHeight="1" thickTop="1" thickBot="1" x14ac:dyDescent="0.3">
      <c r="A220" s="58" t="s">
        <v>123</v>
      </c>
      <c r="B220" s="73"/>
      <c r="C220" s="101" t="s">
        <v>124</v>
      </c>
      <c r="D220" s="101" t="s">
        <v>125</v>
      </c>
      <c r="E220" s="101" t="s">
        <v>126</v>
      </c>
      <c r="F220" s="101" t="s">
        <v>127</v>
      </c>
      <c r="G220" s="90"/>
      <c r="H220" s="69" t="s">
        <v>131</v>
      </c>
      <c r="I220" s="132" t="s">
        <v>220</v>
      </c>
      <c r="J220" s="679" t="s">
        <v>221</v>
      </c>
      <c r="K220" s="680"/>
      <c r="L220" s="680"/>
      <c r="M220" s="680"/>
      <c r="N220" s="680"/>
      <c r="O220" s="680"/>
      <c r="P220" s="680"/>
      <c r="Q220" s="680"/>
      <c r="R220" s="136"/>
      <c r="S220" s="134"/>
      <c r="T220" s="580">
        <f>1/4</f>
        <v>0.25</v>
      </c>
      <c r="V220" s="218" t="b">
        <v>1</v>
      </c>
      <c r="W220" s="213">
        <f>IF(V220=TRUE,$X$218,0)</f>
        <v>0.25</v>
      </c>
    </row>
    <row r="221" spans="1:26" ht="41.25" customHeight="1" thickTop="1" thickBot="1" x14ac:dyDescent="0.3">
      <c r="A221" s="58" t="s">
        <v>123</v>
      </c>
      <c r="B221" s="90"/>
      <c r="C221" s="93"/>
      <c r="D221" s="101" t="s">
        <v>125</v>
      </c>
      <c r="E221" s="101" t="s">
        <v>126</v>
      </c>
      <c r="F221" s="101" t="s">
        <v>127</v>
      </c>
      <c r="G221" s="90"/>
      <c r="H221" s="69" t="s">
        <v>131</v>
      </c>
      <c r="I221" s="129" t="s">
        <v>272</v>
      </c>
      <c r="J221" s="681" t="s">
        <v>273</v>
      </c>
      <c r="K221" s="766"/>
      <c r="L221" s="766"/>
      <c r="M221" s="766"/>
      <c r="N221" s="766"/>
      <c r="O221" s="766"/>
      <c r="P221" s="766"/>
      <c r="Q221" s="766"/>
      <c r="R221" s="130"/>
      <c r="S221" s="137"/>
      <c r="V221" s="472" t="b">
        <f>IF(AND(V222=TRUE),TRUE,FALSE)</f>
        <v>0</v>
      </c>
    </row>
    <row r="222" spans="1:26" ht="57" customHeight="1" thickTop="1" thickBot="1" x14ac:dyDescent="0.3">
      <c r="A222" s="58" t="s">
        <v>123</v>
      </c>
      <c r="B222" s="73"/>
      <c r="C222" s="73"/>
      <c r="D222" s="101" t="s">
        <v>125</v>
      </c>
      <c r="E222" s="101" t="s">
        <v>126</v>
      </c>
      <c r="F222" s="101" t="s">
        <v>127</v>
      </c>
      <c r="G222" s="90"/>
      <c r="H222" s="79" t="s">
        <v>131</v>
      </c>
      <c r="I222" s="132" t="s">
        <v>274</v>
      </c>
      <c r="J222" s="679" t="s">
        <v>957</v>
      </c>
      <c r="K222" s="680"/>
      <c r="L222" s="680"/>
      <c r="M222" s="680"/>
      <c r="N222" s="680"/>
      <c r="O222" s="680"/>
      <c r="P222" s="680"/>
      <c r="Q222" s="680"/>
      <c r="R222" s="138"/>
      <c r="S222" s="134"/>
      <c r="T222" s="580">
        <f>1/4</f>
        <v>0.25</v>
      </c>
      <c r="V222" s="218" t="b">
        <v>0</v>
      </c>
      <c r="W222" s="213">
        <f>IF(V222=TRUE,$X$218,0)</f>
        <v>0</v>
      </c>
    </row>
    <row r="223" spans="1:26" ht="90.75" customHeight="1" thickTop="1" thickBot="1" x14ac:dyDescent="0.3">
      <c r="A223" s="58" t="s">
        <v>123</v>
      </c>
      <c r="B223" s="73"/>
      <c r="C223" s="73"/>
      <c r="D223" s="101" t="s">
        <v>125</v>
      </c>
      <c r="E223" s="101" t="s">
        <v>126</v>
      </c>
      <c r="F223" s="101" t="s">
        <v>127</v>
      </c>
      <c r="G223" s="90"/>
      <c r="H223" s="69" t="s">
        <v>250</v>
      </c>
      <c r="I223" s="129" t="s">
        <v>321</v>
      </c>
      <c r="J223" s="767" t="s">
        <v>958</v>
      </c>
      <c r="K223" s="768"/>
      <c r="L223" s="768"/>
      <c r="M223" s="768"/>
      <c r="N223" s="768"/>
      <c r="O223" s="768"/>
      <c r="P223" s="768"/>
      <c r="Q223" s="768"/>
      <c r="R223" s="130"/>
      <c r="S223" s="149"/>
      <c r="V223" s="472" t="b">
        <f>IF(AND(V224=TRUE,V225=TRUE,V226=TRUE,V227=TRUE),TRUE,FALSE)</f>
        <v>0</v>
      </c>
    </row>
    <row r="224" spans="1:26" ht="53.25" customHeight="1" thickTop="1" thickBot="1" x14ac:dyDescent="0.3">
      <c r="A224" s="58" t="s">
        <v>123</v>
      </c>
      <c r="B224" s="73"/>
      <c r="C224" s="73"/>
      <c r="D224" s="101" t="s">
        <v>125</v>
      </c>
      <c r="E224" s="101" t="s">
        <v>126</v>
      </c>
      <c r="F224" s="101" t="s">
        <v>127</v>
      </c>
      <c r="G224" s="90"/>
      <c r="H224" s="69" t="s">
        <v>250</v>
      </c>
      <c r="I224" s="132" t="s">
        <v>322</v>
      </c>
      <c r="J224" s="754" t="s">
        <v>323</v>
      </c>
      <c r="K224" s="754"/>
      <c r="L224" s="754"/>
      <c r="M224" s="754"/>
      <c r="N224" s="754"/>
      <c r="O224" s="754"/>
      <c r="P224" s="754"/>
      <c r="Q224" s="754"/>
      <c r="R224" s="126"/>
      <c r="S224" s="134"/>
      <c r="T224" s="580">
        <f>1/4</f>
        <v>0.25</v>
      </c>
      <c r="U224" s="575">
        <f>T224+T225+T226+T227</f>
        <v>1</v>
      </c>
      <c r="V224" s="218" t="b">
        <v>1</v>
      </c>
      <c r="W224" s="213">
        <f>IF(V224=TRUE,$X$224,0)</f>
        <v>0.25</v>
      </c>
      <c r="X224" s="218">
        <v>0.25</v>
      </c>
      <c r="Y224" s="213">
        <f>SUM(W224:W228)</f>
        <v>0.75</v>
      </c>
      <c r="Z224" s="224">
        <f>Y224/1</f>
        <v>0.75</v>
      </c>
    </row>
    <row r="225" spans="1:26" ht="80.25" customHeight="1" thickTop="1" thickBot="1" x14ac:dyDescent="0.3">
      <c r="A225" s="58" t="s">
        <v>123</v>
      </c>
      <c r="B225" s="73"/>
      <c r="C225" s="73"/>
      <c r="D225" s="101" t="s">
        <v>125</v>
      </c>
      <c r="E225" s="101" t="s">
        <v>126</v>
      </c>
      <c r="F225" s="101" t="s">
        <v>127</v>
      </c>
      <c r="G225" s="90"/>
      <c r="H225" s="69" t="s">
        <v>250</v>
      </c>
      <c r="I225" s="132" t="s">
        <v>324</v>
      </c>
      <c r="J225" s="754" t="s">
        <v>325</v>
      </c>
      <c r="K225" s="754"/>
      <c r="L225" s="754"/>
      <c r="M225" s="754"/>
      <c r="N225" s="754"/>
      <c r="O225" s="754"/>
      <c r="P225" s="754"/>
      <c r="Q225" s="754"/>
      <c r="R225" s="126"/>
      <c r="S225" s="134"/>
      <c r="T225" s="580">
        <f>1/4</f>
        <v>0.25</v>
      </c>
      <c r="V225" s="218" t="b">
        <v>1</v>
      </c>
      <c r="W225" s="213">
        <f>IF(V225=TRUE,$X$224,0)</f>
        <v>0.25</v>
      </c>
    </row>
    <row r="226" spans="1:26" ht="55.5" customHeight="1" thickTop="1" thickBot="1" x14ac:dyDescent="0.3">
      <c r="A226" s="58" t="s">
        <v>123</v>
      </c>
      <c r="B226" s="73"/>
      <c r="C226" s="73"/>
      <c r="D226" s="101" t="s">
        <v>125</v>
      </c>
      <c r="E226" s="101" t="s">
        <v>126</v>
      </c>
      <c r="F226" s="101" t="s">
        <v>127</v>
      </c>
      <c r="G226" s="90"/>
      <c r="H226" s="69" t="s">
        <v>250</v>
      </c>
      <c r="I226" s="132" t="s">
        <v>326</v>
      </c>
      <c r="J226" s="754" t="s">
        <v>327</v>
      </c>
      <c r="K226" s="754"/>
      <c r="L226" s="754"/>
      <c r="M226" s="754"/>
      <c r="N226" s="754"/>
      <c r="O226" s="754"/>
      <c r="P226" s="754"/>
      <c r="Q226" s="754"/>
      <c r="R226" s="126"/>
      <c r="S226" s="134"/>
      <c r="T226" s="580">
        <f>1/4</f>
        <v>0.25</v>
      </c>
      <c r="V226" s="218" t="b">
        <v>1</v>
      </c>
      <c r="W226" s="213">
        <f>IF(V226=TRUE,$X$224,0)</f>
        <v>0.25</v>
      </c>
    </row>
    <row r="227" spans="1:26" ht="60" customHeight="1" thickTop="1" thickBot="1" x14ac:dyDescent="0.3">
      <c r="A227" s="58" t="s">
        <v>123</v>
      </c>
      <c r="B227" s="73"/>
      <c r="C227" s="73"/>
      <c r="D227" s="101" t="s">
        <v>125</v>
      </c>
      <c r="E227" s="101" t="s">
        <v>126</v>
      </c>
      <c r="F227" s="101" t="s">
        <v>127</v>
      </c>
      <c r="G227" s="90"/>
      <c r="H227" s="79" t="s">
        <v>250</v>
      </c>
      <c r="I227" s="132" t="s">
        <v>328</v>
      </c>
      <c r="J227" s="755" t="s">
        <v>329</v>
      </c>
      <c r="K227" s="755"/>
      <c r="L227" s="755"/>
      <c r="M227" s="755"/>
      <c r="N227" s="755"/>
      <c r="O227" s="755"/>
      <c r="P227" s="755"/>
      <c r="Q227" s="755"/>
      <c r="R227" s="136"/>
      <c r="S227" s="134"/>
      <c r="T227" s="580">
        <f>1/4</f>
        <v>0.25</v>
      </c>
      <c r="V227" s="218" t="b">
        <v>0</v>
      </c>
      <c r="W227" s="213">
        <f>IF(V227=TRUE,$X$224,0)</f>
        <v>0</v>
      </c>
    </row>
    <row r="228" spans="1:26" ht="22.5" customHeight="1" thickTop="1" x14ac:dyDescent="0.25">
      <c r="A228" s="90"/>
      <c r="B228" s="90"/>
      <c r="C228" s="93"/>
      <c r="D228" s="93"/>
      <c r="E228" s="93"/>
      <c r="F228" s="93"/>
      <c r="G228" s="90"/>
      <c r="H228" s="90"/>
      <c r="I228" s="111"/>
      <c r="J228" s="90"/>
      <c r="K228" s="90"/>
      <c r="L228" s="90"/>
      <c r="M228" s="90"/>
      <c r="N228" s="90"/>
      <c r="O228" s="90"/>
      <c r="P228" s="90"/>
      <c r="Q228" s="90"/>
      <c r="R228" s="90"/>
      <c r="S228" s="90"/>
    </row>
    <row r="229" spans="1:26" s="6" customFormat="1" ht="22.5" customHeight="1" thickBot="1" x14ac:dyDescent="0.3">
      <c r="A229" s="26"/>
      <c r="B229" s="26"/>
      <c r="C229" s="26"/>
      <c r="D229" s="26"/>
      <c r="E229" s="26"/>
      <c r="F229" s="27"/>
      <c r="G229" s="28"/>
      <c r="H229" s="653" t="s">
        <v>117</v>
      </c>
      <c r="I229" s="654"/>
      <c r="J229" s="655" t="s">
        <v>222</v>
      </c>
      <c r="K229" s="656"/>
      <c r="L229" s="656"/>
      <c r="M229" s="656"/>
      <c r="N229" s="656"/>
      <c r="O229" s="656"/>
      <c r="P229" s="656"/>
      <c r="Q229" s="656"/>
      <c r="R229" s="656"/>
      <c r="S229" s="657"/>
      <c r="T229" s="584" t="s">
        <v>945</v>
      </c>
      <c r="U229" s="577">
        <f>(U234+U235+U238+U240)/4</f>
        <v>1</v>
      </c>
      <c r="V229" s="206"/>
      <c r="W229" s="206"/>
      <c r="X229" s="206"/>
      <c r="Y229" s="206"/>
      <c r="Z229" s="208"/>
    </row>
    <row r="230" spans="1:26" s="6" customFormat="1" ht="7.5" customHeight="1" thickTop="1" x14ac:dyDescent="0.25">
      <c r="A230" s="28"/>
      <c r="B230" s="28"/>
      <c r="C230" s="30"/>
      <c r="D230" s="30"/>
      <c r="E230" s="30"/>
      <c r="F230" s="30"/>
      <c r="G230" s="28"/>
      <c r="H230" s="28"/>
      <c r="I230" s="27"/>
      <c r="J230" s="28"/>
      <c r="K230" s="28"/>
      <c r="L230" s="28"/>
      <c r="M230" s="28"/>
      <c r="N230" s="28"/>
      <c r="O230" s="28"/>
      <c r="P230" s="28"/>
      <c r="Q230" s="28"/>
      <c r="R230" s="30"/>
      <c r="S230" s="28"/>
      <c r="T230" s="584"/>
      <c r="U230" s="577"/>
      <c r="V230" s="206"/>
      <c r="W230" s="206"/>
      <c r="X230" s="206"/>
      <c r="Y230" s="206"/>
      <c r="Z230" s="208"/>
    </row>
    <row r="231" spans="1:26" s="6" customFormat="1" ht="172.5" customHeight="1" thickBot="1" x14ac:dyDescent="0.3">
      <c r="A231" s="28"/>
      <c r="B231" s="28"/>
      <c r="C231" s="30"/>
      <c r="D231" s="30"/>
      <c r="E231" s="30"/>
      <c r="F231" s="81"/>
      <c r="G231" s="28"/>
      <c r="H231" s="658" t="s">
        <v>223</v>
      </c>
      <c r="I231" s="659"/>
      <c r="J231" s="659"/>
      <c r="K231" s="659"/>
      <c r="L231" s="659"/>
      <c r="M231" s="659"/>
      <c r="N231" s="659"/>
      <c r="O231" s="659"/>
      <c r="P231" s="659"/>
      <c r="Q231" s="659"/>
      <c r="R231" s="659"/>
      <c r="S231" s="660"/>
      <c r="T231" s="584"/>
      <c r="U231" s="577"/>
      <c r="V231" s="206"/>
      <c r="W231" s="206"/>
      <c r="X231" s="206"/>
      <c r="Y231" s="206"/>
      <c r="Z231" s="208"/>
    </row>
    <row r="232" spans="1:26" s="6" customFormat="1" ht="7.5" customHeight="1" thickTop="1" x14ac:dyDescent="0.25">
      <c r="A232" s="28"/>
      <c r="B232" s="28"/>
      <c r="C232" s="30"/>
      <c r="D232" s="30"/>
      <c r="E232" s="30"/>
      <c r="F232" s="30"/>
      <c r="G232" s="28"/>
      <c r="H232" s="28"/>
      <c r="I232" s="50"/>
      <c r="J232" s="28"/>
      <c r="K232" s="28"/>
      <c r="L232" s="28"/>
      <c r="M232" s="28"/>
      <c r="N232" s="28"/>
      <c r="O232" s="28"/>
      <c r="P232" s="28"/>
      <c r="Q232" s="28"/>
      <c r="R232" s="28"/>
      <c r="S232" s="28"/>
      <c r="T232" s="584"/>
      <c r="U232" s="577"/>
      <c r="V232" s="206"/>
      <c r="W232" s="206"/>
      <c r="X232" s="206"/>
      <c r="Y232" s="206"/>
      <c r="Z232" s="208"/>
    </row>
    <row r="233" spans="1:26" ht="41.25" customHeight="1" thickBot="1" x14ac:dyDescent="0.3">
      <c r="A233" s="90"/>
      <c r="B233" s="90"/>
      <c r="C233" s="93"/>
      <c r="D233" s="93"/>
      <c r="E233" s="93"/>
      <c r="F233" s="139"/>
      <c r="G233" s="90"/>
      <c r="H233" s="35" t="s">
        <v>120</v>
      </c>
      <c r="I233" s="51" t="s">
        <v>946</v>
      </c>
      <c r="J233" s="36" t="s">
        <v>121</v>
      </c>
      <c r="K233" s="98"/>
      <c r="L233" s="98"/>
      <c r="M233" s="98"/>
      <c r="N233" s="98"/>
      <c r="O233" s="98"/>
      <c r="P233" s="98"/>
      <c r="Q233" s="98"/>
      <c r="R233" s="93"/>
      <c r="S233" s="35" t="s">
        <v>122</v>
      </c>
      <c r="V233" s="210"/>
      <c r="W233" s="211" t="s">
        <v>826</v>
      </c>
      <c r="X233" s="211" t="s">
        <v>827</v>
      </c>
      <c r="Y233" s="219" t="s">
        <v>839</v>
      </c>
      <c r="Z233" s="226" t="s">
        <v>863</v>
      </c>
    </row>
    <row r="234" spans="1:26" ht="41.25" customHeight="1" thickTop="1" thickBot="1" x14ac:dyDescent="0.3">
      <c r="A234" s="171" t="s">
        <v>123</v>
      </c>
      <c r="B234" s="172"/>
      <c r="C234" s="101" t="s">
        <v>124</v>
      </c>
      <c r="D234" s="101" t="s">
        <v>125</v>
      </c>
      <c r="E234" s="101" t="s">
        <v>126</v>
      </c>
      <c r="F234" s="101" t="s">
        <v>127</v>
      </c>
      <c r="G234" s="173"/>
      <c r="H234" s="357" t="s">
        <v>128</v>
      </c>
      <c r="I234" s="168" t="s">
        <v>136</v>
      </c>
      <c r="J234" s="839" t="s">
        <v>952</v>
      </c>
      <c r="K234" s="840"/>
      <c r="L234" s="840"/>
      <c r="M234" s="840"/>
      <c r="N234" s="840"/>
      <c r="O234" s="840"/>
      <c r="P234" s="840"/>
      <c r="Q234" s="840"/>
      <c r="R234" s="290"/>
      <c r="S234" s="358"/>
      <c r="T234" s="580">
        <v>1</v>
      </c>
      <c r="U234" s="575">
        <f>T234</f>
        <v>1</v>
      </c>
      <c r="V234" s="218" t="b">
        <v>1</v>
      </c>
      <c r="W234" s="213">
        <f>IF(V234=TRUE,$X$234,0)</f>
        <v>1</v>
      </c>
      <c r="X234" s="213">
        <v>1</v>
      </c>
      <c r="Y234" s="213">
        <f>SUM(W234)</f>
        <v>1</v>
      </c>
      <c r="Z234" s="224">
        <f>Y234/1</f>
        <v>1</v>
      </c>
    </row>
    <row r="235" spans="1:26" ht="63" customHeight="1" thickTop="1" thickBot="1" x14ac:dyDescent="0.3">
      <c r="A235" s="171" t="s">
        <v>123</v>
      </c>
      <c r="B235" s="172"/>
      <c r="C235" s="116"/>
      <c r="D235" s="101" t="s">
        <v>125</v>
      </c>
      <c r="E235" s="101" t="s">
        <v>126</v>
      </c>
      <c r="F235" s="101" t="s">
        <v>127</v>
      </c>
      <c r="G235" s="173"/>
      <c r="H235" s="359" t="s">
        <v>131</v>
      </c>
      <c r="I235" s="168" t="s">
        <v>138</v>
      </c>
      <c r="J235" s="841" t="s">
        <v>959</v>
      </c>
      <c r="K235" s="842"/>
      <c r="L235" s="842"/>
      <c r="M235" s="842"/>
      <c r="N235" s="842"/>
      <c r="O235" s="842"/>
      <c r="P235" s="842"/>
      <c r="Q235" s="842"/>
      <c r="R235" s="290"/>
      <c r="S235" s="358"/>
      <c r="T235" s="580">
        <v>0.5</v>
      </c>
      <c r="U235" s="575">
        <f>T235+T236</f>
        <v>1</v>
      </c>
      <c r="V235" s="218" t="b">
        <v>1</v>
      </c>
      <c r="W235" s="213">
        <f>IF(V235=TRUE,$X$235,0)</f>
        <v>0.5</v>
      </c>
      <c r="X235" s="218">
        <v>0.5</v>
      </c>
      <c r="Y235" s="213">
        <f>SUM(W235:W236)</f>
        <v>1</v>
      </c>
      <c r="Z235" s="224">
        <f>Y235/1</f>
        <v>1</v>
      </c>
    </row>
    <row r="236" spans="1:26" ht="66" customHeight="1" thickTop="1" thickBot="1" x14ac:dyDescent="0.3">
      <c r="A236" s="171" t="s">
        <v>123</v>
      </c>
      <c r="B236" s="172"/>
      <c r="C236" s="116"/>
      <c r="D236" s="101" t="s">
        <v>125</v>
      </c>
      <c r="E236" s="101" t="s">
        <v>126</v>
      </c>
      <c r="F236" s="101" t="s">
        <v>127</v>
      </c>
      <c r="G236" s="173"/>
      <c r="H236" s="360" t="s">
        <v>131</v>
      </c>
      <c r="I236" s="102" t="s">
        <v>275</v>
      </c>
      <c r="J236" s="841" t="s">
        <v>960</v>
      </c>
      <c r="K236" s="842"/>
      <c r="L236" s="842"/>
      <c r="M236" s="842"/>
      <c r="N236" s="842"/>
      <c r="O236" s="842"/>
      <c r="P236" s="842"/>
      <c r="Q236" s="842"/>
      <c r="R236" s="303"/>
      <c r="S236" s="358"/>
      <c r="T236" s="580">
        <v>0.5</v>
      </c>
      <c r="V236" s="218" t="b">
        <v>1</v>
      </c>
      <c r="W236" s="213">
        <f>IF(V236=TRUE,$X$235,0)</f>
        <v>0.5</v>
      </c>
    </row>
    <row r="237" spans="1:26" ht="60.75" customHeight="1" thickTop="1" thickBot="1" x14ac:dyDescent="0.3">
      <c r="A237" s="171" t="s">
        <v>123</v>
      </c>
      <c r="B237" s="172"/>
      <c r="C237" s="350"/>
      <c r="D237" s="101" t="s">
        <v>125</v>
      </c>
      <c r="E237" s="101" t="s">
        <v>126</v>
      </c>
      <c r="F237" s="101" t="s">
        <v>127</v>
      </c>
      <c r="G237" s="173"/>
      <c r="H237" s="174" t="s">
        <v>250</v>
      </c>
      <c r="I237" s="102" t="s">
        <v>251</v>
      </c>
      <c r="J237" s="832" t="s">
        <v>961</v>
      </c>
      <c r="K237" s="832"/>
      <c r="L237" s="832"/>
      <c r="M237" s="832"/>
      <c r="N237" s="832"/>
      <c r="O237" s="832"/>
      <c r="P237" s="832"/>
      <c r="Q237" s="832"/>
      <c r="R237" s="175"/>
      <c r="S237" s="361"/>
      <c r="V237" s="472" t="b">
        <f>IF(AND(V238=TRUE),TRUE,FALSE)</f>
        <v>0</v>
      </c>
      <c r="W237"/>
    </row>
    <row r="238" spans="1:26" ht="55.5" customHeight="1" thickTop="1" thickBot="1" x14ac:dyDescent="0.3">
      <c r="A238" s="171" t="s">
        <v>123</v>
      </c>
      <c r="B238" s="172"/>
      <c r="C238" s="350"/>
      <c r="D238" s="101" t="s">
        <v>125</v>
      </c>
      <c r="E238" s="101" t="s">
        <v>126</v>
      </c>
      <c r="F238" s="101" t="s">
        <v>127</v>
      </c>
      <c r="G238" s="173"/>
      <c r="H238" s="174" t="s">
        <v>250</v>
      </c>
      <c r="I238" s="168" t="s">
        <v>253</v>
      </c>
      <c r="J238" s="833" t="s">
        <v>962</v>
      </c>
      <c r="K238" s="834"/>
      <c r="L238" s="834"/>
      <c r="M238" s="834"/>
      <c r="N238" s="834"/>
      <c r="O238" s="834"/>
      <c r="P238" s="834"/>
      <c r="Q238" s="834"/>
      <c r="R238" s="178"/>
      <c r="S238" s="358"/>
      <c r="T238" s="580">
        <v>1</v>
      </c>
      <c r="U238" s="575">
        <f>T238</f>
        <v>1</v>
      </c>
      <c r="V238" s="218" t="b">
        <v>0</v>
      </c>
      <c r="W238" s="213">
        <f>IF(V238=TRUE,$X$234,0)</f>
        <v>0</v>
      </c>
      <c r="Y238" s="213">
        <f>SUM(W238)</f>
        <v>0</v>
      </c>
      <c r="Z238" s="224">
        <f>Y238/1</f>
        <v>0</v>
      </c>
    </row>
    <row r="239" spans="1:26" ht="54.75" customHeight="1" thickTop="1" thickBot="1" x14ac:dyDescent="0.3">
      <c r="A239" s="58" t="s">
        <v>123</v>
      </c>
      <c r="B239" s="73"/>
      <c r="C239" s="350"/>
      <c r="D239" s="101"/>
      <c r="E239" s="101" t="s">
        <v>126</v>
      </c>
      <c r="F239" s="101" t="s">
        <v>127</v>
      </c>
      <c r="G239" s="90"/>
      <c r="H239" s="362" t="s">
        <v>160</v>
      </c>
      <c r="I239" s="163" t="s">
        <v>282</v>
      </c>
      <c r="J239" s="835" t="s">
        <v>319</v>
      </c>
      <c r="K239" s="836"/>
      <c r="L239" s="836"/>
      <c r="M239" s="836"/>
      <c r="N239" s="836"/>
      <c r="O239" s="836"/>
      <c r="P239" s="836"/>
      <c r="Q239" s="836"/>
      <c r="R239" s="177"/>
      <c r="S239" s="363"/>
      <c r="V239" s="472" t="b">
        <f>IF(AND(V240=TRUE,V241=TRUE,V242=TRUE),TRUE,FALSE)</f>
        <v>1</v>
      </c>
      <c r="W239"/>
    </row>
    <row r="240" spans="1:26" ht="39" customHeight="1" thickTop="1" thickBot="1" x14ac:dyDescent="0.3">
      <c r="A240" s="58" t="s">
        <v>123</v>
      </c>
      <c r="B240" s="73"/>
      <c r="C240" s="350"/>
      <c r="D240" s="101"/>
      <c r="E240" s="101" t="s">
        <v>126</v>
      </c>
      <c r="F240" s="101" t="s">
        <v>127</v>
      </c>
      <c r="G240" s="90"/>
      <c r="H240" s="143" t="s">
        <v>160</v>
      </c>
      <c r="I240" s="163" t="s">
        <v>629</v>
      </c>
      <c r="J240" s="837" t="s">
        <v>975</v>
      </c>
      <c r="K240" s="838"/>
      <c r="L240" s="838"/>
      <c r="M240" s="838"/>
      <c r="N240" s="838"/>
      <c r="O240" s="838"/>
      <c r="P240" s="838"/>
      <c r="Q240" s="838"/>
      <c r="R240" s="177"/>
      <c r="S240" s="358"/>
      <c r="T240" s="580">
        <f>1/3</f>
        <v>0.33333333333333331</v>
      </c>
      <c r="U240" s="575">
        <f>T240+T241+T242</f>
        <v>1</v>
      </c>
      <c r="V240" s="218" t="b">
        <v>1</v>
      </c>
      <c r="W240" s="213">
        <f>IF(V240=TRUE,$X$240,0)</f>
        <v>0.33333333333333331</v>
      </c>
      <c r="X240" s="218">
        <v>0.33333333333333331</v>
      </c>
      <c r="Y240" s="213">
        <f>SUM(W240:W243)</f>
        <v>1</v>
      </c>
      <c r="Z240" s="224">
        <f>Y240/1</f>
        <v>1</v>
      </c>
    </row>
    <row r="241" spans="1:26" ht="38.25" customHeight="1" thickTop="1" thickBot="1" x14ac:dyDescent="0.3">
      <c r="A241" s="58" t="s">
        <v>123</v>
      </c>
      <c r="B241" s="73"/>
      <c r="C241" s="350"/>
      <c r="D241" s="101"/>
      <c r="E241" s="101" t="s">
        <v>126</v>
      </c>
      <c r="F241" s="101" t="s">
        <v>127</v>
      </c>
      <c r="G241" s="90"/>
      <c r="H241" s="143" t="s">
        <v>160</v>
      </c>
      <c r="I241" s="163" t="s">
        <v>631</v>
      </c>
      <c r="J241" s="837" t="s">
        <v>976</v>
      </c>
      <c r="K241" s="837"/>
      <c r="L241" s="837"/>
      <c r="M241" s="837"/>
      <c r="N241" s="837"/>
      <c r="O241" s="837"/>
      <c r="P241" s="837"/>
      <c r="Q241" s="837"/>
      <c r="R241" s="177"/>
      <c r="S241" s="358"/>
      <c r="T241" s="580">
        <f>1/3</f>
        <v>0.33333333333333331</v>
      </c>
      <c r="V241" s="218" t="b">
        <v>1</v>
      </c>
      <c r="W241" s="213">
        <f>IF(V241=TRUE,$X$240,0)</f>
        <v>0.33333333333333331</v>
      </c>
    </row>
    <row r="242" spans="1:26" ht="51.75" customHeight="1" thickTop="1" thickBot="1" x14ac:dyDescent="0.3">
      <c r="A242" s="58" t="s">
        <v>123</v>
      </c>
      <c r="B242" s="73"/>
      <c r="C242" s="350"/>
      <c r="D242" s="101"/>
      <c r="E242" s="101" t="s">
        <v>126</v>
      </c>
      <c r="F242" s="101" t="s">
        <v>127</v>
      </c>
      <c r="G242" s="90"/>
      <c r="H242" s="82" t="s">
        <v>160</v>
      </c>
      <c r="I242" s="163" t="s">
        <v>633</v>
      </c>
      <c r="J242" s="709" t="s">
        <v>977</v>
      </c>
      <c r="K242" s="709"/>
      <c r="L242" s="709"/>
      <c r="M242" s="709"/>
      <c r="N242" s="709"/>
      <c r="O242" s="709"/>
      <c r="P242" s="709"/>
      <c r="Q242" s="709"/>
      <c r="R242" s="178"/>
      <c r="S242" s="358"/>
      <c r="T242" s="580">
        <f>1/3</f>
        <v>0.33333333333333331</v>
      </c>
      <c r="V242" s="218" t="b">
        <v>1</v>
      </c>
      <c r="W242" s="213">
        <f>IF(V242=TRUE,$X$240,0)</f>
        <v>0.33333333333333331</v>
      </c>
    </row>
    <row r="243" spans="1:26" ht="21.75" customHeight="1" thickTop="1" x14ac:dyDescent="0.25">
      <c r="A243" s="162"/>
      <c r="B243" s="162"/>
      <c r="C243" s="162"/>
      <c r="D243" s="162"/>
      <c r="E243" s="116"/>
      <c r="F243" s="116"/>
      <c r="G243" s="112"/>
      <c r="H243" s="162"/>
      <c r="I243" s="380"/>
      <c r="J243" s="884"/>
      <c r="K243" s="916"/>
      <c r="L243" s="916"/>
      <c r="M243" s="916"/>
      <c r="N243" s="916"/>
      <c r="O243" s="916"/>
      <c r="P243" s="916"/>
      <c r="Q243" s="916"/>
      <c r="R243" s="112"/>
      <c r="S243" s="112"/>
    </row>
    <row r="244" spans="1:26" ht="22.5" customHeight="1" x14ac:dyDescent="0.25">
      <c r="A244" s="88"/>
      <c r="B244" s="88"/>
      <c r="C244" s="88"/>
      <c r="D244" s="88"/>
      <c r="E244" s="88"/>
      <c r="F244" s="89"/>
      <c r="G244" s="90"/>
      <c r="H244" s="90"/>
      <c r="I244" s="89"/>
      <c r="J244" s="90"/>
      <c r="K244" s="90"/>
      <c r="L244" s="90"/>
      <c r="M244" s="90"/>
      <c r="N244" s="90"/>
      <c r="O244" s="90"/>
      <c r="P244" s="90"/>
      <c r="Q244" s="90"/>
      <c r="R244" s="90"/>
      <c r="S244" s="90"/>
    </row>
    <row r="245" spans="1:26" s="6" customFormat="1" ht="22.5" customHeight="1" thickBot="1" x14ac:dyDescent="0.3">
      <c r="A245" s="26"/>
      <c r="B245" s="26"/>
      <c r="C245" s="26"/>
      <c r="D245" s="26"/>
      <c r="E245" s="26"/>
      <c r="F245" s="27"/>
      <c r="G245" s="28"/>
      <c r="H245" s="653" t="s">
        <v>117</v>
      </c>
      <c r="I245" s="654"/>
      <c r="J245" s="655" t="s">
        <v>224</v>
      </c>
      <c r="K245" s="656"/>
      <c r="L245" s="656"/>
      <c r="M245" s="656"/>
      <c r="N245" s="656"/>
      <c r="O245" s="656"/>
      <c r="P245" s="656"/>
      <c r="Q245" s="656"/>
      <c r="R245" s="656"/>
      <c r="S245" s="657"/>
      <c r="T245" s="578"/>
      <c r="U245" s="578"/>
      <c r="V245" s="376" t="s">
        <v>945</v>
      </c>
      <c r="W245" s="262">
        <f>(U250+U251+U252+U254)/4</f>
        <v>1</v>
      </c>
      <c r="X245" s="206"/>
      <c r="Y245" s="206"/>
      <c r="Z245" s="208"/>
    </row>
    <row r="246" spans="1:26" s="6" customFormat="1" ht="7.5" customHeight="1" thickTop="1" x14ac:dyDescent="0.25">
      <c r="A246" s="28"/>
      <c r="B246" s="28"/>
      <c r="C246" s="30"/>
      <c r="D246" s="30"/>
      <c r="E246" s="30"/>
      <c r="F246" s="30"/>
      <c r="G246" s="28"/>
      <c r="H246" s="28"/>
      <c r="I246" s="27"/>
      <c r="J246" s="28"/>
      <c r="K246" s="28"/>
      <c r="L246" s="28"/>
      <c r="M246" s="28"/>
      <c r="N246" s="28"/>
      <c r="O246" s="28"/>
      <c r="P246" s="28"/>
      <c r="Q246" s="28"/>
      <c r="R246" s="30"/>
      <c r="S246" s="28"/>
      <c r="T246" s="584"/>
      <c r="U246" s="577"/>
      <c r="V246" s="206"/>
      <c r="W246" s="206"/>
      <c r="X246" s="206"/>
      <c r="Y246" s="206"/>
      <c r="Z246" s="208"/>
    </row>
    <row r="247" spans="1:26" s="6" customFormat="1" ht="90" customHeight="1" thickBot="1" x14ac:dyDescent="0.3">
      <c r="A247" s="28"/>
      <c r="B247" s="28"/>
      <c r="C247" s="30"/>
      <c r="D247" s="30"/>
      <c r="E247" s="30"/>
      <c r="F247" s="30"/>
      <c r="G247" s="28"/>
      <c r="H247" s="658" t="s">
        <v>225</v>
      </c>
      <c r="I247" s="659"/>
      <c r="J247" s="659"/>
      <c r="K247" s="659"/>
      <c r="L247" s="659"/>
      <c r="M247" s="659"/>
      <c r="N247" s="659"/>
      <c r="O247" s="659"/>
      <c r="P247" s="659"/>
      <c r="Q247" s="659"/>
      <c r="R247" s="659"/>
      <c r="S247" s="660"/>
      <c r="T247" s="584"/>
      <c r="U247" s="577"/>
      <c r="V247" s="206"/>
      <c r="W247" s="206"/>
      <c r="X247" s="206"/>
      <c r="Y247" s="206"/>
      <c r="Z247" s="208"/>
    </row>
    <row r="248" spans="1:26" ht="9" customHeight="1" thickTop="1" x14ac:dyDescent="0.25">
      <c r="A248" s="88"/>
      <c r="B248" s="88"/>
      <c r="C248" s="88"/>
      <c r="D248" s="88"/>
      <c r="E248" s="88"/>
      <c r="F248" s="89"/>
      <c r="G248" s="90"/>
      <c r="H248" s="90"/>
      <c r="I248" s="89"/>
      <c r="J248" s="90"/>
      <c r="K248" s="90"/>
      <c r="L248" s="90"/>
      <c r="M248" s="90"/>
      <c r="N248" s="90"/>
      <c r="O248" s="90"/>
      <c r="P248" s="90"/>
      <c r="Q248" s="90"/>
      <c r="R248" s="90"/>
      <c r="S248" s="90"/>
    </row>
    <row r="249" spans="1:26" ht="41.25" customHeight="1" thickBot="1" x14ac:dyDescent="0.3">
      <c r="A249" s="90"/>
      <c r="B249" s="90"/>
      <c r="C249" s="93"/>
      <c r="D249" s="93"/>
      <c r="E249" s="93"/>
      <c r="F249" s="139"/>
      <c r="G249" s="90"/>
      <c r="H249" s="35" t="s">
        <v>120</v>
      </c>
      <c r="I249" s="51" t="s">
        <v>946</v>
      </c>
      <c r="J249" s="36" t="s">
        <v>121</v>
      </c>
      <c r="K249" s="98"/>
      <c r="L249" s="98"/>
      <c r="M249" s="98"/>
      <c r="N249" s="98"/>
      <c r="O249" s="98"/>
      <c r="P249" s="98"/>
      <c r="Q249" s="98"/>
      <c r="R249" s="93"/>
      <c r="S249" s="35" t="s">
        <v>122</v>
      </c>
      <c r="V249" s="210" t="b">
        <v>0</v>
      </c>
      <c r="W249" s="211" t="s">
        <v>826</v>
      </c>
      <c r="X249" s="211" t="s">
        <v>827</v>
      </c>
      <c r="Y249" s="219" t="s">
        <v>841</v>
      </c>
      <c r="Z249" s="226" t="s">
        <v>863</v>
      </c>
    </row>
    <row r="250" spans="1:26" ht="61.5" customHeight="1" thickTop="1" thickBot="1" x14ac:dyDescent="0.3">
      <c r="A250" s="58" t="s">
        <v>123</v>
      </c>
      <c r="B250" s="73"/>
      <c r="C250" s="101" t="s">
        <v>124</v>
      </c>
      <c r="D250" s="101" t="s">
        <v>125</v>
      </c>
      <c r="E250" s="101" t="s">
        <v>126</v>
      </c>
      <c r="F250" s="101" t="s">
        <v>127</v>
      </c>
      <c r="G250" s="90"/>
      <c r="H250" s="82" t="s">
        <v>128</v>
      </c>
      <c r="I250" s="102" t="s">
        <v>144</v>
      </c>
      <c r="J250" s="669" t="s">
        <v>226</v>
      </c>
      <c r="K250" s="670"/>
      <c r="L250" s="670"/>
      <c r="M250" s="670"/>
      <c r="N250" s="670"/>
      <c r="O250" s="670"/>
      <c r="P250" s="670"/>
      <c r="Q250" s="670"/>
      <c r="R250" s="290"/>
      <c r="S250" s="358"/>
      <c r="T250" s="580">
        <v>1</v>
      </c>
      <c r="U250" s="575">
        <f>T250</f>
        <v>1</v>
      </c>
      <c r="V250" s="218" t="b">
        <v>1</v>
      </c>
      <c r="W250" s="213">
        <f>IF(V250=TRUE,$X$250,0)</f>
        <v>1</v>
      </c>
      <c r="X250" s="213">
        <v>1</v>
      </c>
      <c r="Y250" s="213">
        <f>SUM(W250)</f>
        <v>1</v>
      </c>
      <c r="Z250" s="224">
        <f>Y250/1</f>
        <v>1</v>
      </c>
    </row>
    <row r="251" spans="1:26" ht="62.25" customHeight="1" thickTop="1" thickBot="1" x14ac:dyDescent="0.3">
      <c r="A251" s="58" t="s">
        <v>123</v>
      </c>
      <c r="B251" s="73"/>
      <c r="C251" s="101" t="s">
        <v>124</v>
      </c>
      <c r="D251" s="101" t="s">
        <v>125</v>
      </c>
      <c r="E251" s="101" t="s">
        <v>126</v>
      </c>
      <c r="F251" s="101" t="s">
        <v>127</v>
      </c>
      <c r="G251" s="90"/>
      <c r="H251" s="82" t="s">
        <v>131</v>
      </c>
      <c r="I251" s="102" t="s">
        <v>227</v>
      </c>
      <c r="J251" s="830" t="s">
        <v>953</v>
      </c>
      <c r="K251" s="831"/>
      <c r="L251" s="831"/>
      <c r="M251" s="831"/>
      <c r="N251" s="831"/>
      <c r="O251" s="831"/>
      <c r="P251" s="831"/>
      <c r="Q251" s="831"/>
      <c r="R251" s="365"/>
      <c r="S251" s="358"/>
      <c r="T251" s="580">
        <v>1</v>
      </c>
      <c r="U251" s="575">
        <f>T251</f>
        <v>1</v>
      </c>
      <c r="V251" s="218" t="b">
        <v>1</v>
      </c>
      <c r="W251" s="213">
        <f>IF(V251=TRUE,$X$250,0)</f>
        <v>1</v>
      </c>
      <c r="Y251" s="213">
        <f>SUM(W251)</f>
        <v>1</v>
      </c>
      <c r="Z251" s="224">
        <f>Y251/1</f>
        <v>1</v>
      </c>
    </row>
    <row r="252" spans="1:26" ht="54.75" customHeight="1" thickTop="1" thickBot="1" x14ac:dyDescent="0.3">
      <c r="A252" s="58" t="s">
        <v>123</v>
      </c>
      <c r="B252" s="73"/>
      <c r="C252" s="350"/>
      <c r="D252" s="101" t="s">
        <v>125</v>
      </c>
      <c r="E252" s="101" t="s">
        <v>126</v>
      </c>
      <c r="F252" s="101" t="s">
        <v>127</v>
      </c>
      <c r="G252" s="90"/>
      <c r="H252" s="143" t="s">
        <v>250</v>
      </c>
      <c r="I252" s="41" t="s">
        <v>276</v>
      </c>
      <c r="J252" s="830" t="s">
        <v>963</v>
      </c>
      <c r="K252" s="831"/>
      <c r="L252" s="831"/>
      <c r="M252" s="831"/>
      <c r="N252" s="831"/>
      <c r="O252" s="831"/>
      <c r="P252" s="831"/>
      <c r="Q252" s="831"/>
      <c r="R252" s="176"/>
      <c r="S252" s="358"/>
      <c r="T252" s="580">
        <v>1</v>
      </c>
      <c r="U252" s="575">
        <f>T252</f>
        <v>1</v>
      </c>
      <c r="V252" s="218" t="b">
        <v>1</v>
      </c>
      <c r="W252" s="213">
        <f>IF(V252=TRUE,$X$250,0)</f>
        <v>1</v>
      </c>
      <c r="Y252" s="213">
        <f>SUM(W252)</f>
        <v>1</v>
      </c>
      <c r="Z252" s="224">
        <f>Y252/1</f>
        <v>1</v>
      </c>
    </row>
    <row r="253" spans="1:26" ht="41.25" customHeight="1" thickTop="1" thickBot="1" x14ac:dyDescent="0.3">
      <c r="A253" s="58" t="s">
        <v>123</v>
      </c>
      <c r="B253" s="73"/>
      <c r="C253" s="350"/>
      <c r="D253" s="101" t="s">
        <v>125</v>
      </c>
      <c r="E253" s="101" t="s">
        <v>126</v>
      </c>
      <c r="F253" s="101" t="s">
        <v>127</v>
      </c>
      <c r="G253" s="90"/>
      <c r="H253" s="143" t="s">
        <v>160</v>
      </c>
      <c r="I253" s="102" t="s">
        <v>330</v>
      </c>
      <c r="J253" s="825" t="s">
        <v>964</v>
      </c>
      <c r="K253" s="826"/>
      <c r="L253" s="826"/>
      <c r="M253" s="826"/>
      <c r="N253" s="826"/>
      <c r="O253" s="826"/>
      <c r="P253" s="826"/>
      <c r="Q253" s="826"/>
      <c r="R253" s="177"/>
      <c r="S253" s="363"/>
      <c r="V253" s="472" t="b">
        <f>IF(AND(V254=TRUE,V255=TRUE),TRUE,FALSE)</f>
        <v>1</v>
      </c>
    </row>
    <row r="254" spans="1:26" ht="41.25" customHeight="1" thickTop="1" thickBot="1" x14ac:dyDescent="0.3">
      <c r="A254" s="58" t="s">
        <v>123</v>
      </c>
      <c r="B254" s="73"/>
      <c r="C254" s="350"/>
      <c r="D254" s="101" t="s">
        <v>125</v>
      </c>
      <c r="E254" s="101" t="s">
        <v>126</v>
      </c>
      <c r="F254" s="101" t="s">
        <v>127</v>
      </c>
      <c r="G254" s="90"/>
      <c r="H254" s="143" t="s">
        <v>160</v>
      </c>
      <c r="I254" s="102" t="s">
        <v>636</v>
      </c>
      <c r="J254" s="702" t="s">
        <v>965</v>
      </c>
      <c r="K254" s="827"/>
      <c r="L254" s="827"/>
      <c r="M254" s="827"/>
      <c r="N254" s="827"/>
      <c r="O254" s="827"/>
      <c r="P254" s="827"/>
      <c r="Q254" s="827"/>
      <c r="R254" s="177"/>
      <c r="S254" s="358"/>
      <c r="T254" s="580">
        <v>0.5</v>
      </c>
      <c r="U254" s="575">
        <f>T254+T255</f>
        <v>1</v>
      </c>
      <c r="V254" s="218" t="b">
        <v>1</v>
      </c>
      <c r="W254" s="213">
        <f>IF(V254=TRUE,$X$254,0)</f>
        <v>0.5</v>
      </c>
      <c r="X254" s="218">
        <v>0.5</v>
      </c>
      <c r="Y254" s="213">
        <f>SUM(W254:W255)</f>
        <v>1</v>
      </c>
      <c r="Z254" s="224">
        <f>Y254/1</f>
        <v>1</v>
      </c>
    </row>
    <row r="255" spans="1:26" ht="41.25" customHeight="1" thickTop="1" thickBot="1" x14ac:dyDescent="0.3">
      <c r="A255" s="58" t="s">
        <v>123</v>
      </c>
      <c r="B255" s="73"/>
      <c r="C255" s="350"/>
      <c r="D255" s="101" t="s">
        <v>125</v>
      </c>
      <c r="E255" s="101" t="s">
        <v>126</v>
      </c>
      <c r="F255" s="101" t="s">
        <v>127</v>
      </c>
      <c r="G255" s="90"/>
      <c r="H255" s="82" t="s">
        <v>160</v>
      </c>
      <c r="I255" s="102" t="s">
        <v>851</v>
      </c>
      <c r="J255" s="828" t="s">
        <v>966</v>
      </c>
      <c r="K255" s="829"/>
      <c r="L255" s="829"/>
      <c r="M255" s="829"/>
      <c r="N255" s="829"/>
      <c r="O255" s="829"/>
      <c r="P255" s="829"/>
      <c r="Q255" s="829"/>
      <c r="R255" s="178"/>
      <c r="S255" s="358"/>
      <c r="T255" s="580">
        <v>0.5</v>
      </c>
      <c r="V255" s="218" t="b">
        <v>1</v>
      </c>
      <c r="W255" s="213">
        <f>IF(V255=TRUE,$X$254,0)</f>
        <v>0.5</v>
      </c>
    </row>
    <row r="256" spans="1:26" ht="21.75" customHeight="1" thickTop="1" x14ac:dyDescent="0.25">
      <c r="A256" s="88"/>
      <c r="B256" s="88"/>
      <c r="C256" s="88"/>
      <c r="D256" s="88"/>
      <c r="E256" s="88"/>
      <c r="F256" s="89"/>
      <c r="G256" s="90"/>
      <c r="H256" s="90"/>
      <c r="I256" s="89"/>
      <c r="J256" s="90"/>
      <c r="K256" s="90"/>
      <c r="L256" s="90"/>
      <c r="M256" s="90"/>
      <c r="N256" s="90"/>
      <c r="O256" s="90"/>
      <c r="P256" s="90"/>
      <c r="Q256" s="90"/>
      <c r="R256" s="90"/>
      <c r="S256" s="90"/>
    </row>
    <row r="257" spans="1:26" s="6" customFormat="1" ht="22.5" customHeight="1" thickBot="1" x14ac:dyDescent="0.3">
      <c r="A257" s="26"/>
      <c r="B257" s="26"/>
      <c r="C257" s="26"/>
      <c r="D257" s="26"/>
      <c r="E257" s="26"/>
      <c r="F257" s="27"/>
      <c r="G257" s="28"/>
      <c r="H257" s="653" t="s">
        <v>117</v>
      </c>
      <c r="I257" s="654"/>
      <c r="J257" s="655" t="s">
        <v>228</v>
      </c>
      <c r="K257" s="656"/>
      <c r="L257" s="656"/>
      <c r="M257" s="656"/>
      <c r="N257" s="656"/>
      <c r="O257" s="656"/>
      <c r="P257" s="656"/>
      <c r="Q257" s="656"/>
      <c r="R257" s="656"/>
      <c r="S257" s="657"/>
      <c r="T257" s="578"/>
      <c r="U257" s="578"/>
      <c r="V257" s="376" t="s">
        <v>945</v>
      </c>
      <c r="W257" s="262">
        <f>(U262+U264)/2</f>
        <v>1</v>
      </c>
      <c r="X257" s="206"/>
      <c r="Y257" s="206"/>
      <c r="Z257" s="208"/>
    </row>
    <row r="258" spans="1:26" s="6" customFormat="1" ht="7.5" customHeight="1" thickTop="1" x14ac:dyDescent="0.25">
      <c r="A258" s="28"/>
      <c r="B258" s="28"/>
      <c r="C258" s="30"/>
      <c r="D258" s="30"/>
      <c r="E258" s="30"/>
      <c r="F258" s="81"/>
      <c r="G258" s="28"/>
      <c r="H258" s="28"/>
      <c r="I258" s="27"/>
      <c r="J258" s="28"/>
      <c r="K258" s="28"/>
      <c r="L258" s="28"/>
      <c r="M258" s="28"/>
      <c r="N258" s="28"/>
      <c r="O258" s="28"/>
      <c r="P258" s="28"/>
      <c r="Q258" s="28"/>
      <c r="R258" s="30"/>
      <c r="S258" s="28"/>
      <c r="T258" s="584"/>
      <c r="U258" s="577"/>
      <c r="V258" s="206"/>
      <c r="W258" s="206"/>
      <c r="X258" s="206"/>
      <c r="Y258" s="206"/>
      <c r="Z258" s="208"/>
    </row>
    <row r="259" spans="1:26" s="6" customFormat="1" ht="103.5" customHeight="1" thickBot="1" x14ac:dyDescent="0.3">
      <c r="A259" s="28"/>
      <c r="B259" s="28"/>
      <c r="C259" s="30"/>
      <c r="D259" s="30"/>
      <c r="E259" s="30"/>
      <c r="F259" s="30"/>
      <c r="G259" s="28"/>
      <c r="H259" s="658" t="s">
        <v>229</v>
      </c>
      <c r="I259" s="659"/>
      <c r="J259" s="659"/>
      <c r="K259" s="659"/>
      <c r="L259" s="659"/>
      <c r="M259" s="659"/>
      <c r="N259" s="659"/>
      <c r="O259" s="659"/>
      <c r="P259" s="659"/>
      <c r="Q259" s="659"/>
      <c r="R259" s="659"/>
      <c r="S259" s="660"/>
      <c r="T259" s="584"/>
      <c r="U259" s="577"/>
      <c r="V259" s="206"/>
      <c r="W259" s="206"/>
      <c r="X259" s="206"/>
      <c r="Y259" s="206"/>
      <c r="Z259" s="208"/>
    </row>
    <row r="260" spans="1:26" ht="7.5" customHeight="1" thickTop="1" x14ac:dyDescent="0.25">
      <c r="A260" s="90"/>
      <c r="B260" s="90"/>
      <c r="C260" s="93"/>
      <c r="D260" s="93"/>
      <c r="E260" s="93"/>
      <c r="F260" s="139"/>
      <c r="G260" s="90"/>
      <c r="H260" s="90"/>
      <c r="I260" s="111"/>
      <c r="J260" s="92"/>
      <c r="K260" s="90"/>
      <c r="L260" s="90"/>
      <c r="M260" s="90"/>
      <c r="N260" s="90"/>
      <c r="O260" s="90"/>
      <c r="P260" s="90"/>
      <c r="Q260" s="90"/>
      <c r="R260" s="93"/>
      <c r="S260" s="90"/>
    </row>
    <row r="261" spans="1:26" ht="41.25" customHeight="1" thickBot="1" x14ac:dyDescent="0.3">
      <c r="A261" s="90"/>
      <c r="B261" s="90"/>
      <c r="C261" s="93"/>
      <c r="D261" s="93"/>
      <c r="E261" s="93"/>
      <c r="F261" s="139"/>
      <c r="G261" s="90"/>
      <c r="H261" s="35" t="s">
        <v>120</v>
      </c>
      <c r="I261" s="51" t="s">
        <v>946</v>
      </c>
      <c r="J261" s="36" t="s">
        <v>121</v>
      </c>
      <c r="K261" s="98"/>
      <c r="L261" s="98"/>
      <c r="M261" s="98"/>
      <c r="N261" s="98"/>
      <c r="O261" s="98"/>
      <c r="P261" s="98"/>
      <c r="Q261" s="98"/>
      <c r="R261" s="93"/>
      <c r="S261" s="35" t="s">
        <v>122</v>
      </c>
      <c r="V261" s="210" t="s">
        <v>825</v>
      </c>
      <c r="W261" s="211" t="s">
        <v>826</v>
      </c>
      <c r="X261" s="211" t="s">
        <v>827</v>
      </c>
      <c r="Y261" s="219" t="s">
        <v>840</v>
      </c>
      <c r="Z261" s="226" t="s">
        <v>863</v>
      </c>
    </row>
    <row r="262" spans="1:26" ht="53.25" customHeight="1" thickTop="1" thickBot="1" x14ac:dyDescent="0.3">
      <c r="A262" s="41" t="s">
        <v>123</v>
      </c>
      <c r="B262" s="73"/>
      <c r="C262" s="101" t="s">
        <v>124</v>
      </c>
      <c r="D262" s="101" t="s">
        <v>125</v>
      </c>
      <c r="E262" s="101" t="s">
        <v>126</v>
      </c>
      <c r="F262" s="101" t="s">
        <v>127</v>
      </c>
      <c r="G262" s="90"/>
      <c r="H262" s="82" t="s">
        <v>128</v>
      </c>
      <c r="I262" s="102" t="s">
        <v>152</v>
      </c>
      <c r="J262" s="663" t="s">
        <v>954</v>
      </c>
      <c r="K262" s="664"/>
      <c r="L262" s="664"/>
      <c r="M262" s="664"/>
      <c r="N262" s="664"/>
      <c r="O262" s="664"/>
      <c r="P262" s="664"/>
      <c r="Q262" s="664"/>
      <c r="R262" s="229"/>
      <c r="S262" s="83"/>
      <c r="T262" s="580">
        <v>1</v>
      </c>
      <c r="U262" s="575">
        <f>T262</f>
        <v>1</v>
      </c>
      <c r="V262" s="218" t="b">
        <v>1</v>
      </c>
      <c r="W262" s="213">
        <f>IF(V262=TRUE,$X$262,0)</f>
        <v>1</v>
      </c>
      <c r="X262" s="213">
        <v>1</v>
      </c>
      <c r="Y262" s="213">
        <f>SUM(W262)</f>
        <v>1</v>
      </c>
      <c r="Z262" s="224">
        <f>Y262/1</f>
        <v>1</v>
      </c>
    </row>
    <row r="263" spans="1:26" ht="41.25" customHeight="1" thickTop="1" thickBot="1" x14ac:dyDescent="0.3">
      <c r="A263" s="41" t="s">
        <v>402</v>
      </c>
      <c r="B263" s="73"/>
      <c r="C263" s="101" t="s">
        <v>124</v>
      </c>
      <c r="D263" s="101" t="s">
        <v>125</v>
      </c>
      <c r="E263" s="101" t="s">
        <v>126</v>
      </c>
      <c r="F263" s="101" t="s">
        <v>127</v>
      </c>
      <c r="G263" s="90"/>
      <c r="H263" s="143" t="s">
        <v>131</v>
      </c>
      <c r="I263" s="102" t="s">
        <v>230</v>
      </c>
      <c r="J263" s="688" t="s">
        <v>854</v>
      </c>
      <c r="K263" s="760"/>
      <c r="L263" s="760"/>
      <c r="M263" s="760"/>
      <c r="N263" s="760"/>
      <c r="O263" s="760"/>
      <c r="P263" s="760"/>
      <c r="Q263" s="760"/>
      <c r="R263" s="112"/>
      <c r="S263" s="78"/>
      <c r="V263" s="472" t="b">
        <f>IF(AND(V264=TRUE,V265=TRUE,V266=TRUE,V267=TRUE,V268=TRUE),TRUE,FALSE)</f>
        <v>1</v>
      </c>
    </row>
    <row r="264" spans="1:26" ht="51.75" customHeight="1" thickTop="1" thickBot="1" x14ac:dyDescent="0.3">
      <c r="A264" s="41" t="s">
        <v>402</v>
      </c>
      <c r="B264" s="73"/>
      <c r="C264" s="101" t="s">
        <v>124</v>
      </c>
      <c r="D264" s="101" t="s">
        <v>125</v>
      </c>
      <c r="E264" s="101" t="s">
        <v>126</v>
      </c>
      <c r="F264" s="101" t="s">
        <v>127</v>
      </c>
      <c r="G264" s="90"/>
      <c r="H264" s="143" t="s">
        <v>131</v>
      </c>
      <c r="I264" s="114" t="s">
        <v>855</v>
      </c>
      <c r="J264" s="900" t="s">
        <v>989</v>
      </c>
      <c r="K264" s="901"/>
      <c r="L264" s="901"/>
      <c r="M264" s="901"/>
      <c r="N264" s="901"/>
      <c r="O264" s="901"/>
      <c r="P264" s="901"/>
      <c r="Q264" s="901"/>
      <c r="R264" s="112"/>
      <c r="S264" s="83"/>
      <c r="T264" s="582">
        <f t="shared" ref="T264:T269" si="5">1/6</f>
        <v>0.16666666666666666</v>
      </c>
      <c r="U264" s="575">
        <f>(T264+T265+T266+T267+T268+T269)</f>
        <v>0.99999999999999989</v>
      </c>
      <c r="V264" s="218" t="b">
        <v>1</v>
      </c>
      <c r="W264" s="213">
        <f t="shared" ref="W264:W269" si="6">IF(V264=TRUE,$X$264,0)</f>
        <v>0.16666666666666666</v>
      </c>
      <c r="X264" s="218">
        <v>0.16666666666666666</v>
      </c>
      <c r="Y264" s="213">
        <f>SUM(W264:W269)</f>
        <v>0.99999999999999989</v>
      </c>
      <c r="Z264" s="224">
        <f>Y264/1</f>
        <v>0.99999999999999989</v>
      </c>
    </row>
    <row r="265" spans="1:26" ht="52.5" customHeight="1" thickTop="1" thickBot="1" x14ac:dyDescent="0.3">
      <c r="A265" s="41" t="s">
        <v>402</v>
      </c>
      <c r="B265" s="73"/>
      <c r="C265" s="101" t="s">
        <v>124</v>
      </c>
      <c r="D265" s="101" t="s">
        <v>125</v>
      </c>
      <c r="E265" s="101" t="s">
        <v>126</v>
      </c>
      <c r="F265" s="101" t="s">
        <v>127</v>
      </c>
      <c r="G265" s="90"/>
      <c r="H265" s="82" t="s">
        <v>131</v>
      </c>
      <c r="I265" s="114" t="s">
        <v>856</v>
      </c>
      <c r="J265" s="900" t="s">
        <v>990</v>
      </c>
      <c r="K265" s="901"/>
      <c r="L265" s="901"/>
      <c r="M265" s="901"/>
      <c r="N265" s="901"/>
      <c r="O265" s="901"/>
      <c r="P265" s="901"/>
      <c r="Q265" s="901"/>
      <c r="R265" s="112"/>
      <c r="S265" s="83"/>
      <c r="T265" s="580">
        <f t="shared" si="5"/>
        <v>0.16666666666666666</v>
      </c>
      <c r="V265" s="218" t="b">
        <v>1</v>
      </c>
      <c r="W265" s="213">
        <f t="shared" si="6"/>
        <v>0.16666666666666666</v>
      </c>
    </row>
    <row r="266" spans="1:26" ht="41.25" customHeight="1" thickTop="1" thickBot="1" x14ac:dyDescent="0.3">
      <c r="A266" s="41" t="s">
        <v>402</v>
      </c>
      <c r="B266" s="73"/>
      <c r="C266" s="116"/>
      <c r="D266" s="101" t="s">
        <v>125</v>
      </c>
      <c r="E266" s="101" t="s">
        <v>126</v>
      </c>
      <c r="F266" s="101" t="s">
        <v>127</v>
      </c>
      <c r="G266" s="90"/>
      <c r="H266" s="143" t="s">
        <v>131</v>
      </c>
      <c r="I266" s="114" t="s">
        <v>857</v>
      </c>
      <c r="J266" s="701" t="s">
        <v>995</v>
      </c>
      <c r="K266" s="827"/>
      <c r="L266" s="827"/>
      <c r="M266" s="827"/>
      <c r="N266" s="827"/>
      <c r="O266" s="827"/>
      <c r="P266" s="827"/>
      <c r="Q266" s="827"/>
      <c r="R266" s="112"/>
      <c r="S266" s="83"/>
      <c r="T266" s="580">
        <f t="shared" si="5"/>
        <v>0.16666666666666666</v>
      </c>
      <c r="V266" s="218" t="b">
        <v>1</v>
      </c>
      <c r="W266" s="213">
        <f t="shared" si="6"/>
        <v>0.16666666666666666</v>
      </c>
    </row>
    <row r="267" spans="1:26" ht="56.25" customHeight="1" thickTop="1" thickBot="1" x14ac:dyDescent="0.3">
      <c r="A267" s="41" t="s">
        <v>402</v>
      </c>
      <c r="B267" s="73"/>
      <c r="C267" s="101" t="s">
        <v>124</v>
      </c>
      <c r="D267" s="101" t="s">
        <v>125</v>
      </c>
      <c r="E267" s="101" t="s">
        <v>126</v>
      </c>
      <c r="F267" s="101" t="s">
        <v>127</v>
      </c>
      <c r="G267" s="90"/>
      <c r="H267" s="143" t="s">
        <v>131</v>
      </c>
      <c r="I267" s="114" t="s">
        <v>858</v>
      </c>
      <c r="J267" s="900" t="s">
        <v>991</v>
      </c>
      <c r="K267" s="901"/>
      <c r="L267" s="901"/>
      <c r="M267" s="901"/>
      <c r="N267" s="901"/>
      <c r="O267" s="901"/>
      <c r="P267" s="901"/>
      <c r="Q267" s="901"/>
      <c r="R267" s="112"/>
      <c r="S267" s="83"/>
      <c r="T267" s="580">
        <f t="shared" si="5"/>
        <v>0.16666666666666666</v>
      </c>
      <c r="V267" s="218" t="b">
        <v>1</v>
      </c>
      <c r="W267" s="213">
        <f t="shared" si="6"/>
        <v>0.16666666666666666</v>
      </c>
    </row>
    <row r="268" spans="1:26" ht="41.25" customHeight="1" thickTop="1" thickBot="1" x14ac:dyDescent="0.3">
      <c r="A268" s="41" t="s">
        <v>402</v>
      </c>
      <c r="B268" s="73"/>
      <c r="C268" s="101" t="s">
        <v>124</v>
      </c>
      <c r="D268" s="101" t="s">
        <v>125</v>
      </c>
      <c r="E268" s="101" t="s">
        <v>126</v>
      </c>
      <c r="F268" s="101" t="s">
        <v>127</v>
      </c>
      <c r="G268" s="90"/>
      <c r="H268" s="82" t="s">
        <v>131</v>
      </c>
      <c r="I268" s="169" t="s">
        <v>992</v>
      </c>
      <c r="J268" s="902" t="s">
        <v>993</v>
      </c>
      <c r="K268" s="903"/>
      <c r="L268" s="903"/>
      <c r="M268" s="903"/>
      <c r="N268" s="903"/>
      <c r="O268" s="903"/>
      <c r="P268" s="903"/>
      <c r="Q268" s="903"/>
      <c r="R268" s="120"/>
      <c r="S268" s="83"/>
      <c r="T268" s="580">
        <f t="shared" si="5"/>
        <v>0.16666666666666666</v>
      </c>
      <c r="V268" s="218" t="b">
        <v>1</v>
      </c>
      <c r="W268" s="213">
        <f t="shared" si="6"/>
        <v>0.16666666666666666</v>
      </c>
    </row>
    <row r="269" spans="1:26" ht="53.25" customHeight="1" thickTop="1" thickBot="1" x14ac:dyDescent="0.3">
      <c r="A269" s="41" t="s">
        <v>402</v>
      </c>
      <c r="B269" s="73"/>
      <c r="C269" s="116"/>
      <c r="D269" s="101" t="s">
        <v>125</v>
      </c>
      <c r="E269" s="101" t="s">
        <v>126</v>
      </c>
      <c r="F269" s="101" t="s">
        <v>127</v>
      </c>
      <c r="G269" s="90"/>
      <c r="H269" s="82" t="s">
        <v>131</v>
      </c>
      <c r="I269" s="102" t="s">
        <v>380</v>
      </c>
      <c r="J269" s="663" t="s">
        <v>994</v>
      </c>
      <c r="K269" s="664"/>
      <c r="L269" s="664"/>
      <c r="M269" s="664"/>
      <c r="N269" s="664"/>
      <c r="O269" s="664"/>
      <c r="P269" s="664"/>
      <c r="Q269" s="664"/>
      <c r="R269" s="386"/>
      <c r="S269" s="83"/>
      <c r="T269" s="580">
        <f t="shared" si="5"/>
        <v>0.16666666666666666</v>
      </c>
      <c r="V269" s="218" t="b">
        <v>1</v>
      </c>
      <c r="W269" s="213">
        <f t="shared" si="6"/>
        <v>0.16666666666666666</v>
      </c>
    </row>
    <row r="270" spans="1:26" ht="22.5" customHeight="1" thickTop="1" x14ac:dyDescent="0.25">
      <c r="A270" s="88"/>
      <c r="B270" s="88"/>
      <c r="C270" s="88"/>
      <c r="D270" s="88"/>
      <c r="E270" s="88"/>
      <c r="F270" s="89"/>
      <c r="G270" s="90"/>
      <c r="H270" s="90"/>
      <c r="I270" s="89"/>
      <c r="J270" s="90"/>
      <c r="K270" s="90"/>
      <c r="L270" s="90"/>
      <c r="M270" s="90"/>
      <c r="N270" s="90"/>
      <c r="O270" s="90"/>
      <c r="P270" s="90"/>
      <c r="Q270" s="90"/>
      <c r="R270" s="90"/>
      <c r="S270" s="90"/>
    </row>
    <row r="271" spans="1:26" s="6" customFormat="1" ht="30" customHeight="1" thickBot="1" x14ac:dyDescent="0.3">
      <c r="A271" s="28"/>
      <c r="B271" s="28"/>
      <c r="C271" s="30"/>
      <c r="D271" s="30"/>
      <c r="E271" s="30"/>
      <c r="F271" s="30"/>
      <c r="G271" s="28"/>
      <c r="H271" s="665" t="s">
        <v>231</v>
      </c>
      <c r="I271" s="665"/>
      <c r="J271" s="665"/>
      <c r="K271" s="665"/>
      <c r="L271" s="665"/>
      <c r="M271" s="665"/>
      <c r="N271" s="665"/>
      <c r="O271" s="665"/>
      <c r="P271" s="665"/>
      <c r="Q271" s="665"/>
      <c r="R271" s="665"/>
      <c r="S271" s="666"/>
      <c r="T271" s="584"/>
      <c r="U271" s="577"/>
      <c r="V271" s="206"/>
      <c r="W271" s="206"/>
      <c r="X271" s="206"/>
      <c r="Y271" s="206"/>
      <c r="Z271" s="208"/>
    </row>
    <row r="272" spans="1:26" s="6" customFormat="1" ht="7.5" customHeight="1" thickTop="1" x14ac:dyDescent="0.25">
      <c r="A272" s="28"/>
      <c r="B272" s="28"/>
      <c r="C272" s="30"/>
      <c r="D272" s="30"/>
      <c r="E272" s="30"/>
      <c r="F272" s="30"/>
      <c r="G272" s="28"/>
      <c r="H272" s="28"/>
      <c r="I272" s="50"/>
      <c r="J272" s="28"/>
      <c r="K272" s="28"/>
      <c r="L272" s="28"/>
      <c r="M272" s="28"/>
      <c r="N272" s="28"/>
      <c r="O272" s="28"/>
      <c r="P272" s="28"/>
      <c r="Q272" s="28"/>
      <c r="R272" s="28"/>
      <c r="S272" s="28"/>
      <c r="T272" s="584"/>
      <c r="U272" s="577"/>
      <c r="V272" s="206"/>
      <c r="W272" s="206"/>
      <c r="X272" s="206"/>
      <c r="Y272" s="206"/>
      <c r="Z272" s="208"/>
    </row>
    <row r="273" spans="1:26" s="6" customFormat="1" ht="104.25" customHeight="1" thickBot="1" x14ac:dyDescent="0.3">
      <c r="A273" s="28"/>
      <c r="B273" s="28"/>
      <c r="C273" s="30"/>
      <c r="D273" s="30"/>
      <c r="E273" s="30"/>
      <c r="F273" s="30"/>
      <c r="G273" s="28"/>
      <c r="H273" s="651" t="s">
        <v>232</v>
      </c>
      <c r="I273" s="651"/>
      <c r="J273" s="651"/>
      <c r="K273" s="651"/>
      <c r="L273" s="651"/>
      <c r="M273" s="651"/>
      <c r="N273" s="651"/>
      <c r="O273" s="651"/>
      <c r="P273" s="651"/>
      <c r="Q273" s="651"/>
      <c r="R273" s="651"/>
      <c r="S273" s="652"/>
      <c r="T273" s="584"/>
      <c r="U273" s="577"/>
      <c r="V273" s="206"/>
      <c r="W273" s="206"/>
      <c r="X273" s="206"/>
      <c r="Y273" s="206"/>
      <c r="Z273" s="208"/>
    </row>
    <row r="274" spans="1:26" s="6" customFormat="1" ht="7.5" customHeight="1" thickTop="1" x14ac:dyDescent="0.25">
      <c r="A274" s="28"/>
      <c r="B274" s="28"/>
      <c r="C274" s="30"/>
      <c r="D274" s="30"/>
      <c r="E274" s="30"/>
      <c r="F274" s="81"/>
      <c r="G274" s="28"/>
      <c r="H274" s="28"/>
      <c r="I274" s="50"/>
      <c r="J274" s="28"/>
      <c r="K274" s="28"/>
      <c r="L274" s="28"/>
      <c r="M274" s="28"/>
      <c r="N274" s="28"/>
      <c r="O274" s="28"/>
      <c r="P274" s="28"/>
      <c r="Q274" s="28"/>
      <c r="R274" s="30"/>
      <c r="S274" s="28"/>
      <c r="T274" s="584"/>
      <c r="U274" s="577"/>
      <c r="V274" s="206"/>
      <c r="W274" s="206"/>
      <c r="X274" s="206"/>
      <c r="Y274" s="206"/>
      <c r="Z274" s="208"/>
    </row>
    <row r="275" spans="1:26" s="6" customFormat="1" ht="22.5" customHeight="1" thickBot="1" x14ac:dyDescent="0.3">
      <c r="A275" s="28"/>
      <c r="B275" s="28"/>
      <c r="C275" s="30"/>
      <c r="D275" s="30"/>
      <c r="E275" s="30"/>
      <c r="F275" s="30"/>
      <c r="G275" s="28"/>
      <c r="H275" s="653" t="s">
        <v>117</v>
      </c>
      <c r="I275" s="654"/>
      <c r="J275" s="655" t="s">
        <v>233</v>
      </c>
      <c r="K275" s="656"/>
      <c r="L275" s="656"/>
      <c r="M275" s="656"/>
      <c r="N275" s="656"/>
      <c r="O275" s="656"/>
      <c r="P275" s="656"/>
      <c r="Q275" s="656"/>
      <c r="R275" s="656"/>
      <c r="S275" s="657"/>
      <c r="T275" s="578"/>
      <c r="U275" s="578"/>
      <c r="V275" s="376" t="s">
        <v>945</v>
      </c>
      <c r="W275" s="262">
        <f>(U280+U282+U287)/3</f>
        <v>1</v>
      </c>
      <c r="X275" s="206"/>
      <c r="Y275" s="206"/>
      <c r="Z275" s="208"/>
    </row>
    <row r="276" spans="1:26" s="6" customFormat="1" ht="7.5" customHeight="1" thickTop="1" x14ac:dyDescent="0.25">
      <c r="A276" s="28"/>
      <c r="B276" s="28"/>
      <c r="C276" s="30"/>
      <c r="D276" s="30"/>
      <c r="E276" s="30"/>
      <c r="F276" s="30"/>
      <c r="G276" s="28"/>
      <c r="H276" s="28"/>
      <c r="I276" s="50"/>
      <c r="J276" s="28"/>
      <c r="K276" s="28"/>
      <c r="L276" s="28"/>
      <c r="M276" s="28"/>
      <c r="N276" s="28"/>
      <c r="O276" s="28"/>
      <c r="P276" s="28"/>
      <c r="Q276" s="28"/>
      <c r="R276" s="28"/>
      <c r="S276" s="28"/>
      <c r="T276" s="584"/>
      <c r="U276" s="577"/>
      <c r="V276" s="206"/>
      <c r="W276" s="206"/>
      <c r="X276" s="206"/>
      <c r="Y276" s="206"/>
      <c r="Z276" s="208"/>
    </row>
    <row r="277" spans="1:26" s="6" customFormat="1" ht="219" customHeight="1" thickBot="1" x14ac:dyDescent="0.3">
      <c r="A277" s="28"/>
      <c r="B277" s="28"/>
      <c r="C277" s="30"/>
      <c r="D277" s="30"/>
      <c r="E277" s="30"/>
      <c r="F277" s="30"/>
      <c r="G277" s="28"/>
      <c r="H277" s="658" t="s">
        <v>234</v>
      </c>
      <c r="I277" s="659"/>
      <c r="J277" s="659"/>
      <c r="K277" s="659"/>
      <c r="L277" s="659"/>
      <c r="M277" s="659"/>
      <c r="N277" s="659"/>
      <c r="O277" s="659"/>
      <c r="P277" s="659"/>
      <c r="Q277" s="659"/>
      <c r="R277" s="659"/>
      <c r="S277" s="660"/>
      <c r="T277" s="584"/>
      <c r="U277" s="577"/>
      <c r="V277" s="206"/>
      <c r="W277" s="206"/>
      <c r="X277" s="206"/>
      <c r="Y277" s="206"/>
      <c r="Z277" s="208"/>
    </row>
    <row r="278" spans="1:26" s="6" customFormat="1" ht="7.5" customHeight="1" thickTop="1" x14ac:dyDescent="0.25">
      <c r="A278" s="28"/>
      <c r="B278" s="28"/>
      <c r="C278" s="30"/>
      <c r="D278" s="30"/>
      <c r="E278" s="30"/>
      <c r="F278" s="30"/>
      <c r="G278" s="28"/>
      <c r="H278" s="240"/>
      <c r="I278" s="240"/>
      <c r="J278" s="240"/>
      <c r="K278" s="240"/>
      <c r="L278" s="240"/>
      <c r="M278" s="240"/>
      <c r="N278" s="240"/>
      <c r="O278" s="240"/>
      <c r="P278" s="240"/>
      <c r="Q278" s="240"/>
      <c r="R278" s="240"/>
      <c r="S278" s="240"/>
      <c r="T278" s="584"/>
      <c r="U278" s="577"/>
      <c r="V278" s="206"/>
      <c r="W278" s="206"/>
      <c r="X278" s="206"/>
      <c r="Y278" s="206"/>
      <c r="Z278" s="208"/>
    </row>
    <row r="279" spans="1:26" ht="41.25" customHeight="1" thickBot="1" x14ac:dyDescent="0.3">
      <c r="A279" s="90"/>
      <c r="B279" s="90"/>
      <c r="C279" s="93"/>
      <c r="D279" s="93"/>
      <c r="E279" s="93"/>
      <c r="F279" s="126"/>
      <c r="G279" s="126"/>
      <c r="H279" s="35" t="s">
        <v>120</v>
      </c>
      <c r="I279" s="51" t="s">
        <v>946</v>
      </c>
      <c r="J279" s="36" t="s">
        <v>121</v>
      </c>
      <c r="K279" s="98"/>
      <c r="L279" s="98"/>
      <c r="M279" s="98"/>
      <c r="N279" s="98"/>
      <c r="O279" s="98"/>
      <c r="P279" s="98"/>
      <c r="Q279" s="98"/>
      <c r="R279" s="93"/>
      <c r="S279" s="35" t="s">
        <v>122</v>
      </c>
      <c r="V279" s="210" t="s">
        <v>825</v>
      </c>
      <c r="W279" s="211" t="s">
        <v>826</v>
      </c>
      <c r="X279" s="211" t="s">
        <v>827</v>
      </c>
      <c r="Y279" s="219" t="s">
        <v>842</v>
      </c>
      <c r="Z279" s="226" t="s">
        <v>863</v>
      </c>
    </row>
    <row r="280" spans="1:26" ht="41.25" customHeight="1" thickTop="1" thickBot="1" x14ac:dyDescent="0.3">
      <c r="A280" s="58" t="s">
        <v>123</v>
      </c>
      <c r="B280" s="73"/>
      <c r="C280" s="101" t="s">
        <v>124</v>
      </c>
      <c r="D280" s="101" t="s">
        <v>125</v>
      </c>
      <c r="E280" s="101" t="s">
        <v>126</v>
      </c>
      <c r="F280" s="101" t="s">
        <v>127</v>
      </c>
      <c r="G280" s="126"/>
      <c r="H280" s="85" t="s">
        <v>128</v>
      </c>
      <c r="I280" s="144" t="s">
        <v>158</v>
      </c>
      <c r="J280" s="661" t="s">
        <v>235</v>
      </c>
      <c r="K280" s="756"/>
      <c r="L280" s="756"/>
      <c r="M280" s="756"/>
      <c r="N280" s="756"/>
      <c r="O280" s="756"/>
      <c r="P280" s="756"/>
      <c r="Q280" s="756"/>
      <c r="R280" s="145"/>
      <c r="S280" s="140"/>
      <c r="T280" s="580">
        <v>1</v>
      </c>
      <c r="U280" s="575">
        <f>T280</f>
        <v>1</v>
      </c>
      <c r="V280" s="218" t="b">
        <v>1</v>
      </c>
      <c r="W280" s="213">
        <f>IF(V280=TRUE,$X$280,0)</f>
        <v>1</v>
      </c>
      <c r="X280" s="213">
        <v>1</v>
      </c>
      <c r="Y280" s="213">
        <f>SUM(W280)</f>
        <v>1</v>
      </c>
      <c r="Z280" s="224">
        <f>Y280/1</f>
        <v>1</v>
      </c>
    </row>
    <row r="281" spans="1:26" ht="41.25" customHeight="1" thickTop="1" thickBot="1" x14ac:dyDescent="0.3">
      <c r="A281" s="58" t="s">
        <v>347</v>
      </c>
      <c r="B281" s="90"/>
      <c r="C281" s="101" t="s">
        <v>124</v>
      </c>
      <c r="D281" s="101" t="s">
        <v>125</v>
      </c>
      <c r="E281" s="101" t="s">
        <v>126</v>
      </c>
      <c r="F281" s="101" t="s">
        <v>127</v>
      </c>
      <c r="G281" s="126"/>
      <c r="H281" s="150" t="s">
        <v>131</v>
      </c>
      <c r="I281" s="144" t="s">
        <v>381</v>
      </c>
      <c r="J281" s="681" t="s">
        <v>382</v>
      </c>
      <c r="K281" s="766"/>
      <c r="L281" s="766"/>
      <c r="M281" s="766"/>
      <c r="N281" s="766"/>
      <c r="O281" s="766"/>
      <c r="P281" s="766"/>
      <c r="Q281" s="766"/>
      <c r="R281" s="130"/>
      <c r="S281" s="131"/>
      <c r="V281" s="472" t="b">
        <f>IF(AND(V282=TRUE,V283=TRUE,V284=TRUE,V285=TRUE),TRUE,FALSE)</f>
        <v>0</v>
      </c>
    </row>
    <row r="282" spans="1:26" ht="41.25" customHeight="1" thickTop="1" thickBot="1" x14ac:dyDescent="0.3">
      <c r="A282" s="58" t="s">
        <v>347</v>
      </c>
      <c r="B282" s="73"/>
      <c r="C282" s="101" t="s">
        <v>124</v>
      </c>
      <c r="D282" s="101" t="s">
        <v>125</v>
      </c>
      <c r="E282" s="101" t="s">
        <v>126</v>
      </c>
      <c r="F282" s="101" t="s">
        <v>127</v>
      </c>
      <c r="G282" s="126"/>
      <c r="H282" s="150" t="s">
        <v>131</v>
      </c>
      <c r="I282" s="132" t="s">
        <v>383</v>
      </c>
      <c r="J282" s="671" t="s">
        <v>384</v>
      </c>
      <c r="K282" s="769"/>
      <c r="L282" s="769"/>
      <c r="M282" s="769"/>
      <c r="N282" s="769"/>
      <c r="O282" s="769"/>
      <c r="P282" s="769"/>
      <c r="Q282" s="769"/>
      <c r="R282" s="126"/>
      <c r="S282" s="140"/>
      <c r="T282" s="580">
        <f>1/4</f>
        <v>0.25</v>
      </c>
      <c r="U282" s="575">
        <f>T282+T283+T284+T285</f>
        <v>1</v>
      </c>
      <c r="V282" s="218" t="b">
        <v>0</v>
      </c>
      <c r="W282" s="213">
        <f>IF(V282=TRUE,$X$282,0)</f>
        <v>0</v>
      </c>
      <c r="X282" s="218">
        <v>0.25</v>
      </c>
      <c r="Y282" s="213">
        <f>SUM(W282:W285)</f>
        <v>0.75</v>
      </c>
      <c r="Z282" s="224">
        <f>Y282/1</f>
        <v>0.75</v>
      </c>
    </row>
    <row r="283" spans="1:26" ht="41.25" customHeight="1" thickTop="1" thickBot="1" x14ac:dyDescent="0.3">
      <c r="A283" s="58" t="s">
        <v>347</v>
      </c>
      <c r="B283" s="73"/>
      <c r="C283" s="101" t="s">
        <v>124</v>
      </c>
      <c r="D283" s="101" t="s">
        <v>125</v>
      </c>
      <c r="E283" s="101" t="s">
        <v>126</v>
      </c>
      <c r="F283" s="101" t="s">
        <v>127</v>
      </c>
      <c r="G283" s="126"/>
      <c r="H283" s="150" t="s">
        <v>131</v>
      </c>
      <c r="I283" s="132" t="s">
        <v>385</v>
      </c>
      <c r="J283" s="671" t="s">
        <v>386</v>
      </c>
      <c r="K283" s="769"/>
      <c r="L283" s="769"/>
      <c r="M283" s="769"/>
      <c r="N283" s="769"/>
      <c r="O283" s="769"/>
      <c r="P283" s="769"/>
      <c r="Q283" s="769"/>
      <c r="R283" s="126"/>
      <c r="S283" s="140"/>
      <c r="T283" s="580">
        <f>1/4</f>
        <v>0.25</v>
      </c>
      <c r="V283" s="218" t="b">
        <v>1</v>
      </c>
      <c r="W283" s="213">
        <f>IF(V283=TRUE,$X$282,0)</f>
        <v>0.25</v>
      </c>
    </row>
    <row r="284" spans="1:26" ht="41.25" customHeight="1" thickTop="1" thickBot="1" x14ac:dyDescent="0.3">
      <c r="A284" s="58" t="s">
        <v>347</v>
      </c>
      <c r="B284" s="73"/>
      <c r="C284" s="101" t="s">
        <v>124</v>
      </c>
      <c r="D284" s="101" t="s">
        <v>125</v>
      </c>
      <c r="E284" s="101" t="s">
        <v>126</v>
      </c>
      <c r="F284" s="101" t="s">
        <v>127</v>
      </c>
      <c r="G284" s="126"/>
      <c r="H284" s="150" t="s">
        <v>131</v>
      </c>
      <c r="I284" s="132" t="s">
        <v>387</v>
      </c>
      <c r="J284" s="671" t="s">
        <v>388</v>
      </c>
      <c r="K284" s="769"/>
      <c r="L284" s="769"/>
      <c r="M284" s="769"/>
      <c r="N284" s="769"/>
      <c r="O284" s="769"/>
      <c r="P284" s="769"/>
      <c r="Q284" s="769"/>
      <c r="R284" s="126"/>
      <c r="S284" s="140"/>
      <c r="T284" s="580">
        <f>1/4</f>
        <v>0.25</v>
      </c>
      <c r="V284" s="218" t="b">
        <v>1</v>
      </c>
      <c r="W284" s="213">
        <f>IF(V284=TRUE,$X$282,0)</f>
        <v>0.25</v>
      </c>
    </row>
    <row r="285" spans="1:26" ht="41.25" customHeight="1" thickTop="1" thickBot="1" x14ac:dyDescent="0.3">
      <c r="A285" s="58" t="s">
        <v>347</v>
      </c>
      <c r="B285" s="73"/>
      <c r="C285" s="101" t="s">
        <v>124</v>
      </c>
      <c r="D285" s="101" t="s">
        <v>125</v>
      </c>
      <c r="E285" s="101" t="s">
        <v>126</v>
      </c>
      <c r="F285" s="101" t="s">
        <v>127</v>
      </c>
      <c r="G285" s="126"/>
      <c r="H285" s="150" t="s">
        <v>131</v>
      </c>
      <c r="I285" s="132" t="s">
        <v>389</v>
      </c>
      <c r="J285" s="673" t="s">
        <v>390</v>
      </c>
      <c r="K285" s="770"/>
      <c r="L285" s="770"/>
      <c r="M285" s="770"/>
      <c r="N285" s="770"/>
      <c r="O285" s="770"/>
      <c r="P285" s="770"/>
      <c r="Q285" s="770"/>
      <c r="R285" s="136"/>
      <c r="S285" s="140"/>
      <c r="T285" s="580">
        <f>1/4</f>
        <v>0.25</v>
      </c>
      <c r="V285" s="218" t="b">
        <v>1</v>
      </c>
      <c r="W285" s="213">
        <f>IF(V285=TRUE,$X$282,0)</f>
        <v>0.25</v>
      </c>
    </row>
    <row r="286" spans="1:26" ht="41.25" customHeight="1" thickTop="1" thickBot="1" x14ac:dyDescent="0.3">
      <c r="A286" s="58" t="s">
        <v>123</v>
      </c>
      <c r="B286" s="90"/>
      <c r="C286" s="93"/>
      <c r="D286" s="101" t="s">
        <v>125</v>
      </c>
      <c r="E286" s="101" t="s">
        <v>126</v>
      </c>
      <c r="F286" s="101" t="s">
        <v>127</v>
      </c>
      <c r="G286" s="126"/>
      <c r="H286" s="150" t="s">
        <v>160</v>
      </c>
      <c r="I286" s="144" t="s">
        <v>308</v>
      </c>
      <c r="J286" s="757" t="s">
        <v>331</v>
      </c>
      <c r="K286" s="757"/>
      <c r="L286" s="757"/>
      <c r="M286" s="757"/>
      <c r="N286" s="757"/>
      <c r="O286" s="757"/>
      <c r="P286" s="757"/>
      <c r="Q286" s="757"/>
      <c r="R286" s="130"/>
      <c r="S286" s="149"/>
      <c r="V286" s="472" t="b">
        <f>IF(AND(V287=TRUE,V288=TRUE,V289=TRUE),TRUE,FALSE)</f>
        <v>1</v>
      </c>
    </row>
    <row r="287" spans="1:26" ht="51.75" customHeight="1" thickTop="1" thickBot="1" x14ac:dyDescent="0.3">
      <c r="A287" s="58" t="s">
        <v>123</v>
      </c>
      <c r="B287" s="73"/>
      <c r="C287" s="73"/>
      <c r="D287" s="101" t="s">
        <v>125</v>
      </c>
      <c r="E287" s="101" t="s">
        <v>126</v>
      </c>
      <c r="F287" s="101" t="s">
        <v>127</v>
      </c>
      <c r="G287" s="126"/>
      <c r="H287" s="150" t="s">
        <v>160</v>
      </c>
      <c r="I287" s="132" t="s">
        <v>312</v>
      </c>
      <c r="J287" s="754" t="s">
        <v>967</v>
      </c>
      <c r="K287" s="754"/>
      <c r="L287" s="754"/>
      <c r="M287" s="754"/>
      <c r="N287" s="754"/>
      <c r="O287" s="754"/>
      <c r="P287" s="754"/>
      <c r="Q287" s="754"/>
      <c r="R287" s="126"/>
      <c r="S287" s="140"/>
      <c r="T287" s="580">
        <f>1/3</f>
        <v>0.33333333333333331</v>
      </c>
      <c r="U287" s="575">
        <f>T287+T288+T289</f>
        <v>1</v>
      </c>
      <c r="V287" s="218" t="b">
        <v>1</v>
      </c>
      <c r="W287" s="213">
        <f>IF(V287=TRUE,$X$287,0)</f>
        <v>0.33333333333333331</v>
      </c>
      <c r="X287" s="218">
        <v>0.33333333333333331</v>
      </c>
      <c r="Y287" s="213">
        <f>SUM(W287:W290)</f>
        <v>1</v>
      </c>
      <c r="Z287" s="224">
        <f>Y287/1</f>
        <v>1</v>
      </c>
    </row>
    <row r="288" spans="1:26" ht="65.25" customHeight="1" thickTop="1" thickBot="1" x14ac:dyDescent="0.3">
      <c r="A288" s="58" t="s">
        <v>123</v>
      </c>
      <c r="B288" s="73"/>
      <c r="C288" s="73"/>
      <c r="D288" s="101" t="s">
        <v>125</v>
      </c>
      <c r="E288" s="101" t="s">
        <v>126</v>
      </c>
      <c r="F288" s="101" t="s">
        <v>127</v>
      </c>
      <c r="G288" s="126"/>
      <c r="H288" s="150" t="s">
        <v>160</v>
      </c>
      <c r="I288" s="132" t="s">
        <v>332</v>
      </c>
      <c r="J288" s="754" t="s">
        <v>968</v>
      </c>
      <c r="K288" s="754"/>
      <c r="L288" s="754"/>
      <c r="M288" s="754"/>
      <c r="N288" s="754"/>
      <c r="O288" s="754"/>
      <c r="P288" s="754"/>
      <c r="Q288" s="754"/>
      <c r="R288" s="126"/>
      <c r="S288" s="140"/>
      <c r="T288" s="580">
        <f>1/3</f>
        <v>0.33333333333333331</v>
      </c>
      <c r="V288" s="218" t="b">
        <v>1</v>
      </c>
      <c r="W288" s="213">
        <f>IF(V288=TRUE,$X$287,0)</f>
        <v>0.33333333333333331</v>
      </c>
    </row>
    <row r="289" spans="1:23" ht="41.25" customHeight="1" thickTop="1" thickBot="1" x14ac:dyDescent="0.3">
      <c r="A289" s="58" t="s">
        <v>123</v>
      </c>
      <c r="B289" s="73"/>
      <c r="C289" s="73"/>
      <c r="D289" s="101" t="s">
        <v>125</v>
      </c>
      <c r="E289" s="101" t="s">
        <v>126</v>
      </c>
      <c r="F289" s="101" t="s">
        <v>127</v>
      </c>
      <c r="G289" s="126"/>
      <c r="H289" s="85" t="s">
        <v>160</v>
      </c>
      <c r="I289" s="132" t="s">
        <v>333</v>
      </c>
      <c r="J289" s="755" t="s">
        <v>334</v>
      </c>
      <c r="K289" s="755"/>
      <c r="L289" s="755"/>
      <c r="M289" s="755"/>
      <c r="N289" s="755"/>
      <c r="O289" s="755"/>
      <c r="P289" s="755"/>
      <c r="Q289" s="755"/>
      <c r="R289" s="136"/>
      <c r="S289" s="140"/>
      <c r="T289" s="580">
        <f>1/3</f>
        <v>0.33333333333333331</v>
      </c>
      <c r="V289" s="218" t="b">
        <v>1</v>
      </c>
      <c r="W289" s="213">
        <f>IF(V289=TRUE,$X$287,0)</f>
        <v>0.33333333333333331</v>
      </c>
    </row>
    <row r="290" spans="1:23" ht="41.25" customHeight="1" thickTop="1" x14ac:dyDescent="0.25">
      <c r="G290" s="90"/>
      <c r="H290" s="90"/>
      <c r="I290" s="89"/>
      <c r="J290" s="90"/>
      <c r="K290" s="90"/>
      <c r="L290" s="90"/>
      <c r="M290" s="90"/>
      <c r="N290" s="90"/>
      <c r="O290" s="90"/>
      <c r="P290" s="90"/>
      <c r="Q290" s="90"/>
      <c r="R290" s="90"/>
      <c r="S290" s="90"/>
    </row>
    <row r="291" spans="1:23" ht="41.25" customHeight="1" x14ac:dyDescent="0.25">
      <c r="B291" s="26"/>
      <c r="C291" s="388"/>
    </row>
    <row r="292" spans="1:23" ht="41.25" customHeight="1" x14ac:dyDescent="0.25"/>
    <row r="293" spans="1:23" ht="41.25" customHeight="1" x14ac:dyDescent="0.25"/>
    <row r="294" spans="1:23" ht="41.25" customHeight="1" x14ac:dyDescent="0.25"/>
    <row r="295" spans="1:23" ht="41.25" customHeight="1" x14ac:dyDescent="0.25"/>
    <row r="296" spans="1:23" ht="41.25" customHeight="1" x14ac:dyDescent="0.25"/>
    <row r="297" spans="1:23" ht="41.25" customHeight="1" x14ac:dyDescent="0.25"/>
    <row r="298" spans="1:23" ht="41.25" customHeight="1" x14ac:dyDescent="0.25"/>
    <row r="299" spans="1:23" ht="41.25" customHeight="1" x14ac:dyDescent="0.25"/>
    <row r="300" spans="1:23" ht="41.25" customHeight="1" x14ac:dyDescent="0.25"/>
    <row r="301" spans="1:23" ht="41.25" customHeight="1" x14ac:dyDescent="0.25"/>
    <row r="302" spans="1:23" ht="41.25" customHeight="1" x14ac:dyDescent="0.25"/>
    <row r="303" spans="1:23" ht="41.25" customHeight="1" x14ac:dyDescent="0.25"/>
    <row r="304" spans="1:23" ht="41.25" customHeight="1" x14ac:dyDescent="0.25"/>
    <row r="305" ht="41.25" customHeight="1" x14ac:dyDescent="0.25"/>
    <row r="306" ht="41.25" customHeight="1" x14ac:dyDescent="0.25"/>
    <row r="307" ht="41.25" customHeight="1" x14ac:dyDescent="0.25"/>
    <row r="308" ht="41.25" customHeight="1" x14ac:dyDescent="0.25"/>
    <row r="309" ht="41.25" customHeight="1" x14ac:dyDescent="0.25"/>
    <row r="310" ht="41.25" customHeight="1" x14ac:dyDescent="0.25"/>
  </sheetData>
  <mergeCells count="222">
    <mergeCell ref="H2:S2"/>
    <mergeCell ref="H4:S4"/>
    <mergeCell ref="H6:I6"/>
    <mergeCell ref="J6:S6"/>
    <mergeCell ref="H8:S8"/>
    <mergeCell ref="J11:Q11"/>
    <mergeCell ref="J18:Q18"/>
    <mergeCell ref="J19:Q19"/>
    <mergeCell ref="J20:Q20"/>
    <mergeCell ref="J21:Q21"/>
    <mergeCell ref="H23:I23"/>
    <mergeCell ref="J23:S23"/>
    <mergeCell ref="J12:Q12"/>
    <mergeCell ref="J13:Q13"/>
    <mergeCell ref="J14:Q14"/>
    <mergeCell ref="J15:Q15"/>
    <mergeCell ref="J16:Q16"/>
    <mergeCell ref="J17:Q17"/>
    <mergeCell ref="J33:Q33"/>
    <mergeCell ref="J34:Q34"/>
    <mergeCell ref="J35:Q35"/>
    <mergeCell ref="J36:Q36"/>
    <mergeCell ref="J37:Q37"/>
    <mergeCell ref="J38:Q38"/>
    <mergeCell ref="H25:S25"/>
    <mergeCell ref="J28:Q28"/>
    <mergeCell ref="J29:Q29"/>
    <mergeCell ref="J30:Q30"/>
    <mergeCell ref="J31:Q31"/>
    <mergeCell ref="J32:Q32"/>
    <mergeCell ref="J48:Q48"/>
    <mergeCell ref="J49:Q49"/>
    <mergeCell ref="J50:Q50"/>
    <mergeCell ref="J51:Q51"/>
    <mergeCell ref="J52:Q52"/>
    <mergeCell ref="J53:Q53"/>
    <mergeCell ref="J39:Q39"/>
    <mergeCell ref="J40:Q40"/>
    <mergeCell ref="H42:I42"/>
    <mergeCell ref="J42:S42"/>
    <mergeCell ref="H44:S44"/>
    <mergeCell ref="J47:Q47"/>
    <mergeCell ref="H61:S61"/>
    <mergeCell ref="J64:Q64"/>
    <mergeCell ref="J65:Q65"/>
    <mergeCell ref="J66:Q66"/>
    <mergeCell ref="J67:Q67"/>
    <mergeCell ref="J68:Q68"/>
    <mergeCell ref="J54:Q54"/>
    <mergeCell ref="J55:Q55"/>
    <mergeCell ref="J56:Q56"/>
    <mergeCell ref="J57:Q57"/>
    <mergeCell ref="H59:I59"/>
    <mergeCell ref="J59:S59"/>
    <mergeCell ref="H79:I79"/>
    <mergeCell ref="J79:S79"/>
    <mergeCell ref="H81:S81"/>
    <mergeCell ref="J84:Q84"/>
    <mergeCell ref="J85:Q85"/>
    <mergeCell ref="J86:Q86"/>
    <mergeCell ref="J69:Q69"/>
    <mergeCell ref="J70:Q70"/>
    <mergeCell ref="J71:Q71"/>
    <mergeCell ref="J72:Q72"/>
    <mergeCell ref="H75:S75"/>
    <mergeCell ref="H77:S77"/>
    <mergeCell ref="H97:S97"/>
    <mergeCell ref="J100:Q100"/>
    <mergeCell ref="J101:Q101"/>
    <mergeCell ref="J102:Q102"/>
    <mergeCell ref="J103:Q103"/>
    <mergeCell ref="J104:Q104"/>
    <mergeCell ref="J87:Q87"/>
    <mergeCell ref="J88:Q88"/>
    <mergeCell ref="H91:S91"/>
    <mergeCell ref="H93:S93"/>
    <mergeCell ref="H95:I95"/>
    <mergeCell ref="J95:S95"/>
    <mergeCell ref="J114:Q114"/>
    <mergeCell ref="J115:Q115"/>
    <mergeCell ref="J116:Q116"/>
    <mergeCell ref="J117:Q117"/>
    <mergeCell ref="J118:Q118"/>
    <mergeCell ref="J119:Q119"/>
    <mergeCell ref="J105:Q105"/>
    <mergeCell ref="J106:Q106"/>
    <mergeCell ref="H108:I108"/>
    <mergeCell ref="J108:S108"/>
    <mergeCell ref="H110:S110"/>
    <mergeCell ref="J113:Q113"/>
    <mergeCell ref="H131:S131"/>
    <mergeCell ref="J134:Q134"/>
    <mergeCell ref="J135:Q135"/>
    <mergeCell ref="J136:Q136"/>
    <mergeCell ref="J137:Q137"/>
    <mergeCell ref="J138:Q138"/>
    <mergeCell ref="J120:Q120"/>
    <mergeCell ref="J121:Q121"/>
    <mergeCell ref="J122:Q122"/>
    <mergeCell ref="H125:S125"/>
    <mergeCell ref="H127:S127"/>
    <mergeCell ref="H129:I129"/>
    <mergeCell ref="J129:S129"/>
    <mergeCell ref="H147:S147"/>
    <mergeCell ref="J150:Q150"/>
    <mergeCell ref="J151:Q151"/>
    <mergeCell ref="J152:Q152"/>
    <mergeCell ref="J153:R153"/>
    <mergeCell ref="J154:Q154"/>
    <mergeCell ref="J139:Q139"/>
    <mergeCell ref="J140:Q140"/>
    <mergeCell ref="J141:Q141"/>
    <mergeCell ref="J142:Q142"/>
    <mergeCell ref="J143:Q143"/>
    <mergeCell ref="H145:I145"/>
    <mergeCell ref="J145:S145"/>
    <mergeCell ref="J161:Q161"/>
    <mergeCell ref="J162:Q162"/>
    <mergeCell ref="J163:Q163"/>
    <mergeCell ref="J164:Q164"/>
    <mergeCell ref="J165:Q165"/>
    <mergeCell ref="J166:Q166"/>
    <mergeCell ref="J155:Q155"/>
    <mergeCell ref="J156:Q156"/>
    <mergeCell ref="J157:Q157"/>
    <mergeCell ref="J158:Q158"/>
    <mergeCell ref="J159:Q159"/>
    <mergeCell ref="J160:Q160"/>
    <mergeCell ref="H177:I177"/>
    <mergeCell ref="J177:S177"/>
    <mergeCell ref="H179:S179"/>
    <mergeCell ref="J182:Q182"/>
    <mergeCell ref="J183:Q183"/>
    <mergeCell ref="J184:Q184"/>
    <mergeCell ref="J167:Q167"/>
    <mergeCell ref="J168:Q168"/>
    <mergeCell ref="J169:Q169"/>
    <mergeCell ref="J170:Q170"/>
    <mergeCell ref="H173:S173"/>
    <mergeCell ref="H175:S175"/>
    <mergeCell ref="J191:Q191"/>
    <mergeCell ref="J192:Q192"/>
    <mergeCell ref="H194:I194"/>
    <mergeCell ref="J194:S194"/>
    <mergeCell ref="H196:S196"/>
    <mergeCell ref="J199:Q199"/>
    <mergeCell ref="J185:Q185"/>
    <mergeCell ref="J186:Q186"/>
    <mergeCell ref="J187:Q187"/>
    <mergeCell ref="J188:Q188"/>
    <mergeCell ref="J189:Q189"/>
    <mergeCell ref="J190:Q190"/>
    <mergeCell ref="H211:S211"/>
    <mergeCell ref="J214:Q214"/>
    <mergeCell ref="J215:Q215"/>
    <mergeCell ref="J216:Q216"/>
    <mergeCell ref="J217:Q217"/>
    <mergeCell ref="J218:Q218"/>
    <mergeCell ref="J200:Q200"/>
    <mergeCell ref="J201:Q201"/>
    <mergeCell ref="J202:Q202"/>
    <mergeCell ref="H205:S205"/>
    <mergeCell ref="H207:S207"/>
    <mergeCell ref="H209:I209"/>
    <mergeCell ref="J209:S209"/>
    <mergeCell ref="J225:Q225"/>
    <mergeCell ref="J226:Q226"/>
    <mergeCell ref="J227:Q227"/>
    <mergeCell ref="H229:I229"/>
    <mergeCell ref="J229:S229"/>
    <mergeCell ref="H231:S231"/>
    <mergeCell ref="J219:Q219"/>
    <mergeCell ref="J220:Q220"/>
    <mergeCell ref="J221:Q221"/>
    <mergeCell ref="J222:Q222"/>
    <mergeCell ref="J223:Q223"/>
    <mergeCell ref="J224:Q224"/>
    <mergeCell ref="J240:Q240"/>
    <mergeCell ref="J241:Q241"/>
    <mergeCell ref="J242:Q242"/>
    <mergeCell ref="J243:Q243"/>
    <mergeCell ref="H245:I245"/>
    <mergeCell ref="J245:S245"/>
    <mergeCell ref="J234:Q234"/>
    <mergeCell ref="J235:Q235"/>
    <mergeCell ref="J236:Q236"/>
    <mergeCell ref="J237:Q237"/>
    <mergeCell ref="J238:Q238"/>
    <mergeCell ref="J239:Q239"/>
    <mergeCell ref="J255:Q255"/>
    <mergeCell ref="H257:I257"/>
    <mergeCell ref="J257:S257"/>
    <mergeCell ref="H259:S259"/>
    <mergeCell ref="J262:Q262"/>
    <mergeCell ref="J263:Q263"/>
    <mergeCell ref="H247:S247"/>
    <mergeCell ref="J250:Q250"/>
    <mergeCell ref="J251:Q251"/>
    <mergeCell ref="J252:Q252"/>
    <mergeCell ref="J253:Q253"/>
    <mergeCell ref="J254:Q254"/>
    <mergeCell ref="H271:S271"/>
    <mergeCell ref="H273:S273"/>
    <mergeCell ref="H275:I275"/>
    <mergeCell ref="J275:S275"/>
    <mergeCell ref="H277:S277"/>
    <mergeCell ref="J280:Q280"/>
    <mergeCell ref="J264:Q264"/>
    <mergeCell ref="J265:Q265"/>
    <mergeCell ref="J266:Q266"/>
    <mergeCell ref="J267:Q267"/>
    <mergeCell ref="J268:Q268"/>
    <mergeCell ref="J269:Q269"/>
    <mergeCell ref="J287:Q287"/>
    <mergeCell ref="J288:Q288"/>
    <mergeCell ref="J289:Q289"/>
    <mergeCell ref="J281:Q281"/>
    <mergeCell ref="J282:Q282"/>
    <mergeCell ref="J283:Q283"/>
    <mergeCell ref="J284:Q284"/>
    <mergeCell ref="J285:Q285"/>
    <mergeCell ref="J286:Q28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Check Box 1">
              <controlPr defaultSize="0" autoFill="0" autoLine="0" autoPict="0">
                <anchor moveWithCells="1">
                  <from>
                    <xdr:col>18</xdr:col>
                    <xdr:colOff>323850</xdr:colOff>
                    <xdr:row>10</xdr:row>
                    <xdr:rowOff>142875</xdr:rowOff>
                  </from>
                  <to>
                    <xdr:col>18</xdr:col>
                    <xdr:colOff>628650</xdr:colOff>
                    <xdr:row>10</xdr:row>
                    <xdr:rowOff>371475</xdr:rowOff>
                  </to>
                </anchor>
              </controlPr>
            </control>
          </mc:Choice>
        </mc:AlternateContent>
        <mc:AlternateContent xmlns:mc="http://schemas.openxmlformats.org/markup-compatibility/2006">
          <mc:Choice Requires="x14">
            <control shapeId="33794" r:id="rId5" name="Check Box 2">
              <controlPr defaultSize="0" autoFill="0" autoLine="0" autoPict="0">
                <anchor moveWithCells="1">
                  <from>
                    <xdr:col>18</xdr:col>
                    <xdr:colOff>323850</xdr:colOff>
                    <xdr:row>12</xdr:row>
                    <xdr:rowOff>142875</xdr:rowOff>
                  </from>
                  <to>
                    <xdr:col>18</xdr:col>
                    <xdr:colOff>628650</xdr:colOff>
                    <xdr:row>12</xdr:row>
                    <xdr:rowOff>371475</xdr:rowOff>
                  </to>
                </anchor>
              </controlPr>
            </control>
          </mc:Choice>
        </mc:AlternateContent>
        <mc:AlternateContent xmlns:mc="http://schemas.openxmlformats.org/markup-compatibility/2006">
          <mc:Choice Requires="x14">
            <control shapeId="33795" r:id="rId6" name="Check Box 3">
              <controlPr defaultSize="0" autoFill="0" autoLine="0" autoPict="0">
                <anchor moveWithCells="1">
                  <from>
                    <xdr:col>18</xdr:col>
                    <xdr:colOff>323850</xdr:colOff>
                    <xdr:row>13</xdr:row>
                    <xdr:rowOff>323850</xdr:rowOff>
                  </from>
                  <to>
                    <xdr:col>18</xdr:col>
                    <xdr:colOff>628650</xdr:colOff>
                    <xdr:row>13</xdr:row>
                    <xdr:rowOff>542925</xdr:rowOff>
                  </to>
                </anchor>
              </controlPr>
            </control>
          </mc:Choice>
        </mc:AlternateContent>
        <mc:AlternateContent xmlns:mc="http://schemas.openxmlformats.org/markup-compatibility/2006">
          <mc:Choice Requires="x14">
            <control shapeId="33796" r:id="rId7" name="Check Box 4">
              <controlPr defaultSize="0" autoFill="0" autoLine="0" autoPict="0">
                <anchor moveWithCells="1">
                  <from>
                    <xdr:col>18</xdr:col>
                    <xdr:colOff>323850</xdr:colOff>
                    <xdr:row>14</xdr:row>
                    <xdr:rowOff>142875</xdr:rowOff>
                  </from>
                  <to>
                    <xdr:col>18</xdr:col>
                    <xdr:colOff>628650</xdr:colOff>
                    <xdr:row>14</xdr:row>
                    <xdr:rowOff>371475</xdr:rowOff>
                  </to>
                </anchor>
              </controlPr>
            </control>
          </mc:Choice>
        </mc:AlternateContent>
        <mc:AlternateContent xmlns:mc="http://schemas.openxmlformats.org/markup-compatibility/2006">
          <mc:Choice Requires="x14">
            <control shapeId="33797" r:id="rId8" name="Check Box 5">
              <controlPr defaultSize="0" autoFill="0" autoLine="0" autoPict="0">
                <anchor moveWithCells="1">
                  <from>
                    <xdr:col>18</xdr:col>
                    <xdr:colOff>323850</xdr:colOff>
                    <xdr:row>15</xdr:row>
                    <xdr:rowOff>142875</xdr:rowOff>
                  </from>
                  <to>
                    <xdr:col>18</xdr:col>
                    <xdr:colOff>628650</xdr:colOff>
                    <xdr:row>15</xdr:row>
                    <xdr:rowOff>371475</xdr:rowOff>
                  </to>
                </anchor>
              </controlPr>
            </control>
          </mc:Choice>
        </mc:AlternateContent>
        <mc:AlternateContent xmlns:mc="http://schemas.openxmlformats.org/markup-compatibility/2006">
          <mc:Choice Requires="x14">
            <control shapeId="33798" r:id="rId9" name="Check Box 6">
              <controlPr defaultSize="0" autoFill="0" autoLine="0" autoPict="0">
                <anchor moveWithCells="1">
                  <from>
                    <xdr:col>18</xdr:col>
                    <xdr:colOff>323850</xdr:colOff>
                    <xdr:row>16</xdr:row>
                    <xdr:rowOff>142875</xdr:rowOff>
                  </from>
                  <to>
                    <xdr:col>18</xdr:col>
                    <xdr:colOff>628650</xdr:colOff>
                    <xdr:row>16</xdr:row>
                    <xdr:rowOff>371475</xdr:rowOff>
                  </to>
                </anchor>
              </controlPr>
            </control>
          </mc:Choice>
        </mc:AlternateContent>
        <mc:AlternateContent xmlns:mc="http://schemas.openxmlformats.org/markup-compatibility/2006">
          <mc:Choice Requires="x14">
            <control shapeId="33799" r:id="rId10" name="Check Box 7">
              <controlPr defaultSize="0" autoFill="0" autoLine="0" autoPict="0">
                <anchor moveWithCells="1">
                  <from>
                    <xdr:col>18</xdr:col>
                    <xdr:colOff>323850</xdr:colOff>
                    <xdr:row>17</xdr:row>
                    <xdr:rowOff>200025</xdr:rowOff>
                  </from>
                  <to>
                    <xdr:col>18</xdr:col>
                    <xdr:colOff>628650</xdr:colOff>
                    <xdr:row>17</xdr:row>
                    <xdr:rowOff>419100</xdr:rowOff>
                  </to>
                </anchor>
              </controlPr>
            </control>
          </mc:Choice>
        </mc:AlternateContent>
        <mc:AlternateContent xmlns:mc="http://schemas.openxmlformats.org/markup-compatibility/2006">
          <mc:Choice Requires="x14">
            <control shapeId="33800" r:id="rId11" name="Check Box 8">
              <controlPr defaultSize="0" autoFill="0" autoLine="0" autoPict="0">
                <anchor moveWithCells="1">
                  <from>
                    <xdr:col>18</xdr:col>
                    <xdr:colOff>323850</xdr:colOff>
                    <xdr:row>18</xdr:row>
                    <xdr:rowOff>190500</xdr:rowOff>
                  </from>
                  <to>
                    <xdr:col>18</xdr:col>
                    <xdr:colOff>628650</xdr:colOff>
                    <xdr:row>18</xdr:row>
                    <xdr:rowOff>409575</xdr:rowOff>
                  </to>
                </anchor>
              </controlPr>
            </control>
          </mc:Choice>
        </mc:AlternateContent>
        <mc:AlternateContent xmlns:mc="http://schemas.openxmlformats.org/markup-compatibility/2006">
          <mc:Choice Requires="x14">
            <control shapeId="33801" r:id="rId12" name="Check Box 9">
              <controlPr defaultSize="0" autoFill="0" autoLine="0" autoPict="0">
                <anchor moveWithCells="1">
                  <from>
                    <xdr:col>18</xdr:col>
                    <xdr:colOff>323850</xdr:colOff>
                    <xdr:row>19</xdr:row>
                    <xdr:rowOff>142875</xdr:rowOff>
                  </from>
                  <to>
                    <xdr:col>18</xdr:col>
                    <xdr:colOff>628650</xdr:colOff>
                    <xdr:row>19</xdr:row>
                    <xdr:rowOff>371475</xdr:rowOff>
                  </to>
                </anchor>
              </controlPr>
            </control>
          </mc:Choice>
        </mc:AlternateContent>
        <mc:AlternateContent xmlns:mc="http://schemas.openxmlformats.org/markup-compatibility/2006">
          <mc:Choice Requires="x14">
            <control shapeId="33802" r:id="rId13" name="Check Box 10">
              <controlPr defaultSize="0" autoFill="0" autoLine="0" autoPict="0">
                <anchor moveWithCells="1">
                  <from>
                    <xdr:col>18</xdr:col>
                    <xdr:colOff>323850</xdr:colOff>
                    <xdr:row>20</xdr:row>
                    <xdr:rowOff>142875</xdr:rowOff>
                  </from>
                  <to>
                    <xdr:col>18</xdr:col>
                    <xdr:colOff>628650</xdr:colOff>
                    <xdr:row>20</xdr:row>
                    <xdr:rowOff>371475</xdr:rowOff>
                  </to>
                </anchor>
              </controlPr>
            </control>
          </mc:Choice>
        </mc:AlternateContent>
        <mc:AlternateContent xmlns:mc="http://schemas.openxmlformats.org/markup-compatibility/2006">
          <mc:Choice Requires="x14">
            <control shapeId="33803" r:id="rId14" name="Check Box 11">
              <controlPr defaultSize="0" autoFill="0" autoLine="0" autoPict="0">
                <anchor moveWithCells="1">
                  <from>
                    <xdr:col>18</xdr:col>
                    <xdr:colOff>323850</xdr:colOff>
                    <xdr:row>27</xdr:row>
                    <xdr:rowOff>142875</xdr:rowOff>
                  </from>
                  <to>
                    <xdr:col>18</xdr:col>
                    <xdr:colOff>628650</xdr:colOff>
                    <xdr:row>27</xdr:row>
                    <xdr:rowOff>371475</xdr:rowOff>
                  </to>
                </anchor>
              </controlPr>
            </control>
          </mc:Choice>
        </mc:AlternateContent>
        <mc:AlternateContent xmlns:mc="http://schemas.openxmlformats.org/markup-compatibility/2006">
          <mc:Choice Requires="x14">
            <control shapeId="33804" r:id="rId15" name="Check Box 12">
              <controlPr defaultSize="0" autoFill="0" autoLine="0" autoPict="0">
                <anchor moveWithCells="1">
                  <from>
                    <xdr:col>18</xdr:col>
                    <xdr:colOff>323850</xdr:colOff>
                    <xdr:row>29</xdr:row>
                    <xdr:rowOff>142875</xdr:rowOff>
                  </from>
                  <to>
                    <xdr:col>18</xdr:col>
                    <xdr:colOff>628650</xdr:colOff>
                    <xdr:row>29</xdr:row>
                    <xdr:rowOff>371475</xdr:rowOff>
                  </to>
                </anchor>
              </controlPr>
            </control>
          </mc:Choice>
        </mc:AlternateContent>
        <mc:AlternateContent xmlns:mc="http://schemas.openxmlformats.org/markup-compatibility/2006">
          <mc:Choice Requires="x14">
            <control shapeId="33805" r:id="rId16" name="Check Box 13">
              <controlPr defaultSize="0" autoFill="0" autoLine="0" autoPict="0">
                <anchor moveWithCells="1">
                  <from>
                    <xdr:col>18</xdr:col>
                    <xdr:colOff>323850</xdr:colOff>
                    <xdr:row>30</xdr:row>
                    <xdr:rowOff>142875</xdr:rowOff>
                  </from>
                  <to>
                    <xdr:col>18</xdr:col>
                    <xdr:colOff>628650</xdr:colOff>
                    <xdr:row>30</xdr:row>
                    <xdr:rowOff>371475</xdr:rowOff>
                  </to>
                </anchor>
              </controlPr>
            </control>
          </mc:Choice>
        </mc:AlternateContent>
        <mc:AlternateContent xmlns:mc="http://schemas.openxmlformats.org/markup-compatibility/2006">
          <mc:Choice Requires="x14">
            <control shapeId="33806" r:id="rId17" name="Check Box 14">
              <controlPr defaultSize="0" autoFill="0" autoLine="0" autoPict="0">
                <anchor moveWithCells="1">
                  <from>
                    <xdr:col>18</xdr:col>
                    <xdr:colOff>323850</xdr:colOff>
                    <xdr:row>31</xdr:row>
                    <xdr:rowOff>142875</xdr:rowOff>
                  </from>
                  <to>
                    <xdr:col>18</xdr:col>
                    <xdr:colOff>628650</xdr:colOff>
                    <xdr:row>31</xdr:row>
                    <xdr:rowOff>371475</xdr:rowOff>
                  </to>
                </anchor>
              </controlPr>
            </control>
          </mc:Choice>
        </mc:AlternateContent>
        <mc:AlternateContent xmlns:mc="http://schemas.openxmlformats.org/markup-compatibility/2006">
          <mc:Choice Requires="x14">
            <control shapeId="33807" r:id="rId18" name="Check Box 15">
              <controlPr defaultSize="0" autoFill="0" autoLine="0" autoPict="0">
                <anchor moveWithCells="1">
                  <from>
                    <xdr:col>18</xdr:col>
                    <xdr:colOff>323850</xdr:colOff>
                    <xdr:row>32</xdr:row>
                    <xdr:rowOff>142875</xdr:rowOff>
                  </from>
                  <to>
                    <xdr:col>18</xdr:col>
                    <xdr:colOff>628650</xdr:colOff>
                    <xdr:row>32</xdr:row>
                    <xdr:rowOff>371475</xdr:rowOff>
                  </to>
                </anchor>
              </controlPr>
            </control>
          </mc:Choice>
        </mc:AlternateContent>
        <mc:AlternateContent xmlns:mc="http://schemas.openxmlformats.org/markup-compatibility/2006">
          <mc:Choice Requires="x14">
            <control shapeId="33808" r:id="rId19" name="Check Box 16">
              <controlPr defaultSize="0" autoFill="0" autoLine="0" autoPict="0">
                <anchor moveWithCells="1">
                  <from>
                    <xdr:col>18</xdr:col>
                    <xdr:colOff>323850</xdr:colOff>
                    <xdr:row>33</xdr:row>
                    <xdr:rowOff>142875</xdr:rowOff>
                  </from>
                  <to>
                    <xdr:col>18</xdr:col>
                    <xdr:colOff>628650</xdr:colOff>
                    <xdr:row>33</xdr:row>
                    <xdr:rowOff>371475</xdr:rowOff>
                  </to>
                </anchor>
              </controlPr>
            </control>
          </mc:Choice>
        </mc:AlternateContent>
        <mc:AlternateContent xmlns:mc="http://schemas.openxmlformats.org/markup-compatibility/2006">
          <mc:Choice Requires="x14">
            <control shapeId="33809" r:id="rId20" name="Check Box 17">
              <controlPr defaultSize="0" autoFill="0" autoLine="0" autoPict="0">
                <anchor moveWithCells="1">
                  <from>
                    <xdr:col>18</xdr:col>
                    <xdr:colOff>323850</xdr:colOff>
                    <xdr:row>35</xdr:row>
                    <xdr:rowOff>142875</xdr:rowOff>
                  </from>
                  <to>
                    <xdr:col>18</xdr:col>
                    <xdr:colOff>628650</xdr:colOff>
                    <xdr:row>35</xdr:row>
                    <xdr:rowOff>371475</xdr:rowOff>
                  </to>
                </anchor>
              </controlPr>
            </control>
          </mc:Choice>
        </mc:AlternateContent>
        <mc:AlternateContent xmlns:mc="http://schemas.openxmlformats.org/markup-compatibility/2006">
          <mc:Choice Requires="x14">
            <control shapeId="33810" r:id="rId21" name="Check Box 18">
              <controlPr defaultSize="0" autoFill="0" autoLine="0" autoPict="0">
                <anchor moveWithCells="1">
                  <from>
                    <xdr:col>18</xdr:col>
                    <xdr:colOff>323850</xdr:colOff>
                    <xdr:row>38</xdr:row>
                    <xdr:rowOff>142875</xdr:rowOff>
                  </from>
                  <to>
                    <xdr:col>18</xdr:col>
                    <xdr:colOff>628650</xdr:colOff>
                    <xdr:row>38</xdr:row>
                    <xdr:rowOff>371475</xdr:rowOff>
                  </to>
                </anchor>
              </controlPr>
            </control>
          </mc:Choice>
        </mc:AlternateContent>
        <mc:AlternateContent xmlns:mc="http://schemas.openxmlformats.org/markup-compatibility/2006">
          <mc:Choice Requires="x14">
            <control shapeId="33811" r:id="rId22" name="Check Box 19">
              <controlPr defaultSize="0" autoFill="0" autoLine="0" autoPict="0">
                <anchor moveWithCells="1">
                  <from>
                    <xdr:col>18</xdr:col>
                    <xdr:colOff>323850</xdr:colOff>
                    <xdr:row>39</xdr:row>
                    <xdr:rowOff>142875</xdr:rowOff>
                  </from>
                  <to>
                    <xdr:col>18</xdr:col>
                    <xdr:colOff>628650</xdr:colOff>
                    <xdr:row>39</xdr:row>
                    <xdr:rowOff>371475</xdr:rowOff>
                  </to>
                </anchor>
              </controlPr>
            </control>
          </mc:Choice>
        </mc:AlternateContent>
        <mc:AlternateContent xmlns:mc="http://schemas.openxmlformats.org/markup-compatibility/2006">
          <mc:Choice Requires="x14">
            <control shapeId="33812" r:id="rId23" name="Check Box 20">
              <controlPr defaultSize="0" autoFill="0" autoLine="0" autoPict="0">
                <anchor moveWithCells="1">
                  <from>
                    <xdr:col>18</xdr:col>
                    <xdr:colOff>323850</xdr:colOff>
                    <xdr:row>46</xdr:row>
                    <xdr:rowOff>200025</xdr:rowOff>
                  </from>
                  <to>
                    <xdr:col>18</xdr:col>
                    <xdr:colOff>628650</xdr:colOff>
                    <xdr:row>46</xdr:row>
                    <xdr:rowOff>419100</xdr:rowOff>
                  </to>
                </anchor>
              </controlPr>
            </control>
          </mc:Choice>
        </mc:AlternateContent>
        <mc:AlternateContent xmlns:mc="http://schemas.openxmlformats.org/markup-compatibility/2006">
          <mc:Choice Requires="x14">
            <control shapeId="33813" r:id="rId24" name="Check Box 21">
              <controlPr defaultSize="0" autoFill="0" autoLine="0" autoPict="0">
                <anchor moveWithCells="1">
                  <from>
                    <xdr:col>18</xdr:col>
                    <xdr:colOff>323850</xdr:colOff>
                    <xdr:row>48</xdr:row>
                    <xdr:rowOff>171450</xdr:rowOff>
                  </from>
                  <to>
                    <xdr:col>18</xdr:col>
                    <xdr:colOff>628650</xdr:colOff>
                    <xdr:row>48</xdr:row>
                    <xdr:rowOff>390525</xdr:rowOff>
                  </to>
                </anchor>
              </controlPr>
            </control>
          </mc:Choice>
        </mc:AlternateContent>
        <mc:AlternateContent xmlns:mc="http://schemas.openxmlformats.org/markup-compatibility/2006">
          <mc:Choice Requires="x14">
            <control shapeId="33814" r:id="rId25" name="Check Box 22">
              <controlPr defaultSize="0" autoFill="0" autoLine="0" autoPict="0">
                <anchor moveWithCells="1">
                  <from>
                    <xdr:col>18</xdr:col>
                    <xdr:colOff>323850</xdr:colOff>
                    <xdr:row>49</xdr:row>
                    <xdr:rowOff>152400</xdr:rowOff>
                  </from>
                  <to>
                    <xdr:col>18</xdr:col>
                    <xdr:colOff>628650</xdr:colOff>
                    <xdr:row>49</xdr:row>
                    <xdr:rowOff>371475</xdr:rowOff>
                  </to>
                </anchor>
              </controlPr>
            </control>
          </mc:Choice>
        </mc:AlternateContent>
        <mc:AlternateContent xmlns:mc="http://schemas.openxmlformats.org/markup-compatibility/2006">
          <mc:Choice Requires="x14">
            <control shapeId="33815" r:id="rId26" name="Check Box 23">
              <controlPr defaultSize="0" autoFill="0" autoLine="0" autoPict="0">
                <anchor moveWithCells="1">
                  <from>
                    <xdr:col>18</xdr:col>
                    <xdr:colOff>323850</xdr:colOff>
                    <xdr:row>50</xdr:row>
                    <xdr:rowOff>152400</xdr:rowOff>
                  </from>
                  <to>
                    <xdr:col>18</xdr:col>
                    <xdr:colOff>628650</xdr:colOff>
                    <xdr:row>50</xdr:row>
                    <xdr:rowOff>371475</xdr:rowOff>
                  </to>
                </anchor>
              </controlPr>
            </control>
          </mc:Choice>
        </mc:AlternateContent>
        <mc:AlternateContent xmlns:mc="http://schemas.openxmlformats.org/markup-compatibility/2006">
          <mc:Choice Requires="x14">
            <control shapeId="33816" r:id="rId27" name="Check Box 24">
              <controlPr defaultSize="0" autoFill="0" autoLine="0" autoPict="0">
                <anchor moveWithCells="1">
                  <from>
                    <xdr:col>18</xdr:col>
                    <xdr:colOff>323850</xdr:colOff>
                    <xdr:row>51</xdr:row>
                    <xdr:rowOff>142875</xdr:rowOff>
                  </from>
                  <to>
                    <xdr:col>18</xdr:col>
                    <xdr:colOff>628650</xdr:colOff>
                    <xdr:row>51</xdr:row>
                    <xdr:rowOff>371475</xdr:rowOff>
                  </to>
                </anchor>
              </controlPr>
            </control>
          </mc:Choice>
        </mc:AlternateContent>
        <mc:AlternateContent xmlns:mc="http://schemas.openxmlformats.org/markup-compatibility/2006">
          <mc:Choice Requires="x14">
            <control shapeId="33817" r:id="rId28" name="Check Box 25">
              <controlPr defaultSize="0" autoFill="0" autoLine="0" autoPict="0">
                <anchor moveWithCells="1">
                  <from>
                    <xdr:col>18</xdr:col>
                    <xdr:colOff>323850</xdr:colOff>
                    <xdr:row>52</xdr:row>
                    <xdr:rowOff>142875</xdr:rowOff>
                  </from>
                  <to>
                    <xdr:col>18</xdr:col>
                    <xdr:colOff>628650</xdr:colOff>
                    <xdr:row>52</xdr:row>
                    <xdr:rowOff>371475</xdr:rowOff>
                  </to>
                </anchor>
              </controlPr>
            </control>
          </mc:Choice>
        </mc:AlternateContent>
        <mc:AlternateContent xmlns:mc="http://schemas.openxmlformats.org/markup-compatibility/2006">
          <mc:Choice Requires="x14">
            <control shapeId="33818" r:id="rId29" name="Check Box 26">
              <controlPr defaultSize="0" autoFill="0" autoLine="0" autoPict="0">
                <anchor moveWithCells="1">
                  <from>
                    <xdr:col>18</xdr:col>
                    <xdr:colOff>323850</xdr:colOff>
                    <xdr:row>53</xdr:row>
                    <xdr:rowOff>142875</xdr:rowOff>
                  </from>
                  <to>
                    <xdr:col>18</xdr:col>
                    <xdr:colOff>628650</xdr:colOff>
                    <xdr:row>53</xdr:row>
                    <xdr:rowOff>371475</xdr:rowOff>
                  </to>
                </anchor>
              </controlPr>
            </control>
          </mc:Choice>
        </mc:AlternateContent>
        <mc:AlternateContent xmlns:mc="http://schemas.openxmlformats.org/markup-compatibility/2006">
          <mc:Choice Requires="x14">
            <control shapeId="33819" r:id="rId30" name="Check Box 27">
              <controlPr defaultSize="0" autoFill="0" autoLine="0" autoPict="0">
                <anchor moveWithCells="1">
                  <from>
                    <xdr:col>18</xdr:col>
                    <xdr:colOff>323850</xdr:colOff>
                    <xdr:row>54</xdr:row>
                    <xdr:rowOff>142875</xdr:rowOff>
                  </from>
                  <to>
                    <xdr:col>18</xdr:col>
                    <xdr:colOff>628650</xdr:colOff>
                    <xdr:row>54</xdr:row>
                    <xdr:rowOff>371475</xdr:rowOff>
                  </to>
                </anchor>
              </controlPr>
            </control>
          </mc:Choice>
        </mc:AlternateContent>
        <mc:AlternateContent xmlns:mc="http://schemas.openxmlformats.org/markup-compatibility/2006">
          <mc:Choice Requires="x14">
            <control shapeId="33820" r:id="rId31" name="Check Box 28">
              <controlPr defaultSize="0" autoFill="0" autoLine="0" autoPict="0">
                <anchor moveWithCells="1">
                  <from>
                    <xdr:col>18</xdr:col>
                    <xdr:colOff>323850</xdr:colOff>
                    <xdr:row>56</xdr:row>
                    <xdr:rowOff>142875</xdr:rowOff>
                  </from>
                  <to>
                    <xdr:col>18</xdr:col>
                    <xdr:colOff>628650</xdr:colOff>
                    <xdr:row>56</xdr:row>
                    <xdr:rowOff>371475</xdr:rowOff>
                  </to>
                </anchor>
              </controlPr>
            </control>
          </mc:Choice>
        </mc:AlternateContent>
        <mc:AlternateContent xmlns:mc="http://schemas.openxmlformats.org/markup-compatibility/2006">
          <mc:Choice Requires="x14">
            <control shapeId="33821" r:id="rId32" name="Check Box 29">
              <controlPr defaultSize="0" autoFill="0" autoLine="0" autoPict="0">
                <anchor moveWithCells="1">
                  <from>
                    <xdr:col>18</xdr:col>
                    <xdr:colOff>323850</xdr:colOff>
                    <xdr:row>63</xdr:row>
                    <xdr:rowOff>142875</xdr:rowOff>
                  </from>
                  <to>
                    <xdr:col>18</xdr:col>
                    <xdr:colOff>628650</xdr:colOff>
                    <xdr:row>63</xdr:row>
                    <xdr:rowOff>371475</xdr:rowOff>
                  </to>
                </anchor>
              </controlPr>
            </control>
          </mc:Choice>
        </mc:AlternateContent>
        <mc:AlternateContent xmlns:mc="http://schemas.openxmlformats.org/markup-compatibility/2006">
          <mc:Choice Requires="x14">
            <control shapeId="33822" r:id="rId33" name="Check Box 30">
              <controlPr defaultSize="0" autoFill="0" autoLine="0" autoPict="0">
                <anchor moveWithCells="1">
                  <from>
                    <xdr:col>18</xdr:col>
                    <xdr:colOff>323850</xdr:colOff>
                    <xdr:row>65</xdr:row>
                    <xdr:rowOff>142875</xdr:rowOff>
                  </from>
                  <to>
                    <xdr:col>18</xdr:col>
                    <xdr:colOff>628650</xdr:colOff>
                    <xdr:row>65</xdr:row>
                    <xdr:rowOff>371475</xdr:rowOff>
                  </to>
                </anchor>
              </controlPr>
            </control>
          </mc:Choice>
        </mc:AlternateContent>
        <mc:AlternateContent xmlns:mc="http://schemas.openxmlformats.org/markup-compatibility/2006">
          <mc:Choice Requires="x14">
            <control shapeId="33823" r:id="rId34" name="Check Box 31">
              <controlPr defaultSize="0" autoFill="0" autoLine="0" autoPict="0">
                <anchor moveWithCells="1">
                  <from>
                    <xdr:col>18</xdr:col>
                    <xdr:colOff>323850</xdr:colOff>
                    <xdr:row>66</xdr:row>
                    <xdr:rowOff>142875</xdr:rowOff>
                  </from>
                  <to>
                    <xdr:col>18</xdr:col>
                    <xdr:colOff>628650</xdr:colOff>
                    <xdr:row>66</xdr:row>
                    <xdr:rowOff>371475</xdr:rowOff>
                  </to>
                </anchor>
              </controlPr>
            </control>
          </mc:Choice>
        </mc:AlternateContent>
        <mc:AlternateContent xmlns:mc="http://schemas.openxmlformats.org/markup-compatibility/2006">
          <mc:Choice Requires="x14">
            <control shapeId="33824" r:id="rId35" name="Check Box 32">
              <controlPr defaultSize="0" autoFill="0" autoLine="0" autoPict="0">
                <anchor moveWithCells="1">
                  <from>
                    <xdr:col>18</xdr:col>
                    <xdr:colOff>323850</xdr:colOff>
                    <xdr:row>68</xdr:row>
                    <xdr:rowOff>142875</xdr:rowOff>
                  </from>
                  <to>
                    <xdr:col>18</xdr:col>
                    <xdr:colOff>628650</xdr:colOff>
                    <xdr:row>68</xdr:row>
                    <xdr:rowOff>371475</xdr:rowOff>
                  </to>
                </anchor>
              </controlPr>
            </control>
          </mc:Choice>
        </mc:AlternateContent>
        <mc:AlternateContent xmlns:mc="http://schemas.openxmlformats.org/markup-compatibility/2006">
          <mc:Choice Requires="x14">
            <control shapeId="33825" r:id="rId36" name="Check Box 33">
              <controlPr defaultSize="0" autoFill="0" autoLine="0" autoPict="0">
                <anchor moveWithCells="1">
                  <from>
                    <xdr:col>18</xdr:col>
                    <xdr:colOff>323850</xdr:colOff>
                    <xdr:row>69</xdr:row>
                    <xdr:rowOff>142875</xdr:rowOff>
                  </from>
                  <to>
                    <xdr:col>18</xdr:col>
                    <xdr:colOff>628650</xdr:colOff>
                    <xdr:row>69</xdr:row>
                    <xdr:rowOff>371475</xdr:rowOff>
                  </to>
                </anchor>
              </controlPr>
            </control>
          </mc:Choice>
        </mc:AlternateContent>
        <mc:AlternateContent xmlns:mc="http://schemas.openxmlformats.org/markup-compatibility/2006">
          <mc:Choice Requires="x14">
            <control shapeId="33826" r:id="rId37" name="Check Box 34">
              <controlPr defaultSize="0" autoFill="0" autoLine="0" autoPict="0">
                <anchor moveWithCells="1">
                  <from>
                    <xdr:col>18</xdr:col>
                    <xdr:colOff>323850</xdr:colOff>
                    <xdr:row>70</xdr:row>
                    <xdr:rowOff>142875</xdr:rowOff>
                  </from>
                  <to>
                    <xdr:col>18</xdr:col>
                    <xdr:colOff>628650</xdr:colOff>
                    <xdr:row>70</xdr:row>
                    <xdr:rowOff>371475</xdr:rowOff>
                  </to>
                </anchor>
              </controlPr>
            </control>
          </mc:Choice>
        </mc:AlternateContent>
        <mc:AlternateContent xmlns:mc="http://schemas.openxmlformats.org/markup-compatibility/2006">
          <mc:Choice Requires="x14">
            <control shapeId="33827" r:id="rId38" name="Check Box 35">
              <controlPr defaultSize="0" autoFill="0" autoLine="0" autoPict="0">
                <anchor moveWithCells="1">
                  <from>
                    <xdr:col>18</xdr:col>
                    <xdr:colOff>323850</xdr:colOff>
                    <xdr:row>71</xdr:row>
                    <xdr:rowOff>142875</xdr:rowOff>
                  </from>
                  <to>
                    <xdr:col>18</xdr:col>
                    <xdr:colOff>628650</xdr:colOff>
                    <xdr:row>71</xdr:row>
                    <xdr:rowOff>371475</xdr:rowOff>
                  </to>
                </anchor>
              </controlPr>
            </control>
          </mc:Choice>
        </mc:AlternateContent>
        <mc:AlternateContent xmlns:mc="http://schemas.openxmlformats.org/markup-compatibility/2006">
          <mc:Choice Requires="x14">
            <control shapeId="33828" r:id="rId39" name="Check Box 36">
              <controlPr defaultSize="0" autoFill="0" autoLine="0" autoPict="0">
                <anchor moveWithCells="1">
                  <from>
                    <xdr:col>18</xdr:col>
                    <xdr:colOff>323850</xdr:colOff>
                    <xdr:row>83</xdr:row>
                    <xdr:rowOff>247650</xdr:rowOff>
                  </from>
                  <to>
                    <xdr:col>18</xdr:col>
                    <xdr:colOff>628650</xdr:colOff>
                    <xdr:row>83</xdr:row>
                    <xdr:rowOff>466725</xdr:rowOff>
                  </to>
                </anchor>
              </controlPr>
            </control>
          </mc:Choice>
        </mc:AlternateContent>
        <mc:AlternateContent xmlns:mc="http://schemas.openxmlformats.org/markup-compatibility/2006">
          <mc:Choice Requires="x14">
            <control shapeId="33829" r:id="rId40" name="Check Box 37">
              <controlPr defaultSize="0" autoFill="0" autoLine="0" autoPict="0">
                <anchor moveWithCells="1">
                  <from>
                    <xdr:col>18</xdr:col>
                    <xdr:colOff>323850</xdr:colOff>
                    <xdr:row>85</xdr:row>
                    <xdr:rowOff>238125</xdr:rowOff>
                  </from>
                  <to>
                    <xdr:col>18</xdr:col>
                    <xdr:colOff>628650</xdr:colOff>
                    <xdr:row>85</xdr:row>
                    <xdr:rowOff>466725</xdr:rowOff>
                  </to>
                </anchor>
              </controlPr>
            </control>
          </mc:Choice>
        </mc:AlternateContent>
        <mc:AlternateContent xmlns:mc="http://schemas.openxmlformats.org/markup-compatibility/2006">
          <mc:Choice Requires="x14">
            <control shapeId="33830" r:id="rId41" name="Check Box 38">
              <controlPr defaultSize="0" autoFill="0" autoLine="0" autoPict="0">
                <anchor moveWithCells="1">
                  <from>
                    <xdr:col>18</xdr:col>
                    <xdr:colOff>323850</xdr:colOff>
                    <xdr:row>87</xdr:row>
                    <xdr:rowOff>142875</xdr:rowOff>
                  </from>
                  <to>
                    <xdr:col>18</xdr:col>
                    <xdr:colOff>628650</xdr:colOff>
                    <xdr:row>87</xdr:row>
                    <xdr:rowOff>371475</xdr:rowOff>
                  </to>
                </anchor>
              </controlPr>
            </control>
          </mc:Choice>
        </mc:AlternateContent>
        <mc:AlternateContent xmlns:mc="http://schemas.openxmlformats.org/markup-compatibility/2006">
          <mc:Choice Requires="x14">
            <control shapeId="33831" r:id="rId42" name="Check Box 39">
              <controlPr defaultSize="0" autoFill="0" autoLine="0" autoPict="0">
                <anchor moveWithCells="1">
                  <from>
                    <xdr:col>18</xdr:col>
                    <xdr:colOff>323850</xdr:colOff>
                    <xdr:row>99</xdr:row>
                    <xdr:rowOff>142875</xdr:rowOff>
                  </from>
                  <to>
                    <xdr:col>18</xdr:col>
                    <xdr:colOff>628650</xdr:colOff>
                    <xdr:row>99</xdr:row>
                    <xdr:rowOff>371475</xdr:rowOff>
                  </to>
                </anchor>
              </controlPr>
            </control>
          </mc:Choice>
        </mc:AlternateContent>
        <mc:AlternateContent xmlns:mc="http://schemas.openxmlformats.org/markup-compatibility/2006">
          <mc:Choice Requires="x14">
            <control shapeId="33832" r:id="rId43" name="Check Box 40">
              <controlPr defaultSize="0" autoFill="0" autoLine="0" autoPict="0">
                <anchor moveWithCells="1">
                  <from>
                    <xdr:col>18</xdr:col>
                    <xdr:colOff>323850</xdr:colOff>
                    <xdr:row>101</xdr:row>
                    <xdr:rowOff>152400</xdr:rowOff>
                  </from>
                  <to>
                    <xdr:col>18</xdr:col>
                    <xdr:colOff>628650</xdr:colOff>
                    <xdr:row>101</xdr:row>
                    <xdr:rowOff>371475</xdr:rowOff>
                  </to>
                </anchor>
              </controlPr>
            </control>
          </mc:Choice>
        </mc:AlternateContent>
        <mc:AlternateContent xmlns:mc="http://schemas.openxmlformats.org/markup-compatibility/2006">
          <mc:Choice Requires="x14">
            <control shapeId="33833" r:id="rId44" name="Check Box 41">
              <controlPr defaultSize="0" autoFill="0" autoLine="0" autoPict="0">
                <anchor moveWithCells="1">
                  <from>
                    <xdr:col>18</xdr:col>
                    <xdr:colOff>323850</xdr:colOff>
                    <xdr:row>102</xdr:row>
                    <xdr:rowOff>142875</xdr:rowOff>
                  </from>
                  <to>
                    <xdr:col>18</xdr:col>
                    <xdr:colOff>628650</xdr:colOff>
                    <xdr:row>102</xdr:row>
                    <xdr:rowOff>371475</xdr:rowOff>
                  </to>
                </anchor>
              </controlPr>
            </control>
          </mc:Choice>
        </mc:AlternateContent>
        <mc:AlternateContent xmlns:mc="http://schemas.openxmlformats.org/markup-compatibility/2006">
          <mc:Choice Requires="x14">
            <control shapeId="33834" r:id="rId45" name="Check Box 42">
              <controlPr defaultSize="0" autoFill="0" autoLine="0" autoPict="0">
                <anchor moveWithCells="1">
                  <from>
                    <xdr:col>18</xdr:col>
                    <xdr:colOff>323850</xdr:colOff>
                    <xdr:row>104</xdr:row>
                    <xdr:rowOff>142875</xdr:rowOff>
                  </from>
                  <to>
                    <xdr:col>18</xdr:col>
                    <xdr:colOff>628650</xdr:colOff>
                    <xdr:row>104</xdr:row>
                    <xdr:rowOff>371475</xdr:rowOff>
                  </to>
                </anchor>
              </controlPr>
            </control>
          </mc:Choice>
        </mc:AlternateContent>
        <mc:AlternateContent xmlns:mc="http://schemas.openxmlformats.org/markup-compatibility/2006">
          <mc:Choice Requires="x14">
            <control shapeId="33835" r:id="rId46" name="Check Box 43">
              <controlPr defaultSize="0" autoFill="0" autoLine="0" autoPict="0">
                <anchor moveWithCells="1">
                  <from>
                    <xdr:col>18</xdr:col>
                    <xdr:colOff>323850</xdr:colOff>
                    <xdr:row>105</xdr:row>
                    <xdr:rowOff>142875</xdr:rowOff>
                  </from>
                  <to>
                    <xdr:col>18</xdr:col>
                    <xdr:colOff>628650</xdr:colOff>
                    <xdr:row>105</xdr:row>
                    <xdr:rowOff>371475</xdr:rowOff>
                  </to>
                </anchor>
              </controlPr>
            </control>
          </mc:Choice>
        </mc:AlternateContent>
        <mc:AlternateContent xmlns:mc="http://schemas.openxmlformats.org/markup-compatibility/2006">
          <mc:Choice Requires="x14">
            <control shapeId="33836" r:id="rId47" name="Check Box 44">
              <controlPr defaultSize="0" autoFill="0" autoLine="0" autoPict="0">
                <anchor moveWithCells="1">
                  <from>
                    <xdr:col>18</xdr:col>
                    <xdr:colOff>323850</xdr:colOff>
                    <xdr:row>112</xdr:row>
                    <xdr:rowOff>219075</xdr:rowOff>
                  </from>
                  <to>
                    <xdr:col>18</xdr:col>
                    <xdr:colOff>628650</xdr:colOff>
                    <xdr:row>112</xdr:row>
                    <xdr:rowOff>438150</xdr:rowOff>
                  </to>
                </anchor>
              </controlPr>
            </control>
          </mc:Choice>
        </mc:AlternateContent>
        <mc:AlternateContent xmlns:mc="http://schemas.openxmlformats.org/markup-compatibility/2006">
          <mc:Choice Requires="x14">
            <control shapeId="33837" r:id="rId48" name="Check Box 45">
              <controlPr defaultSize="0" autoFill="0" autoLine="0" autoPict="0">
                <anchor moveWithCells="1">
                  <from>
                    <xdr:col>18</xdr:col>
                    <xdr:colOff>323850</xdr:colOff>
                    <xdr:row>114</xdr:row>
                    <xdr:rowOff>142875</xdr:rowOff>
                  </from>
                  <to>
                    <xdr:col>18</xdr:col>
                    <xdr:colOff>628650</xdr:colOff>
                    <xdr:row>114</xdr:row>
                    <xdr:rowOff>371475</xdr:rowOff>
                  </to>
                </anchor>
              </controlPr>
            </control>
          </mc:Choice>
        </mc:AlternateContent>
        <mc:AlternateContent xmlns:mc="http://schemas.openxmlformats.org/markup-compatibility/2006">
          <mc:Choice Requires="x14">
            <control shapeId="33838" r:id="rId49" name="Check Box 46">
              <controlPr defaultSize="0" autoFill="0" autoLine="0" autoPict="0">
                <anchor moveWithCells="1">
                  <from>
                    <xdr:col>18</xdr:col>
                    <xdr:colOff>323850</xdr:colOff>
                    <xdr:row>115</xdr:row>
                    <xdr:rowOff>323850</xdr:rowOff>
                  </from>
                  <to>
                    <xdr:col>18</xdr:col>
                    <xdr:colOff>628650</xdr:colOff>
                    <xdr:row>115</xdr:row>
                    <xdr:rowOff>542925</xdr:rowOff>
                  </to>
                </anchor>
              </controlPr>
            </control>
          </mc:Choice>
        </mc:AlternateContent>
        <mc:AlternateContent xmlns:mc="http://schemas.openxmlformats.org/markup-compatibility/2006">
          <mc:Choice Requires="x14">
            <control shapeId="33839" r:id="rId50" name="Check Box 47">
              <controlPr defaultSize="0" autoFill="0" autoLine="0" autoPict="0">
                <anchor moveWithCells="1">
                  <from>
                    <xdr:col>18</xdr:col>
                    <xdr:colOff>323850</xdr:colOff>
                    <xdr:row>117</xdr:row>
                    <xdr:rowOff>314325</xdr:rowOff>
                  </from>
                  <to>
                    <xdr:col>18</xdr:col>
                    <xdr:colOff>628650</xdr:colOff>
                    <xdr:row>117</xdr:row>
                    <xdr:rowOff>533400</xdr:rowOff>
                  </to>
                </anchor>
              </controlPr>
            </control>
          </mc:Choice>
        </mc:AlternateContent>
        <mc:AlternateContent xmlns:mc="http://schemas.openxmlformats.org/markup-compatibility/2006">
          <mc:Choice Requires="x14">
            <control shapeId="33840" r:id="rId51" name="Check Box 48">
              <controlPr defaultSize="0" autoFill="0" autoLine="0" autoPict="0">
                <anchor moveWithCells="1">
                  <from>
                    <xdr:col>18</xdr:col>
                    <xdr:colOff>323850</xdr:colOff>
                    <xdr:row>119</xdr:row>
                    <xdr:rowOff>238125</xdr:rowOff>
                  </from>
                  <to>
                    <xdr:col>18</xdr:col>
                    <xdr:colOff>628650</xdr:colOff>
                    <xdr:row>119</xdr:row>
                    <xdr:rowOff>466725</xdr:rowOff>
                  </to>
                </anchor>
              </controlPr>
            </control>
          </mc:Choice>
        </mc:AlternateContent>
        <mc:AlternateContent xmlns:mc="http://schemas.openxmlformats.org/markup-compatibility/2006">
          <mc:Choice Requires="x14">
            <control shapeId="33841" r:id="rId52" name="Check Box 49">
              <controlPr defaultSize="0" autoFill="0" autoLine="0" autoPict="0">
                <anchor moveWithCells="1">
                  <from>
                    <xdr:col>18</xdr:col>
                    <xdr:colOff>323850</xdr:colOff>
                    <xdr:row>120</xdr:row>
                    <xdr:rowOff>142875</xdr:rowOff>
                  </from>
                  <to>
                    <xdr:col>18</xdr:col>
                    <xdr:colOff>628650</xdr:colOff>
                    <xdr:row>120</xdr:row>
                    <xdr:rowOff>371475</xdr:rowOff>
                  </to>
                </anchor>
              </controlPr>
            </control>
          </mc:Choice>
        </mc:AlternateContent>
        <mc:AlternateContent xmlns:mc="http://schemas.openxmlformats.org/markup-compatibility/2006">
          <mc:Choice Requires="x14">
            <control shapeId="33842" r:id="rId53" name="Check Box 50">
              <controlPr defaultSize="0" autoFill="0" autoLine="0" autoPict="0">
                <anchor moveWithCells="1">
                  <from>
                    <xdr:col>18</xdr:col>
                    <xdr:colOff>323850</xdr:colOff>
                    <xdr:row>121</xdr:row>
                    <xdr:rowOff>228600</xdr:rowOff>
                  </from>
                  <to>
                    <xdr:col>18</xdr:col>
                    <xdr:colOff>628650</xdr:colOff>
                    <xdr:row>121</xdr:row>
                    <xdr:rowOff>447675</xdr:rowOff>
                  </to>
                </anchor>
              </controlPr>
            </control>
          </mc:Choice>
        </mc:AlternateContent>
        <mc:AlternateContent xmlns:mc="http://schemas.openxmlformats.org/markup-compatibility/2006">
          <mc:Choice Requires="x14">
            <control shapeId="33843" r:id="rId54" name="Check Box 51">
              <controlPr defaultSize="0" autoFill="0" autoLine="0" autoPict="0">
                <anchor moveWithCells="1">
                  <from>
                    <xdr:col>18</xdr:col>
                    <xdr:colOff>323850</xdr:colOff>
                    <xdr:row>133</xdr:row>
                    <xdr:rowOff>247650</xdr:rowOff>
                  </from>
                  <to>
                    <xdr:col>18</xdr:col>
                    <xdr:colOff>628650</xdr:colOff>
                    <xdr:row>133</xdr:row>
                    <xdr:rowOff>466725</xdr:rowOff>
                  </to>
                </anchor>
              </controlPr>
            </control>
          </mc:Choice>
        </mc:AlternateContent>
        <mc:AlternateContent xmlns:mc="http://schemas.openxmlformats.org/markup-compatibility/2006">
          <mc:Choice Requires="x14">
            <control shapeId="33844" r:id="rId55" name="Check Box 52">
              <controlPr defaultSize="0" autoFill="0" autoLine="0" autoPict="0">
                <anchor moveWithCells="1">
                  <from>
                    <xdr:col>18</xdr:col>
                    <xdr:colOff>323850</xdr:colOff>
                    <xdr:row>135</xdr:row>
                    <xdr:rowOff>152400</xdr:rowOff>
                  </from>
                  <to>
                    <xdr:col>18</xdr:col>
                    <xdr:colOff>628650</xdr:colOff>
                    <xdr:row>135</xdr:row>
                    <xdr:rowOff>371475</xdr:rowOff>
                  </to>
                </anchor>
              </controlPr>
            </control>
          </mc:Choice>
        </mc:AlternateContent>
        <mc:AlternateContent xmlns:mc="http://schemas.openxmlformats.org/markup-compatibility/2006">
          <mc:Choice Requires="x14">
            <control shapeId="33845" r:id="rId56" name="Check Box 53">
              <controlPr defaultSize="0" autoFill="0" autoLine="0" autoPict="0">
                <anchor moveWithCells="1">
                  <from>
                    <xdr:col>18</xdr:col>
                    <xdr:colOff>323850</xdr:colOff>
                    <xdr:row>136</xdr:row>
                    <xdr:rowOff>152400</xdr:rowOff>
                  </from>
                  <to>
                    <xdr:col>18</xdr:col>
                    <xdr:colOff>628650</xdr:colOff>
                    <xdr:row>136</xdr:row>
                    <xdr:rowOff>371475</xdr:rowOff>
                  </to>
                </anchor>
              </controlPr>
            </control>
          </mc:Choice>
        </mc:AlternateContent>
        <mc:AlternateContent xmlns:mc="http://schemas.openxmlformats.org/markup-compatibility/2006">
          <mc:Choice Requires="x14">
            <control shapeId="33846" r:id="rId57" name="Check Box 54">
              <controlPr defaultSize="0" autoFill="0" autoLine="0" autoPict="0">
                <anchor moveWithCells="1">
                  <from>
                    <xdr:col>18</xdr:col>
                    <xdr:colOff>323850</xdr:colOff>
                    <xdr:row>138</xdr:row>
                    <xdr:rowOff>247650</xdr:rowOff>
                  </from>
                  <to>
                    <xdr:col>18</xdr:col>
                    <xdr:colOff>628650</xdr:colOff>
                    <xdr:row>138</xdr:row>
                    <xdr:rowOff>466725</xdr:rowOff>
                  </to>
                </anchor>
              </controlPr>
            </control>
          </mc:Choice>
        </mc:AlternateContent>
        <mc:AlternateContent xmlns:mc="http://schemas.openxmlformats.org/markup-compatibility/2006">
          <mc:Choice Requires="x14">
            <control shapeId="33847" r:id="rId58" name="Check Box 55">
              <controlPr defaultSize="0" autoFill="0" autoLine="0" autoPict="0">
                <anchor moveWithCells="1">
                  <from>
                    <xdr:col>18</xdr:col>
                    <xdr:colOff>323850</xdr:colOff>
                    <xdr:row>139</xdr:row>
                    <xdr:rowOff>152400</xdr:rowOff>
                  </from>
                  <to>
                    <xdr:col>18</xdr:col>
                    <xdr:colOff>628650</xdr:colOff>
                    <xdr:row>139</xdr:row>
                    <xdr:rowOff>371475</xdr:rowOff>
                  </to>
                </anchor>
              </controlPr>
            </control>
          </mc:Choice>
        </mc:AlternateContent>
        <mc:AlternateContent xmlns:mc="http://schemas.openxmlformats.org/markup-compatibility/2006">
          <mc:Choice Requires="x14">
            <control shapeId="33848" r:id="rId59" name="Check Box 56">
              <controlPr defaultSize="0" autoFill="0" autoLine="0" autoPict="0">
                <anchor moveWithCells="1">
                  <from>
                    <xdr:col>18</xdr:col>
                    <xdr:colOff>323850</xdr:colOff>
                    <xdr:row>141</xdr:row>
                    <xdr:rowOff>247650</xdr:rowOff>
                  </from>
                  <to>
                    <xdr:col>18</xdr:col>
                    <xdr:colOff>628650</xdr:colOff>
                    <xdr:row>141</xdr:row>
                    <xdr:rowOff>466725</xdr:rowOff>
                  </to>
                </anchor>
              </controlPr>
            </control>
          </mc:Choice>
        </mc:AlternateContent>
        <mc:AlternateContent xmlns:mc="http://schemas.openxmlformats.org/markup-compatibility/2006">
          <mc:Choice Requires="x14">
            <control shapeId="33849" r:id="rId60" name="Check Box 57">
              <controlPr defaultSize="0" autoFill="0" autoLine="0" autoPict="0">
                <anchor moveWithCells="1">
                  <from>
                    <xdr:col>18</xdr:col>
                    <xdr:colOff>323850</xdr:colOff>
                    <xdr:row>142</xdr:row>
                    <xdr:rowOff>142875</xdr:rowOff>
                  </from>
                  <to>
                    <xdr:col>18</xdr:col>
                    <xdr:colOff>628650</xdr:colOff>
                    <xdr:row>142</xdr:row>
                    <xdr:rowOff>371475</xdr:rowOff>
                  </to>
                </anchor>
              </controlPr>
            </control>
          </mc:Choice>
        </mc:AlternateContent>
        <mc:AlternateContent xmlns:mc="http://schemas.openxmlformats.org/markup-compatibility/2006">
          <mc:Choice Requires="x14">
            <control shapeId="33850" r:id="rId61" name="Check Box 58">
              <controlPr defaultSize="0" autoFill="0" autoLine="0" autoPict="0">
                <anchor moveWithCells="1">
                  <from>
                    <xdr:col>18</xdr:col>
                    <xdr:colOff>323850</xdr:colOff>
                    <xdr:row>149</xdr:row>
                    <xdr:rowOff>228600</xdr:rowOff>
                  </from>
                  <to>
                    <xdr:col>18</xdr:col>
                    <xdr:colOff>628650</xdr:colOff>
                    <xdr:row>149</xdr:row>
                    <xdr:rowOff>447675</xdr:rowOff>
                  </to>
                </anchor>
              </controlPr>
            </control>
          </mc:Choice>
        </mc:AlternateContent>
        <mc:AlternateContent xmlns:mc="http://schemas.openxmlformats.org/markup-compatibility/2006">
          <mc:Choice Requires="x14">
            <control shapeId="33851" r:id="rId62" name="Check Box 59">
              <controlPr defaultSize="0" autoFill="0" autoLine="0" autoPict="0">
                <anchor moveWithCells="1">
                  <from>
                    <xdr:col>18</xdr:col>
                    <xdr:colOff>323850</xdr:colOff>
                    <xdr:row>150</xdr:row>
                    <xdr:rowOff>276225</xdr:rowOff>
                  </from>
                  <to>
                    <xdr:col>18</xdr:col>
                    <xdr:colOff>628650</xdr:colOff>
                    <xdr:row>150</xdr:row>
                    <xdr:rowOff>485775</xdr:rowOff>
                  </to>
                </anchor>
              </controlPr>
            </control>
          </mc:Choice>
        </mc:AlternateContent>
        <mc:AlternateContent xmlns:mc="http://schemas.openxmlformats.org/markup-compatibility/2006">
          <mc:Choice Requires="x14">
            <control shapeId="33852" r:id="rId63" name="Check Box 60">
              <controlPr defaultSize="0" autoFill="0" autoLine="0" autoPict="0">
                <anchor moveWithCells="1">
                  <from>
                    <xdr:col>18</xdr:col>
                    <xdr:colOff>323850</xdr:colOff>
                    <xdr:row>152</xdr:row>
                    <xdr:rowOff>142875</xdr:rowOff>
                  </from>
                  <to>
                    <xdr:col>18</xdr:col>
                    <xdr:colOff>628650</xdr:colOff>
                    <xdr:row>152</xdr:row>
                    <xdr:rowOff>371475</xdr:rowOff>
                  </to>
                </anchor>
              </controlPr>
            </control>
          </mc:Choice>
        </mc:AlternateContent>
        <mc:AlternateContent xmlns:mc="http://schemas.openxmlformats.org/markup-compatibility/2006">
          <mc:Choice Requires="x14">
            <control shapeId="33853" r:id="rId64" name="Check Box 61">
              <controlPr defaultSize="0" autoFill="0" autoLine="0" autoPict="0">
                <anchor moveWithCells="1">
                  <from>
                    <xdr:col>18</xdr:col>
                    <xdr:colOff>323850</xdr:colOff>
                    <xdr:row>153</xdr:row>
                    <xdr:rowOff>142875</xdr:rowOff>
                  </from>
                  <to>
                    <xdr:col>18</xdr:col>
                    <xdr:colOff>628650</xdr:colOff>
                    <xdr:row>153</xdr:row>
                    <xdr:rowOff>371475</xdr:rowOff>
                  </to>
                </anchor>
              </controlPr>
            </control>
          </mc:Choice>
        </mc:AlternateContent>
        <mc:AlternateContent xmlns:mc="http://schemas.openxmlformats.org/markup-compatibility/2006">
          <mc:Choice Requires="x14">
            <control shapeId="33854" r:id="rId65" name="Check Box 62">
              <controlPr defaultSize="0" autoFill="0" autoLine="0" autoPict="0">
                <anchor moveWithCells="1">
                  <from>
                    <xdr:col>18</xdr:col>
                    <xdr:colOff>323850</xdr:colOff>
                    <xdr:row>154</xdr:row>
                    <xdr:rowOff>133350</xdr:rowOff>
                  </from>
                  <to>
                    <xdr:col>18</xdr:col>
                    <xdr:colOff>628650</xdr:colOff>
                    <xdr:row>154</xdr:row>
                    <xdr:rowOff>352425</xdr:rowOff>
                  </to>
                </anchor>
              </controlPr>
            </control>
          </mc:Choice>
        </mc:AlternateContent>
        <mc:AlternateContent xmlns:mc="http://schemas.openxmlformats.org/markup-compatibility/2006">
          <mc:Choice Requires="x14">
            <control shapeId="33855" r:id="rId66" name="Check Box 63">
              <controlPr defaultSize="0" autoFill="0" autoLine="0" autoPict="0">
                <anchor moveWithCells="1">
                  <from>
                    <xdr:col>18</xdr:col>
                    <xdr:colOff>323850</xdr:colOff>
                    <xdr:row>155</xdr:row>
                    <xdr:rowOff>200025</xdr:rowOff>
                  </from>
                  <to>
                    <xdr:col>18</xdr:col>
                    <xdr:colOff>628650</xdr:colOff>
                    <xdr:row>155</xdr:row>
                    <xdr:rowOff>419100</xdr:rowOff>
                  </to>
                </anchor>
              </controlPr>
            </control>
          </mc:Choice>
        </mc:AlternateContent>
        <mc:AlternateContent xmlns:mc="http://schemas.openxmlformats.org/markup-compatibility/2006">
          <mc:Choice Requires="x14">
            <control shapeId="33856" r:id="rId67" name="Check Box 64">
              <controlPr defaultSize="0" autoFill="0" autoLine="0" autoPict="0">
                <anchor moveWithCells="1">
                  <from>
                    <xdr:col>18</xdr:col>
                    <xdr:colOff>323850</xdr:colOff>
                    <xdr:row>158</xdr:row>
                    <xdr:rowOff>200025</xdr:rowOff>
                  </from>
                  <to>
                    <xdr:col>18</xdr:col>
                    <xdr:colOff>628650</xdr:colOff>
                    <xdr:row>158</xdr:row>
                    <xdr:rowOff>419100</xdr:rowOff>
                  </to>
                </anchor>
              </controlPr>
            </control>
          </mc:Choice>
        </mc:AlternateContent>
        <mc:AlternateContent xmlns:mc="http://schemas.openxmlformats.org/markup-compatibility/2006">
          <mc:Choice Requires="x14">
            <control shapeId="33857" r:id="rId68" name="Check Box 65">
              <controlPr defaultSize="0" autoFill="0" autoLine="0" autoPict="0">
                <anchor moveWithCells="1">
                  <from>
                    <xdr:col>18</xdr:col>
                    <xdr:colOff>323850</xdr:colOff>
                    <xdr:row>159</xdr:row>
                    <xdr:rowOff>200025</xdr:rowOff>
                  </from>
                  <to>
                    <xdr:col>18</xdr:col>
                    <xdr:colOff>628650</xdr:colOff>
                    <xdr:row>159</xdr:row>
                    <xdr:rowOff>419100</xdr:rowOff>
                  </to>
                </anchor>
              </controlPr>
            </control>
          </mc:Choice>
        </mc:AlternateContent>
        <mc:AlternateContent xmlns:mc="http://schemas.openxmlformats.org/markup-compatibility/2006">
          <mc:Choice Requires="x14">
            <control shapeId="33858" r:id="rId69" name="Check Box 66">
              <controlPr defaultSize="0" autoFill="0" autoLine="0" autoPict="0">
                <anchor moveWithCells="1">
                  <from>
                    <xdr:col>18</xdr:col>
                    <xdr:colOff>323850</xdr:colOff>
                    <xdr:row>160</xdr:row>
                    <xdr:rowOff>314325</xdr:rowOff>
                  </from>
                  <to>
                    <xdr:col>18</xdr:col>
                    <xdr:colOff>628650</xdr:colOff>
                    <xdr:row>160</xdr:row>
                    <xdr:rowOff>533400</xdr:rowOff>
                  </to>
                </anchor>
              </controlPr>
            </control>
          </mc:Choice>
        </mc:AlternateContent>
        <mc:AlternateContent xmlns:mc="http://schemas.openxmlformats.org/markup-compatibility/2006">
          <mc:Choice Requires="x14">
            <control shapeId="33859" r:id="rId70" name="Check Box 67">
              <controlPr defaultSize="0" autoFill="0" autoLine="0" autoPict="0">
                <anchor moveWithCells="1">
                  <from>
                    <xdr:col>18</xdr:col>
                    <xdr:colOff>323850</xdr:colOff>
                    <xdr:row>162</xdr:row>
                    <xdr:rowOff>171450</xdr:rowOff>
                  </from>
                  <to>
                    <xdr:col>18</xdr:col>
                    <xdr:colOff>628650</xdr:colOff>
                    <xdr:row>162</xdr:row>
                    <xdr:rowOff>390525</xdr:rowOff>
                  </to>
                </anchor>
              </controlPr>
            </control>
          </mc:Choice>
        </mc:AlternateContent>
        <mc:AlternateContent xmlns:mc="http://schemas.openxmlformats.org/markup-compatibility/2006">
          <mc:Choice Requires="x14">
            <control shapeId="33860" r:id="rId71" name="Check Box 68">
              <controlPr defaultSize="0" autoFill="0" autoLine="0" autoPict="0">
                <anchor moveWithCells="1">
                  <from>
                    <xdr:col>18</xdr:col>
                    <xdr:colOff>323850</xdr:colOff>
                    <xdr:row>163</xdr:row>
                    <xdr:rowOff>142875</xdr:rowOff>
                  </from>
                  <to>
                    <xdr:col>18</xdr:col>
                    <xdr:colOff>628650</xdr:colOff>
                    <xdr:row>163</xdr:row>
                    <xdr:rowOff>371475</xdr:rowOff>
                  </to>
                </anchor>
              </controlPr>
            </control>
          </mc:Choice>
        </mc:AlternateContent>
        <mc:AlternateContent xmlns:mc="http://schemas.openxmlformats.org/markup-compatibility/2006">
          <mc:Choice Requires="x14">
            <control shapeId="33861" r:id="rId72" name="Check Box 69">
              <controlPr defaultSize="0" autoFill="0" autoLine="0" autoPict="0">
                <anchor moveWithCells="1">
                  <from>
                    <xdr:col>18</xdr:col>
                    <xdr:colOff>323850</xdr:colOff>
                    <xdr:row>164</xdr:row>
                    <xdr:rowOff>152400</xdr:rowOff>
                  </from>
                  <to>
                    <xdr:col>18</xdr:col>
                    <xdr:colOff>628650</xdr:colOff>
                    <xdr:row>164</xdr:row>
                    <xdr:rowOff>371475</xdr:rowOff>
                  </to>
                </anchor>
              </controlPr>
            </control>
          </mc:Choice>
        </mc:AlternateContent>
        <mc:AlternateContent xmlns:mc="http://schemas.openxmlformats.org/markup-compatibility/2006">
          <mc:Choice Requires="x14">
            <control shapeId="33862" r:id="rId73" name="Check Box 70">
              <controlPr defaultSize="0" autoFill="0" autoLine="0" autoPict="0">
                <anchor moveWithCells="1">
                  <from>
                    <xdr:col>18</xdr:col>
                    <xdr:colOff>323850</xdr:colOff>
                    <xdr:row>167</xdr:row>
                    <xdr:rowOff>152400</xdr:rowOff>
                  </from>
                  <to>
                    <xdr:col>18</xdr:col>
                    <xdr:colOff>628650</xdr:colOff>
                    <xdr:row>167</xdr:row>
                    <xdr:rowOff>371475</xdr:rowOff>
                  </to>
                </anchor>
              </controlPr>
            </control>
          </mc:Choice>
        </mc:AlternateContent>
        <mc:AlternateContent xmlns:mc="http://schemas.openxmlformats.org/markup-compatibility/2006">
          <mc:Choice Requires="x14">
            <control shapeId="33863" r:id="rId74" name="Check Box 71">
              <controlPr defaultSize="0" autoFill="0" autoLine="0" autoPict="0">
                <anchor moveWithCells="1">
                  <from>
                    <xdr:col>18</xdr:col>
                    <xdr:colOff>323850</xdr:colOff>
                    <xdr:row>168</xdr:row>
                    <xdr:rowOff>152400</xdr:rowOff>
                  </from>
                  <to>
                    <xdr:col>18</xdr:col>
                    <xdr:colOff>628650</xdr:colOff>
                    <xdr:row>168</xdr:row>
                    <xdr:rowOff>371475</xdr:rowOff>
                  </to>
                </anchor>
              </controlPr>
            </control>
          </mc:Choice>
        </mc:AlternateContent>
        <mc:AlternateContent xmlns:mc="http://schemas.openxmlformats.org/markup-compatibility/2006">
          <mc:Choice Requires="x14">
            <control shapeId="33864" r:id="rId75" name="Check Box 72">
              <controlPr defaultSize="0" autoFill="0" autoLine="0" autoPict="0">
                <anchor moveWithCells="1">
                  <from>
                    <xdr:col>18</xdr:col>
                    <xdr:colOff>323850</xdr:colOff>
                    <xdr:row>169</xdr:row>
                    <xdr:rowOff>142875</xdr:rowOff>
                  </from>
                  <to>
                    <xdr:col>18</xdr:col>
                    <xdr:colOff>628650</xdr:colOff>
                    <xdr:row>169</xdr:row>
                    <xdr:rowOff>371475</xdr:rowOff>
                  </to>
                </anchor>
              </controlPr>
            </control>
          </mc:Choice>
        </mc:AlternateContent>
        <mc:AlternateContent xmlns:mc="http://schemas.openxmlformats.org/markup-compatibility/2006">
          <mc:Choice Requires="x14">
            <control shapeId="33865" r:id="rId76" name="Check Box 73">
              <controlPr defaultSize="0" autoFill="0" autoLine="0" autoPict="0">
                <anchor moveWithCells="1">
                  <from>
                    <xdr:col>18</xdr:col>
                    <xdr:colOff>323850</xdr:colOff>
                    <xdr:row>181</xdr:row>
                    <xdr:rowOff>152400</xdr:rowOff>
                  </from>
                  <to>
                    <xdr:col>18</xdr:col>
                    <xdr:colOff>628650</xdr:colOff>
                    <xdr:row>181</xdr:row>
                    <xdr:rowOff>371475</xdr:rowOff>
                  </to>
                </anchor>
              </controlPr>
            </control>
          </mc:Choice>
        </mc:AlternateContent>
        <mc:AlternateContent xmlns:mc="http://schemas.openxmlformats.org/markup-compatibility/2006">
          <mc:Choice Requires="x14">
            <control shapeId="33866" r:id="rId77" name="Check Box 74">
              <controlPr defaultSize="0" autoFill="0" autoLine="0" autoPict="0">
                <anchor moveWithCells="1">
                  <from>
                    <xdr:col>18</xdr:col>
                    <xdr:colOff>323850</xdr:colOff>
                    <xdr:row>183</xdr:row>
                    <xdr:rowOff>142875</xdr:rowOff>
                  </from>
                  <to>
                    <xdr:col>18</xdr:col>
                    <xdr:colOff>628650</xdr:colOff>
                    <xdr:row>183</xdr:row>
                    <xdr:rowOff>371475</xdr:rowOff>
                  </to>
                </anchor>
              </controlPr>
            </control>
          </mc:Choice>
        </mc:AlternateContent>
        <mc:AlternateContent xmlns:mc="http://schemas.openxmlformats.org/markup-compatibility/2006">
          <mc:Choice Requires="x14">
            <control shapeId="33867" r:id="rId78" name="Check Box 75">
              <controlPr defaultSize="0" autoFill="0" autoLine="0" autoPict="0">
                <anchor moveWithCells="1">
                  <from>
                    <xdr:col>18</xdr:col>
                    <xdr:colOff>323850</xdr:colOff>
                    <xdr:row>185</xdr:row>
                    <xdr:rowOff>142875</xdr:rowOff>
                  </from>
                  <to>
                    <xdr:col>18</xdr:col>
                    <xdr:colOff>628650</xdr:colOff>
                    <xdr:row>185</xdr:row>
                    <xdr:rowOff>371475</xdr:rowOff>
                  </to>
                </anchor>
              </controlPr>
            </control>
          </mc:Choice>
        </mc:AlternateContent>
        <mc:AlternateContent xmlns:mc="http://schemas.openxmlformats.org/markup-compatibility/2006">
          <mc:Choice Requires="x14">
            <control shapeId="33868" r:id="rId79" name="Check Box 76">
              <controlPr defaultSize="0" autoFill="0" autoLine="0" autoPict="0">
                <anchor moveWithCells="1">
                  <from>
                    <xdr:col>18</xdr:col>
                    <xdr:colOff>323850</xdr:colOff>
                    <xdr:row>187</xdr:row>
                    <xdr:rowOff>238125</xdr:rowOff>
                  </from>
                  <to>
                    <xdr:col>18</xdr:col>
                    <xdr:colOff>628650</xdr:colOff>
                    <xdr:row>187</xdr:row>
                    <xdr:rowOff>466725</xdr:rowOff>
                  </to>
                </anchor>
              </controlPr>
            </control>
          </mc:Choice>
        </mc:AlternateContent>
        <mc:AlternateContent xmlns:mc="http://schemas.openxmlformats.org/markup-compatibility/2006">
          <mc:Choice Requires="x14">
            <control shapeId="33869" r:id="rId80" name="Check Box 77">
              <controlPr defaultSize="0" autoFill="0" autoLine="0" autoPict="0">
                <anchor moveWithCells="1">
                  <from>
                    <xdr:col>18</xdr:col>
                    <xdr:colOff>323850</xdr:colOff>
                    <xdr:row>188</xdr:row>
                    <xdr:rowOff>266700</xdr:rowOff>
                  </from>
                  <to>
                    <xdr:col>18</xdr:col>
                    <xdr:colOff>628650</xdr:colOff>
                    <xdr:row>188</xdr:row>
                    <xdr:rowOff>485775</xdr:rowOff>
                  </to>
                </anchor>
              </controlPr>
            </control>
          </mc:Choice>
        </mc:AlternateContent>
        <mc:AlternateContent xmlns:mc="http://schemas.openxmlformats.org/markup-compatibility/2006">
          <mc:Choice Requires="x14">
            <control shapeId="33870" r:id="rId81" name="Check Box 78">
              <controlPr defaultSize="0" autoFill="0" autoLine="0" autoPict="0">
                <anchor moveWithCells="1">
                  <from>
                    <xdr:col>18</xdr:col>
                    <xdr:colOff>323850</xdr:colOff>
                    <xdr:row>189</xdr:row>
                    <xdr:rowOff>247650</xdr:rowOff>
                  </from>
                  <to>
                    <xdr:col>18</xdr:col>
                    <xdr:colOff>628650</xdr:colOff>
                    <xdr:row>189</xdr:row>
                    <xdr:rowOff>466725</xdr:rowOff>
                  </to>
                </anchor>
              </controlPr>
            </control>
          </mc:Choice>
        </mc:AlternateContent>
        <mc:AlternateContent xmlns:mc="http://schemas.openxmlformats.org/markup-compatibility/2006">
          <mc:Choice Requires="x14">
            <control shapeId="33871" r:id="rId82" name="Check Box 79">
              <controlPr defaultSize="0" autoFill="0" autoLine="0" autoPict="0">
                <anchor moveWithCells="1">
                  <from>
                    <xdr:col>18</xdr:col>
                    <xdr:colOff>323850</xdr:colOff>
                    <xdr:row>190</xdr:row>
                    <xdr:rowOff>219075</xdr:rowOff>
                  </from>
                  <to>
                    <xdr:col>18</xdr:col>
                    <xdr:colOff>628650</xdr:colOff>
                    <xdr:row>190</xdr:row>
                    <xdr:rowOff>438150</xdr:rowOff>
                  </to>
                </anchor>
              </controlPr>
            </control>
          </mc:Choice>
        </mc:AlternateContent>
        <mc:AlternateContent xmlns:mc="http://schemas.openxmlformats.org/markup-compatibility/2006">
          <mc:Choice Requires="x14">
            <control shapeId="33872" r:id="rId83" name="Check Box 80">
              <controlPr defaultSize="0" autoFill="0" autoLine="0" autoPict="0">
                <anchor moveWithCells="1">
                  <from>
                    <xdr:col>18</xdr:col>
                    <xdr:colOff>323850</xdr:colOff>
                    <xdr:row>191</xdr:row>
                    <xdr:rowOff>142875</xdr:rowOff>
                  </from>
                  <to>
                    <xdr:col>18</xdr:col>
                    <xdr:colOff>628650</xdr:colOff>
                    <xdr:row>191</xdr:row>
                    <xdr:rowOff>371475</xdr:rowOff>
                  </to>
                </anchor>
              </controlPr>
            </control>
          </mc:Choice>
        </mc:AlternateContent>
        <mc:AlternateContent xmlns:mc="http://schemas.openxmlformats.org/markup-compatibility/2006">
          <mc:Choice Requires="x14">
            <control shapeId="33873" r:id="rId84" name="Check Box 81">
              <controlPr defaultSize="0" autoFill="0" autoLine="0" autoPict="0">
                <anchor moveWithCells="1">
                  <from>
                    <xdr:col>18</xdr:col>
                    <xdr:colOff>323850</xdr:colOff>
                    <xdr:row>199</xdr:row>
                    <xdr:rowOff>152400</xdr:rowOff>
                  </from>
                  <to>
                    <xdr:col>18</xdr:col>
                    <xdr:colOff>628650</xdr:colOff>
                    <xdr:row>199</xdr:row>
                    <xdr:rowOff>371475</xdr:rowOff>
                  </to>
                </anchor>
              </controlPr>
            </control>
          </mc:Choice>
        </mc:AlternateContent>
        <mc:AlternateContent xmlns:mc="http://schemas.openxmlformats.org/markup-compatibility/2006">
          <mc:Choice Requires="x14">
            <control shapeId="33874" r:id="rId85" name="Check Box 82">
              <controlPr defaultSize="0" autoFill="0" autoLine="0" autoPict="0">
                <anchor moveWithCells="1">
                  <from>
                    <xdr:col>18</xdr:col>
                    <xdr:colOff>323850</xdr:colOff>
                    <xdr:row>200</xdr:row>
                    <xdr:rowOff>142875</xdr:rowOff>
                  </from>
                  <to>
                    <xdr:col>18</xdr:col>
                    <xdr:colOff>628650</xdr:colOff>
                    <xdr:row>200</xdr:row>
                    <xdr:rowOff>371475</xdr:rowOff>
                  </to>
                </anchor>
              </controlPr>
            </control>
          </mc:Choice>
        </mc:AlternateContent>
        <mc:AlternateContent xmlns:mc="http://schemas.openxmlformats.org/markup-compatibility/2006">
          <mc:Choice Requires="x14">
            <control shapeId="33875" r:id="rId86" name="Check Box 83">
              <controlPr defaultSize="0" autoFill="0" autoLine="0" autoPict="0">
                <anchor moveWithCells="1">
                  <from>
                    <xdr:col>18</xdr:col>
                    <xdr:colOff>323850</xdr:colOff>
                    <xdr:row>201</xdr:row>
                    <xdr:rowOff>142875</xdr:rowOff>
                  </from>
                  <to>
                    <xdr:col>18</xdr:col>
                    <xdr:colOff>628650</xdr:colOff>
                    <xdr:row>201</xdr:row>
                    <xdr:rowOff>371475</xdr:rowOff>
                  </to>
                </anchor>
              </controlPr>
            </control>
          </mc:Choice>
        </mc:AlternateContent>
        <mc:AlternateContent xmlns:mc="http://schemas.openxmlformats.org/markup-compatibility/2006">
          <mc:Choice Requires="x14">
            <control shapeId="33876" r:id="rId87" name="Check Box 84">
              <controlPr defaultSize="0" autoFill="0" autoLine="0" autoPict="0">
                <anchor moveWithCells="1">
                  <from>
                    <xdr:col>18</xdr:col>
                    <xdr:colOff>323850</xdr:colOff>
                    <xdr:row>215</xdr:row>
                    <xdr:rowOff>142875</xdr:rowOff>
                  </from>
                  <to>
                    <xdr:col>18</xdr:col>
                    <xdr:colOff>628650</xdr:colOff>
                    <xdr:row>215</xdr:row>
                    <xdr:rowOff>371475</xdr:rowOff>
                  </to>
                </anchor>
              </controlPr>
            </control>
          </mc:Choice>
        </mc:AlternateContent>
        <mc:AlternateContent xmlns:mc="http://schemas.openxmlformats.org/markup-compatibility/2006">
          <mc:Choice Requires="x14">
            <control shapeId="33877" r:id="rId88" name="Check Box 85">
              <controlPr defaultSize="0" autoFill="0" autoLine="0" autoPict="0">
                <anchor moveWithCells="1">
                  <from>
                    <xdr:col>18</xdr:col>
                    <xdr:colOff>285750</xdr:colOff>
                    <xdr:row>217</xdr:row>
                    <xdr:rowOff>228600</xdr:rowOff>
                  </from>
                  <to>
                    <xdr:col>18</xdr:col>
                    <xdr:colOff>581025</xdr:colOff>
                    <xdr:row>217</xdr:row>
                    <xdr:rowOff>447675</xdr:rowOff>
                  </to>
                </anchor>
              </controlPr>
            </control>
          </mc:Choice>
        </mc:AlternateContent>
        <mc:AlternateContent xmlns:mc="http://schemas.openxmlformats.org/markup-compatibility/2006">
          <mc:Choice Requires="x14">
            <control shapeId="33878" r:id="rId89" name="Check Box 86">
              <controlPr defaultSize="0" autoFill="0" autoLine="0" autoPict="0">
                <anchor moveWithCells="1">
                  <from>
                    <xdr:col>18</xdr:col>
                    <xdr:colOff>285750</xdr:colOff>
                    <xdr:row>219</xdr:row>
                    <xdr:rowOff>171450</xdr:rowOff>
                  </from>
                  <to>
                    <xdr:col>18</xdr:col>
                    <xdr:colOff>581025</xdr:colOff>
                    <xdr:row>219</xdr:row>
                    <xdr:rowOff>390525</xdr:rowOff>
                  </to>
                </anchor>
              </controlPr>
            </control>
          </mc:Choice>
        </mc:AlternateContent>
        <mc:AlternateContent xmlns:mc="http://schemas.openxmlformats.org/markup-compatibility/2006">
          <mc:Choice Requires="x14">
            <control shapeId="33879" r:id="rId90" name="Check Box 87">
              <controlPr defaultSize="0" autoFill="0" autoLine="0" autoPict="0">
                <anchor moveWithCells="1">
                  <from>
                    <xdr:col>18</xdr:col>
                    <xdr:colOff>285750</xdr:colOff>
                    <xdr:row>221</xdr:row>
                    <xdr:rowOff>228600</xdr:rowOff>
                  </from>
                  <to>
                    <xdr:col>18</xdr:col>
                    <xdr:colOff>581025</xdr:colOff>
                    <xdr:row>221</xdr:row>
                    <xdr:rowOff>447675</xdr:rowOff>
                  </to>
                </anchor>
              </controlPr>
            </control>
          </mc:Choice>
        </mc:AlternateContent>
        <mc:AlternateContent xmlns:mc="http://schemas.openxmlformats.org/markup-compatibility/2006">
          <mc:Choice Requires="x14">
            <control shapeId="33880" r:id="rId91" name="Check Box 88">
              <controlPr defaultSize="0" autoFill="0" autoLine="0" autoPict="0">
                <anchor moveWithCells="1">
                  <from>
                    <xdr:col>18</xdr:col>
                    <xdr:colOff>285750</xdr:colOff>
                    <xdr:row>223</xdr:row>
                    <xdr:rowOff>228600</xdr:rowOff>
                  </from>
                  <to>
                    <xdr:col>18</xdr:col>
                    <xdr:colOff>581025</xdr:colOff>
                    <xdr:row>223</xdr:row>
                    <xdr:rowOff>447675</xdr:rowOff>
                  </to>
                </anchor>
              </controlPr>
            </control>
          </mc:Choice>
        </mc:AlternateContent>
        <mc:AlternateContent xmlns:mc="http://schemas.openxmlformats.org/markup-compatibility/2006">
          <mc:Choice Requires="x14">
            <control shapeId="33881" r:id="rId92" name="Check Box 89">
              <controlPr defaultSize="0" autoFill="0" autoLine="0" autoPict="0">
                <anchor moveWithCells="1">
                  <from>
                    <xdr:col>18</xdr:col>
                    <xdr:colOff>285750</xdr:colOff>
                    <xdr:row>224</xdr:row>
                    <xdr:rowOff>447675</xdr:rowOff>
                  </from>
                  <to>
                    <xdr:col>18</xdr:col>
                    <xdr:colOff>581025</xdr:colOff>
                    <xdr:row>224</xdr:row>
                    <xdr:rowOff>666750</xdr:rowOff>
                  </to>
                </anchor>
              </controlPr>
            </control>
          </mc:Choice>
        </mc:AlternateContent>
        <mc:AlternateContent xmlns:mc="http://schemas.openxmlformats.org/markup-compatibility/2006">
          <mc:Choice Requires="x14">
            <control shapeId="33882" r:id="rId93" name="Check Box 90">
              <controlPr defaultSize="0" autoFill="0" autoLine="0" autoPict="0">
                <anchor moveWithCells="1">
                  <from>
                    <xdr:col>18</xdr:col>
                    <xdr:colOff>285750</xdr:colOff>
                    <xdr:row>225</xdr:row>
                    <xdr:rowOff>228600</xdr:rowOff>
                  </from>
                  <to>
                    <xdr:col>18</xdr:col>
                    <xdr:colOff>581025</xdr:colOff>
                    <xdr:row>225</xdr:row>
                    <xdr:rowOff>447675</xdr:rowOff>
                  </to>
                </anchor>
              </controlPr>
            </control>
          </mc:Choice>
        </mc:AlternateContent>
        <mc:AlternateContent xmlns:mc="http://schemas.openxmlformats.org/markup-compatibility/2006">
          <mc:Choice Requires="x14">
            <control shapeId="33883" r:id="rId94" name="Check Box 91">
              <controlPr defaultSize="0" autoFill="0" autoLine="0" autoPict="0">
                <anchor moveWithCells="1">
                  <from>
                    <xdr:col>18</xdr:col>
                    <xdr:colOff>285750</xdr:colOff>
                    <xdr:row>226</xdr:row>
                    <xdr:rowOff>219075</xdr:rowOff>
                  </from>
                  <to>
                    <xdr:col>18</xdr:col>
                    <xdr:colOff>581025</xdr:colOff>
                    <xdr:row>226</xdr:row>
                    <xdr:rowOff>438150</xdr:rowOff>
                  </to>
                </anchor>
              </controlPr>
            </control>
          </mc:Choice>
        </mc:AlternateContent>
        <mc:AlternateContent xmlns:mc="http://schemas.openxmlformats.org/markup-compatibility/2006">
          <mc:Choice Requires="x14">
            <control shapeId="33884" r:id="rId95" name="Check Box 92">
              <controlPr defaultSize="0" autoFill="0" autoLine="0" autoPict="0">
                <anchor moveWithCells="1">
                  <from>
                    <xdr:col>18</xdr:col>
                    <xdr:colOff>304800</xdr:colOff>
                    <xdr:row>214</xdr:row>
                    <xdr:rowOff>161925</xdr:rowOff>
                  </from>
                  <to>
                    <xdr:col>18</xdr:col>
                    <xdr:colOff>609600</xdr:colOff>
                    <xdr:row>214</xdr:row>
                    <xdr:rowOff>381000</xdr:rowOff>
                  </to>
                </anchor>
              </controlPr>
            </control>
          </mc:Choice>
        </mc:AlternateContent>
        <mc:AlternateContent xmlns:mc="http://schemas.openxmlformats.org/markup-compatibility/2006">
          <mc:Choice Requires="x14">
            <control shapeId="33885" r:id="rId96" name="Check Box 93">
              <controlPr defaultSize="0" autoFill="0" autoLine="0" autoPict="0">
                <anchor moveWithCells="1">
                  <from>
                    <xdr:col>18</xdr:col>
                    <xdr:colOff>285750</xdr:colOff>
                    <xdr:row>218</xdr:row>
                    <xdr:rowOff>171450</xdr:rowOff>
                  </from>
                  <to>
                    <xdr:col>18</xdr:col>
                    <xdr:colOff>581025</xdr:colOff>
                    <xdr:row>218</xdr:row>
                    <xdr:rowOff>390525</xdr:rowOff>
                  </to>
                </anchor>
              </controlPr>
            </control>
          </mc:Choice>
        </mc:AlternateContent>
        <mc:AlternateContent xmlns:mc="http://schemas.openxmlformats.org/markup-compatibility/2006">
          <mc:Choice Requires="x14">
            <control shapeId="33886" r:id="rId97" name="Check Box 94">
              <controlPr defaultSize="0" autoFill="0" autoLine="0" autoPict="0">
                <anchor moveWithCells="1">
                  <from>
                    <xdr:col>18</xdr:col>
                    <xdr:colOff>304800</xdr:colOff>
                    <xdr:row>233</xdr:row>
                    <xdr:rowOff>133350</xdr:rowOff>
                  </from>
                  <to>
                    <xdr:col>18</xdr:col>
                    <xdr:colOff>609600</xdr:colOff>
                    <xdr:row>233</xdr:row>
                    <xdr:rowOff>352425</xdr:rowOff>
                  </to>
                </anchor>
              </controlPr>
            </control>
          </mc:Choice>
        </mc:AlternateContent>
        <mc:AlternateContent xmlns:mc="http://schemas.openxmlformats.org/markup-compatibility/2006">
          <mc:Choice Requires="x14">
            <control shapeId="33887" r:id="rId98" name="Check Box 95">
              <controlPr defaultSize="0" autoFill="0" autoLine="0" autoPict="0">
                <anchor moveWithCells="1">
                  <from>
                    <xdr:col>18</xdr:col>
                    <xdr:colOff>304800</xdr:colOff>
                    <xdr:row>235</xdr:row>
                    <xdr:rowOff>295275</xdr:rowOff>
                  </from>
                  <to>
                    <xdr:col>18</xdr:col>
                    <xdr:colOff>609600</xdr:colOff>
                    <xdr:row>235</xdr:row>
                    <xdr:rowOff>514350</xdr:rowOff>
                  </to>
                </anchor>
              </controlPr>
            </control>
          </mc:Choice>
        </mc:AlternateContent>
        <mc:AlternateContent xmlns:mc="http://schemas.openxmlformats.org/markup-compatibility/2006">
          <mc:Choice Requires="x14">
            <control shapeId="33888" r:id="rId99" name="Check Box 96">
              <controlPr defaultSize="0" autoFill="0" autoLine="0" autoPict="0">
                <anchor moveWithCells="1">
                  <from>
                    <xdr:col>18</xdr:col>
                    <xdr:colOff>304800</xdr:colOff>
                    <xdr:row>237</xdr:row>
                    <xdr:rowOff>228600</xdr:rowOff>
                  </from>
                  <to>
                    <xdr:col>18</xdr:col>
                    <xdr:colOff>609600</xdr:colOff>
                    <xdr:row>237</xdr:row>
                    <xdr:rowOff>447675</xdr:rowOff>
                  </to>
                </anchor>
              </controlPr>
            </control>
          </mc:Choice>
        </mc:AlternateContent>
        <mc:AlternateContent xmlns:mc="http://schemas.openxmlformats.org/markup-compatibility/2006">
          <mc:Choice Requires="x14">
            <control shapeId="33889" r:id="rId100" name="Check Box 97">
              <controlPr defaultSize="0" autoFill="0" autoLine="0" autoPict="0">
                <anchor moveWithCells="1">
                  <from>
                    <xdr:col>18</xdr:col>
                    <xdr:colOff>304800</xdr:colOff>
                    <xdr:row>234</xdr:row>
                    <xdr:rowOff>257175</xdr:rowOff>
                  </from>
                  <to>
                    <xdr:col>18</xdr:col>
                    <xdr:colOff>609600</xdr:colOff>
                    <xdr:row>234</xdr:row>
                    <xdr:rowOff>476250</xdr:rowOff>
                  </to>
                </anchor>
              </controlPr>
            </control>
          </mc:Choice>
        </mc:AlternateContent>
        <mc:AlternateContent xmlns:mc="http://schemas.openxmlformats.org/markup-compatibility/2006">
          <mc:Choice Requires="x14">
            <control shapeId="33890" r:id="rId101" name="Check Box 98">
              <controlPr defaultSize="0" autoFill="0" autoLine="0" autoPict="0">
                <anchor moveWithCells="1">
                  <from>
                    <xdr:col>18</xdr:col>
                    <xdr:colOff>304800</xdr:colOff>
                    <xdr:row>239</xdr:row>
                    <xdr:rowOff>133350</xdr:rowOff>
                  </from>
                  <to>
                    <xdr:col>18</xdr:col>
                    <xdr:colOff>609600</xdr:colOff>
                    <xdr:row>239</xdr:row>
                    <xdr:rowOff>352425</xdr:rowOff>
                  </to>
                </anchor>
              </controlPr>
            </control>
          </mc:Choice>
        </mc:AlternateContent>
        <mc:AlternateContent xmlns:mc="http://schemas.openxmlformats.org/markup-compatibility/2006">
          <mc:Choice Requires="x14">
            <control shapeId="33891" r:id="rId102" name="Check Box 99">
              <controlPr defaultSize="0" autoFill="0" autoLine="0" autoPict="0">
                <anchor moveWithCells="1">
                  <from>
                    <xdr:col>18</xdr:col>
                    <xdr:colOff>304800</xdr:colOff>
                    <xdr:row>240</xdr:row>
                    <xdr:rowOff>133350</xdr:rowOff>
                  </from>
                  <to>
                    <xdr:col>18</xdr:col>
                    <xdr:colOff>609600</xdr:colOff>
                    <xdr:row>240</xdr:row>
                    <xdr:rowOff>352425</xdr:rowOff>
                  </to>
                </anchor>
              </controlPr>
            </control>
          </mc:Choice>
        </mc:AlternateContent>
        <mc:AlternateContent xmlns:mc="http://schemas.openxmlformats.org/markup-compatibility/2006">
          <mc:Choice Requires="x14">
            <control shapeId="33892" r:id="rId103" name="Check Box 100">
              <controlPr defaultSize="0" autoFill="0" autoLine="0" autoPict="0">
                <anchor moveWithCells="1">
                  <from>
                    <xdr:col>18</xdr:col>
                    <xdr:colOff>304800</xdr:colOff>
                    <xdr:row>241</xdr:row>
                    <xdr:rowOff>219075</xdr:rowOff>
                  </from>
                  <to>
                    <xdr:col>18</xdr:col>
                    <xdr:colOff>609600</xdr:colOff>
                    <xdr:row>241</xdr:row>
                    <xdr:rowOff>438150</xdr:rowOff>
                  </to>
                </anchor>
              </controlPr>
            </control>
          </mc:Choice>
        </mc:AlternateContent>
        <mc:AlternateContent xmlns:mc="http://schemas.openxmlformats.org/markup-compatibility/2006">
          <mc:Choice Requires="x14">
            <control shapeId="33893" r:id="rId104" name="Check Box 101">
              <controlPr defaultSize="0" autoFill="0" autoLine="0" autoPict="0">
                <anchor moveWithCells="1">
                  <from>
                    <xdr:col>18</xdr:col>
                    <xdr:colOff>304800</xdr:colOff>
                    <xdr:row>249</xdr:row>
                    <xdr:rowOff>285750</xdr:rowOff>
                  </from>
                  <to>
                    <xdr:col>18</xdr:col>
                    <xdr:colOff>609600</xdr:colOff>
                    <xdr:row>249</xdr:row>
                    <xdr:rowOff>504825</xdr:rowOff>
                  </to>
                </anchor>
              </controlPr>
            </control>
          </mc:Choice>
        </mc:AlternateContent>
        <mc:AlternateContent xmlns:mc="http://schemas.openxmlformats.org/markup-compatibility/2006">
          <mc:Choice Requires="x14">
            <control shapeId="33894" r:id="rId105" name="Check Box 102">
              <controlPr defaultSize="0" autoFill="0" autoLine="0" autoPict="0">
                <anchor moveWithCells="1">
                  <from>
                    <xdr:col>18</xdr:col>
                    <xdr:colOff>304800</xdr:colOff>
                    <xdr:row>250</xdr:row>
                    <xdr:rowOff>295275</xdr:rowOff>
                  </from>
                  <to>
                    <xdr:col>18</xdr:col>
                    <xdr:colOff>609600</xdr:colOff>
                    <xdr:row>250</xdr:row>
                    <xdr:rowOff>514350</xdr:rowOff>
                  </to>
                </anchor>
              </controlPr>
            </control>
          </mc:Choice>
        </mc:AlternateContent>
        <mc:AlternateContent xmlns:mc="http://schemas.openxmlformats.org/markup-compatibility/2006">
          <mc:Choice Requires="x14">
            <control shapeId="33895" r:id="rId106" name="Check Box 103">
              <controlPr defaultSize="0" autoFill="0" autoLine="0" autoPict="0">
                <anchor moveWithCells="1">
                  <from>
                    <xdr:col>18</xdr:col>
                    <xdr:colOff>304800</xdr:colOff>
                    <xdr:row>253</xdr:row>
                    <xdr:rowOff>123825</xdr:rowOff>
                  </from>
                  <to>
                    <xdr:col>18</xdr:col>
                    <xdr:colOff>609600</xdr:colOff>
                    <xdr:row>253</xdr:row>
                    <xdr:rowOff>342900</xdr:rowOff>
                  </to>
                </anchor>
              </controlPr>
            </control>
          </mc:Choice>
        </mc:AlternateContent>
        <mc:AlternateContent xmlns:mc="http://schemas.openxmlformats.org/markup-compatibility/2006">
          <mc:Choice Requires="x14">
            <control shapeId="33896" r:id="rId107" name="Check Box 104">
              <controlPr defaultSize="0" autoFill="0" autoLine="0" autoPict="0">
                <anchor moveWithCells="1">
                  <from>
                    <xdr:col>18</xdr:col>
                    <xdr:colOff>304800</xdr:colOff>
                    <xdr:row>254</xdr:row>
                    <xdr:rowOff>133350</xdr:rowOff>
                  </from>
                  <to>
                    <xdr:col>18</xdr:col>
                    <xdr:colOff>609600</xdr:colOff>
                    <xdr:row>254</xdr:row>
                    <xdr:rowOff>352425</xdr:rowOff>
                  </to>
                </anchor>
              </controlPr>
            </control>
          </mc:Choice>
        </mc:AlternateContent>
        <mc:AlternateContent xmlns:mc="http://schemas.openxmlformats.org/markup-compatibility/2006">
          <mc:Choice Requires="x14">
            <control shapeId="33897" r:id="rId108" name="Check Box 105">
              <controlPr defaultSize="0" autoFill="0" autoLine="0" autoPict="0">
                <anchor moveWithCells="1">
                  <from>
                    <xdr:col>18</xdr:col>
                    <xdr:colOff>304800</xdr:colOff>
                    <xdr:row>251</xdr:row>
                    <xdr:rowOff>247650</xdr:rowOff>
                  </from>
                  <to>
                    <xdr:col>18</xdr:col>
                    <xdr:colOff>609600</xdr:colOff>
                    <xdr:row>251</xdr:row>
                    <xdr:rowOff>466725</xdr:rowOff>
                  </to>
                </anchor>
              </controlPr>
            </control>
          </mc:Choice>
        </mc:AlternateContent>
        <mc:AlternateContent xmlns:mc="http://schemas.openxmlformats.org/markup-compatibility/2006">
          <mc:Choice Requires="x14">
            <control shapeId="33898" r:id="rId109" name="Check Box 106">
              <controlPr defaultSize="0" autoFill="0" autoLine="0" autoPict="0">
                <anchor moveWithCells="1">
                  <from>
                    <xdr:col>18</xdr:col>
                    <xdr:colOff>314325</xdr:colOff>
                    <xdr:row>261</xdr:row>
                    <xdr:rowOff>228600</xdr:rowOff>
                  </from>
                  <to>
                    <xdr:col>18</xdr:col>
                    <xdr:colOff>628650</xdr:colOff>
                    <xdr:row>261</xdr:row>
                    <xdr:rowOff>447675</xdr:rowOff>
                  </to>
                </anchor>
              </controlPr>
            </control>
          </mc:Choice>
        </mc:AlternateContent>
        <mc:AlternateContent xmlns:mc="http://schemas.openxmlformats.org/markup-compatibility/2006">
          <mc:Choice Requires="x14">
            <control shapeId="33899" r:id="rId110" name="Check Box 107">
              <controlPr defaultSize="0" autoFill="0" autoLine="0" autoPict="0">
                <anchor moveWithCells="1">
                  <from>
                    <xdr:col>18</xdr:col>
                    <xdr:colOff>314325</xdr:colOff>
                    <xdr:row>263</xdr:row>
                    <xdr:rowOff>247650</xdr:rowOff>
                  </from>
                  <to>
                    <xdr:col>18</xdr:col>
                    <xdr:colOff>628650</xdr:colOff>
                    <xdr:row>263</xdr:row>
                    <xdr:rowOff>466725</xdr:rowOff>
                  </to>
                </anchor>
              </controlPr>
            </control>
          </mc:Choice>
        </mc:AlternateContent>
        <mc:AlternateContent xmlns:mc="http://schemas.openxmlformats.org/markup-compatibility/2006">
          <mc:Choice Requires="x14">
            <control shapeId="33900" r:id="rId111" name="Check Box 108">
              <controlPr defaultSize="0" autoFill="0" autoLine="0" autoPict="0">
                <anchor moveWithCells="1">
                  <from>
                    <xdr:col>18</xdr:col>
                    <xdr:colOff>314325</xdr:colOff>
                    <xdr:row>264</xdr:row>
                    <xdr:rowOff>228600</xdr:rowOff>
                  </from>
                  <to>
                    <xdr:col>18</xdr:col>
                    <xdr:colOff>628650</xdr:colOff>
                    <xdr:row>264</xdr:row>
                    <xdr:rowOff>447675</xdr:rowOff>
                  </to>
                </anchor>
              </controlPr>
            </control>
          </mc:Choice>
        </mc:AlternateContent>
        <mc:AlternateContent xmlns:mc="http://schemas.openxmlformats.org/markup-compatibility/2006">
          <mc:Choice Requires="x14">
            <control shapeId="33901" r:id="rId112" name="Check Box 109">
              <controlPr defaultSize="0" autoFill="0" autoLine="0" autoPict="0">
                <anchor moveWithCells="1">
                  <from>
                    <xdr:col>18</xdr:col>
                    <xdr:colOff>314325</xdr:colOff>
                    <xdr:row>267</xdr:row>
                    <xdr:rowOff>152400</xdr:rowOff>
                  </from>
                  <to>
                    <xdr:col>18</xdr:col>
                    <xdr:colOff>628650</xdr:colOff>
                    <xdr:row>267</xdr:row>
                    <xdr:rowOff>371475</xdr:rowOff>
                  </to>
                </anchor>
              </controlPr>
            </control>
          </mc:Choice>
        </mc:AlternateContent>
        <mc:AlternateContent xmlns:mc="http://schemas.openxmlformats.org/markup-compatibility/2006">
          <mc:Choice Requires="x14">
            <control shapeId="33902" r:id="rId113" name="Check Box 110">
              <controlPr defaultSize="0" autoFill="0" autoLine="0" autoPict="0">
                <anchor moveWithCells="1">
                  <from>
                    <xdr:col>18</xdr:col>
                    <xdr:colOff>314325</xdr:colOff>
                    <xdr:row>266</xdr:row>
                    <xdr:rowOff>247650</xdr:rowOff>
                  </from>
                  <to>
                    <xdr:col>18</xdr:col>
                    <xdr:colOff>628650</xdr:colOff>
                    <xdr:row>266</xdr:row>
                    <xdr:rowOff>466725</xdr:rowOff>
                  </to>
                </anchor>
              </controlPr>
            </control>
          </mc:Choice>
        </mc:AlternateContent>
        <mc:AlternateContent xmlns:mc="http://schemas.openxmlformats.org/markup-compatibility/2006">
          <mc:Choice Requires="x14">
            <control shapeId="33903" r:id="rId114" name="Check Box 111">
              <controlPr defaultSize="0" autoFill="0" autoLine="0" autoPict="0">
                <anchor moveWithCells="1">
                  <from>
                    <xdr:col>18</xdr:col>
                    <xdr:colOff>314325</xdr:colOff>
                    <xdr:row>268</xdr:row>
                    <xdr:rowOff>209550</xdr:rowOff>
                  </from>
                  <to>
                    <xdr:col>18</xdr:col>
                    <xdr:colOff>628650</xdr:colOff>
                    <xdr:row>268</xdr:row>
                    <xdr:rowOff>438150</xdr:rowOff>
                  </to>
                </anchor>
              </controlPr>
            </control>
          </mc:Choice>
        </mc:AlternateContent>
        <mc:AlternateContent xmlns:mc="http://schemas.openxmlformats.org/markup-compatibility/2006">
          <mc:Choice Requires="x14">
            <control shapeId="33904" r:id="rId115" name="Check Box 112">
              <controlPr defaultSize="0" autoFill="0" autoLine="0" autoPict="0">
                <anchor moveWithCells="1">
                  <from>
                    <xdr:col>18</xdr:col>
                    <xdr:colOff>314325</xdr:colOff>
                    <xdr:row>288</xdr:row>
                    <xdr:rowOff>161925</xdr:rowOff>
                  </from>
                  <to>
                    <xdr:col>18</xdr:col>
                    <xdr:colOff>628650</xdr:colOff>
                    <xdr:row>288</xdr:row>
                    <xdr:rowOff>381000</xdr:rowOff>
                  </to>
                </anchor>
              </controlPr>
            </control>
          </mc:Choice>
        </mc:AlternateContent>
        <mc:AlternateContent xmlns:mc="http://schemas.openxmlformats.org/markup-compatibility/2006">
          <mc:Choice Requires="x14">
            <control shapeId="33905" r:id="rId116" name="Check Box 113">
              <controlPr defaultSize="0" autoFill="0" autoLine="0" autoPict="0">
                <anchor moveWithCells="1">
                  <from>
                    <xdr:col>18</xdr:col>
                    <xdr:colOff>314325</xdr:colOff>
                    <xdr:row>284</xdr:row>
                    <xdr:rowOff>152400</xdr:rowOff>
                  </from>
                  <to>
                    <xdr:col>18</xdr:col>
                    <xdr:colOff>628650</xdr:colOff>
                    <xdr:row>284</xdr:row>
                    <xdr:rowOff>371475</xdr:rowOff>
                  </to>
                </anchor>
              </controlPr>
            </control>
          </mc:Choice>
        </mc:AlternateContent>
        <mc:AlternateContent xmlns:mc="http://schemas.openxmlformats.org/markup-compatibility/2006">
          <mc:Choice Requires="x14">
            <control shapeId="33906" r:id="rId117" name="Check Box 114">
              <controlPr defaultSize="0" autoFill="0" autoLine="0" autoPict="0">
                <anchor moveWithCells="1">
                  <from>
                    <xdr:col>18</xdr:col>
                    <xdr:colOff>314325</xdr:colOff>
                    <xdr:row>283</xdr:row>
                    <xdr:rowOff>152400</xdr:rowOff>
                  </from>
                  <to>
                    <xdr:col>18</xdr:col>
                    <xdr:colOff>628650</xdr:colOff>
                    <xdr:row>283</xdr:row>
                    <xdr:rowOff>371475</xdr:rowOff>
                  </to>
                </anchor>
              </controlPr>
            </control>
          </mc:Choice>
        </mc:AlternateContent>
        <mc:AlternateContent xmlns:mc="http://schemas.openxmlformats.org/markup-compatibility/2006">
          <mc:Choice Requires="x14">
            <control shapeId="33907" r:id="rId118" name="Check Box 115">
              <controlPr defaultSize="0" autoFill="0" autoLine="0" autoPict="0">
                <anchor moveWithCells="1">
                  <from>
                    <xdr:col>18</xdr:col>
                    <xdr:colOff>314325</xdr:colOff>
                    <xdr:row>282</xdr:row>
                    <xdr:rowOff>152400</xdr:rowOff>
                  </from>
                  <to>
                    <xdr:col>18</xdr:col>
                    <xdr:colOff>628650</xdr:colOff>
                    <xdr:row>282</xdr:row>
                    <xdr:rowOff>371475</xdr:rowOff>
                  </to>
                </anchor>
              </controlPr>
            </control>
          </mc:Choice>
        </mc:AlternateContent>
        <mc:AlternateContent xmlns:mc="http://schemas.openxmlformats.org/markup-compatibility/2006">
          <mc:Choice Requires="x14">
            <control shapeId="33908" r:id="rId119" name="Check Box 116">
              <controlPr defaultSize="0" autoFill="0" autoLine="0" autoPict="0">
                <anchor moveWithCells="1">
                  <from>
                    <xdr:col>18</xdr:col>
                    <xdr:colOff>314325</xdr:colOff>
                    <xdr:row>281</xdr:row>
                    <xdr:rowOff>152400</xdr:rowOff>
                  </from>
                  <to>
                    <xdr:col>18</xdr:col>
                    <xdr:colOff>628650</xdr:colOff>
                    <xdr:row>281</xdr:row>
                    <xdr:rowOff>371475</xdr:rowOff>
                  </to>
                </anchor>
              </controlPr>
            </control>
          </mc:Choice>
        </mc:AlternateContent>
        <mc:AlternateContent xmlns:mc="http://schemas.openxmlformats.org/markup-compatibility/2006">
          <mc:Choice Requires="x14">
            <control shapeId="33909" r:id="rId120" name="Check Box 117">
              <controlPr defaultSize="0" autoFill="0" autoLine="0" autoPict="0">
                <anchor moveWithCells="1">
                  <from>
                    <xdr:col>18</xdr:col>
                    <xdr:colOff>314325</xdr:colOff>
                    <xdr:row>279</xdr:row>
                    <xdr:rowOff>152400</xdr:rowOff>
                  </from>
                  <to>
                    <xdr:col>18</xdr:col>
                    <xdr:colOff>628650</xdr:colOff>
                    <xdr:row>279</xdr:row>
                    <xdr:rowOff>371475</xdr:rowOff>
                  </to>
                </anchor>
              </controlPr>
            </control>
          </mc:Choice>
        </mc:AlternateContent>
        <mc:AlternateContent xmlns:mc="http://schemas.openxmlformats.org/markup-compatibility/2006">
          <mc:Choice Requires="x14">
            <control shapeId="33910" r:id="rId121" name="Check Box 118">
              <controlPr defaultSize="0" autoFill="0" autoLine="0" autoPict="0">
                <anchor moveWithCells="1">
                  <from>
                    <xdr:col>18</xdr:col>
                    <xdr:colOff>314325</xdr:colOff>
                    <xdr:row>279</xdr:row>
                    <xdr:rowOff>152400</xdr:rowOff>
                  </from>
                  <to>
                    <xdr:col>18</xdr:col>
                    <xdr:colOff>628650</xdr:colOff>
                    <xdr:row>279</xdr:row>
                    <xdr:rowOff>371475</xdr:rowOff>
                  </to>
                </anchor>
              </controlPr>
            </control>
          </mc:Choice>
        </mc:AlternateContent>
        <mc:AlternateContent xmlns:mc="http://schemas.openxmlformats.org/markup-compatibility/2006">
          <mc:Choice Requires="x14">
            <control shapeId="33911" r:id="rId122" name="Check Box 119">
              <controlPr defaultSize="0" autoFill="0" autoLine="0" autoPict="0">
                <anchor moveWithCells="1">
                  <from>
                    <xdr:col>18</xdr:col>
                    <xdr:colOff>314325</xdr:colOff>
                    <xdr:row>281</xdr:row>
                    <xdr:rowOff>142875</xdr:rowOff>
                  </from>
                  <to>
                    <xdr:col>18</xdr:col>
                    <xdr:colOff>628650</xdr:colOff>
                    <xdr:row>281</xdr:row>
                    <xdr:rowOff>371475</xdr:rowOff>
                  </to>
                </anchor>
              </controlPr>
            </control>
          </mc:Choice>
        </mc:AlternateContent>
        <mc:AlternateContent xmlns:mc="http://schemas.openxmlformats.org/markup-compatibility/2006">
          <mc:Choice Requires="x14">
            <control shapeId="33912" r:id="rId123" name="Check Box 120">
              <controlPr defaultSize="0" autoFill="0" autoLine="0" autoPict="0">
                <anchor moveWithCells="1">
                  <from>
                    <xdr:col>18</xdr:col>
                    <xdr:colOff>314325</xdr:colOff>
                    <xdr:row>282</xdr:row>
                    <xdr:rowOff>142875</xdr:rowOff>
                  </from>
                  <to>
                    <xdr:col>18</xdr:col>
                    <xdr:colOff>628650</xdr:colOff>
                    <xdr:row>282</xdr:row>
                    <xdr:rowOff>371475</xdr:rowOff>
                  </to>
                </anchor>
              </controlPr>
            </control>
          </mc:Choice>
        </mc:AlternateContent>
        <mc:AlternateContent xmlns:mc="http://schemas.openxmlformats.org/markup-compatibility/2006">
          <mc:Choice Requires="x14">
            <control shapeId="33913" r:id="rId124" name="Check Box 121">
              <controlPr defaultSize="0" autoFill="0" autoLine="0" autoPict="0">
                <anchor moveWithCells="1">
                  <from>
                    <xdr:col>18</xdr:col>
                    <xdr:colOff>314325</xdr:colOff>
                    <xdr:row>283</xdr:row>
                    <xdr:rowOff>142875</xdr:rowOff>
                  </from>
                  <to>
                    <xdr:col>18</xdr:col>
                    <xdr:colOff>628650</xdr:colOff>
                    <xdr:row>283</xdr:row>
                    <xdr:rowOff>371475</xdr:rowOff>
                  </to>
                </anchor>
              </controlPr>
            </control>
          </mc:Choice>
        </mc:AlternateContent>
        <mc:AlternateContent xmlns:mc="http://schemas.openxmlformats.org/markup-compatibility/2006">
          <mc:Choice Requires="x14">
            <control shapeId="33914" r:id="rId125" name="Check Box 122">
              <controlPr defaultSize="0" autoFill="0" autoLine="0" autoPict="0">
                <anchor moveWithCells="1">
                  <from>
                    <xdr:col>18</xdr:col>
                    <xdr:colOff>314325</xdr:colOff>
                    <xdr:row>284</xdr:row>
                    <xdr:rowOff>142875</xdr:rowOff>
                  </from>
                  <to>
                    <xdr:col>18</xdr:col>
                    <xdr:colOff>628650</xdr:colOff>
                    <xdr:row>284</xdr:row>
                    <xdr:rowOff>371475</xdr:rowOff>
                  </to>
                </anchor>
              </controlPr>
            </control>
          </mc:Choice>
        </mc:AlternateContent>
        <mc:AlternateContent xmlns:mc="http://schemas.openxmlformats.org/markup-compatibility/2006">
          <mc:Choice Requires="x14">
            <control shapeId="33915" r:id="rId126" name="Check Box 123">
              <controlPr defaultSize="0" autoFill="0" autoLine="0" autoPict="0">
                <anchor moveWithCells="1">
                  <from>
                    <xdr:col>18</xdr:col>
                    <xdr:colOff>295275</xdr:colOff>
                    <xdr:row>286</xdr:row>
                    <xdr:rowOff>200025</xdr:rowOff>
                  </from>
                  <to>
                    <xdr:col>18</xdr:col>
                    <xdr:colOff>600075</xdr:colOff>
                    <xdr:row>286</xdr:row>
                    <xdr:rowOff>438150</xdr:rowOff>
                  </to>
                </anchor>
              </controlPr>
            </control>
          </mc:Choice>
        </mc:AlternateContent>
        <mc:AlternateContent xmlns:mc="http://schemas.openxmlformats.org/markup-compatibility/2006">
          <mc:Choice Requires="x14">
            <control shapeId="33916" r:id="rId127" name="Check Box 124">
              <controlPr defaultSize="0" autoFill="0" autoLine="0" autoPict="0">
                <anchor moveWithCells="1">
                  <from>
                    <xdr:col>18</xdr:col>
                    <xdr:colOff>295275</xdr:colOff>
                    <xdr:row>287</xdr:row>
                    <xdr:rowOff>285750</xdr:rowOff>
                  </from>
                  <to>
                    <xdr:col>18</xdr:col>
                    <xdr:colOff>600075</xdr:colOff>
                    <xdr:row>287</xdr:row>
                    <xdr:rowOff>504825</xdr:rowOff>
                  </to>
                </anchor>
              </controlPr>
            </control>
          </mc:Choice>
        </mc:AlternateContent>
        <mc:AlternateContent xmlns:mc="http://schemas.openxmlformats.org/markup-compatibility/2006">
          <mc:Choice Requires="x14">
            <control shapeId="33917" r:id="rId128" name="Check Box 125">
              <controlPr defaultSize="0" autoFill="0" autoLine="0" autoPict="0">
                <anchor moveWithCells="1">
                  <from>
                    <xdr:col>18</xdr:col>
                    <xdr:colOff>314325</xdr:colOff>
                    <xdr:row>265</xdr:row>
                    <xdr:rowOff>161925</xdr:rowOff>
                  </from>
                  <to>
                    <xdr:col>18</xdr:col>
                    <xdr:colOff>628650</xdr:colOff>
                    <xdr:row>265</xdr:row>
                    <xdr:rowOff>381000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U492"/>
  <sheetViews>
    <sheetView showGridLines="0" showRowColHeaders="0" zoomScale="90" zoomScaleNormal="90" workbookViewId="0"/>
  </sheetViews>
  <sheetFormatPr baseColWidth="10" defaultRowHeight="15" x14ac:dyDescent="0.25"/>
  <cols>
    <col min="1" max="1" width="30" style="6" customWidth="1"/>
    <col min="2" max="4" width="16.42578125" style="6" customWidth="1"/>
    <col min="5" max="5" width="16.42578125" style="200" customWidth="1"/>
    <col min="6" max="6" width="11.42578125" style="6" customWidth="1"/>
    <col min="7" max="7" width="27" style="1" customWidth="1"/>
    <col min="8" max="8" width="16.5703125" style="1" customWidth="1"/>
    <col min="9" max="9" width="13.42578125" style="198" customWidth="1"/>
    <col min="10" max="11" width="19.28515625" style="1" customWidth="1"/>
    <col min="12" max="12" width="19.28515625" customWidth="1"/>
    <col min="13" max="16384" width="11.42578125" style="6"/>
  </cols>
  <sheetData>
    <row r="1" spans="5:11" ht="36" customHeight="1" x14ac:dyDescent="0.25">
      <c r="G1" s="179"/>
      <c r="H1"/>
      <c r="I1" s="197"/>
      <c r="J1"/>
      <c r="K1" s="6"/>
    </row>
    <row r="2" spans="5:11" customFormat="1" ht="38.25" customHeight="1" x14ac:dyDescent="0.25">
      <c r="E2" s="197"/>
      <c r="I2" s="197"/>
    </row>
    <row r="3" spans="5:11" customFormat="1" ht="38.25" customHeight="1" x14ac:dyDescent="0.25">
      <c r="E3" s="197"/>
      <c r="I3" s="197"/>
    </row>
    <row r="4" spans="5:11" customFormat="1" ht="38.25" customHeight="1" x14ac:dyDescent="0.25">
      <c r="E4" s="197"/>
      <c r="I4" s="197"/>
    </row>
    <row r="5" spans="5:11" customFormat="1" ht="38.25" customHeight="1" x14ac:dyDescent="0.25">
      <c r="E5" s="197"/>
      <c r="I5" s="197"/>
    </row>
    <row r="6" spans="5:11" customFormat="1" ht="38.25" customHeight="1" x14ac:dyDescent="0.25">
      <c r="E6" s="197"/>
      <c r="I6" s="197"/>
    </row>
    <row r="7" spans="5:11" customFormat="1" ht="38.25" customHeight="1" x14ac:dyDescent="0.25">
      <c r="E7" s="197"/>
      <c r="I7" s="197"/>
    </row>
    <row r="8" spans="5:11" customFormat="1" ht="38.25" customHeight="1" x14ac:dyDescent="0.25">
      <c r="E8" s="197"/>
      <c r="I8" s="197"/>
    </row>
    <row r="9" spans="5:11" customFormat="1" ht="38.25" customHeight="1" x14ac:dyDescent="0.25">
      <c r="E9" s="197"/>
      <c r="I9" s="197"/>
    </row>
    <row r="10" spans="5:11" customFormat="1" ht="38.25" customHeight="1" x14ac:dyDescent="0.25">
      <c r="E10" s="197"/>
      <c r="I10" s="197"/>
    </row>
    <row r="11" spans="5:11" customFormat="1" ht="38.25" customHeight="1" x14ac:dyDescent="0.25">
      <c r="E11" s="197"/>
      <c r="I11" s="197"/>
    </row>
    <row r="12" spans="5:11" customFormat="1" ht="38.25" customHeight="1" x14ac:dyDescent="0.25">
      <c r="E12" s="197"/>
      <c r="I12" s="197"/>
    </row>
    <row r="13" spans="5:11" customFormat="1" ht="38.25" customHeight="1" x14ac:dyDescent="0.25">
      <c r="E13" s="197"/>
      <c r="I13" s="197"/>
    </row>
    <row r="14" spans="5:11" customFormat="1" ht="38.25" customHeight="1" x14ac:dyDescent="0.25">
      <c r="E14" s="197"/>
      <c r="I14" s="197"/>
    </row>
    <row r="15" spans="5:11" customFormat="1" ht="38.25" customHeight="1" x14ac:dyDescent="0.25">
      <c r="E15" s="197"/>
      <c r="I15" s="197"/>
    </row>
    <row r="16" spans="5:11" customFormat="1" ht="38.25" customHeight="1" x14ac:dyDescent="0.25">
      <c r="E16" s="197"/>
      <c r="I16" s="197"/>
    </row>
    <row r="17" spans="1:21" customFormat="1" ht="38.25" customHeight="1" x14ac:dyDescent="0.25">
      <c r="A17" s="622" t="s">
        <v>1140</v>
      </c>
      <c r="E17" s="197"/>
      <c r="I17" s="197"/>
    </row>
    <row r="18" spans="1:21" customFormat="1" ht="38.25" customHeight="1" x14ac:dyDescent="0.25">
      <c r="A18" s="750" t="str">
        <f>IF(Datos!E3&lt;&gt;"",Datos!E3,IF(Datos!E4&lt;&gt;"",Datos!E4,IF(Datos!E5&lt;&gt;"",Datos!E5,IF(Datos!E6&lt;&gt;"",Datos!E6,IF(Datos!E7&lt;&gt;"",Datos!E7,IF(Datos!E8&lt;&gt;"",Datos!E8,IF(Datos!E9&lt;&gt;"",Datos!E9,IF(Datos!E10&lt;&gt;"",Datos!E10))))))))</f>
        <v> JABIL MEXICO INVESTMENT, S. DE R.L. DE C.V.</v>
      </c>
      <c r="B18" s="750"/>
      <c r="C18" s="750"/>
      <c r="E18" s="197"/>
      <c r="I18" s="197"/>
    </row>
    <row r="19" spans="1:21" ht="38.25" customHeight="1" x14ac:dyDescent="0.25"/>
    <row r="20" spans="1:21" ht="23.25" customHeight="1" x14ac:dyDescent="0.25"/>
    <row r="21" spans="1:21" ht="22.5" customHeight="1" x14ac:dyDescent="0.25">
      <c r="A21" s="527"/>
      <c r="B21" s="731"/>
      <c r="C21" s="731"/>
      <c r="D21" s="731"/>
      <c r="E21" s="731"/>
    </row>
    <row r="22" spans="1:21" ht="22.5" customHeight="1" x14ac:dyDescent="0.25">
      <c r="A22" s="527"/>
      <c r="B22" s="749"/>
      <c r="C22" s="749"/>
    </row>
    <row r="23" spans="1:21" ht="25.5" customHeight="1" x14ac:dyDescent="0.25"/>
    <row r="24" spans="1:21" ht="25.5" customHeight="1" x14ac:dyDescent="0.25"/>
    <row r="25" spans="1:21" ht="42.75" customHeight="1" x14ac:dyDescent="0.25">
      <c r="A25" s="735" t="s">
        <v>1098</v>
      </c>
      <c r="B25" s="735"/>
      <c r="C25" s="735"/>
      <c r="D25" s="735"/>
      <c r="E25" s="735"/>
      <c r="F25" s="735"/>
    </row>
    <row r="26" spans="1:21" ht="8.25" customHeight="1" x14ac:dyDescent="0.25">
      <c r="A26" s="735"/>
      <c r="B26" s="735"/>
      <c r="C26" s="735"/>
      <c r="D26" s="735"/>
      <c r="E26" s="735"/>
      <c r="F26" s="735"/>
    </row>
    <row r="27" spans="1:21" ht="52.5" customHeight="1" x14ac:dyDescent="0.25">
      <c r="A27" s="751" t="s">
        <v>1097</v>
      </c>
      <c r="B27" s="735"/>
      <c r="C27" s="735"/>
      <c r="H27" s="180"/>
      <c r="I27" s="201"/>
    </row>
    <row r="28" spans="1:21" ht="21.75" customHeight="1" x14ac:dyDescent="0.25">
      <c r="A28" s="1" t="s">
        <v>1099</v>
      </c>
      <c r="G28" s="6"/>
      <c r="H28" s="6"/>
      <c r="I28" s="6"/>
      <c r="J28"/>
      <c r="K28"/>
      <c r="M28"/>
      <c r="N28"/>
      <c r="O28"/>
      <c r="P28"/>
      <c r="Q28"/>
      <c r="R28"/>
      <c r="S28"/>
      <c r="T28"/>
      <c r="U28"/>
    </row>
    <row r="29" spans="1:21" ht="22.5" customHeight="1" x14ac:dyDescent="0.25">
      <c r="A29" s="736" t="s">
        <v>1128</v>
      </c>
      <c r="B29" s="736"/>
      <c r="C29" s="736"/>
      <c r="D29" s="736"/>
      <c r="E29" s="736"/>
      <c r="F29" s="736"/>
      <c r="G29" s="553"/>
      <c r="H29" s="553"/>
      <c r="I29" s="553"/>
      <c r="J29"/>
      <c r="K29"/>
      <c r="M29"/>
      <c r="N29"/>
      <c r="O29"/>
      <c r="P29"/>
      <c r="Q29"/>
      <c r="R29"/>
      <c r="S29"/>
      <c r="T29"/>
      <c r="U29"/>
    </row>
    <row r="30" spans="1:21" ht="7.5" customHeight="1" x14ac:dyDescent="0.25">
      <c r="J30"/>
      <c r="K30"/>
      <c r="M30"/>
      <c r="N30"/>
      <c r="O30"/>
      <c r="P30"/>
      <c r="Q30"/>
      <c r="R30"/>
      <c r="S30"/>
      <c r="T30"/>
      <c r="U30"/>
    </row>
    <row r="31" spans="1:21" ht="106.5" customHeight="1" x14ac:dyDescent="0.25">
      <c r="A31" s="737" t="s">
        <v>864</v>
      </c>
      <c r="B31" s="737"/>
      <c r="C31" s="737"/>
      <c r="D31" s="737"/>
      <c r="E31" s="737"/>
      <c r="F31" s="737"/>
      <c r="J31"/>
      <c r="K31"/>
      <c r="M31"/>
      <c r="N31"/>
      <c r="O31"/>
      <c r="P31"/>
      <c r="Q31"/>
      <c r="R31"/>
      <c r="S31"/>
      <c r="T31"/>
      <c r="U31"/>
    </row>
    <row r="32" spans="1:21" ht="11.25" customHeight="1" x14ac:dyDescent="0.25">
      <c r="J32"/>
      <c r="K32"/>
      <c r="M32"/>
      <c r="N32"/>
      <c r="O32"/>
      <c r="P32"/>
      <c r="Q32"/>
      <c r="R32"/>
      <c r="S32"/>
      <c r="T32"/>
      <c r="U32"/>
    </row>
    <row r="33" spans="1:21" ht="187.5" customHeight="1" x14ac:dyDescent="0.25">
      <c r="B33" s="546">
        <f>'1.5 a 5 Mediana'!Z4</f>
        <v>0.89982993197278915</v>
      </c>
      <c r="C33" s="546">
        <f>D33-B33</f>
        <v>0.10017006802721085</v>
      </c>
      <c r="D33" s="547">
        <v>1</v>
      </c>
      <c r="J33"/>
      <c r="K33"/>
      <c r="M33"/>
      <c r="N33"/>
      <c r="O33"/>
      <c r="P33"/>
      <c r="Q33"/>
      <c r="R33"/>
      <c r="S33"/>
      <c r="T33"/>
      <c r="U33"/>
    </row>
    <row r="34" spans="1:21" ht="7.5" customHeight="1" x14ac:dyDescent="0.25">
      <c r="J34"/>
      <c r="K34"/>
      <c r="M34"/>
      <c r="N34"/>
      <c r="O34"/>
      <c r="P34"/>
      <c r="Q34"/>
      <c r="R34"/>
      <c r="S34"/>
      <c r="T34"/>
      <c r="U34"/>
    </row>
    <row r="35" spans="1:21" ht="24" customHeight="1" x14ac:dyDescent="0.25">
      <c r="A35" s="727" t="s">
        <v>1129</v>
      </c>
      <c r="B35" s="727"/>
      <c r="C35" s="727"/>
      <c r="D35" s="727"/>
      <c r="E35" s="727"/>
      <c r="F35" s="727"/>
      <c r="G35" s="6"/>
      <c r="J35"/>
      <c r="K35"/>
      <c r="M35"/>
      <c r="N35"/>
      <c r="O35"/>
      <c r="P35"/>
      <c r="Q35"/>
      <c r="R35"/>
      <c r="S35"/>
      <c r="T35"/>
      <c r="U35"/>
    </row>
    <row r="36" spans="1:21" ht="165.75" customHeight="1" x14ac:dyDescent="0.25">
      <c r="A36" s="732" t="s">
        <v>902</v>
      </c>
      <c r="B36" s="732"/>
      <c r="C36" s="732"/>
      <c r="D36" s="732"/>
      <c r="E36" s="732"/>
      <c r="F36" s="732"/>
      <c r="G36" s="6"/>
      <c r="H36" s="6"/>
      <c r="I36" s="6"/>
      <c r="K36" s="202"/>
    </row>
    <row r="37" spans="1:21" ht="7.5" customHeight="1" x14ac:dyDescent="0.25">
      <c r="G37" s="552"/>
      <c r="H37" s="552"/>
      <c r="I37" s="552"/>
      <c r="K37" s="202"/>
    </row>
    <row r="38" spans="1:21" ht="187.5" customHeight="1" x14ac:dyDescent="0.25">
      <c r="B38" s="546">
        <f>'1.5 a 5 Mediana'!Z93</f>
        <v>0.81470588235294117</v>
      </c>
      <c r="C38" s="546">
        <f>D38-B38</f>
        <v>0.18529411764705883</v>
      </c>
      <c r="D38" s="547">
        <v>1</v>
      </c>
    </row>
    <row r="39" spans="1:21" ht="11.25" customHeight="1" x14ac:dyDescent="0.25">
      <c r="G39" s="182"/>
      <c r="H39" s="181"/>
    </row>
    <row r="40" spans="1:21" ht="22.5" customHeight="1" x14ac:dyDescent="0.25">
      <c r="A40" s="733" t="s">
        <v>1130</v>
      </c>
      <c r="B40" s="733"/>
      <c r="C40" s="733"/>
      <c r="D40" s="733"/>
      <c r="E40" s="733"/>
      <c r="F40" s="733"/>
      <c r="G40" s="6"/>
    </row>
    <row r="41" spans="1:21" ht="171.75" customHeight="1" x14ac:dyDescent="0.25">
      <c r="A41" s="728" t="s">
        <v>865</v>
      </c>
      <c r="B41" s="728"/>
      <c r="C41" s="728"/>
      <c r="D41" s="728"/>
      <c r="E41" s="728"/>
      <c r="F41" s="728"/>
      <c r="G41" s="6"/>
      <c r="H41" s="6"/>
      <c r="I41" s="6"/>
    </row>
    <row r="42" spans="1:21" ht="7.5" customHeight="1" x14ac:dyDescent="0.25"/>
    <row r="43" spans="1:21" ht="187.5" customHeight="1" x14ac:dyDescent="0.25">
      <c r="B43" s="546">
        <f>'1.5 a 5 Mediana'!Z207</f>
        <v>0.875</v>
      </c>
      <c r="C43" s="546">
        <f>D43-B43</f>
        <v>0.125</v>
      </c>
      <c r="D43" s="547">
        <v>1</v>
      </c>
    </row>
    <row r="44" spans="1:21" ht="11.25" customHeight="1" x14ac:dyDescent="0.25"/>
    <row r="45" spans="1:21" ht="48" customHeight="1" x14ac:dyDescent="0.25">
      <c r="A45" s="738" t="s">
        <v>1100</v>
      </c>
      <c r="B45" s="738"/>
      <c r="C45" s="738"/>
      <c r="D45" s="738"/>
      <c r="E45" s="738"/>
      <c r="F45" s="738"/>
      <c r="G45" s="6"/>
    </row>
    <row r="46" spans="1:21" ht="11.25" customHeight="1" thickBot="1" x14ac:dyDescent="0.3"/>
    <row r="47" spans="1:21" ht="49.5" customHeight="1" thickTop="1" thickBot="1" x14ac:dyDescent="0.3">
      <c r="A47" s="594"/>
      <c r="B47" s="742" t="s">
        <v>1101</v>
      </c>
      <c r="C47" s="742"/>
      <c r="D47" s="742"/>
      <c r="E47" s="742"/>
      <c r="F47" s="743"/>
    </row>
    <row r="48" spans="1:21" ht="69" customHeight="1" thickTop="1" thickBot="1" x14ac:dyDescent="0.3">
      <c r="A48" s="594"/>
      <c r="B48" s="744" t="s">
        <v>1102</v>
      </c>
      <c r="C48" s="744"/>
      <c r="D48" s="744"/>
      <c r="E48" s="744"/>
      <c r="F48" s="745"/>
    </row>
    <row r="49" spans="1:9" ht="77.25" customHeight="1" thickTop="1" thickBot="1" x14ac:dyDescent="0.3">
      <c r="A49" s="594"/>
      <c r="B49" s="744" t="s">
        <v>1103</v>
      </c>
      <c r="C49" s="744"/>
      <c r="D49" s="744"/>
      <c r="E49" s="744"/>
      <c r="F49" s="745"/>
    </row>
    <row r="50" spans="1:9" ht="107.25" customHeight="1" thickTop="1" thickBot="1" x14ac:dyDescent="0.3">
      <c r="A50" s="594"/>
      <c r="B50" s="744" t="s">
        <v>1104</v>
      </c>
      <c r="C50" s="744"/>
      <c r="D50" s="744"/>
      <c r="E50" s="744"/>
      <c r="F50" s="745"/>
    </row>
    <row r="51" spans="1:9" ht="7.5" customHeight="1" thickTop="1" x14ac:dyDescent="0.25">
      <c r="B51" s="554"/>
      <c r="C51" s="554"/>
      <c r="D51" s="554"/>
      <c r="E51" s="590"/>
      <c r="F51" s="554"/>
    </row>
    <row r="52" spans="1:9" ht="22.5" customHeight="1" x14ac:dyDescent="0.25">
      <c r="A52" s="739" t="s">
        <v>1114</v>
      </c>
      <c r="B52" s="739"/>
      <c r="C52" s="739"/>
      <c r="D52" s="739"/>
      <c r="E52" s="739"/>
      <c r="F52" s="739"/>
    </row>
    <row r="53" spans="1:9" ht="17.25" customHeight="1" x14ac:dyDescent="0.25">
      <c r="A53" s="751" t="s">
        <v>1113</v>
      </c>
      <c r="B53" s="751"/>
      <c r="C53" s="751"/>
      <c r="D53" s="751"/>
      <c r="E53" s="751"/>
      <c r="F53" s="751"/>
    </row>
    <row r="54" spans="1:9" ht="21" customHeight="1" x14ac:dyDescent="0.25">
      <c r="A54" s="740" t="s">
        <v>1122</v>
      </c>
      <c r="B54" s="740"/>
      <c r="C54" s="740"/>
      <c r="D54" s="740"/>
      <c r="E54" s="740"/>
      <c r="F54" s="740"/>
    </row>
    <row r="55" spans="1:9" ht="20.25" customHeight="1" x14ac:dyDescent="0.25">
      <c r="A55" s="740" t="s">
        <v>1123</v>
      </c>
      <c r="B55" s="740"/>
      <c r="C55" s="740"/>
      <c r="D55" s="740"/>
      <c r="E55" s="740"/>
      <c r="F55" s="740"/>
    </row>
    <row r="56" spans="1:9" ht="22.5" customHeight="1" x14ac:dyDescent="0.25">
      <c r="A56" s="741" t="s">
        <v>1106</v>
      </c>
      <c r="B56" s="741"/>
      <c r="C56" s="741"/>
      <c r="D56" s="741"/>
      <c r="E56" s="741"/>
      <c r="F56" s="741"/>
    </row>
    <row r="57" spans="1:9" ht="37.5" customHeight="1" x14ac:dyDescent="0.25">
      <c r="A57" s="530" t="s">
        <v>1105</v>
      </c>
      <c r="B57" s="532" t="s">
        <v>1107</v>
      </c>
      <c r="C57" s="531" t="s">
        <v>1108</v>
      </c>
      <c r="D57" s="533" t="s">
        <v>1109</v>
      </c>
      <c r="E57" s="601" t="s">
        <v>1110</v>
      </c>
      <c r="F57" s="530" t="s">
        <v>1111</v>
      </c>
    </row>
    <row r="58" spans="1:9" ht="22.5" customHeight="1" x14ac:dyDescent="0.25">
      <c r="A58" s="535" t="s">
        <v>117</v>
      </c>
      <c r="B58" s="734" t="s">
        <v>1112</v>
      </c>
      <c r="C58" s="734"/>
      <c r="D58" s="734"/>
      <c r="E58" s="734"/>
      <c r="F58" s="734"/>
    </row>
    <row r="59" spans="1:9" ht="33.75" customHeight="1" x14ac:dyDescent="0.25">
      <c r="A59" s="536" t="s">
        <v>118</v>
      </c>
      <c r="B59" s="543">
        <f>'1.5 a 5 Mediana'!Z11</f>
        <v>1</v>
      </c>
      <c r="C59" s="543">
        <f>'1.5 a 5 Mediana'!Z13</f>
        <v>0.66666666666666674</v>
      </c>
      <c r="D59" s="537"/>
      <c r="E59" s="602"/>
      <c r="F59" s="544" t="str">
        <f>IF(AND(B59=1,C59=1),"CUMPLE","NO CUMPLE")</f>
        <v>NO CUMPLE</v>
      </c>
      <c r="G59" s="6"/>
      <c r="H59" s="6"/>
      <c r="I59" s="6"/>
    </row>
    <row r="60" spans="1:9" ht="7.5" customHeight="1" x14ac:dyDescent="0.25">
      <c r="G60" s="184"/>
      <c r="H60" s="184"/>
      <c r="I60" s="199"/>
    </row>
    <row r="61" spans="1:9" ht="33.75" customHeight="1" x14ac:dyDescent="0.25">
      <c r="A61" s="538" t="s">
        <v>0</v>
      </c>
      <c r="B61" s="543">
        <f>'1.5 a 5 Mediana'!Z28</f>
        <v>1</v>
      </c>
      <c r="C61" s="543">
        <f>'1.5 a 5 Mediana'!Z30</f>
        <v>0.8</v>
      </c>
      <c r="D61" s="537"/>
      <c r="E61" s="603">
        <f>'1.5 a 5 Mediana'!Z36</f>
        <v>0.66666666666666663</v>
      </c>
      <c r="F61" s="544" t="str">
        <f>IF(AND(B61=1,C61=1,E61=1),"CUMPLE","NO CUMPLE")</f>
        <v>NO CUMPLE</v>
      </c>
      <c r="G61" s="6"/>
      <c r="H61" s="6"/>
      <c r="I61" s="6"/>
    </row>
    <row r="62" spans="1:9" ht="7.5" customHeight="1" x14ac:dyDescent="0.25">
      <c r="G62" s="183"/>
      <c r="H62" s="181"/>
    </row>
    <row r="63" spans="1:9" ht="33.75" customHeight="1" x14ac:dyDescent="0.25">
      <c r="A63" s="538" t="s">
        <v>142</v>
      </c>
      <c r="B63" s="543">
        <f>'1.5 a 5 Mediana'!Z47</f>
        <v>1</v>
      </c>
      <c r="C63" s="543">
        <f>'1.5 a 5 Mediana'!Z49</f>
        <v>0.71428571428571419</v>
      </c>
      <c r="D63" s="537"/>
      <c r="E63" s="603">
        <f>'1.5 a 5 Mediana'!Z57</f>
        <v>1</v>
      </c>
      <c r="F63" s="544" t="str">
        <f>IF(AND(B63=1,C63=1,E63=1),"CUMPLE","NO CUMPLE")</f>
        <v>NO CUMPLE</v>
      </c>
      <c r="G63" s="183"/>
      <c r="H63" s="181"/>
    </row>
    <row r="64" spans="1:9" ht="8.25" customHeight="1" x14ac:dyDescent="0.25">
      <c r="G64" s="6"/>
      <c r="H64" s="6"/>
      <c r="I64" s="6"/>
    </row>
    <row r="65" spans="1:11" ht="33.75" customHeight="1" x14ac:dyDescent="0.25">
      <c r="A65" s="538" t="s">
        <v>150</v>
      </c>
      <c r="B65" s="543">
        <f>'1.5 a 5 Mediana'!Z64</f>
        <v>1</v>
      </c>
      <c r="C65" s="543">
        <f>'1.5 a 5 Mediana'!Z66</f>
        <v>1</v>
      </c>
      <c r="D65" s="537"/>
      <c r="E65" s="603">
        <f>'1.5 a 5 Mediana'!Z69</f>
        <v>0.75</v>
      </c>
      <c r="F65" s="544" t="str">
        <f>IF(AND(B65=1,C65=1,E65=1),"CUMPLE","NO CUMPLE")</f>
        <v>NO CUMPLE</v>
      </c>
      <c r="G65" s="6"/>
      <c r="H65" s="6"/>
      <c r="I65" s="6"/>
    </row>
    <row r="66" spans="1:11" ht="7.5" customHeight="1" x14ac:dyDescent="0.25">
      <c r="G66" s="6"/>
      <c r="H66" s="6"/>
      <c r="I66" s="6"/>
    </row>
    <row r="67" spans="1:11" ht="22.5" customHeight="1" x14ac:dyDescent="0.25">
      <c r="A67" s="535" t="s">
        <v>117</v>
      </c>
      <c r="B67" s="734" t="s">
        <v>154</v>
      </c>
      <c r="C67" s="734"/>
      <c r="D67" s="734"/>
      <c r="E67" s="734"/>
      <c r="F67" s="734"/>
      <c r="G67" s="6"/>
      <c r="H67" s="6"/>
      <c r="I67" s="6"/>
    </row>
    <row r="68" spans="1:11" ht="33.75" customHeight="1" x14ac:dyDescent="0.25">
      <c r="A68" s="538" t="s">
        <v>156</v>
      </c>
      <c r="B68" s="543">
        <f>'1.5 a 5 Mediana'!Z84</f>
        <v>1</v>
      </c>
      <c r="C68" s="539"/>
      <c r="D68" s="543">
        <f>'1.5 a 5 Mediana'!Z86</f>
        <v>1</v>
      </c>
      <c r="E68" s="603">
        <f>'1.5 a 5 Mediana'!Z88</f>
        <v>1</v>
      </c>
      <c r="F68" s="544" t="str">
        <f>IF(AND(B68=1,D68=1,E68=1),"CUMPLE","NO CUMPLE")</f>
        <v>CUMPLE</v>
      </c>
    </row>
    <row r="69" spans="1:11" ht="22.5" customHeight="1" x14ac:dyDescent="0.25">
      <c r="A69"/>
      <c r="B69"/>
      <c r="C69"/>
      <c r="D69"/>
      <c r="E69" s="197"/>
      <c r="F69"/>
    </row>
    <row r="70" spans="1:11" ht="22.5" customHeight="1" x14ac:dyDescent="0.25">
      <c r="A70" s="746" t="s">
        <v>1116</v>
      </c>
      <c r="B70" s="746"/>
      <c r="C70" s="747" t="s">
        <v>1115</v>
      </c>
      <c r="D70" s="747"/>
      <c r="E70" s="747"/>
      <c r="F70"/>
    </row>
    <row r="71" spans="1:11" ht="22.5" customHeight="1" x14ac:dyDescent="0.25">
      <c r="A71"/>
      <c r="B71"/>
      <c r="C71"/>
      <c r="D71"/>
      <c r="E71" s="197"/>
      <c r="F71"/>
      <c r="G71" s="549"/>
      <c r="H71" s="549"/>
      <c r="I71" s="549"/>
    </row>
    <row r="72" spans="1:11" ht="21.75" customHeight="1" x14ac:dyDescent="0.25">
      <c r="A72" s="753" t="s">
        <v>1117</v>
      </c>
      <c r="B72" s="753"/>
      <c r="C72" s="753"/>
      <c r="D72" s="753"/>
      <c r="E72" s="753"/>
      <c r="F72" s="753"/>
      <c r="J72"/>
      <c r="K72"/>
    </row>
    <row r="73" spans="1:11" ht="37.5" customHeight="1" x14ac:dyDescent="0.25">
      <c r="A73" s="530" t="s">
        <v>1105</v>
      </c>
      <c r="B73" s="532" t="s">
        <v>1107</v>
      </c>
      <c r="C73" s="531" t="s">
        <v>1108</v>
      </c>
      <c r="D73" s="533" t="s">
        <v>1109</v>
      </c>
      <c r="E73" s="601" t="s">
        <v>1110</v>
      </c>
      <c r="F73" s="530" t="s">
        <v>1111</v>
      </c>
      <c r="G73" s="6"/>
      <c r="H73" s="6"/>
      <c r="I73" s="6"/>
      <c r="J73"/>
      <c r="K73"/>
    </row>
    <row r="74" spans="1:11" ht="31.5" customHeight="1" x14ac:dyDescent="0.25">
      <c r="A74" s="535" t="s">
        <v>117</v>
      </c>
      <c r="B74" s="734" t="s">
        <v>165</v>
      </c>
      <c r="C74" s="734"/>
      <c r="D74" s="734"/>
      <c r="E74" s="734"/>
      <c r="F74" s="734"/>
      <c r="G74" s="6"/>
      <c r="H74" s="6"/>
      <c r="I74" s="6"/>
      <c r="J74"/>
      <c r="K74"/>
    </row>
    <row r="75" spans="1:11" ht="33.75" customHeight="1" x14ac:dyDescent="0.25">
      <c r="A75" s="529" t="s">
        <v>167</v>
      </c>
      <c r="B75" s="543">
        <f>'1.5 a 5 Mediana'!Z100</f>
        <v>1</v>
      </c>
      <c r="C75" s="543">
        <f>'1.5 a 5 Mediana'!Z102</f>
        <v>0.75</v>
      </c>
      <c r="D75" s="539"/>
      <c r="E75" s="604"/>
      <c r="F75" s="544" t="str">
        <f>IF(AND(B75=1,C75=1),"CUMPLE","NO CUMPLE")</f>
        <v>NO CUMPLE</v>
      </c>
      <c r="G75" s="6"/>
      <c r="H75" s="6"/>
      <c r="I75" s="6"/>
      <c r="J75"/>
      <c r="K75"/>
    </row>
    <row r="76" spans="1:11" ht="7.5" customHeight="1" x14ac:dyDescent="0.25">
      <c r="A76"/>
      <c r="B76"/>
      <c r="C76"/>
      <c r="D76"/>
      <c r="E76" s="197"/>
      <c r="F76"/>
      <c r="G76" s="6"/>
      <c r="H76" s="6"/>
      <c r="I76" s="6"/>
      <c r="J76"/>
      <c r="K76"/>
    </row>
    <row r="77" spans="1:11" ht="33.75" customHeight="1" x14ac:dyDescent="0.25">
      <c r="A77" s="529" t="s">
        <v>170</v>
      </c>
      <c r="B77" s="543">
        <f>'1.5 a 5 Mediana'!Z113</f>
        <v>1</v>
      </c>
      <c r="C77" s="543">
        <f>'1.5 a 5 Mediana'!Z115</f>
        <v>0.66600000000000004</v>
      </c>
      <c r="D77" s="543">
        <f>'1.5 a 5 Mediana'!Z120</f>
        <v>0.33333333333333331</v>
      </c>
      <c r="E77" s="604"/>
      <c r="F77" s="544" t="str">
        <f>IF(AND(B77=1,C77=1,D77=1),"CUMPLE","NO CUMPLE")</f>
        <v>NO CUMPLE</v>
      </c>
      <c r="G77" s="6"/>
      <c r="H77" s="6"/>
      <c r="I77" s="6"/>
      <c r="J77"/>
      <c r="K77"/>
    </row>
    <row r="78" spans="1:11" ht="7.5" customHeight="1" x14ac:dyDescent="0.25">
      <c r="A78" s="529"/>
      <c r="B78"/>
      <c r="C78"/>
      <c r="D78"/>
      <c r="E78" s="197"/>
      <c r="F78"/>
      <c r="G78" s="6"/>
      <c r="H78" s="6"/>
      <c r="I78" s="6"/>
      <c r="J78"/>
      <c r="K78"/>
    </row>
    <row r="79" spans="1:11" ht="22.5" customHeight="1" x14ac:dyDescent="0.25">
      <c r="A79" s="535" t="s">
        <v>117</v>
      </c>
      <c r="B79" s="734" t="s">
        <v>176</v>
      </c>
      <c r="C79" s="734"/>
      <c r="D79" s="734"/>
      <c r="E79" s="734"/>
      <c r="F79" s="734"/>
      <c r="G79" s="6"/>
      <c r="H79" s="6"/>
      <c r="I79" s="6"/>
      <c r="J79"/>
      <c r="K79"/>
    </row>
    <row r="80" spans="1:11" ht="34.5" customHeight="1" x14ac:dyDescent="0.25">
      <c r="A80" s="529" t="s">
        <v>178</v>
      </c>
      <c r="B80" s="543">
        <f>'1.5 a 5 Mediana'!Z134</f>
        <v>1</v>
      </c>
      <c r="C80" s="543">
        <f>'1.5 a 5 Mediana'!Z136</f>
        <v>1</v>
      </c>
      <c r="D80" s="543">
        <f>'1.5 a 5 Mediana'!Z139</f>
        <v>0.5</v>
      </c>
      <c r="E80" s="603">
        <f>'1.5 a 5 Mediana'!Z142</f>
        <v>0.5</v>
      </c>
      <c r="F80" s="544" t="str">
        <f>IF(AND(B80=1,C80=1,D80=1,E80=1),"CUMPLE","NO CUMPLE")</f>
        <v>NO CUMPLE</v>
      </c>
      <c r="G80" s="6"/>
      <c r="H80" s="6"/>
      <c r="I80" s="6"/>
      <c r="J80"/>
      <c r="K80"/>
    </row>
    <row r="81" spans="1:11" ht="7.5" customHeight="1" x14ac:dyDescent="0.25">
      <c r="A81" s="529"/>
      <c r="B81"/>
      <c r="C81"/>
      <c r="D81"/>
      <c r="E81" s="197"/>
      <c r="F81"/>
      <c r="G81" s="6"/>
      <c r="H81" s="6"/>
      <c r="I81" s="6"/>
      <c r="J81"/>
      <c r="K81"/>
    </row>
    <row r="82" spans="1:11" ht="34.5" customHeight="1" x14ac:dyDescent="0.25">
      <c r="A82" s="529" t="s">
        <v>181</v>
      </c>
      <c r="B82" s="543">
        <f>'1.5 a 5 Mediana'!Z150</f>
        <v>1</v>
      </c>
      <c r="C82" s="543">
        <f>'1.5 a 5 Mediana'!Z153</f>
        <v>1</v>
      </c>
      <c r="D82" s="543">
        <f>'1.5 a 5 Mediana'!Z159</f>
        <v>0.83500000000000008</v>
      </c>
      <c r="E82" s="603">
        <f>'1.5 a 5 Mediana'!Z168</f>
        <v>0.99900000000000011</v>
      </c>
      <c r="F82" s="544" t="str">
        <f>IF(AND(B82=1,C82=1,D82=1,E82=1),"CUMPLE","NO CUMPLE")</f>
        <v>NO CUMPLE</v>
      </c>
      <c r="G82" s="6"/>
      <c r="H82" s="6"/>
      <c r="I82" s="6"/>
      <c r="J82"/>
      <c r="K82"/>
    </row>
    <row r="83" spans="1:11" ht="7.5" customHeight="1" x14ac:dyDescent="0.25">
      <c r="A83" s="529"/>
      <c r="B83"/>
      <c r="C83"/>
      <c r="D83"/>
      <c r="E83" s="197"/>
      <c r="F83"/>
      <c r="G83" s="6"/>
      <c r="H83" s="6"/>
      <c r="I83" s="6"/>
      <c r="J83"/>
      <c r="K83"/>
    </row>
    <row r="84" spans="1:11" ht="22.5" customHeight="1" x14ac:dyDescent="0.25">
      <c r="A84" s="535" t="s">
        <v>117</v>
      </c>
      <c r="B84" s="734" t="s">
        <v>195</v>
      </c>
      <c r="C84" s="734"/>
      <c r="D84" s="734"/>
      <c r="E84" s="734"/>
      <c r="F84" s="734"/>
      <c r="G84" s="6"/>
      <c r="H84" s="6"/>
      <c r="I84" s="6"/>
      <c r="J84"/>
      <c r="K84"/>
    </row>
    <row r="85" spans="1:11" ht="34.5" customHeight="1" x14ac:dyDescent="0.25">
      <c r="A85" s="529" t="s">
        <v>197</v>
      </c>
      <c r="B85" s="543">
        <f>'1.5 a 5 Mediana'!Z182</f>
        <v>1</v>
      </c>
      <c r="C85" s="543">
        <f>'1.5 a 5 Mediana'!Z184</f>
        <v>1</v>
      </c>
      <c r="D85" s="543">
        <f>'1.5 a 5 Mediana'!Z188</f>
        <v>0.60000000000000009</v>
      </c>
      <c r="E85" s="604"/>
      <c r="F85" s="544" t="str">
        <f>IF(AND(B85=1,C85=1,D85=1),"CUMPLE","NO CUMPLE")</f>
        <v>NO CUMPLE</v>
      </c>
      <c r="G85" s="6"/>
      <c r="H85" s="6"/>
      <c r="I85" s="6"/>
      <c r="J85"/>
      <c r="K85"/>
    </row>
    <row r="86" spans="1:11" ht="7.5" customHeight="1" x14ac:dyDescent="0.25">
      <c r="A86" s="529"/>
      <c r="B86"/>
      <c r="C86"/>
      <c r="D86"/>
      <c r="E86" s="197"/>
      <c r="F86"/>
      <c r="G86" s="6"/>
      <c r="H86" s="6"/>
      <c r="I86" s="6"/>
      <c r="J86"/>
      <c r="K86"/>
    </row>
    <row r="87" spans="1:11" ht="43.5" customHeight="1" x14ac:dyDescent="0.25">
      <c r="A87" s="529" t="s">
        <v>205</v>
      </c>
      <c r="B87" s="545"/>
      <c r="C87" s="543">
        <f>'1.5 a 5 Mediana'!Z199</f>
        <v>0.66666666666666663</v>
      </c>
      <c r="D87" s="539"/>
      <c r="E87" s="604"/>
      <c r="F87" s="544" t="str">
        <f>IF(AND(C87=1),"CUMPLE","NO CUMPLE")</f>
        <v>NO CUMPLE</v>
      </c>
      <c r="G87" s="6"/>
      <c r="H87" s="6"/>
      <c r="I87" s="6"/>
      <c r="J87"/>
      <c r="K87"/>
    </row>
    <row r="88" spans="1:11" ht="22.5" customHeight="1" x14ac:dyDescent="0.25">
      <c r="A88" s="529"/>
      <c r="B88"/>
      <c r="C88"/>
      <c r="D88"/>
      <c r="E88" s="197"/>
      <c r="F88"/>
      <c r="G88" s="6"/>
      <c r="H88" s="6"/>
      <c r="I88" s="6"/>
      <c r="J88"/>
      <c r="K88"/>
    </row>
    <row r="89" spans="1:11" ht="22.5" customHeight="1" x14ac:dyDescent="0.25">
      <c r="A89" s="746" t="s">
        <v>1116</v>
      </c>
      <c r="B89" s="746"/>
      <c r="C89" s="747" t="s">
        <v>1118</v>
      </c>
      <c r="D89" s="747"/>
      <c r="E89" s="747"/>
      <c r="F89"/>
      <c r="G89" s="6"/>
      <c r="H89" s="6"/>
      <c r="I89" s="6"/>
      <c r="J89"/>
      <c r="K89"/>
    </row>
    <row r="90" spans="1:11" ht="22.5" customHeight="1" x14ac:dyDescent="0.25">
      <c r="A90" s="550"/>
      <c r="B90" s="550"/>
      <c r="C90" s="541"/>
      <c r="D90" s="541"/>
      <c r="E90" s="605"/>
      <c r="F90"/>
      <c r="G90" s="6"/>
      <c r="H90" s="6"/>
      <c r="I90" s="6"/>
      <c r="J90"/>
      <c r="K90"/>
    </row>
    <row r="91" spans="1:11" ht="22.5" customHeight="1" x14ac:dyDescent="0.25">
      <c r="A91"/>
      <c r="B91"/>
      <c r="C91"/>
      <c r="D91"/>
      <c r="E91" s="197"/>
      <c r="F91"/>
      <c r="G91" s="6"/>
      <c r="H91" s="6"/>
      <c r="I91" s="6"/>
      <c r="J91"/>
      <c r="K91"/>
    </row>
    <row r="92" spans="1:11" ht="22.5" customHeight="1" x14ac:dyDescent="0.25">
      <c r="A92" s="752" t="s">
        <v>1119</v>
      </c>
      <c r="B92" s="752"/>
      <c r="C92" s="752"/>
      <c r="D92" s="752"/>
      <c r="E92" s="752"/>
      <c r="F92" s="752"/>
      <c r="G92" s="6"/>
      <c r="H92" s="6"/>
      <c r="I92" s="6"/>
      <c r="J92"/>
      <c r="K92"/>
    </row>
    <row r="93" spans="1:11" ht="22.5" customHeight="1" x14ac:dyDescent="0.25">
      <c r="A93" s="530" t="s">
        <v>1105</v>
      </c>
      <c r="B93" s="532" t="s">
        <v>1107</v>
      </c>
      <c r="C93" s="531" t="s">
        <v>1108</v>
      </c>
      <c r="D93" s="533" t="s">
        <v>1109</v>
      </c>
      <c r="E93" s="601" t="s">
        <v>1110</v>
      </c>
      <c r="F93" s="530" t="s">
        <v>1111</v>
      </c>
      <c r="G93" s="6"/>
      <c r="H93" s="6"/>
      <c r="I93" s="6"/>
      <c r="J93"/>
      <c r="K93"/>
    </row>
    <row r="94" spans="1:11" ht="34.5" customHeight="1" x14ac:dyDescent="0.25">
      <c r="A94" s="535" t="s">
        <v>117</v>
      </c>
      <c r="B94" s="734" t="s">
        <v>210</v>
      </c>
      <c r="C94" s="734"/>
      <c r="D94" s="734"/>
      <c r="E94" s="734"/>
      <c r="F94" s="734"/>
      <c r="G94" s="6"/>
      <c r="H94" s="6"/>
      <c r="I94" s="6"/>
      <c r="J94"/>
      <c r="K94"/>
    </row>
    <row r="95" spans="1:11" ht="33.75" customHeight="1" x14ac:dyDescent="0.25">
      <c r="A95" s="529" t="s">
        <v>212</v>
      </c>
      <c r="B95" s="543">
        <f>'1.5 a 5 Mediana'!Z214</f>
        <v>1</v>
      </c>
      <c r="C95" s="543">
        <f>'1.5 a 5 Mediana'!Z218</f>
        <v>0.5</v>
      </c>
      <c r="D95" s="543">
        <f>'1.5 a 5 Mediana'!Z224</f>
        <v>0.75</v>
      </c>
      <c r="E95" s="604"/>
      <c r="F95" s="544" t="str">
        <f>IF(AND(B95=1,C95=1,D95=1),"CUMPLE","NO CUMPLE")</f>
        <v>NO CUMPLE</v>
      </c>
      <c r="G95" s="6"/>
      <c r="H95" s="6"/>
      <c r="I95" s="6"/>
      <c r="J95"/>
      <c r="K95"/>
    </row>
    <row r="96" spans="1:11" ht="7.5" customHeight="1" x14ac:dyDescent="0.25">
      <c r="A96"/>
      <c r="B96"/>
      <c r="C96"/>
      <c r="D96"/>
      <c r="E96" s="197"/>
      <c r="F96"/>
      <c r="G96" s="6"/>
      <c r="H96" s="6"/>
      <c r="I96" s="6"/>
      <c r="J96"/>
      <c r="K96"/>
    </row>
    <row r="97" spans="1:11" ht="34.5" customHeight="1" x14ac:dyDescent="0.25">
      <c r="A97" s="529" t="s">
        <v>222</v>
      </c>
      <c r="B97" s="543">
        <f>'1.5 a 5 Mediana'!Z234</f>
        <v>1</v>
      </c>
      <c r="C97" s="543">
        <f>'1.5 a 5 Mediana'!Z235</f>
        <v>1</v>
      </c>
      <c r="D97" s="543">
        <f>'1.5 a 5 Mediana'!Z238</f>
        <v>0</v>
      </c>
      <c r="E97" s="603">
        <f>'1.5 a 5 Mediana'!Z240</f>
        <v>1</v>
      </c>
      <c r="F97" s="544" t="str">
        <f>IF(AND(B97=1,C97=1,D97=1,E97=1),"CUMPLE","NO CUMPLE")</f>
        <v>NO CUMPLE</v>
      </c>
      <c r="G97" s="6"/>
      <c r="H97" s="6"/>
      <c r="I97" s="6"/>
      <c r="J97"/>
      <c r="K97"/>
    </row>
    <row r="98" spans="1:11" ht="7.5" customHeight="1" x14ac:dyDescent="0.25">
      <c r="A98" s="529"/>
      <c r="B98"/>
      <c r="C98"/>
      <c r="D98"/>
      <c r="E98" s="197"/>
      <c r="F98"/>
      <c r="G98" s="6"/>
      <c r="H98" s="6"/>
      <c r="I98" s="6"/>
      <c r="J98"/>
      <c r="K98"/>
    </row>
    <row r="99" spans="1:11" ht="34.5" customHeight="1" x14ac:dyDescent="0.25">
      <c r="A99" s="529" t="s">
        <v>224</v>
      </c>
      <c r="B99" s="543">
        <f>'1.5 a 5 Mediana'!Z250</f>
        <v>1</v>
      </c>
      <c r="C99" s="543">
        <f>'1.5 a 5 Mediana'!Z251</f>
        <v>1</v>
      </c>
      <c r="D99" s="543">
        <f>'1.5 a 5 Mediana'!Z252</f>
        <v>1</v>
      </c>
      <c r="E99" s="603">
        <f>'1.5 a 5 Mediana'!Z254</f>
        <v>1</v>
      </c>
      <c r="F99" s="544" t="str">
        <f>IF(AND(B99=1,C99=1,D99=1,E99=1),"CUMPLE","NO CUMPLE")</f>
        <v>CUMPLE</v>
      </c>
      <c r="G99" s="6"/>
      <c r="H99" s="6"/>
      <c r="I99" s="6"/>
      <c r="J99"/>
      <c r="K99"/>
    </row>
    <row r="100" spans="1:11" ht="7.5" customHeight="1" x14ac:dyDescent="0.25">
      <c r="A100" s="529"/>
      <c r="B100"/>
      <c r="C100"/>
      <c r="D100"/>
      <c r="E100" s="197"/>
      <c r="F100"/>
      <c r="G100" s="6"/>
      <c r="H100" s="6"/>
      <c r="I100" s="6"/>
      <c r="J100"/>
      <c r="K100"/>
    </row>
    <row r="101" spans="1:11" ht="34.5" customHeight="1" x14ac:dyDescent="0.25">
      <c r="A101" s="529" t="s">
        <v>228</v>
      </c>
      <c r="B101" s="543">
        <f>'1.5 a 5 Mediana'!Z262</f>
        <v>1</v>
      </c>
      <c r="C101" s="543">
        <f>'1.5 a 5 Mediana'!Z264</f>
        <v>0.99999999999999989</v>
      </c>
      <c r="D101" s="539"/>
      <c r="E101" s="604"/>
      <c r="F101" s="544" t="str">
        <f>IF(AND(B101=1,C101=1),"CUMPLE","NO CUMPLE")</f>
        <v>CUMPLE</v>
      </c>
      <c r="G101" s="6"/>
      <c r="H101" s="6"/>
      <c r="I101" s="6"/>
      <c r="J101"/>
      <c r="K101"/>
    </row>
    <row r="102" spans="1:11" ht="7.5" customHeight="1" x14ac:dyDescent="0.25">
      <c r="A102" s="529"/>
      <c r="B102"/>
      <c r="C102"/>
      <c r="D102"/>
      <c r="E102" s="197"/>
      <c r="F102"/>
      <c r="G102" s="6"/>
      <c r="H102" s="6"/>
      <c r="I102" s="6"/>
      <c r="J102"/>
      <c r="K102"/>
    </row>
    <row r="103" spans="1:11" ht="30" customHeight="1" x14ac:dyDescent="0.25">
      <c r="A103" s="535" t="s">
        <v>117</v>
      </c>
      <c r="B103" s="734" t="s">
        <v>231</v>
      </c>
      <c r="C103" s="734"/>
      <c r="D103" s="734"/>
      <c r="E103" s="734"/>
      <c r="F103" s="734"/>
      <c r="G103" s="6"/>
      <c r="H103" s="6"/>
      <c r="I103" s="6"/>
      <c r="J103"/>
      <c r="K103"/>
    </row>
    <row r="104" spans="1:11" ht="33.75" customHeight="1" x14ac:dyDescent="0.25">
      <c r="A104" s="529" t="s">
        <v>233</v>
      </c>
      <c r="B104" s="543">
        <f>'1.5 a 5 Mediana'!Z280</f>
        <v>1</v>
      </c>
      <c r="C104" s="543">
        <f>'1.5 a 5 Mediana'!Z282</f>
        <v>0.75</v>
      </c>
      <c r="D104" s="539"/>
      <c r="E104" s="603">
        <f>'1.5 a 5 Mediana'!Z287</f>
        <v>1</v>
      </c>
      <c r="F104" s="544" t="str">
        <f>IF(AND(B104=1,C104=1,E104=1),"CUMPLE","NO CUMPLE")</f>
        <v>NO CUMPLE</v>
      </c>
      <c r="G104" s="6"/>
      <c r="H104" s="6"/>
      <c r="I104" s="6"/>
      <c r="J104"/>
      <c r="K104"/>
    </row>
    <row r="105" spans="1:11" ht="22.5" customHeight="1" x14ac:dyDescent="0.25">
      <c r="A105" s="529"/>
      <c r="B105"/>
      <c r="C105"/>
      <c r="D105"/>
      <c r="E105" s="197"/>
      <c r="F105"/>
      <c r="G105" s="6"/>
      <c r="H105" s="6"/>
      <c r="I105" s="6"/>
      <c r="J105"/>
      <c r="K105"/>
    </row>
    <row r="106" spans="1:11" ht="33.75" customHeight="1" x14ac:dyDescent="0.25">
      <c r="A106" s="746" t="s">
        <v>1116</v>
      </c>
      <c r="B106" s="746"/>
      <c r="C106" s="747" t="s">
        <v>1120</v>
      </c>
      <c r="D106" s="747"/>
      <c r="E106" s="747"/>
      <c r="F106"/>
      <c r="G106" s="6"/>
      <c r="H106" s="6"/>
      <c r="I106" s="6"/>
      <c r="J106"/>
      <c r="K106"/>
    </row>
    <row r="107" spans="1:11" ht="223.5" customHeight="1" x14ac:dyDescent="0.25">
      <c r="A107" s="550"/>
      <c r="B107" s="550"/>
      <c r="C107" s="551"/>
      <c r="D107" s="551"/>
      <c r="E107" s="606"/>
      <c r="F107"/>
      <c r="G107" s="6"/>
      <c r="H107" s="6"/>
      <c r="I107" s="6"/>
      <c r="J107"/>
      <c r="K107"/>
    </row>
    <row r="108" spans="1:11" ht="223.5" customHeight="1" x14ac:dyDescent="0.25">
      <c r="A108"/>
      <c r="B108"/>
      <c r="C108"/>
      <c r="D108"/>
      <c r="E108" s="197"/>
      <c r="F108"/>
      <c r="G108" s="6"/>
      <c r="H108" s="6"/>
      <c r="I108" s="6"/>
      <c r="J108"/>
      <c r="K108"/>
    </row>
    <row r="109" spans="1:11" ht="22.5" customHeight="1" x14ac:dyDescent="0.25">
      <c r="A109" s="748" t="s">
        <v>1132</v>
      </c>
      <c r="B109" s="748"/>
      <c r="C109" s="748"/>
      <c r="D109" s="748"/>
      <c r="E109" s="748"/>
      <c r="F109" s="748"/>
      <c r="G109" s="6"/>
      <c r="H109" s="6"/>
      <c r="I109" s="6"/>
      <c r="J109"/>
      <c r="K109"/>
    </row>
    <row r="110" spans="1:11" ht="53.25" customHeight="1" x14ac:dyDescent="0.25">
      <c r="A110" s="722" t="s">
        <v>1133</v>
      </c>
      <c r="B110" s="722"/>
      <c r="C110" s="722"/>
      <c r="D110" s="722"/>
      <c r="E110" s="722"/>
      <c r="F110" s="722"/>
      <c r="G110" s="6"/>
      <c r="H110" s="6"/>
      <c r="I110" s="6"/>
      <c r="J110"/>
      <c r="K110"/>
    </row>
    <row r="111" spans="1:11" ht="50.25" customHeight="1" x14ac:dyDescent="0.25">
      <c r="A111" s="722" t="s">
        <v>1121</v>
      </c>
      <c r="B111" s="722"/>
      <c r="C111" s="722"/>
      <c r="D111" s="722"/>
      <c r="E111" s="722"/>
      <c r="F111" s="722"/>
      <c r="G111" s="6"/>
      <c r="H111" s="6"/>
      <c r="I111" s="6"/>
      <c r="J111"/>
      <c r="K111"/>
    </row>
    <row r="112" spans="1:11" customFormat="1" ht="21" customHeight="1" x14ac:dyDescent="0.25">
      <c r="E112" s="197"/>
    </row>
    <row r="113" spans="1:21" ht="21.75" customHeight="1" x14ac:dyDescent="0.25">
      <c r="A113" s="730" t="s">
        <v>1124</v>
      </c>
      <c r="B113" s="730"/>
      <c r="C113" s="730"/>
      <c r="D113" s="730"/>
      <c r="E113" s="595" t="s">
        <v>1134</v>
      </c>
      <c r="F113"/>
      <c r="I113" s="200"/>
      <c r="J113"/>
      <c r="K113"/>
    </row>
    <row r="114" spans="1:21" x14ac:dyDescent="0.25">
      <c r="A114" s="813" t="s">
        <v>118</v>
      </c>
      <c r="B114" s="813"/>
      <c r="C114" s="813"/>
      <c r="D114" s="813"/>
      <c r="E114" s="596"/>
      <c r="F114"/>
      <c r="G114"/>
      <c r="H114"/>
      <c r="I114"/>
      <c r="J114"/>
      <c r="K114"/>
    </row>
    <row r="115" spans="1:21" ht="45" hidden="1" customHeight="1" x14ac:dyDescent="0.25">
      <c r="A115" s="721" t="str">
        <f>IF('1.5 a 5 Mediana'!V11=TRUE,"",'1.5 a 5 Mediana'!J11)</f>
        <v/>
      </c>
      <c r="B115" s="721"/>
      <c r="C115" s="721"/>
      <c r="D115" s="721"/>
      <c r="E115" s="597" t="str">
        <f>MID(F115,1,7)</f>
        <v/>
      </c>
      <c r="F115" s="200" t="str">
        <f>IF('1.5 a 5 Mediana'!V11=TRUE,"",'1.5 a 5 Mediana'!I11)</f>
        <v/>
      </c>
      <c r="G115"/>
      <c r="H115"/>
      <c r="I115"/>
      <c r="J115"/>
      <c r="K115"/>
    </row>
    <row r="116" spans="1:21" ht="45" customHeight="1" x14ac:dyDescent="0.25">
      <c r="A116" s="721" t="str">
        <f>IF('1.5 a 5 Mediana'!V12=TRUE,"",'1.5 a 5 Mediana'!J12)</f>
        <v xml:space="preserve">Cuenta con una administración de su oferta de productos y/o servicios que le permite a la Empresa de TI:
</v>
      </c>
      <c r="B116" s="721"/>
      <c r="C116" s="721"/>
      <c r="D116" s="721"/>
      <c r="E116" s="597" t="str">
        <f t="shared" ref="E116" si="0">MID(F116,1,7)</f>
        <v>1.1.2.1</v>
      </c>
      <c r="F116" s="200" t="str">
        <f>IF('1.5 a 5 Mediana'!V12=TRUE,"",'1.5 a 5 Mediana'!I12)</f>
        <v>1.1.2.1</v>
      </c>
      <c r="G116"/>
      <c r="H116"/>
      <c r="I116"/>
      <c r="J116"/>
      <c r="K116"/>
    </row>
    <row r="117" spans="1:21" s="1" customFormat="1" ht="45" hidden="1" customHeight="1" x14ac:dyDescent="0.25">
      <c r="A117" s="724" t="str">
        <f>IF('1.5 a 5 Mediana'!V13=TRUE,"",'1.5 a 5 Mediana'!J13)</f>
        <v/>
      </c>
      <c r="B117" s="724"/>
      <c r="C117" s="724"/>
      <c r="D117" s="724"/>
      <c r="E117" s="597" t="str">
        <f t="shared" ref="E117:E161" si="1">MID(F117,1,7)</f>
        <v/>
      </c>
      <c r="F117" s="200" t="str">
        <f>IF('1.5 a 5 Mediana'!V13=TRUE,"",'1.5 a 5 Mediana'!I13)</f>
        <v/>
      </c>
      <c r="I117" s="198"/>
      <c r="L117"/>
      <c r="M117" s="6"/>
      <c r="N117" s="6"/>
      <c r="O117" s="6"/>
      <c r="P117" s="6"/>
      <c r="Q117" s="6"/>
      <c r="R117" s="6"/>
      <c r="S117" s="6"/>
      <c r="T117" s="6"/>
      <c r="U117" s="6"/>
    </row>
    <row r="118" spans="1:21" s="1" customFormat="1" ht="66.75" hidden="1" customHeight="1" x14ac:dyDescent="0.25">
      <c r="A118" s="724" t="str">
        <f>IF('1.5 a 5 Mediana'!V14=TRUE,"",'1.5 a 5 Mediana'!J14)</f>
        <v/>
      </c>
      <c r="B118" s="724"/>
      <c r="C118" s="724"/>
      <c r="D118" s="724"/>
      <c r="E118" s="597" t="str">
        <f t="shared" si="1"/>
        <v/>
      </c>
      <c r="F118" s="200" t="str">
        <f>IF('1.5 a 5 Mediana'!V14=TRUE,"",'1.5 a 5 Mediana'!I14)</f>
        <v/>
      </c>
      <c r="I118" s="198"/>
      <c r="L118"/>
      <c r="M118" s="6"/>
      <c r="N118" s="6"/>
      <c r="O118" s="6"/>
      <c r="P118" s="6"/>
      <c r="Q118" s="6"/>
      <c r="R118" s="6"/>
      <c r="S118" s="6"/>
      <c r="T118" s="6"/>
      <c r="U118" s="6"/>
    </row>
    <row r="119" spans="1:21" s="1" customFormat="1" ht="45" hidden="1" customHeight="1" x14ac:dyDescent="0.25">
      <c r="A119" s="724" t="str">
        <f>IF('1.5 a 5 Mediana'!V15=TRUE,"",'1.5 a 5 Mediana'!J15)</f>
        <v/>
      </c>
      <c r="B119" s="724"/>
      <c r="C119" s="724"/>
      <c r="D119" s="724"/>
      <c r="E119" s="597" t="str">
        <f t="shared" si="1"/>
        <v/>
      </c>
      <c r="F119" s="200" t="str">
        <f>IF('1.5 a 5 Mediana'!V15=TRUE,"",'1.5 a 5 Mediana'!I15)</f>
        <v/>
      </c>
      <c r="I119" s="198"/>
      <c r="L119"/>
      <c r="M119" s="6"/>
      <c r="N119" s="6"/>
      <c r="O119" s="6"/>
      <c r="P119" s="6"/>
      <c r="Q119" s="6"/>
      <c r="R119" s="6"/>
      <c r="S119" s="6"/>
      <c r="T119" s="6"/>
      <c r="U119" s="6"/>
    </row>
    <row r="120" spans="1:21" s="1" customFormat="1" ht="45" hidden="1" customHeight="1" x14ac:dyDescent="0.25">
      <c r="A120" s="724" t="str">
        <f>IF('1.5 a 5 Mediana'!V16=TRUE,"",'1.5 a 5 Mediana'!J16)</f>
        <v/>
      </c>
      <c r="B120" s="724"/>
      <c r="C120" s="724"/>
      <c r="D120" s="724"/>
      <c r="E120" s="597" t="str">
        <f t="shared" si="1"/>
        <v/>
      </c>
      <c r="F120" s="200" t="str">
        <f>IF('1.5 a 5 Mediana'!V16=TRUE,"",'1.5 a 5 Mediana'!I16)</f>
        <v/>
      </c>
      <c r="I120" s="198"/>
      <c r="L120"/>
      <c r="M120" s="6"/>
      <c r="N120" s="6"/>
      <c r="O120" s="6"/>
      <c r="P120" s="6"/>
      <c r="Q120" s="6"/>
      <c r="R120" s="6"/>
      <c r="S120" s="6"/>
      <c r="T120" s="6"/>
      <c r="U120" s="6"/>
    </row>
    <row r="121" spans="1:21" s="1" customFormat="1" ht="45" customHeight="1" x14ac:dyDescent="0.25">
      <c r="A121" s="724" t="str">
        <f>IF('1.5 a 5 Mediana'!V17=TRUE,"",'1.5 a 5 Mediana'!J17)</f>
        <v xml:space="preserve">Actualizar los servicios  que se encuentran en operación y aquellos que se pueden implementar </v>
      </c>
      <c r="B121" s="724"/>
      <c r="C121" s="724"/>
      <c r="D121" s="724"/>
      <c r="E121" s="597" t="str">
        <f t="shared" si="1"/>
        <v>1.1.2.1</v>
      </c>
      <c r="F121" s="200" t="str">
        <f>IF('1.5 a 5 Mediana'!V17=TRUE,"",'1.5 a 5 Mediana'!I17)</f>
        <v>1.1.2.1.E</v>
      </c>
      <c r="I121" s="198"/>
      <c r="L121"/>
      <c r="M121" s="6"/>
      <c r="N121" s="6"/>
      <c r="O121" s="6"/>
      <c r="P121" s="6"/>
      <c r="Q121" s="6"/>
      <c r="R121" s="6"/>
      <c r="S121" s="6"/>
      <c r="T121" s="6"/>
      <c r="U121" s="6"/>
    </row>
    <row r="122" spans="1:21" s="1" customFormat="1" ht="45" customHeight="1" x14ac:dyDescent="0.25">
      <c r="A122" s="724" t="str">
        <f>IF('1.5 a 5 Mediana'!V18=TRUE,"",'1.5 a 5 Mediana'!J18)</f>
        <v>Evaluar detalladamente los servicios para decidir su viabilidad de acuerdo a su valor/rentabilidad, beneficios, costos, riesgos y alineamiento con la estrategia del negocio</v>
      </c>
      <c r="B122" s="724"/>
      <c r="C122" s="724"/>
      <c r="D122" s="724"/>
      <c r="E122" s="597" t="str">
        <f t="shared" si="1"/>
        <v>1.1.2.1</v>
      </c>
      <c r="F122" s="200" t="str">
        <f>IF('1.5 a 5 Mediana'!V18=TRUE,"",'1.5 a 5 Mediana'!I18)</f>
        <v>1.1.2.1.F</v>
      </c>
      <c r="I122" s="198"/>
      <c r="L122"/>
      <c r="M122" s="6"/>
      <c r="N122" s="6"/>
      <c r="O122" s="6"/>
      <c r="P122" s="6"/>
      <c r="Q122" s="6"/>
      <c r="R122" s="6"/>
      <c r="S122" s="6"/>
      <c r="T122" s="6"/>
      <c r="U122" s="6"/>
    </row>
    <row r="123" spans="1:21" s="1" customFormat="1" ht="45" customHeight="1" x14ac:dyDescent="0.25">
      <c r="A123" s="724" t="str">
        <f>IF('1.5 a 5 Mediana'!V19=TRUE,"",'1.5 a 5 Mediana'!J19)</f>
        <v xml:space="preserve">Dar un seguimiento a los beneficios obtenidos a través de los servicios y a la evolución de los servicios lo largo de su ciclo de vida; y hacer un análisis comparativo de los resultados obtenidos internamente </v>
      </c>
      <c r="B123" s="724"/>
      <c r="C123" s="724"/>
      <c r="D123" s="724"/>
      <c r="E123" s="597" t="str">
        <f t="shared" si="1"/>
        <v>1.1.2.1</v>
      </c>
      <c r="F123" s="200" t="str">
        <f>IF('1.5 a 5 Mediana'!V19=TRUE,"",'1.5 a 5 Mediana'!I19)</f>
        <v>1.1.2.1.G</v>
      </c>
      <c r="I123" s="198"/>
      <c r="L123"/>
      <c r="M123" s="6"/>
      <c r="N123" s="6"/>
      <c r="O123" s="6"/>
      <c r="P123" s="6"/>
      <c r="Q123" s="6"/>
      <c r="R123" s="6"/>
      <c r="S123" s="6"/>
      <c r="T123" s="6"/>
      <c r="U123" s="6"/>
    </row>
    <row r="124" spans="1:21" s="1" customFormat="1" ht="45" hidden="1" customHeight="1" x14ac:dyDescent="0.25">
      <c r="A124" s="724" t="str">
        <f>IF('1.5 a 5 Mediana'!V20=TRUE,"",'1.5 a 5 Mediana'!J20)</f>
        <v/>
      </c>
      <c r="B124" s="724"/>
      <c r="C124" s="724"/>
      <c r="D124" s="724"/>
      <c r="E124" s="597" t="str">
        <f t="shared" si="1"/>
        <v/>
      </c>
      <c r="F124" s="200" t="str">
        <f>IF('1.5 a 5 Mediana'!V20=TRUE,"",'1.5 a 5 Mediana'!I20)</f>
        <v/>
      </c>
      <c r="I124" s="198"/>
      <c r="L124"/>
      <c r="M124" s="6"/>
      <c r="N124" s="6"/>
      <c r="O124" s="6"/>
      <c r="P124" s="6"/>
      <c r="Q124" s="6"/>
      <c r="R124" s="6"/>
      <c r="S124" s="6"/>
      <c r="T124" s="6"/>
      <c r="U124" s="6"/>
    </row>
    <row r="125" spans="1:21" s="1" customFormat="1" ht="45" hidden="1" customHeight="1" x14ac:dyDescent="0.25">
      <c r="A125" s="721" t="str">
        <f>IF('1.5 a 5 Mediana'!V21=TRUE,"",'1.5 a 5 Mediana'!J21)</f>
        <v/>
      </c>
      <c r="B125" s="721"/>
      <c r="C125" s="721"/>
      <c r="D125" s="721"/>
      <c r="E125" s="597" t="str">
        <f t="shared" si="1"/>
        <v/>
      </c>
      <c r="F125" s="200" t="str">
        <f>IF('1.5 a 5 Mediana'!V21=TRUE,"",'1.5 a 5 Mediana'!I21)</f>
        <v/>
      </c>
      <c r="I125" s="198"/>
      <c r="L125"/>
      <c r="M125" s="6"/>
      <c r="N125" s="6"/>
      <c r="O125" s="6"/>
      <c r="P125" s="6"/>
      <c r="Q125" s="6"/>
      <c r="R125" s="6"/>
      <c r="S125" s="6"/>
      <c r="T125" s="6"/>
      <c r="U125" s="6"/>
    </row>
    <row r="126" spans="1:21" s="1" customFormat="1" x14ac:dyDescent="0.25">
      <c r="A126" s="813" t="str">
        <f>IF('1.5 a 5 Mediana'!V23=TRUE,"",'1.5 a 5 Mediana'!J23)</f>
        <v>1.2 Administración del Valor del Cliente para la Empresa de TI</v>
      </c>
      <c r="B126" s="813"/>
      <c r="C126" s="813"/>
      <c r="D126" s="813"/>
      <c r="E126" s="597" t="str">
        <f t="shared" si="1"/>
        <v/>
      </c>
      <c r="F126" s="200"/>
      <c r="I126" s="198"/>
      <c r="L126"/>
      <c r="M126" s="6"/>
      <c r="N126" s="6"/>
      <c r="O126" s="6"/>
      <c r="P126" s="6"/>
      <c r="Q126" s="6"/>
      <c r="R126" s="6"/>
      <c r="S126" s="6"/>
      <c r="T126" s="6"/>
      <c r="U126" s="6"/>
    </row>
    <row r="127" spans="1:21" s="1" customFormat="1" ht="43.5" hidden="1" customHeight="1" x14ac:dyDescent="0.25">
      <c r="A127" s="721" t="str">
        <f>IF('1.5 a 5 Mediana'!V28=TRUE,"",'1.5 a 5 Mediana'!J28)</f>
        <v/>
      </c>
      <c r="B127" s="721"/>
      <c r="C127" s="721"/>
      <c r="D127" s="721"/>
      <c r="E127" s="597" t="str">
        <f t="shared" si="1"/>
        <v/>
      </c>
      <c r="F127" s="200" t="str">
        <f>IF('1.5 a 5 Mediana'!V28=TRUE,"",'1.5 a 5 Mediana'!I28)</f>
        <v/>
      </c>
      <c r="I127" s="198"/>
      <c r="L127"/>
      <c r="M127" s="6"/>
      <c r="N127" s="6"/>
      <c r="O127" s="6"/>
      <c r="P127" s="6"/>
      <c r="Q127" s="6"/>
      <c r="R127" s="6"/>
      <c r="S127" s="6"/>
      <c r="T127" s="6"/>
      <c r="U127" s="6"/>
    </row>
    <row r="128" spans="1:21" s="1" customFormat="1" ht="43.5" hidden="1" customHeight="1" x14ac:dyDescent="0.25">
      <c r="A128" s="721" t="str">
        <f>IF('1.5 a 5 Mediana'!V29=TRUE,"",'1.5 a 5 Mediana'!J29)</f>
        <v/>
      </c>
      <c r="B128" s="721"/>
      <c r="C128" s="721"/>
      <c r="D128" s="721"/>
      <c r="E128" s="597" t="str">
        <f t="shared" ref="E128" si="2">MID(F128,1,7)</f>
        <v/>
      </c>
      <c r="F128" s="200" t="str">
        <f>IF('1.5 a 5 Mediana'!V29=TRUE,"",'1.5 a 5 Mediana'!I29)</f>
        <v/>
      </c>
      <c r="I128" s="198"/>
      <c r="L128"/>
      <c r="M128" s="6"/>
      <c r="N128" s="6"/>
      <c r="O128" s="6"/>
      <c r="P128" s="6"/>
      <c r="Q128" s="6"/>
      <c r="R128" s="6"/>
      <c r="S128" s="6"/>
      <c r="T128" s="6"/>
      <c r="U128" s="6"/>
    </row>
    <row r="129" spans="1:21" s="1" customFormat="1" ht="43.5" hidden="1" customHeight="1" x14ac:dyDescent="0.25">
      <c r="A129" s="724" t="str">
        <f>IF('1.5 a 5 Mediana'!V30=TRUE,"",'1.5 a 5 Mediana'!J30)</f>
        <v/>
      </c>
      <c r="B129" s="724"/>
      <c r="C129" s="724"/>
      <c r="D129" s="724"/>
      <c r="E129" s="597" t="str">
        <f t="shared" si="1"/>
        <v/>
      </c>
      <c r="F129" s="200" t="str">
        <f>IF('1.5 a 5 Mediana'!V30=TRUE,"",'1.5 a 5 Mediana'!I30)</f>
        <v/>
      </c>
      <c r="I129" s="198"/>
      <c r="L129"/>
      <c r="M129" s="6"/>
      <c r="N129" s="6"/>
      <c r="O129" s="6"/>
      <c r="P129" s="6"/>
      <c r="Q129" s="6"/>
      <c r="R129" s="6"/>
      <c r="S129" s="6"/>
      <c r="T129" s="6"/>
      <c r="U129" s="6"/>
    </row>
    <row r="130" spans="1:21" s="1" customFormat="1" ht="43.5" hidden="1" customHeight="1" x14ac:dyDescent="0.25">
      <c r="A130" s="724" t="str">
        <f>IF('1.5 a 5 Mediana'!V31=TRUE,"",'1.5 a 5 Mediana'!J31)</f>
        <v/>
      </c>
      <c r="B130" s="724"/>
      <c r="C130" s="724"/>
      <c r="D130" s="724"/>
      <c r="E130" s="597" t="str">
        <f t="shared" si="1"/>
        <v/>
      </c>
      <c r="F130" s="200" t="str">
        <f>IF('1.5 a 5 Mediana'!V31=TRUE,"",'1.5 a 5 Mediana'!I31)</f>
        <v/>
      </c>
      <c r="I130" s="198"/>
      <c r="L130"/>
      <c r="M130" s="6"/>
      <c r="N130" s="6"/>
      <c r="O130" s="6"/>
      <c r="P130" s="6"/>
      <c r="Q130" s="6"/>
      <c r="R130" s="6"/>
      <c r="S130" s="6"/>
      <c r="T130" s="6"/>
      <c r="U130" s="6"/>
    </row>
    <row r="131" spans="1:21" s="1" customFormat="1" ht="43.5" hidden="1" customHeight="1" x14ac:dyDescent="0.25">
      <c r="A131" s="724" t="str">
        <f>IF('1.5 a 5 Mediana'!V32=TRUE,"",'1.5 a 5 Mediana'!J32)</f>
        <v/>
      </c>
      <c r="B131" s="724"/>
      <c r="C131" s="724"/>
      <c r="D131" s="724"/>
      <c r="E131" s="597" t="str">
        <f t="shared" si="1"/>
        <v/>
      </c>
      <c r="F131" s="200" t="str">
        <f>IF('1.5 a 5 Mediana'!V32=TRUE,"",'1.5 a 5 Mediana'!I32)</f>
        <v/>
      </c>
      <c r="I131" s="198"/>
      <c r="L131"/>
      <c r="M131" s="6"/>
      <c r="N131" s="6"/>
      <c r="O131" s="6"/>
      <c r="P131" s="6"/>
      <c r="Q131" s="6"/>
      <c r="R131" s="6"/>
      <c r="S131" s="6"/>
      <c r="T131" s="6"/>
      <c r="U131" s="6"/>
    </row>
    <row r="132" spans="1:21" s="1" customFormat="1" ht="43.5" hidden="1" customHeight="1" x14ac:dyDescent="0.25">
      <c r="A132" s="724" t="str">
        <f>IF('1.5 a 5 Mediana'!V33=TRUE,"",'1.5 a 5 Mediana'!J33)</f>
        <v/>
      </c>
      <c r="B132" s="724"/>
      <c r="C132" s="724"/>
      <c r="D132" s="724"/>
      <c r="E132" s="597" t="str">
        <f t="shared" si="1"/>
        <v/>
      </c>
      <c r="F132" s="200" t="str">
        <f>IF('1.5 a 5 Mediana'!V33=TRUE,"",'1.5 a 5 Mediana'!I33)</f>
        <v/>
      </c>
      <c r="I132" s="198"/>
      <c r="L132"/>
      <c r="M132" s="6"/>
      <c r="N132" s="6"/>
      <c r="O132" s="6"/>
      <c r="P132" s="6"/>
      <c r="Q132" s="6"/>
      <c r="R132" s="6"/>
      <c r="S132" s="6"/>
      <c r="T132" s="6"/>
      <c r="U132" s="6"/>
    </row>
    <row r="133" spans="1:21" s="1" customFormat="1" ht="43.5" customHeight="1" x14ac:dyDescent="0.25">
      <c r="A133" s="724" t="str">
        <f>IF('1.5 a 5 Mediana'!V34=TRUE,"",'1.5 a 5 Mediana'!J34)</f>
        <v xml:space="preserve">El proceso para la Administración del Valor del Cliente se encuentra  formalmente documentado </v>
      </c>
      <c r="B133" s="724"/>
      <c r="C133" s="724"/>
      <c r="D133" s="724"/>
      <c r="E133" s="597" t="str">
        <f t="shared" si="1"/>
        <v>1.2.2.2</v>
      </c>
      <c r="F133" s="200" t="str">
        <f>IF('1.5 a 5 Mediana'!V34=TRUE,"",'1.5 a 5 Mediana'!I34)</f>
        <v>1.2.2.2</v>
      </c>
      <c r="I133" s="198"/>
      <c r="L133"/>
      <c r="M133" s="6"/>
      <c r="N133" s="6"/>
      <c r="O133" s="6"/>
      <c r="P133" s="6"/>
      <c r="Q133" s="6"/>
      <c r="R133" s="6"/>
      <c r="S133" s="6"/>
      <c r="T133" s="6"/>
      <c r="U133" s="6"/>
    </row>
    <row r="134" spans="1:21" s="1" customFormat="1" ht="43.5" hidden="1" customHeight="1" x14ac:dyDescent="0.25">
      <c r="A134" s="721" t="str">
        <f>IF('1.5 a 5 Mediana'!V35=TRUE,"",'1.5 a 5 Mediana'!J35)</f>
        <v/>
      </c>
      <c r="B134" s="721"/>
      <c r="C134" s="721"/>
      <c r="D134" s="721"/>
      <c r="E134" s="597" t="str">
        <f t="shared" ref="E134" si="3">MID(F134,1,7)</f>
        <v/>
      </c>
      <c r="F134" s="200" t="str">
        <f>IF('1.5 a 5 Mediana'!V35=TRUE,"",'1.5 a 5 Mediana'!I35)</f>
        <v/>
      </c>
      <c r="I134" s="198"/>
      <c r="L134"/>
      <c r="M134" s="6"/>
      <c r="N134" s="6"/>
      <c r="O134" s="6"/>
      <c r="P134" s="6"/>
      <c r="Q134" s="6"/>
      <c r="R134" s="6"/>
      <c r="S134" s="6"/>
      <c r="T134" s="6"/>
      <c r="U134" s="6"/>
    </row>
    <row r="135" spans="1:21" ht="43.5" hidden="1" customHeight="1" x14ac:dyDescent="0.25">
      <c r="A135" s="724" t="str">
        <f>IF('1.5 a 5 Mediana'!V36=TRUE,"",'1.5 a 5 Mediana'!J36)</f>
        <v/>
      </c>
      <c r="B135" s="724"/>
      <c r="C135" s="724"/>
      <c r="D135" s="724"/>
      <c r="E135" s="597" t="str">
        <f t="shared" si="1"/>
        <v/>
      </c>
      <c r="F135" s="200" t="str">
        <f>IF('1.5 a 5 Mediana'!V36=TRUE,"",'1.5 a 5 Mediana'!I36)</f>
        <v/>
      </c>
    </row>
    <row r="136" spans="1:21" ht="43.5" hidden="1" customHeight="1" x14ac:dyDescent="0.25">
      <c r="A136" s="721" t="str">
        <f>IF('1.5 a 5 Mediana'!V37=TRUE,"",'1.5 a 5 Mediana'!J37)</f>
        <v/>
      </c>
      <c r="B136" s="721"/>
      <c r="C136" s="721"/>
      <c r="D136" s="721"/>
      <c r="E136" s="597" t="str">
        <f t="shared" ref="E136" si="4">MID(F136,1,7)</f>
        <v/>
      </c>
      <c r="F136" s="200" t="str">
        <f>IF('1.5 a 5 Mediana'!V37=TRUE,"",'1.5 a 5 Mediana'!I37)</f>
        <v/>
      </c>
    </row>
    <row r="137" spans="1:21" ht="27" hidden="1" customHeight="1" x14ac:dyDescent="0.25">
      <c r="A137" s="812" t="str">
        <f>IF('1.5 a 5 Mediana'!V38=TRUE,"",'1.5 a 5 Mediana'!J38)</f>
        <v/>
      </c>
      <c r="B137" s="812"/>
      <c r="C137" s="812"/>
      <c r="D137" s="812"/>
      <c r="E137" s="597"/>
      <c r="F137" s="200" t="str">
        <f>IF('1.5 a 5 Mediana'!V38=TRUE,"",'1.5 a 5 Mediana'!I38)</f>
        <v/>
      </c>
    </row>
    <row r="138" spans="1:21" s="1" customFormat="1" ht="43.5" hidden="1" customHeight="1" x14ac:dyDescent="0.25">
      <c r="A138" s="724" t="str">
        <f>IF('1.5 a 5 Mediana'!V39=TRUE,"",'1.5 a 5 Mediana'!J39)</f>
        <v/>
      </c>
      <c r="B138" s="724"/>
      <c r="C138" s="724"/>
      <c r="D138" s="724"/>
      <c r="E138" s="597" t="str">
        <f t="shared" si="1"/>
        <v/>
      </c>
      <c r="F138" s="200" t="str">
        <f>IF('1.5 a 5 Mediana'!V39=TRUE,"",'1.5 a 5 Mediana'!I39)</f>
        <v/>
      </c>
      <c r="I138" s="198"/>
      <c r="L138"/>
      <c r="M138" s="6"/>
      <c r="N138" s="6"/>
      <c r="O138" s="6"/>
      <c r="P138" s="6"/>
      <c r="Q138" s="6"/>
      <c r="R138" s="6"/>
      <c r="S138" s="6"/>
      <c r="T138" s="6"/>
      <c r="U138" s="6"/>
    </row>
    <row r="139" spans="1:21" s="1" customFormat="1" ht="43.5" customHeight="1" x14ac:dyDescent="0.25">
      <c r="A139" s="724" t="str">
        <f>IF('1.5 a 5 Mediana'!V40=TRUE,"",'1.5 a 5 Mediana'!J40)</f>
        <v xml:space="preserve">La disminución de la retención de clientes no rentables </v>
      </c>
      <c r="B139" s="724"/>
      <c r="C139" s="724"/>
      <c r="D139" s="724"/>
      <c r="E139" s="597" t="str">
        <f t="shared" si="1"/>
        <v>1.2.4.2</v>
      </c>
      <c r="F139" s="200" t="str">
        <f>IF('1.5 a 5 Mediana'!V40=TRUE,"",'1.5 a 5 Mediana'!I40)</f>
        <v>1.2.4.2.E</v>
      </c>
      <c r="I139" s="198"/>
      <c r="L139"/>
      <c r="M139" s="6"/>
      <c r="N139" s="6"/>
      <c r="O139" s="6"/>
      <c r="P139" s="6"/>
      <c r="Q139" s="6"/>
      <c r="R139" s="6"/>
      <c r="S139" s="6"/>
      <c r="T139" s="6"/>
      <c r="U139" s="6"/>
    </row>
    <row r="140" spans="1:21" s="1" customFormat="1" x14ac:dyDescent="0.25">
      <c r="A140" s="813" t="str">
        <f>IF('1.5 a 5 Mediana'!V42=TRUE,"",'1.5 a 5 Mediana'!J42)</f>
        <v>1.3 Administración del Valor Generado para el Cliente</v>
      </c>
      <c r="B140" s="813"/>
      <c r="C140" s="813"/>
      <c r="D140" s="813"/>
      <c r="E140" s="597" t="str">
        <f t="shared" si="1"/>
        <v/>
      </c>
      <c r="F140" s="200"/>
      <c r="I140" s="198"/>
      <c r="L140"/>
      <c r="M140" s="6"/>
      <c r="N140" s="6"/>
      <c r="O140" s="6"/>
      <c r="P140" s="6"/>
      <c r="Q140" s="6"/>
      <c r="R140" s="6"/>
      <c r="S140" s="6"/>
      <c r="T140" s="6"/>
      <c r="U140" s="6"/>
    </row>
    <row r="141" spans="1:21" ht="52.5" hidden="1" customHeight="1" x14ac:dyDescent="0.25">
      <c r="A141" s="721" t="str">
        <f>IF('1.5 a 5 Mediana'!V47=TRUE,"",'1.5 a 5 Mediana'!J47)</f>
        <v/>
      </c>
      <c r="B141" s="721"/>
      <c r="C141" s="721"/>
      <c r="D141" s="721"/>
      <c r="E141" s="597" t="str">
        <f t="shared" si="1"/>
        <v/>
      </c>
      <c r="F141" s="200" t="str">
        <f>IF('1.5 a 5 Mediana'!V47=TRUE,"",'1.5 a 5 Mediana'!I47)</f>
        <v/>
      </c>
    </row>
    <row r="142" spans="1:21" ht="52.5" customHeight="1" x14ac:dyDescent="0.25">
      <c r="A142" s="721" t="str">
        <f>IF('1.5 a 5 Mediana'!V48=TRUE,"",'1.5 a 5 Mediana'!J48)</f>
        <v>Existe un mecanismo enfocado  en el proceso de Administración del Valor Generado para el Cliente y éste se encuentra formalmente documentado considerando lo siguiente:</v>
      </c>
      <c r="B142" s="721"/>
      <c r="C142" s="721"/>
      <c r="D142" s="721"/>
      <c r="E142" s="597" t="str">
        <f t="shared" ref="E142" si="5">MID(F142,1,7)</f>
        <v>1.3.2.1</v>
      </c>
      <c r="F142" s="200" t="str">
        <f>IF('1.5 a 5 Mediana'!V48=TRUE,"",'1.5 a 5 Mediana'!I48)</f>
        <v>1.3.2.1</v>
      </c>
    </row>
    <row r="143" spans="1:21" ht="43.5" hidden="1" customHeight="1" x14ac:dyDescent="0.25">
      <c r="A143" s="724" t="str">
        <f>IF('1.5 a 5 Mediana'!V49=TRUE,"",'1.5 a 5 Mediana'!J49)</f>
        <v/>
      </c>
      <c r="B143" s="724"/>
      <c r="C143" s="724"/>
      <c r="D143" s="724"/>
      <c r="E143" s="597" t="str">
        <f t="shared" si="1"/>
        <v/>
      </c>
      <c r="F143" s="200" t="str">
        <f>IF('1.5 a 5 Mediana'!V49=TRUE,"",'1.5 a 5 Mediana'!I49)</f>
        <v/>
      </c>
    </row>
    <row r="144" spans="1:21" ht="43.5" customHeight="1" x14ac:dyDescent="0.25">
      <c r="A144" s="724" t="str">
        <f>IF('1.5 a 5 Mediana'!V50=TRUE,"",'1.5 a 5 Mediana'!J50)</f>
        <v>El dimensionamiento de los clientes potenciales y los recursos requeridos para atenderlos</v>
      </c>
      <c r="B144" s="724"/>
      <c r="C144" s="724"/>
      <c r="D144" s="724"/>
      <c r="E144" s="597" t="str">
        <f t="shared" si="1"/>
        <v>1.3.2.1</v>
      </c>
      <c r="F144" s="200" t="str">
        <f>IF('1.5 a 5 Mediana'!V50=TRUE,"",'1.5 a 5 Mediana'!I50)</f>
        <v>1.3.2.1.B</v>
      </c>
    </row>
    <row r="145" spans="1:21" ht="43.5" hidden="1" customHeight="1" x14ac:dyDescent="0.25">
      <c r="A145" s="724" t="str">
        <f>IF('1.5 a 5 Mediana'!V51=TRUE,"",'1.5 a 5 Mediana'!J51)</f>
        <v/>
      </c>
      <c r="B145" s="724"/>
      <c r="C145" s="724"/>
      <c r="D145" s="724"/>
      <c r="E145" s="597" t="str">
        <f t="shared" si="1"/>
        <v/>
      </c>
      <c r="F145" s="200" t="str">
        <f>IF('1.5 a 5 Mediana'!V51=TRUE,"",'1.5 a 5 Mediana'!I51)</f>
        <v/>
      </c>
    </row>
    <row r="146" spans="1:21" ht="43.5" hidden="1" customHeight="1" x14ac:dyDescent="0.25">
      <c r="A146" s="724" t="str">
        <f>IF('1.5 a 5 Mediana'!V52=TRUE,"",'1.5 a 5 Mediana'!J52)</f>
        <v/>
      </c>
      <c r="B146" s="724"/>
      <c r="C146" s="724"/>
      <c r="D146" s="724"/>
      <c r="E146" s="597" t="str">
        <f t="shared" si="1"/>
        <v/>
      </c>
      <c r="F146" s="200" t="str">
        <f>IF('1.5 a 5 Mediana'!V52=TRUE,"",'1.5 a 5 Mediana'!I52)</f>
        <v/>
      </c>
    </row>
    <row r="147" spans="1:21" ht="43.5" hidden="1" customHeight="1" x14ac:dyDescent="0.25">
      <c r="A147" s="724" t="str">
        <f>IF('1.5 a 5 Mediana'!V53=TRUE,"",'1.5 a 5 Mediana'!J53)</f>
        <v/>
      </c>
      <c r="B147" s="724"/>
      <c r="C147" s="724"/>
      <c r="D147" s="724"/>
      <c r="E147" s="597" t="str">
        <f t="shared" si="1"/>
        <v/>
      </c>
      <c r="F147" s="200" t="str">
        <f>IF('1.5 a 5 Mediana'!V53=TRUE,"",'1.5 a 5 Mediana'!I53)</f>
        <v/>
      </c>
    </row>
    <row r="148" spans="1:21" ht="43.5" customHeight="1" x14ac:dyDescent="0.25">
      <c r="A148" s="724" t="str">
        <f>IF('1.5 a 5 Mediana'!V54=TRUE,"",'1.5 a 5 Mediana'!J54)</f>
        <v>El hacer uso de la información que se posee de los clientes para desarrollar nuevos productos que complementen la oferta actual</v>
      </c>
      <c r="B148" s="724"/>
      <c r="C148" s="724"/>
      <c r="D148" s="724"/>
      <c r="E148" s="597" t="str">
        <f t="shared" si="1"/>
        <v>1.3.2.1</v>
      </c>
      <c r="F148" s="200" t="str">
        <f>IF('1.5 a 5 Mediana'!V54=TRUE,"",'1.5 a 5 Mediana'!I54)</f>
        <v>1.3.2.1.F</v>
      </c>
    </row>
    <row r="149" spans="1:21" ht="43.5" hidden="1" customHeight="1" x14ac:dyDescent="0.25">
      <c r="A149" s="721" t="str">
        <f>IF('1.5 a 5 Mediana'!V55=TRUE,"",'1.5 a 5 Mediana'!J55)</f>
        <v/>
      </c>
      <c r="B149" s="721"/>
      <c r="C149" s="721"/>
      <c r="D149" s="721"/>
      <c r="E149" s="597" t="str">
        <f t="shared" si="1"/>
        <v/>
      </c>
      <c r="F149" s="200" t="str">
        <f>IF('1.5 a 5 Mediana'!V55=TRUE,"",'1.5 a 5 Mediana'!I55)</f>
        <v/>
      </c>
    </row>
    <row r="150" spans="1:21" ht="43.5" hidden="1" customHeight="1" x14ac:dyDescent="0.25">
      <c r="A150" s="721" t="str">
        <f>IF('1.5 a 5 Mediana'!V56=TRUE,"",'1.5 a 5 Mediana'!J56)</f>
        <v/>
      </c>
      <c r="B150" s="721"/>
      <c r="C150" s="721"/>
      <c r="D150" s="721"/>
      <c r="E150" s="597" t="str">
        <f t="shared" ref="E150" si="6">MID(F150,1,7)</f>
        <v/>
      </c>
      <c r="F150" s="200" t="str">
        <f>IF('1.5 a 5 Mediana'!V56=TRUE,"",'1.5 a 5 Mediana'!I56)</f>
        <v/>
      </c>
    </row>
    <row r="151" spans="1:21" s="1" customFormat="1" ht="43.5" hidden="1" customHeight="1" x14ac:dyDescent="0.25">
      <c r="A151" s="724" t="str">
        <f>IF('1.5 a 5 Mediana'!V57=TRUE,"",'1.5 a 5 Mediana'!J57)</f>
        <v/>
      </c>
      <c r="B151" s="724"/>
      <c r="C151" s="724"/>
      <c r="D151" s="724"/>
      <c r="E151" s="597" t="str">
        <f t="shared" si="1"/>
        <v/>
      </c>
      <c r="F151" s="200" t="str">
        <f>IF('1.5 a 5 Mediana'!V57=TRUE,"",'1.5 a 5 Mediana'!I57)</f>
        <v/>
      </c>
      <c r="I151" s="198"/>
      <c r="L151"/>
      <c r="M151" s="6"/>
      <c r="N151" s="6"/>
      <c r="O151" s="6"/>
      <c r="P151" s="6"/>
      <c r="Q151" s="6"/>
      <c r="R151" s="6"/>
      <c r="S151" s="6"/>
      <c r="T151" s="6"/>
      <c r="U151" s="6"/>
    </row>
    <row r="152" spans="1:21" s="1" customFormat="1" x14ac:dyDescent="0.25">
      <c r="A152" s="813" t="str">
        <f>IF('1.5 a 5 Mediana'!V59=TRUE,"",'1.5 a 5 Mediana'!J59)</f>
        <v>1.4 Administración de la Calidad Empresarial</v>
      </c>
      <c r="B152" s="813"/>
      <c r="C152" s="813"/>
      <c r="D152" s="813"/>
      <c r="E152" s="597" t="str">
        <f t="shared" si="1"/>
        <v/>
      </c>
      <c r="F152" s="200"/>
      <c r="I152" s="198"/>
      <c r="L152"/>
      <c r="M152" s="6"/>
      <c r="N152" s="6"/>
      <c r="O152" s="6"/>
      <c r="P152" s="6"/>
      <c r="Q152" s="6"/>
      <c r="R152" s="6"/>
      <c r="S152" s="6"/>
      <c r="T152" s="6"/>
      <c r="U152" s="6"/>
    </row>
    <row r="153" spans="1:21" s="1" customFormat="1" ht="43.5" hidden="1" customHeight="1" x14ac:dyDescent="0.25">
      <c r="A153" s="721" t="str">
        <f>IF('1.5 a 5 Mediana'!V64=TRUE,"",'1.5 a 5 Mediana'!J64)</f>
        <v/>
      </c>
      <c r="B153" s="721"/>
      <c r="C153" s="721"/>
      <c r="D153" s="721"/>
      <c r="E153" s="597" t="str">
        <f t="shared" si="1"/>
        <v/>
      </c>
      <c r="F153" s="200" t="str">
        <f>IF('1.5 a 5 Mediana'!V64=TRUE,"",'1.5 a 5 Mediana'!I64)</f>
        <v/>
      </c>
      <c r="I153" s="198"/>
      <c r="L153"/>
      <c r="M153" s="6"/>
      <c r="N153" s="6"/>
      <c r="O153" s="6"/>
      <c r="P153" s="6"/>
      <c r="Q153" s="6"/>
      <c r="R153" s="6"/>
      <c r="S153" s="6"/>
      <c r="T153" s="6"/>
      <c r="U153" s="6"/>
    </row>
    <row r="154" spans="1:21" s="1" customFormat="1" ht="43.5" hidden="1" customHeight="1" x14ac:dyDescent="0.25">
      <c r="A154" s="721" t="str">
        <f>IF('1.5 a 5 Mediana'!V65=TRUE,"",'1.5 a 5 Mediana'!J65)</f>
        <v/>
      </c>
      <c r="B154" s="721"/>
      <c r="C154" s="721"/>
      <c r="D154" s="721"/>
      <c r="E154" s="597" t="str">
        <f t="shared" ref="E154" si="7">MID(F154,1,7)</f>
        <v/>
      </c>
      <c r="F154" s="200" t="str">
        <f>IF('1.5 a 5 Mediana'!V65=TRUE,"",'1.5 a 5 Mediana'!I65)</f>
        <v/>
      </c>
      <c r="I154" s="198"/>
      <c r="L154"/>
      <c r="M154" s="6"/>
      <c r="N154" s="6"/>
      <c r="O154" s="6"/>
      <c r="P154" s="6"/>
      <c r="Q154" s="6"/>
      <c r="R154" s="6"/>
      <c r="S154" s="6"/>
      <c r="T154" s="6"/>
      <c r="U154" s="6"/>
    </row>
    <row r="155" spans="1:21" s="1" customFormat="1" ht="43.5" hidden="1" customHeight="1" x14ac:dyDescent="0.25">
      <c r="A155" s="724" t="str">
        <f>IF('1.5 a 5 Mediana'!V66=TRUE,"",'1.5 a 5 Mediana'!J66)</f>
        <v/>
      </c>
      <c r="B155" s="724"/>
      <c r="C155" s="724"/>
      <c r="D155" s="724"/>
      <c r="E155" s="597" t="str">
        <f t="shared" si="1"/>
        <v/>
      </c>
      <c r="F155" s="200" t="str">
        <f>IF('1.5 a 5 Mediana'!V66=TRUE,"",'1.5 a 5 Mediana'!I66)</f>
        <v/>
      </c>
      <c r="I155" s="198"/>
      <c r="L155"/>
      <c r="M155" s="6"/>
      <c r="N155" s="6"/>
      <c r="O155" s="6"/>
      <c r="P155" s="6"/>
      <c r="Q155" s="6"/>
      <c r="R155" s="6"/>
      <c r="S155" s="6"/>
      <c r="T155" s="6"/>
      <c r="U155" s="6"/>
    </row>
    <row r="156" spans="1:21" s="1" customFormat="1" ht="43.5" hidden="1" customHeight="1" x14ac:dyDescent="0.25">
      <c r="A156" s="724" t="str">
        <f>IF('1.5 a 5 Mediana'!V67=TRUE,"",'1.5 a 5 Mediana'!J67)</f>
        <v/>
      </c>
      <c r="B156" s="724"/>
      <c r="C156" s="724"/>
      <c r="D156" s="724"/>
      <c r="E156" s="597" t="str">
        <f t="shared" si="1"/>
        <v/>
      </c>
      <c r="F156" s="200" t="str">
        <f>IF('1.5 a 5 Mediana'!V67=TRUE,"",'1.5 a 5 Mediana'!I67)</f>
        <v/>
      </c>
      <c r="I156" s="198"/>
      <c r="L156"/>
      <c r="M156" s="6"/>
      <c r="N156" s="6"/>
      <c r="O156" s="6"/>
      <c r="P156" s="6"/>
      <c r="Q156" s="6"/>
      <c r="R156" s="6"/>
      <c r="S156" s="6"/>
      <c r="T156" s="6"/>
      <c r="U156" s="6"/>
    </row>
    <row r="157" spans="1:21" s="1" customFormat="1" ht="43.5" customHeight="1" x14ac:dyDescent="0.25">
      <c r="A157" s="721" t="str">
        <f>IF('1.5 a 5 Mediana'!V68=TRUE,"",'1.5 a 5 Mediana'!J68)</f>
        <v>Mide la efectividad de su sistema de calidad ya que cuenta con indicadores de desempeño  que en conjunto muestran el cumplimiento de los siguientes objetivos:</v>
      </c>
      <c r="B157" s="721"/>
      <c r="C157" s="721"/>
      <c r="D157" s="721"/>
      <c r="E157" s="597" t="str">
        <f t="shared" ref="E157" si="8">MID(F157,1,7)</f>
        <v>1.4.4.2</v>
      </c>
      <c r="F157" s="200" t="str">
        <f>IF('1.5 a 5 Mediana'!V68=TRUE,"",'1.5 a 5 Mediana'!I68)</f>
        <v>1.4.4.2</v>
      </c>
      <c r="I157" s="198"/>
      <c r="L157"/>
      <c r="M157" s="6"/>
      <c r="N157" s="6"/>
      <c r="O157" s="6"/>
      <c r="P157" s="6"/>
      <c r="Q157" s="6"/>
      <c r="R157" s="6"/>
      <c r="S157" s="6"/>
      <c r="T157" s="6"/>
      <c r="U157" s="6"/>
    </row>
    <row r="158" spans="1:21" s="1" customFormat="1" ht="43.5" hidden="1" customHeight="1" x14ac:dyDescent="0.25">
      <c r="A158" s="724" t="str">
        <f>IF('1.5 a 5 Mediana'!V69=TRUE,"",'1.5 a 5 Mediana'!J69)</f>
        <v/>
      </c>
      <c r="B158" s="724"/>
      <c r="C158" s="724"/>
      <c r="D158" s="724"/>
      <c r="E158" s="597" t="str">
        <f t="shared" si="1"/>
        <v/>
      </c>
      <c r="F158" s="200" t="str">
        <f>IF('1.5 a 5 Mediana'!V69=TRUE,"",'1.5 a 5 Mediana'!I69)</f>
        <v/>
      </c>
      <c r="I158" s="198"/>
      <c r="L158"/>
      <c r="M158" s="6"/>
      <c r="N158" s="6"/>
      <c r="O158" s="6"/>
      <c r="P158" s="6"/>
      <c r="Q158" s="6"/>
      <c r="R158" s="6"/>
      <c r="S158" s="6"/>
      <c r="T158" s="6"/>
      <c r="U158" s="6"/>
    </row>
    <row r="159" spans="1:21" s="1" customFormat="1" ht="43.5" hidden="1" customHeight="1" x14ac:dyDescent="0.25">
      <c r="A159" s="724" t="str">
        <f>IF('1.5 a 5 Mediana'!V70=TRUE,"",'1.5 a 5 Mediana'!J70)</f>
        <v/>
      </c>
      <c r="B159" s="724"/>
      <c r="C159" s="724"/>
      <c r="D159" s="724"/>
      <c r="E159" s="597" t="str">
        <f t="shared" si="1"/>
        <v/>
      </c>
      <c r="F159" s="200" t="str">
        <f>IF('1.5 a 5 Mediana'!V70=TRUE,"",'1.5 a 5 Mediana'!I70)</f>
        <v/>
      </c>
      <c r="I159" s="198"/>
      <c r="L159"/>
      <c r="M159" s="6"/>
      <c r="N159" s="6"/>
      <c r="O159" s="6"/>
      <c r="P159" s="6"/>
      <c r="Q159" s="6"/>
      <c r="R159" s="6"/>
      <c r="S159" s="6"/>
      <c r="T159" s="6"/>
      <c r="U159" s="6"/>
    </row>
    <row r="160" spans="1:21" s="1" customFormat="1" ht="43.5" hidden="1" customHeight="1" x14ac:dyDescent="0.25">
      <c r="A160" s="724" t="str">
        <f>IF('1.5 a 5 Mediana'!V71=TRUE,"",'1.5 a 5 Mediana'!J71)</f>
        <v/>
      </c>
      <c r="B160" s="724"/>
      <c r="C160" s="724"/>
      <c r="D160" s="724"/>
      <c r="E160" s="597" t="str">
        <f t="shared" si="1"/>
        <v/>
      </c>
      <c r="F160" s="200" t="str">
        <f>IF('1.5 a 5 Mediana'!V71=TRUE,"",'1.5 a 5 Mediana'!I71)</f>
        <v/>
      </c>
      <c r="I160" s="198"/>
      <c r="L160"/>
      <c r="M160" s="6"/>
      <c r="N160" s="6"/>
      <c r="O160" s="6"/>
      <c r="P160" s="6"/>
      <c r="Q160" s="6"/>
      <c r="R160" s="6"/>
      <c r="S160" s="6"/>
      <c r="T160" s="6"/>
      <c r="U160" s="6"/>
    </row>
    <row r="161" spans="1:21" s="1" customFormat="1" ht="43.5" customHeight="1" x14ac:dyDescent="0.25">
      <c r="A161" s="724" t="str">
        <f>IF('1.5 a 5 Mediana'!V72=TRUE,"",'1.5 a 5 Mediana'!J72)</f>
        <v>Generar una mayor confianza de los clientes hacia la oferta de la compañía obteniendo de ésta manera recomendaciones de los mismos</v>
      </c>
      <c r="B161" s="724"/>
      <c r="C161" s="724"/>
      <c r="D161" s="724"/>
      <c r="E161" s="597" t="str">
        <f t="shared" si="1"/>
        <v>1.4.4.2</v>
      </c>
      <c r="F161" s="200" t="str">
        <f>IF('1.5 a 5 Mediana'!V72=TRUE,"",'1.5 a 5 Mediana'!I72)</f>
        <v>1.4.4.2.I</v>
      </c>
      <c r="I161" s="198"/>
      <c r="L161"/>
      <c r="M161" s="6"/>
      <c r="N161" s="6"/>
      <c r="O161" s="6"/>
      <c r="P161" s="6"/>
      <c r="Q161" s="6"/>
      <c r="R161" s="6"/>
      <c r="S161" s="6"/>
      <c r="T161" s="6"/>
      <c r="U161" s="6"/>
    </row>
    <row r="162" spans="1:21" s="1" customFormat="1" x14ac:dyDescent="0.25">
      <c r="A162" s="813" t="str">
        <f>IF('1.5 a 5 Mediana'!V79=TRUE,"",'1.5 a 5 Mediana'!J79)</f>
        <v>2.1 Planeación Estratégica Empresarial</v>
      </c>
      <c r="B162" s="813"/>
      <c r="C162" s="813"/>
      <c r="D162" s="813"/>
      <c r="E162" s="597" t="str">
        <f t="shared" ref="E162:E194" si="9">MID(F162,1,7)</f>
        <v/>
      </c>
      <c r="F162" s="200"/>
      <c r="I162" s="198"/>
      <c r="L162"/>
      <c r="M162" s="6"/>
      <c r="N162" s="6"/>
      <c r="O162" s="6"/>
      <c r="P162" s="6"/>
      <c r="Q162" s="6"/>
      <c r="R162" s="6"/>
      <c r="S162" s="6"/>
      <c r="T162" s="6"/>
      <c r="U162" s="6"/>
    </row>
    <row r="163" spans="1:21" s="1" customFormat="1" ht="63" hidden="1" customHeight="1" x14ac:dyDescent="0.25">
      <c r="A163" s="721" t="str">
        <f>IF('1.5 a 5 Mediana'!V84=TRUE,"",'1.5 a 5 Mediana'!J84)</f>
        <v/>
      </c>
      <c r="B163" s="721"/>
      <c r="C163" s="721"/>
      <c r="D163" s="721"/>
      <c r="E163" s="597" t="str">
        <f t="shared" si="9"/>
        <v/>
      </c>
      <c r="F163" s="200" t="str">
        <f>IF('1.5 a 5 Mediana'!V84=TRUE,"",'1.5 a 5 Mediana'!I84)</f>
        <v/>
      </c>
      <c r="I163" s="198"/>
      <c r="L163"/>
      <c r="M163" s="6"/>
      <c r="N163" s="6"/>
      <c r="O163" s="6"/>
      <c r="P163" s="6"/>
      <c r="Q163" s="6"/>
      <c r="R163" s="6"/>
      <c r="S163" s="6"/>
      <c r="T163" s="6"/>
      <c r="U163" s="6"/>
    </row>
    <row r="164" spans="1:21" s="1" customFormat="1" ht="63" hidden="1" customHeight="1" x14ac:dyDescent="0.25">
      <c r="A164" s="721" t="str">
        <f>IF('1.5 a 5 Mediana'!V85=TRUE,"",'1.5 a 5 Mediana'!J85)</f>
        <v/>
      </c>
      <c r="B164" s="721"/>
      <c r="C164" s="721"/>
      <c r="D164" s="721"/>
      <c r="E164" s="597" t="str">
        <f t="shared" ref="E164" si="10">MID(F164,1,7)</f>
        <v/>
      </c>
      <c r="F164" s="200" t="str">
        <f>IF('1.5 a 5 Mediana'!V85=TRUE,"",'1.5 a 5 Mediana'!I85)</f>
        <v/>
      </c>
      <c r="I164" s="198"/>
      <c r="L164"/>
      <c r="M164" s="6"/>
      <c r="N164" s="6"/>
      <c r="O164" s="6"/>
      <c r="P164" s="6"/>
      <c r="Q164" s="6"/>
      <c r="R164" s="6"/>
      <c r="S164" s="6"/>
      <c r="T164" s="6"/>
      <c r="U164" s="6"/>
    </row>
    <row r="165" spans="1:21" s="1" customFormat="1" ht="51.75" hidden="1" customHeight="1" x14ac:dyDescent="0.25">
      <c r="A165" s="724" t="str">
        <f>IF('1.5 a 5 Mediana'!V86=TRUE,"",'1.5 a 5 Mediana'!J86)</f>
        <v/>
      </c>
      <c r="B165" s="724"/>
      <c r="C165" s="724"/>
      <c r="D165" s="724"/>
      <c r="E165" s="597" t="str">
        <f t="shared" si="9"/>
        <v/>
      </c>
      <c r="F165" s="200" t="str">
        <f>IF('1.5 a 5 Mediana'!V86=TRUE,"",'1.5 a 5 Mediana'!I86)</f>
        <v/>
      </c>
      <c r="I165" s="198"/>
      <c r="L165"/>
      <c r="M165" s="6"/>
      <c r="N165" s="6"/>
      <c r="O165" s="6"/>
      <c r="P165" s="6"/>
      <c r="Q165" s="6"/>
      <c r="R165" s="6"/>
      <c r="S165" s="6"/>
      <c r="T165" s="6"/>
      <c r="U165" s="6"/>
    </row>
    <row r="166" spans="1:21" s="1" customFormat="1" ht="51.75" hidden="1" customHeight="1" x14ac:dyDescent="0.25">
      <c r="A166" s="721" t="str">
        <f>IF('1.5 a 5 Mediana'!V87=TRUE,"",'1.5 a 5 Mediana'!J87)</f>
        <v/>
      </c>
      <c r="B166" s="721"/>
      <c r="C166" s="721"/>
      <c r="D166" s="721"/>
      <c r="E166" s="597" t="str">
        <f t="shared" ref="E166" si="11">MID(F166,1,7)</f>
        <v/>
      </c>
      <c r="F166" s="200" t="str">
        <f>IF('1.5 a 5 Mediana'!V87=TRUE,"",'1.5 a 5 Mediana'!I87)</f>
        <v/>
      </c>
      <c r="I166" s="198"/>
      <c r="L166"/>
      <c r="M166" s="6"/>
      <c r="N166" s="6"/>
      <c r="O166" s="6"/>
      <c r="P166" s="6"/>
      <c r="Q166" s="6"/>
      <c r="R166" s="6"/>
      <c r="S166" s="6"/>
      <c r="T166" s="6"/>
      <c r="U166" s="6"/>
    </row>
    <row r="167" spans="1:21" s="1" customFormat="1" ht="43.5" hidden="1" customHeight="1" x14ac:dyDescent="0.25">
      <c r="A167" s="724" t="str">
        <f>IF('1.5 a 5 Mediana'!V88=TRUE,"",'1.5 a 5 Mediana'!J88)</f>
        <v/>
      </c>
      <c r="B167" s="724"/>
      <c r="C167" s="724"/>
      <c r="D167" s="724"/>
      <c r="E167" s="597" t="str">
        <f t="shared" si="9"/>
        <v/>
      </c>
      <c r="F167" s="200" t="str">
        <f>IF('1.5 a 5 Mediana'!V88=TRUE,"",'1.5 a 5 Mediana'!I88)</f>
        <v/>
      </c>
      <c r="I167" s="198"/>
      <c r="L167"/>
      <c r="M167" s="6"/>
      <c r="N167" s="6"/>
      <c r="O167" s="6"/>
      <c r="P167" s="6"/>
      <c r="Q167" s="6"/>
      <c r="R167" s="6"/>
      <c r="S167" s="6"/>
      <c r="T167" s="6"/>
      <c r="U167" s="6"/>
    </row>
    <row r="168" spans="1:21" s="1" customFormat="1" ht="22.5" customHeight="1" x14ac:dyDescent="0.25">
      <c r="A168" s="727" t="s">
        <v>1126</v>
      </c>
      <c r="B168" s="727"/>
      <c r="C168" s="727"/>
      <c r="D168" s="727"/>
      <c r="E168" s="595" t="s">
        <v>1134</v>
      </c>
      <c r="F168" s="200"/>
      <c r="I168" s="198"/>
      <c r="L168"/>
      <c r="M168" s="6"/>
      <c r="N168" s="6"/>
      <c r="O168" s="6"/>
      <c r="P168" s="6"/>
      <c r="Q168" s="6"/>
      <c r="R168" s="6"/>
      <c r="S168" s="6"/>
      <c r="T168" s="6"/>
      <c r="U168" s="6"/>
    </row>
    <row r="169" spans="1:21" s="1" customFormat="1" x14ac:dyDescent="0.25">
      <c r="A169" s="725" t="str">
        <f>IF('1.5 a 5 Mediana'!V95=TRUE,"",'1.5 a 5 Mediana'!J95)</f>
        <v>1.1 Administración del conocimiento financiero</v>
      </c>
      <c r="B169" s="725"/>
      <c r="C169" s="725"/>
      <c r="D169" s="725"/>
      <c r="E169" s="597" t="str">
        <f t="shared" si="9"/>
        <v/>
      </c>
      <c r="F169" s="200"/>
      <c r="I169" s="198"/>
      <c r="L169"/>
      <c r="M169" s="6"/>
      <c r="N169" s="6"/>
      <c r="O169" s="6"/>
      <c r="P169" s="6"/>
      <c r="Q169" s="6"/>
      <c r="R169" s="6"/>
      <c r="S169" s="6"/>
      <c r="T169" s="6"/>
      <c r="U169" s="6"/>
    </row>
    <row r="170" spans="1:21" s="1" customFormat="1" ht="43.5" hidden="1" customHeight="1" x14ac:dyDescent="0.25">
      <c r="A170" s="721" t="str">
        <f>IF('1.5 a 5 Mediana'!V100=TRUE,"",'1.5 a 5 Mediana'!J100)</f>
        <v/>
      </c>
      <c r="B170" s="721"/>
      <c r="C170" s="721"/>
      <c r="D170" s="721"/>
      <c r="E170" s="597" t="str">
        <f t="shared" si="9"/>
        <v/>
      </c>
      <c r="F170" s="200" t="str">
        <f>IF('1.5 a 5 Mediana'!V100=TRUE,"",'1.5 a 5 Mediana'!I100)</f>
        <v/>
      </c>
      <c r="I170" s="198"/>
      <c r="L170"/>
      <c r="M170" s="6"/>
      <c r="N170" s="6"/>
      <c r="O170" s="6"/>
      <c r="P170" s="6"/>
      <c r="Q170" s="6"/>
      <c r="R170" s="6"/>
      <c r="S170" s="6"/>
      <c r="T170" s="6"/>
      <c r="U170" s="6"/>
    </row>
    <row r="171" spans="1:21" s="1" customFormat="1" ht="43.5" hidden="1" customHeight="1" x14ac:dyDescent="0.25">
      <c r="A171" s="721" t="str">
        <f>IF('1.5 a 5 Mediana'!V101=TRUE,"",'1.5 a 5 Mediana'!J101)</f>
        <v/>
      </c>
      <c r="B171" s="721"/>
      <c r="C171" s="721"/>
      <c r="D171" s="721"/>
      <c r="E171" s="597" t="str">
        <f t="shared" ref="E171" si="12">MID(F171,1,7)</f>
        <v/>
      </c>
      <c r="F171" s="200" t="str">
        <f>IF('1.5 a 5 Mediana'!V101=TRUE,"",'1.5 a 5 Mediana'!I101)</f>
        <v/>
      </c>
      <c r="I171" s="198"/>
      <c r="L171"/>
      <c r="M171" s="6"/>
      <c r="N171" s="6"/>
      <c r="O171" s="6"/>
      <c r="P171" s="6"/>
      <c r="Q171" s="6"/>
      <c r="R171" s="6"/>
      <c r="S171" s="6"/>
      <c r="T171" s="6"/>
      <c r="U171" s="6"/>
    </row>
    <row r="172" spans="1:21" s="1" customFormat="1" ht="50.25" hidden="1" customHeight="1" x14ac:dyDescent="0.25">
      <c r="A172" s="724" t="str">
        <f>IF('1.5 a 5 Mediana'!V102=TRUE,"",'1.5 a 5 Mediana'!J102)</f>
        <v/>
      </c>
      <c r="B172" s="724"/>
      <c r="C172" s="724"/>
      <c r="D172" s="724"/>
      <c r="E172" s="597" t="str">
        <f t="shared" si="9"/>
        <v/>
      </c>
      <c r="F172" s="200" t="str">
        <f>IF('1.5 a 5 Mediana'!V102=TRUE,"",'1.5 a 5 Mediana'!I102)</f>
        <v/>
      </c>
      <c r="I172" s="198"/>
      <c r="L172"/>
      <c r="M172" s="6"/>
      <c r="N172" s="6"/>
      <c r="O172" s="6"/>
      <c r="P172" s="6"/>
      <c r="Q172" s="6"/>
      <c r="R172" s="6"/>
      <c r="S172" s="6"/>
      <c r="T172" s="6"/>
      <c r="U172" s="6"/>
    </row>
    <row r="173" spans="1:21" s="1" customFormat="1" ht="43.5" hidden="1" customHeight="1" x14ac:dyDescent="0.25">
      <c r="A173" s="724" t="str">
        <f>IF('1.5 a 5 Mediana'!V103=TRUE,"",'1.5 a 5 Mediana'!J103)</f>
        <v/>
      </c>
      <c r="B173" s="724"/>
      <c r="C173" s="724"/>
      <c r="D173" s="724"/>
      <c r="E173" s="597" t="str">
        <f t="shared" si="9"/>
        <v/>
      </c>
      <c r="F173" s="200" t="str">
        <f>IF('1.5 a 5 Mediana'!V103=TRUE,"",'1.5 a 5 Mediana'!I103)</f>
        <v/>
      </c>
      <c r="I173" s="198"/>
      <c r="L173"/>
      <c r="M173" s="6"/>
      <c r="N173" s="6"/>
      <c r="O173" s="6"/>
      <c r="P173" s="6"/>
      <c r="Q173" s="6"/>
      <c r="R173" s="6"/>
      <c r="S173" s="6"/>
      <c r="T173" s="6"/>
      <c r="U173" s="6"/>
    </row>
    <row r="174" spans="1:21" s="1" customFormat="1" ht="43.5" customHeight="1" x14ac:dyDescent="0.25">
      <c r="A174" s="721" t="str">
        <f>IF('1.5 a 5 Mediana'!V104=TRUE,"",'1.5 a 5 Mediana'!J104)</f>
        <v>Todos éstos aspectos se encuentran formalmente documentados a través de lo siguiente:</v>
      </c>
      <c r="B174" s="721"/>
      <c r="C174" s="721"/>
      <c r="D174" s="721"/>
      <c r="E174" s="597" t="str">
        <f t="shared" ref="E174" si="13">MID(F174,1,7)</f>
        <v>1.1.2.2</v>
      </c>
      <c r="F174" s="200" t="str">
        <f>IF('1.5 a 5 Mediana'!V104=TRUE,"",'1.5 a 5 Mediana'!I104)</f>
        <v>1.1.2.2</v>
      </c>
      <c r="I174" s="198"/>
      <c r="L174"/>
      <c r="M174" s="6"/>
      <c r="N174" s="6"/>
      <c r="O174" s="6"/>
      <c r="P174" s="6"/>
      <c r="Q174" s="6"/>
      <c r="R174" s="6"/>
      <c r="S174" s="6"/>
      <c r="T174" s="6"/>
      <c r="U174" s="6"/>
    </row>
    <row r="175" spans="1:21" s="1" customFormat="1" ht="43.5" customHeight="1" x14ac:dyDescent="0.25">
      <c r="A175" s="724" t="str">
        <f>IF('1.5 a 5 Mediana'!V105=TRUE,"",'1.5 a 5 Mediana'!J105)</f>
        <v>Manual de Organización y Funciones</v>
      </c>
      <c r="B175" s="724"/>
      <c r="C175" s="724"/>
      <c r="D175" s="724"/>
      <c r="E175" s="597" t="str">
        <f t="shared" si="9"/>
        <v>1.1.2.2</v>
      </c>
      <c r="F175" s="200" t="str">
        <f>IF('1.5 a 5 Mediana'!V105=TRUE,"",'1.5 a 5 Mediana'!I105)</f>
        <v>1.1.2.2.A</v>
      </c>
      <c r="I175" s="198"/>
      <c r="L175"/>
      <c r="M175" s="6"/>
      <c r="N175" s="6"/>
      <c r="O175" s="6"/>
      <c r="P175" s="6"/>
      <c r="Q175" s="6"/>
      <c r="R175" s="6"/>
      <c r="S175" s="6"/>
      <c r="T175" s="6"/>
      <c r="U175" s="6"/>
    </row>
    <row r="176" spans="1:21" s="1" customFormat="1" ht="43.5" hidden="1" customHeight="1" x14ac:dyDescent="0.25">
      <c r="A176" s="724" t="str">
        <f>IF('1.5 a 5 Mediana'!V106=TRUE,"",'1.5 a 5 Mediana'!J106)</f>
        <v/>
      </c>
      <c r="B176" s="724"/>
      <c r="C176" s="724"/>
      <c r="D176" s="724"/>
      <c r="E176" s="597" t="str">
        <f t="shared" si="9"/>
        <v/>
      </c>
      <c r="F176" s="200" t="str">
        <f>IF('1.5 a 5 Mediana'!V106=TRUE,"",'1.5 a 5 Mediana'!I106)</f>
        <v/>
      </c>
      <c r="I176" s="198"/>
      <c r="L176"/>
      <c r="M176" s="6"/>
      <c r="N176" s="6"/>
      <c r="O176" s="6"/>
      <c r="P176" s="6"/>
      <c r="Q176" s="6"/>
      <c r="R176" s="6"/>
      <c r="S176" s="6"/>
      <c r="T176" s="6"/>
      <c r="U176" s="6"/>
    </row>
    <row r="177" spans="1:21" s="1" customFormat="1" x14ac:dyDescent="0.25">
      <c r="A177" s="725" t="str">
        <f>IF('1.5 a 5 Mediana'!V108=TRUE,"",'1.5 a 5 Mediana'!J108)</f>
        <v>1.2 Elaboración y Reporte de la Información Financiera</v>
      </c>
      <c r="B177" s="725"/>
      <c r="C177" s="725"/>
      <c r="D177" s="725"/>
      <c r="E177" s="597" t="str">
        <f t="shared" si="9"/>
        <v/>
      </c>
      <c r="F177" s="200"/>
      <c r="I177" s="198"/>
      <c r="L177"/>
      <c r="M177" s="6"/>
      <c r="N177" s="6"/>
      <c r="O177" s="6"/>
      <c r="P177" s="6"/>
      <c r="Q177" s="6"/>
      <c r="R177" s="6"/>
      <c r="S177" s="6"/>
      <c r="T177" s="6"/>
      <c r="U177" s="6"/>
    </row>
    <row r="178" spans="1:21" s="1" customFormat="1" ht="54" hidden="1" customHeight="1" x14ac:dyDescent="0.25">
      <c r="A178" s="721" t="str">
        <f>IF('1.5 a 5 Mediana'!V113=TRUE,"",'1.5 a 5 Mediana'!J113)</f>
        <v/>
      </c>
      <c r="B178" s="721"/>
      <c r="C178" s="721"/>
      <c r="D178" s="721"/>
      <c r="E178" s="597" t="str">
        <f t="shared" si="9"/>
        <v/>
      </c>
      <c r="F178" s="200" t="str">
        <f>IF('1.5 a 5 Mediana'!V113=TRUE,"",'1.5 a 5 Mediana'!I113)</f>
        <v/>
      </c>
      <c r="I178" s="198"/>
      <c r="L178"/>
      <c r="M178" s="6"/>
      <c r="N178" s="6"/>
      <c r="O178" s="6"/>
      <c r="P178" s="6"/>
      <c r="Q178" s="6"/>
      <c r="R178" s="6"/>
      <c r="S178" s="6"/>
      <c r="T178" s="6"/>
      <c r="U178" s="6"/>
    </row>
    <row r="179" spans="1:21" s="1" customFormat="1" ht="54" customHeight="1" x14ac:dyDescent="0.25">
      <c r="A179" s="721" t="str">
        <f>IF('1.5 a 5 Mediana'!V114=TRUE,"",'1.5 a 5 Mediana'!J114)</f>
        <v>La empresa de TI está estructurada y su proceso de Elaboración y Reporte de la Información Financiera se encuentra formalizado, a través de lo siguiente:</v>
      </c>
      <c r="B179" s="721"/>
      <c r="C179" s="721"/>
      <c r="D179" s="721"/>
      <c r="E179" s="597" t="str">
        <f t="shared" ref="E179" si="14">MID(F179,1,7)</f>
        <v>1.2.2.1</v>
      </c>
      <c r="F179" s="200" t="str">
        <f>IF('1.5 a 5 Mediana'!V114=TRUE,"",'1.5 a 5 Mediana'!I114)</f>
        <v>1.2.2.1</v>
      </c>
      <c r="I179" s="198"/>
      <c r="L179"/>
      <c r="M179" s="6"/>
      <c r="N179" s="6"/>
      <c r="O179" s="6"/>
      <c r="P179" s="6"/>
      <c r="Q179" s="6"/>
      <c r="R179" s="6"/>
      <c r="S179" s="6"/>
      <c r="T179" s="6"/>
      <c r="U179" s="6"/>
    </row>
    <row r="180" spans="1:21" s="1" customFormat="1" ht="43.5" hidden="1" customHeight="1" x14ac:dyDescent="0.25">
      <c r="A180" s="724" t="str">
        <f>IF('1.5 a 5 Mediana'!V115=TRUE,"",'1.5 a 5 Mediana'!J115)</f>
        <v/>
      </c>
      <c r="B180" s="724"/>
      <c r="C180" s="724"/>
      <c r="D180" s="724"/>
      <c r="E180" s="597" t="str">
        <f t="shared" si="9"/>
        <v/>
      </c>
      <c r="F180" s="200" t="str">
        <f>IF('1.5 a 5 Mediana'!V115=TRUE,"",'1.5 a 5 Mediana'!I115)</f>
        <v/>
      </c>
      <c r="I180" s="198"/>
      <c r="L180"/>
      <c r="M180" s="6"/>
      <c r="N180" s="6"/>
      <c r="O180" s="6"/>
      <c r="P180" s="6"/>
      <c r="Q180" s="6"/>
      <c r="R180" s="6"/>
      <c r="S180" s="6"/>
      <c r="T180" s="6"/>
      <c r="U180" s="6"/>
    </row>
    <row r="181" spans="1:21" s="1" customFormat="1" ht="67.5" customHeight="1" x14ac:dyDescent="0.25">
      <c r="A181" s="724" t="str">
        <f>IF('1.5 a 5 Mediana'!V116=TRUE,"",'1.5 a 5 Mediana'!J116)</f>
        <v>Las actividades de elaboración y reporte interno de la información financiera están definidas, consideran la definición de funciones y responsabilidades del área, la descripción de procesos y procedimientos para elaborar la información financiera de manera formal y veraz, y el cumplimiento de obligaciones legales y fiscales</v>
      </c>
      <c r="B181" s="724"/>
      <c r="C181" s="724"/>
      <c r="D181" s="724"/>
      <c r="E181" s="597" t="str">
        <f t="shared" si="9"/>
        <v>1.2.2.1</v>
      </c>
      <c r="F181" s="200" t="str">
        <f>IF('1.5 a 5 Mediana'!V116=TRUE,"",'1.5 a 5 Mediana'!I116)</f>
        <v>1.2.2.1.B</v>
      </c>
      <c r="I181" s="198"/>
      <c r="L181"/>
      <c r="M181" s="6"/>
      <c r="N181" s="6"/>
      <c r="O181" s="6"/>
      <c r="P181" s="6"/>
      <c r="Q181" s="6"/>
      <c r="R181" s="6"/>
      <c r="S181" s="6"/>
      <c r="T181" s="6"/>
      <c r="U181" s="6"/>
    </row>
    <row r="182" spans="1:21" s="1" customFormat="1" ht="40.5" hidden="1" customHeight="1" x14ac:dyDescent="0.25">
      <c r="A182" s="721" t="str">
        <f>IF('1.5 a 5 Mediana'!V117=TRUE,"",'1.5 a 5 Mediana'!J117)</f>
        <v/>
      </c>
      <c r="B182" s="721"/>
      <c r="C182" s="721"/>
      <c r="D182" s="721"/>
      <c r="E182" s="597" t="str">
        <f t="shared" ref="E182" si="15">MID(F182,1,7)</f>
        <v/>
      </c>
      <c r="F182" s="200" t="str">
        <f>IF('1.5 a 5 Mediana'!V117=TRUE,"",'1.5 a 5 Mediana'!I117)</f>
        <v/>
      </c>
      <c r="I182" s="198"/>
      <c r="L182"/>
      <c r="M182" s="6"/>
      <c r="N182" s="6"/>
      <c r="O182" s="6"/>
      <c r="P182" s="6"/>
      <c r="Q182" s="6"/>
      <c r="R182" s="6"/>
      <c r="S182" s="6"/>
      <c r="T182" s="6"/>
      <c r="U182" s="6"/>
    </row>
    <row r="183" spans="1:21" s="1" customFormat="1" ht="43.5" hidden="1" customHeight="1" x14ac:dyDescent="0.25">
      <c r="A183" s="724" t="str">
        <f>IF('1.5 a 5 Mediana'!V118=TRUE,"",'1.5 a 5 Mediana'!J118)</f>
        <v/>
      </c>
      <c r="B183" s="724"/>
      <c r="C183" s="724"/>
      <c r="D183" s="724"/>
      <c r="E183" s="597" t="str">
        <f t="shared" si="9"/>
        <v/>
      </c>
      <c r="F183" s="200" t="str">
        <f>IF('1.5 a 5 Mediana'!V118=TRUE,"",'1.5 a 5 Mediana'!I118)</f>
        <v/>
      </c>
      <c r="I183" s="198"/>
      <c r="L183"/>
      <c r="M183" s="6"/>
      <c r="N183" s="6"/>
      <c r="O183" s="6"/>
      <c r="P183" s="6"/>
      <c r="Q183" s="6"/>
      <c r="R183" s="6"/>
      <c r="S183" s="6"/>
      <c r="T183" s="6"/>
      <c r="U183" s="6"/>
    </row>
    <row r="184" spans="1:21" s="1" customFormat="1" ht="55.5" customHeight="1" x14ac:dyDescent="0.25">
      <c r="A184" s="721" t="str">
        <f>IF('1.5 a 5 Mediana'!V119=TRUE,"",'1.5 a 5 Mediana'!J119)</f>
        <v>Desarrolla documentos que proporcionan evidencia de las actividades llevadas a cabo o los resultados obtenidos en el proceso de Elaboración y Reporte de la Información Financiera, entre los que se encuentran:</v>
      </c>
      <c r="B184" s="721"/>
      <c r="C184" s="721"/>
      <c r="D184" s="721"/>
      <c r="E184" s="597" t="str">
        <f t="shared" ref="E184" si="16">MID(F184,1,7)</f>
        <v>1.2.3.1</v>
      </c>
      <c r="F184" s="200" t="str">
        <f>IF('1.5 a 5 Mediana'!V119=TRUE,"",'1.5 a 5 Mediana'!I119)</f>
        <v>1.2.3.1</v>
      </c>
      <c r="I184" s="198"/>
      <c r="L184"/>
      <c r="M184" s="6"/>
      <c r="N184" s="6"/>
      <c r="O184" s="6"/>
      <c r="P184" s="6"/>
      <c r="Q184" s="6"/>
      <c r="R184" s="6"/>
      <c r="S184" s="6"/>
      <c r="T184" s="6"/>
      <c r="U184" s="6"/>
    </row>
    <row r="185" spans="1:21" s="1" customFormat="1" ht="49.5" hidden="1" customHeight="1" x14ac:dyDescent="0.25">
      <c r="A185" s="724" t="str">
        <f>IF('1.5 a 5 Mediana'!V120=TRUE,"",'1.5 a 5 Mediana'!J120)</f>
        <v/>
      </c>
      <c r="B185" s="724"/>
      <c r="C185" s="724"/>
      <c r="D185" s="724"/>
      <c r="E185" s="597" t="str">
        <f t="shared" si="9"/>
        <v/>
      </c>
      <c r="F185" s="200" t="str">
        <f>IF('1.5 a 5 Mediana'!V120=TRUE,"",'1.5 a 5 Mediana'!I120)</f>
        <v/>
      </c>
      <c r="I185" s="198"/>
      <c r="L185"/>
      <c r="M185" s="6"/>
      <c r="N185" s="6"/>
      <c r="O185" s="6"/>
      <c r="P185" s="6"/>
      <c r="Q185" s="6"/>
      <c r="R185" s="6"/>
      <c r="S185" s="6"/>
      <c r="T185" s="6"/>
      <c r="U185" s="6"/>
    </row>
    <row r="186" spans="1:21" ht="43.5" customHeight="1" x14ac:dyDescent="0.25">
      <c r="A186" s="724" t="str">
        <f>IF('1.5 a 5 Mediana'!V121=TRUE,"",'1.5 a 5 Mediana'!J121)</f>
        <v>Técnicas de análisis de la información financiera, con porcentajes, razones o por comparación</v>
      </c>
      <c r="B186" s="724"/>
      <c r="C186" s="724"/>
      <c r="D186" s="724"/>
      <c r="E186" s="597" t="str">
        <f t="shared" si="9"/>
        <v>1.2.3.1</v>
      </c>
      <c r="F186" s="200" t="str">
        <f>IF('1.5 a 5 Mediana'!V121=TRUE,"",'1.5 a 5 Mediana'!I121)</f>
        <v>1.2.3.1.B</v>
      </c>
    </row>
    <row r="187" spans="1:21" ht="56.25" customHeight="1" x14ac:dyDescent="0.25">
      <c r="A187" s="724" t="str">
        <f>IF('1.5 a 5 Mediana'!V122=TRUE,"",'1.5 a 5 Mediana'!J122)</f>
        <v>Medidas de monitoreo y control de la información financiera mediante informes de cumplimiento de los objetivos y la verificación y validación de la calidad de la información y documentación financiera</v>
      </c>
      <c r="B187" s="724"/>
      <c r="C187" s="724"/>
      <c r="D187" s="724"/>
      <c r="E187" s="597" t="str">
        <f t="shared" si="9"/>
        <v>1.2.3.1</v>
      </c>
      <c r="F187" s="200" t="str">
        <f>IF('1.5 a 5 Mediana'!V122=TRUE,"",'1.5 a 5 Mediana'!I122)</f>
        <v>1.2.3.1.C</v>
      </c>
    </row>
    <row r="188" spans="1:21" x14ac:dyDescent="0.25">
      <c r="A188" s="725" t="str">
        <f>IF('1.5 a 5 Mediana'!V129=TRUE,"",'1.5 a 5 Mediana'!J129)</f>
        <v>2.1 Planeación y Control de Gestión Financieros</v>
      </c>
      <c r="B188" s="725"/>
      <c r="C188" s="725"/>
      <c r="D188" s="725"/>
      <c r="E188" s="597" t="str">
        <f t="shared" si="9"/>
        <v/>
      </c>
      <c r="F188" s="200"/>
    </row>
    <row r="189" spans="1:21" ht="55.5" hidden="1" customHeight="1" x14ac:dyDescent="0.25">
      <c r="A189" s="721" t="str">
        <f>IF('1.5 a 5 Mediana'!V134=TRUE,"",'1.5 a 5 Mediana'!J134)</f>
        <v/>
      </c>
      <c r="B189" s="721"/>
      <c r="C189" s="721"/>
      <c r="D189" s="721"/>
      <c r="E189" s="597" t="str">
        <f t="shared" si="9"/>
        <v/>
      </c>
      <c r="F189" s="200" t="str">
        <f>IF('1.5 a 5 Mediana'!V134=TRUE,"",'1.5 a 5 Mediana'!I134)</f>
        <v/>
      </c>
    </row>
    <row r="190" spans="1:21" ht="55.5" hidden="1" customHeight="1" x14ac:dyDescent="0.25">
      <c r="A190" s="724" t="str">
        <f>IF('1.5 a 5 Mediana'!V135=TRUE,"",'1.5 a 5 Mediana'!J135)</f>
        <v/>
      </c>
      <c r="B190" s="724"/>
      <c r="C190" s="724"/>
      <c r="D190" s="724"/>
      <c r="E190" s="597" t="str">
        <f t="shared" ref="E190" si="17">MID(F190,1,7)</f>
        <v/>
      </c>
      <c r="F190" s="200" t="str">
        <f>IF('1.5 a 5 Mediana'!V135=TRUE,"",'1.5 a 5 Mediana'!I135)</f>
        <v/>
      </c>
    </row>
    <row r="191" spans="1:21" ht="43.5" hidden="1" customHeight="1" x14ac:dyDescent="0.25">
      <c r="A191" s="724" t="str">
        <f>IF('1.5 a 5 Mediana'!V136=TRUE,"",'1.5 a 5 Mediana'!J136)</f>
        <v/>
      </c>
      <c r="B191" s="724"/>
      <c r="C191" s="724"/>
      <c r="D191" s="724"/>
      <c r="E191" s="597" t="str">
        <f t="shared" si="9"/>
        <v/>
      </c>
      <c r="F191" s="200" t="str">
        <f>IF('1.5 a 5 Mediana'!V136=TRUE,"",'1.5 a 5 Mediana'!I136)</f>
        <v/>
      </c>
    </row>
    <row r="192" spans="1:21" ht="50.25" hidden="1" customHeight="1" x14ac:dyDescent="0.25">
      <c r="A192" s="721" t="str">
        <f>IF('1.5 a 5 Mediana'!V137=TRUE,"",'1.5 a 5 Mediana'!J137)</f>
        <v/>
      </c>
      <c r="B192" s="721"/>
      <c r="C192" s="721"/>
      <c r="D192" s="721"/>
      <c r="E192" s="597" t="str">
        <f t="shared" si="9"/>
        <v/>
      </c>
      <c r="F192" s="200" t="str">
        <f>IF('1.5 a 5 Mediana'!V137=TRUE,"",'1.5 a 5 Mediana'!I137)</f>
        <v/>
      </c>
    </row>
    <row r="193" spans="1:6" ht="58.5" customHeight="1" x14ac:dyDescent="0.25">
      <c r="A193" s="721" t="str">
        <f>IF('1.5 a 5 Mediana'!V138=TRUE,"",'1.5 a 5 Mediana'!J138)</f>
        <v>Desarrolla modelos y metodologías que proporcionan evidencia de las actividades llevadas a cabo o los resultados obtenidos en el proceso de planeación y control de gestión financiera, entre los que se encuentran:</v>
      </c>
      <c r="B193" s="721"/>
      <c r="C193" s="721"/>
      <c r="D193" s="721"/>
      <c r="E193" s="597" t="str">
        <f t="shared" ref="E193" si="18">MID(F193,1,7)</f>
        <v>2.1.3.1</v>
      </c>
      <c r="F193" s="200" t="str">
        <f>IF('1.5 a 5 Mediana'!V138=TRUE,"",'1.5 a 5 Mediana'!I138)</f>
        <v>2.1.3.1</v>
      </c>
    </row>
    <row r="194" spans="1:6" ht="63" hidden="1" customHeight="1" x14ac:dyDescent="0.25">
      <c r="A194" s="724" t="str">
        <f>IF('1.5 a 5 Mediana'!V139=TRUE,"",'1.5 a 5 Mediana'!J139)</f>
        <v/>
      </c>
      <c r="B194" s="724"/>
      <c r="C194" s="724"/>
      <c r="D194" s="724"/>
      <c r="E194" s="597" t="str">
        <f t="shared" si="9"/>
        <v/>
      </c>
      <c r="F194" s="200" t="str">
        <f>IF('1.5 a 5 Mediana'!V139=TRUE,"",'1.5 a 5 Mediana'!I139)</f>
        <v/>
      </c>
    </row>
    <row r="195" spans="1:6" ht="43.5" customHeight="1" x14ac:dyDescent="0.25">
      <c r="A195" s="724" t="str">
        <f>IF('1.5 a 5 Mediana'!V140=TRUE,"",'1.5 a 5 Mediana'!J140)</f>
        <v>Técnicas para elaborar proyecciones financieras (ventas, participación de mercado, estados financieros, etc.)</v>
      </c>
      <c r="B195" s="724"/>
      <c r="C195" s="724"/>
      <c r="D195" s="724"/>
      <c r="E195" s="597" t="str">
        <f t="shared" ref="E195:E237" si="19">MID(F195,1,7)</f>
        <v>2.1.3.1</v>
      </c>
      <c r="F195" s="200" t="str">
        <f>IF('1.5 a 5 Mediana'!V140=TRUE,"",'1.5 a 5 Mediana'!I140)</f>
        <v>2.1.3.1.B</v>
      </c>
    </row>
    <row r="196" spans="1:6" ht="43.5" customHeight="1" x14ac:dyDescent="0.25">
      <c r="A196" s="721" t="str">
        <f>IF('1.5 a 5 Mediana'!V141=TRUE,"",'1.5 a 5 Mediana'!J141)</f>
        <v>Su proceso de planeación y control de gestión financiera se encuentra automatizado a través de herramientas que le permitan:</v>
      </c>
      <c r="B196" s="721"/>
      <c r="C196" s="721"/>
      <c r="D196" s="721"/>
      <c r="E196" s="597" t="str">
        <f t="shared" ref="E196" si="20">MID(F196,1,7)</f>
        <v>2.1.4.1</v>
      </c>
      <c r="F196" s="200" t="str">
        <f>IF('1.5 a 5 Mediana'!V141=TRUE,"",'1.5 a 5 Mediana'!I141)</f>
        <v>2.1.4.1</v>
      </c>
    </row>
    <row r="197" spans="1:6" ht="60.75" customHeight="1" x14ac:dyDescent="0.25">
      <c r="A197" s="724" t="str">
        <f>IF('1.5 a 5 Mediana'!V142=TRUE,"",'1.5 a 5 Mediana'!J142)</f>
        <v xml:space="preserve">Utilizar las siguientes razones financieras como herramienta de proyección: liquidez, rentabilidad, endeudamiento, administración de activos, tasa de crecimiento, análisis del punto de equilibrio y determinación de la estructura financiera óptima </v>
      </c>
      <c r="B197" s="724"/>
      <c r="C197" s="724"/>
      <c r="D197" s="724"/>
      <c r="E197" s="597" t="str">
        <f t="shared" si="19"/>
        <v>2.1.4.1</v>
      </c>
      <c r="F197" s="200" t="str">
        <f>IF('1.5 a 5 Mediana'!V142=TRUE,"",'1.5 a 5 Mediana'!I142)</f>
        <v>2.1.4.1.A</v>
      </c>
    </row>
    <row r="198" spans="1:6" ht="43.5" hidden="1" customHeight="1" x14ac:dyDescent="0.25">
      <c r="A198" s="724" t="str">
        <f>IF('1.5 a 5 Mediana'!V143=TRUE,"",'1.5 a 5 Mediana'!J143)</f>
        <v/>
      </c>
      <c r="B198" s="724"/>
      <c r="C198" s="724"/>
      <c r="D198" s="724"/>
      <c r="E198" s="597" t="str">
        <f t="shared" si="19"/>
        <v/>
      </c>
      <c r="F198" s="200" t="str">
        <f>IF('1.5 a 5 Mediana'!V143=TRUE,"",'1.5 a 5 Mediana'!I143)</f>
        <v/>
      </c>
    </row>
    <row r="199" spans="1:6" x14ac:dyDescent="0.25">
      <c r="A199" s="725" t="str">
        <f>IF('1.5 a 5 Mediana'!V145=TRUE,"",'1.5 a 5 Mediana'!J145)</f>
        <v>2.2 Administración del Capital de Trabajo</v>
      </c>
      <c r="B199" s="725"/>
      <c r="C199" s="725"/>
      <c r="D199" s="725"/>
      <c r="E199" s="597" t="str">
        <f t="shared" si="19"/>
        <v/>
      </c>
      <c r="F199" s="200"/>
    </row>
    <row r="200" spans="1:6" ht="60" hidden="1" customHeight="1" x14ac:dyDescent="0.25">
      <c r="A200" s="721" t="str">
        <f>IF('1.5 a 5 Mediana'!V150=TRUE,"",'1.5 a 5 Mediana'!J150)</f>
        <v/>
      </c>
      <c r="B200" s="721"/>
      <c r="C200" s="721"/>
      <c r="D200" s="721"/>
      <c r="E200" s="597" t="str">
        <f t="shared" si="19"/>
        <v/>
      </c>
      <c r="F200" s="200" t="str">
        <f>IF('1.5 a 5 Mediana'!V150=TRUE,"",'1.5 a 5 Mediana'!I150)</f>
        <v/>
      </c>
    </row>
    <row r="201" spans="1:6" ht="69" hidden="1" customHeight="1" x14ac:dyDescent="0.25">
      <c r="A201" s="721" t="str">
        <f>IF('1.5 a 5 Mediana'!V151=TRUE,"",'1.5 a 5 Mediana'!J151)</f>
        <v/>
      </c>
      <c r="B201" s="721"/>
      <c r="C201" s="721"/>
      <c r="D201" s="721"/>
      <c r="E201" s="597" t="str">
        <f t="shared" si="19"/>
        <v/>
      </c>
      <c r="F201" s="200" t="str">
        <f>IF('1.5 a 5 Mediana'!V151=TRUE,"",'1.5 a 5 Mediana'!I151)</f>
        <v/>
      </c>
    </row>
    <row r="202" spans="1:6" ht="41.25" hidden="1" customHeight="1" x14ac:dyDescent="0.25">
      <c r="A202" s="721" t="str">
        <f>IF('1.5 a 5 Mediana'!V152=TRUE,"",'1.5 a 5 Mediana'!J152)</f>
        <v/>
      </c>
      <c r="B202" s="721"/>
      <c r="C202" s="721"/>
      <c r="D202" s="721"/>
      <c r="E202" s="597" t="str">
        <f t="shared" ref="E202" si="21">MID(F202,1,7)</f>
        <v/>
      </c>
      <c r="F202" s="200" t="str">
        <f>IF('1.5 a 5 Mediana'!V152=TRUE,"",'1.5 a 5 Mediana'!I152)</f>
        <v/>
      </c>
    </row>
    <row r="203" spans="1:6" ht="43.5" hidden="1" customHeight="1" x14ac:dyDescent="0.25">
      <c r="A203" s="724" t="str">
        <f>IF('1.5 a 5 Mediana'!V153=TRUE,"",'1.5 a 5 Mediana'!J153)</f>
        <v/>
      </c>
      <c r="B203" s="724"/>
      <c r="C203" s="724"/>
      <c r="D203" s="724"/>
      <c r="E203" s="597" t="str">
        <f t="shared" si="19"/>
        <v/>
      </c>
      <c r="F203" s="200" t="str">
        <f>IF('1.5 a 5 Mediana'!V153=TRUE,"",'1.5 a 5 Mediana'!I153)</f>
        <v/>
      </c>
    </row>
    <row r="204" spans="1:6" ht="43.5" hidden="1" customHeight="1" x14ac:dyDescent="0.25">
      <c r="A204" s="724" t="str">
        <f>IF('1.5 a 5 Mediana'!V154=TRUE,"",'1.5 a 5 Mediana'!J154)</f>
        <v/>
      </c>
      <c r="B204" s="724"/>
      <c r="C204" s="724"/>
      <c r="D204" s="724"/>
      <c r="E204" s="597" t="str">
        <f t="shared" si="19"/>
        <v/>
      </c>
      <c r="F204" s="200" t="str">
        <f>IF('1.5 a 5 Mediana'!V154=TRUE,"",'1.5 a 5 Mediana'!I154)</f>
        <v/>
      </c>
    </row>
    <row r="205" spans="1:6" ht="43.5" hidden="1" customHeight="1" x14ac:dyDescent="0.25">
      <c r="A205" s="724" t="str">
        <f>IF('1.5 a 5 Mediana'!V155=TRUE,"",'1.5 a 5 Mediana'!J155)</f>
        <v/>
      </c>
      <c r="B205" s="724"/>
      <c r="C205" s="724"/>
      <c r="D205" s="724"/>
      <c r="E205" s="597" t="str">
        <f t="shared" si="19"/>
        <v/>
      </c>
      <c r="F205" s="200" t="str">
        <f>IF('1.5 a 5 Mediana'!V155=TRUE,"",'1.5 a 5 Mediana'!I155)</f>
        <v/>
      </c>
    </row>
    <row r="206" spans="1:6" ht="50.25" hidden="1" customHeight="1" x14ac:dyDescent="0.25">
      <c r="A206" s="724" t="str">
        <f>IF('1.5 a 5 Mediana'!V156=TRUE,"",'1.5 a 5 Mediana'!J156)</f>
        <v/>
      </c>
      <c r="B206" s="724"/>
      <c r="C206" s="724"/>
      <c r="D206" s="724"/>
      <c r="E206" s="597" t="str">
        <f t="shared" si="19"/>
        <v/>
      </c>
      <c r="F206" s="200" t="str">
        <f>IF('1.5 a 5 Mediana'!V156=TRUE,"",'1.5 a 5 Mediana'!I156)</f>
        <v/>
      </c>
    </row>
    <row r="207" spans="1:6" ht="50.25" customHeight="1" x14ac:dyDescent="0.25">
      <c r="A207" s="721" t="str">
        <f>IF('1.5 a 5 Mediana'!V157=TRUE,"",'1.5 a 5 Mediana'!J157)</f>
        <v>La empresa desarrolla modelos y metodologías que le permitan maximizar la eficacia de su proceso de Administración del Capital de Trabajo, tales como:</v>
      </c>
      <c r="B207" s="721"/>
      <c r="C207" s="721"/>
      <c r="D207" s="721"/>
      <c r="E207" s="597" t="str">
        <f t="shared" ref="E207" si="22">MID(F207,1,7)</f>
        <v>2.2.3.1</v>
      </c>
      <c r="F207" s="200" t="str">
        <f>IF('1.5 a 5 Mediana'!V157=TRUE,"",'1.5 a 5 Mediana'!I157)</f>
        <v>2.2.3.1</v>
      </c>
    </row>
    <row r="208" spans="1:6" ht="50.25" customHeight="1" x14ac:dyDescent="0.25">
      <c r="A208" s="812" t="str">
        <f>IF('1.5 a 5 Mediana'!V158=TRUE,"",'1.5 a 5 Mediana'!J158)</f>
        <v xml:space="preserve">Análisis de la estructura del Capital de Trabajo: </v>
      </c>
      <c r="B208" s="812"/>
      <c r="C208" s="812"/>
      <c r="D208" s="812"/>
      <c r="E208" s="597"/>
      <c r="F208" s="200">
        <f>IF('1.5 a 5 Mediana'!V158=TRUE,"",'1.5 a 5 Mediana'!I158)</f>
        <v>0</v>
      </c>
    </row>
    <row r="209" spans="1:6" ht="43.5" hidden="1" customHeight="1" x14ac:dyDescent="0.25">
      <c r="A209" s="929" t="str">
        <f>IF('1.5 a 5 Mediana'!V159=TRUE,"",'1.5 a 5 Mediana'!J159)</f>
        <v/>
      </c>
      <c r="B209" s="929"/>
      <c r="C209" s="929"/>
      <c r="D209" s="929"/>
      <c r="E209" s="597" t="str">
        <f t="shared" si="19"/>
        <v/>
      </c>
      <c r="F209" s="200" t="str">
        <f>IF('1.5 a 5 Mediana'!V159=TRUE,"",'1.5 a 5 Mediana'!I159)</f>
        <v/>
      </c>
    </row>
    <row r="210" spans="1:6" ht="52.5" hidden="1" customHeight="1" x14ac:dyDescent="0.25">
      <c r="A210" s="929" t="str">
        <f>IF('1.5 a 5 Mediana'!V160=TRUE,"",'1.5 a 5 Mediana'!J160)</f>
        <v/>
      </c>
      <c r="B210" s="929"/>
      <c r="C210" s="929"/>
      <c r="D210" s="929"/>
      <c r="E210" s="597" t="str">
        <f t="shared" si="19"/>
        <v/>
      </c>
      <c r="F210" s="200" t="str">
        <f>IF('1.5 a 5 Mediana'!V160=TRUE,"",'1.5 a 5 Mediana'!I160)</f>
        <v/>
      </c>
    </row>
    <row r="211" spans="1:6" ht="65.25" customHeight="1" x14ac:dyDescent="0.25">
      <c r="A211" s="929" t="str">
        <f>IF('1.5 a 5 Mediana'!V161=TRUE,"",'1.5 a 5 Mediana'!J161)</f>
        <v>Análisis de la relación con los proveedores para determinar la posición competitiva de la empresa (presiones en los precios, cantidades ofertadas, plazos de pago) así como su estructura (número, repartición en compras, nivel de dependencia) y calidad de las referencias comerciales con los proveedores</v>
      </c>
      <c r="B211" s="929"/>
      <c r="C211" s="929"/>
      <c r="D211" s="929"/>
      <c r="E211" s="597" t="str">
        <f t="shared" si="19"/>
        <v>2.2.3.1</v>
      </c>
      <c r="F211" s="200" t="str">
        <f>IF('1.5 a 5 Mediana'!V161=TRUE,"",'1.5 a 5 Mediana'!I161)</f>
        <v>2.2.3.1.C</v>
      </c>
    </row>
    <row r="212" spans="1:6" ht="42.75" hidden="1" customHeight="1" x14ac:dyDescent="0.25">
      <c r="A212" s="812" t="str">
        <f>IF('1.5 a 5 Mediana'!V162=TRUE,"",'1.5 a 5 Mediana'!J162)</f>
        <v/>
      </c>
      <c r="B212" s="812"/>
      <c r="C212" s="812"/>
      <c r="D212" s="812"/>
      <c r="E212" s="597"/>
      <c r="F212" s="200" t="str">
        <f>IF('1.5 a 5 Mediana'!V162=TRUE,"",'1.5 a 5 Mediana'!I162)</f>
        <v/>
      </c>
    </row>
    <row r="213" spans="1:6" ht="43.5" hidden="1" customHeight="1" x14ac:dyDescent="0.25">
      <c r="A213" s="929" t="str">
        <f>IF('1.5 a 5 Mediana'!V163=TRUE,"",'1.5 a 5 Mediana'!J163)</f>
        <v/>
      </c>
      <c r="B213" s="929"/>
      <c r="C213" s="929"/>
      <c r="D213" s="929"/>
      <c r="E213" s="597" t="str">
        <f t="shared" si="19"/>
        <v/>
      </c>
      <c r="F213" s="200" t="str">
        <f>IF('1.5 a 5 Mediana'!V163=TRUE,"",'1.5 a 5 Mediana'!I163)</f>
        <v/>
      </c>
    </row>
    <row r="214" spans="1:6" ht="43.5" hidden="1" customHeight="1" x14ac:dyDescent="0.25">
      <c r="A214" s="929" t="str">
        <f>IF('1.5 a 5 Mediana'!V164=TRUE,"",'1.5 a 5 Mediana'!J164)</f>
        <v/>
      </c>
      <c r="B214" s="929"/>
      <c r="C214" s="929"/>
      <c r="D214" s="929"/>
      <c r="E214" s="597" t="str">
        <f t="shared" si="19"/>
        <v/>
      </c>
      <c r="F214" s="200" t="str">
        <f>IF('1.5 a 5 Mediana'!V164=TRUE,"",'1.5 a 5 Mediana'!I164)</f>
        <v/>
      </c>
    </row>
    <row r="215" spans="1:6" ht="52.5" hidden="1" customHeight="1" x14ac:dyDescent="0.25">
      <c r="A215" s="721" t="str">
        <f>IF('1.5 a 5 Mediana'!V165=TRUE,"",'1.5 a 5 Mediana'!J165)</f>
        <v/>
      </c>
      <c r="B215" s="721"/>
      <c r="C215" s="721"/>
      <c r="D215" s="721"/>
      <c r="E215" s="597" t="str">
        <f t="shared" si="19"/>
        <v/>
      </c>
      <c r="F215" s="200" t="str">
        <f>IF('1.5 a 5 Mediana'!V165=TRUE,"",'1.5 a 5 Mediana'!I165)</f>
        <v/>
      </c>
    </row>
    <row r="216" spans="1:6" ht="52.5" hidden="1" customHeight="1" x14ac:dyDescent="0.25">
      <c r="A216" s="721" t="str">
        <f>IF('1.5 a 5 Mediana'!V166=TRUE,"",'1.5 a 5 Mediana'!J166)</f>
        <v/>
      </c>
      <c r="B216" s="721"/>
      <c r="C216" s="721"/>
      <c r="D216" s="721"/>
      <c r="E216" s="597" t="str">
        <f t="shared" ref="E216" si="23">MID(F216,1,7)</f>
        <v/>
      </c>
      <c r="F216" s="200" t="str">
        <f>IF('1.5 a 5 Mediana'!V166=TRUE,"",'1.5 a 5 Mediana'!I166)</f>
        <v/>
      </c>
    </row>
    <row r="217" spans="1:6" ht="52.5" hidden="1" customHeight="1" x14ac:dyDescent="0.25">
      <c r="A217" s="812" t="str">
        <f>IF('1.5 a 5 Mediana'!V167=TRUE,"",'1.5 a 5 Mediana'!J167)</f>
        <v/>
      </c>
      <c r="B217" s="812"/>
      <c r="C217" s="812"/>
      <c r="D217" s="812"/>
      <c r="E217" s="597"/>
      <c r="F217" s="200" t="str">
        <f>IF('1.5 a 5 Mediana'!V167=TRUE,"",'1.5 a 5 Mediana'!I167)</f>
        <v/>
      </c>
    </row>
    <row r="218" spans="1:6" ht="43.5" hidden="1" customHeight="1" x14ac:dyDescent="0.25">
      <c r="A218" s="929" t="str">
        <f>IF('1.5 a 5 Mediana'!V168=TRUE,"",'1.5 a 5 Mediana'!J168)</f>
        <v/>
      </c>
      <c r="B218" s="929"/>
      <c r="C218" s="929"/>
      <c r="D218" s="929"/>
      <c r="E218" s="597" t="str">
        <f t="shared" si="19"/>
        <v/>
      </c>
      <c r="F218" s="200" t="str">
        <f>IF('1.5 a 5 Mediana'!V168=TRUE,"",'1.5 a 5 Mediana'!I168)</f>
        <v/>
      </c>
    </row>
    <row r="219" spans="1:6" ht="43.5" hidden="1" customHeight="1" x14ac:dyDescent="0.25">
      <c r="A219" s="929" t="str">
        <f>IF('1.5 a 5 Mediana'!V169=TRUE,"",'1.5 a 5 Mediana'!J169)</f>
        <v/>
      </c>
      <c r="B219" s="929"/>
      <c r="C219" s="929"/>
      <c r="D219" s="929"/>
      <c r="E219" s="597" t="str">
        <f t="shared" si="19"/>
        <v/>
      </c>
      <c r="F219" s="200" t="str">
        <f>IF('1.5 a 5 Mediana'!V169=TRUE,"",'1.5 a 5 Mediana'!I169)</f>
        <v/>
      </c>
    </row>
    <row r="220" spans="1:6" ht="43.5" hidden="1" customHeight="1" x14ac:dyDescent="0.25">
      <c r="A220" s="929" t="str">
        <f>IF('1.5 a 5 Mediana'!V170=TRUE,"",'1.5 a 5 Mediana'!J170)</f>
        <v/>
      </c>
      <c r="B220" s="929"/>
      <c r="C220" s="929"/>
      <c r="D220" s="929"/>
      <c r="E220" s="597" t="str">
        <f t="shared" si="19"/>
        <v/>
      </c>
      <c r="F220" s="200" t="str">
        <f>IF('1.5 a 5 Mediana'!V170=TRUE,"",'1.5 a 5 Mediana'!I170)</f>
        <v/>
      </c>
    </row>
    <row r="221" spans="1:6" x14ac:dyDescent="0.25">
      <c r="A221" s="725" t="str">
        <f>IF('1.5 a 5 Mediana'!V177=TRUE,"",'1.5 a 5 Mediana'!J177)</f>
        <v>3.1 Generación de Valor Económico</v>
      </c>
      <c r="B221" s="725"/>
      <c r="C221" s="725"/>
      <c r="D221" s="725"/>
      <c r="E221" s="597" t="str">
        <f t="shared" si="19"/>
        <v/>
      </c>
      <c r="F221" s="200"/>
    </row>
    <row r="222" spans="1:6" ht="43.5" hidden="1" customHeight="1" x14ac:dyDescent="0.25">
      <c r="A222" s="721" t="str">
        <f>IF('1.5 a 5 Mediana'!V182=TRUE,"",'1.5 a 5 Mediana'!J182)</f>
        <v/>
      </c>
      <c r="B222" s="721"/>
      <c r="C222" s="721"/>
      <c r="D222" s="721"/>
      <c r="E222" s="597" t="str">
        <f t="shared" si="19"/>
        <v/>
      </c>
      <c r="F222" s="200" t="str">
        <f>IF('1.5 a 5 Mediana'!V182=TRUE,"",'1.5 a 5 Mediana'!I182)</f>
        <v/>
      </c>
    </row>
    <row r="223" spans="1:6" ht="43.5" hidden="1" customHeight="1" x14ac:dyDescent="0.25">
      <c r="A223" s="721" t="str">
        <f>IF('1.5 a 5 Mediana'!V183=TRUE,"",'1.5 a 5 Mediana'!J183)</f>
        <v/>
      </c>
      <c r="B223" s="721"/>
      <c r="C223" s="721"/>
      <c r="D223" s="721"/>
      <c r="E223" s="597" t="str">
        <f t="shared" ref="E223" si="24">MID(F223,1,7)</f>
        <v/>
      </c>
      <c r="F223" s="200" t="str">
        <f>IF('1.5 a 5 Mediana'!V183=TRUE,"",'1.5 a 5 Mediana'!I183)</f>
        <v/>
      </c>
    </row>
    <row r="224" spans="1:6" ht="43.5" hidden="1" customHeight="1" x14ac:dyDescent="0.25">
      <c r="A224" s="929" t="str">
        <f>IF('1.5 a 5 Mediana'!V184=TRUE,"",'1.5 a 5 Mediana'!J184)</f>
        <v/>
      </c>
      <c r="B224" s="929"/>
      <c r="C224" s="929"/>
      <c r="D224" s="929"/>
      <c r="E224" s="597" t="str">
        <f t="shared" si="19"/>
        <v/>
      </c>
      <c r="F224" s="200" t="str">
        <f>IF('1.5 a 5 Mediana'!V184=TRUE,"",'1.5 a 5 Mediana'!I184)</f>
        <v/>
      </c>
    </row>
    <row r="225" spans="1:6" ht="43.5" hidden="1" customHeight="1" x14ac:dyDescent="0.25">
      <c r="A225" s="721" t="str">
        <f>IF('1.5 a 5 Mediana'!V185=TRUE,"",'1.5 a 5 Mediana'!J185)</f>
        <v/>
      </c>
      <c r="B225" s="721"/>
      <c r="C225" s="721"/>
      <c r="D225" s="721"/>
      <c r="E225" s="597" t="str">
        <f t="shared" ref="E225" si="25">MID(F225,1,7)</f>
        <v/>
      </c>
      <c r="F225" s="200" t="str">
        <f>IF('1.5 a 5 Mediana'!V185=TRUE,"",'1.5 a 5 Mediana'!I185)</f>
        <v/>
      </c>
    </row>
    <row r="226" spans="1:6" ht="43.5" hidden="1" customHeight="1" x14ac:dyDescent="0.25">
      <c r="A226" s="929" t="str">
        <f>IF('1.5 a 5 Mediana'!V186=TRUE,"",'1.5 a 5 Mediana'!J186)</f>
        <v/>
      </c>
      <c r="B226" s="929"/>
      <c r="C226" s="929"/>
      <c r="D226" s="929"/>
      <c r="E226" s="597" t="str">
        <f t="shared" si="19"/>
        <v/>
      </c>
      <c r="F226" s="200" t="str">
        <f>IF('1.5 a 5 Mediana'!V186=TRUE,"",'1.5 a 5 Mediana'!I186)</f>
        <v/>
      </c>
    </row>
    <row r="227" spans="1:6" ht="43.5" customHeight="1" x14ac:dyDescent="0.25">
      <c r="A227" s="721" t="str">
        <f>IF('1.5 a 5 Mediana'!V187=TRUE,"",'1.5 a 5 Mediana'!J187)</f>
        <v>Desarrolla modelos y metodologías que ayudan a la empresa a optimizar su proceso de Generación de Valor Económico, entre ellos:</v>
      </c>
      <c r="B227" s="721"/>
      <c r="C227" s="721"/>
      <c r="D227" s="721"/>
      <c r="E227" s="597" t="str">
        <f t="shared" ref="E227" si="26">MID(F227,1,7)</f>
        <v>3.1.3.1</v>
      </c>
      <c r="F227" s="200" t="str">
        <f>IF('1.5 a 5 Mediana'!V187=TRUE,"",'1.5 a 5 Mediana'!I187)</f>
        <v>3.1.3.1</v>
      </c>
    </row>
    <row r="228" spans="1:6" ht="55.5" customHeight="1" x14ac:dyDescent="0.25">
      <c r="A228" s="929" t="str">
        <f>IF('1.5 a 5 Mediana'!V188=TRUE,"",'1.5 a 5 Mediana'!J188)</f>
        <v>Metodologías para evidenciar y valorar los ingresos provenientes de activos intangibles, tales como marcas, patentes, licencias, franquicias, derechos de autor, exclusividad en los productos o en la distribución, existencia de partners, etc.</v>
      </c>
      <c r="B228" s="929"/>
      <c r="C228" s="929"/>
      <c r="D228" s="929"/>
      <c r="E228" s="597" t="str">
        <f t="shared" si="19"/>
        <v>3.1.3.1</v>
      </c>
      <c r="F228" s="200" t="str">
        <f>IF('1.5 a 5 Mediana'!V188=TRUE,"",'1.5 a 5 Mediana'!I188)</f>
        <v>3.1.3.1.A</v>
      </c>
    </row>
    <row r="229" spans="1:6" ht="56.25" hidden="1" customHeight="1" x14ac:dyDescent="0.25">
      <c r="A229" s="929" t="str">
        <f>IF('1.5 a 5 Mediana'!V189=TRUE,"",'1.5 a 5 Mediana'!J189)</f>
        <v/>
      </c>
      <c r="B229" s="929"/>
      <c r="C229" s="929"/>
      <c r="D229" s="929"/>
      <c r="E229" s="597" t="str">
        <f t="shared" si="19"/>
        <v/>
      </c>
      <c r="F229" s="200" t="str">
        <f>IF('1.5 a 5 Mediana'!V189=TRUE,"",'1.5 a 5 Mediana'!I189)</f>
        <v/>
      </c>
    </row>
    <row r="230" spans="1:6" ht="54" hidden="1" customHeight="1" x14ac:dyDescent="0.25">
      <c r="A230" s="929" t="str">
        <f>IF('1.5 a 5 Mediana'!V190=TRUE,"",'1.5 a 5 Mediana'!J190)</f>
        <v/>
      </c>
      <c r="B230" s="929"/>
      <c r="C230" s="929"/>
      <c r="D230" s="929"/>
      <c r="E230" s="597" t="str">
        <f t="shared" si="19"/>
        <v/>
      </c>
      <c r="F230" s="200" t="str">
        <f>IF('1.5 a 5 Mediana'!V190=TRUE,"",'1.5 a 5 Mediana'!I190)</f>
        <v/>
      </c>
    </row>
    <row r="231" spans="1:6" ht="51.75" hidden="1" customHeight="1" x14ac:dyDescent="0.25">
      <c r="A231" s="929" t="str">
        <f>IF('1.5 a 5 Mediana'!V191=TRUE,"",'1.5 a 5 Mediana'!J191)</f>
        <v/>
      </c>
      <c r="B231" s="929"/>
      <c r="C231" s="929"/>
      <c r="D231" s="929"/>
      <c r="E231" s="597" t="str">
        <f t="shared" si="19"/>
        <v/>
      </c>
      <c r="F231" s="200" t="str">
        <f>IF('1.5 a 5 Mediana'!V191=TRUE,"",'1.5 a 5 Mediana'!I191)</f>
        <v/>
      </c>
    </row>
    <row r="232" spans="1:6" ht="43.5" customHeight="1" x14ac:dyDescent="0.25">
      <c r="A232" s="929" t="str">
        <f>IF('1.5 a 5 Mediana'!V192=TRUE,"",'1.5 a 5 Mediana'!J192)</f>
        <v xml:space="preserve">Comparación de la tasa de crecimiento de la empresa con la del sector </v>
      </c>
      <c r="B232" s="929"/>
      <c r="C232" s="929"/>
      <c r="D232" s="929"/>
      <c r="E232" s="597" t="str">
        <f t="shared" si="19"/>
        <v>3.1.3.1</v>
      </c>
      <c r="F232" s="200" t="str">
        <f>IF('1.5 a 5 Mediana'!V192=TRUE,"",'1.5 a 5 Mediana'!I192)</f>
        <v>3.1.3.1.E</v>
      </c>
    </row>
    <row r="233" spans="1:6" x14ac:dyDescent="0.25">
      <c r="A233" s="725" t="str">
        <f>IF('1.5 a 5 Mediana'!V194=TRUE,"",'1.5 a 5 Mediana'!J194)</f>
        <v>3.2 Maximización de la Rentabilidad del Proyecto de Inversión</v>
      </c>
      <c r="B233" s="725"/>
      <c r="C233" s="725"/>
      <c r="D233" s="725"/>
      <c r="E233" s="597" t="str">
        <f t="shared" si="19"/>
        <v/>
      </c>
      <c r="F233" s="200"/>
    </row>
    <row r="234" spans="1:6" ht="44.25" hidden="1" customHeight="1" x14ac:dyDescent="0.25">
      <c r="A234" s="721" t="str">
        <f>IF('1.5 a 5 Mediana'!V199=TRUE,"",'1.5 a 5 Mediana'!J199)</f>
        <v/>
      </c>
      <c r="B234" s="721"/>
      <c r="C234" s="721"/>
      <c r="D234" s="721"/>
      <c r="E234" s="597" t="str">
        <f t="shared" ref="E234" si="27">MID(F234,1,7)</f>
        <v/>
      </c>
      <c r="F234" s="200" t="str">
        <f>IF('1.5 a 5 Mediana'!V199=TRUE,"",'1.5 a 5 Mediana'!I199)</f>
        <v/>
      </c>
    </row>
    <row r="235" spans="1:6" ht="43.5" hidden="1" customHeight="1" x14ac:dyDescent="0.25">
      <c r="A235" s="929" t="str">
        <f>IF('1.5 a 5 Mediana'!V200=TRUE,"",'1.5 a 5 Mediana'!J200)</f>
        <v/>
      </c>
      <c r="B235" s="929"/>
      <c r="C235" s="929"/>
      <c r="D235" s="929"/>
      <c r="E235" s="597" t="str">
        <f t="shared" si="19"/>
        <v/>
      </c>
      <c r="F235" s="200" t="str">
        <f>IF('1.5 a 5 Mediana'!V200=TRUE,"",'1.5 a 5 Mediana'!I200)</f>
        <v/>
      </c>
    </row>
    <row r="236" spans="1:6" ht="58.5" hidden="1" customHeight="1" x14ac:dyDescent="0.25">
      <c r="A236" s="929" t="str">
        <f>IF('1.5 a 5 Mediana'!V201=TRUE,"",'1.5 a 5 Mediana'!J201)</f>
        <v/>
      </c>
      <c r="B236" s="929"/>
      <c r="C236" s="929"/>
      <c r="D236" s="929"/>
      <c r="E236" s="597" t="str">
        <f t="shared" si="19"/>
        <v/>
      </c>
      <c r="F236" s="200" t="str">
        <f>IF('1.5 a 5 Mediana'!V201=TRUE,"",'1.5 a 5 Mediana'!I201)</f>
        <v/>
      </c>
    </row>
    <row r="237" spans="1:6" ht="43.5" customHeight="1" x14ac:dyDescent="0.25">
      <c r="A237" s="721" t="str">
        <f>IF('1.5 a 5 Mediana'!V202=TRUE,"",'1.5 a 5 Mediana'!J202)</f>
        <v>Todos éstos aspectos se encuentran formalmente documentados a través de un análisis de pre-inversión para cada proyecto</v>
      </c>
      <c r="B237" s="721"/>
      <c r="C237" s="721"/>
      <c r="D237" s="721"/>
      <c r="E237" s="597" t="str">
        <f t="shared" si="19"/>
        <v>3.2.2.2</v>
      </c>
      <c r="F237" s="200" t="str">
        <f>IF('1.5 a 5 Mediana'!V202=TRUE,"",'1.5 a 5 Mediana'!I202)</f>
        <v>3.2.2.2</v>
      </c>
    </row>
    <row r="238" spans="1:6" ht="22.5" customHeight="1" x14ac:dyDescent="0.25">
      <c r="A238" s="723" t="s">
        <v>1127</v>
      </c>
      <c r="B238" s="723"/>
      <c r="C238" s="723"/>
      <c r="D238" s="723"/>
      <c r="E238" s="595" t="s">
        <v>1134</v>
      </c>
      <c r="F238" s="200"/>
    </row>
    <row r="239" spans="1:6" x14ac:dyDescent="0.25">
      <c r="A239" s="729" t="str">
        <f>IF('1.5 a 5 Mediana'!V209=TRUE,"",'1.5 a 5 Mediana'!J209)</f>
        <v>1.1 Administración de proyectos de TI</v>
      </c>
      <c r="B239" s="729"/>
      <c r="C239" s="729"/>
      <c r="D239" s="729"/>
      <c r="E239" s="597" t="str">
        <f t="shared" ref="E239:E277" si="28">MID(F239,1,7)</f>
        <v/>
      </c>
      <c r="F239" s="200"/>
    </row>
    <row r="240" spans="1:6" ht="42" hidden="1" customHeight="1" x14ac:dyDescent="0.25">
      <c r="A240" s="721" t="str">
        <f>IF('1.5 a 5 Mediana'!V214=TRUE,"",'1.5 a 5 Mediana'!J214)</f>
        <v/>
      </c>
      <c r="B240" s="721"/>
      <c r="C240" s="721"/>
      <c r="D240" s="721"/>
      <c r="E240" s="597" t="str">
        <f t="shared" ref="E240" si="29">MID(F240,1,7)</f>
        <v/>
      </c>
      <c r="F240" s="200" t="str">
        <f>IF('1.5 a 5 Mediana'!V214=TRUE,"",'1.5 a 5 Mediana'!I214)</f>
        <v/>
      </c>
    </row>
    <row r="241" spans="1:6" ht="43.5" hidden="1" customHeight="1" x14ac:dyDescent="0.25">
      <c r="A241" s="929" t="str">
        <f>IF('1.5 a 5 Mediana'!V215=TRUE,"",'1.5 a 5 Mediana'!J215)</f>
        <v/>
      </c>
      <c r="B241" s="929"/>
      <c r="C241" s="929"/>
      <c r="D241" s="929"/>
      <c r="E241" s="597" t="str">
        <f t="shared" si="28"/>
        <v/>
      </c>
      <c r="F241" s="200" t="str">
        <f>IF('1.5 a 5 Mediana'!V215=TRUE,"",'1.5 a 5 Mediana'!I215)</f>
        <v/>
      </c>
    </row>
    <row r="242" spans="1:6" ht="43.5" hidden="1" customHeight="1" x14ac:dyDescent="0.25">
      <c r="A242" s="929" t="str">
        <f>IF('1.5 a 5 Mediana'!V216=TRUE,"",'1.5 a 5 Mediana'!J216)</f>
        <v/>
      </c>
      <c r="B242" s="929"/>
      <c r="C242" s="929"/>
      <c r="D242" s="929"/>
      <c r="E242" s="597" t="str">
        <f t="shared" si="28"/>
        <v/>
      </c>
      <c r="F242" s="200" t="str">
        <f>IF('1.5 a 5 Mediana'!V216=TRUE,"",'1.5 a 5 Mediana'!I216)</f>
        <v/>
      </c>
    </row>
    <row r="243" spans="1:6" ht="43.5" customHeight="1" x14ac:dyDescent="0.25">
      <c r="A243" s="721" t="str">
        <f>IF('1.5 a 5 Mediana'!V217=TRUE,"",'1.5 a 5 Mediana'!J217)</f>
        <v>El proceso de Administración de Proyectos de TI está estandarizado y estructurado, de tal forma que existen elementos que permiten a la empresa:</v>
      </c>
      <c r="B243" s="721"/>
      <c r="C243" s="721"/>
      <c r="D243" s="721"/>
      <c r="E243" s="597" t="str">
        <f t="shared" ref="E243" si="30">MID(F243,1,7)</f>
        <v>1.1.2.1</v>
      </c>
      <c r="F243" s="200" t="str">
        <f>IF('1.5 a 5 Mediana'!V217=TRUE,"",'1.5 a 5 Mediana'!I217)</f>
        <v>1.1.2.1</v>
      </c>
    </row>
    <row r="244" spans="1:6" ht="54" hidden="1" customHeight="1" x14ac:dyDescent="0.25">
      <c r="A244" s="929" t="str">
        <f>IF('1.5 a 5 Mediana'!V218=TRUE,"",'1.5 a 5 Mediana'!J218)</f>
        <v/>
      </c>
      <c r="B244" s="929"/>
      <c r="C244" s="929"/>
      <c r="D244" s="929"/>
      <c r="E244" s="597" t="str">
        <f t="shared" si="28"/>
        <v/>
      </c>
      <c r="F244" s="200" t="str">
        <f>IF('1.5 a 5 Mediana'!V218=TRUE,"",'1.5 a 5 Mediana'!I218)</f>
        <v/>
      </c>
    </row>
    <row r="245" spans="1:6" ht="50.25" customHeight="1" x14ac:dyDescent="0.25">
      <c r="A245" s="929" t="str">
        <f>IF('1.5 a 5 Mediana'!V219=TRUE,"",'1.5 a 5 Mediana'!J219)</f>
        <v xml:space="preserve">Organizar la función de gestión de proyectos de TI a través de líderes de proyectos y de equipos funcionales claramente definidos y establecidos, bajo la supervisión de la gerencia </v>
      </c>
      <c r="B245" s="929"/>
      <c r="C245" s="929"/>
      <c r="D245" s="929"/>
      <c r="E245" s="597" t="str">
        <f t="shared" si="28"/>
        <v>1.1.2.1</v>
      </c>
      <c r="F245" s="200" t="str">
        <f>IF('1.5 a 5 Mediana'!V219=TRUE,"",'1.5 a 5 Mediana'!I219)</f>
        <v>1.1.2.1.B</v>
      </c>
    </row>
    <row r="246" spans="1:6" ht="43.5" hidden="1" customHeight="1" x14ac:dyDescent="0.25">
      <c r="A246" s="929" t="str">
        <f>IF('1.5 a 5 Mediana'!V220=TRUE,"",'1.5 a 5 Mediana'!J220)</f>
        <v/>
      </c>
      <c r="B246" s="929"/>
      <c r="C246" s="929"/>
      <c r="D246" s="929"/>
      <c r="E246" s="597" t="str">
        <f t="shared" si="28"/>
        <v/>
      </c>
      <c r="F246" s="200" t="str">
        <f>IF('1.5 a 5 Mediana'!V220=TRUE,"",'1.5 a 5 Mediana'!I220)</f>
        <v/>
      </c>
    </row>
    <row r="247" spans="1:6" ht="43.5" customHeight="1" x14ac:dyDescent="0.25">
      <c r="A247" s="721" t="str">
        <f>IF('1.5 a 5 Mediana'!V221=TRUE,"",'1.5 a 5 Mediana'!J221)</f>
        <v>Todos éstos aspectos se encuentran formalmente documentados a través de:</v>
      </c>
      <c r="B247" s="721"/>
      <c r="C247" s="721"/>
      <c r="D247" s="721"/>
      <c r="E247" s="597" t="str">
        <f t="shared" ref="E247" si="31">MID(F247,1,7)</f>
        <v>1.1.2.2</v>
      </c>
      <c r="F247" s="200" t="str">
        <f>IF('1.5 a 5 Mediana'!V221=TRUE,"",'1.5 a 5 Mediana'!I221)</f>
        <v>1.1.2.2</v>
      </c>
    </row>
    <row r="248" spans="1:6" ht="53.25" customHeight="1" x14ac:dyDescent="0.25">
      <c r="A248" s="929" t="str">
        <f>IF('1.5 a 5 Mediana'!V222=TRUE,"",'1.5 a 5 Mediana'!J222)</f>
        <v>Un expediente del proyecto que permita una adecuada evaluación planeación de recursos y actividades en la fase de preparación y arranque, y seguimiento al proyecto en la fase de ejecución del y cierre del mismo</v>
      </c>
      <c r="B248" s="929"/>
      <c r="C248" s="929"/>
      <c r="D248" s="929"/>
      <c r="E248" s="597" t="str">
        <f t="shared" si="28"/>
        <v>1.1.2.2</v>
      </c>
      <c r="F248" s="200" t="str">
        <f>IF('1.5 a 5 Mediana'!V222=TRUE,"",'1.5 a 5 Mediana'!I222)</f>
        <v>1.1.2.2.A</v>
      </c>
    </row>
    <row r="249" spans="1:6" ht="99" customHeight="1" x14ac:dyDescent="0.25">
      <c r="A249" s="721" t="str">
        <f>IF('1.5 a 5 Mediana'!V223=TRUE,"",'1.5 a 5 Mediana'!J223)</f>
        <v xml:space="preserve">Se administran varios proyectos simultáneamente por medio del área de Gestión de Proyectos, encargada de centralizar, coordinar la administración de los proyectos y generar valor a través de la ejecución exitosa y eficiente de los proyectos.
Además, la empresa desarrolla estrategias y utiliza modelos y metodologías que le permiten potenciar la eficiencia de sus proyectos de TI a través de la ejecución de los siguientes elementos:
</v>
      </c>
      <c r="B249" s="721"/>
      <c r="C249" s="721"/>
      <c r="D249" s="721"/>
      <c r="E249" s="597" t="str">
        <f t="shared" ref="E249" si="32">MID(F249,1,7)</f>
        <v>1.1.3.1</v>
      </c>
      <c r="F249" s="200" t="str">
        <f>IF('1.5 a 5 Mediana'!V223=TRUE,"",'1.5 a 5 Mediana'!I223)</f>
        <v>1.1.3.1</v>
      </c>
    </row>
    <row r="250" spans="1:6" ht="43.5" hidden="1" customHeight="1" x14ac:dyDescent="0.25">
      <c r="A250" s="929" t="str">
        <f>IF('1.5 a 5 Mediana'!V224=TRUE,"",'1.5 a 5 Mediana'!J224)</f>
        <v/>
      </c>
      <c r="B250" s="929"/>
      <c r="C250" s="929"/>
      <c r="D250" s="929"/>
      <c r="E250" s="597" t="str">
        <f t="shared" si="28"/>
        <v/>
      </c>
      <c r="F250" s="200" t="str">
        <f>IF('1.5 a 5 Mediana'!V224=TRUE,"",'1.5 a 5 Mediana'!I224)</f>
        <v/>
      </c>
    </row>
    <row r="251" spans="1:6" ht="80.25" hidden="1" customHeight="1" x14ac:dyDescent="0.25">
      <c r="A251" s="929" t="str">
        <f>IF('1.5 a 5 Mediana'!V225=TRUE,"",'1.5 a 5 Mediana'!J225)</f>
        <v/>
      </c>
      <c r="B251" s="929"/>
      <c r="C251" s="929"/>
      <c r="D251" s="929"/>
      <c r="E251" s="597" t="str">
        <f t="shared" si="28"/>
        <v/>
      </c>
      <c r="F251" s="200" t="str">
        <f>IF('1.5 a 5 Mediana'!V225=TRUE,"",'1.5 a 5 Mediana'!I225)</f>
        <v/>
      </c>
    </row>
    <row r="252" spans="1:6" ht="51.75" hidden="1" customHeight="1" x14ac:dyDescent="0.25">
      <c r="A252" s="929" t="str">
        <f>IF('1.5 a 5 Mediana'!V226=TRUE,"",'1.5 a 5 Mediana'!J226)</f>
        <v/>
      </c>
      <c r="B252" s="929"/>
      <c r="C252" s="929"/>
      <c r="D252" s="929"/>
      <c r="E252" s="597" t="str">
        <f t="shared" si="28"/>
        <v/>
      </c>
      <c r="F252" s="200" t="str">
        <f>IF('1.5 a 5 Mediana'!V226=TRUE,"",'1.5 a 5 Mediana'!I226)</f>
        <v/>
      </c>
    </row>
    <row r="253" spans="1:6" ht="64.5" customHeight="1" x14ac:dyDescent="0.25">
      <c r="A253" s="929" t="str">
        <f>IF('1.5 a 5 Mediana'!V227=TRUE,"",'1.5 a 5 Mediana'!J227)</f>
        <v>Gestión de los recursos humanos del proyecto, a través de éste se detectan los conocimientos y habilidades necesarios  para la ejecución del proyecto. Se planean los recursos y se asignan responsabilidades, buscando asegurar la máxima eficiencia</v>
      </c>
      <c r="B253" s="929"/>
      <c r="C253" s="929"/>
      <c r="D253" s="929"/>
      <c r="E253" s="597" t="str">
        <f t="shared" si="28"/>
        <v>1.1.3.1</v>
      </c>
      <c r="F253" s="200" t="str">
        <f>IF('1.5 a 5 Mediana'!V227=TRUE,"",'1.5 a 5 Mediana'!I227)</f>
        <v>1.1.3.1.G</v>
      </c>
    </row>
    <row r="254" spans="1:6" x14ac:dyDescent="0.25">
      <c r="A254" s="729" t="str">
        <f>IF('1.5 a 5 Mediana'!V229=TRUE,"",'1.5 a 5 Mediana'!J229)</f>
        <v>1.2 Ingeniería y desarrollo de soluciones tecnológicas</v>
      </c>
      <c r="B254" s="729"/>
      <c r="C254" s="729"/>
      <c r="D254" s="729"/>
      <c r="E254" s="597" t="str">
        <f t="shared" si="28"/>
        <v/>
      </c>
      <c r="F254" s="200"/>
    </row>
    <row r="255" spans="1:6" ht="43.5" hidden="1" customHeight="1" x14ac:dyDescent="0.25">
      <c r="A255" s="721" t="str">
        <f>IF('1.5 a 5 Mediana'!V234=TRUE,"",'1.5 a 5 Mediana'!J234)</f>
        <v/>
      </c>
      <c r="B255" s="721"/>
      <c r="C255" s="721"/>
      <c r="D255" s="721"/>
      <c r="E255" s="597" t="str">
        <f t="shared" si="28"/>
        <v/>
      </c>
      <c r="F255" s="200" t="str">
        <f>IF('1.5 a 5 Mediana'!V234=TRUE,"",'1.5 a 5 Mediana'!I234)</f>
        <v/>
      </c>
    </row>
    <row r="256" spans="1:6" ht="51.75" hidden="1" customHeight="1" x14ac:dyDescent="0.25">
      <c r="A256" s="721" t="str">
        <f>IF('1.5 a 5 Mediana'!V235=TRUE,"",'1.5 a 5 Mediana'!J235)</f>
        <v/>
      </c>
      <c r="B256" s="721"/>
      <c r="C256" s="721"/>
      <c r="D256" s="721"/>
      <c r="E256" s="597" t="str">
        <f t="shared" si="28"/>
        <v/>
      </c>
      <c r="F256" s="200" t="str">
        <f>IF('1.5 a 5 Mediana'!V235=TRUE,"",'1.5 a 5 Mediana'!I235)</f>
        <v/>
      </c>
    </row>
    <row r="257" spans="1:6" ht="64.5" hidden="1" customHeight="1" x14ac:dyDescent="0.25">
      <c r="A257" s="721" t="str">
        <f>IF('1.5 a 5 Mediana'!V236=TRUE,"",'1.5 a 5 Mediana'!J236)</f>
        <v/>
      </c>
      <c r="B257" s="721"/>
      <c r="C257" s="721"/>
      <c r="D257" s="721"/>
      <c r="E257" s="597" t="str">
        <f t="shared" si="28"/>
        <v/>
      </c>
      <c r="F257" s="200" t="str">
        <f>IF('1.5 a 5 Mediana'!V236=TRUE,"",'1.5 a 5 Mediana'!I236)</f>
        <v/>
      </c>
    </row>
    <row r="258" spans="1:6" ht="64.5" customHeight="1" x14ac:dyDescent="0.25">
      <c r="A258" s="721" t="str">
        <f>IF('1.5 a 5 Mediana'!V237=TRUE,"",'1.5 a 5 Mediana'!J237)</f>
        <v xml:space="preserve">Para la  identificación, el desarrollo, adquisición y mantenimiento de los componentes tecnológicos, se desarrollan documentos que proporcionan evidencia de las actividades llevadas a cabo o los resultados obtenidos en el proceso, como son: </v>
      </c>
      <c r="B258" s="721"/>
      <c r="C258" s="721"/>
      <c r="D258" s="721"/>
      <c r="E258" s="597" t="str">
        <f t="shared" ref="E258" si="33">MID(F258,1,7)</f>
        <v>1.2.3.1</v>
      </c>
      <c r="F258" s="200" t="str">
        <f>IF('1.5 a 5 Mediana'!V237=TRUE,"",'1.5 a 5 Mediana'!I237)</f>
        <v>1.2.3.1</v>
      </c>
    </row>
    <row r="259" spans="1:6" ht="57.75" customHeight="1" x14ac:dyDescent="0.25">
      <c r="A259" s="929" t="str">
        <f>IF('1.5 a 5 Mediana'!V238=TRUE,"",'1.5 a 5 Mediana'!J238)</f>
        <v xml:space="preserve">Para la identificación de las soluciones tecnológicas : La definición de requerimientos, un estudio de viabilidad, un plan de alto nivel de adquisiciones /desarrollo, un reporte de  análisis de riesgos y firmas de aprobación. </v>
      </c>
      <c r="B259" s="929"/>
      <c r="C259" s="929"/>
      <c r="D259" s="929"/>
      <c r="E259" s="597" t="str">
        <f t="shared" si="28"/>
        <v>1.2.3.1</v>
      </c>
      <c r="F259" s="200" t="str">
        <f>IF('1.5 a 5 Mediana'!V238=TRUE,"",'1.5 a 5 Mediana'!I238)</f>
        <v>1.2.3.1.A</v>
      </c>
    </row>
    <row r="260" spans="1:6" ht="57.75" hidden="1" customHeight="1" x14ac:dyDescent="0.25">
      <c r="A260" s="721" t="str">
        <f>IF('1.5 a 5 Mediana'!V239=TRUE,"",'1.5 a 5 Mediana'!J239)</f>
        <v/>
      </c>
      <c r="B260" s="721"/>
      <c r="C260" s="721"/>
      <c r="D260" s="721"/>
      <c r="E260" s="597" t="str">
        <f t="shared" ref="E260" si="34">MID(F260,1,7)</f>
        <v/>
      </c>
      <c r="F260" s="200" t="str">
        <f>IF('1.5 a 5 Mediana'!V239=TRUE,"",'1.5 a 5 Mediana'!I239)</f>
        <v/>
      </c>
    </row>
    <row r="261" spans="1:6" ht="43.5" hidden="1" customHeight="1" x14ac:dyDescent="0.25">
      <c r="A261" s="929" t="str">
        <f>IF('1.5 a 5 Mediana'!V240=TRUE,"",'1.5 a 5 Mediana'!J240)</f>
        <v/>
      </c>
      <c r="B261" s="929"/>
      <c r="C261" s="929"/>
      <c r="D261" s="929"/>
      <c r="E261" s="597" t="str">
        <f t="shared" si="28"/>
        <v/>
      </c>
      <c r="F261" s="200" t="str">
        <f>IF('1.5 a 5 Mediana'!V240=TRUE,"",'1.5 a 5 Mediana'!I240)</f>
        <v/>
      </c>
    </row>
    <row r="262" spans="1:6" ht="43.5" hidden="1" customHeight="1" x14ac:dyDescent="0.25">
      <c r="A262" s="929" t="str">
        <f>IF('1.5 a 5 Mediana'!V241=TRUE,"",'1.5 a 5 Mediana'!J241)</f>
        <v/>
      </c>
      <c r="B262" s="929"/>
      <c r="C262" s="929"/>
      <c r="D262" s="929"/>
      <c r="E262" s="597" t="str">
        <f t="shared" si="28"/>
        <v/>
      </c>
      <c r="F262" s="200" t="str">
        <f>IF('1.5 a 5 Mediana'!V241=TRUE,"",'1.5 a 5 Mediana'!I241)</f>
        <v/>
      </c>
    </row>
    <row r="263" spans="1:6" ht="43.5" hidden="1" customHeight="1" x14ac:dyDescent="0.25">
      <c r="A263" s="929" t="str">
        <f>IF('1.5 a 5 Mediana'!V242=TRUE,"",'1.5 a 5 Mediana'!J242)</f>
        <v/>
      </c>
      <c r="B263" s="929"/>
      <c r="C263" s="929"/>
      <c r="D263" s="929"/>
      <c r="E263" s="597" t="str">
        <f t="shared" si="28"/>
        <v/>
      </c>
      <c r="F263" s="200" t="str">
        <f>IF('1.5 a 5 Mediana'!V242=TRUE,"",'1.5 a 5 Mediana'!I242)</f>
        <v/>
      </c>
    </row>
    <row r="264" spans="1:6" x14ac:dyDescent="0.25">
      <c r="A264" s="729" t="str">
        <f>IF('1.5 a 5 Mediana'!V245=TRUE,"",'1.5 a 5 Mediana'!J245)</f>
        <v>1.3 Operación y soporte de TI</v>
      </c>
      <c r="B264" s="729"/>
      <c r="C264" s="729"/>
      <c r="D264" s="729"/>
      <c r="E264" s="597" t="str">
        <f t="shared" si="28"/>
        <v/>
      </c>
      <c r="F264" s="200"/>
    </row>
    <row r="265" spans="1:6" ht="43.5" hidden="1" customHeight="1" x14ac:dyDescent="0.25">
      <c r="A265" s="721" t="str">
        <f>IF('1.5 a 5 Mediana'!V250=TRUE,"",'1.5 a 5 Mediana'!J250)</f>
        <v/>
      </c>
      <c r="B265" s="721"/>
      <c r="C265" s="721"/>
      <c r="D265" s="721"/>
      <c r="E265" s="597" t="str">
        <f t="shared" si="28"/>
        <v/>
      </c>
      <c r="F265" s="200" t="str">
        <f>IF('1.5 a 5 Mediana'!V250=TRUE,"",'1.5 a 5 Mediana'!I250)</f>
        <v/>
      </c>
    </row>
    <row r="266" spans="1:6" ht="91.5" hidden="1" customHeight="1" x14ac:dyDescent="0.25">
      <c r="A266" s="721" t="str">
        <f>IF('1.5 a 5 Mediana'!V251=TRUE,"",'1.5 a 5 Mediana'!J251)</f>
        <v/>
      </c>
      <c r="B266" s="721"/>
      <c r="C266" s="721"/>
      <c r="D266" s="721"/>
      <c r="E266" s="597" t="str">
        <f t="shared" si="28"/>
        <v/>
      </c>
      <c r="F266" s="200" t="str">
        <f>IF('1.5 a 5 Mediana'!V251=TRUE,"",'1.5 a 5 Mediana'!I251)</f>
        <v/>
      </c>
    </row>
    <row r="267" spans="1:6" ht="59.25" hidden="1" customHeight="1" x14ac:dyDescent="0.25">
      <c r="A267" s="721" t="str">
        <f>IF('1.5 a 5 Mediana'!V252=TRUE,"",'1.5 a 5 Mediana'!J252)</f>
        <v/>
      </c>
      <c r="B267" s="721"/>
      <c r="C267" s="721"/>
      <c r="D267" s="721"/>
      <c r="E267" s="597" t="str">
        <f t="shared" si="28"/>
        <v/>
      </c>
      <c r="F267" s="200" t="str">
        <f>IF('1.5 a 5 Mediana'!V252=TRUE,"",'1.5 a 5 Mediana'!I252)</f>
        <v/>
      </c>
    </row>
    <row r="268" spans="1:6" ht="39" hidden="1" customHeight="1" x14ac:dyDescent="0.25">
      <c r="A268" s="721" t="str">
        <f>IF('1.5 a 5 Mediana'!V253=TRUE,"",'1.5 a 5 Mediana'!J253)</f>
        <v/>
      </c>
      <c r="B268" s="721"/>
      <c r="C268" s="721"/>
      <c r="D268" s="721"/>
      <c r="E268" s="597" t="str">
        <f t="shared" ref="E268" si="35">MID(F268,1,7)</f>
        <v/>
      </c>
      <c r="F268" s="200" t="str">
        <f>IF('1.5 a 5 Mediana'!V253=TRUE,"",'1.5 a 5 Mediana'!I253)</f>
        <v/>
      </c>
    </row>
    <row r="269" spans="1:6" ht="43.5" hidden="1" customHeight="1" x14ac:dyDescent="0.25">
      <c r="A269" s="929" t="str">
        <f>IF('1.5 a 5 Mediana'!V254=TRUE,"",'1.5 a 5 Mediana'!J254)</f>
        <v/>
      </c>
      <c r="B269" s="929"/>
      <c r="C269" s="929"/>
      <c r="D269" s="929"/>
      <c r="E269" s="597" t="str">
        <f t="shared" si="28"/>
        <v/>
      </c>
      <c r="F269" s="200" t="str">
        <f>IF('1.5 a 5 Mediana'!V254=TRUE,"",'1.5 a 5 Mediana'!I254)</f>
        <v/>
      </c>
    </row>
    <row r="270" spans="1:6" ht="56.25" hidden="1" customHeight="1" x14ac:dyDescent="0.25">
      <c r="A270" s="929" t="str">
        <f>IF('1.5 a 5 Mediana'!V255=TRUE,"",'1.5 a 5 Mediana'!J255)</f>
        <v/>
      </c>
      <c r="B270" s="929"/>
      <c r="C270" s="929"/>
      <c r="D270" s="929"/>
      <c r="E270" s="597" t="str">
        <f t="shared" si="28"/>
        <v/>
      </c>
      <c r="F270" s="200" t="str">
        <f>IF('1.5 a 5 Mediana'!V255=TRUE,"",'1.5 a 5 Mediana'!I255)</f>
        <v/>
      </c>
    </row>
    <row r="271" spans="1:6" x14ac:dyDescent="0.25">
      <c r="A271" s="729" t="str">
        <f>IF('1.5 a 5 Mediana'!V257=TRUE,"",'1.5 a 5 Mediana'!J257)</f>
        <v>1.4 Administración de los sistemas de información</v>
      </c>
      <c r="B271" s="729"/>
      <c r="C271" s="729"/>
      <c r="D271" s="729"/>
      <c r="E271" s="597" t="str">
        <f t="shared" si="28"/>
        <v/>
      </c>
      <c r="F271" s="200"/>
    </row>
    <row r="272" spans="1:6" ht="55.5" hidden="1" customHeight="1" x14ac:dyDescent="0.25">
      <c r="A272" s="721" t="str">
        <f>IF('1.5 a 5 Mediana'!V262=TRUE,"",'1.5 a 5 Mediana'!J262)</f>
        <v/>
      </c>
      <c r="B272" s="721"/>
      <c r="C272" s="721"/>
      <c r="D272" s="721"/>
      <c r="E272" s="597" t="str">
        <f t="shared" si="28"/>
        <v/>
      </c>
      <c r="F272" s="200" t="str">
        <f>IF('1.5 a 5 Mediana'!V262=TRUE,"",'1.5 a 5 Mediana'!I262)</f>
        <v/>
      </c>
    </row>
    <row r="273" spans="1:6" ht="55.5" hidden="1" customHeight="1" x14ac:dyDescent="0.25">
      <c r="A273" s="721" t="str">
        <f>IF('1.5 a 5 Mediana'!V263=TRUE,"",'1.5 a 5 Mediana'!J263)</f>
        <v/>
      </c>
      <c r="B273" s="721"/>
      <c r="C273" s="721"/>
      <c r="D273" s="721"/>
      <c r="E273" s="597" t="str">
        <f t="shared" ref="E273" si="36">MID(F273,1,7)</f>
        <v/>
      </c>
      <c r="F273" s="200" t="str">
        <f>IF('1.5 a 5 Mediana'!V263=TRUE,"",'1.5 a 5 Mediana'!I263)</f>
        <v/>
      </c>
    </row>
    <row r="274" spans="1:6" ht="43.5" hidden="1" customHeight="1" x14ac:dyDescent="0.25">
      <c r="A274" s="929" t="str">
        <f>IF('1.5 a 5 Mediana'!V264=TRUE,"",'1.5 a 5 Mediana'!J264)</f>
        <v/>
      </c>
      <c r="B274" s="929"/>
      <c r="C274" s="929"/>
      <c r="D274" s="929"/>
      <c r="E274" s="597" t="str">
        <f t="shared" si="28"/>
        <v/>
      </c>
      <c r="F274" s="200" t="str">
        <f>IF('1.5 a 5 Mediana'!V264=TRUE,"",'1.5 a 5 Mediana'!I264)</f>
        <v/>
      </c>
    </row>
    <row r="275" spans="1:6" ht="51" hidden="1" customHeight="1" x14ac:dyDescent="0.25">
      <c r="A275" s="929" t="str">
        <f>IF('1.5 a 5 Mediana'!V265=TRUE,"",'1.5 a 5 Mediana'!J265)</f>
        <v/>
      </c>
      <c r="B275" s="929"/>
      <c r="C275" s="929"/>
      <c r="D275" s="929"/>
      <c r="E275" s="597" t="str">
        <f t="shared" si="28"/>
        <v/>
      </c>
      <c r="F275" s="200" t="str">
        <f>IF('1.5 a 5 Mediana'!V265=TRUE,"",'1.5 a 5 Mediana'!I265)</f>
        <v/>
      </c>
    </row>
    <row r="276" spans="1:6" ht="43.5" hidden="1" customHeight="1" x14ac:dyDescent="0.25">
      <c r="A276" s="929" t="str">
        <f>IF('1.5 a 5 Mediana'!V266=TRUE,"",'1.5 a 5 Mediana'!J266)</f>
        <v/>
      </c>
      <c r="B276" s="929"/>
      <c r="C276" s="929"/>
      <c r="D276" s="929"/>
      <c r="E276" s="597" t="str">
        <f t="shared" si="28"/>
        <v/>
      </c>
      <c r="F276" s="200" t="str">
        <f>IF('1.5 a 5 Mediana'!V266=TRUE,"",'1.5 a 5 Mediana'!I266)</f>
        <v/>
      </c>
    </row>
    <row r="277" spans="1:6" ht="57.75" hidden="1" customHeight="1" x14ac:dyDescent="0.25">
      <c r="A277" s="929" t="str">
        <f>IF('1.5 a 5 Mediana'!V267=TRUE,"",'1.5 a 5 Mediana'!J267)</f>
        <v/>
      </c>
      <c r="B277" s="929"/>
      <c r="C277" s="929"/>
      <c r="D277" s="929"/>
      <c r="E277" s="597" t="str">
        <f t="shared" si="28"/>
        <v/>
      </c>
      <c r="F277" s="200" t="str">
        <f>IF('1.5 a 5 Mediana'!V267=TRUE,"",'1.5 a 5 Mediana'!I267)</f>
        <v/>
      </c>
    </row>
    <row r="278" spans="1:6" ht="43.5" hidden="1" customHeight="1" x14ac:dyDescent="0.25">
      <c r="A278" s="929" t="str">
        <f>IF('1.5 a 5 Mediana'!V268=TRUE,"",'1.5 a 5 Mediana'!J268)</f>
        <v/>
      </c>
      <c r="B278" s="929"/>
      <c r="C278" s="929"/>
      <c r="D278" s="929"/>
      <c r="E278" s="597" t="str">
        <f t="shared" ref="E278:E290" si="37">MID(F278,1,7)</f>
        <v/>
      </c>
      <c r="F278" s="200" t="str">
        <f>IF('1.5 a 5 Mediana'!V268=TRUE,"",'1.5 a 5 Mediana'!I268)</f>
        <v/>
      </c>
    </row>
    <row r="279" spans="1:6" ht="43.5" hidden="1" customHeight="1" x14ac:dyDescent="0.25">
      <c r="A279" s="721" t="str">
        <f>IF('1.5 a 5 Mediana'!V269=TRUE,"",'1.5 a 5 Mediana'!J269)</f>
        <v/>
      </c>
      <c r="B279" s="721"/>
      <c r="C279" s="721"/>
      <c r="D279" s="721"/>
      <c r="E279" s="597" t="str">
        <f t="shared" si="37"/>
        <v/>
      </c>
      <c r="F279" s="200" t="str">
        <f>IF('1.5 a 5 Mediana'!V269=TRUE,"",'1.5 a 5 Mediana'!I269)</f>
        <v/>
      </c>
    </row>
    <row r="280" spans="1:6" x14ac:dyDescent="0.25">
      <c r="A280" s="729" t="str">
        <f>IF('1.5 a 5 Mediana'!V275=TRUE,"",'1.5 a 5 Mediana'!J275)</f>
        <v>2.1 Gestión Integral del Capital Humano</v>
      </c>
      <c r="B280" s="729"/>
      <c r="C280" s="729"/>
      <c r="D280" s="729"/>
      <c r="E280" s="597" t="str">
        <f t="shared" si="37"/>
        <v/>
      </c>
      <c r="F280" s="200"/>
    </row>
    <row r="281" spans="1:6" ht="57" hidden="1" customHeight="1" x14ac:dyDescent="0.25">
      <c r="A281" s="721" t="str">
        <f>IF('1.5 a 5 Mediana'!V280=TRUE,"",'1.5 a 5 Mediana'!J280)</f>
        <v/>
      </c>
      <c r="B281" s="721"/>
      <c r="C281" s="721"/>
      <c r="D281" s="721"/>
      <c r="E281" s="597" t="str">
        <f t="shared" si="37"/>
        <v/>
      </c>
      <c r="F281" s="200" t="str">
        <f>IF('1.5 a 5 Mediana'!V280=TRUE,"",'1.5 a 5 Mediana'!I280)</f>
        <v/>
      </c>
    </row>
    <row r="282" spans="1:6" ht="57" customHeight="1" x14ac:dyDescent="0.25">
      <c r="A282" s="721" t="str">
        <f>IF('1.5 a 5 Mediana'!V281=TRUE,"",'1.5 a 5 Mediana'!J281)</f>
        <v>Cuenta con un proceso para la gestión integral del capital humano  y éste se encuentra formalmente documentado definiendo  los siguientes procesos:</v>
      </c>
      <c r="B282" s="721"/>
      <c r="C282" s="721"/>
      <c r="D282" s="721"/>
      <c r="E282" s="597" t="str">
        <f t="shared" ref="E282" si="38">MID(F282,1,7)</f>
        <v>2.1.2</v>
      </c>
      <c r="F282" s="200" t="str">
        <f>IF('1.5 a 5 Mediana'!V281=TRUE,"",'1.5 a 5 Mediana'!I281)</f>
        <v>2.1.2</v>
      </c>
    </row>
    <row r="283" spans="1:6" ht="43.5" customHeight="1" x14ac:dyDescent="0.25">
      <c r="A283" s="929" t="str">
        <f>IF('1.5 a 5 Mediana'!V282=TRUE,"",'1.5 a 5 Mediana'!J282)</f>
        <v>Reclutamiento y selección</v>
      </c>
      <c r="B283" s="929"/>
      <c r="C283" s="929"/>
      <c r="D283" s="929"/>
      <c r="E283" s="597" t="str">
        <f t="shared" si="37"/>
        <v>2.1.2.A</v>
      </c>
      <c r="F283" s="200" t="str">
        <f>IF('1.5 a 5 Mediana'!V282=TRUE,"",'1.5 a 5 Mediana'!I282)</f>
        <v>2.1.2.A</v>
      </c>
    </row>
    <row r="284" spans="1:6" ht="43.5" hidden="1" customHeight="1" x14ac:dyDescent="0.25">
      <c r="A284" s="929" t="str">
        <f>IF('1.5 a 5 Mediana'!V283=TRUE,"",'1.5 a 5 Mediana'!J283)</f>
        <v/>
      </c>
      <c r="B284" s="929"/>
      <c r="C284" s="929"/>
      <c r="D284" s="929"/>
      <c r="E284" s="597" t="str">
        <f t="shared" si="37"/>
        <v/>
      </c>
      <c r="F284" s="200" t="str">
        <f>IF('1.5 a 5 Mediana'!V283=TRUE,"",'1.5 a 5 Mediana'!I283)</f>
        <v/>
      </c>
    </row>
    <row r="285" spans="1:6" ht="43.5" hidden="1" customHeight="1" x14ac:dyDescent="0.25">
      <c r="A285" s="929" t="str">
        <f>IF('1.5 a 5 Mediana'!V284=TRUE,"",'1.5 a 5 Mediana'!J284)</f>
        <v/>
      </c>
      <c r="B285" s="929"/>
      <c r="C285" s="929"/>
      <c r="D285" s="929"/>
      <c r="E285" s="597" t="str">
        <f t="shared" si="37"/>
        <v/>
      </c>
      <c r="F285" s="200" t="str">
        <f>IF('1.5 a 5 Mediana'!V284=TRUE,"",'1.5 a 5 Mediana'!I284)</f>
        <v/>
      </c>
    </row>
    <row r="286" spans="1:6" ht="43.5" hidden="1" customHeight="1" x14ac:dyDescent="0.25">
      <c r="A286" s="929" t="str">
        <f>IF('1.5 a 5 Mediana'!V285=TRUE,"",'1.5 a 5 Mediana'!J285)</f>
        <v/>
      </c>
      <c r="B286" s="929"/>
      <c r="C286" s="929"/>
      <c r="D286" s="929"/>
      <c r="E286" s="597" t="str">
        <f t="shared" si="37"/>
        <v/>
      </c>
      <c r="F286" s="200" t="str">
        <f>IF('1.5 a 5 Mediana'!V285=TRUE,"",'1.5 a 5 Mediana'!I285)</f>
        <v/>
      </c>
    </row>
    <row r="287" spans="1:6" ht="43.5" hidden="1" customHeight="1" x14ac:dyDescent="0.25">
      <c r="A287" s="721" t="str">
        <f>IF('1.5 a 5 Mediana'!V286=TRUE,"",'1.5 a 5 Mediana'!J286)</f>
        <v/>
      </c>
      <c r="B287" s="721"/>
      <c r="C287" s="721"/>
      <c r="D287" s="721"/>
      <c r="E287" s="597" t="str">
        <f t="shared" ref="E287" si="39">MID(F287,1,7)</f>
        <v/>
      </c>
      <c r="F287" s="200" t="str">
        <f>IF('1.5 a 5 Mediana'!V286=TRUE,"",'1.5 a 5 Mediana'!I286)</f>
        <v/>
      </c>
    </row>
    <row r="288" spans="1:6" ht="56.25" hidden="1" customHeight="1" x14ac:dyDescent="0.25">
      <c r="A288" s="929" t="str">
        <f>IF('1.5 a 5 Mediana'!V287=TRUE,"",'1.5 a 5 Mediana'!J287)</f>
        <v/>
      </c>
      <c r="B288" s="929"/>
      <c r="C288" s="929"/>
      <c r="D288" s="929"/>
      <c r="E288" s="597" t="str">
        <f t="shared" si="37"/>
        <v/>
      </c>
      <c r="F288" s="200" t="str">
        <f>IF('1.5 a 5 Mediana'!V287=TRUE,"",'1.5 a 5 Mediana'!I287)</f>
        <v/>
      </c>
    </row>
    <row r="289" spans="1:6" ht="64.5" hidden="1" customHeight="1" x14ac:dyDescent="0.25">
      <c r="A289" s="929" t="str">
        <f>IF('1.5 a 5 Mediana'!V288=TRUE,"",'1.5 a 5 Mediana'!J288)</f>
        <v/>
      </c>
      <c r="B289" s="929"/>
      <c r="C289" s="929"/>
      <c r="D289" s="929"/>
      <c r="E289" s="597" t="str">
        <f t="shared" si="37"/>
        <v/>
      </c>
      <c r="F289" s="200" t="str">
        <f>IF('1.5 a 5 Mediana'!V288=TRUE,"",'1.5 a 5 Mediana'!I288)</f>
        <v/>
      </c>
    </row>
    <row r="290" spans="1:6" ht="43.5" hidden="1" customHeight="1" x14ac:dyDescent="0.25">
      <c r="A290" s="929" t="str">
        <f>IF('1.5 a 5 Mediana'!V289=TRUE,"",'1.5 a 5 Mediana'!J289)</f>
        <v/>
      </c>
      <c r="B290" s="929"/>
      <c r="C290" s="929"/>
      <c r="D290" s="929"/>
      <c r="E290" s="597" t="str">
        <f t="shared" si="37"/>
        <v/>
      </c>
      <c r="F290" s="200" t="str">
        <f>IF('1.5 a 5 Mediana'!V289=TRUE,"",'1.5 a 5 Mediana'!I289)</f>
        <v/>
      </c>
    </row>
    <row r="291" spans="1:6" ht="67.5" customHeight="1" x14ac:dyDescent="0.25">
      <c r="A291" s="555" t="s">
        <v>901</v>
      </c>
      <c r="B291" s="598"/>
      <c r="C291" s="598"/>
      <c r="D291" s="598"/>
      <c r="E291" s="597"/>
      <c r="F291" s="200"/>
    </row>
    <row r="292" spans="1:6" hidden="1" x14ac:dyDescent="0.25">
      <c r="A292" s="728"/>
      <c r="B292" s="728"/>
      <c r="C292" s="728"/>
      <c r="D292" s="728"/>
      <c r="E292" s="578"/>
      <c r="F292" s="200"/>
    </row>
    <row r="293" spans="1:6" hidden="1" x14ac:dyDescent="0.25">
      <c r="A293" s="728"/>
      <c r="B293" s="728"/>
      <c r="C293" s="728"/>
      <c r="D293" s="728"/>
      <c r="E293" s="578"/>
      <c r="F293" s="200"/>
    </row>
    <row r="294" spans="1:6" hidden="1" x14ac:dyDescent="0.25">
      <c r="A294" s="728"/>
      <c r="B294" s="728"/>
      <c r="C294" s="728"/>
      <c r="D294" s="728"/>
      <c r="E294" s="578"/>
      <c r="F294" s="200"/>
    </row>
    <row r="295" spans="1:6" hidden="1" x14ac:dyDescent="0.25">
      <c r="A295" s="728"/>
      <c r="B295" s="728"/>
      <c r="C295" s="728"/>
      <c r="D295" s="728"/>
      <c r="E295" s="578"/>
      <c r="F295" s="200"/>
    </row>
    <row r="296" spans="1:6" hidden="1" x14ac:dyDescent="0.25">
      <c r="A296" s="728"/>
      <c r="B296" s="728"/>
      <c r="C296" s="728"/>
      <c r="D296" s="728"/>
      <c r="E296" s="578"/>
      <c r="F296" s="200"/>
    </row>
    <row r="297" spans="1:6" hidden="1" x14ac:dyDescent="0.25">
      <c r="A297" s="728"/>
      <c r="B297" s="728"/>
      <c r="C297" s="728"/>
      <c r="D297" s="728"/>
      <c r="E297" s="578"/>
      <c r="F297" s="200"/>
    </row>
    <row r="298" spans="1:6" hidden="1" x14ac:dyDescent="0.25">
      <c r="A298" s="728"/>
      <c r="B298" s="728"/>
      <c r="C298" s="728"/>
      <c r="D298" s="728"/>
      <c r="E298" s="578"/>
      <c r="F298" s="200"/>
    </row>
    <row r="299" spans="1:6" hidden="1" x14ac:dyDescent="0.25">
      <c r="A299" s="728"/>
      <c r="B299" s="728"/>
      <c r="C299" s="728"/>
      <c r="D299" s="728"/>
      <c r="E299" s="578"/>
      <c r="F299" s="200"/>
    </row>
    <row r="300" spans="1:6" hidden="1" x14ac:dyDescent="0.25">
      <c r="A300" s="728"/>
      <c r="B300" s="728"/>
      <c r="C300" s="728"/>
      <c r="D300" s="728"/>
      <c r="E300" s="578"/>
      <c r="F300" s="200"/>
    </row>
    <row r="301" spans="1:6" hidden="1" x14ac:dyDescent="0.25">
      <c r="A301" s="728"/>
      <c r="B301" s="728"/>
      <c r="C301" s="728"/>
      <c r="D301" s="728"/>
      <c r="E301" s="578"/>
      <c r="F301" s="200"/>
    </row>
    <row r="302" spans="1:6" hidden="1" x14ac:dyDescent="0.25">
      <c r="A302" s="728"/>
      <c r="B302" s="728"/>
      <c r="C302" s="728"/>
      <c r="D302" s="728"/>
      <c r="E302" s="578"/>
      <c r="F302" s="200"/>
    </row>
    <row r="303" spans="1:6" hidden="1" x14ac:dyDescent="0.25">
      <c r="E303" s="578"/>
      <c r="F303" s="200"/>
    </row>
    <row r="304" spans="1:6" hidden="1" x14ac:dyDescent="0.25">
      <c r="E304" s="578"/>
      <c r="F304" s="200"/>
    </row>
    <row r="305" spans="5:6" hidden="1" x14ac:dyDescent="0.25">
      <c r="E305" s="578"/>
      <c r="F305" s="200"/>
    </row>
    <row r="306" spans="5:6" hidden="1" x14ac:dyDescent="0.25">
      <c r="E306" s="578"/>
      <c r="F306" s="200"/>
    </row>
    <row r="307" spans="5:6" hidden="1" x14ac:dyDescent="0.25">
      <c r="E307" s="578"/>
      <c r="F307" s="200"/>
    </row>
    <row r="308" spans="5:6" hidden="1" x14ac:dyDescent="0.25">
      <c r="E308" s="578"/>
      <c r="F308" s="200"/>
    </row>
    <row r="309" spans="5:6" hidden="1" x14ac:dyDescent="0.25">
      <c r="E309" s="578"/>
      <c r="F309" s="200"/>
    </row>
    <row r="310" spans="5:6" hidden="1" x14ac:dyDescent="0.25">
      <c r="E310" s="578"/>
      <c r="F310" s="200"/>
    </row>
    <row r="311" spans="5:6" hidden="1" x14ac:dyDescent="0.25">
      <c r="E311" s="578"/>
      <c r="F311" s="200"/>
    </row>
    <row r="312" spans="5:6" hidden="1" x14ac:dyDescent="0.25">
      <c r="E312" s="578"/>
      <c r="F312" s="200"/>
    </row>
    <row r="313" spans="5:6" hidden="1" x14ac:dyDescent="0.25">
      <c r="E313" s="578"/>
      <c r="F313" s="200"/>
    </row>
    <row r="314" spans="5:6" hidden="1" x14ac:dyDescent="0.25">
      <c r="E314" s="578"/>
      <c r="F314" s="200"/>
    </row>
    <row r="315" spans="5:6" hidden="1" x14ac:dyDescent="0.25">
      <c r="E315" s="578"/>
      <c r="F315" s="200"/>
    </row>
    <row r="316" spans="5:6" hidden="1" x14ac:dyDescent="0.25">
      <c r="E316" s="578"/>
      <c r="F316" s="200"/>
    </row>
    <row r="317" spans="5:6" hidden="1" x14ac:dyDescent="0.25">
      <c r="E317" s="578"/>
      <c r="F317" s="200"/>
    </row>
    <row r="318" spans="5:6" hidden="1" x14ac:dyDescent="0.25">
      <c r="E318" s="578"/>
      <c r="F318" s="200"/>
    </row>
    <row r="319" spans="5:6" hidden="1" x14ac:dyDescent="0.25">
      <c r="E319" s="578"/>
      <c r="F319" s="200"/>
    </row>
    <row r="320" spans="5:6" hidden="1" x14ac:dyDescent="0.25">
      <c r="E320" s="578"/>
      <c r="F320" s="200"/>
    </row>
    <row r="321" spans="5:6" hidden="1" x14ac:dyDescent="0.25">
      <c r="E321" s="578"/>
      <c r="F321" s="200"/>
    </row>
    <row r="322" spans="5:6" hidden="1" x14ac:dyDescent="0.25">
      <c r="E322" s="578"/>
      <c r="F322" s="200"/>
    </row>
    <row r="323" spans="5:6" hidden="1" x14ac:dyDescent="0.25">
      <c r="E323" s="578"/>
      <c r="F323" s="200"/>
    </row>
    <row r="324" spans="5:6" hidden="1" x14ac:dyDescent="0.25">
      <c r="E324" s="578"/>
      <c r="F324" s="200"/>
    </row>
    <row r="325" spans="5:6" hidden="1" x14ac:dyDescent="0.25">
      <c r="E325" s="578"/>
      <c r="F325" s="200"/>
    </row>
    <row r="326" spans="5:6" hidden="1" x14ac:dyDescent="0.25">
      <c r="E326" s="578"/>
      <c r="F326" s="200"/>
    </row>
    <row r="327" spans="5:6" hidden="1" x14ac:dyDescent="0.25">
      <c r="E327" s="578"/>
      <c r="F327" s="200"/>
    </row>
    <row r="328" spans="5:6" hidden="1" x14ac:dyDescent="0.25">
      <c r="E328" s="578"/>
      <c r="F328" s="200"/>
    </row>
    <row r="329" spans="5:6" hidden="1" x14ac:dyDescent="0.25">
      <c r="E329" s="578"/>
      <c r="F329" s="200"/>
    </row>
    <row r="330" spans="5:6" hidden="1" x14ac:dyDescent="0.25">
      <c r="E330" s="578"/>
      <c r="F330" s="200"/>
    </row>
    <row r="331" spans="5:6" hidden="1" x14ac:dyDescent="0.25">
      <c r="E331" s="578"/>
      <c r="F331" s="200"/>
    </row>
    <row r="332" spans="5:6" hidden="1" x14ac:dyDescent="0.25">
      <c r="E332" s="578"/>
      <c r="F332" s="200"/>
    </row>
    <row r="333" spans="5:6" hidden="1" x14ac:dyDescent="0.25">
      <c r="E333" s="578"/>
      <c r="F333" s="200"/>
    </row>
    <row r="334" spans="5:6" hidden="1" x14ac:dyDescent="0.25">
      <c r="E334" s="578"/>
      <c r="F334" s="200"/>
    </row>
    <row r="335" spans="5:6" hidden="1" x14ac:dyDescent="0.25">
      <c r="E335" s="578"/>
      <c r="F335" s="200"/>
    </row>
    <row r="336" spans="5:6" hidden="1" x14ac:dyDescent="0.25">
      <c r="E336" s="578"/>
      <c r="F336" s="200"/>
    </row>
    <row r="337" spans="5:6" hidden="1" x14ac:dyDescent="0.25">
      <c r="E337" s="578"/>
      <c r="F337" s="200"/>
    </row>
    <row r="338" spans="5:6" hidden="1" x14ac:dyDescent="0.25">
      <c r="E338" s="578"/>
      <c r="F338" s="200"/>
    </row>
    <row r="339" spans="5:6" hidden="1" x14ac:dyDescent="0.25">
      <c r="E339" s="578"/>
      <c r="F339" s="200"/>
    </row>
    <row r="340" spans="5:6" hidden="1" x14ac:dyDescent="0.25">
      <c r="E340" s="578"/>
      <c r="F340" s="200"/>
    </row>
    <row r="341" spans="5:6" hidden="1" x14ac:dyDescent="0.25">
      <c r="E341" s="578"/>
      <c r="F341" s="200"/>
    </row>
    <row r="342" spans="5:6" hidden="1" x14ac:dyDescent="0.25">
      <c r="E342" s="578"/>
      <c r="F342" s="200"/>
    </row>
    <row r="343" spans="5:6" hidden="1" x14ac:dyDescent="0.25">
      <c r="E343" s="578"/>
      <c r="F343" s="200"/>
    </row>
    <row r="344" spans="5:6" hidden="1" x14ac:dyDescent="0.25">
      <c r="E344" s="578"/>
      <c r="F344" s="200"/>
    </row>
    <row r="345" spans="5:6" hidden="1" x14ac:dyDescent="0.25">
      <c r="E345" s="578"/>
      <c r="F345" s="200"/>
    </row>
    <row r="346" spans="5:6" hidden="1" x14ac:dyDescent="0.25">
      <c r="E346" s="578"/>
      <c r="F346" s="200"/>
    </row>
    <row r="347" spans="5:6" hidden="1" x14ac:dyDescent="0.25">
      <c r="E347" s="578"/>
      <c r="F347" s="200"/>
    </row>
    <row r="348" spans="5:6" hidden="1" x14ac:dyDescent="0.25">
      <c r="E348" s="578"/>
      <c r="F348" s="200"/>
    </row>
    <row r="349" spans="5:6" hidden="1" x14ac:dyDescent="0.25">
      <c r="E349" s="578"/>
      <c r="F349" s="200"/>
    </row>
    <row r="350" spans="5:6" hidden="1" x14ac:dyDescent="0.25">
      <c r="E350" s="578"/>
      <c r="F350" s="200"/>
    </row>
    <row r="351" spans="5:6" hidden="1" x14ac:dyDescent="0.25">
      <c r="E351" s="578"/>
      <c r="F351" s="200"/>
    </row>
    <row r="352" spans="5:6" hidden="1" x14ac:dyDescent="0.25">
      <c r="E352" s="578"/>
      <c r="F352" s="200"/>
    </row>
    <row r="353" spans="5:6" hidden="1" x14ac:dyDescent="0.25">
      <c r="E353" s="578"/>
      <c r="F353" s="200"/>
    </row>
    <row r="354" spans="5:6" hidden="1" x14ac:dyDescent="0.25">
      <c r="E354" s="578"/>
      <c r="F354" s="200"/>
    </row>
    <row r="355" spans="5:6" hidden="1" x14ac:dyDescent="0.25">
      <c r="E355" s="578"/>
      <c r="F355" s="200"/>
    </row>
    <row r="356" spans="5:6" hidden="1" x14ac:dyDescent="0.25">
      <c r="E356" s="578"/>
      <c r="F356" s="200"/>
    </row>
    <row r="357" spans="5:6" hidden="1" x14ac:dyDescent="0.25">
      <c r="E357" s="578"/>
      <c r="F357" s="200"/>
    </row>
    <row r="358" spans="5:6" hidden="1" x14ac:dyDescent="0.25">
      <c r="E358" s="578"/>
      <c r="F358" s="200"/>
    </row>
    <row r="359" spans="5:6" hidden="1" x14ac:dyDescent="0.25">
      <c r="E359" s="578"/>
      <c r="F359" s="200"/>
    </row>
    <row r="360" spans="5:6" hidden="1" x14ac:dyDescent="0.25">
      <c r="E360" s="578"/>
      <c r="F360" s="200"/>
    </row>
    <row r="361" spans="5:6" hidden="1" x14ac:dyDescent="0.25">
      <c r="E361" s="578"/>
      <c r="F361" s="200"/>
    </row>
    <row r="362" spans="5:6" hidden="1" x14ac:dyDescent="0.25">
      <c r="E362" s="578"/>
      <c r="F362" s="200"/>
    </row>
    <row r="363" spans="5:6" hidden="1" x14ac:dyDescent="0.25">
      <c r="E363" s="578"/>
      <c r="F363" s="200"/>
    </row>
    <row r="364" spans="5:6" hidden="1" x14ac:dyDescent="0.25">
      <c r="E364" s="578"/>
      <c r="F364" s="200"/>
    </row>
    <row r="365" spans="5:6" hidden="1" x14ac:dyDescent="0.25">
      <c r="E365" s="578"/>
      <c r="F365" s="200"/>
    </row>
    <row r="366" spans="5:6" hidden="1" x14ac:dyDescent="0.25">
      <c r="E366" s="578"/>
      <c r="F366" s="200"/>
    </row>
    <row r="367" spans="5:6" hidden="1" x14ac:dyDescent="0.25">
      <c r="E367" s="578"/>
      <c r="F367" s="200"/>
    </row>
    <row r="368" spans="5:6" hidden="1" x14ac:dyDescent="0.25">
      <c r="E368" s="578"/>
      <c r="F368" s="200"/>
    </row>
    <row r="369" spans="5:6" hidden="1" x14ac:dyDescent="0.25">
      <c r="E369" s="578"/>
      <c r="F369" s="200"/>
    </row>
    <row r="370" spans="5:6" hidden="1" x14ac:dyDescent="0.25">
      <c r="E370" s="578"/>
      <c r="F370" s="200"/>
    </row>
    <row r="371" spans="5:6" hidden="1" x14ac:dyDescent="0.25">
      <c r="E371" s="578"/>
      <c r="F371" s="200"/>
    </row>
    <row r="372" spans="5:6" hidden="1" x14ac:dyDescent="0.25">
      <c r="E372" s="578"/>
      <c r="F372" s="200"/>
    </row>
    <row r="373" spans="5:6" hidden="1" x14ac:dyDescent="0.25">
      <c r="E373" s="578"/>
      <c r="F373" s="200"/>
    </row>
    <row r="374" spans="5:6" hidden="1" x14ac:dyDescent="0.25">
      <c r="E374" s="578"/>
      <c r="F374" s="200"/>
    </row>
    <row r="375" spans="5:6" hidden="1" x14ac:dyDescent="0.25">
      <c r="E375" s="578"/>
      <c r="F375" s="200"/>
    </row>
    <row r="376" spans="5:6" hidden="1" x14ac:dyDescent="0.25">
      <c r="E376" s="578"/>
      <c r="F376" s="200"/>
    </row>
    <row r="377" spans="5:6" hidden="1" x14ac:dyDescent="0.25">
      <c r="E377" s="578"/>
      <c r="F377" s="200"/>
    </row>
    <row r="378" spans="5:6" hidden="1" x14ac:dyDescent="0.25">
      <c r="E378" s="578"/>
      <c r="F378" s="200"/>
    </row>
    <row r="379" spans="5:6" hidden="1" x14ac:dyDescent="0.25">
      <c r="E379" s="578"/>
      <c r="F379" s="200"/>
    </row>
    <row r="380" spans="5:6" hidden="1" x14ac:dyDescent="0.25">
      <c r="E380" s="578"/>
      <c r="F380" s="200"/>
    </row>
    <row r="381" spans="5:6" hidden="1" x14ac:dyDescent="0.25">
      <c r="E381" s="578"/>
      <c r="F381" s="200"/>
    </row>
    <row r="382" spans="5:6" hidden="1" x14ac:dyDescent="0.25">
      <c r="E382" s="578"/>
      <c r="F382" s="200"/>
    </row>
    <row r="383" spans="5:6" hidden="1" x14ac:dyDescent="0.25">
      <c r="E383" s="578"/>
      <c r="F383" s="200"/>
    </row>
    <row r="384" spans="5:6" hidden="1" x14ac:dyDescent="0.25">
      <c r="E384" s="578"/>
      <c r="F384" s="200"/>
    </row>
    <row r="385" spans="5:6" hidden="1" x14ac:dyDescent="0.25">
      <c r="E385" s="578"/>
      <c r="F385" s="200"/>
    </row>
    <row r="386" spans="5:6" hidden="1" x14ac:dyDescent="0.25">
      <c r="E386" s="578"/>
      <c r="F386" s="200"/>
    </row>
    <row r="387" spans="5:6" hidden="1" x14ac:dyDescent="0.25">
      <c r="E387" s="578"/>
      <c r="F387" s="200"/>
    </row>
    <row r="388" spans="5:6" hidden="1" x14ac:dyDescent="0.25">
      <c r="E388" s="578"/>
      <c r="F388" s="200"/>
    </row>
    <row r="389" spans="5:6" hidden="1" x14ac:dyDescent="0.25">
      <c r="E389" s="578"/>
      <c r="F389" s="200"/>
    </row>
    <row r="390" spans="5:6" hidden="1" x14ac:dyDescent="0.25">
      <c r="E390" s="578"/>
      <c r="F390" s="200"/>
    </row>
    <row r="391" spans="5:6" hidden="1" x14ac:dyDescent="0.25">
      <c r="E391" s="578"/>
      <c r="F391" s="200"/>
    </row>
    <row r="392" spans="5:6" hidden="1" x14ac:dyDescent="0.25">
      <c r="E392" s="578"/>
      <c r="F392" s="200"/>
    </row>
    <row r="393" spans="5:6" hidden="1" x14ac:dyDescent="0.25">
      <c r="E393" s="578"/>
      <c r="F393" s="200"/>
    </row>
    <row r="394" spans="5:6" hidden="1" x14ac:dyDescent="0.25">
      <c r="E394" s="578"/>
      <c r="F394" s="200"/>
    </row>
    <row r="395" spans="5:6" hidden="1" x14ac:dyDescent="0.25">
      <c r="E395" s="578"/>
      <c r="F395" s="200"/>
    </row>
    <row r="396" spans="5:6" hidden="1" x14ac:dyDescent="0.25">
      <c r="E396" s="578"/>
      <c r="F396" s="200"/>
    </row>
    <row r="397" spans="5:6" hidden="1" x14ac:dyDescent="0.25">
      <c r="E397" s="578"/>
      <c r="F397" s="200"/>
    </row>
    <row r="398" spans="5:6" hidden="1" x14ac:dyDescent="0.25">
      <c r="E398" s="578"/>
      <c r="F398" s="200"/>
    </row>
    <row r="399" spans="5:6" hidden="1" x14ac:dyDescent="0.25">
      <c r="E399" s="578"/>
      <c r="F399" s="200"/>
    </row>
    <row r="400" spans="5:6" hidden="1" x14ac:dyDescent="0.25">
      <c r="E400" s="578"/>
      <c r="F400" s="200"/>
    </row>
    <row r="401" spans="5:6" hidden="1" x14ac:dyDescent="0.25">
      <c r="E401" s="578"/>
      <c r="F401" s="200"/>
    </row>
    <row r="402" spans="5:6" hidden="1" x14ac:dyDescent="0.25">
      <c r="E402" s="578"/>
      <c r="F402" s="200"/>
    </row>
    <row r="403" spans="5:6" hidden="1" x14ac:dyDescent="0.25">
      <c r="E403" s="578"/>
      <c r="F403" s="200"/>
    </row>
    <row r="404" spans="5:6" hidden="1" x14ac:dyDescent="0.25">
      <c r="E404" s="578"/>
      <c r="F404" s="200"/>
    </row>
    <row r="405" spans="5:6" hidden="1" x14ac:dyDescent="0.25">
      <c r="E405" s="578"/>
      <c r="F405" s="200"/>
    </row>
    <row r="406" spans="5:6" hidden="1" x14ac:dyDescent="0.25">
      <c r="E406" s="578"/>
      <c r="F406" s="200"/>
    </row>
    <row r="407" spans="5:6" hidden="1" x14ac:dyDescent="0.25">
      <c r="E407" s="578"/>
      <c r="F407" s="200"/>
    </row>
    <row r="408" spans="5:6" hidden="1" x14ac:dyDescent="0.25">
      <c r="E408" s="578"/>
      <c r="F408" s="200"/>
    </row>
    <row r="409" spans="5:6" hidden="1" x14ac:dyDescent="0.25">
      <c r="E409" s="578"/>
      <c r="F409" s="200"/>
    </row>
    <row r="410" spans="5:6" hidden="1" x14ac:dyDescent="0.25">
      <c r="E410" s="578"/>
      <c r="F410" s="200"/>
    </row>
    <row r="411" spans="5:6" hidden="1" x14ac:dyDescent="0.25">
      <c r="E411" s="578"/>
      <c r="F411" s="200"/>
    </row>
    <row r="412" spans="5:6" hidden="1" x14ac:dyDescent="0.25">
      <c r="E412" s="578"/>
      <c r="F412" s="200"/>
    </row>
    <row r="413" spans="5:6" hidden="1" x14ac:dyDescent="0.25">
      <c r="E413" s="578"/>
      <c r="F413" s="200"/>
    </row>
    <row r="414" spans="5:6" hidden="1" x14ac:dyDescent="0.25">
      <c r="E414" s="578"/>
      <c r="F414" s="200"/>
    </row>
    <row r="415" spans="5:6" hidden="1" x14ac:dyDescent="0.25">
      <c r="E415" s="578"/>
      <c r="F415" s="200"/>
    </row>
    <row r="416" spans="5:6" hidden="1" x14ac:dyDescent="0.25">
      <c r="E416" s="578"/>
      <c r="F416" s="200"/>
    </row>
    <row r="417" spans="5:6" hidden="1" x14ac:dyDescent="0.25">
      <c r="E417" s="578"/>
      <c r="F417" s="200"/>
    </row>
    <row r="418" spans="5:6" hidden="1" x14ac:dyDescent="0.25">
      <c r="E418" s="578"/>
      <c r="F418" s="200"/>
    </row>
    <row r="419" spans="5:6" hidden="1" x14ac:dyDescent="0.25">
      <c r="E419" s="578"/>
      <c r="F419" s="200"/>
    </row>
    <row r="420" spans="5:6" hidden="1" x14ac:dyDescent="0.25">
      <c r="E420" s="578"/>
      <c r="F420" s="200"/>
    </row>
    <row r="421" spans="5:6" hidden="1" x14ac:dyDescent="0.25">
      <c r="E421" s="578"/>
      <c r="F421" s="200"/>
    </row>
    <row r="422" spans="5:6" hidden="1" x14ac:dyDescent="0.25">
      <c r="E422" s="578"/>
      <c r="F422" s="200"/>
    </row>
    <row r="423" spans="5:6" hidden="1" x14ac:dyDescent="0.25">
      <c r="E423" s="578"/>
      <c r="F423" s="200"/>
    </row>
    <row r="424" spans="5:6" hidden="1" x14ac:dyDescent="0.25">
      <c r="E424" s="578"/>
      <c r="F424" s="200"/>
    </row>
    <row r="425" spans="5:6" hidden="1" x14ac:dyDescent="0.25">
      <c r="E425" s="578"/>
      <c r="F425" s="200"/>
    </row>
    <row r="426" spans="5:6" hidden="1" x14ac:dyDescent="0.25">
      <c r="E426" s="578"/>
      <c r="F426" s="200"/>
    </row>
    <row r="427" spans="5:6" hidden="1" x14ac:dyDescent="0.25">
      <c r="E427" s="578"/>
      <c r="F427" s="200"/>
    </row>
    <row r="428" spans="5:6" hidden="1" x14ac:dyDescent="0.25">
      <c r="E428" s="578"/>
      <c r="F428" s="200"/>
    </row>
    <row r="429" spans="5:6" hidden="1" x14ac:dyDescent="0.25">
      <c r="E429" s="578"/>
      <c r="F429" s="200"/>
    </row>
    <row r="430" spans="5:6" hidden="1" x14ac:dyDescent="0.25">
      <c r="E430" s="578"/>
      <c r="F430" s="200"/>
    </row>
    <row r="431" spans="5:6" hidden="1" x14ac:dyDescent="0.25">
      <c r="E431" s="578"/>
      <c r="F431" s="200"/>
    </row>
    <row r="432" spans="5:6" hidden="1" x14ac:dyDescent="0.25">
      <c r="E432" s="578"/>
      <c r="F432" s="200"/>
    </row>
    <row r="433" spans="5:6" hidden="1" x14ac:dyDescent="0.25">
      <c r="E433" s="578"/>
      <c r="F433" s="200"/>
    </row>
    <row r="434" spans="5:6" hidden="1" x14ac:dyDescent="0.25">
      <c r="E434" s="578"/>
      <c r="F434" s="200"/>
    </row>
    <row r="435" spans="5:6" hidden="1" x14ac:dyDescent="0.25">
      <c r="E435" s="578"/>
      <c r="F435" s="200"/>
    </row>
    <row r="436" spans="5:6" hidden="1" x14ac:dyDescent="0.25">
      <c r="E436" s="578"/>
      <c r="F436" s="200"/>
    </row>
    <row r="437" spans="5:6" hidden="1" x14ac:dyDescent="0.25">
      <c r="E437" s="578"/>
      <c r="F437" s="200"/>
    </row>
    <row r="438" spans="5:6" hidden="1" x14ac:dyDescent="0.25">
      <c r="E438" s="578"/>
      <c r="F438" s="200"/>
    </row>
    <row r="439" spans="5:6" hidden="1" x14ac:dyDescent="0.25">
      <c r="E439" s="578"/>
      <c r="F439" s="200"/>
    </row>
    <row r="440" spans="5:6" hidden="1" x14ac:dyDescent="0.25">
      <c r="E440" s="578"/>
      <c r="F440" s="200"/>
    </row>
    <row r="441" spans="5:6" hidden="1" x14ac:dyDescent="0.25">
      <c r="E441" s="578"/>
      <c r="F441" s="200"/>
    </row>
    <row r="442" spans="5:6" hidden="1" x14ac:dyDescent="0.25">
      <c r="E442" s="578"/>
      <c r="F442" s="200"/>
    </row>
    <row r="443" spans="5:6" hidden="1" x14ac:dyDescent="0.25">
      <c r="E443" s="578"/>
      <c r="F443" s="200"/>
    </row>
    <row r="444" spans="5:6" hidden="1" x14ac:dyDescent="0.25">
      <c r="E444" s="578"/>
      <c r="F444" s="200"/>
    </row>
    <row r="445" spans="5:6" hidden="1" x14ac:dyDescent="0.25">
      <c r="E445" s="578"/>
      <c r="F445" s="200"/>
    </row>
    <row r="446" spans="5:6" hidden="1" x14ac:dyDescent="0.25">
      <c r="E446" s="578"/>
      <c r="F446" s="200"/>
    </row>
    <row r="447" spans="5:6" hidden="1" x14ac:dyDescent="0.25">
      <c r="E447" s="578"/>
      <c r="F447" s="200"/>
    </row>
    <row r="448" spans="5:6" hidden="1" x14ac:dyDescent="0.25">
      <c r="E448" s="578"/>
      <c r="F448" s="200"/>
    </row>
    <row r="449" spans="5:6" hidden="1" x14ac:dyDescent="0.25">
      <c r="E449" s="578"/>
      <c r="F449" s="200"/>
    </row>
    <row r="450" spans="5:6" hidden="1" x14ac:dyDescent="0.25">
      <c r="E450" s="578"/>
      <c r="F450" s="200"/>
    </row>
    <row r="451" spans="5:6" hidden="1" x14ac:dyDescent="0.25">
      <c r="E451" s="578"/>
      <c r="F451" s="200"/>
    </row>
    <row r="452" spans="5:6" hidden="1" x14ac:dyDescent="0.25">
      <c r="E452" s="578"/>
      <c r="F452" s="200"/>
    </row>
    <row r="453" spans="5:6" hidden="1" x14ac:dyDescent="0.25">
      <c r="E453" s="578"/>
      <c r="F453" s="200"/>
    </row>
    <row r="454" spans="5:6" hidden="1" x14ac:dyDescent="0.25">
      <c r="E454" s="578"/>
      <c r="F454" s="200"/>
    </row>
    <row r="455" spans="5:6" hidden="1" x14ac:dyDescent="0.25">
      <c r="E455" s="578"/>
      <c r="F455" s="200"/>
    </row>
    <row r="456" spans="5:6" hidden="1" x14ac:dyDescent="0.25">
      <c r="E456" s="578"/>
      <c r="F456" s="200"/>
    </row>
    <row r="457" spans="5:6" hidden="1" x14ac:dyDescent="0.25">
      <c r="E457" s="578"/>
      <c r="F457" s="200"/>
    </row>
    <row r="458" spans="5:6" hidden="1" x14ac:dyDescent="0.25">
      <c r="E458" s="578"/>
      <c r="F458" s="200"/>
    </row>
    <row r="459" spans="5:6" hidden="1" x14ac:dyDescent="0.25">
      <c r="E459" s="578"/>
      <c r="F459" s="200"/>
    </row>
    <row r="460" spans="5:6" hidden="1" x14ac:dyDescent="0.25">
      <c r="E460" s="578"/>
      <c r="F460" s="200"/>
    </row>
    <row r="461" spans="5:6" hidden="1" x14ac:dyDescent="0.25">
      <c r="E461" s="578"/>
      <c r="F461" s="200"/>
    </row>
    <row r="462" spans="5:6" hidden="1" x14ac:dyDescent="0.25">
      <c r="E462" s="578"/>
      <c r="F462" s="200"/>
    </row>
    <row r="463" spans="5:6" hidden="1" x14ac:dyDescent="0.25">
      <c r="E463" s="578"/>
      <c r="F463" s="200"/>
    </row>
    <row r="464" spans="5:6" hidden="1" x14ac:dyDescent="0.25">
      <c r="E464" s="578"/>
      <c r="F464" s="200"/>
    </row>
    <row r="465" spans="5:6" hidden="1" x14ac:dyDescent="0.25">
      <c r="E465" s="578"/>
      <c r="F465" s="200"/>
    </row>
    <row r="466" spans="5:6" hidden="1" x14ac:dyDescent="0.25">
      <c r="E466" s="578"/>
      <c r="F466" s="200"/>
    </row>
    <row r="467" spans="5:6" hidden="1" x14ac:dyDescent="0.25">
      <c r="E467" s="578"/>
    </row>
    <row r="468" spans="5:6" hidden="1" x14ac:dyDescent="0.25">
      <c r="E468" s="578"/>
    </row>
    <row r="469" spans="5:6" hidden="1" x14ac:dyDescent="0.25">
      <c r="E469" s="578"/>
    </row>
    <row r="470" spans="5:6" hidden="1" x14ac:dyDescent="0.25">
      <c r="E470" s="578"/>
    </row>
    <row r="471" spans="5:6" hidden="1" x14ac:dyDescent="0.25">
      <c r="E471" s="578"/>
    </row>
    <row r="472" spans="5:6" hidden="1" x14ac:dyDescent="0.25">
      <c r="E472" s="578"/>
    </row>
    <row r="473" spans="5:6" hidden="1" x14ac:dyDescent="0.25">
      <c r="E473" s="578"/>
    </row>
    <row r="474" spans="5:6" hidden="1" x14ac:dyDescent="0.25">
      <c r="E474" s="578"/>
    </row>
    <row r="475" spans="5:6" hidden="1" x14ac:dyDescent="0.25">
      <c r="E475" s="578"/>
    </row>
    <row r="476" spans="5:6" hidden="1" x14ac:dyDescent="0.25">
      <c r="E476" s="578"/>
    </row>
    <row r="477" spans="5:6" hidden="1" x14ac:dyDescent="0.25">
      <c r="E477" s="578"/>
    </row>
    <row r="478" spans="5:6" hidden="1" x14ac:dyDescent="0.25">
      <c r="E478" s="578"/>
    </row>
    <row r="479" spans="5:6" hidden="1" x14ac:dyDescent="0.25">
      <c r="E479" s="578"/>
    </row>
    <row r="480" spans="5:6" hidden="1" x14ac:dyDescent="0.25">
      <c r="E480" s="578"/>
    </row>
    <row r="481" spans="5:5" hidden="1" x14ac:dyDescent="0.25">
      <c r="E481" s="578"/>
    </row>
    <row r="482" spans="5:5" hidden="1" x14ac:dyDescent="0.25">
      <c r="E482" s="578"/>
    </row>
    <row r="483" spans="5:5" hidden="1" x14ac:dyDescent="0.25">
      <c r="E483" s="578"/>
    </row>
    <row r="484" spans="5:5" hidden="1" x14ac:dyDescent="0.25">
      <c r="E484" s="578"/>
    </row>
    <row r="485" spans="5:5" hidden="1" x14ac:dyDescent="0.25">
      <c r="E485" s="578"/>
    </row>
    <row r="486" spans="5:5" hidden="1" x14ac:dyDescent="0.25">
      <c r="E486" s="578"/>
    </row>
    <row r="487" spans="5:5" hidden="1" x14ac:dyDescent="0.25">
      <c r="E487" s="578"/>
    </row>
    <row r="488" spans="5:5" hidden="1" x14ac:dyDescent="0.25">
      <c r="E488" s="578"/>
    </row>
    <row r="489" spans="5:5" hidden="1" x14ac:dyDescent="0.25">
      <c r="E489" s="578"/>
    </row>
    <row r="490" spans="5:5" hidden="1" x14ac:dyDescent="0.25">
      <c r="E490" s="578"/>
    </row>
    <row r="491" spans="5:5" hidden="1" x14ac:dyDescent="0.25">
      <c r="E491" s="578"/>
    </row>
    <row r="492" spans="5:5" hidden="1" x14ac:dyDescent="0.25">
      <c r="E492" s="578"/>
    </row>
  </sheetData>
  <mergeCells count="228">
    <mergeCell ref="A282:D282"/>
    <mergeCell ref="A287:D287"/>
    <mergeCell ref="A227:D227"/>
    <mergeCell ref="A234:D234"/>
    <mergeCell ref="A240:D240"/>
    <mergeCell ref="A243:D243"/>
    <mergeCell ref="A247:D247"/>
    <mergeCell ref="A249:D249"/>
    <mergeCell ref="A258:D258"/>
    <mergeCell ref="A260:D260"/>
    <mergeCell ref="A241:D241"/>
    <mergeCell ref="A242:D242"/>
    <mergeCell ref="A238:D238"/>
    <mergeCell ref="A239:D239"/>
    <mergeCell ref="A235:D235"/>
    <mergeCell ref="A236:D236"/>
    <mergeCell ref="A237:D237"/>
    <mergeCell ref="A233:D233"/>
    <mergeCell ref="A228:D228"/>
    <mergeCell ref="A229:D229"/>
    <mergeCell ref="A230:D230"/>
    <mergeCell ref="A231:D231"/>
    <mergeCell ref="A263:D263"/>
    <mergeCell ref="A264:D264"/>
    <mergeCell ref="A174:D174"/>
    <mergeCell ref="A179:D179"/>
    <mergeCell ref="A182:D182"/>
    <mergeCell ref="A184:D184"/>
    <mergeCell ref="A190:D190"/>
    <mergeCell ref="A193:D193"/>
    <mergeCell ref="A196:D196"/>
    <mergeCell ref="A202:D202"/>
    <mergeCell ref="A208:D208"/>
    <mergeCell ref="A207:D207"/>
    <mergeCell ref="A187:D187"/>
    <mergeCell ref="A181:D181"/>
    <mergeCell ref="A183:D183"/>
    <mergeCell ref="A185:D185"/>
    <mergeCell ref="A186:D186"/>
    <mergeCell ref="A178:D178"/>
    <mergeCell ref="A180:D180"/>
    <mergeCell ref="A175:D175"/>
    <mergeCell ref="A176:D176"/>
    <mergeCell ref="A177:D177"/>
    <mergeCell ref="A195:D195"/>
    <mergeCell ref="A197:D197"/>
    <mergeCell ref="A198:D198"/>
    <mergeCell ref="A199:D199"/>
    <mergeCell ref="A137:D137"/>
    <mergeCell ref="A136:D136"/>
    <mergeCell ref="A142:D142"/>
    <mergeCell ref="A150:D150"/>
    <mergeCell ref="A154:D154"/>
    <mergeCell ref="A157:D157"/>
    <mergeCell ref="A164:D164"/>
    <mergeCell ref="A166:D166"/>
    <mergeCell ref="A171:D171"/>
    <mergeCell ref="A144:D144"/>
    <mergeCell ref="A145:D145"/>
    <mergeCell ref="A146:D146"/>
    <mergeCell ref="A147:D147"/>
    <mergeCell ref="A148:D148"/>
    <mergeCell ref="A149:D149"/>
    <mergeCell ref="A141:D141"/>
    <mergeCell ref="A143:D143"/>
    <mergeCell ref="A138:D138"/>
    <mergeCell ref="A139:D139"/>
    <mergeCell ref="A140:D140"/>
    <mergeCell ref="A158:D158"/>
    <mergeCell ref="A159:D159"/>
    <mergeCell ref="A160:D160"/>
    <mergeCell ref="A161:D161"/>
    <mergeCell ref="A35:F35"/>
    <mergeCell ref="A36:F36"/>
    <mergeCell ref="A40:F40"/>
    <mergeCell ref="A41:F41"/>
    <mergeCell ref="A45:F45"/>
    <mergeCell ref="B47:F47"/>
    <mergeCell ref="B21:E21"/>
    <mergeCell ref="B22:C22"/>
    <mergeCell ref="A25:F26"/>
    <mergeCell ref="A27:C27"/>
    <mergeCell ref="A29:F29"/>
    <mergeCell ref="A31:F31"/>
    <mergeCell ref="A55:F55"/>
    <mergeCell ref="A56:F56"/>
    <mergeCell ref="B58:F58"/>
    <mergeCell ref="B67:F67"/>
    <mergeCell ref="A70:B70"/>
    <mergeCell ref="C70:E70"/>
    <mergeCell ref="B48:F48"/>
    <mergeCell ref="B49:F49"/>
    <mergeCell ref="B50:F50"/>
    <mergeCell ref="A52:F52"/>
    <mergeCell ref="A53:F53"/>
    <mergeCell ref="A54:F54"/>
    <mergeCell ref="A92:F92"/>
    <mergeCell ref="B94:F94"/>
    <mergeCell ref="B103:F103"/>
    <mergeCell ref="A106:B106"/>
    <mergeCell ref="C106:E106"/>
    <mergeCell ref="A109:F109"/>
    <mergeCell ref="A72:F72"/>
    <mergeCell ref="B74:F74"/>
    <mergeCell ref="B79:F79"/>
    <mergeCell ref="B84:F84"/>
    <mergeCell ref="A89:B89"/>
    <mergeCell ref="C89:E89"/>
    <mergeCell ref="A118:D118"/>
    <mergeCell ref="A119:D119"/>
    <mergeCell ref="A120:D120"/>
    <mergeCell ref="A121:D121"/>
    <mergeCell ref="A122:D122"/>
    <mergeCell ref="A123:D123"/>
    <mergeCell ref="A111:F111"/>
    <mergeCell ref="A113:D113"/>
    <mergeCell ref="A114:D114"/>
    <mergeCell ref="A115:D115"/>
    <mergeCell ref="A117:D117"/>
    <mergeCell ref="A116:D116"/>
    <mergeCell ref="A131:D131"/>
    <mergeCell ref="A132:D132"/>
    <mergeCell ref="A133:D133"/>
    <mergeCell ref="A135:D135"/>
    <mergeCell ref="A127:D127"/>
    <mergeCell ref="A129:D129"/>
    <mergeCell ref="A130:D130"/>
    <mergeCell ref="A124:D124"/>
    <mergeCell ref="A125:D125"/>
    <mergeCell ref="A126:D126"/>
    <mergeCell ref="A128:D128"/>
    <mergeCell ref="A134:D134"/>
    <mergeCell ref="A153:D153"/>
    <mergeCell ref="A155:D155"/>
    <mergeCell ref="A156:D156"/>
    <mergeCell ref="A151:D151"/>
    <mergeCell ref="A152:D152"/>
    <mergeCell ref="A170:D170"/>
    <mergeCell ref="A172:D172"/>
    <mergeCell ref="A173:D173"/>
    <mergeCell ref="A168:D168"/>
    <mergeCell ref="A169:D169"/>
    <mergeCell ref="A165:D165"/>
    <mergeCell ref="A167:D167"/>
    <mergeCell ref="A163:D163"/>
    <mergeCell ref="A162:D162"/>
    <mergeCell ref="A189:D189"/>
    <mergeCell ref="A191:D191"/>
    <mergeCell ref="A192:D192"/>
    <mergeCell ref="A194:D194"/>
    <mergeCell ref="A188:D188"/>
    <mergeCell ref="A209:D209"/>
    <mergeCell ref="A210:D210"/>
    <mergeCell ref="A211:D211"/>
    <mergeCell ref="A213:D213"/>
    <mergeCell ref="A203:D203"/>
    <mergeCell ref="A204:D204"/>
    <mergeCell ref="A205:D205"/>
    <mergeCell ref="A206:D206"/>
    <mergeCell ref="A200:D200"/>
    <mergeCell ref="A201:D201"/>
    <mergeCell ref="A212:D212"/>
    <mergeCell ref="A222:D222"/>
    <mergeCell ref="A224:D224"/>
    <mergeCell ref="A226:D226"/>
    <mergeCell ref="A221:D221"/>
    <mergeCell ref="A220:D220"/>
    <mergeCell ref="A214:D214"/>
    <mergeCell ref="A215:D215"/>
    <mergeCell ref="A218:D218"/>
    <mergeCell ref="A219:D219"/>
    <mergeCell ref="A217:D217"/>
    <mergeCell ref="A216:D216"/>
    <mergeCell ref="A223:D223"/>
    <mergeCell ref="A225:D225"/>
    <mergeCell ref="A257:D257"/>
    <mergeCell ref="A259:D259"/>
    <mergeCell ref="A261:D261"/>
    <mergeCell ref="A262:D262"/>
    <mergeCell ref="A232:D232"/>
    <mergeCell ref="A255:D255"/>
    <mergeCell ref="A256:D256"/>
    <mergeCell ref="A250:D250"/>
    <mergeCell ref="A251:D251"/>
    <mergeCell ref="A252:D252"/>
    <mergeCell ref="A253:D253"/>
    <mergeCell ref="A254:D254"/>
    <mergeCell ref="A244:D244"/>
    <mergeCell ref="A245:D245"/>
    <mergeCell ref="A246:D246"/>
    <mergeCell ref="A248:D248"/>
    <mergeCell ref="A278:D278"/>
    <mergeCell ref="A279:D279"/>
    <mergeCell ref="A272:D272"/>
    <mergeCell ref="A274:D274"/>
    <mergeCell ref="A275:D275"/>
    <mergeCell ref="A269:D269"/>
    <mergeCell ref="A270:D270"/>
    <mergeCell ref="A271:D271"/>
    <mergeCell ref="A265:D265"/>
    <mergeCell ref="A266:D266"/>
    <mergeCell ref="A267:D267"/>
    <mergeCell ref="A268:D268"/>
    <mergeCell ref="A273:D273"/>
    <mergeCell ref="A18:C18"/>
    <mergeCell ref="A110:F110"/>
    <mergeCell ref="A297:D297"/>
    <mergeCell ref="A298:D298"/>
    <mergeCell ref="A299:D299"/>
    <mergeCell ref="A300:D300"/>
    <mergeCell ref="A301:D301"/>
    <mergeCell ref="A302:D302"/>
    <mergeCell ref="A292:D292"/>
    <mergeCell ref="A293:D293"/>
    <mergeCell ref="A294:D294"/>
    <mergeCell ref="A295:D295"/>
    <mergeCell ref="A296:D296"/>
    <mergeCell ref="A285:D285"/>
    <mergeCell ref="A286:D286"/>
    <mergeCell ref="A288:D288"/>
    <mergeCell ref="A289:D289"/>
    <mergeCell ref="A290:D290"/>
    <mergeCell ref="A281:D281"/>
    <mergeCell ref="A283:D283"/>
    <mergeCell ref="A284:D284"/>
    <mergeCell ref="A280:D280"/>
    <mergeCell ref="A276:D276"/>
    <mergeCell ref="A277:D277"/>
  </mergeCells>
  <conditionalFormatting sqref="G39">
    <cfRule type="dataBar" priority="32">
      <dataBar showValue="0">
        <cfvo type="num" val="0"/>
        <cfvo type="num" val="0.1"/>
        <color rgb="FF92D050"/>
      </dataBar>
    </cfRule>
  </conditionalFormatting>
  <conditionalFormatting sqref="A109 A111 G60 G62:G63 G71">
    <cfRule type="dataBar" priority="31">
      <dataBar showValue="0">
        <cfvo type="num" val="0"/>
        <cfvo type="num" val="0.1"/>
        <color rgb="FF60497B"/>
      </dataBar>
    </cfRule>
  </conditionalFormatting>
  <conditionalFormatting sqref="B59:C59 B61:C61 B63:C63 B65 B68 E68 B75 B77:C77 B80 B82:C82 B85:C85 C87 B95:C95 B97 B99:C99 B104 B101">
    <cfRule type="dataBar" priority="30">
      <dataBar>
        <cfvo type="num" val="0"/>
        <cfvo type="num" val="1"/>
        <color rgb="FF638EC6"/>
      </dataBar>
    </cfRule>
  </conditionalFormatting>
  <conditionalFormatting sqref="E61">
    <cfRule type="dataBar" priority="29">
      <dataBar>
        <cfvo type="num" val="0"/>
        <cfvo type="num" val="1"/>
        <color rgb="FF638EC6"/>
      </dataBar>
    </cfRule>
  </conditionalFormatting>
  <conditionalFormatting sqref="E63">
    <cfRule type="dataBar" priority="28">
      <dataBar>
        <cfvo type="num" val="0"/>
        <cfvo type="num" val="1"/>
        <color rgb="FF638EC6"/>
      </dataBar>
    </cfRule>
  </conditionalFormatting>
  <conditionalFormatting sqref="C65">
    <cfRule type="dataBar" priority="27">
      <dataBar>
        <cfvo type="num" val="0"/>
        <cfvo type="num" val="1"/>
        <color rgb="FF638EC6"/>
      </dataBar>
    </cfRule>
  </conditionalFormatting>
  <conditionalFormatting sqref="E65">
    <cfRule type="dataBar" priority="26">
      <dataBar>
        <cfvo type="num" val="0"/>
        <cfvo type="num" val="1"/>
        <color rgb="FF638EC6"/>
      </dataBar>
    </cfRule>
  </conditionalFormatting>
  <conditionalFormatting sqref="D68">
    <cfRule type="dataBar" priority="25">
      <dataBar>
        <cfvo type="num" val="0"/>
        <cfvo type="num" val="1"/>
        <color rgb="FF638EC6"/>
      </dataBar>
    </cfRule>
  </conditionalFormatting>
  <conditionalFormatting sqref="C75">
    <cfRule type="dataBar" priority="24">
      <dataBar>
        <cfvo type="num" val="0"/>
        <cfvo type="num" val="1"/>
        <color rgb="FF638EC6"/>
      </dataBar>
    </cfRule>
  </conditionalFormatting>
  <conditionalFormatting sqref="D77">
    <cfRule type="dataBar" priority="23">
      <dataBar>
        <cfvo type="num" val="0"/>
        <cfvo type="num" val="1"/>
        <color rgb="FF638EC6"/>
      </dataBar>
    </cfRule>
  </conditionalFormatting>
  <conditionalFormatting sqref="C80">
    <cfRule type="dataBar" priority="22">
      <dataBar>
        <cfvo type="num" val="0"/>
        <cfvo type="num" val="1"/>
        <color rgb="FF638EC6"/>
      </dataBar>
    </cfRule>
  </conditionalFormatting>
  <conditionalFormatting sqref="D80">
    <cfRule type="dataBar" priority="21">
      <dataBar>
        <cfvo type="num" val="0"/>
        <cfvo type="num" val="1"/>
        <color rgb="FF638EC6"/>
      </dataBar>
    </cfRule>
  </conditionalFormatting>
  <conditionalFormatting sqref="E80">
    <cfRule type="dataBar" priority="20">
      <dataBar>
        <cfvo type="num" val="0"/>
        <cfvo type="num" val="1"/>
        <color rgb="FF638EC6"/>
      </dataBar>
    </cfRule>
  </conditionalFormatting>
  <conditionalFormatting sqref="D82">
    <cfRule type="dataBar" priority="19">
      <dataBar>
        <cfvo type="num" val="0"/>
        <cfvo type="num" val="1"/>
        <color rgb="FF638EC6"/>
      </dataBar>
    </cfRule>
  </conditionalFormatting>
  <conditionalFormatting sqref="E82">
    <cfRule type="dataBar" priority="18">
      <dataBar>
        <cfvo type="num" val="0"/>
        <cfvo type="num" val="1"/>
        <color rgb="FF638EC6"/>
      </dataBar>
    </cfRule>
  </conditionalFormatting>
  <conditionalFormatting sqref="D85">
    <cfRule type="dataBar" priority="17">
      <dataBar>
        <cfvo type="num" val="0"/>
        <cfvo type="num" val="1"/>
        <color rgb="FF638EC6"/>
      </dataBar>
    </cfRule>
  </conditionalFormatting>
  <conditionalFormatting sqref="D95">
    <cfRule type="dataBar" priority="16">
      <dataBar>
        <cfvo type="num" val="0"/>
        <cfvo type="num" val="1"/>
        <color rgb="FF638EC6"/>
      </dataBar>
    </cfRule>
  </conditionalFormatting>
  <conditionalFormatting sqref="C97">
    <cfRule type="dataBar" priority="15">
      <dataBar>
        <cfvo type="num" val="0"/>
        <cfvo type="num" val="1"/>
        <color rgb="FF638EC6"/>
      </dataBar>
    </cfRule>
  </conditionalFormatting>
  <conditionalFormatting sqref="D97">
    <cfRule type="dataBar" priority="14">
      <dataBar>
        <cfvo type="num" val="0"/>
        <cfvo type="num" val="1"/>
        <color rgb="FF638EC6"/>
      </dataBar>
    </cfRule>
  </conditionalFormatting>
  <conditionalFormatting sqref="E97">
    <cfRule type="dataBar" priority="13">
      <dataBar>
        <cfvo type="num" val="0"/>
        <cfvo type="num" val="1"/>
        <color rgb="FF638EC6"/>
      </dataBar>
    </cfRule>
  </conditionalFormatting>
  <conditionalFormatting sqref="D99">
    <cfRule type="dataBar" priority="12">
      <dataBar>
        <cfvo type="num" val="0"/>
        <cfvo type="num" val="1"/>
        <color rgb="FF638EC6"/>
      </dataBar>
    </cfRule>
  </conditionalFormatting>
  <conditionalFormatting sqref="E99">
    <cfRule type="dataBar" priority="11">
      <dataBar>
        <cfvo type="num" val="0"/>
        <cfvo type="num" val="1"/>
        <color rgb="FF638EC6"/>
      </dataBar>
    </cfRule>
  </conditionalFormatting>
  <conditionalFormatting sqref="C101">
    <cfRule type="dataBar" priority="10">
      <dataBar>
        <cfvo type="num" val="0"/>
        <cfvo type="num" val="1"/>
        <color rgb="FF638EC6"/>
      </dataBar>
    </cfRule>
  </conditionalFormatting>
  <conditionalFormatting sqref="C104">
    <cfRule type="dataBar" priority="9">
      <dataBar>
        <cfvo type="num" val="0"/>
        <cfvo type="num" val="1"/>
        <color rgb="FF638EC6"/>
      </dataBar>
    </cfRule>
  </conditionalFormatting>
  <conditionalFormatting sqref="E104">
    <cfRule type="dataBar" priority="8">
      <dataBar>
        <cfvo type="num" val="0"/>
        <cfvo type="num" val="1"/>
        <color rgb="FF638EC6"/>
      </dataBar>
    </cfRule>
  </conditionalFormatting>
  <conditionalFormatting sqref="A109">
    <cfRule type="dataBar" priority="7">
      <dataBar showValue="0">
        <cfvo type="num" val="0"/>
        <cfvo type="num" val="0.1"/>
        <color rgb="FF60497B"/>
      </dataBar>
    </cfRule>
  </conditionalFormatting>
  <conditionalFormatting sqref="A109">
    <cfRule type="dataBar" priority="6">
      <dataBar showValue="0">
        <cfvo type="num" val="0"/>
        <cfvo type="num" val="0.1"/>
        <color rgb="FF60497B"/>
      </dataBar>
    </cfRule>
  </conditionalFormatting>
  <conditionalFormatting sqref="A109">
    <cfRule type="dataBar" priority="5">
      <dataBar showValue="0">
        <cfvo type="num" val="0"/>
        <cfvo type="num" val="0.1"/>
        <color rgb="FF60497B"/>
      </dataBar>
    </cfRule>
  </conditionalFormatting>
  <conditionalFormatting sqref="A109">
    <cfRule type="dataBar" priority="4">
      <dataBar showValue="0">
        <cfvo type="num" val="0"/>
        <cfvo type="num" val="0.1"/>
        <color rgb="FF60497B"/>
      </dataBar>
    </cfRule>
  </conditionalFormatting>
  <conditionalFormatting sqref="A109">
    <cfRule type="dataBar" priority="3">
      <dataBar showValue="0">
        <cfvo type="num" val="0"/>
        <cfvo type="num" val="0.1"/>
        <color rgb="FF60497B"/>
      </dataBar>
    </cfRule>
  </conditionalFormatting>
  <conditionalFormatting sqref="A109">
    <cfRule type="dataBar" priority="2">
      <dataBar showValue="0">
        <cfvo type="num" val="0"/>
        <cfvo type="num" val="0.1"/>
        <color rgb="FF60497B"/>
      </dataBar>
    </cfRule>
  </conditionalFormatting>
  <conditionalFormatting sqref="A110">
    <cfRule type="dataBar" priority="1">
      <dataBar showValue="0">
        <cfvo type="num" val="0"/>
        <cfvo type="num" val="0.1"/>
        <color rgb="FF60497B"/>
      </dataBar>
    </cfRule>
  </conditionalFormatting>
  <hyperlinks>
    <hyperlink ref="C106:E106" location="'R 1.5 a 5 Mediana'!A238" display="Enfoque de Organizaciones Profesionales"/>
    <hyperlink ref="C89:E89" location="'R 1.5 a 5 Mediana'!A168" display="Enfoque de Organizaciones Rentables"/>
    <hyperlink ref="C70:E70" location="'R 1.5 a 5 Mediana'!A113" display="Enfoque de Organizaciones Inteligentes"/>
  </hyperlinks>
  <pageMargins left="0.62992125984251968" right="0.57999999999999996" top="0.59" bottom="0.56000000000000005" header="0.31496062992125984" footer="0.31496062992125984"/>
  <pageSetup scale="85" orientation="portrait" r:id="rId1"/>
  <headerFooter differentFirst="1">
    <oddHeader>&amp;L&amp;P&amp;C&amp;"-,Negrita"REPORTE DE RESULTADOS DEL CUESTIONARIO&amp;R&amp;D</oddHeader>
    <evenFooter>&amp;L&amp;G</evenFooter>
  </headerFooter>
  <drawing r:id="rId2"/>
  <legacyDrawingHF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9"/>
  <dimension ref="A1:Z321"/>
  <sheetViews>
    <sheetView showGridLines="0" showRowColHeaders="0" topLeftCell="G34" zoomScale="90" zoomScaleNormal="90" workbookViewId="0">
      <selection activeCell="R39" sqref="R39"/>
    </sheetView>
  </sheetViews>
  <sheetFormatPr baseColWidth="10" defaultColWidth="0" defaultRowHeight="0" customHeight="1" zeroHeight="1" x14ac:dyDescent="0.25"/>
  <cols>
    <col min="1" max="1" width="29.42578125" hidden="1" customWidth="1"/>
    <col min="2" max="2" width="3" hidden="1" customWidth="1"/>
    <col min="3" max="3" width="5.5703125" hidden="1" customWidth="1"/>
    <col min="4" max="4" width="5.85546875" hidden="1" customWidth="1"/>
    <col min="5" max="5" width="3.5703125" hidden="1" customWidth="1"/>
    <col min="6" max="6" width="4" hidden="1" customWidth="1"/>
    <col min="7" max="7" width="1.5703125" customWidth="1"/>
    <col min="8" max="18" width="11.42578125" customWidth="1"/>
    <col min="19" max="19" width="12.28515625" bestFit="1" customWidth="1"/>
    <col min="20" max="20" width="11.42578125" style="580" customWidth="1"/>
    <col min="21" max="21" width="11.42578125" style="575" hidden="1" customWidth="1"/>
    <col min="22" max="22" width="12.7109375" style="218" hidden="1" customWidth="1"/>
    <col min="23" max="25" width="11.42578125" style="218" hidden="1" customWidth="1"/>
    <col min="26" max="26" width="11.42578125" style="220" hidden="1" customWidth="1"/>
    <col min="27" max="16384" width="11.42578125" hidden="1"/>
  </cols>
  <sheetData>
    <row r="1" spans="1:26" ht="41.25" customHeight="1" x14ac:dyDescent="0.25">
      <c r="A1" s="88"/>
      <c r="B1" s="88"/>
      <c r="C1" s="88"/>
      <c r="D1" s="88"/>
      <c r="E1" s="88"/>
      <c r="F1" s="89"/>
      <c r="G1" s="90"/>
      <c r="H1" s="90"/>
      <c r="I1" s="89"/>
      <c r="J1" s="90"/>
      <c r="K1" s="90"/>
      <c r="L1" s="90"/>
      <c r="M1" s="90"/>
      <c r="N1" s="90"/>
      <c r="O1" s="90"/>
      <c r="P1" s="90"/>
      <c r="Q1" s="90"/>
      <c r="R1" s="90"/>
      <c r="S1" s="90"/>
    </row>
    <row r="2" spans="1:26" ht="30.75" customHeight="1" thickBot="1" x14ac:dyDescent="0.3">
      <c r="A2" s="88"/>
      <c r="B2" s="88"/>
      <c r="C2" s="88"/>
      <c r="D2" s="88"/>
      <c r="E2" s="88"/>
      <c r="F2" s="89"/>
      <c r="G2" s="90"/>
      <c r="H2" s="715" t="s">
        <v>115</v>
      </c>
      <c r="I2" s="715"/>
      <c r="J2" s="715"/>
      <c r="K2" s="715"/>
      <c r="L2" s="715"/>
      <c r="M2" s="715"/>
      <c r="N2" s="715"/>
      <c r="O2" s="715"/>
      <c r="P2" s="715"/>
      <c r="Q2" s="715"/>
      <c r="R2" s="715"/>
      <c r="S2" s="716"/>
    </row>
    <row r="3" spans="1:26" ht="7.5" customHeight="1" thickTop="1" x14ac:dyDescent="0.25">
      <c r="A3" s="88"/>
      <c r="B3" s="88"/>
      <c r="C3" s="88"/>
      <c r="D3" s="88"/>
      <c r="E3" s="88"/>
      <c r="F3" s="91"/>
      <c r="G3" s="90"/>
      <c r="H3" s="90"/>
      <c r="I3" s="89"/>
      <c r="J3" s="92"/>
      <c r="K3" s="90"/>
      <c r="L3" s="90"/>
      <c r="M3" s="90"/>
      <c r="N3" s="90"/>
      <c r="O3" s="90"/>
      <c r="P3" s="90"/>
      <c r="Q3" s="90"/>
      <c r="R3" s="93"/>
      <c r="S3" s="90"/>
    </row>
    <row r="4" spans="1:26" ht="87" customHeight="1" thickBot="1" x14ac:dyDescent="0.4">
      <c r="A4" s="88"/>
      <c r="B4" s="88"/>
      <c r="C4" s="88"/>
      <c r="D4" s="88"/>
      <c r="E4" s="88"/>
      <c r="F4" s="89"/>
      <c r="G4" s="90"/>
      <c r="H4" s="651" t="s">
        <v>116</v>
      </c>
      <c r="I4" s="789"/>
      <c r="J4" s="789"/>
      <c r="K4" s="789"/>
      <c r="L4" s="789"/>
      <c r="M4" s="789"/>
      <c r="N4" s="789"/>
      <c r="O4" s="789"/>
      <c r="P4" s="789"/>
      <c r="Q4" s="789"/>
      <c r="R4" s="789"/>
      <c r="S4" s="790"/>
      <c r="Y4" s="221"/>
      <c r="Z4" s="222">
        <f>AVERAGE(Z11:Z91)</f>
        <v>0</v>
      </c>
    </row>
    <row r="5" spans="1:26" ht="7.5" customHeight="1" thickTop="1" x14ac:dyDescent="0.25">
      <c r="A5" s="236"/>
      <c r="B5" s="236"/>
      <c r="C5" s="236"/>
      <c r="D5" s="236"/>
      <c r="E5" s="236"/>
      <c r="F5" s="31"/>
      <c r="G5" s="94"/>
      <c r="H5" s="94"/>
      <c r="I5" s="95"/>
      <c r="J5" s="94"/>
      <c r="K5" s="94"/>
      <c r="L5" s="94"/>
      <c r="M5" s="94"/>
      <c r="N5" s="94"/>
      <c r="O5" s="94"/>
      <c r="P5" s="94"/>
      <c r="Q5" s="94"/>
      <c r="R5" s="94"/>
      <c r="S5" s="94"/>
    </row>
    <row r="6" spans="1:26" ht="22.5" customHeight="1" thickBot="1" x14ac:dyDescent="0.3">
      <c r="A6" s="88"/>
      <c r="B6" s="88"/>
      <c r="C6" s="88"/>
      <c r="D6" s="88"/>
      <c r="E6" s="88"/>
      <c r="F6" s="89"/>
      <c r="G6" s="90"/>
      <c r="H6" s="791" t="s">
        <v>117</v>
      </c>
      <c r="I6" s="792"/>
      <c r="J6" s="703" t="s">
        <v>118</v>
      </c>
      <c r="K6" s="795"/>
      <c r="L6" s="795"/>
      <c r="M6" s="795"/>
      <c r="N6" s="795"/>
      <c r="O6" s="795"/>
      <c r="P6" s="795"/>
      <c r="Q6" s="795"/>
      <c r="R6" s="795"/>
      <c r="S6" s="796"/>
      <c r="V6" s="372" t="s">
        <v>945</v>
      </c>
      <c r="W6" s="250">
        <f>(U11+U13+U23)/3</f>
        <v>1</v>
      </c>
    </row>
    <row r="7" spans="1:26" ht="7.5" customHeight="1" thickTop="1" x14ac:dyDescent="0.25">
      <c r="A7" s="88"/>
      <c r="B7" s="88"/>
      <c r="C7" s="88"/>
      <c r="D7" s="88"/>
      <c r="E7" s="88"/>
      <c r="F7" s="89"/>
      <c r="G7" s="90"/>
      <c r="H7" s="90"/>
      <c r="I7" s="89"/>
      <c r="J7" s="92"/>
      <c r="K7" s="90"/>
      <c r="L7" s="90"/>
      <c r="M7" s="90"/>
      <c r="N7" s="90"/>
      <c r="O7" s="90"/>
      <c r="P7" s="90"/>
      <c r="Q7" s="90"/>
      <c r="R7" s="93"/>
      <c r="S7" s="90"/>
    </row>
    <row r="8" spans="1:26" ht="101.25" customHeight="1" thickBot="1" x14ac:dyDescent="0.3">
      <c r="A8" s="88"/>
      <c r="B8" s="88"/>
      <c r="C8" s="88"/>
      <c r="D8" s="88"/>
      <c r="E8" s="88"/>
      <c r="F8" s="89"/>
      <c r="G8" s="90"/>
      <c r="H8" s="659" t="s">
        <v>119</v>
      </c>
      <c r="I8" s="786"/>
      <c r="J8" s="786"/>
      <c r="K8" s="786"/>
      <c r="L8" s="786"/>
      <c r="M8" s="786"/>
      <c r="N8" s="786"/>
      <c r="O8" s="786"/>
      <c r="P8" s="786"/>
      <c r="Q8" s="786"/>
      <c r="R8" s="786"/>
      <c r="S8" s="787"/>
    </row>
    <row r="9" spans="1:26" ht="7.5" customHeight="1" thickTop="1" x14ac:dyDescent="0.25">
      <c r="A9" s="88"/>
      <c r="B9" s="88"/>
      <c r="C9" s="88"/>
      <c r="D9" s="88"/>
      <c r="E9" s="88"/>
      <c r="F9" s="91"/>
      <c r="G9" s="90"/>
      <c r="H9" s="90"/>
      <c r="I9" s="89"/>
      <c r="J9" s="92"/>
      <c r="K9" s="90"/>
      <c r="L9" s="90"/>
      <c r="M9" s="90"/>
      <c r="N9" s="90"/>
      <c r="O9" s="90"/>
      <c r="P9" s="90"/>
      <c r="Q9" s="90"/>
      <c r="R9" s="93"/>
      <c r="S9" s="90"/>
    </row>
    <row r="10" spans="1:26" ht="41.25" customHeight="1" thickBot="1" x14ac:dyDescent="0.3">
      <c r="A10" s="96" t="s">
        <v>112</v>
      </c>
      <c r="B10" s="88"/>
      <c r="C10" s="236"/>
      <c r="D10" s="236"/>
      <c r="E10" s="236"/>
      <c r="F10" s="97"/>
      <c r="G10" s="90"/>
      <c r="H10" s="35" t="s">
        <v>120</v>
      </c>
      <c r="I10" s="35" t="s">
        <v>946</v>
      </c>
      <c r="J10" s="36" t="s">
        <v>121</v>
      </c>
      <c r="K10" s="98"/>
      <c r="L10" s="98"/>
      <c r="M10" s="98"/>
      <c r="N10" s="98"/>
      <c r="O10" s="98"/>
      <c r="P10" s="98"/>
      <c r="Q10" s="98"/>
      <c r="R10" s="93"/>
      <c r="S10" s="35" t="s">
        <v>122</v>
      </c>
      <c r="V10" s="210" t="s">
        <v>825</v>
      </c>
      <c r="W10" s="211" t="s">
        <v>826</v>
      </c>
      <c r="X10" s="211" t="s">
        <v>827</v>
      </c>
      <c r="Y10" s="212" t="s">
        <v>828</v>
      </c>
      <c r="Z10" s="223" t="s">
        <v>863</v>
      </c>
    </row>
    <row r="11" spans="1:26" ht="41.25" customHeight="1" thickTop="1" thickBot="1" x14ac:dyDescent="0.3">
      <c r="A11" s="99" t="s">
        <v>123</v>
      </c>
      <c r="B11" s="100"/>
      <c r="C11" s="101" t="s">
        <v>124</v>
      </c>
      <c r="D11" s="101" t="s">
        <v>125</v>
      </c>
      <c r="E11" s="101" t="s">
        <v>126</v>
      </c>
      <c r="F11" s="101" t="s">
        <v>127</v>
      </c>
      <c r="G11" s="90"/>
      <c r="H11" s="40" t="s">
        <v>128</v>
      </c>
      <c r="I11" s="102" t="s">
        <v>129</v>
      </c>
      <c r="J11" s="710" t="s">
        <v>130</v>
      </c>
      <c r="K11" s="711"/>
      <c r="L11" s="711"/>
      <c r="M11" s="711"/>
      <c r="N11" s="711"/>
      <c r="O11" s="711"/>
      <c r="P11" s="711"/>
      <c r="Q11" s="711"/>
      <c r="R11" s="231"/>
      <c r="S11" s="103"/>
      <c r="T11" s="580">
        <v>1</v>
      </c>
      <c r="U11" s="575">
        <f>T11</f>
        <v>1</v>
      </c>
      <c r="V11" s="218" t="b">
        <v>0</v>
      </c>
      <c r="W11" s="213">
        <f>IF(V11=TRUE,$X$11,0)</f>
        <v>0</v>
      </c>
      <c r="X11" s="213">
        <v>1</v>
      </c>
      <c r="Y11" s="213">
        <f>SUM(W11)</f>
        <v>0</v>
      </c>
      <c r="Z11" s="224">
        <f>Y11/1</f>
        <v>0</v>
      </c>
    </row>
    <row r="12" spans="1:26" ht="41.25" customHeight="1" thickTop="1" thickBot="1" x14ac:dyDescent="0.3">
      <c r="A12" s="99" t="s">
        <v>123</v>
      </c>
      <c r="B12" s="88"/>
      <c r="C12" s="104"/>
      <c r="D12" s="236"/>
      <c r="E12" s="236"/>
      <c r="F12" s="105"/>
      <c r="G12" s="90"/>
      <c r="H12" s="44" t="s">
        <v>131</v>
      </c>
      <c r="I12" s="106" t="s">
        <v>132</v>
      </c>
      <c r="J12" s="908" t="s">
        <v>133</v>
      </c>
      <c r="K12" s="803"/>
      <c r="L12" s="803"/>
      <c r="M12" s="803"/>
      <c r="N12" s="803"/>
      <c r="O12" s="803"/>
      <c r="P12" s="803"/>
      <c r="Q12" s="803"/>
      <c r="R12" s="107"/>
      <c r="S12" s="108"/>
      <c r="V12" s="472" t="b">
        <f>IF(AND(V13=TRUE,V14=TRUE,V15=TRUE,V16=TRUE,V17=TRUE,V18=TRUE,V19=TRUE,V20=TRUE),TRUE,FALSE)</f>
        <v>0</v>
      </c>
    </row>
    <row r="13" spans="1:26" ht="41.25" customHeight="1" thickTop="1" thickBot="1" x14ac:dyDescent="0.3">
      <c r="A13" s="99" t="s">
        <v>391</v>
      </c>
      <c r="B13" s="100"/>
      <c r="C13" s="101" t="s">
        <v>124</v>
      </c>
      <c r="D13" s="101" t="s">
        <v>125</v>
      </c>
      <c r="E13" s="101" t="s">
        <v>126</v>
      </c>
      <c r="F13" s="101" t="s">
        <v>127</v>
      </c>
      <c r="G13" s="90"/>
      <c r="H13" s="44" t="s">
        <v>131</v>
      </c>
      <c r="I13" s="109" t="s">
        <v>219</v>
      </c>
      <c r="J13" s="897" t="s">
        <v>982</v>
      </c>
      <c r="K13" s="898"/>
      <c r="L13" s="898"/>
      <c r="M13" s="898"/>
      <c r="N13" s="898"/>
      <c r="O13" s="898"/>
      <c r="P13" s="898"/>
      <c r="Q13" s="898"/>
      <c r="R13" s="93"/>
      <c r="S13" s="103"/>
      <c r="T13" s="582">
        <f t="shared" ref="T13:T21" si="0">1/9</f>
        <v>0.1111111111111111</v>
      </c>
      <c r="U13" s="575">
        <f>T13+T14+T15+T16+T17+T18+T19+T20+T21</f>
        <v>1.0000000000000002</v>
      </c>
      <c r="V13" s="218" t="b">
        <v>0</v>
      </c>
      <c r="W13" s="213">
        <f t="shared" ref="W13:W21" si="1">IF(V13=TRUE,$X$13,0)</f>
        <v>0</v>
      </c>
      <c r="X13" s="218">
        <v>0.1111111111111111</v>
      </c>
      <c r="Y13" s="213">
        <f>SUM(W13:W21)</f>
        <v>0</v>
      </c>
      <c r="Z13" s="224">
        <f>Y13/1</f>
        <v>0</v>
      </c>
    </row>
    <row r="14" spans="1:26" ht="67.5" customHeight="1" thickTop="1" thickBot="1" x14ac:dyDescent="0.3">
      <c r="A14" s="99" t="s">
        <v>123</v>
      </c>
      <c r="B14" s="100"/>
      <c r="C14" s="101" t="s">
        <v>124</v>
      </c>
      <c r="D14" s="101" t="s">
        <v>125</v>
      </c>
      <c r="E14" s="101" t="s">
        <v>126</v>
      </c>
      <c r="F14" s="101" t="s">
        <v>127</v>
      </c>
      <c r="G14" s="90"/>
      <c r="H14" s="44" t="s">
        <v>131</v>
      </c>
      <c r="I14" s="109" t="s">
        <v>134</v>
      </c>
      <c r="J14" s="897" t="s">
        <v>948</v>
      </c>
      <c r="K14" s="898"/>
      <c r="L14" s="898"/>
      <c r="M14" s="898"/>
      <c r="N14" s="898"/>
      <c r="O14" s="898"/>
      <c r="P14" s="898"/>
      <c r="Q14" s="898"/>
      <c r="R14" s="93"/>
      <c r="S14" s="103"/>
      <c r="T14" s="580">
        <f t="shared" si="0"/>
        <v>0.1111111111111111</v>
      </c>
      <c r="V14" s="218" t="b">
        <v>0</v>
      </c>
      <c r="W14" s="213">
        <f t="shared" si="1"/>
        <v>0</v>
      </c>
    </row>
    <row r="15" spans="1:26" ht="41.25" customHeight="1" thickTop="1" thickBot="1" x14ac:dyDescent="0.3">
      <c r="A15" s="99" t="s">
        <v>391</v>
      </c>
      <c r="B15" s="100"/>
      <c r="C15" s="101" t="s">
        <v>124</v>
      </c>
      <c r="D15" s="101" t="s">
        <v>125</v>
      </c>
      <c r="E15" s="101" t="s">
        <v>126</v>
      </c>
      <c r="F15" s="101" t="s">
        <v>127</v>
      </c>
      <c r="G15" s="90"/>
      <c r="H15" s="44" t="s">
        <v>131</v>
      </c>
      <c r="I15" s="109" t="s">
        <v>220</v>
      </c>
      <c r="J15" s="804" t="s">
        <v>983</v>
      </c>
      <c r="K15" s="898"/>
      <c r="L15" s="898"/>
      <c r="M15" s="898"/>
      <c r="N15" s="898"/>
      <c r="O15" s="898"/>
      <c r="P15" s="898"/>
      <c r="Q15" s="898"/>
      <c r="R15" s="93"/>
      <c r="S15" s="103"/>
      <c r="T15" s="580">
        <f t="shared" si="0"/>
        <v>0.1111111111111111</v>
      </c>
      <c r="V15" s="218" t="b">
        <v>0</v>
      </c>
      <c r="W15" s="213">
        <f t="shared" si="1"/>
        <v>0</v>
      </c>
    </row>
    <row r="16" spans="1:26" ht="41.25" customHeight="1" thickTop="1" thickBot="1" x14ac:dyDescent="0.3">
      <c r="A16" s="99" t="s">
        <v>391</v>
      </c>
      <c r="B16" s="100"/>
      <c r="C16" s="101" t="s">
        <v>124</v>
      </c>
      <c r="D16" s="101" t="s">
        <v>125</v>
      </c>
      <c r="E16" s="101" t="s">
        <v>126</v>
      </c>
      <c r="F16" s="101" t="s">
        <v>127</v>
      </c>
      <c r="G16" s="90"/>
      <c r="H16" s="44" t="s">
        <v>131</v>
      </c>
      <c r="I16" s="109" t="s">
        <v>349</v>
      </c>
      <c r="J16" s="906" t="s">
        <v>984</v>
      </c>
      <c r="K16" s="892"/>
      <c r="L16" s="892"/>
      <c r="M16" s="892"/>
      <c r="N16" s="892"/>
      <c r="O16" s="892"/>
      <c r="P16" s="892"/>
      <c r="Q16" s="892"/>
      <c r="R16" s="93"/>
      <c r="S16" s="103"/>
      <c r="T16" s="580">
        <f t="shared" si="0"/>
        <v>0.1111111111111111</v>
      </c>
      <c r="V16" s="218" t="b">
        <v>0</v>
      </c>
      <c r="W16" s="213">
        <f t="shared" si="1"/>
        <v>0</v>
      </c>
    </row>
    <row r="17" spans="1:26" ht="41.25" customHeight="1" thickTop="1" thickBot="1" x14ac:dyDescent="0.3">
      <c r="A17" s="99" t="s">
        <v>391</v>
      </c>
      <c r="B17" s="100"/>
      <c r="C17" s="101" t="s">
        <v>124</v>
      </c>
      <c r="D17" s="101" t="s">
        <v>125</v>
      </c>
      <c r="E17" s="101" t="s">
        <v>126</v>
      </c>
      <c r="F17" s="101" t="s">
        <v>127</v>
      </c>
      <c r="G17" s="90"/>
      <c r="H17" s="44" t="s">
        <v>131</v>
      </c>
      <c r="I17" s="109" t="s">
        <v>350</v>
      </c>
      <c r="J17" s="804" t="s">
        <v>985</v>
      </c>
      <c r="K17" s="805"/>
      <c r="L17" s="805"/>
      <c r="M17" s="805"/>
      <c r="N17" s="805"/>
      <c r="O17" s="805"/>
      <c r="P17" s="805"/>
      <c r="Q17" s="805"/>
      <c r="R17" s="93"/>
      <c r="S17" s="103"/>
      <c r="T17" s="580">
        <f t="shared" si="0"/>
        <v>0.1111111111111111</v>
      </c>
      <c r="V17" s="218" t="b">
        <v>0</v>
      </c>
      <c r="W17" s="213">
        <f t="shared" si="1"/>
        <v>0</v>
      </c>
    </row>
    <row r="18" spans="1:26" ht="48.75" customHeight="1" thickTop="1" thickBot="1" x14ac:dyDescent="0.3">
      <c r="A18" s="99" t="s">
        <v>391</v>
      </c>
      <c r="B18" s="100"/>
      <c r="C18" s="101" t="s">
        <v>124</v>
      </c>
      <c r="D18" s="101" t="s">
        <v>125</v>
      </c>
      <c r="E18" s="101" t="s">
        <v>126</v>
      </c>
      <c r="F18" s="101" t="s">
        <v>127</v>
      </c>
      <c r="G18" s="90"/>
      <c r="H18" s="44" t="s">
        <v>131</v>
      </c>
      <c r="I18" s="109" t="s">
        <v>351</v>
      </c>
      <c r="J18" s="804" t="s">
        <v>986</v>
      </c>
      <c r="K18" s="805"/>
      <c r="L18" s="805"/>
      <c r="M18" s="805"/>
      <c r="N18" s="805"/>
      <c r="O18" s="805"/>
      <c r="P18" s="805"/>
      <c r="Q18" s="805"/>
      <c r="R18" s="93"/>
      <c r="S18" s="103"/>
      <c r="T18" s="580">
        <f t="shared" si="0"/>
        <v>0.1111111111111111</v>
      </c>
      <c r="V18" s="218" t="b">
        <v>0</v>
      </c>
      <c r="W18" s="213">
        <f t="shared" si="1"/>
        <v>0</v>
      </c>
    </row>
    <row r="19" spans="1:26" ht="48.75" customHeight="1" thickTop="1" thickBot="1" x14ac:dyDescent="0.3">
      <c r="A19" s="99" t="s">
        <v>391</v>
      </c>
      <c r="B19" s="100"/>
      <c r="C19" s="116"/>
      <c r="D19" s="101" t="s">
        <v>125</v>
      </c>
      <c r="E19" s="101" t="s">
        <v>126</v>
      </c>
      <c r="F19" s="101" t="s">
        <v>127</v>
      </c>
      <c r="G19" s="90"/>
      <c r="H19" s="44" t="s">
        <v>131</v>
      </c>
      <c r="I19" s="109" t="s">
        <v>392</v>
      </c>
      <c r="J19" s="897" t="s">
        <v>997</v>
      </c>
      <c r="K19" s="898"/>
      <c r="L19" s="898"/>
      <c r="M19" s="898"/>
      <c r="N19" s="898"/>
      <c r="O19" s="898"/>
      <c r="P19" s="898"/>
      <c r="Q19" s="898"/>
      <c r="R19" s="93"/>
      <c r="S19" s="103"/>
      <c r="T19" s="580">
        <f t="shared" si="0"/>
        <v>0.1111111111111111</v>
      </c>
      <c r="V19" s="218" t="b">
        <v>0</v>
      </c>
      <c r="W19" s="213">
        <f t="shared" si="1"/>
        <v>0</v>
      </c>
    </row>
    <row r="20" spans="1:26" ht="41.25" customHeight="1" thickTop="1" thickBot="1" x14ac:dyDescent="0.3">
      <c r="A20" s="99" t="s">
        <v>391</v>
      </c>
      <c r="B20" s="100"/>
      <c r="C20" s="101" t="s">
        <v>124</v>
      </c>
      <c r="D20" s="101" t="s">
        <v>125</v>
      </c>
      <c r="E20" s="101" t="s">
        <v>126</v>
      </c>
      <c r="F20" s="101" t="s">
        <v>127</v>
      </c>
      <c r="G20" s="90"/>
      <c r="H20" s="44" t="s">
        <v>131</v>
      </c>
      <c r="I20" s="109" t="s">
        <v>353</v>
      </c>
      <c r="J20" s="897" t="s">
        <v>987</v>
      </c>
      <c r="K20" s="898"/>
      <c r="L20" s="898"/>
      <c r="M20" s="898"/>
      <c r="N20" s="898"/>
      <c r="O20" s="898"/>
      <c r="P20" s="898"/>
      <c r="Q20" s="898"/>
      <c r="R20" s="93"/>
      <c r="S20" s="103"/>
      <c r="T20" s="580">
        <f t="shared" si="0"/>
        <v>0.1111111111111111</v>
      </c>
      <c r="V20" s="218" t="b">
        <v>0</v>
      </c>
      <c r="W20" s="213">
        <f t="shared" si="1"/>
        <v>0</v>
      </c>
    </row>
    <row r="21" spans="1:26" ht="41.25" customHeight="1" thickTop="1" thickBot="1" x14ac:dyDescent="0.3">
      <c r="A21" s="99" t="s">
        <v>391</v>
      </c>
      <c r="B21" s="100"/>
      <c r="C21" s="116"/>
      <c r="D21" s="116"/>
      <c r="E21" s="101" t="s">
        <v>126</v>
      </c>
      <c r="F21" s="101" t="s">
        <v>127</v>
      </c>
      <c r="G21" s="90"/>
      <c r="H21" s="44" t="s">
        <v>131</v>
      </c>
      <c r="I21" s="106" t="s">
        <v>272</v>
      </c>
      <c r="J21" s="923" t="s">
        <v>1003</v>
      </c>
      <c r="K21" s="924"/>
      <c r="L21" s="924"/>
      <c r="M21" s="924"/>
      <c r="N21" s="924"/>
      <c r="O21" s="924"/>
      <c r="P21" s="924"/>
      <c r="Q21" s="924"/>
      <c r="R21" s="142"/>
      <c r="S21" s="103"/>
      <c r="T21" s="580">
        <f t="shared" si="0"/>
        <v>0.1111111111111111</v>
      </c>
      <c r="V21" s="218" t="b">
        <v>0</v>
      </c>
      <c r="W21" s="213">
        <f t="shared" si="1"/>
        <v>0</v>
      </c>
    </row>
    <row r="22" spans="1:26" ht="41.25" customHeight="1" thickTop="1" thickBot="1" x14ac:dyDescent="0.3">
      <c r="A22" s="99" t="s">
        <v>123</v>
      </c>
      <c r="B22" s="88"/>
      <c r="C22" s="236"/>
      <c r="D22" s="236"/>
      <c r="E22" s="236"/>
      <c r="F22" s="101" t="s">
        <v>127</v>
      </c>
      <c r="G22" s="90"/>
      <c r="H22" s="44" t="s">
        <v>160</v>
      </c>
      <c r="I22" s="102" t="s">
        <v>335</v>
      </c>
      <c r="J22" s="801" t="s">
        <v>403</v>
      </c>
      <c r="K22" s="801"/>
      <c r="L22" s="801"/>
      <c r="M22" s="801"/>
      <c r="N22" s="801"/>
      <c r="O22" s="801"/>
      <c r="P22" s="801"/>
      <c r="Q22" s="801"/>
      <c r="R22" s="107"/>
      <c r="S22" s="151"/>
      <c r="V22" s="472" t="b">
        <f>IF(AND(V23=TRUE,V24=TRUE),TRUE, FALSE)</f>
        <v>0</v>
      </c>
    </row>
    <row r="23" spans="1:26" ht="51" customHeight="1" thickTop="1" thickBot="1" x14ac:dyDescent="0.3">
      <c r="A23" s="99" t="s">
        <v>123</v>
      </c>
      <c r="B23" s="100"/>
      <c r="C23" s="100"/>
      <c r="D23" s="100"/>
      <c r="E23" s="100"/>
      <c r="F23" s="101" t="s">
        <v>127</v>
      </c>
      <c r="G23" s="90"/>
      <c r="H23" s="44" t="s">
        <v>160</v>
      </c>
      <c r="I23" s="114" t="s">
        <v>337</v>
      </c>
      <c r="J23" s="899" t="s">
        <v>338</v>
      </c>
      <c r="K23" s="898"/>
      <c r="L23" s="898"/>
      <c r="M23" s="898"/>
      <c r="N23" s="898"/>
      <c r="O23" s="898"/>
      <c r="P23" s="898"/>
      <c r="Q23" s="898"/>
      <c r="R23" s="93"/>
      <c r="S23" s="103"/>
      <c r="T23" s="580">
        <v>0.5</v>
      </c>
      <c r="U23" s="575">
        <f>T23+T24</f>
        <v>1</v>
      </c>
      <c r="V23" s="218" t="b">
        <v>0</v>
      </c>
      <c r="W23" s="213">
        <f>IF(V23=TRUE,$X$23,0)</f>
        <v>0</v>
      </c>
      <c r="X23" s="218">
        <v>0.5</v>
      </c>
      <c r="Y23" s="213">
        <f>SUM(W23:W24)</f>
        <v>0</v>
      </c>
      <c r="Z23" s="224">
        <f>Y23/1</f>
        <v>0</v>
      </c>
    </row>
    <row r="24" spans="1:26" ht="41.25" customHeight="1" thickTop="1" thickBot="1" x14ac:dyDescent="0.3">
      <c r="A24" s="99" t="s">
        <v>123</v>
      </c>
      <c r="B24" s="100"/>
      <c r="C24" s="100"/>
      <c r="D24" s="100"/>
      <c r="E24" s="100"/>
      <c r="F24" s="101" t="s">
        <v>127</v>
      </c>
      <c r="G24" s="90"/>
      <c r="H24" s="40" t="s">
        <v>160</v>
      </c>
      <c r="I24" s="114" t="s">
        <v>339</v>
      </c>
      <c r="J24" s="713" t="s">
        <v>978</v>
      </c>
      <c r="K24" s="808"/>
      <c r="L24" s="808"/>
      <c r="M24" s="808"/>
      <c r="N24" s="808"/>
      <c r="O24" s="808"/>
      <c r="P24" s="808"/>
      <c r="Q24" s="808"/>
      <c r="R24" s="110"/>
      <c r="S24" s="103"/>
      <c r="T24" s="580">
        <v>0.5</v>
      </c>
      <c r="V24" s="218" t="b">
        <v>0</v>
      </c>
      <c r="W24" s="213">
        <f>IF(V24=TRUE,$X$23,0)</f>
        <v>0</v>
      </c>
    </row>
    <row r="25" spans="1:26" ht="22.5" customHeight="1" thickTop="1" x14ac:dyDescent="0.25">
      <c r="A25" s="88"/>
      <c r="B25" s="88"/>
      <c r="C25" s="236"/>
      <c r="D25" s="236"/>
      <c r="E25" s="236"/>
      <c r="F25" s="97"/>
      <c r="G25" s="90"/>
      <c r="H25" s="90"/>
      <c r="I25" s="111"/>
      <c r="J25" s="92"/>
      <c r="K25" s="90"/>
      <c r="L25" s="90"/>
      <c r="M25" s="90"/>
      <c r="N25" s="90"/>
      <c r="O25" s="90"/>
      <c r="P25" s="90"/>
      <c r="Q25" s="90"/>
      <c r="R25" s="93"/>
      <c r="S25" s="90"/>
    </row>
    <row r="26" spans="1:26" ht="22.5" customHeight="1" thickBot="1" x14ac:dyDescent="0.3">
      <c r="A26" s="88"/>
      <c r="B26" s="88"/>
      <c r="C26" s="236"/>
      <c r="D26" s="236"/>
      <c r="E26" s="236"/>
      <c r="F26" s="105"/>
      <c r="G26" s="90"/>
      <c r="H26" s="791" t="s">
        <v>117</v>
      </c>
      <c r="I26" s="792"/>
      <c r="J26" s="703" t="s">
        <v>0</v>
      </c>
      <c r="K26" s="795"/>
      <c r="L26" s="795"/>
      <c r="M26" s="795"/>
      <c r="N26" s="795"/>
      <c r="O26" s="795"/>
      <c r="P26" s="795"/>
      <c r="Q26" s="795"/>
      <c r="R26" s="795"/>
      <c r="S26" s="796"/>
      <c r="V26" s="372" t="s">
        <v>945</v>
      </c>
      <c r="W26" s="250">
        <f>(U31+U33+U39)/3</f>
        <v>1</v>
      </c>
    </row>
    <row r="27" spans="1:26" ht="7.5" customHeight="1" thickTop="1" x14ac:dyDescent="0.25">
      <c r="A27" s="88"/>
      <c r="B27" s="88"/>
      <c r="C27" s="236"/>
      <c r="D27" s="236"/>
      <c r="E27" s="236"/>
      <c r="F27" s="105"/>
      <c r="G27" s="90"/>
      <c r="H27" s="90"/>
      <c r="I27" s="111"/>
      <c r="J27" s="92"/>
      <c r="K27" s="90"/>
      <c r="L27" s="90"/>
      <c r="M27" s="90"/>
      <c r="N27" s="90"/>
      <c r="O27" s="90"/>
      <c r="P27" s="90"/>
      <c r="Q27" s="90"/>
      <c r="R27" s="93"/>
      <c r="S27" s="90"/>
    </row>
    <row r="28" spans="1:26" ht="74.25" customHeight="1" thickBot="1" x14ac:dyDescent="0.3">
      <c r="A28" s="88"/>
      <c r="B28" s="88"/>
      <c r="C28" s="236"/>
      <c r="D28" s="236"/>
      <c r="E28" s="236"/>
      <c r="F28" s="105"/>
      <c r="G28" s="90"/>
      <c r="H28" s="659" t="s">
        <v>135</v>
      </c>
      <c r="I28" s="786"/>
      <c r="J28" s="786"/>
      <c r="K28" s="786"/>
      <c r="L28" s="786"/>
      <c r="M28" s="786"/>
      <c r="N28" s="786"/>
      <c r="O28" s="786"/>
      <c r="P28" s="786"/>
      <c r="Q28" s="786"/>
      <c r="R28" s="786"/>
      <c r="S28" s="787"/>
    </row>
    <row r="29" spans="1:26" ht="7.5" customHeight="1" thickTop="1" x14ac:dyDescent="0.25">
      <c r="A29" s="88"/>
      <c r="B29" s="88"/>
      <c r="C29" s="236"/>
      <c r="D29" s="236"/>
      <c r="E29" s="236"/>
      <c r="F29" s="97"/>
      <c r="G29" s="90"/>
      <c r="H29" s="90"/>
      <c r="I29" s="111"/>
      <c r="J29" s="92"/>
      <c r="K29" s="90"/>
      <c r="L29" s="90"/>
      <c r="M29" s="90"/>
      <c r="N29" s="90"/>
      <c r="O29" s="90"/>
      <c r="P29" s="90"/>
      <c r="Q29" s="90"/>
      <c r="R29" s="93"/>
      <c r="S29" s="90"/>
    </row>
    <row r="30" spans="1:26" ht="41.25" customHeight="1" thickBot="1" x14ac:dyDescent="0.3">
      <c r="A30" s="88"/>
      <c r="B30" s="88"/>
      <c r="C30" s="236"/>
      <c r="D30" s="236"/>
      <c r="E30" s="236"/>
      <c r="F30" s="105"/>
      <c r="G30" s="90"/>
      <c r="H30" s="35" t="s">
        <v>120</v>
      </c>
      <c r="I30" s="51" t="s">
        <v>946</v>
      </c>
      <c r="J30" s="36" t="s">
        <v>121</v>
      </c>
      <c r="K30" s="98"/>
      <c r="L30" s="98"/>
      <c r="M30" s="98"/>
      <c r="N30" s="98"/>
      <c r="O30" s="98"/>
      <c r="P30" s="98"/>
      <c r="Q30" s="98"/>
      <c r="R30" s="93"/>
      <c r="S30" s="35" t="s">
        <v>122</v>
      </c>
      <c r="V30" s="210" t="s">
        <v>825</v>
      </c>
      <c r="W30" s="211" t="s">
        <v>826</v>
      </c>
      <c r="X30" s="211" t="s">
        <v>827</v>
      </c>
      <c r="Y30" s="212" t="s">
        <v>829</v>
      </c>
      <c r="Z30" s="223" t="s">
        <v>863</v>
      </c>
    </row>
    <row r="31" spans="1:26" ht="41.25" customHeight="1" thickTop="1" thickBot="1" x14ac:dyDescent="0.3">
      <c r="A31" s="99" t="s">
        <v>123</v>
      </c>
      <c r="B31" s="100"/>
      <c r="C31" s="101" t="s">
        <v>124</v>
      </c>
      <c r="D31" s="101" t="s">
        <v>125</v>
      </c>
      <c r="E31" s="101" t="s">
        <v>126</v>
      </c>
      <c r="F31" s="101" t="s">
        <v>127</v>
      </c>
      <c r="G31" s="90"/>
      <c r="H31" s="40" t="s">
        <v>128</v>
      </c>
      <c r="I31" s="102" t="s">
        <v>136</v>
      </c>
      <c r="J31" s="663" t="s">
        <v>137</v>
      </c>
      <c r="K31" s="811"/>
      <c r="L31" s="811"/>
      <c r="M31" s="811"/>
      <c r="N31" s="811"/>
      <c r="O31" s="811"/>
      <c r="P31" s="811"/>
      <c r="Q31" s="811"/>
      <c r="R31" s="231"/>
      <c r="S31" s="103"/>
      <c r="T31" s="580">
        <v>1</v>
      </c>
      <c r="U31" s="575">
        <f>T31</f>
        <v>1</v>
      </c>
      <c r="V31" s="218" t="b">
        <v>0</v>
      </c>
      <c r="W31" s="213">
        <f>IF(V31=TRUE,$X$31,0)</f>
        <v>0</v>
      </c>
      <c r="X31" s="218">
        <v>1</v>
      </c>
      <c r="Y31" s="221">
        <f>SUM(W31)</f>
        <v>0</v>
      </c>
      <c r="Z31" s="224">
        <f>Y31/1</f>
        <v>0</v>
      </c>
    </row>
    <row r="32" spans="1:26" ht="41.25" customHeight="1" thickTop="1" thickBot="1" x14ac:dyDescent="0.3">
      <c r="A32" s="99" t="s">
        <v>123</v>
      </c>
      <c r="B32" s="88"/>
      <c r="C32" s="236"/>
      <c r="D32" s="236"/>
      <c r="E32" s="236"/>
      <c r="F32" s="105"/>
      <c r="G32" s="90"/>
      <c r="H32" s="44" t="s">
        <v>131</v>
      </c>
      <c r="I32" s="106" t="s">
        <v>138</v>
      </c>
      <c r="J32" s="706" t="s">
        <v>139</v>
      </c>
      <c r="K32" s="803"/>
      <c r="L32" s="803"/>
      <c r="M32" s="803"/>
      <c r="N32" s="803"/>
      <c r="O32" s="803"/>
      <c r="P32" s="803"/>
      <c r="Q32" s="803"/>
      <c r="R32" s="107"/>
      <c r="S32" s="52"/>
      <c r="V32" s="472" t="b">
        <f>IF(AND(V33=TRUE,V34=TRUE,V35=TRUE,V36=TRUE),TRUE, FALSE)</f>
        <v>0</v>
      </c>
    </row>
    <row r="33" spans="1:26" ht="41.25" customHeight="1" thickTop="1" thickBot="1" x14ac:dyDescent="0.3">
      <c r="A33" s="99" t="s">
        <v>391</v>
      </c>
      <c r="B33" s="100"/>
      <c r="C33" s="101" t="s">
        <v>124</v>
      </c>
      <c r="D33" s="101" t="s">
        <v>125</v>
      </c>
      <c r="E33" s="101" t="s">
        <v>126</v>
      </c>
      <c r="F33" s="101" t="s">
        <v>127</v>
      </c>
      <c r="G33" s="90"/>
      <c r="H33" s="44" t="s">
        <v>131</v>
      </c>
      <c r="I33" s="109" t="s">
        <v>173</v>
      </c>
      <c r="J33" s="907" t="s">
        <v>355</v>
      </c>
      <c r="K33" s="898"/>
      <c r="L33" s="898"/>
      <c r="M33" s="898"/>
      <c r="N33" s="898"/>
      <c r="O33" s="898"/>
      <c r="P33" s="898"/>
      <c r="Q33" s="898"/>
      <c r="R33" s="93"/>
      <c r="S33" s="103"/>
      <c r="T33" s="580">
        <f>1/5</f>
        <v>0.2</v>
      </c>
      <c r="U33" s="575">
        <f>T33+T34+T35+T36+T37</f>
        <v>1</v>
      </c>
      <c r="V33" s="218" t="b">
        <v>0</v>
      </c>
      <c r="W33" s="213">
        <f>IF(V33=TRUE,$X$33,0)</f>
        <v>0</v>
      </c>
      <c r="X33" s="218">
        <v>0.2</v>
      </c>
      <c r="Y33" s="221">
        <f>SUM(W33:W37)</f>
        <v>0</v>
      </c>
      <c r="Z33" s="224">
        <f>Y33/1</f>
        <v>0</v>
      </c>
    </row>
    <row r="34" spans="1:26" ht="41.25" customHeight="1" thickTop="1" thickBot="1" x14ac:dyDescent="0.3">
      <c r="A34" s="99" t="s">
        <v>123</v>
      </c>
      <c r="B34" s="100"/>
      <c r="C34" s="101" t="s">
        <v>124</v>
      </c>
      <c r="D34" s="101" t="s">
        <v>125</v>
      </c>
      <c r="E34" s="101" t="s">
        <v>126</v>
      </c>
      <c r="F34" s="101" t="s">
        <v>127</v>
      </c>
      <c r="G34" s="90"/>
      <c r="H34" s="44" t="s">
        <v>131</v>
      </c>
      <c r="I34" s="109" t="s">
        <v>140</v>
      </c>
      <c r="J34" s="879" t="s">
        <v>141</v>
      </c>
      <c r="K34" s="873"/>
      <c r="L34" s="873"/>
      <c r="M34" s="873"/>
      <c r="N34" s="873"/>
      <c r="O34" s="873"/>
      <c r="P34" s="873"/>
      <c r="Q34" s="873"/>
      <c r="R34" s="93"/>
      <c r="S34" s="103"/>
      <c r="T34" s="580">
        <f>1/5</f>
        <v>0.2</v>
      </c>
      <c r="V34" s="218" t="b">
        <v>0</v>
      </c>
      <c r="W34" s="213">
        <f>IF(V34=TRUE,$X$33,0)</f>
        <v>0</v>
      </c>
      <c r="Y34"/>
      <c r="Z34"/>
    </row>
    <row r="35" spans="1:26" ht="41.25" customHeight="1" thickTop="1" thickBot="1" x14ac:dyDescent="0.3">
      <c r="A35" s="99" t="s">
        <v>391</v>
      </c>
      <c r="B35" s="100"/>
      <c r="C35" s="101" t="s">
        <v>124</v>
      </c>
      <c r="D35" s="101" t="s">
        <v>125</v>
      </c>
      <c r="E35" s="101" t="s">
        <v>126</v>
      </c>
      <c r="F35" s="101" t="s">
        <v>127</v>
      </c>
      <c r="G35" s="90"/>
      <c r="H35" s="44" t="s">
        <v>131</v>
      </c>
      <c r="I35" s="109" t="s">
        <v>356</v>
      </c>
      <c r="J35" s="804" t="s">
        <v>988</v>
      </c>
      <c r="K35" s="805"/>
      <c r="L35" s="805"/>
      <c r="M35" s="805"/>
      <c r="N35" s="805"/>
      <c r="O35" s="805"/>
      <c r="P35" s="805"/>
      <c r="Q35" s="805"/>
      <c r="R35" s="93"/>
      <c r="S35" s="103"/>
      <c r="T35" s="580">
        <f>1/5</f>
        <v>0.2</v>
      </c>
      <c r="V35" s="218" t="b">
        <v>0</v>
      </c>
      <c r="W35" s="213">
        <f>IF(V35=TRUE,$X$33,0)</f>
        <v>0</v>
      </c>
      <c r="Y35"/>
      <c r="Z35"/>
    </row>
    <row r="36" spans="1:26" ht="48" customHeight="1" thickTop="1" thickBot="1" x14ac:dyDescent="0.3">
      <c r="A36" s="99" t="s">
        <v>391</v>
      </c>
      <c r="B36" s="100"/>
      <c r="C36" s="116"/>
      <c r="D36" s="101" t="s">
        <v>125</v>
      </c>
      <c r="E36" s="101" t="s">
        <v>126</v>
      </c>
      <c r="F36" s="101" t="s">
        <v>127</v>
      </c>
      <c r="G36" s="90"/>
      <c r="H36" s="44" t="s">
        <v>131</v>
      </c>
      <c r="I36" s="109" t="s">
        <v>394</v>
      </c>
      <c r="J36" s="712" t="s">
        <v>395</v>
      </c>
      <c r="K36" s="808"/>
      <c r="L36" s="808"/>
      <c r="M36" s="808"/>
      <c r="N36" s="808"/>
      <c r="O36" s="808"/>
      <c r="P36" s="808"/>
      <c r="Q36" s="808"/>
      <c r="R36" s="110"/>
      <c r="S36" s="103"/>
      <c r="T36" s="580">
        <f>1/5</f>
        <v>0.2</v>
      </c>
      <c r="V36" s="218" t="b">
        <v>0</v>
      </c>
      <c r="W36" s="213">
        <f>IF(V36=TRUE,$X$33,0)</f>
        <v>0</v>
      </c>
      <c r="Y36"/>
      <c r="Z36"/>
    </row>
    <row r="37" spans="1:26" ht="41.25" customHeight="1" thickTop="1" thickBot="1" x14ac:dyDescent="0.3">
      <c r="A37" s="99" t="s">
        <v>391</v>
      </c>
      <c r="B37" s="100"/>
      <c r="C37" s="116"/>
      <c r="D37" s="116"/>
      <c r="E37" s="101" t="s">
        <v>126</v>
      </c>
      <c r="F37" s="101" t="s">
        <v>127</v>
      </c>
      <c r="G37" s="90"/>
      <c r="H37" s="44" t="s">
        <v>131</v>
      </c>
      <c r="I37" s="106" t="s">
        <v>275</v>
      </c>
      <c r="J37" s="923" t="s">
        <v>1002</v>
      </c>
      <c r="K37" s="924"/>
      <c r="L37" s="924"/>
      <c r="M37" s="924"/>
      <c r="N37" s="924"/>
      <c r="O37" s="924"/>
      <c r="P37" s="924"/>
      <c r="Q37" s="924"/>
      <c r="R37" s="142"/>
      <c r="S37" s="103"/>
      <c r="T37" s="580">
        <f>1/5</f>
        <v>0.2</v>
      </c>
      <c r="V37" s="218" t="b">
        <v>0</v>
      </c>
      <c r="W37" s="213">
        <f>IF(V37=TRUE,$X$33,0)</f>
        <v>0</v>
      </c>
      <c r="Y37"/>
      <c r="Z37"/>
    </row>
    <row r="38" spans="1:26" ht="41.25" customHeight="1" thickTop="1" thickBot="1" x14ac:dyDescent="0.3">
      <c r="A38" s="99" t="s">
        <v>123</v>
      </c>
      <c r="B38" s="88"/>
      <c r="C38" s="236"/>
      <c r="D38" s="236"/>
      <c r="E38" s="236"/>
      <c r="F38" s="105"/>
      <c r="G38" s="90"/>
      <c r="H38" s="44" t="s">
        <v>160</v>
      </c>
      <c r="I38" s="102" t="s">
        <v>278</v>
      </c>
      <c r="J38" s="801" t="s">
        <v>279</v>
      </c>
      <c r="K38" s="802"/>
      <c r="L38" s="802"/>
      <c r="M38" s="802"/>
      <c r="N38" s="802"/>
      <c r="O38" s="802"/>
      <c r="P38" s="802"/>
      <c r="Q38" s="802"/>
      <c r="R38" s="119"/>
      <c r="S38" s="52"/>
      <c r="V38" s="472" t="b">
        <f>IF(AND(V39=TRUE),TRUE,FALSE)</f>
        <v>0</v>
      </c>
      <c r="Y38"/>
      <c r="Z38"/>
    </row>
    <row r="39" spans="1:26" ht="41.25" customHeight="1" thickTop="1" thickBot="1" x14ac:dyDescent="0.3">
      <c r="A39" s="99" t="s">
        <v>123</v>
      </c>
      <c r="B39" s="100"/>
      <c r="C39" s="100"/>
      <c r="D39" s="100"/>
      <c r="E39" s="101" t="s">
        <v>126</v>
      </c>
      <c r="F39" s="101" t="s">
        <v>127</v>
      </c>
      <c r="G39" s="90"/>
      <c r="H39" s="44" t="s">
        <v>160</v>
      </c>
      <c r="I39" s="114" t="s">
        <v>280</v>
      </c>
      <c r="J39" s="891" t="s">
        <v>281</v>
      </c>
      <c r="K39" s="892"/>
      <c r="L39" s="892"/>
      <c r="M39" s="892"/>
      <c r="N39" s="892"/>
      <c r="O39" s="892"/>
      <c r="P39" s="892"/>
      <c r="Q39" s="892"/>
      <c r="R39" s="112"/>
      <c r="S39" s="103"/>
      <c r="T39" s="580">
        <f>1/3</f>
        <v>0.33333333333333331</v>
      </c>
      <c r="U39" s="575">
        <f>T39+T42+T43</f>
        <v>1</v>
      </c>
      <c r="V39" s="218" t="b">
        <v>0</v>
      </c>
      <c r="W39" s="213">
        <f>IF(V39=TRUE,$X$39,0)</f>
        <v>0</v>
      </c>
      <c r="X39" s="218">
        <v>0.33333333333333331</v>
      </c>
      <c r="Y39" s="221">
        <f>SUM(W39:W43)</f>
        <v>0</v>
      </c>
      <c r="Z39" s="224">
        <f>Y39/1</f>
        <v>0</v>
      </c>
    </row>
    <row r="40" spans="1:26" ht="41.25" customHeight="1" thickTop="1" thickBot="1" x14ac:dyDescent="0.3">
      <c r="A40" s="99" t="s">
        <v>123</v>
      </c>
      <c r="B40" s="88"/>
      <c r="C40" s="236"/>
      <c r="D40" s="236"/>
      <c r="E40" s="236"/>
      <c r="F40" s="105"/>
      <c r="G40" s="90"/>
      <c r="H40" s="44" t="s">
        <v>160</v>
      </c>
      <c r="I40" s="102" t="s">
        <v>282</v>
      </c>
      <c r="J40" s="893" t="s">
        <v>283</v>
      </c>
      <c r="K40" s="894"/>
      <c r="L40" s="894"/>
      <c r="M40" s="894"/>
      <c r="N40" s="894"/>
      <c r="O40" s="894"/>
      <c r="P40" s="894"/>
      <c r="Q40" s="894"/>
      <c r="R40" s="119"/>
      <c r="S40" s="52"/>
      <c r="V40" s="472" t="b">
        <f>IF(AND(V41=TRUE),TRUE,FALSE)</f>
        <v>0</v>
      </c>
      <c r="Y40"/>
      <c r="Z40"/>
    </row>
    <row r="41" spans="1:26" ht="41.25" customHeight="1" thickTop="1" thickBot="1" x14ac:dyDescent="0.3">
      <c r="A41" s="99" t="s">
        <v>123</v>
      </c>
      <c r="B41" s="88"/>
      <c r="C41" s="236"/>
      <c r="D41" s="236"/>
      <c r="E41" s="104"/>
      <c r="F41" s="105"/>
      <c r="G41" s="90"/>
      <c r="H41" s="44" t="s">
        <v>160</v>
      </c>
      <c r="I41" s="122"/>
      <c r="J41" s="930" t="s">
        <v>1136</v>
      </c>
      <c r="K41" s="926"/>
      <c r="L41" s="926"/>
      <c r="M41" s="926"/>
      <c r="N41" s="926"/>
      <c r="O41" s="926"/>
      <c r="P41" s="926"/>
      <c r="Q41" s="926"/>
      <c r="R41" s="112"/>
      <c r="S41" s="146"/>
      <c r="V41" s="472" t="b">
        <f>IF(AND(V42=TRUE),TRUE,FALSE)</f>
        <v>0</v>
      </c>
      <c r="Y41"/>
      <c r="Z41"/>
    </row>
    <row r="42" spans="1:26" ht="41.25" customHeight="1" thickTop="1" thickBot="1" x14ac:dyDescent="0.3">
      <c r="A42" s="99" t="s">
        <v>123</v>
      </c>
      <c r="B42" s="100"/>
      <c r="C42" s="100"/>
      <c r="D42" s="100"/>
      <c r="E42" s="101" t="s">
        <v>126</v>
      </c>
      <c r="F42" s="101" t="s">
        <v>127</v>
      </c>
      <c r="G42" s="90"/>
      <c r="H42" s="44" t="s">
        <v>160</v>
      </c>
      <c r="I42" s="114" t="s">
        <v>285</v>
      </c>
      <c r="J42" s="891" t="s">
        <v>286</v>
      </c>
      <c r="K42" s="892"/>
      <c r="L42" s="892"/>
      <c r="M42" s="892"/>
      <c r="N42" s="892"/>
      <c r="O42" s="892"/>
      <c r="P42" s="892"/>
      <c r="Q42" s="892"/>
      <c r="R42" s="112"/>
      <c r="S42" s="103"/>
      <c r="T42" s="580">
        <f>1/3</f>
        <v>0.33333333333333331</v>
      </c>
      <c r="V42" s="218" t="b">
        <v>0</v>
      </c>
      <c r="W42" s="213">
        <f>IF(V42=TRUE,$X$39,0)</f>
        <v>0</v>
      </c>
      <c r="Y42"/>
      <c r="Z42"/>
    </row>
    <row r="43" spans="1:26" ht="41.25" customHeight="1" thickTop="1" thickBot="1" x14ac:dyDescent="0.3">
      <c r="A43" s="99" t="s">
        <v>123</v>
      </c>
      <c r="B43" s="100"/>
      <c r="C43" s="100"/>
      <c r="D43" s="100"/>
      <c r="E43" s="101" t="s">
        <v>126</v>
      </c>
      <c r="F43" s="101" t="s">
        <v>127</v>
      </c>
      <c r="G43" s="90"/>
      <c r="H43" s="40" t="s">
        <v>160</v>
      </c>
      <c r="I43" s="114" t="s">
        <v>287</v>
      </c>
      <c r="J43" s="758" t="s">
        <v>288</v>
      </c>
      <c r="K43" s="788"/>
      <c r="L43" s="788"/>
      <c r="M43" s="788"/>
      <c r="N43" s="788"/>
      <c r="O43" s="788"/>
      <c r="P43" s="788"/>
      <c r="Q43" s="788"/>
      <c r="R43" s="120"/>
      <c r="S43" s="103"/>
      <c r="T43" s="580">
        <f>1/3</f>
        <v>0.33333333333333331</v>
      </c>
      <c r="V43" s="218" t="b">
        <v>0</v>
      </c>
      <c r="W43" s="213">
        <f>IF(V43=TRUE,$X$39,0)</f>
        <v>0</v>
      </c>
      <c r="Y43"/>
      <c r="Z43"/>
    </row>
    <row r="44" spans="1:26" ht="23.25" customHeight="1" thickTop="1" x14ac:dyDescent="0.25">
      <c r="A44" s="88"/>
      <c r="B44" s="88"/>
      <c r="C44" s="236"/>
      <c r="D44" s="236"/>
      <c r="E44" s="236"/>
      <c r="F44" s="97"/>
      <c r="G44" s="90"/>
      <c r="H44" s="90"/>
      <c r="I44" s="111"/>
      <c r="J44" s="92"/>
      <c r="K44" s="90"/>
      <c r="L44" s="90"/>
      <c r="M44" s="90"/>
      <c r="N44" s="90"/>
      <c r="O44" s="90"/>
      <c r="P44" s="90"/>
      <c r="Q44" s="90"/>
      <c r="R44" s="93"/>
      <c r="S44" s="112"/>
      <c r="Y44"/>
      <c r="Z44"/>
    </row>
    <row r="45" spans="1:26" ht="22.5" customHeight="1" thickBot="1" x14ac:dyDescent="0.3">
      <c r="A45" s="88"/>
      <c r="B45" s="88"/>
      <c r="C45" s="236"/>
      <c r="D45" s="236"/>
      <c r="E45" s="236"/>
      <c r="F45" s="105"/>
      <c r="G45" s="90"/>
      <c r="H45" s="791" t="s">
        <v>117</v>
      </c>
      <c r="I45" s="792"/>
      <c r="J45" s="703" t="s">
        <v>142</v>
      </c>
      <c r="K45" s="795"/>
      <c r="L45" s="795"/>
      <c r="M45" s="795"/>
      <c r="N45" s="795"/>
      <c r="O45" s="795"/>
      <c r="P45" s="795"/>
      <c r="Q45" s="795"/>
      <c r="R45" s="795"/>
      <c r="S45" s="796"/>
      <c r="V45" s="372" t="s">
        <v>945</v>
      </c>
      <c r="W45" s="250">
        <f>(U50+U52+U60)/3</f>
        <v>1</v>
      </c>
      <c r="Y45"/>
      <c r="Z45"/>
    </row>
    <row r="46" spans="1:26" ht="7.5" customHeight="1" thickTop="1" x14ac:dyDescent="0.25">
      <c r="A46" s="88"/>
      <c r="B46" s="88"/>
      <c r="C46" s="236"/>
      <c r="D46" s="236"/>
      <c r="E46" s="236"/>
      <c r="F46" s="105"/>
      <c r="G46" s="90"/>
      <c r="H46" s="90"/>
      <c r="I46" s="111"/>
      <c r="J46" s="92"/>
      <c r="K46" s="90"/>
      <c r="L46" s="90"/>
      <c r="M46" s="90"/>
      <c r="N46" s="90"/>
      <c r="O46" s="90"/>
      <c r="P46" s="90"/>
      <c r="Q46" s="90"/>
      <c r="R46" s="93"/>
      <c r="S46" s="90"/>
      <c r="Y46"/>
      <c r="Z46"/>
    </row>
    <row r="47" spans="1:26" ht="73.5" customHeight="1" thickBot="1" x14ac:dyDescent="0.3">
      <c r="A47" s="88"/>
      <c r="B47" s="88"/>
      <c r="C47" s="236"/>
      <c r="D47" s="236"/>
      <c r="E47" s="236"/>
      <c r="F47" s="105"/>
      <c r="G47" s="90"/>
      <c r="H47" s="659" t="s">
        <v>143</v>
      </c>
      <c r="I47" s="786"/>
      <c r="J47" s="786"/>
      <c r="K47" s="786"/>
      <c r="L47" s="786"/>
      <c r="M47" s="786"/>
      <c r="N47" s="786"/>
      <c r="O47" s="786"/>
      <c r="P47" s="786"/>
      <c r="Q47" s="786"/>
      <c r="R47" s="786"/>
      <c r="S47" s="787"/>
      <c r="Y47"/>
      <c r="Z47"/>
    </row>
    <row r="48" spans="1:26" ht="7.5" customHeight="1" thickTop="1" x14ac:dyDescent="0.25">
      <c r="A48" s="88"/>
      <c r="B48" s="88"/>
      <c r="C48" s="236"/>
      <c r="D48" s="236"/>
      <c r="E48" s="236"/>
      <c r="F48" s="97"/>
      <c r="G48" s="90"/>
      <c r="H48" s="90"/>
      <c r="I48" s="111"/>
      <c r="J48" s="92"/>
      <c r="K48" s="90"/>
      <c r="L48" s="90"/>
      <c r="M48" s="90"/>
      <c r="N48" s="90"/>
      <c r="O48" s="90"/>
      <c r="P48" s="90"/>
      <c r="Q48" s="90"/>
      <c r="R48" s="93"/>
      <c r="S48" s="90"/>
      <c r="Y48"/>
      <c r="Z48"/>
    </row>
    <row r="49" spans="1:26" ht="41.25" customHeight="1" thickBot="1" x14ac:dyDescent="0.3">
      <c r="A49" s="88"/>
      <c r="B49" s="88"/>
      <c r="C49" s="236"/>
      <c r="D49" s="236"/>
      <c r="E49" s="236"/>
      <c r="F49" s="97"/>
      <c r="G49" s="90"/>
      <c r="H49" s="35" t="s">
        <v>120</v>
      </c>
      <c r="I49" s="51" t="s">
        <v>946</v>
      </c>
      <c r="J49" s="36" t="s">
        <v>121</v>
      </c>
      <c r="K49" s="98"/>
      <c r="L49" s="98"/>
      <c r="M49" s="98"/>
      <c r="N49" s="98"/>
      <c r="O49" s="98"/>
      <c r="P49" s="98"/>
      <c r="Q49" s="98"/>
      <c r="R49" s="93"/>
      <c r="S49" s="35" t="s">
        <v>122</v>
      </c>
      <c r="V49" s="210" t="s">
        <v>825</v>
      </c>
      <c r="W49" s="211" t="s">
        <v>826</v>
      </c>
      <c r="X49" s="211" t="s">
        <v>827</v>
      </c>
      <c r="Y49" s="212" t="s">
        <v>830</v>
      </c>
      <c r="Z49" s="223" t="s">
        <v>863</v>
      </c>
    </row>
    <row r="50" spans="1:26" ht="54.75" customHeight="1" thickTop="1" thickBot="1" x14ac:dyDescent="0.3">
      <c r="A50" s="99" t="s">
        <v>123</v>
      </c>
      <c r="B50" s="100"/>
      <c r="C50" s="101" t="s">
        <v>124</v>
      </c>
      <c r="D50" s="101" t="s">
        <v>125</v>
      </c>
      <c r="E50" s="101" t="s">
        <v>126</v>
      </c>
      <c r="F50" s="101" t="s">
        <v>127</v>
      </c>
      <c r="G50" s="90"/>
      <c r="H50" s="40" t="s">
        <v>128</v>
      </c>
      <c r="I50" s="102" t="s">
        <v>144</v>
      </c>
      <c r="J50" s="663" t="s">
        <v>145</v>
      </c>
      <c r="K50" s="664"/>
      <c r="L50" s="664"/>
      <c r="M50" s="664"/>
      <c r="N50" s="664"/>
      <c r="O50" s="664"/>
      <c r="P50" s="664"/>
      <c r="Q50" s="664"/>
      <c r="R50" s="231"/>
      <c r="S50" s="103"/>
      <c r="T50" s="580">
        <v>1</v>
      </c>
      <c r="U50" s="575">
        <f>T50</f>
        <v>1</v>
      </c>
      <c r="V50" s="218" t="b">
        <v>0</v>
      </c>
      <c r="W50" s="213">
        <f>IF(V50=TRUE,$X$50,0)</f>
        <v>0</v>
      </c>
      <c r="X50" s="218">
        <v>1</v>
      </c>
      <c r="Y50" s="221">
        <f>SUM(W50)</f>
        <v>0</v>
      </c>
      <c r="Z50" s="224">
        <f>Y50/1</f>
        <v>0</v>
      </c>
    </row>
    <row r="51" spans="1:26" ht="41.25" customHeight="1" thickTop="1" thickBot="1" x14ac:dyDescent="0.3">
      <c r="A51" s="99" t="s">
        <v>123</v>
      </c>
      <c r="B51" s="88"/>
      <c r="C51" s="236"/>
      <c r="D51" s="236"/>
      <c r="E51" s="236"/>
      <c r="F51" s="105"/>
      <c r="G51" s="90"/>
      <c r="H51" s="44" t="s">
        <v>131</v>
      </c>
      <c r="I51" s="106" t="s">
        <v>146</v>
      </c>
      <c r="J51" s="706" t="s">
        <v>147</v>
      </c>
      <c r="K51" s="803"/>
      <c r="L51" s="803"/>
      <c r="M51" s="803"/>
      <c r="N51" s="803"/>
      <c r="O51" s="803"/>
      <c r="P51" s="803"/>
      <c r="Q51" s="803"/>
      <c r="R51" s="107"/>
      <c r="S51" s="52"/>
      <c r="V51" s="472" t="b">
        <f>IF(AND(V52=TRUE,V53=TRUE,V54=TRUE,V55=TRUE,V56=TRUE,V57=TRUE),TRUE, FALSE)</f>
        <v>0</v>
      </c>
    </row>
    <row r="52" spans="1:26" ht="41.25" customHeight="1" thickTop="1" thickBot="1" x14ac:dyDescent="0.3">
      <c r="A52" s="99" t="s">
        <v>391</v>
      </c>
      <c r="B52" s="88"/>
      <c r="C52" s="101" t="s">
        <v>124</v>
      </c>
      <c r="D52" s="101" t="s">
        <v>125</v>
      </c>
      <c r="E52" s="101" t="s">
        <v>126</v>
      </c>
      <c r="F52" s="101" t="s">
        <v>127</v>
      </c>
      <c r="G52" s="90"/>
      <c r="H52" s="44" t="s">
        <v>131</v>
      </c>
      <c r="I52" s="109" t="s">
        <v>357</v>
      </c>
      <c r="J52" s="804" t="s">
        <v>358</v>
      </c>
      <c r="K52" s="805"/>
      <c r="L52" s="805"/>
      <c r="M52" s="805"/>
      <c r="N52" s="805"/>
      <c r="O52" s="805"/>
      <c r="P52" s="805"/>
      <c r="Q52" s="805"/>
      <c r="R52" s="93"/>
      <c r="S52" s="103"/>
      <c r="T52" s="582">
        <f t="shared" ref="T52:T58" si="2">1/7</f>
        <v>0.14285714285714285</v>
      </c>
      <c r="U52" s="575">
        <f>T52+T53+T54+T55+T56+T57+T58</f>
        <v>0.99999999999999978</v>
      </c>
      <c r="V52" s="218" t="b">
        <v>0</v>
      </c>
      <c r="W52" s="213">
        <f t="shared" ref="W52:W58" si="3">IF(V52=TRUE,$X$52,0)</f>
        <v>0</v>
      </c>
      <c r="X52" s="218">
        <v>0.14285714285714285</v>
      </c>
      <c r="Y52" s="221">
        <f>SUM(W52:W58)</f>
        <v>0</v>
      </c>
      <c r="Z52" s="224">
        <f>Y52/1</f>
        <v>0</v>
      </c>
    </row>
    <row r="53" spans="1:26" ht="41.25" customHeight="1" thickTop="1" thickBot="1" x14ac:dyDescent="0.3">
      <c r="A53" s="99" t="s">
        <v>391</v>
      </c>
      <c r="B53" s="100"/>
      <c r="C53" s="101" t="s">
        <v>124</v>
      </c>
      <c r="D53" s="101" t="s">
        <v>125</v>
      </c>
      <c r="E53" s="101" t="s">
        <v>126</v>
      </c>
      <c r="F53" s="101" t="s">
        <v>127</v>
      </c>
      <c r="G53" s="90"/>
      <c r="H53" s="44" t="s">
        <v>131</v>
      </c>
      <c r="I53" s="109" t="s">
        <v>359</v>
      </c>
      <c r="J53" s="897" t="s">
        <v>360</v>
      </c>
      <c r="K53" s="898"/>
      <c r="L53" s="898"/>
      <c r="M53" s="898"/>
      <c r="N53" s="898"/>
      <c r="O53" s="898"/>
      <c r="P53" s="898"/>
      <c r="Q53" s="898"/>
      <c r="R53" s="93"/>
      <c r="S53" s="103"/>
      <c r="T53" s="580">
        <f t="shared" si="2"/>
        <v>0.14285714285714285</v>
      </c>
      <c r="V53" s="218" t="b">
        <v>0</v>
      </c>
      <c r="W53" s="213">
        <f t="shared" si="3"/>
        <v>0</v>
      </c>
    </row>
    <row r="54" spans="1:26" ht="41.25" customHeight="1" thickTop="1" thickBot="1" x14ac:dyDescent="0.3">
      <c r="A54" s="99" t="s">
        <v>123</v>
      </c>
      <c r="B54" s="100"/>
      <c r="C54" s="101" t="s">
        <v>124</v>
      </c>
      <c r="D54" s="101" t="s">
        <v>125</v>
      </c>
      <c r="E54" s="101" t="s">
        <v>126</v>
      </c>
      <c r="F54" s="101" t="s">
        <v>127</v>
      </c>
      <c r="G54" s="90"/>
      <c r="H54" s="44" t="s">
        <v>131</v>
      </c>
      <c r="I54" s="109" t="s">
        <v>148</v>
      </c>
      <c r="J54" s="804" t="s">
        <v>149</v>
      </c>
      <c r="K54" s="805"/>
      <c r="L54" s="805"/>
      <c r="M54" s="805"/>
      <c r="N54" s="805"/>
      <c r="O54" s="805"/>
      <c r="P54" s="805"/>
      <c r="Q54" s="805"/>
      <c r="R54" s="93"/>
      <c r="S54" s="103"/>
      <c r="T54" s="580">
        <f t="shared" si="2"/>
        <v>0.14285714285714285</v>
      </c>
      <c r="V54" s="218" t="b">
        <v>0</v>
      </c>
      <c r="W54" s="213">
        <f t="shared" si="3"/>
        <v>0</v>
      </c>
    </row>
    <row r="55" spans="1:26" ht="41.25" customHeight="1" thickTop="1" thickBot="1" x14ac:dyDescent="0.3">
      <c r="A55" s="99" t="s">
        <v>391</v>
      </c>
      <c r="B55" s="100"/>
      <c r="C55" s="101" t="s">
        <v>124</v>
      </c>
      <c r="D55" s="101" t="s">
        <v>125</v>
      </c>
      <c r="E55" s="101" t="s">
        <v>126</v>
      </c>
      <c r="F55" s="101" t="s">
        <v>127</v>
      </c>
      <c r="G55" s="90"/>
      <c r="H55" s="44" t="s">
        <v>131</v>
      </c>
      <c r="I55" s="109" t="s">
        <v>361</v>
      </c>
      <c r="J55" s="897" t="s">
        <v>362</v>
      </c>
      <c r="K55" s="898"/>
      <c r="L55" s="898"/>
      <c r="M55" s="898"/>
      <c r="N55" s="898"/>
      <c r="O55" s="898"/>
      <c r="P55" s="898"/>
      <c r="Q55" s="898"/>
      <c r="R55" s="93"/>
      <c r="S55" s="103"/>
      <c r="T55" s="580">
        <f t="shared" si="2"/>
        <v>0.14285714285714285</v>
      </c>
      <c r="V55" s="218" t="b">
        <v>0</v>
      </c>
      <c r="W55" s="213">
        <f t="shared" si="3"/>
        <v>0</v>
      </c>
    </row>
    <row r="56" spans="1:26" ht="41.25" customHeight="1" thickTop="1" thickBot="1" x14ac:dyDescent="0.3">
      <c r="A56" s="99" t="s">
        <v>391</v>
      </c>
      <c r="B56" s="100"/>
      <c r="C56" s="101" t="s">
        <v>124</v>
      </c>
      <c r="D56" s="101" t="s">
        <v>125</v>
      </c>
      <c r="E56" s="101" t="s">
        <v>126</v>
      </c>
      <c r="F56" s="101" t="s">
        <v>127</v>
      </c>
      <c r="G56" s="90"/>
      <c r="H56" s="44" t="s">
        <v>131</v>
      </c>
      <c r="I56" s="109" t="s">
        <v>363</v>
      </c>
      <c r="J56" s="906" t="s">
        <v>364</v>
      </c>
      <c r="K56" s="892"/>
      <c r="L56" s="892"/>
      <c r="M56" s="892"/>
      <c r="N56" s="892"/>
      <c r="O56" s="892"/>
      <c r="P56" s="892"/>
      <c r="Q56" s="892"/>
      <c r="R56" s="93"/>
      <c r="S56" s="103"/>
      <c r="T56" s="580">
        <f t="shared" si="2"/>
        <v>0.14285714285714285</v>
      </c>
      <c r="V56" s="218" t="b">
        <v>0</v>
      </c>
      <c r="W56" s="213">
        <f t="shared" si="3"/>
        <v>0</v>
      </c>
    </row>
    <row r="57" spans="1:26" ht="41.25" customHeight="1" thickTop="1" thickBot="1" x14ac:dyDescent="0.3">
      <c r="A57" s="99" t="s">
        <v>391</v>
      </c>
      <c r="B57" s="100"/>
      <c r="C57" s="101" t="s">
        <v>124</v>
      </c>
      <c r="D57" s="101" t="s">
        <v>125</v>
      </c>
      <c r="E57" s="101" t="s">
        <v>126</v>
      </c>
      <c r="F57" s="101" t="s">
        <v>127</v>
      </c>
      <c r="G57" s="90"/>
      <c r="H57" s="44" t="s">
        <v>131</v>
      </c>
      <c r="I57" s="109" t="s">
        <v>365</v>
      </c>
      <c r="J57" s="712" t="s">
        <v>366</v>
      </c>
      <c r="K57" s="808"/>
      <c r="L57" s="808"/>
      <c r="M57" s="808"/>
      <c r="N57" s="808"/>
      <c r="O57" s="808"/>
      <c r="P57" s="808"/>
      <c r="Q57" s="808"/>
      <c r="R57" s="110"/>
      <c r="S57" s="103"/>
      <c r="T57" s="580">
        <f t="shared" si="2"/>
        <v>0.14285714285714285</v>
      </c>
      <c r="V57" s="218" t="b">
        <v>0</v>
      </c>
      <c r="W57" s="213">
        <f t="shared" si="3"/>
        <v>0</v>
      </c>
    </row>
    <row r="58" spans="1:26" ht="41.25" customHeight="1" thickTop="1" thickBot="1" x14ac:dyDescent="0.3">
      <c r="A58" s="99" t="s">
        <v>391</v>
      </c>
      <c r="B58" s="100"/>
      <c r="C58" s="116"/>
      <c r="D58" s="116"/>
      <c r="E58" s="101" t="s">
        <v>126</v>
      </c>
      <c r="F58" s="101" t="s">
        <v>127</v>
      </c>
      <c r="G58" s="90"/>
      <c r="H58" s="44" t="s">
        <v>131</v>
      </c>
      <c r="I58" s="106" t="s">
        <v>404</v>
      </c>
      <c r="J58" s="923" t="s">
        <v>1001</v>
      </c>
      <c r="K58" s="924"/>
      <c r="L58" s="924"/>
      <c r="M58" s="924"/>
      <c r="N58" s="924"/>
      <c r="O58" s="924"/>
      <c r="P58" s="924"/>
      <c r="Q58" s="924"/>
      <c r="R58" s="142"/>
      <c r="S58" s="103"/>
      <c r="T58" s="580">
        <f t="shared" si="2"/>
        <v>0.14285714285714285</v>
      </c>
      <c r="V58" s="218" t="b">
        <v>0</v>
      </c>
      <c r="W58" s="213">
        <f t="shared" si="3"/>
        <v>0</v>
      </c>
    </row>
    <row r="59" spans="1:26" ht="41.25" customHeight="1" thickTop="1" thickBot="1" x14ac:dyDescent="0.3">
      <c r="A59" s="99" t="s">
        <v>123</v>
      </c>
      <c r="B59" s="88"/>
      <c r="C59" s="236"/>
      <c r="D59" s="104"/>
      <c r="E59" s="104"/>
      <c r="F59" s="113"/>
      <c r="G59" s="90"/>
      <c r="H59" s="44" t="s">
        <v>160</v>
      </c>
      <c r="I59" s="102" t="s">
        <v>236</v>
      </c>
      <c r="J59" s="806" t="s">
        <v>237</v>
      </c>
      <c r="K59" s="807"/>
      <c r="L59" s="807"/>
      <c r="M59" s="807"/>
      <c r="N59" s="807"/>
      <c r="O59" s="807"/>
      <c r="P59" s="807"/>
      <c r="Q59" s="807"/>
      <c r="R59" s="107"/>
      <c r="S59" s="52"/>
      <c r="V59" s="472" t="b">
        <f>IF(AND(V60=TRUE),TRUE,FALSE)</f>
        <v>0</v>
      </c>
    </row>
    <row r="60" spans="1:26" ht="41.25" customHeight="1" thickTop="1" thickBot="1" x14ac:dyDescent="0.3">
      <c r="A60" s="99" t="s">
        <v>123</v>
      </c>
      <c r="B60" s="100"/>
      <c r="C60" s="100"/>
      <c r="D60" s="101" t="s">
        <v>125</v>
      </c>
      <c r="E60" s="101" t="s">
        <v>126</v>
      </c>
      <c r="F60" s="101" t="s">
        <v>127</v>
      </c>
      <c r="G60" s="90"/>
      <c r="H60" s="40" t="s">
        <v>160</v>
      </c>
      <c r="I60" s="114" t="s">
        <v>238</v>
      </c>
      <c r="J60" s="713" t="s">
        <v>239</v>
      </c>
      <c r="K60" s="808"/>
      <c r="L60" s="808"/>
      <c r="M60" s="808"/>
      <c r="N60" s="808"/>
      <c r="O60" s="808"/>
      <c r="P60" s="808"/>
      <c r="Q60" s="808"/>
      <c r="R60" s="110"/>
      <c r="S60" s="103"/>
      <c r="T60" s="580">
        <v>1</v>
      </c>
      <c r="U60" s="575">
        <f>T60</f>
        <v>1</v>
      </c>
      <c r="V60" s="218" t="b">
        <v>0</v>
      </c>
      <c r="W60" s="213">
        <f>IF(V60=TRUE,$X$60,0)</f>
        <v>0</v>
      </c>
      <c r="X60" s="218">
        <v>1</v>
      </c>
      <c r="Y60" s="221">
        <f>SUM(W60)</f>
        <v>0</v>
      </c>
      <c r="Z60" s="224">
        <f>Y60/1</f>
        <v>0</v>
      </c>
    </row>
    <row r="61" spans="1:26" ht="22.5" customHeight="1" thickTop="1" x14ac:dyDescent="0.25">
      <c r="A61" s="88"/>
      <c r="B61" s="88"/>
      <c r="C61" s="236"/>
      <c r="D61" s="236"/>
      <c r="E61" s="236"/>
      <c r="F61" s="97"/>
      <c r="G61" s="90"/>
      <c r="H61" s="90"/>
      <c r="I61" s="111"/>
      <c r="J61" s="92"/>
      <c r="K61" s="90"/>
      <c r="L61" s="90"/>
      <c r="M61" s="90"/>
      <c r="N61" s="90"/>
      <c r="O61" s="90"/>
      <c r="P61" s="90"/>
      <c r="Q61" s="90"/>
      <c r="R61" s="93"/>
      <c r="S61" s="93"/>
    </row>
    <row r="62" spans="1:26" ht="22.5" customHeight="1" thickBot="1" x14ac:dyDescent="0.3">
      <c r="A62" s="88"/>
      <c r="B62" s="88"/>
      <c r="C62" s="236"/>
      <c r="D62" s="236"/>
      <c r="E62" s="236"/>
      <c r="F62" s="105"/>
      <c r="G62" s="90"/>
      <c r="H62" s="791" t="s">
        <v>117</v>
      </c>
      <c r="I62" s="792"/>
      <c r="J62" s="703" t="s">
        <v>150</v>
      </c>
      <c r="K62" s="795"/>
      <c r="L62" s="795"/>
      <c r="M62" s="795"/>
      <c r="N62" s="795"/>
      <c r="O62" s="795"/>
      <c r="P62" s="795"/>
      <c r="Q62" s="795"/>
      <c r="R62" s="795"/>
      <c r="S62" s="796"/>
      <c r="V62" s="372" t="s">
        <v>945</v>
      </c>
      <c r="W62" s="250">
        <f>(U67+U69+U72)/3</f>
        <v>1</v>
      </c>
    </row>
    <row r="63" spans="1:26" ht="7.5" customHeight="1" thickTop="1" x14ac:dyDescent="0.25">
      <c r="A63" s="88"/>
      <c r="B63" s="88"/>
      <c r="C63" s="236"/>
      <c r="D63" s="236"/>
      <c r="E63" s="236"/>
      <c r="F63" s="105"/>
      <c r="G63" s="90"/>
      <c r="H63" s="90"/>
      <c r="I63" s="111"/>
      <c r="J63" s="90"/>
      <c r="K63" s="90"/>
      <c r="L63" s="90"/>
      <c r="M63" s="90"/>
      <c r="N63" s="90"/>
      <c r="O63" s="90"/>
      <c r="P63" s="90"/>
      <c r="Q63" s="90"/>
      <c r="R63" s="90"/>
      <c r="S63" s="90"/>
    </row>
    <row r="64" spans="1:26" ht="67.5" customHeight="1" thickBot="1" x14ac:dyDescent="0.3">
      <c r="A64" s="88"/>
      <c r="B64" s="88"/>
      <c r="C64" s="236"/>
      <c r="D64" s="236"/>
      <c r="E64" s="236"/>
      <c r="F64" s="105"/>
      <c r="G64" s="90"/>
      <c r="H64" s="659" t="s">
        <v>151</v>
      </c>
      <c r="I64" s="786"/>
      <c r="J64" s="786"/>
      <c r="K64" s="786"/>
      <c r="L64" s="786"/>
      <c r="M64" s="786"/>
      <c r="N64" s="786"/>
      <c r="O64" s="786"/>
      <c r="P64" s="786"/>
      <c r="Q64" s="786"/>
      <c r="R64" s="786"/>
      <c r="S64" s="787"/>
    </row>
    <row r="65" spans="1:26" ht="7.5" customHeight="1" thickTop="1" x14ac:dyDescent="0.25">
      <c r="A65" s="88"/>
      <c r="B65" s="88"/>
      <c r="C65" s="236"/>
      <c r="D65" s="236"/>
      <c r="E65" s="236"/>
      <c r="F65" s="97"/>
      <c r="G65" s="90"/>
      <c r="H65" s="90"/>
      <c r="I65" s="111"/>
      <c r="J65" s="92"/>
      <c r="K65" s="90"/>
      <c r="L65" s="90"/>
      <c r="M65" s="90"/>
      <c r="N65" s="90"/>
      <c r="O65" s="90"/>
      <c r="P65" s="90"/>
      <c r="Q65" s="90"/>
      <c r="R65" s="93"/>
      <c r="S65" s="90"/>
    </row>
    <row r="66" spans="1:26" ht="41.25" customHeight="1" thickBot="1" x14ac:dyDescent="0.3">
      <c r="A66" s="88"/>
      <c r="B66" s="88"/>
      <c r="C66" s="236"/>
      <c r="D66" s="236"/>
      <c r="E66" s="236"/>
      <c r="F66" s="97"/>
      <c r="G66" s="90"/>
      <c r="H66" s="35" t="s">
        <v>120</v>
      </c>
      <c r="I66" s="51" t="s">
        <v>946</v>
      </c>
      <c r="J66" s="36" t="s">
        <v>121</v>
      </c>
      <c r="K66" s="98"/>
      <c r="L66" s="98"/>
      <c r="M66" s="98"/>
      <c r="N66" s="98"/>
      <c r="O66" s="98"/>
      <c r="P66" s="98"/>
      <c r="Q66" s="98"/>
      <c r="R66" s="93"/>
      <c r="S66" s="35" t="s">
        <v>122</v>
      </c>
      <c r="V66" s="210" t="s">
        <v>825</v>
      </c>
      <c r="W66" s="211" t="s">
        <v>826</v>
      </c>
      <c r="X66" s="211" t="s">
        <v>827</v>
      </c>
      <c r="Y66" s="212" t="s">
        <v>831</v>
      </c>
      <c r="Z66" s="223" t="s">
        <v>863</v>
      </c>
    </row>
    <row r="67" spans="1:26" ht="41.25" customHeight="1" thickTop="1" thickBot="1" x14ac:dyDescent="0.3">
      <c r="A67" s="99" t="s">
        <v>123</v>
      </c>
      <c r="B67" s="100"/>
      <c r="C67" s="101" t="s">
        <v>124</v>
      </c>
      <c r="D67" s="101" t="s">
        <v>125</v>
      </c>
      <c r="E67" s="101" t="s">
        <v>126</v>
      </c>
      <c r="F67" s="101" t="s">
        <v>127</v>
      </c>
      <c r="G67" s="90"/>
      <c r="H67" s="147" t="s">
        <v>128</v>
      </c>
      <c r="I67" s="102" t="s">
        <v>152</v>
      </c>
      <c r="J67" s="710" t="s">
        <v>153</v>
      </c>
      <c r="K67" s="800"/>
      <c r="L67" s="800"/>
      <c r="M67" s="800"/>
      <c r="N67" s="800"/>
      <c r="O67" s="800"/>
      <c r="P67" s="800"/>
      <c r="Q67" s="800"/>
      <c r="R67" s="115"/>
      <c r="S67" s="103"/>
      <c r="T67" s="580">
        <v>1</v>
      </c>
      <c r="U67" s="575">
        <f>T67</f>
        <v>1</v>
      </c>
      <c r="V67" s="218" t="b">
        <v>0</v>
      </c>
      <c r="W67" s="213">
        <f>IF(V67=TRUE,$X$67,0)</f>
        <v>0</v>
      </c>
      <c r="X67" s="218">
        <v>1</v>
      </c>
      <c r="Y67" s="221">
        <f>SUM(W67)</f>
        <v>0</v>
      </c>
      <c r="Z67" s="224">
        <f>Y67/1</f>
        <v>0</v>
      </c>
    </row>
    <row r="68" spans="1:26" ht="41.25" customHeight="1" thickTop="1" thickBot="1" x14ac:dyDescent="0.3">
      <c r="A68" s="99" t="s">
        <v>123</v>
      </c>
      <c r="B68" s="88"/>
      <c r="C68" s="236"/>
      <c r="D68" s="236"/>
      <c r="E68" s="236"/>
      <c r="F68" s="105"/>
      <c r="G68" s="90"/>
      <c r="H68" s="44" t="s">
        <v>131</v>
      </c>
      <c r="I68" s="102" t="s">
        <v>289</v>
      </c>
      <c r="J68" s="688" t="s">
        <v>290</v>
      </c>
      <c r="K68" s="760"/>
      <c r="L68" s="760"/>
      <c r="M68" s="760"/>
      <c r="N68" s="760"/>
      <c r="O68" s="760"/>
      <c r="P68" s="760"/>
      <c r="Q68" s="760"/>
      <c r="R68" s="107"/>
      <c r="S68" s="52"/>
      <c r="V68" s="472" t="b">
        <f>IF(AND(V69=TRUE),TRUE,FALSE)</f>
        <v>0</v>
      </c>
    </row>
    <row r="69" spans="1:26" ht="41.25" customHeight="1" thickTop="1" thickBot="1" x14ac:dyDescent="0.3">
      <c r="A69" s="99" t="s">
        <v>123</v>
      </c>
      <c r="B69" s="100"/>
      <c r="C69" s="100"/>
      <c r="D69" s="100"/>
      <c r="E69" s="101" t="s">
        <v>126</v>
      </c>
      <c r="F69" s="101" t="s">
        <v>127</v>
      </c>
      <c r="G69" s="90"/>
      <c r="H69" s="44" t="s">
        <v>131</v>
      </c>
      <c r="I69" s="102" t="s">
        <v>291</v>
      </c>
      <c r="J69" s="804" t="s">
        <v>292</v>
      </c>
      <c r="K69" s="805"/>
      <c r="L69" s="805"/>
      <c r="M69" s="805"/>
      <c r="N69" s="805"/>
      <c r="O69" s="805"/>
      <c r="P69" s="805"/>
      <c r="Q69" s="805"/>
      <c r="R69" s="124"/>
      <c r="S69" s="103"/>
      <c r="T69" s="580">
        <v>0.5</v>
      </c>
      <c r="U69" s="575">
        <f>T69+T70</f>
        <v>1</v>
      </c>
      <c r="V69" s="218" t="b">
        <v>0</v>
      </c>
      <c r="W69" s="213">
        <f>IF(V69=TRUE,$X$69,0)</f>
        <v>0</v>
      </c>
      <c r="X69" s="218">
        <v>0.5</v>
      </c>
      <c r="Y69" s="221">
        <f>SUM(W69:W70)</f>
        <v>0</v>
      </c>
      <c r="Z69" s="224">
        <f>Y69/1</f>
        <v>0</v>
      </c>
    </row>
    <row r="70" spans="1:26" ht="41.25" customHeight="1" thickTop="1" thickBot="1" x14ac:dyDescent="0.3">
      <c r="A70" s="99" t="s">
        <v>123</v>
      </c>
      <c r="B70" s="100"/>
      <c r="C70" s="100"/>
      <c r="D70" s="100"/>
      <c r="E70" s="101" t="s">
        <v>126</v>
      </c>
      <c r="F70" s="101" t="s">
        <v>127</v>
      </c>
      <c r="G70" s="90"/>
      <c r="H70" s="44" t="s">
        <v>131</v>
      </c>
      <c r="I70" s="102" t="s">
        <v>293</v>
      </c>
      <c r="J70" s="876" t="s">
        <v>294</v>
      </c>
      <c r="K70" s="877"/>
      <c r="L70" s="877"/>
      <c r="M70" s="877"/>
      <c r="N70" s="877"/>
      <c r="O70" s="877"/>
      <c r="P70" s="877"/>
      <c r="Q70" s="877"/>
      <c r="R70" s="121"/>
      <c r="S70" s="103"/>
      <c r="T70" s="580">
        <v>0.5</v>
      </c>
      <c r="V70" s="218" t="b">
        <v>0</v>
      </c>
      <c r="W70" s="213">
        <f>IF(V70=TRUE,$X$69,0)</f>
        <v>0</v>
      </c>
    </row>
    <row r="71" spans="1:26" ht="41.25" customHeight="1" thickTop="1" thickBot="1" x14ac:dyDescent="0.3">
      <c r="A71" s="99" t="s">
        <v>123</v>
      </c>
      <c r="B71" s="88"/>
      <c r="C71" s="236"/>
      <c r="D71" s="236"/>
      <c r="E71" s="236"/>
      <c r="F71" s="105"/>
      <c r="G71" s="90"/>
      <c r="H71" s="44" t="s">
        <v>160</v>
      </c>
      <c r="I71" s="102" t="s">
        <v>295</v>
      </c>
      <c r="J71" s="801" t="s">
        <v>296</v>
      </c>
      <c r="K71" s="802"/>
      <c r="L71" s="802"/>
      <c r="M71" s="802"/>
      <c r="N71" s="802"/>
      <c r="O71" s="802"/>
      <c r="P71" s="802"/>
      <c r="Q71" s="802"/>
      <c r="R71" s="119"/>
      <c r="S71" s="52"/>
      <c r="V71" s="472" t="b">
        <f>IF(AND(V72=TRUE,V73=TRUE,V74=TRUE,V75=TRUE),TRUE, FALSE)</f>
        <v>0</v>
      </c>
    </row>
    <row r="72" spans="1:26" ht="41.25" customHeight="1" thickTop="1" thickBot="1" x14ac:dyDescent="0.3">
      <c r="A72" s="99" t="s">
        <v>123</v>
      </c>
      <c r="B72" s="100"/>
      <c r="C72" s="100"/>
      <c r="D72" s="100"/>
      <c r="E72" s="101" t="s">
        <v>126</v>
      </c>
      <c r="F72" s="101" t="s">
        <v>127</v>
      </c>
      <c r="G72" s="90"/>
      <c r="H72" s="44" t="s">
        <v>160</v>
      </c>
      <c r="I72" s="114" t="s">
        <v>297</v>
      </c>
      <c r="J72" s="891" t="s">
        <v>298</v>
      </c>
      <c r="K72" s="892"/>
      <c r="L72" s="892"/>
      <c r="M72" s="892"/>
      <c r="N72" s="892"/>
      <c r="O72" s="892"/>
      <c r="P72" s="892"/>
      <c r="Q72" s="892"/>
      <c r="R72" s="93"/>
      <c r="S72" s="103"/>
      <c r="T72" s="580">
        <f>1/4</f>
        <v>0.25</v>
      </c>
      <c r="U72" s="575">
        <f>T72+T73+T74+T75</f>
        <v>1</v>
      </c>
      <c r="V72" s="218" t="b">
        <v>0</v>
      </c>
      <c r="W72" s="213">
        <f>IF(V72=TRUE,$X$72,0)</f>
        <v>0</v>
      </c>
      <c r="X72" s="218">
        <v>0.25</v>
      </c>
      <c r="Y72" s="221">
        <f>SUM(W72:W75)</f>
        <v>0</v>
      </c>
      <c r="Z72" s="224">
        <f>Y72/1</f>
        <v>0</v>
      </c>
    </row>
    <row r="73" spans="1:26" ht="41.25" customHeight="1" thickTop="1" thickBot="1" x14ac:dyDescent="0.3">
      <c r="A73" s="99" t="s">
        <v>123</v>
      </c>
      <c r="B73" s="100"/>
      <c r="C73" s="100"/>
      <c r="D73" s="100"/>
      <c r="E73" s="101" t="s">
        <v>126</v>
      </c>
      <c r="F73" s="101" t="s">
        <v>127</v>
      </c>
      <c r="G73" s="90"/>
      <c r="H73" s="44" t="s">
        <v>160</v>
      </c>
      <c r="I73" s="114" t="s">
        <v>299</v>
      </c>
      <c r="J73" s="891" t="s">
        <v>300</v>
      </c>
      <c r="K73" s="892"/>
      <c r="L73" s="892"/>
      <c r="M73" s="892"/>
      <c r="N73" s="892"/>
      <c r="O73" s="892"/>
      <c r="P73" s="892"/>
      <c r="Q73" s="892"/>
      <c r="R73" s="93"/>
      <c r="S73" s="103"/>
      <c r="T73" s="580">
        <f>1/4</f>
        <v>0.25</v>
      </c>
      <c r="V73" s="218" t="b">
        <v>0</v>
      </c>
      <c r="W73" s="213">
        <f>IF(V73=TRUE,$X$72,0)</f>
        <v>0</v>
      </c>
    </row>
    <row r="74" spans="1:26" ht="41.25" customHeight="1" thickTop="1" thickBot="1" x14ac:dyDescent="0.3">
      <c r="A74" s="99" t="s">
        <v>123</v>
      </c>
      <c r="B74" s="100"/>
      <c r="C74" s="100"/>
      <c r="D74" s="100"/>
      <c r="E74" s="101" t="s">
        <v>126</v>
      </c>
      <c r="F74" s="101" t="s">
        <v>127</v>
      </c>
      <c r="G74" s="90"/>
      <c r="H74" s="44" t="s">
        <v>160</v>
      </c>
      <c r="I74" s="114" t="s">
        <v>301</v>
      </c>
      <c r="J74" s="891" t="s">
        <v>302</v>
      </c>
      <c r="K74" s="892"/>
      <c r="L74" s="892"/>
      <c r="M74" s="892"/>
      <c r="N74" s="892"/>
      <c r="O74" s="892"/>
      <c r="P74" s="892"/>
      <c r="Q74" s="892"/>
      <c r="R74" s="93"/>
      <c r="S74" s="103"/>
      <c r="T74" s="580">
        <f>1/4</f>
        <v>0.25</v>
      </c>
      <c r="V74" s="218" t="b">
        <v>0</v>
      </c>
      <c r="W74" s="213">
        <f>IF(V74=TRUE,$X$72,0)</f>
        <v>0</v>
      </c>
    </row>
    <row r="75" spans="1:26" ht="41.25" customHeight="1" thickTop="1" thickBot="1" x14ac:dyDescent="0.3">
      <c r="A75" s="99" t="s">
        <v>123</v>
      </c>
      <c r="B75" s="100"/>
      <c r="C75" s="100"/>
      <c r="D75" s="101" t="s">
        <v>125</v>
      </c>
      <c r="E75" s="101" t="s">
        <v>126</v>
      </c>
      <c r="F75" s="101" t="s">
        <v>127</v>
      </c>
      <c r="G75" s="90"/>
      <c r="H75" s="40" t="s">
        <v>160</v>
      </c>
      <c r="I75" s="114" t="s">
        <v>240</v>
      </c>
      <c r="J75" s="758" t="s">
        <v>241</v>
      </c>
      <c r="K75" s="788"/>
      <c r="L75" s="788"/>
      <c r="M75" s="788"/>
      <c r="N75" s="788"/>
      <c r="O75" s="788"/>
      <c r="P75" s="788"/>
      <c r="Q75" s="788"/>
      <c r="R75" s="110"/>
      <c r="S75" s="103"/>
      <c r="T75" s="580">
        <f>1/4</f>
        <v>0.25</v>
      </c>
      <c r="V75" s="218" t="b">
        <v>0</v>
      </c>
      <c r="W75" s="213">
        <f>IF(V75=TRUE,$X$72,0)</f>
        <v>0</v>
      </c>
    </row>
    <row r="76" spans="1:26" ht="22.5" customHeight="1" thickTop="1" x14ac:dyDescent="0.25">
      <c r="A76" s="88"/>
      <c r="B76" s="88"/>
      <c r="C76" s="236"/>
      <c r="D76" s="236"/>
      <c r="E76" s="236"/>
      <c r="F76" s="97"/>
      <c r="G76" s="90"/>
      <c r="H76" s="90"/>
      <c r="I76" s="111"/>
      <c r="J76" s="92"/>
      <c r="K76" s="90"/>
      <c r="L76" s="90"/>
      <c r="M76" s="90"/>
      <c r="N76" s="90"/>
      <c r="O76" s="90"/>
      <c r="P76" s="90"/>
      <c r="Q76" s="90"/>
      <c r="R76" s="93"/>
      <c r="S76" s="90"/>
    </row>
    <row r="77" spans="1:26" ht="22.5" customHeight="1" x14ac:dyDescent="0.25">
      <c r="A77" s="88"/>
      <c r="B77" s="88"/>
      <c r="C77" s="236"/>
      <c r="D77" s="236"/>
      <c r="E77" s="236"/>
      <c r="F77" s="105"/>
      <c r="G77" s="90"/>
      <c r="H77" s="90"/>
      <c r="I77" s="111"/>
      <c r="J77" s="90"/>
      <c r="K77" s="90"/>
      <c r="L77" s="90"/>
      <c r="M77" s="90"/>
      <c r="N77" s="90"/>
      <c r="O77" s="90"/>
      <c r="P77" s="90"/>
      <c r="Q77" s="90"/>
      <c r="R77" s="90"/>
      <c r="S77" s="90"/>
    </row>
    <row r="78" spans="1:26" ht="22.5" customHeight="1" thickBot="1" x14ac:dyDescent="0.3">
      <c r="A78" s="88"/>
      <c r="B78" s="88"/>
      <c r="C78" s="236"/>
      <c r="D78" s="236"/>
      <c r="E78" s="236"/>
      <c r="F78" s="105"/>
      <c r="G78" s="90"/>
      <c r="H78" s="715" t="s">
        <v>154</v>
      </c>
      <c r="I78" s="715"/>
      <c r="J78" s="715"/>
      <c r="K78" s="715"/>
      <c r="L78" s="715"/>
      <c r="M78" s="715"/>
      <c r="N78" s="715"/>
      <c r="O78" s="715"/>
      <c r="P78" s="715"/>
      <c r="Q78" s="715"/>
      <c r="R78" s="715"/>
      <c r="S78" s="716"/>
    </row>
    <row r="79" spans="1:26" ht="7.5" customHeight="1" thickTop="1" x14ac:dyDescent="0.25">
      <c r="A79" s="88"/>
      <c r="B79" s="88"/>
      <c r="C79" s="236"/>
      <c r="D79" s="236"/>
      <c r="E79" s="236"/>
      <c r="F79" s="105"/>
      <c r="G79" s="90"/>
      <c r="H79" s="90"/>
      <c r="I79" s="111"/>
      <c r="J79" s="90"/>
      <c r="K79" s="90"/>
      <c r="L79" s="90"/>
      <c r="M79" s="90"/>
      <c r="N79" s="90"/>
      <c r="O79" s="90"/>
      <c r="P79" s="90"/>
      <c r="Q79" s="90"/>
      <c r="R79" s="90"/>
      <c r="S79" s="90"/>
    </row>
    <row r="80" spans="1:26" ht="67.5" customHeight="1" thickBot="1" x14ac:dyDescent="0.3">
      <c r="A80" s="88"/>
      <c r="B80" s="88"/>
      <c r="C80" s="236"/>
      <c r="D80" s="236"/>
      <c r="E80" s="236"/>
      <c r="F80" s="105"/>
      <c r="G80" s="90"/>
      <c r="H80" s="651" t="s">
        <v>155</v>
      </c>
      <c r="I80" s="789"/>
      <c r="J80" s="789"/>
      <c r="K80" s="789"/>
      <c r="L80" s="789"/>
      <c r="M80" s="789"/>
      <c r="N80" s="789"/>
      <c r="O80" s="789"/>
      <c r="P80" s="789"/>
      <c r="Q80" s="789"/>
      <c r="R80" s="789"/>
      <c r="S80" s="790"/>
    </row>
    <row r="81" spans="1:26" ht="7.5" customHeight="1" thickTop="1" x14ac:dyDescent="0.25">
      <c r="A81" s="88"/>
      <c r="B81" s="88"/>
      <c r="C81" s="236"/>
      <c r="D81" s="236"/>
      <c r="E81" s="236"/>
      <c r="F81" s="97"/>
      <c r="G81" s="90"/>
      <c r="H81" s="90"/>
      <c r="I81" s="111"/>
      <c r="J81" s="92"/>
      <c r="K81" s="90"/>
      <c r="L81" s="90"/>
      <c r="M81" s="90"/>
      <c r="N81" s="90"/>
      <c r="O81" s="90"/>
      <c r="P81" s="90"/>
      <c r="Q81" s="90"/>
      <c r="R81" s="93"/>
      <c r="S81" s="90"/>
    </row>
    <row r="82" spans="1:26" ht="22.5" customHeight="1" thickBot="1" x14ac:dyDescent="0.3">
      <c r="A82" s="88"/>
      <c r="B82" s="88"/>
      <c r="C82" s="236"/>
      <c r="D82" s="236"/>
      <c r="E82" s="236"/>
      <c r="F82" s="105"/>
      <c r="G82" s="90"/>
      <c r="H82" s="791" t="s">
        <v>117</v>
      </c>
      <c r="I82" s="792"/>
      <c r="J82" s="703" t="s">
        <v>156</v>
      </c>
      <c r="K82" s="795"/>
      <c r="L82" s="795"/>
      <c r="M82" s="795"/>
      <c r="N82" s="795"/>
      <c r="O82" s="795"/>
      <c r="P82" s="795"/>
      <c r="Q82" s="795"/>
      <c r="R82" s="795"/>
      <c r="S82" s="796"/>
      <c r="V82" s="372" t="s">
        <v>945</v>
      </c>
      <c r="W82" s="250">
        <f>(U87+U89+U91)/3</f>
        <v>1</v>
      </c>
    </row>
    <row r="83" spans="1:26" ht="7.5" customHeight="1" thickTop="1" x14ac:dyDescent="0.25">
      <c r="A83" s="88"/>
      <c r="B83" s="88"/>
      <c r="C83" s="236"/>
      <c r="D83" s="236"/>
      <c r="E83" s="236"/>
      <c r="F83" s="105"/>
      <c r="G83" s="90"/>
      <c r="H83" s="90"/>
      <c r="I83" s="111"/>
      <c r="J83" s="90"/>
      <c r="K83" s="90"/>
      <c r="L83" s="90"/>
      <c r="M83" s="90"/>
      <c r="N83" s="90"/>
      <c r="O83" s="90"/>
      <c r="P83" s="90"/>
      <c r="Q83" s="90"/>
      <c r="R83" s="90"/>
      <c r="S83" s="90"/>
    </row>
    <row r="84" spans="1:26" ht="150.75" customHeight="1" thickBot="1" x14ac:dyDescent="0.3">
      <c r="A84" s="88"/>
      <c r="B84" s="88"/>
      <c r="C84" s="236"/>
      <c r="D84" s="236"/>
      <c r="E84" s="236"/>
      <c r="F84" s="105"/>
      <c r="G84" s="90"/>
      <c r="H84" s="659" t="s">
        <v>157</v>
      </c>
      <c r="I84" s="786"/>
      <c r="J84" s="786"/>
      <c r="K84" s="786"/>
      <c r="L84" s="786"/>
      <c r="M84" s="786"/>
      <c r="N84" s="786"/>
      <c r="O84" s="786"/>
      <c r="P84" s="786"/>
      <c r="Q84" s="786"/>
      <c r="R84" s="786"/>
      <c r="S84" s="787"/>
    </row>
    <row r="85" spans="1:26" ht="7.5" customHeight="1" thickTop="1" x14ac:dyDescent="0.25">
      <c r="A85" s="88"/>
      <c r="B85" s="88"/>
      <c r="C85" s="236"/>
      <c r="D85" s="236"/>
      <c r="E85" s="236"/>
      <c r="F85" s="105"/>
      <c r="G85" s="90"/>
      <c r="H85" s="240"/>
      <c r="I85" s="241"/>
      <c r="J85" s="241"/>
      <c r="K85" s="241"/>
      <c r="L85" s="241"/>
      <c r="M85" s="241"/>
      <c r="N85" s="241"/>
      <c r="O85" s="241"/>
      <c r="P85" s="241"/>
      <c r="Q85" s="241"/>
      <c r="R85" s="241"/>
      <c r="S85" s="241"/>
    </row>
    <row r="86" spans="1:26" ht="41.25" customHeight="1" thickBot="1" x14ac:dyDescent="0.3">
      <c r="A86" s="88"/>
      <c r="B86" s="88"/>
      <c r="C86" s="236"/>
      <c r="D86" s="236"/>
      <c r="E86" s="236"/>
      <c r="F86" s="97"/>
      <c r="G86" s="90"/>
      <c r="H86" s="35" t="s">
        <v>120</v>
      </c>
      <c r="I86" s="51" t="s">
        <v>946</v>
      </c>
      <c r="J86" s="36" t="s">
        <v>121</v>
      </c>
      <c r="K86" s="98"/>
      <c r="L86" s="98"/>
      <c r="M86" s="98"/>
      <c r="N86" s="98"/>
      <c r="O86" s="98"/>
      <c r="P86" s="98"/>
      <c r="Q86" s="98"/>
      <c r="R86" s="93"/>
      <c r="S86" s="35" t="s">
        <v>122</v>
      </c>
      <c r="V86" s="210" t="s">
        <v>825</v>
      </c>
      <c r="W86" s="211" t="s">
        <v>826</v>
      </c>
      <c r="X86" s="211" t="s">
        <v>827</v>
      </c>
      <c r="Y86" s="212" t="s">
        <v>832</v>
      </c>
      <c r="Z86" s="223" t="s">
        <v>863</v>
      </c>
    </row>
    <row r="87" spans="1:26" ht="56.25" customHeight="1" thickTop="1" thickBot="1" x14ac:dyDescent="0.3">
      <c r="A87" s="99" t="s">
        <v>123</v>
      </c>
      <c r="B87" s="100"/>
      <c r="C87" s="101" t="s">
        <v>124</v>
      </c>
      <c r="D87" s="101" t="s">
        <v>125</v>
      </c>
      <c r="E87" s="101" t="s">
        <v>126</v>
      </c>
      <c r="F87" s="101" t="s">
        <v>127</v>
      </c>
      <c r="G87" s="90"/>
      <c r="H87" s="40" t="s">
        <v>128</v>
      </c>
      <c r="I87" s="102" t="s">
        <v>158</v>
      </c>
      <c r="J87" s="663" t="s">
        <v>159</v>
      </c>
      <c r="K87" s="664"/>
      <c r="L87" s="664"/>
      <c r="M87" s="664"/>
      <c r="N87" s="664"/>
      <c r="O87" s="664"/>
      <c r="P87" s="664"/>
      <c r="Q87" s="664"/>
      <c r="R87" s="231"/>
      <c r="S87" s="103"/>
      <c r="T87" s="580">
        <v>1</v>
      </c>
      <c r="U87" s="575">
        <f>T87</f>
        <v>1</v>
      </c>
      <c r="V87" s="218" t="b">
        <v>0</v>
      </c>
      <c r="W87" s="213">
        <f>IF(V87=TRUE,$X$87,0)</f>
        <v>0</v>
      </c>
      <c r="X87" s="218">
        <v>1</v>
      </c>
      <c r="Y87" s="221">
        <f>SUM(W87)</f>
        <v>0</v>
      </c>
      <c r="Z87" s="224">
        <f>Y87/1</f>
        <v>0</v>
      </c>
    </row>
    <row r="88" spans="1:26" ht="41.25" customHeight="1" thickTop="1" thickBot="1" x14ac:dyDescent="0.3">
      <c r="A88" s="99" t="s">
        <v>123</v>
      </c>
      <c r="B88" s="88"/>
      <c r="C88" s="236"/>
      <c r="D88" s="236"/>
      <c r="E88" s="236"/>
      <c r="F88" s="105"/>
      <c r="G88" s="90"/>
      <c r="H88" s="44" t="s">
        <v>242</v>
      </c>
      <c r="I88" s="102" t="s">
        <v>243</v>
      </c>
      <c r="J88" s="797" t="s">
        <v>244</v>
      </c>
      <c r="K88" s="798"/>
      <c r="L88" s="798"/>
      <c r="M88" s="798"/>
      <c r="N88" s="798"/>
      <c r="O88" s="798"/>
      <c r="P88" s="798"/>
      <c r="Q88" s="798"/>
      <c r="R88" s="107"/>
      <c r="S88" s="52"/>
      <c r="V88" s="472" t="b">
        <f>IF(AND(V89=TRUE),TRUE,FALSE)</f>
        <v>0</v>
      </c>
    </row>
    <row r="89" spans="1:26" ht="56.25" customHeight="1" thickTop="1" thickBot="1" x14ac:dyDescent="0.3">
      <c r="A89" s="99" t="s">
        <v>123</v>
      </c>
      <c r="B89" s="100"/>
      <c r="C89" s="100"/>
      <c r="D89" s="101" t="s">
        <v>125</v>
      </c>
      <c r="E89" s="101" t="s">
        <v>126</v>
      </c>
      <c r="F89" s="101" t="s">
        <v>127</v>
      </c>
      <c r="G89" s="90"/>
      <c r="H89" s="44" t="s">
        <v>242</v>
      </c>
      <c r="I89" s="114" t="s">
        <v>245</v>
      </c>
      <c r="J89" s="720" t="s">
        <v>246</v>
      </c>
      <c r="K89" s="799"/>
      <c r="L89" s="799"/>
      <c r="M89" s="799"/>
      <c r="N89" s="799"/>
      <c r="O89" s="799"/>
      <c r="P89" s="799"/>
      <c r="Q89" s="799"/>
      <c r="R89" s="110"/>
      <c r="S89" s="103"/>
      <c r="T89" s="580">
        <v>1</v>
      </c>
      <c r="U89" s="575">
        <f>T89</f>
        <v>1</v>
      </c>
      <c r="V89" s="218" t="b">
        <v>0</v>
      </c>
      <c r="W89" s="213">
        <f>IF(V89=TRUE,$X$87,0)</f>
        <v>0</v>
      </c>
      <c r="Y89" s="221">
        <f>SUM(W89)</f>
        <v>0</v>
      </c>
      <c r="Z89" s="224">
        <f>Y89/1</f>
        <v>0</v>
      </c>
    </row>
    <row r="90" spans="1:26" ht="41.25" customHeight="1" thickTop="1" thickBot="1" x14ac:dyDescent="0.3">
      <c r="A90" s="99" t="s">
        <v>123</v>
      </c>
      <c r="B90" s="88"/>
      <c r="C90" s="236"/>
      <c r="D90" s="104"/>
      <c r="E90" s="116"/>
      <c r="F90" s="116"/>
      <c r="G90" s="90"/>
      <c r="H90" s="44" t="s">
        <v>160</v>
      </c>
      <c r="I90" s="102" t="s">
        <v>161</v>
      </c>
      <c r="J90" s="689" t="s">
        <v>162</v>
      </c>
      <c r="K90" s="760"/>
      <c r="L90" s="760"/>
      <c r="M90" s="760"/>
      <c r="N90" s="760"/>
      <c r="O90" s="760"/>
      <c r="P90" s="760"/>
      <c r="Q90" s="760"/>
      <c r="R90" s="107"/>
      <c r="S90" s="108"/>
      <c r="V90" s="472" t="b">
        <f>IF(AND(V91=TRUE),TRUE,FALSE)</f>
        <v>0</v>
      </c>
    </row>
    <row r="91" spans="1:26" ht="41.25" customHeight="1" thickTop="1" thickBot="1" x14ac:dyDescent="0.3">
      <c r="A91" s="99" t="s">
        <v>123</v>
      </c>
      <c r="B91" s="100"/>
      <c r="C91" s="101" t="s">
        <v>124</v>
      </c>
      <c r="D91" s="101" t="s">
        <v>125</v>
      </c>
      <c r="E91" s="101" t="s">
        <v>126</v>
      </c>
      <c r="F91" s="101" t="s">
        <v>127</v>
      </c>
      <c r="G91" s="90"/>
      <c r="H91" s="40" t="s">
        <v>160</v>
      </c>
      <c r="I91" s="114" t="s">
        <v>163</v>
      </c>
      <c r="J91" s="758" t="s">
        <v>164</v>
      </c>
      <c r="K91" s="788"/>
      <c r="L91" s="788"/>
      <c r="M91" s="788"/>
      <c r="N91" s="788"/>
      <c r="O91" s="788"/>
      <c r="P91" s="788"/>
      <c r="Q91" s="788"/>
      <c r="R91" s="110"/>
      <c r="S91" s="103"/>
      <c r="T91" s="580">
        <v>1</v>
      </c>
      <c r="U91" s="575">
        <f>T91</f>
        <v>1</v>
      </c>
      <c r="V91" s="218" t="b">
        <v>0</v>
      </c>
      <c r="W91" s="213">
        <f>IF(V91=TRUE,$X$87,0)</f>
        <v>0</v>
      </c>
      <c r="Y91" s="221">
        <f>SUM(W91)</f>
        <v>0</v>
      </c>
      <c r="Z91" s="224">
        <f>Y91/1</f>
        <v>0</v>
      </c>
    </row>
    <row r="92" spans="1:26" ht="22.5" customHeight="1" thickTop="1" x14ac:dyDescent="0.25">
      <c r="A92" s="88"/>
      <c r="B92" s="88"/>
      <c r="C92" s="88"/>
      <c r="D92" s="88"/>
      <c r="E92" s="88"/>
      <c r="F92" s="89"/>
      <c r="G92" s="90"/>
      <c r="H92" s="90"/>
      <c r="I92" s="89"/>
      <c r="J92" s="90"/>
      <c r="K92" s="90"/>
      <c r="L92" s="90"/>
      <c r="M92" s="90"/>
      <c r="N92" s="90"/>
      <c r="O92" s="90"/>
      <c r="P92" s="90"/>
      <c r="Q92" s="90"/>
      <c r="R92" s="90"/>
      <c r="S92" s="90"/>
    </row>
    <row r="93" spans="1:26" ht="22.5" customHeight="1" x14ac:dyDescent="0.25">
      <c r="A93" s="117"/>
      <c r="B93" s="29"/>
      <c r="C93" s="90"/>
      <c r="D93" s="90"/>
      <c r="E93" s="90"/>
      <c r="F93" s="90"/>
      <c r="G93" s="90"/>
      <c r="H93" s="90"/>
      <c r="I93" s="111"/>
      <c r="J93" s="90"/>
      <c r="K93" s="90"/>
      <c r="L93" s="90"/>
      <c r="M93" s="90"/>
      <c r="N93" s="90"/>
      <c r="O93" s="90"/>
      <c r="P93" s="90"/>
      <c r="Q93" s="90"/>
      <c r="R93" s="93"/>
      <c r="S93" s="90"/>
    </row>
    <row r="94" spans="1:26" ht="30" customHeight="1" thickBot="1" x14ac:dyDescent="0.3">
      <c r="A94" s="117"/>
      <c r="B94" s="29"/>
      <c r="C94" s="90"/>
      <c r="D94" s="90"/>
      <c r="E94" s="90"/>
      <c r="F94" s="90"/>
      <c r="G94" s="90"/>
      <c r="H94" s="699" t="s">
        <v>165</v>
      </c>
      <c r="I94" s="699"/>
      <c r="J94" s="699"/>
      <c r="K94" s="699"/>
      <c r="L94" s="699"/>
      <c r="M94" s="699"/>
      <c r="N94" s="699"/>
      <c r="O94" s="699"/>
      <c r="P94" s="699"/>
      <c r="Q94" s="699"/>
      <c r="R94" s="699"/>
      <c r="S94" s="700"/>
    </row>
    <row r="95" spans="1:26" ht="7.5" customHeight="1" thickTop="1" x14ac:dyDescent="0.25">
      <c r="A95" s="90"/>
      <c r="B95" s="29"/>
      <c r="C95" s="90"/>
      <c r="D95" s="90"/>
      <c r="E95" s="90"/>
      <c r="F95" s="90"/>
      <c r="G95" s="90"/>
      <c r="H95" s="90"/>
      <c r="I95" s="89"/>
      <c r="J95" s="92"/>
      <c r="K95" s="90"/>
      <c r="L95" s="90"/>
      <c r="M95" s="90"/>
      <c r="N95" s="90"/>
      <c r="O95" s="90"/>
      <c r="P95" s="90"/>
      <c r="Q95" s="90"/>
      <c r="R95" s="93"/>
      <c r="S95" s="90"/>
    </row>
    <row r="96" spans="1:26" ht="106.5" customHeight="1" thickBot="1" x14ac:dyDescent="0.4">
      <c r="A96" s="90"/>
      <c r="B96" s="27"/>
      <c r="C96" s="90"/>
      <c r="D96" s="90"/>
      <c r="E96" s="90"/>
      <c r="F96" s="90"/>
      <c r="G96" s="90"/>
      <c r="H96" s="651" t="s">
        <v>166</v>
      </c>
      <c r="I96" s="789"/>
      <c r="J96" s="789"/>
      <c r="K96" s="789"/>
      <c r="L96" s="789"/>
      <c r="M96" s="789"/>
      <c r="N96" s="789"/>
      <c r="O96" s="789"/>
      <c r="P96" s="789"/>
      <c r="Q96" s="789"/>
      <c r="R96" s="789"/>
      <c r="S96" s="790"/>
      <c r="Y96" s="221"/>
      <c r="Z96" s="222">
        <f>AVERAGE(Z103:Z209)</f>
        <v>0</v>
      </c>
    </row>
    <row r="97" spans="1:26" ht="7.5" customHeight="1" thickTop="1" x14ac:dyDescent="0.25">
      <c r="A97" s="90"/>
      <c r="B97" s="27"/>
      <c r="C97" s="90"/>
      <c r="D97" s="90"/>
      <c r="E97" s="90"/>
      <c r="F97" s="90"/>
      <c r="G97" s="90"/>
      <c r="H97" s="94"/>
      <c r="I97" s="95"/>
      <c r="J97" s="94"/>
      <c r="K97" s="94"/>
      <c r="L97" s="94"/>
      <c r="M97" s="94"/>
      <c r="N97" s="94"/>
      <c r="O97" s="94"/>
      <c r="P97" s="94"/>
      <c r="Q97" s="94"/>
      <c r="R97" s="94"/>
      <c r="S97" s="94"/>
    </row>
    <row r="98" spans="1:26" ht="22.5" customHeight="1" thickBot="1" x14ac:dyDescent="0.3">
      <c r="A98" s="90"/>
      <c r="B98" s="27"/>
      <c r="C98" s="90"/>
      <c r="D98" s="90"/>
      <c r="E98" s="90"/>
      <c r="F98" s="90"/>
      <c r="G98" s="90"/>
      <c r="H98" s="791" t="s">
        <v>117</v>
      </c>
      <c r="I98" s="792"/>
      <c r="J98" s="685" t="s">
        <v>167</v>
      </c>
      <c r="K98" s="793"/>
      <c r="L98" s="793"/>
      <c r="M98" s="793"/>
      <c r="N98" s="793"/>
      <c r="O98" s="793"/>
      <c r="P98" s="793"/>
      <c r="Q98" s="793"/>
      <c r="R98" s="793"/>
      <c r="S98" s="794"/>
      <c r="V98" s="372" t="s">
        <v>945</v>
      </c>
      <c r="W98" s="250">
        <f>(U103+U105)/2</f>
        <v>1</v>
      </c>
    </row>
    <row r="99" spans="1:26" ht="7.5" customHeight="1" thickTop="1" x14ac:dyDescent="0.25">
      <c r="A99" s="90"/>
      <c r="B99" s="29"/>
      <c r="C99" s="90"/>
      <c r="D99" s="90"/>
      <c r="E99" s="90"/>
      <c r="F99" s="90"/>
      <c r="G99" s="90"/>
      <c r="H99" s="90"/>
      <c r="I99" s="89"/>
      <c r="J99" s="92"/>
      <c r="K99" s="90"/>
      <c r="L99" s="90"/>
      <c r="M99" s="90"/>
      <c r="N99" s="90"/>
      <c r="O99" s="90"/>
      <c r="P99" s="90"/>
      <c r="Q99" s="90"/>
      <c r="R99" s="93"/>
      <c r="S99" s="90"/>
    </row>
    <row r="100" spans="1:26" ht="85.5" customHeight="1" thickBot="1" x14ac:dyDescent="0.3">
      <c r="A100" s="90"/>
      <c r="B100" s="27"/>
      <c r="C100" s="90"/>
      <c r="D100" s="90"/>
      <c r="E100" s="90"/>
      <c r="F100" s="90"/>
      <c r="G100" s="90"/>
      <c r="H100" s="658" t="s">
        <v>168</v>
      </c>
      <c r="I100" s="786"/>
      <c r="J100" s="786"/>
      <c r="K100" s="786"/>
      <c r="L100" s="786"/>
      <c r="M100" s="786"/>
      <c r="N100" s="786"/>
      <c r="O100" s="786"/>
      <c r="P100" s="786"/>
      <c r="Q100" s="786"/>
      <c r="R100" s="786"/>
      <c r="S100" s="787"/>
    </row>
    <row r="101" spans="1:26" ht="12.75" customHeight="1" thickTop="1" x14ac:dyDescent="0.25">
      <c r="A101" s="90"/>
      <c r="B101" s="27"/>
      <c r="C101" s="90"/>
      <c r="D101" s="90"/>
      <c r="E101" s="90"/>
      <c r="F101" s="90"/>
      <c r="G101" s="90"/>
      <c r="H101" s="90"/>
      <c r="I101" s="111"/>
      <c r="J101" s="90"/>
      <c r="K101" s="90"/>
      <c r="L101" s="90"/>
      <c r="M101" s="90"/>
      <c r="N101" s="90"/>
      <c r="O101" s="90"/>
      <c r="P101" s="90"/>
      <c r="Q101" s="90"/>
      <c r="R101" s="90"/>
      <c r="S101" s="90"/>
    </row>
    <row r="102" spans="1:26" ht="41.25" customHeight="1" thickBot="1" x14ac:dyDescent="0.3">
      <c r="A102" s="96" t="s">
        <v>112</v>
      </c>
      <c r="B102" s="29"/>
      <c r="C102" s="90"/>
      <c r="D102" s="90"/>
      <c r="E102" s="90"/>
      <c r="F102" s="90"/>
      <c r="G102" s="90"/>
      <c r="H102" s="35" t="s">
        <v>120</v>
      </c>
      <c r="I102" s="51" t="s">
        <v>946</v>
      </c>
      <c r="J102" s="36" t="s">
        <v>121</v>
      </c>
      <c r="K102" s="98"/>
      <c r="L102" s="98"/>
      <c r="M102" s="98"/>
      <c r="N102" s="98"/>
      <c r="O102" s="98"/>
      <c r="P102" s="98"/>
      <c r="Q102" s="98"/>
      <c r="R102" s="93"/>
      <c r="S102" s="35" t="s">
        <v>122</v>
      </c>
      <c r="V102" s="210" t="s">
        <v>825</v>
      </c>
      <c r="W102" s="211" t="s">
        <v>826</v>
      </c>
      <c r="X102" s="211" t="s">
        <v>827</v>
      </c>
      <c r="Y102" s="217" t="s">
        <v>833</v>
      </c>
      <c r="Z102" s="225" t="s">
        <v>863</v>
      </c>
    </row>
    <row r="103" spans="1:26" ht="41.25" customHeight="1" thickTop="1" thickBot="1" x14ac:dyDescent="0.3">
      <c r="A103" s="58" t="s">
        <v>123</v>
      </c>
      <c r="B103" s="29"/>
      <c r="C103" s="101" t="s">
        <v>124</v>
      </c>
      <c r="D103" s="101" t="s">
        <v>125</v>
      </c>
      <c r="E103" s="101" t="s">
        <v>126</v>
      </c>
      <c r="F103" s="101" t="s">
        <v>127</v>
      </c>
      <c r="G103" s="90"/>
      <c r="H103" s="59" t="s">
        <v>128</v>
      </c>
      <c r="I103" s="102" t="s">
        <v>129</v>
      </c>
      <c r="J103" s="669" t="s">
        <v>169</v>
      </c>
      <c r="K103" s="670"/>
      <c r="L103" s="670"/>
      <c r="M103" s="670"/>
      <c r="N103" s="670"/>
      <c r="O103" s="670"/>
      <c r="P103" s="670"/>
      <c r="Q103" s="670"/>
      <c r="R103" s="231"/>
      <c r="S103" s="118"/>
      <c r="T103" s="580">
        <v>1</v>
      </c>
      <c r="U103" s="575">
        <f>T103</f>
        <v>1</v>
      </c>
      <c r="V103" s="218" t="b">
        <v>0</v>
      </c>
      <c r="W103" s="213">
        <f>IF(V103=TRUE,$X$103,0)</f>
        <v>0</v>
      </c>
      <c r="X103" s="218">
        <v>1</v>
      </c>
      <c r="Y103" s="221">
        <f>SUM(W103)</f>
        <v>0</v>
      </c>
      <c r="Z103" s="224">
        <f>Y103/1</f>
        <v>0</v>
      </c>
    </row>
    <row r="104" spans="1:26" ht="41.25" customHeight="1" thickTop="1" thickBot="1" x14ac:dyDescent="0.3">
      <c r="A104" s="58" t="s">
        <v>123</v>
      </c>
      <c r="B104" s="29"/>
      <c r="C104" s="93"/>
      <c r="D104" s="93"/>
      <c r="E104" s="93"/>
      <c r="F104" s="93"/>
      <c r="G104" s="90"/>
      <c r="H104" s="59" t="s">
        <v>131</v>
      </c>
      <c r="I104" s="102" t="s">
        <v>132</v>
      </c>
      <c r="J104" s="763" t="s">
        <v>247</v>
      </c>
      <c r="K104" s="764"/>
      <c r="L104" s="764"/>
      <c r="M104" s="764"/>
      <c r="N104" s="764"/>
      <c r="O104" s="764"/>
      <c r="P104" s="764"/>
      <c r="Q104" s="764"/>
      <c r="R104" s="119"/>
      <c r="S104" s="108"/>
      <c r="V104" s="472" t="b">
        <f>IF(AND(V105=TRUE),TRUE,FALSE)</f>
        <v>0</v>
      </c>
    </row>
    <row r="105" spans="1:26" ht="54.75" customHeight="1" thickTop="1" thickBot="1" x14ac:dyDescent="0.3">
      <c r="A105" s="58" t="s">
        <v>123</v>
      </c>
      <c r="B105" s="29"/>
      <c r="C105" s="116"/>
      <c r="D105" s="101" t="s">
        <v>125</v>
      </c>
      <c r="E105" s="101" t="s">
        <v>126</v>
      </c>
      <c r="F105" s="101" t="s">
        <v>127</v>
      </c>
      <c r="G105" s="90"/>
      <c r="H105" s="59" t="s">
        <v>131</v>
      </c>
      <c r="I105" s="114" t="s">
        <v>219</v>
      </c>
      <c r="J105" s="773" t="s">
        <v>248</v>
      </c>
      <c r="K105" s="774"/>
      <c r="L105" s="774"/>
      <c r="M105" s="774"/>
      <c r="N105" s="774"/>
      <c r="O105" s="774"/>
      <c r="P105" s="774"/>
      <c r="Q105" s="774"/>
      <c r="R105" s="112"/>
      <c r="S105" s="118"/>
      <c r="T105" s="580">
        <f>1/4</f>
        <v>0.25</v>
      </c>
      <c r="U105" s="575">
        <f>T105+T106+T108+T109</f>
        <v>1</v>
      </c>
      <c r="V105" s="218" t="b">
        <v>0</v>
      </c>
      <c r="W105" s="213">
        <f>IF(V105=TRUE,$X$105,0)</f>
        <v>0</v>
      </c>
      <c r="X105" s="218">
        <v>0.25</v>
      </c>
      <c r="Y105" s="221">
        <f>SUM(W105:W109)</f>
        <v>0</v>
      </c>
      <c r="Z105" s="224">
        <f>Y105/1</f>
        <v>0</v>
      </c>
    </row>
    <row r="106" spans="1:26" ht="41.25" customHeight="1" thickTop="1" thickBot="1" x14ac:dyDescent="0.3">
      <c r="A106" s="58" t="s">
        <v>123</v>
      </c>
      <c r="B106" s="29"/>
      <c r="C106" s="116"/>
      <c r="D106" s="101" t="s">
        <v>125</v>
      </c>
      <c r="E106" s="101" t="s">
        <v>126</v>
      </c>
      <c r="F106" s="101" t="s">
        <v>127</v>
      </c>
      <c r="G106" s="90"/>
      <c r="H106" s="59" t="s">
        <v>131</v>
      </c>
      <c r="I106" s="114" t="s">
        <v>134</v>
      </c>
      <c r="J106" s="775" t="s">
        <v>249</v>
      </c>
      <c r="K106" s="776"/>
      <c r="L106" s="776"/>
      <c r="M106" s="776"/>
      <c r="N106" s="776"/>
      <c r="O106" s="776"/>
      <c r="P106" s="776"/>
      <c r="Q106" s="776"/>
      <c r="R106" s="120"/>
      <c r="S106" s="118"/>
      <c r="T106" s="580">
        <f>1/4</f>
        <v>0.25</v>
      </c>
      <c r="V106" s="218" t="b">
        <v>0</v>
      </c>
      <c r="W106" s="213">
        <f>IF(V106=TRUE,$X$105,0)</f>
        <v>0</v>
      </c>
    </row>
    <row r="107" spans="1:26" ht="41.25" customHeight="1" thickTop="1" thickBot="1" x14ac:dyDescent="0.3">
      <c r="A107" s="58" t="s">
        <v>347</v>
      </c>
      <c r="B107" s="29"/>
      <c r="C107" s="116"/>
      <c r="D107" s="116"/>
      <c r="E107" s="116"/>
      <c r="F107" s="116"/>
      <c r="G107" s="90"/>
      <c r="H107" s="59" t="s">
        <v>131</v>
      </c>
      <c r="I107" s="106" t="s">
        <v>272</v>
      </c>
      <c r="J107" s="912" t="s">
        <v>396</v>
      </c>
      <c r="K107" s="913"/>
      <c r="L107" s="913"/>
      <c r="M107" s="913"/>
      <c r="N107" s="913"/>
      <c r="O107" s="913"/>
      <c r="P107" s="913"/>
      <c r="Q107" s="913"/>
      <c r="R107" s="108"/>
      <c r="S107" s="108"/>
      <c r="V107" s="472" t="b">
        <f>IF(AND(V108=TRUE),TRUE,FALSE)</f>
        <v>0</v>
      </c>
    </row>
    <row r="108" spans="1:26" ht="41.25" customHeight="1" thickTop="1" thickBot="1" x14ac:dyDescent="0.3">
      <c r="A108" s="58" t="s">
        <v>347</v>
      </c>
      <c r="B108" s="29"/>
      <c r="C108" s="116"/>
      <c r="D108" s="101" t="s">
        <v>125</v>
      </c>
      <c r="E108" s="101" t="s">
        <v>126</v>
      </c>
      <c r="F108" s="101" t="s">
        <v>127</v>
      </c>
      <c r="G108" s="90"/>
      <c r="H108" s="59" t="s">
        <v>131</v>
      </c>
      <c r="I108" s="114" t="s">
        <v>274</v>
      </c>
      <c r="J108" s="914" t="s">
        <v>397</v>
      </c>
      <c r="K108" s="915"/>
      <c r="L108" s="915"/>
      <c r="M108" s="915"/>
      <c r="N108" s="915"/>
      <c r="O108" s="915"/>
      <c r="P108" s="915"/>
      <c r="Q108" s="915"/>
      <c r="R108" s="124"/>
      <c r="S108" s="118"/>
      <c r="T108" s="580">
        <f>1/4</f>
        <v>0.25</v>
      </c>
      <c r="V108" s="218" t="b">
        <v>0</v>
      </c>
      <c r="W108" s="213">
        <f>IF(V108=TRUE,$X$105,0)</f>
        <v>0</v>
      </c>
    </row>
    <row r="109" spans="1:26" ht="41.25" customHeight="1" thickTop="1" thickBot="1" x14ac:dyDescent="0.3">
      <c r="A109" s="58" t="s">
        <v>347</v>
      </c>
      <c r="B109" s="29"/>
      <c r="C109" s="116"/>
      <c r="D109" s="101" t="s">
        <v>125</v>
      </c>
      <c r="E109" s="101" t="s">
        <v>126</v>
      </c>
      <c r="F109" s="101" t="s">
        <v>127</v>
      </c>
      <c r="G109" s="90"/>
      <c r="H109" s="59" t="s">
        <v>131</v>
      </c>
      <c r="I109" s="114" t="s">
        <v>398</v>
      </c>
      <c r="J109" s="771" t="s">
        <v>399</v>
      </c>
      <c r="K109" s="772"/>
      <c r="L109" s="772"/>
      <c r="M109" s="772"/>
      <c r="N109" s="772"/>
      <c r="O109" s="772"/>
      <c r="P109" s="772"/>
      <c r="Q109" s="772"/>
      <c r="R109" s="121"/>
      <c r="S109" s="118"/>
      <c r="T109" s="580">
        <f>1/4</f>
        <v>0.25</v>
      </c>
      <c r="V109" s="218" t="b">
        <v>0</v>
      </c>
      <c r="W109" s="213">
        <f>IF(V109=TRUE,$X$105,0)</f>
        <v>0</v>
      </c>
    </row>
    <row r="110" spans="1:26" ht="21.75" customHeight="1" thickTop="1" x14ac:dyDescent="0.25">
      <c r="A110" s="88"/>
      <c r="B110" s="88"/>
      <c r="C110" s="88"/>
      <c r="D110" s="88"/>
      <c r="E110" s="88"/>
      <c r="F110" s="89"/>
      <c r="G110" s="90"/>
      <c r="H110" s="90"/>
      <c r="I110" s="89"/>
      <c r="J110" s="90"/>
      <c r="K110" s="90"/>
      <c r="L110" s="90"/>
      <c r="M110" s="90"/>
      <c r="N110" s="90"/>
      <c r="O110" s="90"/>
      <c r="P110" s="90"/>
      <c r="Q110" s="90"/>
      <c r="R110" s="90"/>
      <c r="S110" s="90"/>
    </row>
    <row r="111" spans="1:26" ht="22.5" customHeight="1" thickBot="1" x14ac:dyDescent="0.3">
      <c r="A111" s="29"/>
      <c r="B111" s="29"/>
      <c r="C111" s="93"/>
      <c r="D111" s="93"/>
      <c r="E111" s="93"/>
      <c r="F111" s="93"/>
      <c r="G111" s="90"/>
      <c r="H111" s="653" t="s">
        <v>117</v>
      </c>
      <c r="I111" s="654"/>
      <c r="J111" s="685" t="s">
        <v>170</v>
      </c>
      <c r="K111" s="686"/>
      <c r="L111" s="686"/>
      <c r="M111" s="686"/>
      <c r="N111" s="686"/>
      <c r="O111" s="686"/>
      <c r="P111" s="686"/>
      <c r="Q111" s="686"/>
      <c r="R111" s="686"/>
      <c r="S111" s="687"/>
      <c r="V111" s="372" t="s">
        <v>945</v>
      </c>
      <c r="W111" s="250">
        <f>(U116+U118+U123+U127)/4</f>
        <v>1</v>
      </c>
    </row>
    <row r="112" spans="1:26" ht="6.75" customHeight="1" thickTop="1" x14ac:dyDescent="0.25">
      <c r="A112" s="29"/>
      <c r="B112" s="29"/>
      <c r="C112" s="93"/>
      <c r="D112" s="93"/>
      <c r="E112" s="93"/>
      <c r="F112" s="93"/>
      <c r="G112" s="90"/>
      <c r="H112" s="28"/>
      <c r="I112" s="50"/>
      <c r="J112" s="28"/>
      <c r="K112" s="28"/>
      <c r="L112" s="28"/>
      <c r="M112" s="28"/>
      <c r="N112" s="28"/>
      <c r="O112" s="28"/>
      <c r="P112" s="28"/>
      <c r="Q112" s="28"/>
      <c r="R112" s="30"/>
      <c r="S112" s="28"/>
    </row>
    <row r="113" spans="1:26" ht="102" customHeight="1" thickBot="1" x14ac:dyDescent="0.3">
      <c r="A113" s="29"/>
      <c r="B113" s="29"/>
      <c r="C113" s="93"/>
      <c r="D113" s="93"/>
      <c r="E113" s="93"/>
      <c r="F113" s="93"/>
      <c r="G113" s="90"/>
      <c r="H113" s="658" t="s">
        <v>171</v>
      </c>
      <c r="I113" s="659"/>
      <c r="J113" s="659"/>
      <c r="K113" s="659"/>
      <c r="L113" s="659"/>
      <c r="M113" s="659"/>
      <c r="N113" s="659"/>
      <c r="O113" s="659"/>
      <c r="P113" s="659"/>
      <c r="Q113" s="659"/>
      <c r="R113" s="659"/>
      <c r="S113" s="660"/>
    </row>
    <row r="114" spans="1:26" ht="7.5" customHeight="1" thickTop="1" x14ac:dyDescent="0.25">
      <c r="A114" s="27"/>
      <c r="B114" s="29"/>
      <c r="C114" s="93"/>
      <c r="D114" s="93"/>
      <c r="E114" s="93"/>
      <c r="F114" s="93"/>
      <c r="G114" s="90"/>
      <c r="H114" s="90"/>
      <c r="I114" s="111"/>
      <c r="J114" s="90"/>
      <c r="K114" s="90"/>
      <c r="L114" s="90"/>
      <c r="M114" s="90"/>
      <c r="N114" s="90"/>
      <c r="O114" s="90"/>
      <c r="P114" s="90"/>
      <c r="Q114" s="90"/>
      <c r="R114" s="90"/>
      <c r="S114" s="90"/>
    </row>
    <row r="115" spans="1:26" ht="41.25" customHeight="1" thickBot="1" x14ac:dyDescent="0.3">
      <c r="A115" s="29"/>
      <c r="B115" s="29"/>
      <c r="C115" s="93"/>
      <c r="D115" s="112"/>
      <c r="E115" s="112"/>
      <c r="F115" s="112"/>
      <c r="G115" s="90"/>
      <c r="H115" s="35" t="s">
        <v>120</v>
      </c>
      <c r="I115" s="51" t="s">
        <v>946</v>
      </c>
      <c r="J115" s="36" t="s">
        <v>121</v>
      </c>
      <c r="K115" s="98"/>
      <c r="L115" s="98"/>
      <c r="M115" s="98"/>
      <c r="N115" s="98"/>
      <c r="O115" s="98"/>
      <c r="P115" s="98"/>
      <c r="Q115" s="98"/>
      <c r="R115" s="93"/>
      <c r="S115" s="35" t="s">
        <v>122</v>
      </c>
      <c r="V115" s="210" t="s">
        <v>825</v>
      </c>
      <c r="W115" s="211" t="s">
        <v>826</v>
      </c>
      <c r="X115" s="211" t="s">
        <v>827</v>
      </c>
      <c r="Y115" s="217" t="s">
        <v>834</v>
      </c>
      <c r="Z115" s="225" t="s">
        <v>863</v>
      </c>
    </row>
    <row r="116" spans="1:26" ht="53.25" customHeight="1" thickTop="1" thickBot="1" x14ac:dyDescent="0.3">
      <c r="A116" s="58" t="s">
        <v>123</v>
      </c>
      <c r="B116" s="29"/>
      <c r="C116" s="101" t="s">
        <v>124</v>
      </c>
      <c r="D116" s="101" t="s">
        <v>125</v>
      </c>
      <c r="E116" s="101" t="s">
        <v>126</v>
      </c>
      <c r="F116" s="101" t="s">
        <v>127</v>
      </c>
      <c r="G116" s="90"/>
      <c r="H116" s="59" t="s">
        <v>128</v>
      </c>
      <c r="I116" s="102" t="s">
        <v>136</v>
      </c>
      <c r="J116" s="669" t="s">
        <v>949</v>
      </c>
      <c r="K116" s="670"/>
      <c r="L116" s="670"/>
      <c r="M116" s="670"/>
      <c r="N116" s="670"/>
      <c r="O116" s="670"/>
      <c r="P116" s="670"/>
      <c r="Q116" s="670"/>
      <c r="R116" s="231"/>
      <c r="S116" s="118"/>
      <c r="T116" s="580">
        <v>1</v>
      </c>
      <c r="U116" s="575">
        <f>T116</f>
        <v>1</v>
      </c>
      <c r="V116" s="218" t="b">
        <v>0</v>
      </c>
      <c r="W116" s="213">
        <f>IF(V116=TRUE,$X$116,0)</f>
        <v>0</v>
      </c>
      <c r="X116" s="218">
        <v>1</v>
      </c>
      <c r="Y116" s="221">
        <f>SUM(W116)</f>
        <v>0</v>
      </c>
      <c r="Z116" s="224">
        <f>Y116/1</f>
        <v>0</v>
      </c>
    </row>
    <row r="117" spans="1:26" ht="41.25" customHeight="1" thickTop="1" thickBot="1" x14ac:dyDescent="0.3">
      <c r="A117" s="58" t="s">
        <v>123</v>
      </c>
      <c r="B117" s="29"/>
      <c r="C117" s="112"/>
      <c r="D117" s="93"/>
      <c r="E117" s="93"/>
      <c r="F117" s="93"/>
      <c r="G117" s="90"/>
      <c r="H117" s="59" t="s">
        <v>131</v>
      </c>
      <c r="I117" s="102" t="s">
        <v>138</v>
      </c>
      <c r="J117" s="689" t="s">
        <v>172</v>
      </c>
      <c r="K117" s="760"/>
      <c r="L117" s="760"/>
      <c r="M117" s="760"/>
      <c r="N117" s="760"/>
      <c r="O117" s="760"/>
      <c r="P117" s="760"/>
      <c r="Q117" s="760"/>
      <c r="R117" s="107"/>
      <c r="S117" s="52"/>
      <c r="V117" s="472" t="b">
        <f>IF(AND(V118=TRUE,V119=TRUE),TRUE,FALSE)</f>
        <v>0</v>
      </c>
    </row>
    <row r="118" spans="1:26" ht="41.25" customHeight="1" thickTop="1" thickBot="1" x14ac:dyDescent="0.3">
      <c r="A118" s="58" t="s">
        <v>123</v>
      </c>
      <c r="B118" s="29"/>
      <c r="C118" s="101" t="s">
        <v>124</v>
      </c>
      <c r="D118" s="101" t="s">
        <v>125</v>
      </c>
      <c r="E118" s="101" t="s">
        <v>126</v>
      </c>
      <c r="F118" s="101" t="s">
        <v>127</v>
      </c>
      <c r="G118" s="90"/>
      <c r="H118" s="59" t="s">
        <v>131</v>
      </c>
      <c r="I118" s="114" t="s">
        <v>173</v>
      </c>
      <c r="J118" s="781" t="s">
        <v>174</v>
      </c>
      <c r="K118" s="785"/>
      <c r="L118" s="785"/>
      <c r="M118" s="785"/>
      <c r="N118" s="785"/>
      <c r="O118" s="785"/>
      <c r="P118" s="785"/>
      <c r="Q118" s="785"/>
      <c r="R118" s="93"/>
      <c r="S118" s="118"/>
      <c r="T118" s="582">
        <f>1/3</f>
        <v>0.33333333333333331</v>
      </c>
      <c r="U118" s="575">
        <f>T118+T119+T121</f>
        <v>1</v>
      </c>
      <c r="V118" s="218" t="b">
        <v>0</v>
      </c>
      <c r="W118" s="213">
        <f>IF(V118=TRUE,$X$118,0)</f>
        <v>0</v>
      </c>
      <c r="X118" s="387">
        <f>1/3</f>
        <v>0.33333333333333331</v>
      </c>
      <c r="Y118" s="221">
        <f>SUM(W118:W121)</f>
        <v>0</v>
      </c>
      <c r="Z118" s="224">
        <f>Y118/1</f>
        <v>0</v>
      </c>
    </row>
    <row r="119" spans="1:26" ht="71.25" customHeight="1" thickTop="1" thickBot="1" x14ac:dyDescent="0.3">
      <c r="A119" s="58" t="s">
        <v>123</v>
      </c>
      <c r="B119" s="29"/>
      <c r="C119" s="101" t="s">
        <v>124</v>
      </c>
      <c r="D119" s="101" t="s">
        <v>125</v>
      </c>
      <c r="E119" s="101" t="s">
        <v>126</v>
      </c>
      <c r="F119" s="101" t="s">
        <v>127</v>
      </c>
      <c r="G119" s="90"/>
      <c r="H119" s="59" t="s">
        <v>131</v>
      </c>
      <c r="I119" s="114" t="s">
        <v>140</v>
      </c>
      <c r="J119" s="775" t="s">
        <v>175</v>
      </c>
      <c r="K119" s="776"/>
      <c r="L119" s="776"/>
      <c r="M119" s="776"/>
      <c r="N119" s="776"/>
      <c r="O119" s="776"/>
      <c r="P119" s="776"/>
      <c r="Q119" s="776"/>
      <c r="R119" s="121"/>
      <c r="S119" s="118"/>
      <c r="T119" s="580">
        <f>1/3</f>
        <v>0.33333333333333331</v>
      </c>
      <c r="V119" s="218" t="b">
        <v>0</v>
      </c>
      <c r="W119" s="213">
        <f>IF(V119=TRUE,$X$118,0)</f>
        <v>0</v>
      </c>
    </row>
    <row r="120" spans="1:26" ht="52.5" customHeight="1" thickTop="1" thickBot="1" x14ac:dyDescent="0.3">
      <c r="A120" s="58" t="s">
        <v>347</v>
      </c>
      <c r="B120" s="29"/>
      <c r="C120" s="116"/>
      <c r="D120" s="112"/>
      <c r="E120" s="116"/>
      <c r="F120" s="116"/>
      <c r="G120" s="90"/>
      <c r="H120" s="59" t="s">
        <v>131</v>
      </c>
      <c r="I120" s="106" t="s">
        <v>275</v>
      </c>
      <c r="J120" s="912" t="s">
        <v>273</v>
      </c>
      <c r="K120" s="913"/>
      <c r="L120" s="913"/>
      <c r="M120" s="913"/>
      <c r="N120" s="913"/>
      <c r="O120" s="913"/>
      <c r="P120" s="913"/>
      <c r="Q120" s="913"/>
      <c r="R120" s="107"/>
      <c r="S120" s="154"/>
      <c r="V120" s="472" t="b">
        <f>IF(AND(V121=TRUE),TRUE,FALSE)</f>
        <v>0</v>
      </c>
    </row>
    <row r="121" spans="1:26" ht="52.5" customHeight="1" thickTop="1" thickBot="1" x14ac:dyDescent="0.3">
      <c r="A121" s="58" t="s">
        <v>347</v>
      </c>
      <c r="B121" s="29"/>
      <c r="C121" s="116"/>
      <c r="D121" s="116"/>
      <c r="E121" s="101" t="s">
        <v>126</v>
      </c>
      <c r="F121" s="101" t="s">
        <v>127</v>
      </c>
      <c r="G121" s="90"/>
      <c r="H121" s="59" t="s">
        <v>131</v>
      </c>
      <c r="I121" s="114" t="s">
        <v>405</v>
      </c>
      <c r="J121" s="771" t="s">
        <v>406</v>
      </c>
      <c r="K121" s="922"/>
      <c r="L121" s="922"/>
      <c r="M121" s="922"/>
      <c r="N121" s="922"/>
      <c r="O121" s="922"/>
      <c r="P121" s="922"/>
      <c r="Q121" s="922"/>
      <c r="R121" s="121"/>
      <c r="S121" s="118"/>
      <c r="T121" s="580">
        <f>1/3</f>
        <v>0.33333333333333331</v>
      </c>
      <c r="V121" s="218" t="b">
        <v>0</v>
      </c>
      <c r="W121" s="213">
        <f>IF(V121=TRUE,$X$118,0)</f>
        <v>0</v>
      </c>
    </row>
    <row r="122" spans="1:26" ht="55.5" customHeight="1" thickTop="1" thickBot="1" x14ac:dyDescent="0.3">
      <c r="A122" s="58" t="s">
        <v>123</v>
      </c>
      <c r="B122" s="29"/>
      <c r="C122" s="93"/>
      <c r="D122" s="93"/>
      <c r="E122" s="93"/>
      <c r="F122" s="93"/>
      <c r="G122" s="90"/>
      <c r="H122" s="59" t="s">
        <v>250</v>
      </c>
      <c r="I122" s="102" t="s">
        <v>251</v>
      </c>
      <c r="J122" s="763" t="s">
        <v>252</v>
      </c>
      <c r="K122" s="764"/>
      <c r="L122" s="764"/>
      <c r="M122" s="764"/>
      <c r="N122" s="764"/>
      <c r="O122" s="764"/>
      <c r="P122" s="764"/>
      <c r="Q122" s="764"/>
      <c r="R122" s="107"/>
      <c r="S122" s="108"/>
      <c r="V122" s="472" t="b">
        <f>IF(AND(V123=TRUE,V124=TRUE,V125=TRUE),TRUE,FALSE)</f>
        <v>0</v>
      </c>
    </row>
    <row r="123" spans="1:26" ht="52.5" customHeight="1" thickTop="1" thickBot="1" x14ac:dyDescent="0.3">
      <c r="A123" s="58" t="s">
        <v>123</v>
      </c>
      <c r="B123" s="29"/>
      <c r="C123" s="116"/>
      <c r="D123" s="101" t="s">
        <v>125</v>
      </c>
      <c r="E123" s="101" t="s">
        <v>126</v>
      </c>
      <c r="F123" s="101" t="s">
        <v>127</v>
      </c>
      <c r="G123" s="90"/>
      <c r="H123" s="59" t="s">
        <v>250</v>
      </c>
      <c r="I123" s="114" t="s">
        <v>253</v>
      </c>
      <c r="J123" s="781" t="s">
        <v>254</v>
      </c>
      <c r="K123" s="782"/>
      <c r="L123" s="782"/>
      <c r="M123" s="782"/>
      <c r="N123" s="782"/>
      <c r="O123" s="782"/>
      <c r="P123" s="782"/>
      <c r="Q123" s="782"/>
      <c r="R123" s="93"/>
      <c r="S123" s="118"/>
      <c r="T123" s="580">
        <f>1/3</f>
        <v>0.33333333333333331</v>
      </c>
      <c r="U123" s="575">
        <f>T123+T124+T125</f>
        <v>1</v>
      </c>
      <c r="V123" s="218" t="b">
        <v>0</v>
      </c>
      <c r="W123" s="213">
        <f>IF(V123=TRUE,$X$123,0)</f>
        <v>0</v>
      </c>
      <c r="X123" s="218">
        <v>0.33333333333333331</v>
      </c>
      <c r="Y123" s="221">
        <f>SUM(W123:W126)</f>
        <v>0</v>
      </c>
      <c r="Z123" s="224">
        <f>Y123/1</f>
        <v>0</v>
      </c>
    </row>
    <row r="124" spans="1:26" ht="41.25" customHeight="1" thickTop="1" thickBot="1" x14ac:dyDescent="0.3">
      <c r="A124" s="58" t="s">
        <v>123</v>
      </c>
      <c r="B124" s="29"/>
      <c r="C124" s="116"/>
      <c r="D124" s="116"/>
      <c r="E124" s="101" t="s">
        <v>126</v>
      </c>
      <c r="F124" s="101" t="s">
        <v>127</v>
      </c>
      <c r="G124" s="90"/>
      <c r="H124" s="59" t="s">
        <v>250</v>
      </c>
      <c r="I124" s="114" t="s">
        <v>303</v>
      </c>
      <c r="J124" s="773" t="s">
        <v>304</v>
      </c>
      <c r="K124" s="779"/>
      <c r="L124" s="779"/>
      <c r="M124" s="779"/>
      <c r="N124" s="779"/>
      <c r="O124" s="779"/>
      <c r="P124" s="779"/>
      <c r="Q124" s="779"/>
      <c r="R124" s="124"/>
      <c r="S124" s="118"/>
      <c r="T124" s="580">
        <f>1/3</f>
        <v>0.33333333333333331</v>
      </c>
      <c r="V124" s="218" t="b">
        <v>0</v>
      </c>
      <c r="W124" s="213">
        <f>IF(V124=TRUE,$X$123,0)</f>
        <v>0</v>
      </c>
    </row>
    <row r="125" spans="1:26" ht="55.5" customHeight="1" thickTop="1" thickBot="1" x14ac:dyDescent="0.3">
      <c r="A125" s="58" t="s">
        <v>123</v>
      </c>
      <c r="B125" s="29"/>
      <c r="C125" s="116"/>
      <c r="D125" s="101" t="s">
        <v>125</v>
      </c>
      <c r="E125" s="101" t="s">
        <v>126</v>
      </c>
      <c r="F125" s="101" t="s">
        <v>127</v>
      </c>
      <c r="G125" s="90"/>
      <c r="H125" s="59" t="s">
        <v>250</v>
      </c>
      <c r="I125" s="114" t="s">
        <v>255</v>
      </c>
      <c r="J125" s="783" t="s">
        <v>256</v>
      </c>
      <c r="K125" s="784"/>
      <c r="L125" s="784"/>
      <c r="M125" s="784"/>
      <c r="N125" s="784"/>
      <c r="O125" s="784"/>
      <c r="P125" s="784"/>
      <c r="Q125" s="784"/>
      <c r="R125" s="121"/>
      <c r="S125" s="118"/>
      <c r="T125" s="580">
        <f>1/3</f>
        <v>0.33333333333333331</v>
      </c>
      <c r="V125" s="218" t="b">
        <v>0</v>
      </c>
      <c r="W125" s="213">
        <f>IF(V125=TRUE,$X$123,0)</f>
        <v>0</v>
      </c>
    </row>
    <row r="126" spans="1:26" ht="41.25" customHeight="1" thickTop="1" thickBot="1" x14ac:dyDescent="0.3">
      <c r="A126" s="58" t="s">
        <v>123</v>
      </c>
      <c r="B126" s="29"/>
      <c r="C126" s="93"/>
      <c r="D126" s="93"/>
      <c r="E126" s="93"/>
      <c r="F126" s="93"/>
      <c r="G126" s="90"/>
      <c r="H126" s="59" t="s">
        <v>160</v>
      </c>
      <c r="I126" s="106" t="s">
        <v>278</v>
      </c>
      <c r="J126" s="688" t="s">
        <v>340</v>
      </c>
      <c r="K126" s="760"/>
      <c r="L126" s="760"/>
      <c r="M126" s="760"/>
      <c r="N126" s="760"/>
      <c r="O126" s="760"/>
      <c r="P126" s="760"/>
      <c r="Q126" s="760"/>
      <c r="R126" s="107"/>
      <c r="S126" s="52"/>
      <c r="V126" s="472" t="b">
        <f>IF(AND(V127=TRUE),TRUE,FALSE)</f>
        <v>0</v>
      </c>
    </row>
    <row r="127" spans="1:26" ht="51.75" customHeight="1" thickTop="1" thickBot="1" x14ac:dyDescent="0.3">
      <c r="A127" s="58" t="s">
        <v>123</v>
      </c>
      <c r="B127" s="29"/>
      <c r="C127" s="116"/>
      <c r="D127" s="116"/>
      <c r="E127" s="116"/>
      <c r="F127" s="101" t="s">
        <v>127</v>
      </c>
      <c r="G127" s="90"/>
      <c r="H127" s="59" t="s">
        <v>160</v>
      </c>
      <c r="I127" s="109" t="s">
        <v>341</v>
      </c>
      <c r="J127" s="775" t="s">
        <v>342</v>
      </c>
      <c r="K127" s="776"/>
      <c r="L127" s="776"/>
      <c r="M127" s="776"/>
      <c r="N127" s="776"/>
      <c r="O127" s="776"/>
      <c r="P127" s="776"/>
      <c r="Q127" s="776"/>
      <c r="R127" s="110"/>
      <c r="S127" s="118"/>
      <c r="T127" s="580">
        <v>1</v>
      </c>
      <c r="U127" s="575">
        <f>T127</f>
        <v>1</v>
      </c>
      <c r="V127" s="218" t="b">
        <v>0</v>
      </c>
      <c r="W127" s="213">
        <f>IF(V127=TRUE,$X$116,0)</f>
        <v>0</v>
      </c>
      <c r="Y127" s="221">
        <f>SUM(W127)</f>
        <v>0</v>
      </c>
      <c r="Z127" s="224">
        <f>Y127/1</f>
        <v>0</v>
      </c>
    </row>
    <row r="128" spans="1:26" ht="22.5" customHeight="1" thickTop="1" x14ac:dyDescent="0.25"/>
    <row r="129" spans="1:26" ht="22.5" customHeight="1" x14ac:dyDescent="0.25">
      <c r="A129" s="88"/>
      <c r="B129" s="88"/>
      <c r="C129" s="88"/>
      <c r="D129" s="88"/>
      <c r="E129" s="88"/>
      <c r="F129" s="89"/>
      <c r="G129" s="90"/>
      <c r="H129" s="90"/>
      <c r="I129" s="89"/>
      <c r="J129" s="90"/>
      <c r="K129" s="90"/>
      <c r="L129" s="90"/>
      <c r="M129" s="90"/>
      <c r="N129" s="90"/>
      <c r="O129" s="90"/>
      <c r="P129" s="90"/>
      <c r="Q129" s="90"/>
      <c r="R129" s="90"/>
      <c r="S129" s="90"/>
    </row>
    <row r="130" spans="1:26" ht="22.5" customHeight="1" thickBot="1" x14ac:dyDescent="0.3">
      <c r="A130" s="27"/>
      <c r="B130" s="29"/>
      <c r="C130" s="93"/>
      <c r="D130" s="93"/>
      <c r="E130" s="93"/>
      <c r="F130" s="93"/>
      <c r="G130" s="90"/>
      <c r="H130" s="699" t="s">
        <v>176</v>
      </c>
      <c r="I130" s="699"/>
      <c r="J130" s="699"/>
      <c r="K130" s="699"/>
      <c r="L130" s="699"/>
      <c r="M130" s="699"/>
      <c r="N130" s="699"/>
      <c r="O130" s="699"/>
      <c r="P130" s="699"/>
      <c r="Q130" s="699"/>
      <c r="R130" s="699"/>
      <c r="S130" s="700"/>
    </row>
    <row r="131" spans="1:26" ht="7.5" customHeight="1" thickTop="1" x14ac:dyDescent="0.25">
      <c r="A131" s="27"/>
      <c r="B131" s="29"/>
      <c r="C131" s="93"/>
      <c r="D131" s="93"/>
      <c r="E131" s="93"/>
      <c r="F131" s="93"/>
      <c r="G131" s="90"/>
      <c r="H131" s="28"/>
      <c r="I131" s="27"/>
      <c r="J131" s="28"/>
      <c r="K131" s="28"/>
      <c r="L131" s="28"/>
      <c r="M131" s="28"/>
      <c r="N131" s="28"/>
      <c r="O131" s="28"/>
      <c r="P131" s="28"/>
      <c r="Q131" s="28"/>
      <c r="R131" s="30"/>
      <c r="S131" s="28"/>
    </row>
    <row r="132" spans="1:26" ht="108" customHeight="1" thickBot="1" x14ac:dyDescent="0.3">
      <c r="A132" s="27"/>
      <c r="B132" s="29"/>
      <c r="C132" s="93"/>
      <c r="D132" s="93"/>
      <c r="E132" s="93"/>
      <c r="F132" s="93"/>
      <c r="G132" s="90"/>
      <c r="H132" s="651" t="s">
        <v>177</v>
      </c>
      <c r="I132" s="651"/>
      <c r="J132" s="651"/>
      <c r="K132" s="651"/>
      <c r="L132" s="651"/>
      <c r="M132" s="651"/>
      <c r="N132" s="651"/>
      <c r="O132" s="651"/>
      <c r="P132" s="651"/>
      <c r="Q132" s="651"/>
      <c r="R132" s="651"/>
      <c r="S132" s="652"/>
    </row>
    <row r="133" spans="1:26" ht="7.5" customHeight="1" thickTop="1" x14ac:dyDescent="0.25">
      <c r="A133" s="27"/>
      <c r="B133" s="29"/>
      <c r="C133" s="93"/>
      <c r="D133" s="93"/>
      <c r="E133" s="93"/>
      <c r="F133" s="93"/>
      <c r="G133" s="90"/>
      <c r="H133" s="32"/>
      <c r="I133" s="31"/>
      <c r="J133" s="32"/>
      <c r="K133" s="32"/>
      <c r="L133" s="32"/>
      <c r="M133" s="32"/>
      <c r="N133" s="32"/>
      <c r="O133" s="32"/>
      <c r="P133" s="32"/>
      <c r="Q133" s="32"/>
      <c r="R133" s="32"/>
      <c r="S133" s="32"/>
    </row>
    <row r="134" spans="1:26" ht="22.5" customHeight="1" thickBot="1" x14ac:dyDescent="0.3">
      <c r="A134" s="27"/>
      <c r="B134" s="29"/>
      <c r="C134" s="93"/>
      <c r="D134" s="93"/>
      <c r="E134" s="93"/>
      <c r="F134" s="93"/>
      <c r="G134" s="90"/>
      <c r="H134" s="653" t="s">
        <v>117</v>
      </c>
      <c r="I134" s="654"/>
      <c r="J134" s="685" t="s">
        <v>178</v>
      </c>
      <c r="K134" s="686"/>
      <c r="L134" s="686"/>
      <c r="M134" s="686"/>
      <c r="N134" s="686"/>
      <c r="O134" s="686"/>
      <c r="P134" s="686"/>
      <c r="Q134" s="686"/>
      <c r="R134" s="686"/>
      <c r="S134" s="687"/>
      <c r="V134" s="373" t="s">
        <v>945</v>
      </c>
      <c r="W134" s="252">
        <f>(U139+U141+U144+U147)/4</f>
        <v>1</v>
      </c>
    </row>
    <row r="135" spans="1:26" ht="7.5" customHeight="1" thickTop="1" x14ac:dyDescent="0.25">
      <c r="A135" s="27"/>
      <c r="B135" s="29"/>
      <c r="C135" s="93"/>
      <c r="D135" s="93"/>
      <c r="E135" s="93"/>
      <c r="F135" s="93"/>
      <c r="G135" s="90"/>
      <c r="H135" s="28"/>
      <c r="I135" s="27"/>
      <c r="J135" s="28"/>
      <c r="K135" s="28"/>
      <c r="L135" s="28"/>
      <c r="M135" s="28"/>
      <c r="N135" s="28"/>
      <c r="O135" s="28"/>
      <c r="P135" s="28"/>
      <c r="Q135" s="28"/>
      <c r="R135" s="30"/>
      <c r="S135" s="28"/>
    </row>
    <row r="136" spans="1:26" ht="123.75" customHeight="1" thickBot="1" x14ac:dyDescent="0.3">
      <c r="A136" s="27"/>
      <c r="B136" s="29"/>
      <c r="C136" s="93"/>
      <c r="D136" s="93"/>
      <c r="E136" s="93"/>
      <c r="F136" s="93"/>
      <c r="G136" s="90"/>
      <c r="H136" s="658" t="s">
        <v>179</v>
      </c>
      <c r="I136" s="659"/>
      <c r="J136" s="659"/>
      <c r="K136" s="659"/>
      <c r="L136" s="659"/>
      <c r="M136" s="659"/>
      <c r="N136" s="659"/>
      <c r="O136" s="659"/>
      <c r="P136" s="659"/>
      <c r="Q136" s="659"/>
      <c r="R136" s="659"/>
      <c r="S136" s="660"/>
    </row>
    <row r="137" spans="1:26" ht="7.5" customHeight="1" thickTop="1" x14ac:dyDescent="0.25">
      <c r="A137" s="27"/>
      <c r="B137" s="29"/>
      <c r="C137" s="93"/>
      <c r="D137" s="93"/>
      <c r="E137" s="93"/>
      <c r="F137" s="93"/>
      <c r="G137" s="90"/>
      <c r="H137" s="90"/>
      <c r="I137" s="111"/>
      <c r="J137" s="90"/>
      <c r="K137" s="90"/>
      <c r="L137" s="90"/>
      <c r="M137" s="90"/>
      <c r="N137" s="90"/>
      <c r="O137" s="90"/>
      <c r="P137" s="90"/>
      <c r="Q137" s="90"/>
      <c r="R137" s="90"/>
      <c r="S137" s="90"/>
    </row>
    <row r="138" spans="1:26" ht="41.25" customHeight="1" thickBot="1" x14ac:dyDescent="0.3">
      <c r="A138" s="29"/>
      <c r="B138" s="29"/>
      <c r="C138" s="93"/>
      <c r="D138" s="93"/>
      <c r="E138" s="93"/>
      <c r="F138" s="93"/>
      <c r="G138" s="90"/>
      <c r="H138" s="35" t="s">
        <v>120</v>
      </c>
      <c r="I138" s="51" t="s">
        <v>946</v>
      </c>
      <c r="J138" s="36" t="s">
        <v>121</v>
      </c>
      <c r="K138" s="98"/>
      <c r="L138" s="98"/>
      <c r="M138" s="98"/>
      <c r="N138" s="98"/>
      <c r="O138" s="98"/>
      <c r="P138" s="98"/>
      <c r="Q138" s="98"/>
      <c r="R138" s="93"/>
      <c r="S138" s="35" t="s">
        <v>122</v>
      </c>
      <c r="V138" s="210" t="s">
        <v>825</v>
      </c>
      <c r="W138" s="211" t="s">
        <v>826</v>
      </c>
      <c r="X138" s="211" t="s">
        <v>827</v>
      </c>
      <c r="Y138" s="217" t="s">
        <v>835</v>
      </c>
      <c r="Z138" s="225" t="s">
        <v>863</v>
      </c>
    </row>
    <row r="139" spans="1:26" ht="54.75" customHeight="1" thickTop="1" thickBot="1" x14ac:dyDescent="0.3">
      <c r="A139" s="58" t="s">
        <v>123</v>
      </c>
      <c r="B139" s="29"/>
      <c r="C139" s="101" t="s">
        <v>124</v>
      </c>
      <c r="D139" s="101" t="s">
        <v>125</v>
      </c>
      <c r="E139" s="101" t="s">
        <v>126</v>
      </c>
      <c r="F139" s="101" t="s">
        <v>127</v>
      </c>
      <c r="G139" s="90"/>
      <c r="H139" s="59" t="s">
        <v>128</v>
      </c>
      <c r="I139" s="102" t="s">
        <v>158</v>
      </c>
      <c r="J139" s="669" t="s">
        <v>180</v>
      </c>
      <c r="K139" s="670"/>
      <c r="L139" s="670"/>
      <c r="M139" s="670"/>
      <c r="N139" s="670"/>
      <c r="O139" s="670"/>
      <c r="P139" s="670"/>
      <c r="Q139" s="670"/>
      <c r="R139" s="231"/>
      <c r="S139" s="118"/>
      <c r="T139" s="580">
        <v>1</v>
      </c>
      <c r="U139" s="575">
        <f>T139</f>
        <v>1</v>
      </c>
      <c r="V139" s="218" t="b">
        <v>0</v>
      </c>
      <c r="W139" s="213">
        <f>IF(V139=TRUE,$X$139,0)</f>
        <v>0</v>
      </c>
      <c r="X139" s="218">
        <v>1</v>
      </c>
      <c r="Y139" s="221">
        <f>SUM(W139)</f>
        <v>0</v>
      </c>
      <c r="Z139" s="224">
        <f>Y139/1</f>
        <v>0</v>
      </c>
    </row>
    <row r="140" spans="1:26" ht="41.25" customHeight="1" thickTop="1" thickBot="1" x14ac:dyDescent="0.3">
      <c r="A140" s="58" t="s">
        <v>123</v>
      </c>
      <c r="B140" s="29"/>
      <c r="C140" s="93"/>
      <c r="D140" s="93"/>
      <c r="E140" s="93"/>
      <c r="F140" s="93"/>
      <c r="G140" s="90"/>
      <c r="H140" s="59" t="s">
        <v>131</v>
      </c>
      <c r="I140" s="102" t="s">
        <v>257</v>
      </c>
      <c r="J140" s="688" t="s">
        <v>258</v>
      </c>
      <c r="K140" s="760"/>
      <c r="L140" s="760"/>
      <c r="M140" s="760"/>
      <c r="N140" s="760"/>
      <c r="O140" s="760"/>
      <c r="P140" s="760"/>
      <c r="Q140" s="760"/>
      <c r="R140" s="107"/>
      <c r="S140" s="108"/>
      <c r="V140" s="472" t="b">
        <f>IF(AND(V141=TRUE),TRUE,FALSE)</f>
        <v>0</v>
      </c>
    </row>
    <row r="141" spans="1:26" ht="41.25" customHeight="1" thickTop="1" thickBot="1" x14ac:dyDescent="0.3">
      <c r="A141" s="58" t="s">
        <v>123</v>
      </c>
      <c r="B141" s="29"/>
      <c r="C141" s="116"/>
      <c r="D141" s="101" t="s">
        <v>125</v>
      </c>
      <c r="E141" s="101" t="s">
        <v>126</v>
      </c>
      <c r="F141" s="101" t="s">
        <v>127</v>
      </c>
      <c r="G141" s="90"/>
      <c r="H141" s="59" t="s">
        <v>131</v>
      </c>
      <c r="I141" s="114" t="s">
        <v>259</v>
      </c>
      <c r="J141" s="771" t="s">
        <v>260</v>
      </c>
      <c r="K141" s="772"/>
      <c r="L141" s="772"/>
      <c r="M141" s="772"/>
      <c r="N141" s="772"/>
      <c r="O141" s="772"/>
      <c r="P141" s="772"/>
      <c r="Q141" s="772"/>
      <c r="R141" s="121"/>
      <c r="S141" s="118"/>
      <c r="T141" s="580">
        <v>0.5</v>
      </c>
      <c r="U141" s="575">
        <f>T141+T142</f>
        <v>1</v>
      </c>
      <c r="V141" s="218" t="b">
        <v>0</v>
      </c>
      <c r="W141" s="213">
        <f>IF(V141=TRUE,$X$141,0)</f>
        <v>0</v>
      </c>
      <c r="X141" s="218">
        <v>0.5</v>
      </c>
      <c r="Y141" s="221">
        <f>SUM(W141:W142)</f>
        <v>0</v>
      </c>
      <c r="Z141" s="224">
        <f>Y141/1</f>
        <v>0</v>
      </c>
    </row>
    <row r="142" spans="1:26" ht="41.25" customHeight="1" thickTop="1" thickBot="1" x14ac:dyDescent="0.3">
      <c r="A142" s="58" t="s">
        <v>347</v>
      </c>
      <c r="B142" s="29"/>
      <c r="C142" s="116"/>
      <c r="D142" s="116"/>
      <c r="E142" s="101" t="s">
        <v>126</v>
      </c>
      <c r="F142" s="101" t="s">
        <v>127</v>
      </c>
      <c r="G142" s="90"/>
      <c r="H142" s="59" t="s">
        <v>131</v>
      </c>
      <c r="I142" s="106" t="s">
        <v>407</v>
      </c>
      <c r="J142" s="920" t="s">
        <v>408</v>
      </c>
      <c r="K142" s="921"/>
      <c r="L142" s="921"/>
      <c r="M142" s="921"/>
      <c r="N142" s="921"/>
      <c r="O142" s="921"/>
      <c r="P142" s="921"/>
      <c r="Q142" s="921"/>
      <c r="R142" s="121"/>
      <c r="S142" s="118"/>
      <c r="T142" s="580">
        <v>0.5</v>
      </c>
      <c r="V142" s="218" t="b">
        <v>0</v>
      </c>
      <c r="W142" s="213">
        <f>IF(V142=TRUE,$X$141,0)</f>
        <v>0</v>
      </c>
    </row>
    <row r="143" spans="1:26" ht="54.75" customHeight="1" thickTop="1" thickBot="1" x14ac:dyDescent="0.3">
      <c r="A143" s="58" t="s">
        <v>123</v>
      </c>
      <c r="B143" s="29"/>
      <c r="C143" s="93"/>
      <c r="D143" s="93"/>
      <c r="E143" s="93"/>
      <c r="F143" s="93"/>
      <c r="G143" s="90"/>
      <c r="H143" s="59" t="s">
        <v>250</v>
      </c>
      <c r="I143" s="106" t="s">
        <v>243</v>
      </c>
      <c r="J143" s="706" t="s">
        <v>972</v>
      </c>
      <c r="K143" s="807"/>
      <c r="L143" s="807"/>
      <c r="M143" s="807"/>
      <c r="N143" s="807"/>
      <c r="O143" s="807"/>
      <c r="P143" s="807"/>
      <c r="Q143" s="807"/>
      <c r="R143" s="107"/>
      <c r="S143" s="52"/>
      <c r="V143" s="472" t="b">
        <f>IF(AND(V144=TRUE,V145=TRUE),TRUE,FALSE)</f>
        <v>0</v>
      </c>
    </row>
    <row r="144" spans="1:26" ht="60.75" customHeight="1" thickTop="1" thickBot="1" x14ac:dyDescent="0.3">
      <c r="A144" s="58" t="s">
        <v>123</v>
      </c>
      <c r="B144" s="29"/>
      <c r="C144" s="116"/>
      <c r="D144" s="116"/>
      <c r="E144" s="101" t="s">
        <v>126</v>
      </c>
      <c r="F144" s="101" t="s">
        <v>127</v>
      </c>
      <c r="G144" s="90"/>
      <c r="H144" s="59" t="s">
        <v>250</v>
      </c>
      <c r="I144" s="109" t="s">
        <v>245</v>
      </c>
      <c r="J144" s="773" t="s">
        <v>305</v>
      </c>
      <c r="K144" s="774"/>
      <c r="L144" s="774"/>
      <c r="M144" s="774"/>
      <c r="N144" s="774"/>
      <c r="O144" s="774"/>
      <c r="P144" s="774"/>
      <c r="Q144" s="774"/>
      <c r="R144" s="93"/>
      <c r="S144" s="118"/>
      <c r="T144" s="580">
        <v>0.5</v>
      </c>
      <c r="U144" s="575">
        <f>T144+T145</f>
        <v>1</v>
      </c>
      <c r="V144" s="218" t="b">
        <v>0</v>
      </c>
      <c r="W144" s="213">
        <f>IF(V144=TRUE,$X$141,0)</f>
        <v>0</v>
      </c>
      <c r="Y144" s="221">
        <f>SUM(W144:W145)</f>
        <v>0</v>
      </c>
      <c r="Z144" s="224">
        <f>Y144/1</f>
        <v>0</v>
      </c>
    </row>
    <row r="145" spans="1:26" ht="41.25" customHeight="1" thickTop="1" thickBot="1" x14ac:dyDescent="0.3">
      <c r="A145" s="58" t="s">
        <v>123</v>
      </c>
      <c r="B145" s="29"/>
      <c r="C145" s="116"/>
      <c r="D145" s="116"/>
      <c r="E145" s="101" t="s">
        <v>126</v>
      </c>
      <c r="F145" s="101" t="s">
        <v>127</v>
      </c>
      <c r="G145" s="90"/>
      <c r="H145" s="59" t="s">
        <v>250</v>
      </c>
      <c r="I145" s="109" t="s">
        <v>306</v>
      </c>
      <c r="J145" s="773" t="s">
        <v>307</v>
      </c>
      <c r="K145" s="779"/>
      <c r="L145" s="779"/>
      <c r="M145" s="779"/>
      <c r="N145" s="779"/>
      <c r="O145" s="779"/>
      <c r="P145" s="779"/>
      <c r="Q145" s="779"/>
      <c r="R145" s="93"/>
      <c r="S145" s="118"/>
      <c r="T145" s="580">
        <v>0.5</v>
      </c>
      <c r="V145" s="218" t="b">
        <v>0</v>
      </c>
      <c r="W145" s="213">
        <f>IF(V145=TRUE,$X$141,0)</f>
        <v>0</v>
      </c>
    </row>
    <row r="146" spans="1:26" ht="41.25" customHeight="1" thickTop="1" thickBot="1" x14ac:dyDescent="0.3">
      <c r="A146" s="58" t="s">
        <v>123</v>
      </c>
      <c r="B146" s="29"/>
      <c r="C146" s="93"/>
      <c r="D146" s="93"/>
      <c r="E146" s="93"/>
      <c r="F146" s="93"/>
      <c r="G146" s="90"/>
      <c r="H146" s="59" t="s">
        <v>160</v>
      </c>
      <c r="I146" s="102" t="s">
        <v>308</v>
      </c>
      <c r="J146" s="763" t="s">
        <v>309</v>
      </c>
      <c r="K146" s="764"/>
      <c r="L146" s="764"/>
      <c r="M146" s="764"/>
      <c r="N146" s="764"/>
      <c r="O146" s="764"/>
      <c r="P146" s="764"/>
      <c r="Q146" s="764"/>
      <c r="R146" s="107"/>
      <c r="S146" s="52"/>
      <c r="V146" s="472" t="b">
        <f>IF(AND(V147=TRUE,V148=TRUE),TRUE,FALSE)</f>
        <v>0</v>
      </c>
    </row>
    <row r="147" spans="1:26" ht="59.25" customHeight="1" thickTop="1" thickBot="1" x14ac:dyDescent="0.3">
      <c r="A147" s="58" t="s">
        <v>123</v>
      </c>
      <c r="B147" s="29"/>
      <c r="C147" s="116"/>
      <c r="D147" s="116"/>
      <c r="E147" s="101" t="s">
        <v>126</v>
      </c>
      <c r="F147" s="101" t="s">
        <v>127</v>
      </c>
      <c r="G147" s="90"/>
      <c r="H147" s="59" t="s">
        <v>160</v>
      </c>
      <c r="I147" s="114" t="s">
        <v>310</v>
      </c>
      <c r="J147" s="773" t="s">
        <v>311</v>
      </c>
      <c r="K147" s="774"/>
      <c r="L147" s="774"/>
      <c r="M147" s="774"/>
      <c r="N147" s="774"/>
      <c r="O147" s="774"/>
      <c r="P147" s="774"/>
      <c r="Q147" s="774"/>
      <c r="R147" s="93"/>
      <c r="S147" s="118"/>
      <c r="T147" s="580">
        <v>0.5</v>
      </c>
      <c r="U147" s="575">
        <f>T147+T148</f>
        <v>1</v>
      </c>
      <c r="V147" s="218" t="b">
        <v>0</v>
      </c>
      <c r="W147" s="213">
        <f>IF(V147=TRUE,$X$141,0)</f>
        <v>0</v>
      </c>
      <c r="Y147" s="221">
        <f>SUM(W147:W148)</f>
        <v>0</v>
      </c>
      <c r="Z147" s="224">
        <f>Y147/1</f>
        <v>0</v>
      </c>
    </row>
    <row r="148" spans="1:26" ht="41.25" customHeight="1" thickTop="1" thickBot="1" x14ac:dyDescent="0.3">
      <c r="A148" s="58" t="s">
        <v>123</v>
      </c>
      <c r="B148" s="29"/>
      <c r="C148" s="116"/>
      <c r="D148" s="116"/>
      <c r="E148" s="101" t="s">
        <v>126</v>
      </c>
      <c r="F148" s="101" t="s">
        <v>127</v>
      </c>
      <c r="G148" s="90"/>
      <c r="H148" s="59" t="s">
        <v>160</v>
      </c>
      <c r="I148" s="114" t="s">
        <v>312</v>
      </c>
      <c r="J148" s="775" t="s">
        <v>313</v>
      </c>
      <c r="K148" s="776"/>
      <c r="L148" s="776"/>
      <c r="M148" s="776"/>
      <c r="N148" s="776"/>
      <c r="O148" s="776"/>
      <c r="P148" s="776"/>
      <c r="Q148" s="776"/>
      <c r="R148" s="110"/>
      <c r="S148" s="118"/>
      <c r="T148" s="580">
        <v>0.5</v>
      </c>
      <c r="V148" s="218" t="b">
        <v>0</v>
      </c>
      <c r="W148" s="213">
        <f>IF(V148=TRUE,$X$141,0)</f>
        <v>0</v>
      </c>
    </row>
    <row r="149" spans="1:26" ht="23.25" customHeight="1" thickTop="1" x14ac:dyDescent="0.25">
      <c r="A149" s="88"/>
      <c r="B149" s="88"/>
      <c r="C149" s="88"/>
      <c r="D149" s="88"/>
      <c r="E149" s="88"/>
      <c r="F149" s="89"/>
      <c r="G149" s="90"/>
      <c r="H149" s="90"/>
      <c r="I149" s="89"/>
      <c r="J149" s="90"/>
      <c r="K149" s="90"/>
      <c r="L149" s="90"/>
      <c r="M149" s="90"/>
      <c r="N149" s="90"/>
      <c r="O149" s="90"/>
      <c r="P149" s="90"/>
      <c r="Q149" s="90"/>
      <c r="R149" s="90"/>
      <c r="S149" s="90"/>
    </row>
    <row r="150" spans="1:26" ht="22.5" customHeight="1" thickBot="1" x14ac:dyDescent="0.3">
      <c r="A150" s="88"/>
      <c r="B150" s="88"/>
      <c r="C150" s="88"/>
      <c r="D150" s="88"/>
      <c r="E150" s="88"/>
      <c r="F150" s="89"/>
      <c r="G150" s="90"/>
      <c r="H150" s="653" t="s">
        <v>117</v>
      </c>
      <c r="I150" s="654"/>
      <c r="J150" s="685" t="s">
        <v>181</v>
      </c>
      <c r="K150" s="686"/>
      <c r="L150" s="686"/>
      <c r="M150" s="686"/>
      <c r="N150" s="686"/>
      <c r="O150" s="686"/>
      <c r="P150" s="686"/>
      <c r="Q150" s="686"/>
      <c r="R150" s="686"/>
      <c r="S150" s="687"/>
      <c r="V150" s="372" t="s">
        <v>945</v>
      </c>
      <c r="W150" s="250">
        <f>(U155+U158+U164+U173)/4</f>
        <v>1</v>
      </c>
    </row>
    <row r="151" spans="1:26" ht="7.5" customHeight="1" thickTop="1" x14ac:dyDescent="0.25">
      <c r="A151" s="27"/>
      <c r="B151" s="29"/>
      <c r="C151" s="93"/>
      <c r="D151" s="93"/>
      <c r="E151" s="93"/>
      <c r="F151" s="93"/>
      <c r="G151" s="90"/>
      <c r="H151" s="28"/>
      <c r="I151" s="27"/>
      <c r="J151" s="28"/>
      <c r="K151" s="28"/>
      <c r="L151" s="28"/>
      <c r="M151" s="28"/>
      <c r="N151" s="28"/>
      <c r="O151" s="28"/>
      <c r="P151" s="28"/>
      <c r="Q151" s="28"/>
      <c r="R151" s="30"/>
      <c r="S151" s="28"/>
    </row>
    <row r="152" spans="1:26" ht="132" customHeight="1" thickBot="1" x14ac:dyDescent="0.3">
      <c r="A152" s="27"/>
      <c r="B152" s="29"/>
      <c r="C152" s="93"/>
      <c r="D152" s="93"/>
      <c r="E152" s="93"/>
      <c r="F152" s="93"/>
      <c r="G152" s="90"/>
      <c r="H152" s="658" t="s">
        <v>182</v>
      </c>
      <c r="I152" s="659"/>
      <c r="J152" s="659"/>
      <c r="K152" s="659"/>
      <c r="L152" s="659"/>
      <c r="M152" s="659"/>
      <c r="N152" s="659"/>
      <c r="O152" s="659"/>
      <c r="P152" s="659"/>
      <c r="Q152" s="659"/>
      <c r="R152" s="659"/>
      <c r="S152" s="660"/>
    </row>
    <row r="153" spans="1:26" ht="7.5" customHeight="1" thickTop="1" x14ac:dyDescent="0.25">
      <c r="A153" s="27"/>
      <c r="B153" s="29"/>
      <c r="C153" s="93"/>
      <c r="D153" s="93"/>
      <c r="E153" s="93"/>
      <c r="F153" s="93"/>
      <c r="G153" s="90"/>
      <c r="H153" s="90"/>
      <c r="I153" s="111"/>
      <c r="J153" s="90"/>
      <c r="K153" s="90"/>
      <c r="L153" s="90"/>
      <c r="M153" s="90"/>
      <c r="N153" s="90"/>
      <c r="O153" s="90"/>
      <c r="P153" s="90"/>
      <c r="Q153" s="90"/>
      <c r="R153" s="90"/>
      <c r="S153" s="90"/>
    </row>
    <row r="154" spans="1:26" ht="41.25" customHeight="1" thickBot="1" x14ac:dyDescent="0.3">
      <c r="A154" s="29"/>
      <c r="B154" s="29"/>
      <c r="C154" s="93"/>
      <c r="D154" s="93"/>
      <c r="E154" s="93"/>
      <c r="F154" s="93"/>
      <c r="G154" s="90"/>
      <c r="H154" s="35" t="s">
        <v>120</v>
      </c>
      <c r="I154" s="51" t="s">
        <v>946</v>
      </c>
      <c r="J154" s="36" t="s">
        <v>121</v>
      </c>
      <c r="K154" s="98"/>
      <c r="L154" s="98"/>
      <c r="M154" s="98"/>
      <c r="N154" s="98"/>
      <c r="O154" s="98"/>
      <c r="P154" s="98"/>
      <c r="Q154" s="98"/>
      <c r="R154" s="93"/>
      <c r="S154" s="35" t="s">
        <v>122</v>
      </c>
      <c r="V154" s="210" t="s">
        <v>825</v>
      </c>
      <c r="W154" s="211" t="s">
        <v>826</v>
      </c>
      <c r="X154" s="211" t="s">
        <v>827</v>
      </c>
      <c r="Y154" s="217" t="s">
        <v>843</v>
      </c>
      <c r="Z154" s="225" t="s">
        <v>863</v>
      </c>
    </row>
    <row r="155" spans="1:26" ht="53.25" customHeight="1" thickTop="1" thickBot="1" x14ac:dyDescent="0.3">
      <c r="A155" s="58" t="s">
        <v>123</v>
      </c>
      <c r="B155" s="29"/>
      <c r="C155" s="101" t="s">
        <v>124</v>
      </c>
      <c r="D155" s="101" t="s">
        <v>125</v>
      </c>
      <c r="E155" s="101" t="s">
        <v>126</v>
      </c>
      <c r="F155" s="101" t="s">
        <v>127</v>
      </c>
      <c r="G155" s="90"/>
      <c r="H155" s="59" t="s">
        <v>128</v>
      </c>
      <c r="I155" s="102" t="s">
        <v>183</v>
      </c>
      <c r="J155" s="669" t="s">
        <v>184</v>
      </c>
      <c r="K155" s="670"/>
      <c r="L155" s="670"/>
      <c r="M155" s="670"/>
      <c r="N155" s="670"/>
      <c r="O155" s="670"/>
      <c r="P155" s="670"/>
      <c r="Q155" s="670"/>
      <c r="R155" s="115"/>
      <c r="S155" s="118"/>
      <c r="T155" s="580">
        <v>0.5</v>
      </c>
      <c r="U155" s="575">
        <f>T155+T156</f>
        <v>1</v>
      </c>
      <c r="V155" s="218" t="b">
        <v>0</v>
      </c>
      <c r="W155" s="213">
        <f>IF(V155=TRUE,$X$155,0)</f>
        <v>0</v>
      </c>
      <c r="X155" s="218">
        <v>0.5</v>
      </c>
      <c r="Y155" s="221">
        <f>SUM(W155:W156)</f>
        <v>0</v>
      </c>
      <c r="Z155" s="224">
        <f>Y155/1</f>
        <v>0</v>
      </c>
    </row>
    <row r="156" spans="1:26" ht="69" customHeight="1" thickTop="1" thickBot="1" x14ac:dyDescent="0.3">
      <c r="A156" s="58" t="s">
        <v>123</v>
      </c>
      <c r="B156" s="29"/>
      <c r="C156" s="101" t="s">
        <v>124</v>
      </c>
      <c r="D156" s="101" t="s">
        <v>125</v>
      </c>
      <c r="E156" s="101" t="s">
        <v>126</v>
      </c>
      <c r="F156" s="101" t="s">
        <v>127</v>
      </c>
      <c r="G156" s="90"/>
      <c r="H156" s="59" t="s">
        <v>128</v>
      </c>
      <c r="I156" s="102" t="s">
        <v>185</v>
      </c>
      <c r="J156" s="669" t="s">
        <v>186</v>
      </c>
      <c r="K156" s="670"/>
      <c r="L156" s="670"/>
      <c r="M156" s="670"/>
      <c r="N156" s="670"/>
      <c r="O156" s="670"/>
      <c r="P156" s="670"/>
      <c r="Q156" s="670"/>
      <c r="R156" s="115"/>
      <c r="S156" s="118"/>
      <c r="T156" s="580">
        <v>0.5</v>
      </c>
      <c r="V156" s="218" t="b">
        <v>0</v>
      </c>
      <c r="W156" s="213">
        <f>IF(V156=TRUE,$X$155,0)</f>
        <v>0</v>
      </c>
    </row>
    <row r="157" spans="1:26" ht="41.25" customHeight="1" thickTop="1" thickBot="1" x14ac:dyDescent="0.3">
      <c r="A157" s="58" t="s">
        <v>123</v>
      </c>
      <c r="B157" s="29"/>
      <c r="C157" s="93"/>
      <c r="D157" s="93"/>
      <c r="E157" s="93"/>
      <c r="F157" s="93"/>
      <c r="G157" s="90"/>
      <c r="H157" s="59" t="s">
        <v>131</v>
      </c>
      <c r="I157" s="102" t="s">
        <v>187</v>
      </c>
      <c r="J157" s="688" t="s">
        <v>188</v>
      </c>
      <c r="K157" s="760"/>
      <c r="L157" s="760"/>
      <c r="M157" s="760"/>
      <c r="N157" s="760"/>
      <c r="O157" s="760"/>
      <c r="P157" s="760"/>
      <c r="Q157" s="760"/>
      <c r="R157" s="107"/>
      <c r="S157" s="108"/>
      <c r="V157" s="472" t="b">
        <f>IF(AND(V158=TRUE,V159=TRUE,V160=TRUE,V161=TRUE),TRUE,FALSE)</f>
        <v>0</v>
      </c>
    </row>
    <row r="158" spans="1:26" ht="41.25" customHeight="1" thickTop="1" thickBot="1" x14ac:dyDescent="0.3">
      <c r="A158" s="58" t="s">
        <v>123</v>
      </c>
      <c r="B158" s="29"/>
      <c r="C158" s="101" t="s">
        <v>124</v>
      </c>
      <c r="D158" s="101" t="s">
        <v>125</v>
      </c>
      <c r="E158" s="101" t="s">
        <v>126</v>
      </c>
      <c r="F158" s="101" t="s">
        <v>127</v>
      </c>
      <c r="G158" s="90"/>
      <c r="H158" s="59" t="s">
        <v>131</v>
      </c>
      <c r="I158" s="122" t="s">
        <v>189</v>
      </c>
      <c r="J158" s="773" t="s">
        <v>190</v>
      </c>
      <c r="K158" s="779"/>
      <c r="L158" s="779"/>
      <c r="M158" s="779"/>
      <c r="N158" s="779"/>
      <c r="O158" s="779"/>
      <c r="P158" s="779"/>
      <c r="Q158" s="779"/>
      <c r="R158" s="780"/>
      <c r="S158" s="118"/>
      <c r="T158" s="580">
        <f>1/4</f>
        <v>0.25</v>
      </c>
      <c r="U158" s="575">
        <f>T158+T159+T160+T161</f>
        <v>1</v>
      </c>
      <c r="V158" s="218" t="b">
        <v>0</v>
      </c>
      <c r="W158" s="213">
        <f>IF(V158=TRUE,$X$158,0)</f>
        <v>0</v>
      </c>
      <c r="X158" s="218">
        <v>0.25</v>
      </c>
      <c r="Y158" s="221">
        <f>SUM(W158:W161)</f>
        <v>0</v>
      </c>
      <c r="Z158" s="224">
        <f>Y158/1</f>
        <v>0</v>
      </c>
    </row>
    <row r="159" spans="1:26" ht="41.25" customHeight="1" thickTop="1" thickBot="1" x14ac:dyDescent="0.3">
      <c r="A159" s="58" t="s">
        <v>347</v>
      </c>
      <c r="B159" s="29"/>
      <c r="C159" s="101" t="s">
        <v>124</v>
      </c>
      <c r="D159" s="101" t="s">
        <v>125</v>
      </c>
      <c r="E159" s="101" t="s">
        <v>126</v>
      </c>
      <c r="F159" s="101" t="s">
        <v>127</v>
      </c>
      <c r="G159" s="90"/>
      <c r="H159" s="59" t="s">
        <v>131</v>
      </c>
      <c r="I159" s="114" t="s">
        <v>367</v>
      </c>
      <c r="J159" s="773" t="s">
        <v>368</v>
      </c>
      <c r="K159" s="774"/>
      <c r="L159" s="774"/>
      <c r="M159" s="774"/>
      <c r="N159" s="774"/>
      <c r="O159" s="774"/>
      <c r="P159" s="774"/>
      <c r="Q159" s="774"/>
      <c r="R159" s="93"/>
      <c r="S159" s="118"/>
      <c r="T159" s="580">
        <f>1/4</f>
        <v>0.25</v>
      </c>
      <c r="V159" s="218" t="b">
        <v>0</v>
      </c>
      <c r="W159" s="213">
        <f>IF(V159=TRUE,$X$158,0)</f>
        <v>0</v>
      </c>
    </row>
    <row r="160" spans="1:26" ht="41.25" customHeight="1" thickTop="1" thickBot="1" x14ac:dyDescent="0.3">
      <c r="A160" s="58" t="s">
        <v>123</v>
      </c>
      <c r="B160" s="29"/>
      <c r="C160" s="101" t="s">
        <v>124</v>
      </c>
      <c r="D160" s="101" t="s">
        <v>125</v>
      </c>
      <c r="E160" s="101" t="s">
        <v>126</v>
      </c>
      <c r="F160" s="101" t="s">
        <v>127</v>
      </c>
      <c r="G160" s="90"/>
      <c r="H160" s="59" t="s">
        <v>131</v>
      </c>
      <c r="I160" s="114" t="s">
        <v>191</v>
      </c>
      <c r="J160" s="773" t="s">
        <v>192</v>
      </c>
      <c r="K160" s="774"/>
      <c r="L160" s="774"/>
      <c r="M160" s="774"/>
      <c r="N160" s="774"/>
      <c r="O160" s="774"/>
      <c r="P160" s="774"/>
      <c r="Q160" s="774"/>
      <c r="R160" s="93"/>
      <c r="S160" s="118"/>
      <c r="T160" s="580">
        <f>1/4</f>
        <v>0.25</v>
      </c>
      <c r="V160" s="218" t="b">
        <v>0</v>
      </c>
      <c r="W160" s="213">
        <f>IF(V160=TRUE,$X$158,0)</f>
        <v>0</v>
      </c>
    </row>
    <row r="161" spans="1:26" ht="48.75" customHeight="1" thickTop="1" thickBot="1" x14ac:dyDescent="0.3">
      <c r="A161" s="58" t="s">
        <v>123</v>
      </c>
      <c r="B161" s="29"/>
      <c r="C161" s="101" t="s">
        <v>124</v>
      </c>
      <c r="D161" s="101" t="s">
        <v>125</v>
      </c>
      <c r="E161" s="101" t="s">
        <v>126</v>
      </c>
      <c r="F161" s="101" t="s">
        <v>127</v>
      </c>
      <c r="G161" s="90"/>
      <c r="H161" s="59" t="s">
        <v>131</v>
      </c>
      <c r="I161" s="114" t="s">
        <v>193</v>
      </c>
      <c r="J161" s="775" t="s">
        <v>194</v>
      </c>
      <c r="K161" s="776"/>
      <c r="L161" s="776"/>
      <c r="M161" s="776"/>
      <c r="N161" s="776"/>
      <c r="O161" s="776"/>
      <c r="P161" s="776"/>
      <c r="Q161" s="776"/>
      <c r="R161" s="121"/>
      <c r="S161" s="118"/>
      <c r="T161" s="580">
        <f>1/4</f>
        <v>0.25</v>
      </c>
      <c r="V161" s="218" t="b">
        <v>0</v>
      </c>
      <c r="W161" s="213">
        <f>IF(V161=TRUE,$X$158,0)</f>
        <v>0</v>
      </c>
      <c r="Y161"/>
      <c r="Z161"/>
    </row>
    <row r="162" spans="1:26" ht="48.75" customHeight="1" thickTop="1" thickBot="1" x14ac:dyDescent="0.3">
      <c r="A162" s="58"/>
      <c r="B162" s="29"/>
      <c r="C162" s="101"/>
      <c r="D162" s="101"/>
      <c r="E162" s="101"/>
      <c r="F162" s="101"/>
      <c r="G162" s="90"/>
      <c r="H162" s="59" t="s">
        <v>250</v>
      </c>
      <c r="I162" s="102" t="s">
        <v>261</v>
      </c>
      <c r="J162" s="763" t="s">
        <v>955</v>
      </c>
      <c r="K162" s="764"/>
      <c r="L162" s="764"/>
      <c r="M162" s="764"/>
      <c r="N162" s="764"/>
      <c r="O162" s="764"/>
      <c r="P162" s="764"/>
      <c r="Q162" s="764"/>
      <c r="R162" s="107"/>
      <c r="S162" s="108"/>
      <c r="V162" s="472" t="b">
        <f>IF(AND(V163=TRUE,V167=TRUE),TRUE,FALSE)</f>
        <v>0</v>
      </c>
      <c r="Y162"/>
      <c r="Z162"/>
    </row>
    <row r="163" spans="1:26" ht="48.75" customHeight="1" thickTop="1" thickBot="1" x14ac:dyDescent="0.3">
      <c r="A163" s="58" t="s">
        <v>347</v>
      </c>
      <c r="B163" s="29"/>
      <c r="C163" s="112"/>
      <c r="D163" s="112"/>
      <c r="E163" s="93"/>
      <c r="F163" s="93"/>
      <c r="G163" s="90"/>
      <c r="H163" s="59" t="s">
        <v>250</v>
      </c>
      <c r="I163" s="114"/>
      <c r="J163" s="777" t="s">
        <v>369</v>
      </c>
      <c r="K163" s="777"/>
      <c r="L163" s="777"/>
      <c r="M163" s="777"/>
      <c r="N163" s="777"/>
      <c r="O163" s="777"/>
      <c r="P163" s="777"/>
      <c r="Q163" s="777"/>
      <c r="R163" s="93"/>
      <c r="S163" s="123"/>
      <c r="V163" s="472" t="b">
        <f>IF(AND(V164=TRUE,V165=TRUE,V166=TRUE),TRUE,FALSE)</f>
        <v>0</v>
      </c>
      <c r="Y163"/>
      <c r="Z163"/>
    </row>
    <row r="164" spans="1:26" ht="48.75" customHeight="1" thickTop="1" thickBot="1" x14ac:dyDescent="0.3">
      <c r="A164" s="58" t="s">
        <v>347</v>
      </c>
      <c r="B164" s="29"/>
      <c r="C164" s="116"/>
      <c r="D164" s="116"/>
      <c r="E164" s="101" t="s">
        <v>126</v>
      </c>
      <c r="F164" s="101" t="s">
        <v>127</v>
      </c>
      <c r="G164" s="90"/>
      <c r="H164" s="59" t="s">
        <v>250</v>
      </c>
      <c r="I164" s="114" t="s">
        <v>409</v>
      </c>
      <c r="J164" s="918" t="s">
        <v>410</v>
      </c>
      <c r="K164" s="919"/>
      <c r="L164" s="919"/>
      <c r="M164" s="919"/>
      <c r="N164" s="919"/>
      <c r="O164" s="919"/>
      <c r="P164" s="919"/>
      <c r="Q164" s="919"/>
      <c r="R164" s="93"/>
      <c r="S164" s="118"/>
      <c r="T164" s="582">
        <f>1/6</f>
        <v>0.16666666666666666</v>
      </c>
      <c r="U164" s="575">
        <f>T164+T165+T166+T168+T169+T170</f>
        <v>0.99999999999999989</v>
      </c>
      <c r="V164" s="218" t="b">
        <v>0</v>
      </c>
      <c r="W164" s="213">
        <f>IF(V164=TRUE,$X$164,0)</f>
        <v>0</v>
      </c>
      <c r="X164" s="218">
        <v>0.16666666666666666</v>
      </c>
      <c r="Y164" s="221">
        <f>SUM(W164:W170)</f>
        <v>0</v>
      </c>
      <c r="Z164" s="224">
        <f>Y164/1</f>
        <v>0</v>
      </c>
    </row>
    <row r="165" spans="1:26" ht="48" customHeight="1" thickTop="1" thickBot="1" x14ac:dyDescent="0.3">
      <c r="A165" s="58" t="s">
        <v>347</v>
      </c>
      <c r="B165" s="29"/>
      <c r="C165" s="101" t="s">
        <v>124</v>
      </c>
      <c r="D165" s="101" t="s">
        <v>125</v>
      </c>
      <c r="E165" s="101" t="s">
        <v>126</v>
      </c>
      <c r="F165" s="101" t="s">
        <v>127</v>
      </c>
      <c r="G165" s="90"/>
      <c r="H165" s="59" t="s">
        <v>250</v>
      </c>
      <c r="I165" s="114" t="s">
        <v>370</v>
      </c>
      <c r="J165" s="773" t="s">
        <v>371</v>
      </c>
      <c r="K165" s="779"/>
      <c r="L165" s="779"/>
      <c r="M165" s="779"/>
      <c r="N165" s="779"/>
      <c r="O165" s="779"/>
      <c r="P165" s="779"/>
      <c r="Q165" s="779"/>
      <c r="R165" s="93"/>
      <c r="S165" s="118"/>
      <c r="T165" s="580">
        <f>1/6</f>
        <v>0.16666666666666666</v>
      </c>
      <c r="V165" s="218" t="b">
        <v>0</v>
      </c>
      <c r="W165" s="213">
        <f>IF(V165=TRUE,$X$164,0)</f>
        <v>0</v>
      </c>
      <c r="Y165"/>
      <c r="Z165"/>
    </row>
    <row r="166" spans="1:26" ht="65.25" customHeight="1" thickTop="1" thickBot="1" x14ac:dyDescent="0.3">
      <c r="A166" s="58" t="s">
        <v>347</v>
      </c>
      <c r="B166" s="29"/>
      <c r="C166" s="116"/>
      <c r="D166" s="101" t="s">
        <v>125</v>
      </c>
      <c r="E166" s="101" t="s">
        <v>126</v>
      </c>
      <c r="F166" s="101" t="s">
        <v>127</v>
      </c>
      <c r="G166" s="90"/>
      <c r="H166" s="59" t="s">
        <v>250</v>
      </c>
      <c r="I166" s="114" t="s">
        <v>400</v>
      </c>
      <c r="J166" s="773" t="s">
        <v>401</v>
      </c>
      <c r="K166" s="779"/>
      <c r="L166" s="779"/>
      <c r="M166" s="779"/>
      <c r="N166" s="779"/>
      <c r="O166" s="779"/>
      <c r="P166" s="779"/>
      <c r="Q166" s="779"/>
      <c r="R166" s="93"/>
      <c r="S166" s="118"/>
      <c r="T166" s="580">
        <f>1/6</f>
        <v>0.16666666666666666</v>
      </c>
      <c r="V166" s="218" t="b">
        <v>0</v>
      </c>
      <c r="W166" s="213">
        <f>IF(V166=TRUE,$X$164,0)</f>
        <v>0</v>
      </c>
      <c r="Y166"/>
      <c r="Z166"/>
    </row>
    <row r="167" spans="1:26" ht="41.25" customHeight="1" thickTop="1" thickBot="1" x14ac:dyDescent="0.3">
      <c r="A167" s="58" t="s">
        <v>123</v>
      </c>
      <c r="B167" s="29"/>
      <c r="C167" s="93"/>
      <c r="D167" s="93"/>
      <c r="E167" s="93"/>
      <c r="F167" s="93"/>
      <c r="G167" s="90"/>
      <c r="H167" s="59" t="s">
        <v>250</v>
      </c>
      <c r="I167" s="114"/>
      <c r="J167" s="777" t="s">
        <v>262</v>
      </c>
      <c r="K167" s="777"/>
      <c r="L167" s="777"/>
      <c r="M167" s="777"/>
      <c r="N167" s="777"/>
      <c r="O167" s="777"/>
      <c r="P167" s="777"/>
      <c r="Q167" s="777"/>
      <c r="R167" s="93"/>
      <c r="S167" s="123"/>
      <c r="V167" s="472" t="b">
        <f>IF(AND(V168=TRUE,V169=TRUE),TRUE,FALSE)</f>
        <v>0</v>
      </c>
      <c r="Y167"/>
      <c r="Z167"/>
    </row>
    <row r="168" spans="1:26" ht="41.25" customHeight="1" thickTop="1" thickBot="1" x14ac:dyDescent="0.3">
      <c r="A168" s="58" t="s">
        <v>123</v>
      </c>
      <c r="B168" s="29"/>
      <c r="C168" s="116"/>
      <c r="D168" s="101" t="s">
        <v>125</v>
      </c>
      <c r="E168" s="101" t="s">
        <v>126</v>
      </c>
      <c r="F168" s="101" t="s">
        <v>127</v>
      </c>
      <c r="G168" s="90"/>
      <c r="H168" s="59" t="s">
        <v>250</v>
      </c>
      <c r="I168" s="114" t="s">
        <v>263</v>
      </c>
      <c r="J168" s="773" t="s">
        <v>264</v>
      </c>
      <c r="K168" s="774"/>
      <c r="L168" s="774"/>
      <c r="M168" s="774"/>
      <c r="N168" s="774"/>
      <c r="O168" s="774"/>
      <c r="P168" s="774"/>
      <c r="Q168" s="774"/>
      <c r="R168" s="93"/>
      <c r="S168" s="118"/>
      <c r="T168" s="580">
        <f>1/6</f>
        <v>0.16666666666666666</v>
      </c>
      <c r="V168" s="218" t="b">
        <v>0</v>
      </c>
      <c r="W168" s="213">
        <f>IF(V168=TRUE,$X$164,0)</f>
        <v>0</v>
      </c>
      <c r="Y168"/>
      <c r="Z168"/>
    </row>
    <row r="169" spans="1:26" ht="41.25" customHeight="1" thickTop="1" thickBot="1" x14ac:dyDescent="0.3">
      <c r="A169" s="58" t="s">
        <v>123</v>
      </c>
      <c r="B169" s="29"/>
      <c r="C169" s="116"/>
      <c r="D169" s="101" t="s">
        <v>125</v>
      </c>
      <c r="E169" s="101" t="s">
        <v>126</v>
      </c>
      <c r="F169" s="101" t="s">
        <v>127</v>
      </c>
      <c r="G169" s="90"/>
      <c r="H169" s="59" t="s">
        <v>250</v>
      </c>
      <c r="I169" s="114" t="s">
        <v>265</v>
      </c>
      <c r="J169" s="775" t="s">
        <v>266</v>
      </c>
      <c r="K169" s="778"/>
      <c r="L169" s="778"/>
      <c r="M169" s="778"/>
      <c r="N169" s="778"/>
      <c r="O169" s="778"/>
      <c r="P169" s="778"/>
      <c r="Q169" s="778"/>
      <c r="R169" s="110"/>
      <c r="S169" s="118"/>
      <c r="T169" s="580">
        <f>1/6</f>
        <v>0.16666666666666666</v>
      </c>
      <c r="V169" s="218" t="b">
        <v>0</v>
      </c>
      <c r="W169" s="213">
        <f>IF(V169=TRUE,$X$164,0)</f>
        <v>0</v>
      </c>
      <c r="Y169"/>
      <c r="Z169"/>
    </row>
    <row r="170" spans="1:26" ht="41.25" customHeight="1" thickTop="1" thickBot="1" x14ac:dyDescent="0.3">
      <c r="A170" s="58" t="s">
        <v>347</v>
      </c>
      <c r="B170" s="29"/>
      <c r="C170" s="116"/>
      <c r="D170" s="116"/>
      <c r="E170" s="101" t="s">
        <v>126</v>
      </c>
      <c r="F170" s="101" t="s">
        <v>127</v>
      </c>
      <c r="G170" s="90"/>
      <c r="H170" s="59" t="s">
        <v>250</v>
      </c>
      <c r="I170" s="102" t="s">
        <v>411</v>
      </c>
      <c r="J170" s="692" t="s">
        <v>412</v>
      </c>
      <c r="K170" s="692"/>
      <c r="L170" s="692"/>
      <c r="M170" s="692"/>
      <c r="N170" s="692"/>
      <c r="O170" s="692"/>
      <c r="P170" s="692"/>
      <c r="Q170" s="692"/>
      <c r="R170" s="115"/>
      <c r="S170" s="118"/>
      <c r="T170" s="580">
        <f>1/6</f>
        <v>0.16666666666666666</v>
      </c>
      <c r="V170" s="218" t="b">
        <v>0</v>
      </c>
      <c r="W170" s="213">
        <f>IF(V170=TRUE,$X$164,0)</f>
        <v>0</v>
      </c>
      <c r="Y170"/>
      <c r="Z170"/>
    </row>
    <row r="171" spans="1:26" ht="41.25" customHeight="1" thickTop="1" thickBot="1" x14ac:dyDescent="0.3">
      <c r="A171" s="58" t="s">
        <v>347</v>
      </c>
      <c r="B171" s="29"/>
      <c r="C171" s="93"/>
      <c r="D171" s="93"/>
      <c r="E171" s="112"/>
      <c r="F171" s="93"/>
      <c r="G171" s="90"/>
      <c r="H171" s="59" t="s">
        <v>160</v>
      </c>
      <c r="I171" s="106" t="s">
        <v>413</v>
      </c>
      <c r="J171" s="688" t="s">
        <v>414</v>
      </c>
      <c r="K171" s="760"/>
      <c r="L171" s="760"/>
      <c r="M171" s="760"/>
      <c r="N171" s="760"/>
      <c r="O171" s="760"/>
      <c r="P171" s="760"/>
      <c r="Q171" s="760"/>
      <c r="R171" s="107"/>
      <c r="S171" s="108"/>
      <c r="V171" s="472" t="b">
        <f>IF(AND(V172=TRUE,V176=TRUE),TRUE,FALSE)</f>
        <v>0</v>
      </c>
      <c r="Y171"/>
      <c r="Z171"/>
    </row>
    <row r="172" spans="1:26" ht="41.25" customHeight="1" thickTop="1" thickBot="1" x14ac:dyDescent="0.3">
      <c r="A172" s="58" t="s">
        <v>347</v>
      </c>
      <c r="B172" s="29"/>
      <c r="C172" s="93"/>
      <c r="D172" s="93"/>
      <c r="E172" s="93"/>
      <c r="F172" s="93"/>
      <c r="G172" s="90"/>
      <c r="H172" s="59" t="s">
        <v>160</v>
      </c>
      <c r="I172" s="114"/>
      <c r="J172" s="777" t="s">
        <v>415</v>
      </c>
      <c r="K172" s="777"/>
      <c r="L172" s="777"/>
      <c r="M172" s="777"/>
      <c r="N172" s="777"/>
      <c r="O172" s="777"/>
      <c r="P172" s="777"/>
      <c r="Q172" s="777"/>
      <c r="R172" s="93"/>
      <c r="S172" s="123"/>
      <c r="V172" s="472" t="b">
        <f>IF(AND(V173=TRUE,V174=TRUE,V175=TRUE),TRUE,FALSE)</f>
        <v>0</v>
      </c>
      <c r="Y172"/>
      <c r="Z172"/>
    </row>
    <row r="173" spans="1:26" ht="41.25" customHeight="1" thickTop="1" thickBot="1" x14ac:dyDescent="0.3">
      <c r="A173" s="58" t="s">
        <v>347</v>
      </c>
      <c r="B173" s="29"/>
      <c r="C173" s="116"/>
      <c r="D173" s="116"/>
      <c r="E173" s="101" t="s">
        <v>126</v>
      </c>
      <c r="F173" s="101" t="s">
        <v>127</v>
      </c>
      <c r="G173" s="90"/>
      <c r="H173" s="59" t="s">
        <v>160</v>
      </c>
      <c r="I173" s="109" t="s">
        <v>416</v>
      </c>
      <c r="J173" s="773" t="s">
        <v>417</v>
      </c>
      <c r="K173" s="774"/>
      <c r="L173" s="774"/>
      <c r="M173" s="774"/>
      <c r="N173" s="774"/>
      <c r="O173" s="774"/>
      <c r="P173" s="774"/>
      <c r="Q173" s="774"/>
      <c r="R173" s="93"/>
      <c r="S173" s="118"/>
      <c r="T173" s="580">
        <f>1/4</f>
        <v>0.25</v>
      </c>
      <c r="U173" s="575">
        <f>T173+T174+T175+T177</f>
        <v>1</v>
      </c>
      <c r="V173" s="218" t="b">
        <v>0</v>
      </c>
      <c r="W173" s="213">
        <f>IF(V173=TRUE,$X$173,0)</f>
        <v>0</v>
      </c>
      <c r="X173" s="218">
        <v>0.25</v>
      </c>
      <c r="Y173" s="221">
        <f>SUM(W173:W179)</f>
        <v>0</v>
      </c>
      <c r="Z173" s="224">
        <f>Y173/1</f>
        <v>0</v>
      </c>
    </row>
    <row r="174" spans="1:26" ht="41.25" customHeight="1" thickTop="1" thickBot="1" x14ac:dyDescent="0.3">
      <c r="A174" s="58" t="s">
        <v>347</v>
      </c>
      <c r="B174" s="29"/>
      <c r="C174" s="116"/>
      <c r="D174" s="116"/>
      <c r="E174" s="101" t="s">
        <v>126</v>
      </c>
      <c r="F174" s="101" t="s">
        <v>127</v>
      </c>
      <c r="G174" s="90"/>
      <c r="H174" s="59" t="s">
        <v>160</v>
      </c>
      <c r="I174" s="109" t="s">
        <v>418</v>
      </c>
      <c r="J174" s="914" t="s">
        <v>419</v>
      </c>
      <c r="K174" s="917"/>
      <c r="L174" s="917"/>
      <c r="M174" s="917"/>
      <c r="N174" s="917"/>
      <c r="O174" s="917"/>
      <c r="P174" s="917"/>
      <c r="Q174" s="917"/>
      <c r="R174" s="93"/>
      <c r="S174" s="118"/>
      <c r="T174" s="580">
        <f>1/4</f>
        <v>0.25</v>
      </c>
      <c r="V174" s="218" t="b">
        <v>0</v>
      </c>
      <c r="W174" s="213">
        <f>IF(V174=TRUE,$X$173,0)</f>
        <v>0</v>
      </c>
      <c r="Y174"/>
      <c r="Z174"/>
    </row>
    <row r="175" spans="1:26" ht="41.25" customHeight="1" thickTop="1" thickBot="1" x14ac:dyDescent="0.3">
      <c r="A175" s="58" t="s">
        <v>347</v>
      </c>
      <c r="B175" s="29"/>
      <c r="C175" s="116"/>
      <c r="D175" s="116"/>
      <c r="E175" s="101" t="s">
        <v>126</v>
      </c>
      <c r="F175" s="101" t="s">
        <v>127</v>
      </c>
      <c r="G175" s="90"/>
      <c r="H175" s="59" t="s">
        <v>160</v>
      </c>
      <c r="I175" s="109" t="s">
        <v>420</v>
      </c>
      <c r="J175" s="773" t="s">
        <v>421</v>
      </c>
      <c r="K175" s="774"/>
      <c r="L175" s="774"/>
      <c r="M175" s="774"/>
      <c r="N175" s="774"/>
      <c r="O175" s="774"/>
      <c r="P175" s="774"/>
      <c r="Q175" s="774"/>
      <c r="R175" s="93"/>
      <c r="S175" s="118"/>
      <c r="T175" s="580">
        <f>1/4</f>
        <v>0.25</v>
      </c>
      <c r="V175" s="218" t="b">
        <v>0</v>
      </c>
      <c r="W175" s="213">
        <f>IF(V175=TRUE,$X$173,0)</f>
        <v>0</v>
      </c>
      <c r="Y175"/>
      <c r="Z175"/>
    </row>
    <row r="176" spans="1:26" ht="41.25" customHeight="1" thickTop="1" thickBot="1" x14ac:dyDescent="0.3">
      <c r="A176" s="58" t="s">
        <v>347</v>
      </c>
      <c r="B176" s="29"/>
      <c r="C176" s="93"/>
      <c r="D176" s="93"/>
      <c r="E176" s="93"/>
      <c r="F176" s="93"/>
      <c r="G176" s="90"/>
      <c r="H176" s="59" t="s">
        <v>160</v>
      </c>
      <c r="I176" s="114"/>
      <c r="J176" s="931" t="s">
        <v>422</v>
      </c>
      <c r="K176" s="932"/>
      <c r="L176" s="932"/>
      <c r="M176" s="932"/>
      <c r="N176" s="932"/>
      <c r="O176" s="932"/>
      <c r="P176" s="932"/>
      <c r="Q176" s="932"/>
      <c r="R176" s="93"/>
      <c r="S176" s="123"/>
      <c r="V176" s="472" t="b">
        <f>IF(AND(V177=TRUE),TRUE,FALSE)</f>
        <v>0</v>
      </c>
      <c r="Y176"/>
      <c r="Z176"/>
    </row>
    <row r="177" spans="1:26" ht="48.75" customHeight="1" thickTop="1" thickBot="1" x14ac:dyDescent="0.3">
      <c r="A177" s="58" t="s">
        <v>347</v>
      </c>
      <c r="B177" s="29"/>
      <c r="C177" s="116"/>
      <c r="D177" s="116"/>
      <c r="E177" s="116"/>
      <c r="F177" s="101" t="s">
        <v>127</v>
      </c>
      <c r="G177" s="90"/>
      <c r="H177" s="59" t="s">
        <v>160</v>
      </c>
      <c r="I177" s="109" t="s">
        <v>423</v>
      </c>
      <c r="J177" s="775" t="s">
        <v>424</v>
      </c>
      <c r="K177" s="776"/>
      <c r="L177" s="776"/>
      <c r="M177" s="776"/>
      <c r="N177" s="776"/>
      <c r="O177" s="776"/>
      <c r="P177" s="776"/>
      <c r="Q177" s="776"/>
      <c r="R177" s="121"/>
      <c r="S177" s="118"/>
      <c r="T177" s="580">
        <f>1/4</f>
        <v>0.25</v>
      </c>
      <c r="V177" s="218" t="b">
        <v>0</v>
      </c>
      <c r="W177" s="213">
        <f>IF(V177=TRUE,$X$173,0)</f>
        <v>0</v>
      </c>
    </row>
    <row r="178" spans="1:26" ht="22.5" customHeight="1" thickTop="1" x14ac:dyDescent="0.25">
      <c r="A178" s="88"/>
      <c r="B178" s="88"/>
      <c r="C178" s="88"/>
      <c r="D178" s="88"/>
      <c r="E178" s="88"/>
      <c r="F178" s="89"/>
      <c r="G178" s="90"/>
      <c r="H178" s="90"/>
      <c r="I178" s="89"/>
      <c r="J178" s="90"/>
      <c r="K178" s="90"/>
      <c r="L178" s="90"/>
      <c r="M178" s="90"/>
      <c r="N178" s="90"/>
      <c r="O178" s="90"/>
      <c r="P178" s="90"/>
      <c r="Q178" s="90"/>
      <c r="R178" s="90"/>
      <c r="S178" s="90"/>
    </row>
    <row r="179" spans="1:26" ht="22.5" customHeight="1" x14ac:dyDescent="0.25">
      <c r="A179" s="88"/>
      <c r="B179" s="88"/>
      <c r="C179" s="88"/>
      <c r="D179" s="88"/>
      <c r="E179" s="88"/>
      <c r="F179" s="89"/>
      <c r="G179" s="90"/>
      <c r="H179" s="90"/>
      <c r="I179" s="89"/>
      <c r="J179" s="90"/>
      <c r="K179" s="90"/>
      <c r="L179" s="90"/>
      <c r="M179" s="90"/>
      <c r="N179" s="90"/>
      <c r="O179" s="90"/>
      <c r="P179" s="90"/>
      <c r="Q179" s="90"/>
      <c r="R179" s="90"/>
      <c r="S179" s="90"/>
    </row>
    <row r="180" spans="1:26" ht="30" customHeight="1" thickBot="1" x14ac:dyDescent="0.3">
      <c r="A180" s="27"/>
      <c r="B180" s="29"/>
      <c r="C180" s="93"/>
      <c r="D180" s="93"/>
      <c r="E180" s="93"/>
      <c r="F180" s="93"/>
      <c r="G180" s="90"/>
      <c r="H180" s="699" t="s">
        <v>195</v>
      </c>
      <c r="I180" s="699"/>
      <c r="J180" s="699"/>
      <c r="K180" s="699"/>
      <c r="L180" s="699"/>
      <c r="M180" s="699"/>
      <c r="N180" s="699"/>
      <c r="O180" s="699"/>
      <c r="P180" s="699"/>
      <c r="Q180" s="699"/>
      <c r="R180" s="699"/>
      <c r="S180" s="700"/>
    </row>
    <row r="181" spans="1:26" ht="7.5" customHeight="1" thickTop="1" x14ac:dyDescent="0.25">
      <c r="A181" s="27"/>
      <c r="B181" s="29"/>
      <c r="C181" s="93"/>
      <c r="D181" s="93"/>
      <c r="E181" s="93"/>
      <c r="F181" s="93"/>
      <c r="G181" s="90"/>
      <c r="H181" s="28"/>
      <c r="I181" s="27"/>
      <c r="J181" s="28"/>
      <c r="K181" s="28"/>
      <c r="L181" s="28"/>
      <c r="M181" s="28"/>
      <c r="N181" s="28"/>
      <c r="O181" s="28"/>
      <c r="P181" s="28"/>
      <c r="Q181" s="28"/>
      <c r="R181" s="30"/>
      <c r="S181" s="28"/>
    </row>
    <row r="182" spans="1:26" ht="82.5" customHeight="1" thickBot="1" x14ac:dyDescent="0.3">
      <c r="A182" s="27"/>
      <c r="B182" s="29"/>
      <c r="C182" s="93"/>
      <c r="D182" s="93"/>
      <c r="E182" s="93"/>
      <c r="F182" s="93"/>
      <c r="G182" s="90"/>
      <c r="H182" s="651" t="s">
        <v>196</v>
      </c>
      <c r="I182" s="651"/>
      <c r="J182" s="651"/>
      <c r="K182" s="651"/>
      <c r="L182" s="651"/>
      <c r="M182" s="651"/>
      <c r="N182" s="651"/>
      <c r="O182" s="651"/>
      <c r="P182" s="651"/>
      <c r="Q182" s="651"/>
      <c r="R182" s="651"/>
      <c r="S182" s="652"/>
    </row>
    <row r="183" spans="1:26" ht="7.5" customHeight="1" thickTop="1" x14ac:dyDescent="0.25">
      <c r="A183" s="29"/>
      <c r="B183" s="29"/>
      <c r="C183" s="93"/>
      <c r="D183" s="93"/>
      <c r="E183" s="93"/>
      <c r="F183" s="93"/>
      <c r="G183" s="90"/>
      <c r="H183" s="32"/>
      <c r="I183" s="31"/>
      <c r="J183" s="32"/>
      <c r="K183" s="32"/>
      <c r="L183" s="32"/>
      <c r="M183" s="32"/>
      <c r="N183" s="32"/>
      <c r="O183" s="32"/>
      <c r="P183" s="32"/>
      <c r="Q183" s="32"/>
      <c r="R183" s="32"/>
      <c r="S183" s="32"/>
    </row>
    <row r="184" spans="1:26" ht="22.5" customHeight="1" thickBot="1" x14ac:dyDescent="0.3">
      <c r="A184" s="29"/>
      <c r="B184" s="29"/>
      <c r="C184" s="93"/>
      <c r="D184" s="93"/>
      <c r="E184" s="93"/>
      <c r="F184" s="93"/>
      <c r="G184" s="90"/>
      <c r="H184" s="653" t="s">
        <v>117</v>
      </c>
      <c r="I184" s="654"/>
      <c r="J184" s="685" t="s">
        <v>197</v>
      </c>
      <c r="K184" s="686"/>
      <c r="L184" s="686"/>
      <c r="M184" s="686"/>
      <c r="N184" s="686"/>
      <c r="O184" s="686"/>
      <c r="P184" s="686"/>
      <c r="Q184" s="686"/>
      <c r="R184" s="686"/>
      <c r="S184" s="687"/>
      <c r="V184" s="373" t="s">
        <v>945</v>
      </c>
      <c r="W184" s="252">
        <f>(U189+U191+U195)/3</f>
        <v>1</v>
      </c>
    </row>
    <row r="185" spans="1:26" ht="7.5" customHeight="1" thickTop="1" x14ac:dyDescent="0.25">
      <c r="A185" s="29"/>
      <c r="B185" s="29"/>
      <c r="C185" s="93"/>
      <c r="D185" s="93"/>
      <c r="E185" s="93"/>
      <c r="F185" s="93"/>
      <c r="G185" s="90"/>
      <c r="H185" s="28"/>
      <c r="I185" s="27"/>
      <c r="J185" s="28"/>
      <c r="K185" s="28"/>
      <c r="L185" s="28"/>
      <c r="M185" s="28"/>
      <c r="N185" s="28"/>
      <c r="O185" s="28"/>
      <c r="P185" s="28"/>
      <c r="Q185" s="28"/>
      <c r="R185" s="30"/>
      <c r="S185" s="28"/>
    </row>
    <row r="186" spans="1:26" ht="88.5" customHeight="1" thickBot="1" x14ac:dyDescent="0.3">
      <c r="A186" s="29"/>
      <c r="B186" s="29"/>
      <c r="C186" s="93"/>
      <c r="D186" s="93"/>
      <c r="E186" s="93"/>
      <c r="F186" s="93"/>
      <c r="G186" s="90"/>
      <c r="H186" s="658" t="s">
        <v>198</v>
      </c>
      <c r="I186" s="659"/>
      <c r="J186" s="659"/>
      <c r="K186" s="659"/>
      <c r="L186" s="659"/>
      <c r="M186" s="659"/>
      <c r="N186" s="659"/>
      <c r="O186" s="659"/>
      <c r="P186" s="659"/>
      <c r="Q186" s="659"/>
      <c r="R186" s="659"/>
      <c r="S186" s="660"/>
    </row>
    <row r="187" spans="1:26" ht="7.5" customHeight="1" thickTop="1" x14ac:dyDescent="0.25">
      <c r="A187" s="27"/>
      <c r="B187" s="29"/>
      <c r="C187" s="93"/>
      <c r="D187" s="93"/>
      <c r="E187" s="93"/>
      <c r="F187" s="93"/>
      <c r="G187" s="90"/>
      <c r="H187" s="90"/>
      <c r="I187" s="111"/>
      <c r="J187" s="90"/>
      <c r="K187" s="90"/>
      <c r="L187" s="90"/>
      <c r="M187" s="90"/>
      <c r="N187" s="90"/>
      <c r="O187" s="90"/>
      <c r="P187" s="90"/>
      <c r="Q187" s="90"/>
      <c r="R187" s="90"/>
      <c r="S187" s="90"/>
    </row>
    <row r="188" spans="1:26" ht="41.25" customHeight="1" thickBot="1" x14ac:dyDescent="0.3">
      <c r="A188" s="29"/>
      <c r="B188" s="29"/>
      <c r="C188" s="93"/>
      <c r="D188" s="93"/>
      <c r="E188" s="93"/>
      <c r="F188" s="93"/>
      <c r="G188" s="90"/>
      <c r="H188" s="35" t="s">
        <v>120</v>
      </c>
      <c r="I188" s="51" t="s">
        <v>946</v>
      </c>
      <c r="J188" s="36" t="s">
        <v>121</v>
      </c>
      <c r="K188" s="98"/>
      <c r="L188" s="98"/>
      <c r="M188" s="98"/>
      <c r="N188" s="98"/>
      <c r="O188" s="98"/>
      <c r="P188" s="98"/>
      <c r="Q188" s="98"/>
      <c r="R188" s="93"/>
      <c r="S188" s="35" t="s">
        <v>122</v>
      </c>
      <c r="V188" s="210" t="s">
        <v>825</v>
      </c>
      <c r="W188" s="211" t="s">
        <v>826</v>
      </c>
      <c r="X188" s="211" t="s">
        <v>827</v>
      </c>
      <c r="Y188" s="217" t="s">
        <v>836</v>
      </c>
      <c r="Z188" s="225" t="s">
        <v>863</v>
      </c>
    </row>
    <row r="189" spans="1:26" ht="41.25" customHeight="1" thickTop="1" thickBot="1" x14ac:dyDescent="0.3">
      <c r="A189" s="58" t="s">
        <v>123</v>
      </c>
      <c r="B189" s="29"/>
      <c r="C189" s="101" t="s">
        <v>124</v>
      </c>
      <c r="D189" s="101" t="s">
        <v>125</v>
      </c>
      <c r="E189" s="101" t="s">
        <v>126</v>
      </c>
      <c r="F189" s="101" t="s">
        <v>127</v>
      </c>
      <c r="G189" s="90"/>
      <c r="H189" s="59" t="s">
        <v>128</v>
      </c>
      <c r="I189" s="102" t="s">
        <v>199</v>
      </c>
      <c r="J189" s="663" t="s">
        <v>200</v>
      </c>
      <c r="K189" s="664"/>
      <c r="L189" s="664"/>
      <c r="M189" s="664"/>
      <c r="N189" s="664"/>
      <c r="O189" s="664"/>
      <c r="P189" s="664"/>
      <c r="Q189" s="664"/>
      <c r="R189" s="231"/>
      <c r="S189" s="118"/>
      <c r="T189" s="580">
        <v>1</v>
      </c>
      <c r="U189" s="575">
        <f>T189</f>
        <v>1</v>
      </c>
      <c r="V189" s="218" t="b">
        <v>0</v>
      </c>
      <c r="W189" s="213">
        <f>IF(V189=TRUE,$X$189,0)</f>
        <v>0</v>
      </c>
      <c r="X189" s="218">
        <v>1</v>
      </c>
      <c r="Y189" s="221">
        <f>SUM(W189)</f>
        <v>0</v>
      </c>
      <c r="Z189" s="224">
        <f>Y189/1</f>
        <v>0</v>
      </c>
    </row>
    <row r="190" spans="1:26" ht="41.25" customHeight="1" thickTop="1" thickBot="1" x14ac:dyDescent="0.3">
      <c r="A190" s="58" t="s">
        <v>123</v>
      </c>
      <c r="B190" s="29"/>
      <c r="C190" s="93"/>
      <c r="D190" s="93"/>
      <c r="E190" s="93"/>
      <c r="F190" s="93"/>
      <c r="G190" s="90"/>
      <c r="H190" s="59" t="s">
        <v>131</v>
      </c>
      <c r="I190" s="106" t="s">
        <v>201</v>
      </c>
      <c r="J190" s="688" t="s">
        <v>202</v>
      </c>
      <c r="K190" s="760"/>
      <c r="L190" s="760"/>
      <c r="M190" s="760"/>
      <c r="N190" s="760"/>
      <c r="O190" s="760"/>
      <c r="P190" s="760"/>
      <c r="Q190" s="760"/>
      <c r="R190" s="107"/>
      <c r="S190" s="108"/>
      <c r="V190" s="472" t="b">
        <f>IF(AND(V191=TRUE),TRUE,FALSE)</f>
        <v>0</v>
      </c>
    </row>
    <row r="191" spans="1:26" ht="41.25" customHeight="1" thickTop="1" thickBot="1" x14ac:dyDescent="0.3">
      <c r="A191" s="58" t="s">
        <v>123</v>
      </c>
      <c r="B191" s="29"/>
      <c r="C191" s="101" t="s">
        <v>124</v>
      </c>
      <c r="D191" s="101" t="s">
        <v>125</v>
      </c>
      <c r="E191" s="101" t="s">
        <v>126</v>
      </c>
      <c r="F191" s="101" t="s">
        <v>127</v>
      </c>
      <c r="G191" s="90"/>
      <c r="H191" s="59" t="s">
        <v>131</v>
      </c>
      <c r="I191" s="109" t="s">
        <v>203</v>
      </c>
      <c r="J191" s="771" t="s">
        <v>204</v>
      </c>
      <c r="K191" s="772"/>
      <c r="L191" s="772"/>
      <c r="M191" s="772"/>
      <c r="N191" s="772"/>
      <c r="O191" s="772"/>
      <c r="P191" s="772"/>
      <c r="Q191" s="772"/>
      <c r="R191" s="121"/>
      <c r="S191" s="118"/>
      <c r="T191" s="580">
        <v>0.5</v>
      </c>
      <c r="U191" s="575">
        <f>T191+T193</f>
        <v>1</v>
      </c>
      <c r="V191" s="218" t="b">
        <v>0</v>
      </c>
      <c r="W191" s="213">
        <f>IF(V191=TRUE,$X$191,0)</f>
        <v>0</v>
      </c>
      <c r="X191" s="218">
        <v>0.5</v>
      </c>
      <c r="Y191" s="221">
        <f>SUM(W191:W193)</f>
        <v>0</v>
      </c>
      <c r="Z191" s="224">
        <f>Y191/1</f>
        <v>0</v>
      </c>
    </row>
    <row r="192" spans="1:26" ht="41.25" customHeight="1" thickTop="1" thickBot="1" x14ac:dyDescent="0.3">
      <c r="A192" s="58" t="s">
        <v>347</v>
      </c>
      <c r="B192" s="29"/>
      <c r="C192" s="93"/>
      <c r="D192" s="93"/>
      <c r="E192" s="93"/>
      <c r="F192" s="93"/>
      <c r="G192" s="90"/>
      <c r="H192" s="59" t="s">
        <v>131</v>
      </c>
      <c r="I192" s="106" t="s">
        <v>372</v>
      </c>
      <c r="J192" s="688" t="s">
        <v>373</v>
      </c>
      <c r="K192" s="689"/>
      <c r="L192" s="689"/>
      <c r="M192" s="689"/>
      <c r="N192" s="689"/>
      <c r="O192" s="689"/>
      <c r="P192" s="689"/>
      <c r="Q192" s="689"/>
      <c r="R192" s="107"/>
      <c r="S192" s="167"/>
      <c r="V192" s="472" t="b">
        <f>IF(AND(V193=TRUE),TRUE,FALSE)</f>
        <v>0</v>
      </c>
    </row>
    <row r="193" spans="1:26" ht="41.25" customHeight="1" thickTop="1" thickBot="1" x14ac:dyDescent="0.3">
      <c r="A193" s="58" t="s">
        <v>347</v>
      </c>
      <c r="B193" s="29"/>
      <c r="C193" s="101" t="s">
        <v>124</v>
      </c>
      <c r="D193" s="101" t="s">
        <v>125</v>
      </c>
      <c r="E193" s="101" t="s">
        <v>126</v>
      </c>
      <c r="F193" s="101" t="s">
        <v>127</v>
      </c>
      <c r="G193" s="90"/>
      <c r="H193" s="59" t="s">
        <v>131</v>
      </c>
      <c r="I193" s="109" t="s">
        <v>374</v>
      </c>
      <c r="J193" s="771" t="s">
        <v>375</v>
      </c>
      <c r="K193" s="772"/>
      <c r="L193" s="772"/>
      <c r="M193" s="772"/>
      <c r="N193" s="772"/>
      <c r="O193" s="772"/>
      <c r="P193" s="772"/>
      <c r="Q193" s="772"/>
      <c r="R193" s="121"/>
      <c r="S193" s="118"/>
      <c r="T193" s="580">
        <v>0.5</v>
      </c>
      <c r="V193" s="218" t="b">
        <v>0</v>
      </c>
      <c r="W193" s="213">
        <f>IF(V193=TRUE,$X$191,0)</f>
        <v>0</v>
      </c>
    </row>
    <row r="194" spans="1:26" ht="41.25" customHeight="1" thickTop="1" thickBot="1" x14ac:dyDescent="0.3">
      <c r="A194" s="58" t="s">
        <v>123</v>
      </c>
      <c r="B194" s="29"/>
      <c r="C194" s="93"/>
      <c r="D194" s="93"/>
      <c r="E194" s="93"/>
      <c r="F194" s="93"/>
      <c r="G194" s="90"/>
      <c r="H194" s="59" t="s">
        <v>250</v>
      </c>
      <c r="I194" s="106" t="s">
        <v>267</v>
      </c>
      <c r="J194" s="763" t="s">
        <v>956</v>
      </c>
      <c r="K194" s="764"/>
      <c r="L194" s="764"/>
      <c r="M194" s="764"/>
      <c r="N194" s="764"/>
      <c r="O194" s="764"/>
      <c r="P194" s="764"/>
      <c r="Q194" s="764"/>
      <c r="R194" s="107"/>
      <c r="S194" s="108"/>
      <c r="V194" s="472" t="b">
        <f>IF(AND(V195=TRUE,V196=TRUE,V197=TRUE,V198=TRUE,V199=TRUE),TRUE,FALSE)</f>
        <v>0</v>
      </c>
    </row>
    <row r="195" spans="1:26" ht="57" customHeight="1" thickTop="1" thickBot="1" x14ac:dyDescent="0.3">
      <c r="A195" s="58" t="s">
        <v>123</v>
      </c>
      <c r="B195" s="29"/>
      <c r="C195" s="116"/>
      <c r="D195" s="116"/>
      <c r="E195" s="101" t="s">
        <v>126</v>
      </c>
      <c r="F195" s="101" t="s">
        <v>127</v>
      </c>
      <c r="G195" s="90"/>
      <c r="H195" s="59" t="s">
        <v>250</v>
      </c>
      <c r="I195" s="109" t="s">
        <v>314</v>
      </c>
      <c r="J195" s="773" t="s">
        <v>941</v>
      </c>
      <c r="K195" s="774"/>
      <c r="L195" s="774"/>
      <c r="M195" s="774"/>
      <c r="N195" s="774"/>
      <c r="O195" s="774"/>
      <c r="P195" s="774"/>
      <c r="Q195" s="774"/>
      <c r="R195" s="93"/>
      <c r="S195" s="118"/>
      <c r="T195" s="580">
        <f>1/5</f>
        <v>0.2</v>
      </c>
      <c r="U195" s="575">
        <f>T195+T196+T197+T198+T199</f>
        <v>1</v>
      </c>
      <c r="V195" s="218" t="b">
        <v>0</v>
      </c>
      <c r="W195" s="213">
        <f>IF(V195=TRUE,$X$195,0)</f>
        <v>0</v>
      </c>
      <c r="X195" s="218">
        <v>0.2</v>
      </c>
      <c r="Y195" s="221">
        <f>SUM(W195:W199)</f>
        <v>0</v>
      </c>
      <c r="Z195" s="224">
        <f>Y195/1</f>
        <v>0</v>
      </c>
    </row>
    <row r="196" spans="1:26" ht="64.5" customHeight="1" thickTop="1" thickBot="1" x14ac:dyDescent="0.3">
      <c r="A196" s="58" t="s">
        <v>123</v>
      </c>
      <c r="B196" s="29"/>
      <c r="C196" s="116"/>
      <c r="D196" s="101" t="s">
        <v>125</v>
      </c>
      <c r="E196" s="101" t="s">
        <v>126</v>
      </c>
      <c r="F196" s="101" t="s">
        <v>127</v>
      </c>
      <c r="G196" s="90"/>
      <c r="H196" s="59" t="s">
        <v>250</v>
      </c>
      <c r="I196" s="109" t="s">
        <v>268</v>
      </c>
      <c r="J196" s="773" t="s">
        <v>269</v>
      </c>
      <c r="K196" s="774"/>
      <c r="L196" s="774"/>
      <c r="M196" s="774"/>
      <c r="N196" s="774"/>
      <c r="O196" s="774"/>
      <c r="P196" s="774"/>
      <c r="Q196" s="774"/>
      <c r="R196" s="93"/>
      <c r="S196" s="118"/>
      <c r="T196" s="580">
        <f>1/5</f>
        <v>0.2</v>
      </c>
      <c r="V196" s="218" t="b">
        <v>0</v>
      </c>
      <c r="W196" s="213">
        <f>IF(V196=TRUE,$X$195,0)</f>
        <v>0</v>
      </c>
    </row>
    <row r="197" spans="1:26" ht="63" customHeight="1" thickTop="1" thickBot="1" x14ac:dyDescent="0.3">
      <c r="A197" s="58" t="s">
        <v>123</v>
      </c>
      <c r="B197" s="29"/>
      <c r="C197" s="116"/>
      <c r="D197" s="116"/>
      <c r="E197" s="101" t="s">
        <v>126</v>
      </c>
      <c r="F197" s="101" t="s">
        <v>127</v>
      </c>
      <c r="G197" s="90"/>
      <c r="H197" s="59" t="s">
        <v>250</v>
      </c>
      <c r="I197" s="109" t="s">
        <v>315</v>
      </c>
      <c r="J197" s="773" t="s">
        <v>316</v>
      </c>
      <c r="K197" s="779"/>
      <c r="L197" s="779"/>
      <c r="M197" s="779"/>
      <c r="N197" s="779"/>
      <c r="O197" s="779"/>
      <c r="P197" s="779"/>
      <c r="Q197" s="779"/>
      <c r="R197" s="93"/>
      <c r="S197" s="118"/>
      <c r="T197" s="580">
        <f>1/5</f>
        <v>0.2</v>
      </c>
      <c r="V197" s="218" t="b">
        <v>0</v>
      </c>
      <c r="W197" s="213">
        <f>IF(V197=TRUE,$X$195,0)</f>
        <v>0</v>
      </c>
    </row>
    <row r="198" spans="1:26" ht="52.5" customHeight="1" thickTop="1" thickBot="1" x14ac:dyDescent="0.3">
      <c r="A198" s="58" t="s">
        <v>123</v>
      </c>
      <c r="B198" s="29"/>
      <c r="C198" s="116"/>
      <c r="D198" s="116"/>
      <c r="E198" s="101" t="s">
        <v>126</v>
      </c>
      <c r="F198" s="101" t="s">
        <v>127</v>
      </c>
      <c r="G198" s="90"/>
      <c r="H198" s="59" t="s">
        <v>250</v>
      </c>
      <c r="I198" s="109" t="s">
        <v>317</v>
      </c>
      <c r="J198" s="773" t="s">
        <v>318</v>
      </c>
      <c r="K198" s="774"/>
      <c r="L198" s="774"/>
      <c r="M198" s="774"/>
      <c r="N198" s="774"/>
      <c r="O198" s="774"/>
      <c r="P198" s="774"/>
      <c r="Q198" s="774"/>
      <c r="R198" s="93"/>
      <c r="S198" s="118"/>
      <c r="T198" s="580">
        <f>1/5</f>
        <v>0.2</v>
      </c>
      <c r="V198" s="218" t="b">
        <v>0</v>
      </c>
      <c r="W198" s="213">
        <f>IF(V198=TRUE,$X$195,0)</f>
        <v>0</v>
      </c>
    </row>
    <row r="199" spans="1:26" ht="41.25" customHeight="1" thickTop="1" thickBot="1" x14ac:dyDescent="0.3">
      <c r="A199" s="58" t="s">
        <v>123</v>
      </c>
      <c r="B199" s="29"/>
      <c r="C199" s="116"/>
      <c r="D199" s="101" t="s">
        <v>125</v>
      </c>
      <c r="E199" s="101" t="s">
        <v>126</v>
      </c>
      <c r="F199" s="101" t="s">
        <v>127</v>
      </c>
      <c r="G199" s="90"/>
      <c r="H199" s="59" t="s">
        <v>250</v>
      </c>
      <c r="I199" s="109" t="s">
        <v>270</v>
      </c>
      <c r="J199" s="775" t="s">
        <v>271</v>
      </c>
      <c r="K199" s="776"/>
      <c r="L199" s="776"/>
      <c r="M199" s="776"/>
      <c r="N199" s="776"/>
      <c r="O199" s="776"/>
      <c r="P199" s="776"/>
      <c r="Q199" s="776"/>
      <c r="R199" s="121"/>
      <c r="S199" s="118"/>
      <c r="T199" s="580">
        <f>1/5</f>
        <v>0.2</v>
      </c>
      <c r="V199" s="218" t="b">
        <v>0</v>
      </c>
      <c r="W199" s="213">
        <f>IF(V199=TRUE,$X$195,0)</f>
        <v>0</v>
      </c>
    </row>
    <row r="200" spans="1:26" ht="22.5" customHeight="1" thickTop="1" x14ac:dyDescent="0.25">
      <c r="A200" s="88"/>
      <c r="B200" s="88"/>
      <c r="C200" s="88"/>
      <c r="D200" s="88"/>
      <c r="E200" s="88"/>
      <c r="F200" s="89"/>
      <c r="G200" s="90"/>
      <c r="H200" s="90"/>
      <c r="I200" s="89"/>
      <c r="J200" s="90"/>
      <c r="K200" s="90"/>
      <c r="L200" s="90"/>
      <c r="M200" s="90"/>
      <c r="N200" s="90"/>
      <c r="O200" s="90"/>
      <c r="P200" s="90"/>
      <c r="Q200" s="90"/>
      <c r="R200" s="90"/>
      <c r="S200" s="90"/>
    </row>
    <row r="201" spans="1:26" ht="22.5" customHeight="1" thickBot="1" x14ac:dyDescent="0.3">
      <c r="A201" s="88"/>
      <c r="B201" s="88"/>
      <c r="C201" s="88"/>
      <c r="D201" s="88"/>
      <c r="E201" s="88"/>
      <c r="F201" s="89"/>
      <c r="G201" s="90"/>
      <c r="H201" s="653" t="s">
        <v>117</v>
      </c>
      <c r="I201" s="654"/>
      <c r="J201" s="685" t="s">
        <v>205</v>
      </c>
      <c r="K201" s="686"/>
      <c r="L201" s="686"/>
      <c r="M201" s="686"/>
      <c r="N201" s="686"/>
      <c r="O201" s="686"/>
      <c r="P201" s="686"/>
      <c r="Q201" s="686"/>
      <c r="R201" s="686"/>
      <c r="S201" s="687"/>
      <c r="V201" s="372" t="s">
        <v>945</v>
      </c>
      <c r="W201" s="250">
        <f>U207</f>
        <v>1</v>
      </c>
    </row>
    <row r="202" spans="1:26" ht="6.75" customHeight="1" thickTop="1" x14ac:dyDescent="0.25">
      <c r="A202" s="27"/>
      <c r="B202" s="29"/>
      <c r="C202" s="93"/>
      <c r="D202" s="93"/>
      <c r="E202" s="93"/>
      <c r="F202" s="93"/>
      <c r="G202" s="90"/>
      <c r="H202" s="28"/>
      <c r="I202" s="27"/>
      <c r="J202" s="28"/>
      <c r="K202" s="28"/>
      <c r="L202" s="28"/>
      <c r="M202" s="28"/>
      <c r="N202" s="28"/>
      <c r="O202" s="28"/>
      <c r="P202" s="28"/>
      <c r="Q202" s="28"/>
      <c r="R202" s="30"/>
      <c r="S202" s="28"/>
    </row>
    <row r="203" spans="1:26" ht="83.25" customHeight="1" thickBot="1" x14ac:dyDescent="0.3">
      <c r="A203" s="27"/>
      <c r="B203" s="29"/>
      <c r="C203" s="93"/>
      <c r="D203" s="93"/>
      <c r="E203" s="93"/>
      <c r="F203" s="93"/>
      <c r="G203" s="90"/>
      <c r="H203" s="658" t="s">
        <v>206</v>
      </c>
      <c r="I203" s="659"/>
      <c r="J203" s="659"/>
      <c r="K203" s="659"/>
      <c r="L203" s="659"/>
      <c r="M203" s="659"/>
      <c r="N203" s="659"/>
      <c r="O203" s="659"/>
      <c r="P203" s="659"/>
      <c r="Q203" s="659"/>
      <c r="R203" s="659"/>
      <c r="S203" s="660"/>
    </row>
    <row r="204" spans="1:26" ht="7.5" customHeight="1" thickTop="1" x14ac:dyDescent="0.25">
      <c r="A204" s="27"/>
      <c r="B204" s="29"/>
      <c r="C204" s="93"/>
      <c r="D204" s="93"/>
      <c r="E204" s="93"/>
      <c r="F204" s="93"/>
      <c r="G204" s="90"/>
      <c r="H204" s="90"/>
      <c r="I204" s="111"/>
      <c r="J204" s="90"/>
      <c r="K204" s="90"/>
      <c r="L204" s="90"/>
      <c r="M204" s="90"/>
      <c r="N204" s="90"/>
      <c r="O204" s="90"/>
      <c r="P204" s="90"/>
      <c r="Q204" s="90"/>
      <c r="R204" s="90"/>
      <c r="S204" s="90"/>
    </row>
    <row r="205" spans="1:26" ht="41.25" customHeight="1" thickBot="1" x14ac:dyDescent="0.3">
      <c r="A205" s="50"/>
      <c r="B205" s="29"/>
      <c r="C205" s="93"/>
      <c r="D205" s="93"/>
      <c r="E205" s="93"/>
      <c r="F205" s="93"/>
      <c r="G205" s="90"/>
      <c r="H205" s="35" t="s">
        <v>120</v>
      </c>
      <c r="I205" s="51" t="s">
        <v>946</v>
      </c>
      <c r="J205" s="36" t="s">
        <v>121</v>
      </c>
      <c r="K205" s="98"/>
      <c r="L205" s="98"/>
      <c r="M205" s="98"/>
      <c r="N205" s="98"/>
      <c r="O205" s="98"/>
      <c r="P205" s="98"/>
      <c r="Q205" s="98"/>
      <c r="R205" s="93"/>
      <c r="S205" s="35" t="s">
        <v>122</v>
      </c>
      <c r="V205" s="210" t="b">
        <v>0</v>
      </c>
      <c r="W205" s="211" t="s">
        <v>826</v>
      </c>
      <c r="X205" s="211" t="s">
        <v>827</v>
      </c>
      <c r="Y205" s="217" t="s">
        <v>837</v>
      </c>
      <c r="Z205" s="225" t="s">
        <v>863</v>
      </c>
    </row>
    <row r="206" spans="1:26" ht="41.25" customHeight="1" thickTop="1" thickBot="1" x14ac:dyDescent="0.3">
      <c r="A206" s="58" t="s">
        <v>123</v>
      </c>
      <c r="B206" s="29"/>
      <c r="C206" s="93"/>
      <c r="D206" s="93"/>
      <c r="E206" s="93"/>
      <c r="F206" s="93"/>
      <c r="G206" s="90"/>
      <c r="H206" s="59" t="s">
        <v>131</v>
      </c>
      <c r="I206" s="102" t="s">
        <v>207</v>
      </c>
      <c r="J206" s="688" t="s">
        <v>208</v>
      </c>
      <c r="K206" s="760"/>
      <c r="L206" s="760"/>
      <c r="M206" s="760"/>
      <c r="N206" s="760"/>
      <c r="O206" s="760"/>
      <c r="P206" s="760"/>
      <c r="Q206" s="760"/>
      <c r="R206" s="107"/>
      <c r="S206" s="108"/>
      <c r="V206" s="472" t="b">
        <f>IF(AND(V207=TRUE,V208=TRUE),TRUE,FALSE)</f>
        <v>0</v>
      </c>
      <c r="Y206" s="213">
        <f>SUM(W206:W209)</f>
        <v>0</v>
      </c>
      <c r="Z206" s="224">
        <f>Y206/1</f>
        <v>0</v>
      </c>
    </row>
    <row r="207" spans="1:26" ht="41.25" customHeight="1" thickTop="1" thickBot="1" x14ac:dyDescent="0.3">
      <c r="A207" s="58" t="s">
        <v>347</v>
      </c>
      <c r="B207" s="29"/>
      <c r="C207" s="101" t="s">
        <v>124</v>
      </c>
      <c r="D207" s="101" t="s">
        <v>125</v>
      </c>
      <c r="E207" s="101" t="s">
        <v>126</v>
      </c>
      <c r="F207" s="101" t="s">
        <v>127</v>
      </c>
      <c r="G207" s="90"/>
      <c r="H207" s="59" t="s">
        <v>131</v>
      </c>
      <c r="I207" s="114" t="s">
        <v>376</v>
      </c>
      <c r="J207" s="904" t="s">
        <v>377</v>
      </c>
      <c r="K207" s="905"/>
      <c r="L207" s="905"/>
      <c r="M207" s="905"/>
      <c r="N207" s="905"/>
      <c r="O207" s="905"/>
      <c r="P207" s="905"/>
      <c r="Q207" s="905"/>
      <c r="R207" s="93"/>
      <c r="S207" s="118"/>
      <c r="T207" s="580">
        <f>1/3</f>
        <v>0.33333333333333331</v>
      </c>
      <c r="U207" s="575">
        <f>T207+T208+T209</f>
        <v>1</v>
      </c>
      <c r="V207" s="218" t="b">
        <v>0</v>
      </c>
      <c r="W207" s="213">
        <f>IF(V207=TRUE,$X$207,0)</f>
        <v>0</v>
      </c>
      <c r="X207" s="218">
        <v>0.33333333333333331</v>
      </c>
    </row>
    <row r="208" spans="1:26" ht="48.75" customHeight="1" thickTop="1" thickBot="1" x14ac:dyDescent="0.3">
      <c r="A208" s="58" t="s">
        <v>123</v>
      </c>
      <c r="B208" s="29"/>
      <c r="C208" s="101" t="s">
        <v>124</v>
      </c>
      <c r="D208" s="101" t="s">
        <v>125</v>
      </c>
      <c r="E208" s="101" t="s">
        <v>126</v>
      </c>
      <c r="F208" s="101" t="s">
        <v>127</v>
      </c>
      <c r="G208" s="90"/>
      <c r="H208" s="59" t="s">
        <v>131</v>
      </c>
      <c r="I208" s="114" t="s">
        <v>209</v>
      </c>
      <c r="J208" s="690" t="s">
        <v>909</v>
      </c>
      <c r="K208" s="691"/>
      <c r="L208" s="691"/>
      <c r="M208" s="691"/>
      <c r="N208" s="691"/>
      <c r="O208" s="691"/>
      <c r="P208" s="691"/>
      <c r="Q208" s="691"/>
      <c r="R208" s="110"/>
      <c r="S208" s="118"/>
      <c r="T208" s="580">
        <f>1/3</f>
        <v>0.33333333333333331</v>
      </c>
      <c r="V208" s="218" t="b">
        <v>0</v>
      </c>
      <c r="W208" s="213">
        <f>IF(V208=TRUE,$X$207,0)</f>
        <v>0</v>
      </c>
    </row>
    <row r="209" spans="1:26" ht="41.25" customHeight="1" thickTop="1" thickBot="1" x14ac:dyDescent="0.3">
      <c r="A209" s="58" t="s">
        <v>347</v>
      </c>
      <c r="B209" s="29"/>
      <c r="C209" s="101" t="s">
        <v>124</v>
      </c>
      <c r="D209" s="101" t="s">
        <v>125</v>
      </c>
      <c r="E209" s="101" t="s">
        <v>126</v>
      </c>
      <c r="F209" s="101" t="s">
        <v>127</v>
      </c>
      <c r="G209" s="90"/>
      <c r="H209" s="59" t="s">
        <v>131</v>
      </c>
      <c r="I209" s="102" t="s">
        <v>378</v>
      </c>
      <c r="J209" s="692" t="s">
        <v>379</v>
      </c>
      <c r="K209" s="692"/>
      <c r="L209" s="692"/>
      <c r="M209" s="692"/>
      <c r="N209" s="692"/>
      <c r="O209" s="692"/>
      <c r="P209" s="692"/>
      <c r="Q209" s="692"/>
      <c r="R209" s="110"/>
      <c r="S209" s="118"/>
      <c r="T209" s="580">
        <f>1/3</f>
        <v>0.33333333333333331</v>
      </c>
      <c r="V209" s="218" t="b">
        <v>0</v>
      </c>
      <c r="W209" s="213">
        <f>IF(V209=TRUE,$X$207,0)</f>
        <v>0</v>
      </c>
    </row>
    <row r="210" spans="1:26" ht="22.5" customHeight="1" thickTop="1" x14ac:dyDescent="0.25">
      <c r="A210" s="88"/>
      <c r="B210" s="88"/>
      <c r="C210" s="88"/>
      <c r="D210" s="88"/>
      <c r="E210" s="88"/>
      <c r="F210" s="89"/>
      <c r="G210" s="90"/>
      <c r="H210" s="90"/>
      <c r="I210" s="89"/>
      <c r="J210" s="90"/>
      <c r="K210" s="90"/>
      <c r="L210" s="90"/>
      <c r="M210" s="90"/>
      <c r="N210" s="90"/>
      <c r="O210" s="90"/>
      <c r="P210" s="90"/>
      <c r="Q210" s="90"/>
      <c r="R210" s="90"/>
      <c r="S210" s="90"/>
    </row>
    <row r="211" spans="1:26" ht="22.5" customHeight="1" x14ac:dyDescent="0.25">
      <c r="A211" s="88"/>
      <c r="B211" s="88"/>
      <c r="C211" s="88"/>
      <c r="D211" s="88"/>
      <c r="E211" s="88"/>
      <c r="F211" s="89"/>
      <c r="G211" s="90"/>
      <c r="H211" s="90"/>
      <c r="I211" s="89"/>
      <c r="J211" s="90"/>
      <c r="K211" s="90"/>
      <c r="L211" s="90"/>
      <c r="M211" s="90"/>
      <c r="N211" s="90"/>
      <c r="O211" s="90"/>
      <c r="P211" s="90"/>
      <c r="Q211" s="90"/>
      <c r="R211" s="90"/>
      <c r="S211" s="90"/>
    </row>
    <row r="212" spans="1:26" ht="22.5" customHeight="1" x14ac:dyDescent="0.25">
      <c r="A212" s="88"/>
      <c r="B212" s="88"/>
      <c r="C212" s="88"/>
      <c r="D212" s="88"/>
      <c r="E212" s="88"/>
      <c r="F212" s="89"/>
      <c r="G212" s="90"/>
      <c r="H212" s="90"/>
      <c r="I212" s="89"/>
      <c r="J212" s="90"/>
      <c r="K212" s="90"/>
      <c r="L212" s="90"/>
      <c r="M212" s="90"/>
      <c r="N212" s="90"/>
      <c r="O212" s="90"/>
      <c r="P212" s="90"/>
      <c r="Q212" s="90"/>
      <c r="R212" s="90"/>
      <c r="S212" s="90"/>
    </row>
    <row r="213" spans="1:26" s="6" customFormat="1" ht="30" customHeight="1" thickBot="1" x14ac:dyDescent="0.3">
      <c r="A213" s="28"/>
      <c r="B213" s="28"/>
      <c r="C213" s="28"/>
      <c r="D213" s="28"/>
      <c r="E213" s="28"/>
      <c r="F213" s="57"/>
      <c r="G213" s="28"/>
      <c r="H213" s="665" t="s">
        <v>210</v>
      </c>
      <c r="I213" s="665"/>
      <c r="J213" s="665"/>
      <c r="K213" s="665"/>
      <c r="L213" s="665"/>
      <c r="M213" s="665"/>
      <c r="N213" s="665"/>
      <c r="O213" s="665"/>
      <c r="P213" s="665"/>
      <c r="Q213" s="665"/>
      <c r="R213" s="665"/>
      <c r="S213" s="666"/>
      <c r="T213" s="584"/>
      <c r="U213" s="577"/>
      <c r="V213" s="206"/>
      <c r="W213" s="206"/>
      <c r="X213" s="206"/>
      <c r="Y213" s="206"/>
      <c r="Z213" s="208"/>
    </row>
    <row r="214" spans="1:26" s="6" customFormat="1" ht="7.5" customHeight="1" thickTop="1" x14ac:dyDescent="0.25">
      <c r="A214" s="28"/>
      <c r="B214" s="28"/>
      <c r="C214" s="28"/>
      <c r="D214" s="28"/>
      <c r="E214" s="28"/>
      <c r="F214" s="28"/>
      <c r="G214" s="28"/>
      <c r="H214" s="28"/>
      <c r="I214" s="27"/>
      <c r="J214" s="28"/>
      <c r="K214" s="28"/>
      <c r="L214" s="28"/>
      <c r="M214" s="28"/>
      <c r="N214" s="28"/>
      <c r="O214" s="28"/>
      <c r="P214" s="28"/>
      <c r="Q214" s="28"/>
      <c r="R214" s="30"/>
      <c r="S214" s="28"/>
      <c r="T214" s="584"/>
      <c r="U214" s="577"/>
      <c r="V214" s="206"/>
      <c r="W214" s="206"/>
      <c r="X214" s="206"/>
      <c r="Y214" s="206"/>
      <c r="Z214" s="208"/>
    </row>
    <row r="215" spans="1:26" s="6" customFormat="1" ht="81" customHeight="1" thickBot="1" x14ac:dyDescent="0.4">
      <c r="A215" s="28"/>
      <c r="B215" s="28"/>
      <c r="C215" s="28"/>
      <c r="D215" s="28"/>
      <c r="E215" s="28"/>
      <c r="F215" s="28"/>
      <c r="G215" s="28"/>
      <c r="H215" s="651" t="s">
        <v>211</v>
      </c>
      <c r="I215" s="651"/>
      <c r="J215" s="651"/>
      <c r="K215" s="651"/>
      <c r="L215" s="651"/>
      <c r="M215" s="651"/>
      <c r="N215" s="651"/>
      <c r="O215" s="651"/>
      <c r="P215" s="651"/>
      <c r="Q215" s="651"/>
      <c r="R215" s="651"/>
      <c r="S215" s="652"/>
      <c r="T215" s="584"/>
      <c r="U215" s="577"/>
      <c r="V215" s="206"/>
      <c r="W215" s="206"/>
      <c r="X215" s="206"/>
      <c r="Y215" s="215"/>
      <c r="Z215" s="216">
        <f>AVERAGE(Z222:Z301)</f>
        <v>0</v>
      </c>
    </row>
    <row r="216" spans="1:26" s="6" customFormat="1" ht="7.5" customHeight="1" thickTop="1" x14ac:dyDescent="0.25">
      <c r="A216" s="28"/>
      <c r="B216" s="28"/>
      <c r="C216" s="28"/>
      <c r="D216" s="28"/>
      <c r="E216" s="28"/>
      <c r="F216" s="28"/>
      <c r="G216" s="28"/>
      <c r="H216" s="32"/>
      <c r="I216" s="31"/>
      <c r="J216" s="32"/>
      <c r="K216" s="32"/>
      <c r="L216" s="32"/>
      <c r="M216" s="32"/>
      <c r="N216" s="32"/>
      <c r="O216" s="32"/>
      <c r="P216" s="32"/>
      <c r="Q216" s="32"/>
      <c r="R216" s="32"/>
      <c r="S216" s="32"/>
      <c r="T216" s="584"/>
      <c r="U216" s="577"/>
      <c r="V216" s="206"/>
      <c r="W216" s="206"/>
      <c r="X216" s="206"/>
      <c r="Y216" s="206"/>
      <c r="Z216" s="208"/>
    </row>
    <row r="217" spans="1:26" s="6" customFormat="1" ht="22.5" customHeight="1" thickBot="1" x14ac:dyDescent="0.3">
      <c r="A217" s="28"/>
      <c r="B217" s="28"/>
      <c r="C217" s="28"/>
      <c r="D217" s="28"/>
      <c r="E217" s="28"/>
      <c r="F217" s="57"/>
      <c r="G217" s="28"/>
      <c r="H217" s="653" t="s">
        <v>117</v>
      </c>
      <c r="I217" s="654"/>
      <c r="J217" s="655" t="s">
        <v>212</v>
      </c>
      <c r="K217" s="656"/>
      <c r="L217" s="656"/>
      <c r="M217" s="656"/>
      <c r="N217" s="656"/>
      <c r="O217" s="656"/>
      <c r="P217" s="656"/>
      <c r="Q217" s="656"/>
      <c r="R217" s="656"/>
      <c r="S217" s="657"/>
      <c r="T217" s="578"/>
      <c r="U217" s="578"/>
      <c r="V217" s="376" t="s">
        <v>945</v>
      </c>
      <c r="W217" s="262">
        <f>(U223+U226+U232+U238)/4</f>
        <v>1</v>
      </c>
      <c r="X217" s="206"/>
      <c r="Y217" s="206"/>
      <c r="Z217" s="208"/>
    </row>
    <row r="218" spans="1:26" s="6" customFormat="1" ht="8.25" customHeight="1" thickTop="1" x14ac:dyDescent="0.25">
      <c r="A218" s="28"/>
      <c r="B218" s="28"/>
      <c r="C218" s="28"/>
      <c r="D218" s="28"/>
      <c r="E218" s="28"/>
      <c r="F218" s="28"/>
      <c r="G218" s="28"/>
      <c r="H218" s="28"/>
      <c r="I218" s="27"/>
      <c r="J218" s="28"/>
      <c r="K218" s="28"/>
      <c r="L218" s="28"/>
      <c r="M218" s="28"/>
      <c r="N218" s="28"/>
      <c r="O218" s="28"/>
      <c r="P218" s="28"/>
      <c r="Q218" s="28"/>
      <c r="R218" s="30"/>
      <c r="S218" s="28"/>
      <c r="T218" s="584"/>
      <c r="U218" s="577"/>
      <c r="V218" s="206"/>
      <c r="W218" s="206"/>
      <c r="X218" s="206"/>
      <c r="Y218" s="206"/>
      <c r="Z218" s="208"/>
    </row>
    <row r="219" spans="1:26" s="6" customFormat="1" ht="81.75" customHeight="1" thickBot="1" x14ac:dyDescent="0.3">
      <c r="A219" s="28"/>
      <c r="B219" s="28"/>
      <c r="C219" s="28"/>
      <c r="D219" s="28"/>
      <c r="E219" s="28"/>
      <c r="F219" s="28"/>
      <c r="G219" s="28"/>
      <c r="H219" s="658" t="s">
        <v>213</v>
      </c>
      <c r="I219" s="659"/>
      <c r="J219" s="659"/>
      <c r="K219" s="659"/>
      <c r="L219" s="659"/>
      <c r="M219" s="659"/>
      <c r="N219" s="659"/>
      <c r="O219" s="659"/>
      <c r="P219" s="659"/>
      <c r="Q219" s="659"/>
      <c r="R219" s="659"/>
      <c r="S219" s="660"/>
      <c r="T219" s="584"/>
      <c r="U219" s="577"/>
      <c r="V219" s="206"/>
      <c r="W219" s="206"/>
      <c r="X219" s="206"/>
      <c r="Y219" s="206"/>
      <c r="Z219" s="208"/>
    </row>
    <row r="220" spans="1:26" ht="8.25" customHeight="1" thickTop="1" x14ac:dyDescent="0.25">
      <c r="A220" s="90"/>
      <c r="B220" s="90"/>
      <c r="C220" s="90"/>
      <c r="D220" s="90"/>
      <c r="E220" s="90"/>
      <c r="F220" s="117"/>
      <c r="G220" s="90"/>
      <c r="H220" s="90"/>
      <c r="I220" s="111"/>
      <c r="J220" s="92"/>
      <c r="K220" s="90"/>
      <c r="L220" s="90"/>
      <c r="M220" s="90"/>
      <c r="N220" s="90"/>
      <c r="O220" s="90"/>
      <c r="P220" s="90"/>
      <c r="Q220" s="90"/>
      <c r="R220" s="93"/>
      <c r="S220" s="90"/>
    </row>
    <row r="221" spans="1:26" ht="41.25" customHeight="1" thickBot="1" x14ac:dyDescent="0.3">
      <c r="A221" s="90"/>
      <c r="B221" s="90"/>
      <c r="C221" s="90"/>
      <c r="D221" s="90"/>
      <c r="E221" s="90"/>
      <c r="F221" s="90"/>
      <c r="G221" s="90"/>
      <c r="H221" s="62" t="s">
        <v>120</v>
      </c>
      <c r="I221" s="63" t="s">
        <v>946</v>
      </c>
      <c r="J221" s="64" t="s">
        <v>121</v>
      </c>
      <c r="K221" s="125"/>
      <c r="L221" s="125"/>
      <c r="M221" s="125"/>
      <c r="N221" s="125"/>
      <c r="O221" s="125"/>
      <c r="P221" s="125"/>
      <c r="Q221" s="125"/>
      <c r="R221" s="126"/>
      <c r="S221" s="62" t="s">
        <v>122</v>
      </c>
      <c r="V221" s="210" t="s">
        <v>825</v>
      </c>
      <c r="W221" s="211" t="s">
        <v>826</v>
      </c>
      <c r="X221" s="211" t="s">
        <v>827</v>
      </c>
      <c r="Y221" s="219" t="s">
        <v>838</v>
      </c>
      <c r="Z221" s="226" t="s">
        <v>863</v>
      </c>
    </row>
    <row r="222" spans="1:26" ht="41.25" customHeight="1" thickTop="1" thickBot="1" x14ac:dyDescent="0.3">
      <c r="A222" s="279" t="s">
        <v>112</v>
      </c>
      <c r="B222" s="296"/>
      <c r="C222" s="377"/>
      <c r="D222" s="127"/>
      <c r="E222" s="127"/>
      <c r="F222" s="307"/>
      <c r="G222" s="173"/>
      <c r="H222" s="339" t="s">
        <v>128</v>
      </c>
      <c r="I222" s="340" t="s">
        <v>129</v>
      </c>
      <c r="J222" s="851" t="s">
        <v>214</v>
      </c>
      <c r="K222" s="853"/>
      <c r="L222" s="853"/>
      <c r="M222" s="853"/>
      <c r="N222" s="853"/>
      <c r="O222" s="853"/>
      <c r="P222" s="853"/>
      <c r="Q222" s="853"/>
      <c r="R222" s="341"/>
      <c r="S222" s="342"/>
      <c r="V222" s="472" t="b">
        <f>IF(AND(V223=TRUE,V224=TRUE),TRUE,FALSE)</f>
        <v>0</v>
      </c>
      <c r="Y222" s="213">
        <f>SUM(W223:W224)</f>
        <v>0</v>
      </c>
      <c r="Z222" s="224">
        <f>Y222/1</f>
        <v>0</v>
      </c>
    </row>
    <row r="223" spans="1:26" ht="41.25" customHeight="1" thickTop="1" thickBot="1" x14ac:dyDescent="0.3">
      <c r="A223" s="171" t="s">
        <v>123</v>
      </c>
      <c r="B223" s="172"/>
      <c r="C223" s="101" t="s">
        <v>124</v>
      </c>
      <c r="D223" s="101" t="s">
        <v>125</v>
      </c>
      <c r="E223" s="101" t="s">
        <v>126</v>
      </c>
      <c r="F223" s="101" t="s">
        <v>127</v>
      </c>
      <c r="G223" s="173"/>
      <c r="H223" s="339" t="s">
        <v>128</v>
      </c>
      <c r="I223" s="340" t="s">
        <v>215</v>
      </c>
      <c r="J223" s="845" t="s">
        <v>216</v>
      </c>
      <c r="K223" s="846"/>
      <c r="L223" s="846"/>
      <c r="M223" s="846"/>
      <c r="N223" s="846"/>
      <c r="O223" s="846"/>
      <c r="P223" s="846"/>
      <c r="Q223" s="846"/>
      <c r="R223" s="343"/>
      <c r="S223" s="344"/>
      <c r="T223" s="580">
        <v>0.5</v>
      </c>
      <c r="U223" s="575">
        <f>T223+T224</f>
        <v>1</v>
      </c>
      <c r="V223" s="218" t="b">
        <v>0</v>
      </c>
      <c r="W223" s="213">
        <f>IF(V223=TRUE,$X$223,0)</f>
        <v>0</v>
      </c>
      <c r="X223" s="218">
        <v>0.5</v>
      </c>
    </row>
    <row r="224" spans="1:26" ht="41.25" customHeight="1" thickTop="1" thickBot="1" x14ac:dyDescent="0.3">
      <c r="A224" s="171" t="s">
        <v>123</v>
      </c>
      <c r="B224" s="172"/>
      <c r="C224" s="101" t="s">
        <v>124</v>
      </c>
      <c r="D224" s="101" t="s">
        <v>125</v>
      </c>
      <c r="E224" s="101" t="s">
        <v>126</v>
      </c>
      <c r="F224" s="101" t="s">
        <v>127</v>
      </c>
      <c r="G224" s="173"/>
      <c r="H224" s="339" t="s">
        <v>128</v>
      </c>
      <c r="I224" s="340" t="s">
        <v>217</v>
      </c>
      <c r="J224" s="847" t="s">
        <v>950</v>
      </c>
      <c r="K224" s="848"/>
      <c r="L224" s="848"/>
      <c r="M224" s="848"/>
      <c r="N224" s="848"/>
      <c r="O224" s="848"/>
      <c r="P224" s="848"/>
      <c r="Q224" s="848"/>
      <c r="R224" s="345"/>
      <c r="S224" s="344"/>
      <c r="T224" s="580">
        <v>0.5</v>
      </c>
      <c r="V224" s="218" t="b">
        <v>0</v>
      </c>
      <c r="W224" s="213">
        <f>IF(V224=TRUE,$X$223,0)</f>
        <v>0</v>
      </c>
    </row>
    <row r="225" spans="1:26" ht="41.25" customHeight="1" thickTop="1" thickBot="1" x14ac:dyDescent="0.3">
      <c r="A225" s="171" t="s">
        <v>123</v>
      </c>
      <c r="B225" s="173"/>
      <c r="C225" s="101" t="s">
        <v>124</v>
      </c>
      <c r="D225" s="101" t="s">
        <v>125</v>
      </c>
      <c r="E225" s="101" t="s">
        <v>126</v>
      </c>
      <c r="F225" s="101" t="s">
        <v>127</v>
      </c>
      <c r="G225" s="173"/>
      <c r="H225" s="339" t="s">
        <v>131</v>
      </c>
      <c r="I225" s="340" t="s">
        <v>132</v>
      </c>
      <c r="J225" s="849" t="s">
        <v>218</v>
      </c>
      <c r="K225" s="850"/>
      <c r="L225" s="850"/>
      <c r="M225" s="850"/>
      <c r="N225" s="850"/>
      <c r="O225" s="850"/>
      <c r="P225" s="850"/>
      <c r="Q225" s="850"/>
      <c r="R225" s="341"/>
      <c r="S225" s="346"/>
      <c r="V225" s="472" t="b">
        <f>IF(AND(V226=TRUE,V227=TRUE,V228=TRUE),TRUE,FALSE)</f>
        <v>0</v>
      </c>
      <c r="Y225"/>
      <c r="Z225"/>
    </row>
    <row r="226" spans="1:26" ht="53.25" customHeight="1" thickTop="1" thickBot="1" x14ac:dyDescent="0.3">
      <c r="A226" s="171" t="s">
        <v>123</v>
      </c>
      <c r="B226" s="172"/>
      <c r="C226" s="101" t="s">
        <v>124</v>
      </c>
      <c r="D226" s="101" t="s">
        <v>125</v>
      </c>
      <c r="E226" s="101" t="s">
        <v>126</v>
      </c>
      <c r="F226" s="101" t="s">
        <v>127</v>
      </c>
      <c r="G226" s="173"/>
      <c r="H226" s="339" t="s">
        <v>131</v>
      </c>
      <c r="I226" s="340" t="s">
        <v>219</v>
      </c>
      <c r="J226" s="677" t="s">
        <v>951</v>
      </c>
      <c r="K226" s="678"/>
      <c r="L226" s="678"/>
      <c r="M226" s="678"/>
      <c r="N226" s="678"/>
      <c r="O226" s="678"/>
      <c r="P226" s="678"/>
      <c r="Q226" s="678"/>
      <c r="R226" s="336"/>
      <c r="S226" s="344"/>
      <c r="T226" s="580">
        <f>1/4</f>
        <v>0.25</v>
      </c>
      <c r="U226" s="575">
        <f>T226+T227+T228+T230</f>
        <v>1</v>
      </c>
      <c r="V226" s="218" t="b">
        <v>0</v>
      </c>
      <c r="W226" s="213">
        <f>IF(V226=TRUE,$X$226,0)</f>
        <v>0</v>
      </c>
      <c r="X226" s="218">
        <v>0.25</v>
      </c>
      <c r="Y226" s="213">
        <f>SUM(W226:W230)</f>
        <v>0</v>
      </c>
      <c r="Z226" s="224">
        <f>Y226/1</f>
        <v>0</v>
      </c>
    </row>
    <row r="227" spans="1:26" ht="53.25" customHeight="1" thickTop="1" thickBot="1" x14ac:dyDescent="0.3">
      <c r="A227" s="41" t="s">
        <v>402</v>
      </c>
      <c r="B227" s="73"/>
      <c r="C227" s="73"/>
      <c r="D227" s="101" t="s">
        <v>125</v>
      </c>
      <c r="E227" s="101" t="s">
        <v>126</v>
      </c>
      <c r="F227" s="101" t="s">
        <v>127</v>
      </c>
      <c r="G227" s="90"/>
      <c r="H227" s="69" t="s">
        <v>131</v>
      </c>
      <c r="I227" s="132" t="s">
        <v>134</v>
      </c>
      <c r="J227" s="671" t="s">
        <v>996</v>
      </c>
      <c r="K227" s="672"/>
      <c r="L227" s="672"/>
      <c r="M227" s="672"/>
      <c r="N227" s="672"/>
      <c r="O227" s="672"/>
      <c r="P227" s="672"/>
      <c r="Q227" s="672"/>
      <c r="R227" s="126"/>
      <c r="S227" s="344"/>
      <c r="T227" s="580">
        <f>1/4</f>
        <v>0.25</v>
      </c>
      <c r="V227" s="218" t="b">
        <v>0</v>
      </c>
      <c r="W227" s="213">
        <f>IF(V227=TRUE,$X$226,0)</f>
        <v>0</v>
      </c>
      <c r="Y227"/>
      <c r="Z227"/>
    </row>
    <row r="228" spans="1:26" ht="49.5" customHeight="1" thickTop="1" thickBot="1" x14ac:dyDescent="0.3">
      <c r="A228" s="171" t="s">
        <v>123</v>
      </c>
      <c r="B228" s="172"/>
      <c r="C228" s="101" t="s">
        <v>124</v>
      </c>
      <c r="D228" s="101" t="s">
        <v>125</v>
      </c>
      <c r="E228" s="101" t="s">
        <v>126</v>
      </c>
      <c r="F228" s="101" t="s">
        <v>127</v>
      </c>
      <c r="G228" s="173"/>
      <c r="H228" s="339" t="s">
        <v>131</v>
      </c>
      <c r="I228" s="340" t="s">
        <v>220</v>
      </c>
      <c r="J228" s="679" t="s">
        <v>221</v>
      </c>
      <c r="K228" s="680"/>
      <c r="L228" s="680"/>
      <c r="M228" s="680"/>
      <c r="N228" s="680"/>
      <c r="O228" s="680"/>
      <c r="P228" s="680"/>
      <c r="Q228" s="680"/>
      <c r="R228" s="348"/>
      <c r="S228" s="344"/>
      <c r="T228" s="580">
        <f>1/4</f>
        <v>0.25</v>
      </c>
      <c r="V228" s="218" t="b">
        <v>0</v>
      </c>
      <c r="W228" s="213">
        <f>IF(V228=TRUE,$X$226,0)</f>
        <v>0</v>
      </c>
      <c r="Y228"/>
      <c r="Z228"/>
    </row>
    <row r="229" spans="1:26" ht="41.25" customHeight="1" thickTop="1" thickBot="1" x14ac:dyDescent="0.3">
      <c r="A229" s="171" t="s">
        <v>123</v>
      </c>
      <c r="B229" s="173"/>
      <c r="C229" s="313"/>
      <c r="D229" s="101" t="s">
        <v>125</v>
      </c>
      <c r="E229" s="101" t="s">
        <v>126</v>
      </c>
      <c r="F229" s="101" t="s">
        <v>127</v>
      </c>
      <c r="G229" s="173"/>
      <c r="H229" s="339" t="s">
        <v>131</v>
      </c>
      <c r="I229" s="340" t="s">
        <v>272</v>
      </c>
      <c r="J229" s="851" t="s">
        <v>273</v>
      </c>
      <c r="K229" s="852"/>
      <c r="L229" s="852"/>
      <c r="M229" s="852"/>
      <c r="N229" s="852"/>
      <c r="O229" s="852"/>
      <c r="P229" s="852"/>
      <c r="Q229" s="852"/>
      <c r="R229" s="341"/>
      <c r="S229" s="349"/>
      <c r="V229" s="472" t="b">
        <f>IF(AND(V230=TRUE),TRUE,FALSE)</f>
        <v>0</v>
      </c>
      <c r="W229"/>
      <c r="Y229"/>
      <c r="Z229"/>
    </row>
    <row r="230" spans="1:26" ht="57" customHeight="1" thickTop="1" thickBot="1" x14ac:dyDescent="0.3">
      <c r="A230" s="171" t="s">
        <v>123</v>
      </c>
      <c r="B230" s="172"/>
      <c r="C230" s="350"/>
      <c r="D230" s="101" t="s">
        <v>125</v>
      </c>
      <c r="E230" s="101" t="s">
        <v>126</v>
      </c>
      <c r="F230" s="101" t="s">
        <v>127</v>
      </c>
      <c r="G230" s="173"/>
      <c r="H230" s="339" t="s">
        <v>131</v>
      </c>
      <c r="I230" s="340" t="s">
        <v>274</v>
      </c>
      <c r="J230" s="843" t="s">
        <v>957</v>
      </c>
      <c r="K230" s="844"/>
      <c r="L230" s="844"/>
      <c r="M230" s="844"/>
      <c r="N230" s="844"/>
      <c r="O230" s="844"/>
      <c r="P230" s="844"/>
      <c r="Q230" s="844"/>
      <c r="R230" s="351"/>
      <c r="S230" s="344"/>
      <c r="T230" s="580">
        <f>1/4</f>
        <v>0.25</v>
      </c>
      <c r="V230" s="218" t="b">
        <v>0</v>
      </c>
      <c r="W230" s="213">
        <f>IF(V230=TRUE,$X$226,0)</f>
        <v>0</v>
      </c>
      <c r="Y230"/>
      <c r="Z230"/>
    </row>
    <row r="231" spans="1:26" ht="79.5" customHeight="1" thickTop="1" thickBot="1" x14ac:dyDescent="0.3">
      <c r="A231" s="171" t="s">
        <v>123</v>
      </c>
      <c r="B231" s="173"/>
      <c r="C231" s="313"/>
      <c r="D231" s="101" t="s">
        <v>125</v>
      </c>
      <c r="E231" s="101" t="s">
        <v>126</v>
      </c>
      <c r="F231" s="101" t="s">
        <v>127</v>
      </c>
      <c r="G231" s="173"/>
      <c r="H231" s="69" t="s">
        <v>250</v>
      </c>
      <c r="I231" s="129" t="s">
        <v>321</v>
      </c>
      <c r="J231" s="767" t="s">
        <v>958</v>
      </c>
      <c r="K231" s="768"/>
      <c r="L231" s="768"/>
      <c r="M231" s="768"/>
      <c r="N231" s="768"/>
      <c r="O231" s="768"/>
      <c r="P231" s="768"/>
      <c r="Q231" s="768"/>
      <c r="R231" s="341"/>
      <c r="S231" s="352"/>
      <c r="V231" s="472" t="b">
        <f>IF(AND(V232=TRUE,V233=TRUE,V234=TRUE,V235=TRUE),TRUE,FALSE)</f>
        <v>0</v>
      </c>
      <c r="Y231"/>
      <c r="Z231"/>
    </row>
    <row r="232" spans="1:26" ht="60.75" customHeight="1" thickTop="1" thickBot="1" x14ac:dyDescent="0.3">
      <c r="A232" s="171" t="s">
        <v>123</v>
      </c>
      <c r="B232" s="172"/>
      <c r="C232" s="350"/>
      <c r="D232" s="101" t="s">
        <v>125</v>
      </c>
      <c r="E232" s="101" t="s">
        <v>126</v>
      </c>
      <c r="F232" s="101" t="s">
        <v>127</v>
      </c>
      <c r="G232" s="173"/>
      <c r="H232" s="69" t="s">
        <v>250</v>
      </c>
      <c r="I232" s="144" t="s">
        <v>322</v>
      </c>
      <c r="J232" s="754" t="s">
        <v>323</v>
      </c>
      <c r="K232" s="754"/>
      <c r="L232" s="754"/>
      <c r="M232" s="754"/>
      <c r="N232" s="754"/>
      <c r="O232" s="754"/>
      <c r="P232" s="754"/>
      <c r="Q232" s="754"/>
      <c r="R232" s="336"/>
      <c r="S232" s="344"/>
      <c r="T232" s="580">
        <f>1/4</f>
        <v>0.25</v>
      </c>
      <c r="U232" s="575">
        <f>T232+T233+T234+T235</f>
        <v>1</v>
      </c>
      <c r="V232" s="218" t="b">
        <v>0</v>
      </c>
      <c r="W232" s="213">
        <f>IF(V232=TRUE,$X$232,0)</f>
        <v>0</v>
      </c>
      <c r="X232" s="218">
        <v>0.25</v>
      </c>
      <c r="Y232" s="213">
        <f>SUM(W232:W236)</f>
        <v>0</v>
      </c>
      <c r="Z232" s="224">
        <f>Y232/1</f>
        <v>0</v>
      </c>
    </row>
    <row r="233" spans="1:26" ht="71.25" customHeight="1" thickTop="1" thickBot="1" x14ac:dyDescent="0.3">
      <c r="A233" s="171" t="s">
        <v>123</v>
      </c>
      <c r="B233" s="172"/>
      <c r="C233" s="350"/>
      <c r="D233" s="101" t="s">
        <v>125</v>
      </c>
      <c r="E233" s="101" t="s">
        <v>126</v>
      </c>
      <c r="F233" s="101" t="s">
        <v>127</v>
      </c>
      <c r="G233" s="173"/>
      <c r="H233" s="69" t="s">
        <v>250</v>
      </c>
      <c r="I233" s="144" t="s">
        <v>324</v>
      </c>
      <c r="J233" s="754" t="s">
        <v>325</v>
      </c>
      <c r="K233" s="754"/>
      <c r="L233" s="754"/>
      <c r="M233" s="754"/>
      <c r="N233" s="754"/>
      <c r="O233" s="754"/>
      <c r="P233" s="754"/>
      <c r="Q233" s="754"/>
      <c r="R233" s="336"/>
      <c r="S233" s="344"/>
      <c r="T233" s="580">
        <f>1/4</f>
        <v>0.25</v>
      </c>
      <c r="V233" s="218" t="b">
        <v>0</v>
      </c>
      <c r="W233" s="213">
        <f>IF(V233=TRUE,$X$232,0)</f>
        <v>0</v>
      </c>
      <c r="Y233"/>
      <c r="Z233"/>
    </row>
    <row r="234" spans="1:26" ht="80.25" customHeight="1" thickTop="1" thickBot="1" x14ac:dyDescent="0.3">
      <c r="A234" s="171" t="s">
        <v>123</v>
      </c>
      <c r="B234" s="172"/>
      <c r="C234" s="350"/>
      <c r="D234" s="101" t="s">
        <v>125</v>
      </c>
      <c r="E234" s="101" t="s">
        <v>126</v>
      </c>
      <c r="F234" s="101" t="s">
        <v>127</v>
      </c>
      <c r="G234" s="173"/>
      <c r="H234" s="69" t="s">
        <v>250</v>
      </c>
      <c r="I234" s="144" t="s">
        <v>326</v>
      </c>
      <c r="J234" s="754" t="s">
        <v>327</v>
      </c>
      <c r="K234" s="754"/>
      <c r="L234" s="754"/>
      <c r="M234" s="754"/>
      <c r="N234" s="754"/>
      <c r="O234" s="754"/>
      <c r="P234" s="754"/>
      <c r="Q234" s="754"/>
      <c r="R234" s="336"/>
      <c r="S234" s="344"/>
      <c r="T234" s="580">
        <f>1/4</f>
        <v>0.25</v>
      </c>
      <c r="V234" s="218" t="b">
        <v>0</v>
      </c>
      <c r="W234" s="213">
        <f>IF(V234=TRUE,$X$232,0)</f>
        <v>0</v>
      </c>
      <c r="Y234"/>
      <c r="Z234"/>
    </row>
    <row r="235" spans="1:26" ht="55.5" customHeight="1" thickTop="1" thickBot="1" x14ac:dyDescent="0.3">
      <c r="A235" s="171" t="s">
        <v>123</v>
      </c>
      <c r="B235" s="172"/>
      <c r="C235" s="350"/>
      <c r="D235" s="101" t="s">
        <v>125</v>
      </c>
      <c r="E235" s="101" t="s">
        <v>126</v>
      </c>
      <c r="F235" s="101" t="s">
        <v>127</v>
      </c>
      <c r="G235" s="173"/>
      <c r="H235" s="79" t="s">
        <v>250</v>
      </c>
      <c r="I235" s="144" t="s">
        <v>328</v>
      </c>
      <c r="J235" s="755" t="s">
        <v>329</v>
      </c>
      <c r="K235" s="755"/>
      <c r="L235" s="755"/>
      <c r="M235" s="755"/>
      <c r="N235" s="755"/>
      <c r="O235" s="755"/>
      <c r="P235" s="755"/>
      <c r="Q235" s="755"/>
      <c r="R235" s="348"/>
      <c r="S235" s="344"/>
      <c r="T235" s="580">
        <f>1/4</f>
        <v>0.25</v>
      </c>
      <c r="V235" s="218" t="b">
        <v>0</v>
      </c>
      <c r="W235" s="213">
        <f>IF(V235=TRUE,$X$232,0)</f>
        <v>0</v>
      </c>
      <c r="Y235"/>
      <c r="Z235"/>
    </row>
    <row r="236" spans="1:26" ht="60" customHeight="1" thickTop="1" thickBot="1" x14ac:dyDescent="0.3">
      <c r="A236" s="58" t="s">
        <v>123</v>
      </c>
      <c r="B236" s="90"/>
      <c r="C236" s="93"/>
      <c r="D236" s="93"/>
      <c r="E236" s="93"/>
      <c r="F236" s="101" t="s">
        <v>127</v>
      </c>
      <c r="G236" s="90"/>
      <c r="H236" s="69" t="s">
        <v>160</v>
      </c>
      <c r="I236" s="129" t="s">
        <v>702</v>
      </c>
      <c r="J236" s="885" t="s">
        <v>343</v>
      </c>
      <c r="K236" s="886"/>
      <c r="L236" s="886"/>
      <c r="M236" s="886"/>
      <c r="N236" s="886"/>
      <c r="O236" s="886"/>
      <c r="P236" s="886"/>
      <c r="Q236" s="886"/>
      <c r="R236" s="378"/>
      <c r="S236" s="379"/>
      <c r="V236" s="472" t="b">
        <f>IF(AND(V237=TRUE,V239=TRUE),TRUE,FALSE)</f>
        <v>0</v>
      </c>
      <c r="Y236"/>
      <c r="Z236"/>
    </row>
    <row r="237" spans="1:26" ht="54.75" customHeight="1" thickTop="1" thickBot="1" x14ac:dyDescent="0.3">
      <c r="A237" s="58" t="s">
        <v>123</v>
      </c>
      <c r="B237" s="90"/>
      <c r="C237" s="93"/>
      <c r="D237" s="93"/>
      <c r="E237" s="112"/>
      <c r="F237" s="101" t="s">
        <v>127</v>
      </c>
      <c r="G237" s="90"/>
      <c r="H237" s="69" t="s">
        <v>160</v>
      </c>
      <c r="I237" s="132"/>
      <c r="J237" s="887" t="s">
        <v>344</v>
      </c>
      <c r="K237" s="888"/>
      <c r="L237" s="888"/>
      <c r="M237" s="888"/>
      <c r="N237" s="888"/>
      <c r="O237" s="888"/>
      <c r="P237" s="888"/>
      <c r="Q237" s="888"/>
      <c r="R237" s="378"/>
      <c r="S237" s="379"/>
      <c r="V237" s="472" t="b">
        <f>IF(AND(V238=TRUE),TRUE,FALSE)</f>
        <v>0</v>
      </c>
      <c r="Y237"/>
      <c r="Z237"/>
    </row>
    <row r="238" spans="1:26" ht="41.25" customHeight="1" thickTop="1" thickBot="1" x14ac:dyDescent="0.3">
      <c r="A238" s="58" t="s">
        <v>123</v>
      </c>
      <c r="B238" s="73"/>
      <c r="C238" s="73"/>
      <c r="D238" s="73"/>
      <c r="E238" s="116"/>
      <c r="F238" s="101" t="s">
        <v>127</v>
      </c>
      <c r="G238" s="90"/>
      <c r="H238" s="69" t="s">
        <v>160</v>
      </c>
      <c r="I238" s="132" t="s">
        <v>979</v>
      </c>
      <c r="J238" s="754" t="s">
        <v>980</v>
      </c>
      <c r="K238" s="678"/>
      <c r="L238" s="678"/>
      <c r="M238" s="678"/>
      <c r="N238" s="678"/>
      <c r="O238" s="678"/>
      <c r="P238" s="678"/>
      <c r="Q238" s="678"/>
      <c r="R238" s="378"/>
      <c r="S238" s="344"/>
      <c r="T238" s="580">
        <v>0.5</v>
      </c>
      <c r="U238" s="575">
        <f>T238+T240</f>
        <v>1</v>
      </c>
      <c r="V238" s="218" t="b">
        <v>0</v>
      </c>
      <c r="W238" s="213">
        <f>IF(V238=TRUE,$X$238,0)</f>
        <v>0</v>
      </c>
      <c r="X238" s="218">
        <v>0.5</v>
      </c>
      <c r="Y238" s="213">
        <f>SUM(W238:W240)</f>
        <v>0</v>
      </c>
      <c r="Z238" s="224">
        <f>Y238/1</f>
        <v>0</v>
      </c>
    </row>
    <row r="239" spans="1:26" ht="41.25" customHeight="1" thickTop="1" thickBot="1" x14ac:dyDescent="0.3">
      <c r="A239" s="58" t="s">
        <v>123</v>
      </c>
      <c r="B239" s="73"/>
      <c r="C239" s="73"/>
      <c r="D239" s="73"/>
      <c r="E239" s="116"/>
      <c r="F239" s="101" t="s">
        <v>127</v>
      </c>
      <c r="G239" s="90"/>
      <c r="H239" s="69" t="s">
        <v>160</v>
      </c>
      <c r="I239" s="132"/>
      <c r="J239" s="889" t="s">
        <v>345</v>
      </c>
      <c r="K239" s="890"/>
      <c r="L239" s="890"/>
      <c r="M239" s="890"/>
      <c r="N239" s="890"/>
      <c r="O239" s="890"/>
      <c r="P239" s="890"/>
      <c r="Q239" s="890"/>
      <c r="R239" s="126"/>
      <c r="S239" s="352"/>
      <c r="V239" s="472" t="b">
        <f>IF(AND(V240=TRUE),TRUE,FALSE)</f>
        <v>0</v>
      </c>
      <c r="Y239"/>
      <c r="Z239"/>
    </row>
    <row r="240" spans="1:26" ht="41.25" customHeight="1" thickTop="1" thickBot="1" x14ac:dyDescent="0.3">
      <c r="A240" s="58" t="s">
        <v>123</v>
      </c>
      <c r="B240" s="73"/>
      <c r="C240" s="73"/>
      <c r="D240" s="73"/>
      <c r="E240" s="116"/>
      <c r="F240" s="101" t="s">
        <v>127</v>
      </c>
      <c r="G240" s="90"/>
      <c r="H240" s="79" t="s">
        <v>160</v>
      </c>
      <c r="I240" s="132" t="s">
        <v>981</v>
      </c>
      <c r="J240" s="679" t="s">
        <v>346</v>
      </c>
      <c r="K240" s="680"/>
      <c r="L240" s="680"/>
      <c r="M240" s="680"/>
      <c r="N240" s="680"/>
      <c r="O240" s="680"/>
      <c r="P240" s="680"/>
      <c r="Q240" s="680"/>
      <c r="R240" s="136"/>
      <c r="S240" s="344"/>
      <c r="T240" s="580">
        <v>0.5</v>
      </c>
      <c r="V240" s="218" t="b">
        <v>0</v>
      </c>
      <c r="W240" s="213">
        <f>IF(V240=TRUE,$X$238,0)</f>
        <v>0</v>
      </c>
      <c r="Y240"/>
      <c r="Z240"/>
    </row>
    <row r="241" spans="1:26" ht="22.5" customHeight="1" thickTop="1" x14ac:dyDescent="0.25">
      <c r="A241" s="90"/>
      <c r="B241" s="90"/>
      <c r="C241" s="93"/>
      <c r="D241" s="93"/>
      <c r="E241" s="93"/>
      <c r="F241" s="93"/>
      <c r="G241" s="90"/>
      <c r="H241" s="90"/>
      <c r="I241" s="111"/>
      <c r="J241" s="90"/>
      <c r="K241" s="90"/>
      <c r="L241" s="90"/>
      <c r="M241" s="90"/>
      <c r="N241" s="90"/>
      <c r="O241" s="90"/>
      <c r="P241" s="90"/>
      <c r="Q241" s="90"/>
      <c r="R241" s="90"/>
      <c r="S241" s="90"/>
    </row>
    <row r="242" spans="1:26" s="6" customFormat="1" ht="22.5" customHeight="1" thickBot="1" x14ac:dyDescent="0.3">
      <c r="A242" s="26"/>
      <c r="B242" s="26"/>
      <c r="C242" s="26"/>
      <c r="D242" s="26"/>
      <c r="E242" s="26"/>
      <c r="F242" s="27"/>
      <c r="G242" s="28"/>
      <c r="H242" s="653" t="s">
        <v>117</v>
      </c>
      <c r="I242" s="654"/>
      <c r="J242" s="655" t="s">
        <v>222</v>
      </c>
      <c r="K242" s="656"/>
      <c r="L242" s="656"/>
      <c r="M242" s="656"/>
      <c r="N242" s="656"/>
      <c r="O242" s="656"/>
      <c r="P242" s="656"/>
      <c r="Q242" s="656"/>
      <c r="R242" s="656"/>
      <c r="S242" s="657"/>
      <c r="T242" s="578"/>
      <c r="U242" s="578"/>
      <c r="V242" s="376" t="s">
        <v>945</v>
      </c>
      <c r="W242" s="262">
        <f>(U247+U248+U251+U253)/4</f>
        <v>1</v>
      </c>
      <c r="X242" s="206"/>
      <c r="Y242" s="206"/>
      <c r="Z242" s="208"/>
    </row>
    <row r="243" spans="1:26" s="6" customFormat="1" ht="7.5" customHeight="1" thickTop="1" x14ac:dyDescent="0.25">
      <c r="A243" s="28"/>
      <c r="B243" s="28"/>
      <c r="C243" s="30"/>
      <c r="D243" s="30"/>
      <c r="E243" s="30"/>
      <c r="F243" s="30"/>
      <c r="G243" s="28"/>
      <c r="H243" s="28"/>
      <c r="I243" s="27"/>
      <c r="J243" s="28"/>
      <c r="K243" s="28"/>
      <c r="L243" s="28"/>
      <c r="M243" s="28"/>
      <c r="N243" s="28"/>
      <c r="O243" s="28"/>
      <c r="P243" s="28"/>
      <c r="Q243" s="28"/>
      <c r="R243" s="30"/>
      <c r="S243" s="28"/>
      <c r="T243" s="584"/>
      <c r="U243" s="577"/>
      <c r="V243" s="206"/>
      <c r="W243" s="206"/>
      <c r="X243" s="206"/>
      <c r="Y243" s="206"/>
      <c r="Z243" s="208"/>
    </row>
    <row r="244" spans="1:26" s="6" customFormat="1" ht="172.5" customHeight="1" thickBot="1" x14ac:dyDescent="0.3">
      <c r="A244" s="28"/>
      <c r="B244" s="28"/>
      <c r="C244" s="30"/>
      <c r="D244" s="30"/>
      <c r="E244" s="30"/>
      <c r="F244" s="81"/>
      <c r="G244" s="28"/>
      <c r="H244" s="658" t="s">
        <v>223</v>
      </c>
      <c r="I244" s="659"/>
      <c r="J244" s="659"/>
      <c r="K244" s="659"/>
      <c r="L244" s="659"/>
      <c r="M244" s="659"/>
      <c r="N244" s="659"/>
      <c r="O244" s="659"/>
      <c r="P244" s="659"/>
      <c r="Q244" s="659"/>
      <c r="R244" s="659"/>
      <c r="S244" s="660"/>
      <c r="T244" s="584"/>
      <c r="U244" s="577"/>
      <c r="V244" s="206"/>
      <c r="W244" s="206"/>
      <c r="X244" s="206"/>
      <c r="Y244" s="206"/>
      <c r="Z244" s="208"/>
    </row>
    <row r="245" spans="1:26" s="6" customFormat="1" ht="7.5" customHeight="1" thickTop="1" x14ac:dyDescent="0.25">
      <c r="A245" s="28"/>
      <c r="B245" s="28"/>
      <c r="C245" s="30"/>
      <c r="D245" s="30"/>
      <c r="E245" s="30"/>
      <c r="F245" s="30"/>
      <c r="G245" s="28"/>
      <c r="H245" s="28"/>
      <c r="I245" s="50"/>
      <c r="J245" s="28"/>
      <c r="K245" s="28"/>
      <c r="L245" s="28"/>
      <c r="M245" s="28"/>
      <c r="N245" s="28"/>
      <c r="O245" s="28"/>
      <c r="P245" s="28"/>
      <c r="Q245" s="28"/>
      <c r="R245" s="28"/>
      <c r="S245" s="28"/>
      <c r="T245" s="584"/>
      <c r="U245" s="577"/>
      <c r="V245" s="206"/>
      <c r="W245" s="206"/>
      <c r="X245" s="206"/>
      <c r="Y245" s="206"/>
      <c r="Z245" s="208"/>
    </row>
    <row r="246" spans="1:26" ht="41.25" customHeight="1" thickBot="1" x14ac:dyDescent="0.3">
      <c r="A246" s="90"/>
      <c r="B246" s="90"/>
      <c r="C246" s="93"/>
      <c r="D246" s="93"/>
      <c r="E246" s="93"/>
      <c r="F246" s="139"/>
      <c r="G246" s="90"/>
      <c r="H246" s="35" t="s">
        <v>120</v>
      </c>
      <c r="I246" s="51" t="s">
        <v>946</v>
      </c>
      <c r="J246" s="36" t="s">
        <v>121</v>
      </c>
      <c r="K246" s="98"/>
      <c r="L246" s="98"/>
      <c r="M246" s="98"/>
      <c r="N246" s="98"/>
      <c r="O246" s="98"/>
      <c r="P246" s="98"/>
      <c r="Q246" s="98"/>
      <c r="R246" s="93"/>
      <c r="S246" s="35" t="s">
        <v>122</v>
      </c>
      <c r="V246" s="210"/>
      <c r="W246" s="211" t="s">
        <v>826</v>
      </c>
      <c r="X246" s="211" t="s">
        <v>827</v>
      </c>
      <c r="Y246" s="219" t="s">
        <v>839</v>
      </c>
      <c r="Z246" s="226" t="s">
        <v>863</v>
      </c>
    </row>
    <row r="247" spans="1:26" ht="41.25" customHeight="1" thickTop="1" thickBot="1" x14ac:dyDescent="0.3">
      <c r="A247" s="171" t="s">
        <v>123</v>
      </c>
      <c r="B247" s="172"/>
      <c r="C247" s="101" t="s">
        <v>124</v>
      </c>
      <c r="D247" s="101" t="s">
        <v>125</v>
      </c>
      <c r="E247" s="101" t="s">
        <v>126</v>
      </c>
      <c r="F247" s="101" t="s">
        <v>127</v>
      </c>
      <c r="G247" s="173"/>
      <c r="H247" s="357" t="s">
        <v>128</v>
      </c>
      <c r="I247" s="168" t="s">
        <v>136</v>
      </c>
      <c r="J247" s="839" t="s">
        <v>952</v>
      </c>
      <c r="K247" s="840"/>
      <c r="L247" s="840"/>
      <c r="M247" s="840"/>
      <c r="N247" s="840"/>
      <c r="O247" s="840"/>
      <c r="P247" s="840"/>
      <c r="Q247" s="840"/>
      <c r="R247" s="290"/>
      <c r="S247" s="358"/>
      <c r="T247" s="580">
        <v>1</v>
      </c>
      <c r="U247" s="575">
        <f>T247</f>
        <v>1</v>
      </c>
      <c r="V247" s="218" t="b">
        <v>0</v>
      </c>
      <c r="W247" s="213">
        <f>IF(V247=TRUE,$X$247,0)</f>
        <v>0</v>
      </c>
      <c r="X247" s="218">
        <v>1</v>
      </c>
      <c r="Y247" s="221">
        <f>SUM(W247)</f>
        <v>0</v>
      </c>
      <c r="Z247" s="224">
        <f>Y247/1</f>
        <v>0</v>
      </c>
    </row>
    <row r="248" spans="1:26" ht="62.25" customHeight="1" thickTop="1" thickBot="1" x14ac:dyDescent="0.3">
      <c r="A248" s="171" t="s">
        <v>123</v>
      </c>
      <c r="B248" s="172"/>
      <c r="C248" s="116"/>
      <c r="D248" s="101" t="s">
        <v>125</v>
      </c>
      <c r="E248" s="101" t="s">
        <v>126</v>
      </c>
      <c r="F248" s="101" t="s">
        <v>127</v>
      </c>
      <c r="G248" s="173"/>
      <c r="H248" s="359" t="s">
        <v>131</v>
      </c>
      <c r="I248" s="168" t="s">
        <v>138</v>
      </c>
      <c r="J248" s="841" t="s">
        <v>959</v>
      </c>
      <c r="K248" s="842"/>
      <c r="L248" s="842"/>
      <c r="M248" s="842"/>
      <c r="N248" s="842"/>
      <c r="O248" s="842"/>
      <c r="P248" s="842"/>
      <c r="Q248" s="842"/>
      <c r="R248" s="290"/>
      <c r="S248" s="358"/>
      <c r="T248" s="580">
        <v>0.5</v>
      </c>
      <c r="U248" s="575">
        <f>T248+T249</f>
        <v>1</v>
      </c>
      <c r="V248" s="218" t="b">
        <v>0</v>
      </c>
      <c r="W248" s="213">
        <f>IF(V248=TRUE,$X$248,0)</f>
        <v>0</v>
      </c>
      <c r="X248" s="218">
        <v>0.5</v>
      </c>
      <c r="Y248" s="221">
        <f>SUM(W248:W249)</f>
        <v>0</v>
      </c>
      <c r="Z248" s="224">
        <f>Y248/1</f>
        <v>0</v>
      </c>
    </row>
    <row r="249" spans="1:26" ht="75.75" customHeight="1" thickTop="1" thickBot="1" x14ac:dyDescent="0.3">
      <c r="A249" s="171" t="s">
        <v>123</v>
      </c>
      <c r="B249" s="172"/>
      <c r="C249" s="116"/>
      <c r="D249" s="101" t="s">
        <v>125</v>
      </c>
      <c r="E249" s="101" t="s">
        <v>126</v>
      </c>
      <c r="F249" s="101" t="s">
        <v>127</v>
      </c>
      <c r="G249" s="173"/>
      <c r="H249" s="360" t="s">
        <v>131</v>
      </c>
      <c r="I249" s="102" t="s">
        <v>275</v>
      </c>
      <c r="J249" s="841" t="s">
        <v>960</v>
      </c>
      <c r="K249" s="842"/>
      <c r="L249" s="842"/>
      <c r="M249" s="842"/>
      <c r="N249" s="842"/>
      <c r="O249" s="842"/>
      <c r="P249" s="842"/>
      <c r="Q249" s="842"/>
      <c r="R249" s="303"/>
      <c r="S249" s="358"/>
      <c r="T249" s="580">
        <v>0.5</v>
      </c>
      <c r="V249" s="218" t="b">
        <v>0</v>
      </c>
      <c r="W249" s="213">
        <f>IF(V249=TRUE,$X$248,0)</f>
        <v>0</v>
      </c>
    </row>
    <row r="250" spans="1:26" ht="71.25" customHeight="1" thickTop="1" thickBot="1" x14ac:dyDescent="0.3">
      <c r="A250" s="171" t="s">
        <v>123</v>
      </c>
      <c r="B250" s="172"/>
      <c r="C250" s="350"/>
      <c r="D250" s="101" t="s">
        <v>125</v>
      </c>
      <c r="E250" s="101" t="s">
        <v>126</v>
      </c>
      <c r="F250" s="101" t="s">
        <v>127</v>
      </c>
      <c r="G250" s="173"/>
      <c r="H250" s="174" t="s">
        <v>250</v>
      </c>
      <c r="I250" s="102" t="s">
        <v>251</v>
      </c>
      <c r="J250" s="832" t="s">
        <v>961</v>
      </c>
      <c r="K250" s="832"/>
      <c r="L250" s="832"/>
      <c r="M250" s="832"/>
      <c r="N250" s="832"/>
      <c r="O250" s="832"/>
      <c r="P250" s="832"/>
      <c r="Q250" s="832"/>
      <c r="R250" s="175"/>
      <c r="S250" s="361"/>
      <c r="V250" s="472" t="b">
        <f>IF(AND(V251=TRUE),TRUE,FALSE)</f>
        <v>0</v>
      </c>
      <c r="W250"/>
    </row>
    <row r="251" spans="1:26" ht="63" customHeight="1" thickTop="1" thickBot="1" x14ac:dyDescent="0.3">
      <c r="A251" s="171" t="s">
        <v>123</v>
      </c>
      <c r="B251" s="172"/>
      <c r="C251" s="350"/>
      <c r="D251" s="101" t="s">
        <v>125</v>
      </c>
      <c r="E251" s="101" t="s">
        <v>126</v>
      </c>
      <c r="F251" s="101" t="s">
        <v>127</v>
      </c>
      <c r="G251" s="173"/>
      <c r="H251" s="174" t="s">
        <v>250</v>
      </c>
      <c r="I251" s="168" t="s">
        <v>253</v>
      </c>
      <c r="J251" s="833" t="s">
        <v>962</v>
      </c>
      <c r="K251" s="834"/>
      <c r="L251" s="834"/>
      <c r="M251" s="834"/>
      <c r="N251" s="834"/>
      <c r="O251" s="834"/>
      <c r="P251" s="834"/>
      <c r="Q251" s="834"/>
      <c r="R251" s="178"/>
      <c r="S251" s="358"/>
      <c r="T251" s="580">
        <v>1</v>
      </c>
      <c r="U251" s="575">
        <f>T251</f>
        <v>1</v>
      </c>
      <c r="V251" s="218" t="b">
        <v>0</v>
      </c>
      <c r="W251" s="213">
        <f>IF(V251=TRUE,$X$247,0)</f>
        <v>0</v>
      </c>
      <c r="Y251" s="221">
        <f>SUM(W251)</f>
        <v>0</v>
      </c>
      <c r="Z251" s="224">
        <f>Y251/1</f>
        <v>0</v>
      </c>
    </row>
    <row r="252" spans="1:26" ht="54" customHeight="1" thickTop="1" thickBot="1" x14ac:dyDescent="0.3">
      <c r="A252" s="58" t="s">
        <v>123</v>
      </c>
      <c r="B252" s="73"/>
      <c r="C252" s="350"/>
      <c r="D252" s="101"/>
      <c r="E252" s="101" t="s">
        <v>126</v>
      </c>
      <c r="F252" s="101" t="s">
        <v>127</v>
      </c>
      <c r="G252" s="90"/>
      <c r="H252" s="362" t="s">
        <v>160</v>
      </c>
      <c r="I252" s="163" t="s">
        <v>282</v>
      </c>
      <c r="J252" s="835" t="s">
        <v>319</v>
      </c>
      <c r="K252" s="836"/>
      <c r="L252" s="836"/>
      <c r="M252" s="836"/>
      <c r="N252" s="836"/>
      <c r="O252" s="836"/>
      <c r="P252" s="836"/>
      <c r="Q252" s="836"/>
      <c r="R252" s="177"/>
      <c r="S252" s="363"/>
      <c r="V252" s="472" t="b">
        <f>IF(AND(V253=TRUE,V254=TRUE,V255=TRUE),TRUE,FALSE)</f>
        <v>0</v>
      </c>
    </row>
    <row r="253" spans="1:26" ht="49.5" customHeight="1" thickTop="1" thickBot="1" x14ac:dyDescent="0.3">
      <c r="A253" s="58" t="s">
        <v>123</v>
      </c>
      <c r="B253" s="73"/>
      <c r="C253" s="350"/>
      <c r="D253" s="101"/>
      <c r="E253" s="101" t="s">
        <v>126</v>
      </c>
      <c r="F253" s="101" t="s">
        <v>127</v>
      </c>
      <c r="G253" s="90"/>
      <c r="H253" s="143" t="s">
        <v>160</v>
      </c>
      <c r="I253" s="163" t="s">
        <v>629</v>
      </c>
      <c r="J253" s="837" t="s">
        <v>975</v>
      </c>
      <c r="K253" s="838"/>
      <c r="L253" s="838"/>
      <c r="M253" s="838"/>
      <c r="N253" s="838"/>
      <c r="O253" s="838"/>
      <c r="P253" s="838"/>
      <c r="Q253" s="838"/>
      <c r="R253" s="177"/>
      <c r="S253" s="358"/>
      <c r="T253" s="580">
        <f>1/3</f>
        <v>0.33333333333333331</v>
      </c>
      <c r="U253" s="575">
        <f>T253+T254+T255</f>
        <v>1</v>
      </c>
      <c r="V253" s="218" t="b">
        <v>0</v>
      </c>
      <c r="W253" s="213">
        <f>IF(V253=TRUE,$X$253,0)</f>
        <v>0</v>
      </c>
      <c r="X253" s="218">
        <v>0.33333333333333331</v>
      </c>
      <c r="Y253" s="221">
        <f>SUM(W253:W255)</f>
        <v>0</v>
      </c>
      <c r="Z253" s="224">
        <f>Y253/1</f>
        <v>0</v>
      </c>
    </row>
    <row r="254" spans="1:26" ht="43.5" customHeight="1" thickTop="1" thickBot="1" x14ac:dyDescent="0.3">
      <c r="A254" s="58" t="s">
        <v>123</v>
      </c>
      <c r="B254" s="73"/>
      <c r="C254" s="350"/>
      <c r="D254" s="101"/>
      <c r="E254" s="101" t="s">
        <v>126</v>
      </c>
      <c r="F254" s="101" t="s">
        <v>127</v>
      </c>
      <c r="G254" s="90"/>
      <c r="H254" s="143" t="s">
        <v>160</v>
      </c>
      <c r="I254" s="163" t="s">
        <v>631</v>
      </c>
      <c r="J254" s="837" t="s">
        <v>976</v>
      </c>
      <c r="K254" s="837"/>
      <c r="L254" s="837"/>
      <c r="M254" s="837"/>
      <c r="N254" s="837"/>
      <c r="O254" s="837"/>
      <c r="P254" s="837"/>
      <c r="Q254" s="837"/>
      <c r="R254" s="177"/>
      <c r="S254" s="358"/>
      <c r="T254" s="580">
        <f>1/3</f>
        <v>0.33333333333333331</v>
      </c>
      <c r="V254" s="218" t="b">
        <v>0</v>
      </c>
      <c r="W254" s="213">
        <f>IF(V254=TRUE,$X$253,0)</f>
        <v>0</v>
      </c>
    </row>
    <row r="255" spans="1:26" ht="48.75" customHeight="1" thickTop="1" thickBot="1" x14ac:dyDescent="0.3">
      <c r="A255" s="58" t="s">
        <v>123</v>
      </c>
      <c r="B255" s="73"/>
      <c r="C255" s="350"/>
      <c r="D255" s="101"/>
      <c r="E255" s="101" t="s">
        <v>126</v>
      </c>
      <c r="F255" s="101" t="s">
        <v>127</v>
      </c>
      <c r="G255" s="90"/>
      <c r="H255" s="82" t="s">
        <v>160</v>
      </c>
      <c r="I255" s="163" t="s">
        <v>633</v>
      </c>
      <c r="J255" s="709" t="s">
        <v>977</v>
      </c>
      <c r="K255" s="709"/>
      <c r="L255" s="709"/>
      <c r="M255" s="709"/>
      <c r="N255" s="709"/>
      <c r="O255" s="709"/>
      <c r="P255" s="709"/>
      <c r="Q255" s="709"/>
      <c r="R255" s="178"/>
      <c r="S255" s="358"/>
      <c r="T255" s="580">
        <f>1/3</f>
        <v>0.33333333333333331</v>
      </c>
      <c r="V255" s="218" t="b">
        <v>0</v>
      </c>
      <c r="W255" s="213">
        <f>IF(V255=TRUE,$X$253,0)</f>
        <v>0</v>
      </c>
    </row>
    <row r="256" spans="1:26" ht="22.5" customHeight="1" thickTop="1" x14ac:dyDescent="0.25">
      <c r="A256" s="88"/>
      <c r="B256" s="88"/>
      <c r="C256" s="88"/>
      <c r="D256" s="88"/>
      <c r="E256" s="88"/>
      <c r="F256" s="89"/>
      <c r="G256" s="90"/>
      <c r="H256" s="90"/>
      <c r="I256" s="89"/>
      <c r="J256" s="90"/>
      <c r="K256" s="90"/>
      <c r="L256" s="90"/>
      <c r="M256" s="90"/>
      <c r="N256" s="90"/>
      <c r="O256" s="90"/>
      <c r="P256" s="90"/>
      <c r="Q256" s="90"/>
      <c r="R256" s="90"/>
      <c r="S256" s="90"/>
    </row>
    <row r="257" spans="1:26" s="6" customFormat="1" ht="22.5" customHeight="1" thickBot="1" x14ac:dyDescent="0.3">
      <c r="A257" s="26"/>
      <c r="B257" s="26"/>
      <c r="C257" s="26"/>
      <c r="D257" s="26"/>
      <c r="E257" s="26"/>
      <c r="F257" s="27"/>
      <c r="G257" s="28"/>
      <c r="H257" s="653" t="s">
        <v>117</v>
      </c>
      <c r="I257" s="654"/>
      <c r="J257" s="655" t="s">
        <v>224</v>
      </c>
      <c r="K257" s="656"/>
      <c r="L257" s="656"/>
      <c r="M257" s="656"/>
      <c r="N257" s="656"/>
      <c r="O257" s="656"/>
      <c r="P257" s="656"/>
      <c r="Q257" s="656"/>
      <c r="R257" s="656"/>
      <c r="S257" s="657"/>
      <c r="T257" s="578"/>
      <c r="U257" s="578"/>
      <c r="V257" s="376" t="s">
        <v>945</v>
      </c>
      <c r="W257" s="262">
        <f>(U262+U263+U264+U266)/4</f>
        <v>1</v>
      </c>
      <c r="X257" s="206"/>
      <c r="Y257" s="206"/>
      <c r="Z257" s="208"/>
    </row>
    <row r="258" spans="1:26" s="6" customFormat="1" ht="7.5" customHeight="1" thickTop="1" x14ac:dyDescent="0.25">
      <c r="A258" s="28"/>
      <c r="B258" s="28"/>
      <c r="C258" s="30"/>
      <c r="D258" s="30"/>
      <c r="E258" s="30"/>
      <c r="F258" s="30"/>
      <c r="G258" s="28"/>
      <c r="H258" s="28"/>
      <c r="I258" s="27"/>
      <c r="J258" s="28"/>
      <c r="K258" s="28"/>
      <c r="L258" s="28"/>
      <c r="M258" s="28"/>
      <c r="N258" s="28"/>
      <c r="O258" s="28"/>
      <c r="P258" s="28"/>
      <c r="Q258" s="28"/>
      <c r="R258" s="30"/>
      <c r="S258" s="28"/>
      <c r="T258" s="584"/>
      <c r="U258" s="577"/>
      <c r="V258" s="206"/>
      <c r="W258" s="206"/>
      <c r="X258" s="206"/>
      <c r="Y258" s="206"/>
      <c r="Z258" s="208"/>
    </row>
    <row r="259" spans="1:26" s="6" customFormat="1" ht="90" customHeight="1" thickBot="1" x14ac:dyDescent="0.3">
      <c r="A259" s="28"/>
      <c r="B259" s="28"/>
      <c r="C259" s="30"/>
      <c r="D259" s="30"/>
      <c r="E259" s="30"/>
      <c r="F259" s="30"/>
      <c r="G259" s="28"/>
      <c r="H259" s="658" t="s">
        <v>225</v>
      </c>
      <c r="I259" s="659"/>
      <c r="J259" s="659"/>
      <c r="K259" s="659"/>
      <c r="L259" s="659"/>
      <c r="M259" s="659"/>
      <c r="N259" s="659"/>
      <c r="O259" s="659"/>
      <c r="P259" s="659"/>
      <c r="Q259" s="659"/>
      <c r="R259" s="659"/>
      <c r="S259" s="660"/>
      <c r="T259" s="584"/>
      <c r="U259" s="577"/>
      <c r="V259" s="206"/>
      <c r="W259" s="206"/>
      <c r="X259" s="206"/>
      <c r="Y259" s="206"/>
      <c r="Z259" s="208"/>
    </row>
    <row r="260" spans="1:26" ht="9" customHeight="1" thickTop="1" x14ac:dyDescent="0.25">
      <c r="A260" s="88"/>
      <c r="B260" s="88"/>
      <c r="C260" s="88"/>
      <c r="D260" s="88"/>
      <c r="E260" s="88"/>
      <c r="F260" s="89"/>
      <c r="G260" s="90"/>
      <c r="H260" s="90"/>
      <c r="I260" s="89"/>
      <c r="J260" s="90"/>
      <c r="K260" s="90"/>
      <c r="L260" s="90"/>
      <c r="M260" s="90"/>
      <c r="N260" s="90"/>
      <c r="O260" s="90"/>
      <c r="P260" s="90"/>
      <c r="Q260" s="90"/>
      <c r="R260" s="90"/>
      <c r="S260" s="90"/>
    </row>
    <row r="261" spans="1:26" ht="41.25" customHeight="1" thickBot="1" x14ac:dyDescent="0.3">
      <c r="A261" s="90"/>
      <c r="B261" s="90"/>
      <c r="C261" s="93"/>
      <c r="D261" s="93"/>
      <c r="E261" s="93"/>
      <c r="F261" s="139"/>
      <c r="G261" s="90"/>
      <c r="H261" s="35" t="s">
        <v>120</v>
      </c>
      <c r="I261" s="51" t="s">
        <v>946</v>
      </c>
      <c r="J261" s="36" t="s">
        <v>121</v>
      </c>
      <c r="K261" s="98"/>
      <c r="L261" s="98"/>
      <c r="M261" s="98"/>
      <c r="N261" s="98"/>
      <c r="O261" s="98"/>
      <c r="P261" s="98"/>
      <c r="Q261" s="98"/>
      <c r="R261" s="93"/>
      <c r="S261" s="35" t="s">
        <v>122</v>
      </c>
      <c r="V261" s="210" t="s">
        <v>825</v>
      </c>
      <c r="W261" s="211" t="s">
        <v>826</v>
      </c>
      <c r="X261" s="211" t="s">
        <v>827</v>
      </c>
      <c r="Y261" s="219" t="s">
        <v>841</v>
      </c>
      <c r="Z261" s="226" t="s">
        <v>863</v>
      </c>
    </row>
    <row r="262" spans="1:26" ht="41.25" customHeight="1" thickTop="1" thickBot="1" x14ac:dyDescent="0.3">
      <c r="A262" s="58" t="s">
        <v>123</v>
      </c>
      <c r="B262" s="73"/>
      <c r="C262" s="101" t="s">
        <v>124</v>
      </c>
      <c r="D262" s="101" t="s">
        <v>125</v>
      </c>
      <c r="E262" s="101" t="s">
        <v>126</v>
      </c>
      <c r="F262" s="101" t="s">
        <v>127</v>
      </c>
      <c r="G262" s="90"/>
      <c r="H262" s="82" t="s">
        <v>128</v>
      </c>
      <c r="I262" s="102" t="s">
        <v>144</v>
      </c>
      <c r="J262" s="669" t="s">
        <v>226</v>
      </c>
      <c r="K262" s="670"/>
      <c r="L262" s="670"/>
      <c r="M262" s="670"/>
      <c r="N262" s="670"/>
      <c r="O262" s="670"/>
      <c r="P262" s="670"/>
      <c r="Q262" s="670"/>
      <c r="R262" s="290"/>
      <c r="S262" s="358"/>
      <c r="T262" s="580">
        <v>1</v>
      </c>
      <c r="U262" s="575">
        <f>T262</f>
        <v>1</v>
      </c>
      <c r="V262" s="218" t="b">
        <v>0</v>
      </c>
      <c r="W262" s="213">
        <f>IF(V262=TRUE,$X$262,0)</f>
        <v>0</v>
      </c>
      <c r="X262" s="218">
        <v>1</v>
      </c>
      <c r="Y262" s="221">
        <f>SUM(W262)</f>
        <v>0</v>
      </c>
      <c r="Z262" s="224">
        <f>Y262/1</f>
        <v>0</v>
      </c>
    </row>
    <row r="263" spans="1:26" ht="83.25" customHeight="1" thickTop="1" thickBot="1" x14ac:dyDescent="0.3">
      <c r="A263" s="58" t="s">
        <v>123</v>
      </c>
      <c r="B263" s="73"/>
      <c r="C263" s="101" t="s">
        <v>124</v>
      </c>
      <c r="D263" s="101" t="s">
        <v>125</v>
      </c>
      <c r="E263" s="101" t="s">
        <v>126</v>
      </c>
      <c r="F263" s="101" t="s">
        <v>127</v>
      </c>
      <c r="G263" s="90"/>
      <c r="H263" s="82" t="s">
        <v>131</v>
      </c>
      <c r="I263" s="102" t="s">
        <v>227</v>
      </c>
      <c r="J263" s="830" t="s">
        <v>953</v>
      </c>
      <c r="K263" s="831"/>
      <c r="L263" s="831"/>
      <c r="M263" s="831"/>
      <c r="N263" s="831"/>
      <c r="O263" s="831"/>
      <c r="P263" s="831"/>
      <c r="Q263" s="831"/>
      <c r="R263" s="365"/>
      <c r="S263" s="358"/>
      <c r="T263" s="580">
        <v>1</v>
      </c>
      <c r="U263" s="575">
        <f>T263</f>
        <v>1</v>
      </c>
      <c r="V263" s="218" t="b">
        <v>0</v>
      </c>
      <c r="W263" s="213">
        <f>IF(V263=TRUE,$X$262,0)</f>
        <v>0</v>
      </c>
      <c r="Y263" s="221">
        <f>SUM(W263)</f>
        <v>0</v>
      </c>
      <c r="Z263" s="224">
        <f>Y263/1</f>
        <v>0</v>
      </c>
    </row>
    <row r="264" spans="1:26" ht="56.25" customHeight="1" thickTop="1" thickBot="1" x14ac:dyDescent="0.3">
      <c r="A264" s="58" t="s">
        <v>123</v>
      </c>
      <c r="B264" s="73"/>
      <c r="C264" s="350"/>
      <c r="D264" s="101" t="s">
        <v>125</v>
      </c>
      <c r="E264" s="101" t="s">
        <v>126</v>
      </c>
      <c r="F264" s="101" t="s">
        <v>127</v>
      </c>
      <c r="G264" s="90"/>
      <c r="H264" s="143" t="s">
        <v>250</v>
      </c>
      <c r="I264" s="41" t="s">
        <v>276</v>
      </c>
      <c r="J264" s="830" t="s">
        <v>963</v>
      </c>
      <c r="K264" s="831"/>
      <c r="L264" s="831"/>
      <c r="M264" s="831"/>
      <c r="N264" s="831"/>
      <c r="O264" s="831"/>
      <c r="P264" s="831"/>
      <c r="Q264" s="831"/>
      <c r="R264" s="176"/>
      <c r="S264" s="358"/>
      <c r="T264" s="580">
        <v>1</v>
      </c>
      <c r="U264" s="575">
        <f>T264</f>
        <v>1</v>
      </c>
      <c r="V264" s="218" t="b">
        <v>0</v>
      </c>
      <c r="W264" s="213">
        <f>IF(V264=TRUE,$X$262,0)</f>
        <v>0</v>
      </c>
      <c r="Y264" s="221">
        <f>SUM(W264)</f>
        <v>0</v>
      </c>
      <c r="Z264" s="224">
        <f>Y264/1</f>
        <v>0</v>
      </c>
    </row>
    <row r="265" spans="1:26" ht="41.25" customHeight="1" thickTop="1" thickBot="1" x14ac:dyDescent="0.3">
      <c r="A265" s="58" t="s">
        <v>123</v>
      </c>
      <c r="B265" s="73"/>
      <c r="C265" s="350"/>
      <c r="D265" s="101" t="s">
        <v>125</v>
      </c>
      <c r="E265" s="101" t="s">
        <v>126</v>
      </c>
      <c r="F265" s="101" t="s">
        <v>127</v>
      </c>
      <c r="G265" s="90"/>
      <c r="H265" s="143" t="s">
        <v>160</v>
      </c>
      <c r="I265" s="102" t="s">
        <v>330</v>
      </c>
      <c r="J265" s="825" t="s">
        <v>964</v>
      </c>
      <c r="K265" s="826"/>
      <c r="L265" s="826"/>
      <c r="M265" s="826"/>
      <c r="N265" s="826"/>
      <c r="O265" s="826"/>
      <c r="P265" s="826"/>
      <c r="Q265" s="826"/>
      <c r="R265" s="177"/>
      <c r="S265" s="363"/>
      <c r="V265" s="472" t="b">
        <f>IF(AND(V266=TRUE,V267=TRUE),TRUE,FALSE)</f>
        <v>0</v>
      </c>
    </row>
    <row r="266" spans="1:26" ht="41.25" customHeight="1" thickTop="1" thickBot="1" x14ac:dyDescent="0.3">
      <c r="A266" s="58" t="s">
        <v>123</v>
      </c>
      <c r="B266" s="73"/>
      <c r="C266" s="350"/>
      <c r="D266" s="101" t="s">
        <v>125</v>
      </c>
      <c r="E266" s="101" t="s">
        <v>126</v>
      </c>
      <c r="F266" s="101" t="s">
        <v>127</v>
      </c>
      <c r="G266" s="90"/>
      <c r="H266" s="143" t="s">
        <v>160</v>
      </c>
      <c r="I266" s="102" t="s">
        <v>636</v>
      </c>
      <c r="J266" s="702" t="s">
        <v>965</v>
      </c>
      <c r="K266" s="827"/>
      <c r="L266" s="827"/>
      <c r="M266" s="827"/>
      <c r="N266" s="827"/>
      <c r="O266" s="827"/>
      <c r="P266" s="827"/>
      <c r="Q266" s="827"/>
      <c r="R266" s="177"/>
      <c r="S266" s="358"/>
      <c r="T266" s="580">
        <v>0.5</v>
      </c>
      <c r="U266" s="575">
        <f>T266+T267</f>
        <v>1</v>
      </c>
      <c r="V266" s="218" t="b">
        <v>0</v>
      </c>
      <c r="W266" s="213">
        <f>IF(V266=TRUE,$X$266,0)</f>
        <v>0</v>
      </c>
      <c r="X266" s="218">
        <v>0.5</v>
      </c>
      <c r="Y266" s="221">
        <f>SUM(W266:W267)</f>
        <v>0</v>
      </c>
      <c r="Z266" s="224">
        <f>Y266/1</f>
        <v>0</v>
      </c>
    </row>
    <row r="267" spans="1:26" ht="41.25" customHeight="1" thickTop="1" thickBot="1" x14ac:dyDescent="0.3">
      <c r="A267" s="58" t="s">
        <v>123</v>
      </c>
      <c r="B267" s="73"/>
      <c r="C267" s="350"/>
      <c r="D267" s="101" t="s">
        <v>125</v>
      </c>
      <c r="E267" s="101" t="s">
        <v>126</v>
      </c>
      <c r="F267" s="101" t="s">
        <v>127</v>
      </c>
      <c r="G267" s="90"/>
      <c r="H267" s="82" t="s">
        <v>160</v>
      </c>
      <c r="I267" s="102" t="s">
        <v>851</v>
      </c>
      <c r="J267" s="828" t="s">
        <v>966</v>
      </c>
      <c r="K267" s="829"/>
      <c r="L267" s="829"/>
      <c r="M267" s="829"/>
      <c r="N267" s="829"/>
      <c r="O267" s="829"/>
      <c r="P267" s="829"/>
      <c r="Q267" s="829"/>
      <c r="R267" s="178"/>
      <c r="S267" s="358"/>
      <c r="T267" s="580">
        <v>0.5</v>
      </c>
      <c r="V267" s="218" t="b">
        <v>0</v>
      </c>
      <c r="W267" s="213">
        <f>IF(V267=TRUE,$X$266,0)</f>
        <v>0</v>
      </c>
    </row>
    <row r="268" spans="1:26" ht="41.25" customHeight="1" thickTop="1" x14ac:dyDescent="0.25">
      <c r="A268" s="162"/>
      <c r="B268" s="162"/>
      <c r="C268" s="162"/>
      <c r="D268" s="116"/>
      <c r="E268" s="116"/>
      <c r="F268" s="116"/>
      <c r="G268" s="112"/>
      <c r="H268" s="162"/>
      <c r="I268" s="389"/>
      <c r="J268" s="702"/>
      <c r="K268" s="827"/>
      <c r="L268" s="827"/>
      <c r="M268" s="827"/>
      <c r="N268" s="827"/>
      <c r="O268" s="827"/>
      <c r="P268" s="827"/>
      <c r="Q268" s="827"/>
      <c r="R268" s="112"/>
      <c r="S268" s="112"/>
    </row>
    <row r="269" spans="1:26" s="6" customFormat="1" ht="22.5" customHeight="1" thickBot="1" x14ac:dyDescent="0.3">
      <c r="A269" s="26"/>
      <c r="B269" s="26"/>
      <c r="C269" s="26"/>
      <c r="D269" s="26"/>
      <c r="E269" s="26"/>
      <c r="F269" s="27"/>
      <c r="G269" s="28"/>
      <c r="H269" s="653" t="s">
        <v>117</v>
      </c>
      <c r="I269" s="654"/>
      <c r="J269" s="655" t="s">
        <v>228</v>
      </c>
      <c r="K269" s="656"/>
      <c r="L269" s="656"/>
      <c r="M269" s="656"/>
      <c r="N269" s="656"/>
      <c r="O269" s="656"/>
      <c r="P269" s="656"/>
      <c r="Q269" s="656"/>
      <c r="R269" s="656"/>
      <c r="S269" s="657"/>
      <c r="T269" s="584" t="s">
        <v>945</v>
      </c>
      <c r="U269" s="577">
        <f>(U274+U276)/2</f>
        <v>1</v>
      </c>
      <c r="V269" s="206"/>
      <c r="W269" s="206"/>
      <c r="X269" s="206"/>
      <c r="Y269" s="206"/>
      <c r="Z269" s="208"/>
    </row>
    <row r="270" spans="1:26" s="6" customFormat="1" ht="7.5" customHeight="1" thickTop="1" x14ac:dyDescent="0.25">
      <c r="A270" s="28"/>
      <c r="B270" s="28"/>
      <c r="C270" s="30"/>
      <c r="D270" s="30"/>
      <c r="E270" s="30"/>
      <c r="F270" s="81"/>
      <c r="G270" s="28"/>
      <c r="H270" s="28"/>
      <c r="I270" s="27"/>
      <c r="J270" s="28"/>
      <c r="K270" s="28"/>
      <c r="L270" s="28"/>
      <c r="M270" s="28"/>
      <c r="N270" s="28"/>
      <c r="O270" s="28"/>
      <c r="P270" s="28"/>
      <c r="Q270" s="28"/>
      <c r="R270" s="30"/>
      <c r="S270" s="28"/>
      <c r="T270" s="584"/>
      <c r="U270" s="577"/>
      <c r="V270" s="206"/>
      <c r="W270" s="206"/>
      <c r="X270" s="206"/>
      <c r="Y270" s="206"/>
      <c r="Z270" s="208"/>
    </row>
    <row r="271" spans="1:26" s="6" customFormat="1" ht="103.5" customHeight="1" thickBot="1" x14ac:dyDescent="0.3">
      <c r="A271" s="28"/>
      <c r="B271" s="28"/>
      <c r="C271" s="30"/>
      <c r="D271" s="30"/>
      <c r="E271" s="30"/>
      <c r="F271" s="30"/>
      <c r="G271" s="28"/>
      <c r="H271" s="658" t="s">
        <v>229</v>
      </c>
      <c r="I271" s="659"/>
      <c r="J271" s="659"/>
      <c r="K271" s="659"/>
      <c r="L271" s="659"/>
      <c r="M271" s="659"/>
      <c r="N271" s="659"/>
      <c r="O271" s="659"/>
      <c r="P271" s="659"/>
      <c r="Q271" s="659"/>
      <c r="R271" s="659"/>
      <c r="S271" s="660"/>
      <c r="T271" s="584"/>
      <c r="U271" s="577"/>
      <c r="V271" s="206"/>
      <c r="W271" s="206"/>
      <c r="X271" s="206"/>
      <c r="Y271" s="206"/>
      <c r="Z271" s="208"/>
    </row>
    <row r="272" spans="1:26" ht="7.5" customHeight="1" thickTop="1" x14ac:dyDescent="0.25">
      <c r="A272" s="90"/>
      <c r="B272" s="90"/>
      <c r="C272" s="93"/>
      <c r="D272" s="93"/>
      <c r="E272" s="93"/>
      <c r="F272" s="139"/>
      <c r="G272" s="90"/>
      <c r="H272" s="90"/>
      <c r="I272" s="111"/>
      <c r="J272" s="92"/>
      <c r="K272" s="90"/>
      <c r="L272" s="90"/>
      <c r="M272" s="90"/>
      <c r="N272" s="90"/>
      <c r="O272" s="90"/>
      <c r="P272" s="90"/>
      <c r="Q272" s="90"/>
      <c r="R272" s="93"/>
      <c r="S272" s="90"/>
    </row>
    <row r="273" spans="1:26" ht="41.25" customHeight="1" thickBot="1" x14ac:dyDescent="0.3">
      <c r="A273" s="90"/>
      <c r="B273" s="90"/>
      <c r="C273" s="93"/>
      <c r="D273" s="93"/>
      <c r="E273" s="93"/>
      <c r="F273" s="139"/>
      <c r="G273" s="90"/>
      <c r="H273" s="35" t="s">
        <v>120</v>
      </c>
      <c r="I273" s="51" t="s">
        <v>946</v>
      </c>
      <c r="J273" s="36" t="s">
        <v>121</v>
      </c>
      <c r="K273" s="98"/>
      <c r="L273" s="98"/>
      <c r="M273" s="98"/>
      <c r="N273" s="98"/>
      <c r="O273" s="98"/>
      <c r="P273" s="98"/>
      <c r="Q273" s="98"/>
      <c r="R273" s="93"/>
      <c r="S273" s="35" t="s">
        <v>122</v>
      </c>
      <c r="V273" s="210" t="s">
        <v>825</v>
      </c>
      <c r="W273" s="211" t="s">
        <v>826</v>
      </c>
      <c r="X273" s="211" t="s">
        <v>827</v>
      </c>
      <c r="Y273" s="219" t="s">
        <v>840</v>
      </c>
      <c r="Z273" s="226" t="s">
        <v>863</v>
      </c>
    </row>
    <row r="274" spans="1:26" ht="53.25" customHeight="1" thickTop="1" thickBot="1" x14ac:dyDescent="0.3">
      <c r="A274" s="41" t="s">
        <v>123</v>
      </c>
      <c r="B274" s="73"/>
      <c r="C274" s="101" t="s">
        <v>124</v>
      </c>
      <c r="D274" s="101" t="s">
        <v>125</v>
      </c>
      <c r="E274" s="101" t="s">
        <v>126</v>
      </c>
      <c r="F274" s="101" t="s">
        <v>127</v>
      </c>
      <c r="G274" s="90"/>
      <c r="H274" s="82" t="s">
        <v>128</v>
      </c>
      <c r="I274" s="102" t="s">
        <v>152</v>
      </c>
      <c r="J274" s="663" t="s">
        <v>954</v>
      </c>
      <c r="K274" s="664"/>
      <c r="L274" s="664"/>
      <c r="M274" s="664"/>
      <c r="N274" s="664"/>
      <c r="O274" s="664"/>
      <c r="P274" s="664"/>
      <c r="Q274" s="664"/>
      <c r="R274" s="229"/>
      <c r="S274" s="83"/>
      <c r="T274" s="580">
        <v>1</v>
      </c>
      <c r="U274" s="575">
        <f>T274</f>
        <v>1</v>
      </c>
      <c r="V274" s="218" t="b">
        <v>0</v>
      </c>
      <c r="W274" s="213">
        <f>IF(V274=TRUE,$X$274,0)</f>
        <v>0</v>
      </c>
      <c r="X274" s="218">
        <v>1</v>
      </c>
      <c r="Y274" s="221">
        <f>SUM(W274)</f>
        <v>0</v>
      </c>
      <c r="Z274" s="224">
        <f>Y274/1</f>
        <v>0</v>
      </c>
    </row>
    <row r="275" spans="1:26" ht="41.25" customHeight="1" thickTop="1" thickBot="1" x14ac:dyDescent="0.3">
      <c r="A275" s="41" t="s">
        <v>402</v>
      </c>
      <c r="B275" s="73"/>
      <c r="C275" s="101" t="s">
        <v>124</v>
      </c>
      <c r="D275" s="101" t="s">
        <v>125</v>
      </c>
      <c r="E275" s="101" t="s">
        <v>126</v>
      </c>
      <c r="F275" s="101" t="s">
        <v>127</v>
      </c>
      <c r="G275" s="90"/>
      <c r="H275" s="143" t="s">
        <v>131</v>
      </c>
      <c r="I275" s="102" t="s">
        <v>230</v>
      </c>
      <c r="J275" s="688" t="s">
        <v>854</v>
      </c>
      <c r="K275" s="760"/>
      <c r="L275" s="760"/>
      <c r="M275" s="760"/>
      <c r="N275" s="760"/>
      <c r="O275" s="760"/>
      <c r="P275" s="760"/>
      <c r="Q275" s="760"/>
      <c r="R275" s="112"/>
      <c r="S275" s="78"/>
      <c r="V275" s="472" t="b">
        <f>IF(AND(V276=TRUE,V277=TRUE,V278=TRUE,V279=TRUE,V280=TRUE),TRUE,FALSE)</f>
        <v>0</v>
      </c>
    </row>
    <row r="276" spans="1:26" ht="54.75" customHeight="1" thickTop="1" thickBot="1" x14ac:dyDescent="0.3">
      <c r="A276" s="41" t="s">
        <v>402</v>
      </c>
      <c r="B276" s="73"/>
      <c r="C276" s="101" t="s">
        <v>124</v>
      </c>
      <c r="D276" s="101" t="s">
        <v>125</v>
      </c>
      <c r="E276" s="101" t="s">
        <v>126</v>
      </c>
      <c r="F276" s="101" t="s">
        <v>127</v>
      </c>
      <c r="G276" s="90"/>
      <c r="H276" s="143" t="s">
        <v>131</v>
      </c>
      <c r="I276" s="114" t="s">
        <v>855</v>
      </c>
      <c r="J276" s="900" t="s">
        <v>989</v>
      </c>
      <c r="K276" s="901"/>
      <c r="L276" s="901"/>
      <c r="M276" s="901"/>
      <c r="N276" s="901"/>
      <c r="O276" s="901"/>
      <c r="P276" s="901"/>
      <c r="Q276" s="901"/>
      <c r="R276" s="112"/>
      <c r="S276" s="83"/>
      <c r="T276" s="580">
        <f t="shared" ref="T276:T281" si="4">1/6</f>
        <v>0.16666666666666666</v>
      </c>
      <c r="U276" s="575">
        <f>T276+T277+T278+T279+T280+T281</f>
        <v>0.99999999999999989</v>
      </c>
      <c r="V276" s="218" t="b">
        <v>0</v>
      </c>
      <c r="W276" s="213">
        <f t="shared" ref="W276:W281" si="5">IF(V276=TRUE,$X$276,0)</f>
        <v>0</v>
      </c>
      <c r="X276" s="218">
        <v>0.16666666666666666</v>
      </c>
      <c r="Y276" s="221">
        <f>SUM(W276:W281)</f>
        <v>0</v>
      </c>
      <c r="Z276" s="224">
        <f>Y276/1</f>
        <v>0</v>
      </c>
    </row>
    <row r="277" spans="1:26" ht="45.75" customHeight="1" thickTop="1" thickBot="1" x14ac:dyDescent="0.3">
      <c r="A277" s="41" t="s">
        <v>402</v>
      </c>
      <c r="B277" s="73"/>
      <c r="C277" s="101" t="s">
        <v>124</v>
      </c>
      <c r="D277" s="101" t="s">
        <v>125</v>
      </c>
      <c r="E277" s="101" t="s">
        <v>126</v>
      </c>
      <c r="F277" s="101" t="s">
        <v>127</v>
      </c>
      <c r="G277" s="90"/>
      <c r="H277" s="82" t="s">
        <v>131</v>
      </c>
      <c r="I277" s="114" t="s">
        <v>856</v>
      </c>
      <c r="J277" s="900" t="s">
        <v>990</v>
      </c>
      <c r="K277" s="901"/>
      <c r="L277" s="901"/>
      <c r="M277" s="901"/>
      <c r="N277" s="901"/>
      <c r="O277" s="901"/>
      <c r="P277" s="901"/>
      <c r="Q277" s="901"/>
      <c r="R277" s="112"/>
      <c r="S277" s="83"/>
      <c r="T277" s="580">
        <f t="shared" si="4"/>
        <v>0.16666666666666666</v>
      </c>
      <c r="V277" s="218" t="b">
        <v>0</v>
      </c>
      <c r="W277" s="213">
        <f t="shared" si="5"/>
        <v>0</v>
      </c>
    </row>
    <row r="278" spans="1:26" ht="41.25" customHeight="1" thickTop="1" thickBot="1" x14ac:dyDescent="0.3">
      <c r="A278" s="41" t="s">
        <v>402</v>
      </c>
      <c r="B278" s="73"/>
      <c r="C278" s="116"/>
      <c r="D278" s="101" t="s">
        <v>125</v>
      </c>
      <c r="E278" s="101" t="s">
        <v>126</v>
      </c>
      <c r="F278" s="101" t="s">
        <v>127</v>
      </c>
      <c r="G278" s="90"/>
      <c r="H278" s="143" t="s">
        <v>131</v>
      </c>
      <c r="I278" s="114" t="s">
        <v>857</v>
      </c>
      <c r="J278" s="701" t="s">
        <v>995</v>
      </c>
      <c r="K278" s="827"/>
      <c r="L278" s="827"/>
      <c r="M278" s="827"/>
      <c r="N278" s="827"/>
      <c r="O278" s="827"/>
      <c r="P278" s="827"/>
      <c r="Q278" s="827"/>
      <c r="R278" s="112"/>
      <c r="S278" s="83"/>
      <c r="T278" s="580">
        <f t="shared" si="4"/>
        <v>0.16666666666666666</v>
      </c>
      <c r="V278" s="218" t="b">
        <v>0</v>
      </c>
      <c r="W278" s="213">
        <f t="shared" si="5"/>
        <v>0</v>
      </c>
    </row>
    <row r="279" spans="1:26" ht="55.5" customHeight="1" thickTop="1" thickBot="1" x14ac:dyDescent="0.3">
      <c r="A279" s="41" t="s">
        <v>402</v>
      </c>
      <c r="B279" s="73"/>
      <c r="C279" s="101" t="s">
        <v>124</v>
      </c>
      <c r="D279" s="101" t="s">
        <v>125</v>
      </c>
      <c r="E279" s="101" t="s">
        <v>126</v>
      </c>
      <c r="F279" s="101" t="s">
        <v>127</v>
      </c>
      <c r="G279" s="90"/>
      <c r="H279" s="143" t="s">
        <v>131</v>
      </c>
      <c r="I279" s="114" t="s">
        <v>858</v>
      </c>
      <c r="J279" s="900" t="s">
        <v>991</v>
      </c>
      <c r="K279" s="901"/>
      <c r="L279" s="901"/>
      <c r="M279" s="901"/>
      <c r="N279" s="901"/>
      <c r="O279" s="901"/>
      <c r="P279" s="901"/>
      <c r="Q279" s="901"/>
      <c r="R279" s="112"/>
      <c r="S279" s="83"/>
      <c r="T279" s="580">
        <f t="shared" si="4"/>
        <v>0.16666666666666666</v>
      </c>
      <c r="V279" s="218" t="b">
        <v>0</v>
      </c>
      <c r="W279" s="213">
        <f t="shared" si="5"/>
        <v>0</v>
      </c>
    </row>
    <row r="280" spans="1:26" ht="41.25" customHeight="1" thickTop="1" thickBot="1" x14ac:dyDescent="0.3">
      <c r="A280" s="41" t="s">
        <v>402</v>
      </c>
      <c r="B280" s="73"/>
      <c r="C280" s="101" t="s">
        <v>124</v>
      </c>
      <c r="D280" s="101" t="s">
        <v>125</v>
      </c>
      <c r="E280" s="101" t="s">
        <v>126</v>
      </c>
      <c r="F280" s="101" t="s">
        <v>127</v>
      </c>
      <c r="G280" s="90"/>
      <c r="H280" s="82" t="s">
        <v>131</v>
      </c>
      <c r="I280" s="169" t="s">
        <v>992</v>
      </c>
      <c r="J280" s="902" t="s">
        <v>993</v>
      </c>
      <c r="K280" s="903"/>
      <c r="L280" s="903"/>
      <c r="M280" s="903"/>
      <c r="N280" s="903"/>
      <c r="O280" s="903"/>
      <c r="P280" s="903"/>
      <c r="Q280" s="903"/>
      <c r="R280" s="120"/>
      <c r="S280" s="83"/>
      <c r="T280" s="580">
        <f t="shared" si="4"/>
        <v>0.16666666666666666</v>
      </c>
      <c r="V280" s="218" t="b">
        <v>0</v>
      </c>
      <c r="W280" s="213">
        <f t="shared" si="5"/>
        <v>0</v>
      </c>
    </row>
    <row r="281" spans="1:26" ht="48.75" customHeight="1" thickTop="1" thickBot="1" x14ac:dyDescent="0.3">
      <c r="A281" s="41" t="s">
        <v>402</v>
      </c>
      <c r="B281" s="73"/>
      <c r="C281" s="116"/>
      <c r="D281" s="101" t="s">
        <v>125</v>
      </c>
      <c r="E281" s="101" t="s">
        <v>126</v>
      </c>
      <c r="F281" s="101" t="s">
        <v>127</v>
      </c>
      <c r="G281" s="90"/>
      <c r="H281" s="82" t="s">
        <v>131</v>
      </c>
      <c r="I281" s="102" t="s">
        <v>380</v>
      </c>
      <c r="J281" s="663" t="s">
        <v>994</v>
      </c>
      <c r="K281" s="664"/>
      <c r="L281" s="664"/>
      <c r="M281" s="664"/>
      <c r="N281" s="664"/>
      <c r="O281" s="664"/>
      <c r="P281" s="664"/>
      <c r="Q281" s="664"/>
      <c r="R281" s="386"/>
      <c r="S281" s="83"/>
      <c r="T281" s="580">
        <f t="shared" si="4"/>
        <v>0.16666666666666666</v>
      </c>
      <c r="V281" s="218" t="b">
        <v>0</v>
      </c>
      <c r="W281" s="213">
        <f t="shared" si="5"/>
        <v>0</v>
      </c>
    </row>
    <row r="282" spans="1:26" ht="22.5" customHeight="1" thickTop="1" x14ac:dyDescent="0.25">
      <c r="A282" s="88"/>
      <c r="B282" s="88"/>
      <c r="C282" s="88"/>
      <c r="D282" s="88"/>
      <c r="E282" s="88"/>
      <c r="F282" s="89"/>
      <c r="G282" s="90"/>
      <c r="H282" s="90"/>
      <c r="I282" s="89"/>
      <c r="J282" s="90"/>
      <c r="K282" s="90"/>
      <c r="L282" s="90"/>
      <c r="M282" s="90"/>
      <c r="N282" s="90"/>
      <c r="O282" s="90"/>
      <c r="P282" s="90"/>
      <c r="Q282" s="90"/>
      <c r="R282" s="90"/>
      <c r="S282" s="90"/>
    </row>
    <row r="283" spans="1:26" s="6" customFormat="1" ht="30" customHeight="1" thickBot="1" x14ac:dyDescent="0.3">
      <c r="A283" s="28"/>
      <c r="B283" s="28"/>
      <c r="C283" s="30"/>
      <c r="D283" s="30"/>
      <c r="E283" s="30"/>
      <c r="F283" s="30"/>
      <c r="G283" s="28"/>
      <c r="H283" s="665" t="s">
        <v>231</v>
      </c>
      <c r="I283" s="665"/>
      <c r="J283" s="665"/>
      <c r="K283" s="665"/>
      <c r="L283" s="665"/>
      <c r="M283" s="665"/>
      <c r="N283" s="665"/>
      <c r="O283" s="665"/>
      <c r="P283" s="665"/>
      <c r="Q283" s="665"/>
      <c r="R283" s="665"/>
      <c r="S283" s="666"/>
      <c r="T283" s="584"/>
      <c r="U283" s="577"/>
      <c r="V283" s="206"/>
      <c r="W283" s="206"/>
      <c r="X283" s="206"/>
      <c r="Y283" s="206"/>
      <c r="Z283" s="208"/>
    </row>
    <row r="284" spans="1:26" s="6" customFormat="1" ht="7.5" customHeight="1" thickTop="1" x14ac:dyDescent="0.25">
      <c r="A284" s="28"/>
      <c r="B284" s="28"/>
      <c r="C284" s="30"/>
      <c r="D284" s="30"/>
      <c r="E284" s="30"/>
      <c r="F284" s="30"/>
      <c r="G284" s="28"/>
      <c r="H284" s="28"/>
      <c r="I284" s="50"/>
      <c r="J284" s="28"/>
      <c r="K284" s="28"/>
      <c r="L284" s="28"/>
      <c r="M284" s="28"/>
      <c r="N284" s="28"/>
      <c r="O284" s="28"/>
      <c r="P284" s="28"/>
      <c r="Q284" s="28"/>
      <c r="R284" s="28"/>
      <c r="S284" s="28"/>
      <c r="T284" s="584"/>
      <c r="U284" s="577"/>
      <c r="V284" s="206"/>
      <c r="W284" s="206"/>
      <c r="X284" s="206"/>
      <c r="Y284" s="206"/>
      <c r="Z284" s="208"/>
    </row>
    <row r="285" spans="1:26" s="6" customFormat="1" ht="104.25" customHeight="1" thickBot="1" x14ac:dyDescent="0.3">
      <c r="A285" s="28"/>
      <c r="B285" s="28"/>
      <c r="C285" s="30"/>
      <c r="D285" s="30"/>
      <c r="E285" s="30"/>
      <c r="F285" s="30"/>
      <c r="G285" s="28"/>
      <c r="H285" s="651" t="s">
        <v>232</v>
      </c>
      <c r="I285" s="651"/>
      <c r="J285" s="651"/>
      <c r="K285" s="651"/>
      <c r="L285" s="651"/>
      <c r="M285" s="651"/>
      <c r="N285" s="651"/>
      <c r="O285" s="651"/>
      <c r="P285" s="651"/>
      <c r="Q285" s="651"/>
      <c r="R285" s="651"/>
      <c r="S285" s="652"/>
      <c r="T285" s="584"/>
      <c r="U285" s="577"/>
      <c r="V285" s="206"/>
      <c r="W285" s="206"/>
      <c r="X285" s="206"/>
      <c r="Y285" s="206"/>
      <c r="Z285" s="208"/>
    </row>
    <row r="286" spans="1:26" s="6" customFormat="1" ht="7.5" customHeight="1" thickTop="1" x14ac:dyDescent="0.25">
      <c r="A286" s="28"/>
      <c r="B286" s="28"/>
      <c r="C286" s="30"/>
      <c r="D286" s="30"/>
      <c r="E286" s="30"/>
      <c r="F286" s="81"/>
      <c r="G286" s="28"/>
      <c r="H286" s="28"/>
      <c r="I286" s="50"/>
      <c r="J286" s="28"/>
      <c r="K286" s="28"/>
      <c r="L286" s="28"/>
      <c r="M286" s="28"/>
      <c r="N286" s="28"/>
      <c r="O286" s="28"/>
      <c r="P286" s="28"/>
      <c r="Q286" s="28"/>
      <c r="R286" s="30"/>
      <c r="S286" s="28"/>
      <c r="T286" s="584"/>
      <c r="U286" s="577"/>
      <c r="V286" s="206"/>
      <c r="W286" s="206"/>
      <c r="X286" s="206"/>
      <c r="Y286" s="206"/>
      <c r="Z286" s="208"/>
    </row>
    <row r="287" spans="1:26" s="6" customFormat="1" ht="22.5" customHeight="1" thickBot="1" x14ac:dyDescent="0.3">
      <c r="A287" s="28"/>
      <c r="B287" s="28"/>
      <c r="C287" s="30"/>
      <c r="D287" s="30"/>
      <c r="E287" s="30"/>
      <c r="F287" s="30"/>
      <c r="G287" s="28"/>
      <c r="H287" s="653" t="s">
        <v>117</v>
      </c>
      <c r="I287" s="654"/>
      <c r="J287" s="655" t="s">
        <v>233</v>
      </c>
      <c r="K287" s="656"/>
      <c r="L287" s="656"/>
      <c r="M287" s="656"/>
      <c r="N287" s="656"/>
      <c r="O287" s="656"/>
      <c r="P287" s="656"/>
      <c r="Q287" s="656"/>
      <c r="R287" s="656"/>
      <c r="S287" s="657"/>
      <c r="T287" s="578"/>
      <c r="U287" s="578"/>
      <c r="V287" s="376" t="s">
        <v>945</v>
      </c>
      <c r="W287" s="262">
        <f>(U292+U294+U299)/3</f>
        <v>1</v>
      </c>
      <c r="X287" s="206"/>
      <c r="Y287" s="206"/>
      <c r="Z287" s="208"/>
    </row>
    <row r="288" spans="1:26" s="6" customFormat="1" ht="7.5" customHeight="1" thickTop="1" x14ac:dyDescent="0.25">
      <c r="A288" s="28"/>
      <c r="B288" s="28"/>
      <c r="C288" s="30"/>
      <c r="D288" s="30"/>
      <c r="E288" s="30"/>
      <c r="F288" s="30"/>
      <c r="G288" s="28"/>
      <c r="H288" s="28"/>
      <c r="I288" s="50"/>
      <c r="J288" s="28"/>
      <c r="K288" s="28"/>
      <c r="L288" s="28"/>
      <c r="M288" s="28"/>
      <c r="N288" s="28"/>
      <c r="O288" s="28"/>
      <c r="P288" s="28"/>
      <c r="Q288" s="28"/>
      <c r="R288" s="28"/>
      <c r="S288" s="28"/>
      <c r="T288" s="584"/>
      <c r="U288" s="577"/>
      <c r="V288" s="206"/>
      <c r="W288" s="206"/>
      <c r="X288" s="206"/>
      <c r="Y288" s="206"/>
      <c r="Z288" s="208"/>
    </row>
    <row r="289" spans="1:26" s="6" customFormat="1" ht="219" customHeight="1" thickBot="1" x14ac:dyDescent="0.3">
      <c r="A289" s="28"/>
      <c r="B289" s="28"/>
      <c r="C289" s="30"/>
      <c r="D289" s="30"/>
      <c r="E289" s="30"/>
      <c r="F289" s="30"/>
      <c r="G289" s="28"/>
      <c r="H289" s="658" t="s">
        <v>234</v>
      </c>
      <c r="I289" s="659"/>
      <c r="J289" s="659"/>
      <c r="K289" s="659"/>
      <c r="L289" s="659"/>
      <c r="M289" s="659"/>
      <c r="N289" s="659"/>
      <c r="O289" s="659"/>
      <c r="P289" s="659"/>
      <c r="Q289" s="659"/>
      <c r="R289" s="659"/>
      <c r="S289" s="660"/>
      <c r="T289" s="584"/>
      <c r="U289" s="577"/>
      <c r="V289" s="206"/>
      <c r="W289" s="206"/>
      <c r="X289" s="206"/>
      <c r="Y289" s="206"/>
      <c r="Z289" s="208"/>
    </row>
    <row r="290" spans="1:26" s="6" customFormat="1" ht="7.5" customHeight="1" thickTop="1" x14ac:dyDescent="0.25">
      <c r="A290" s="28"/>
      <c r="B290" s="28"/>
      <c r="C290" s="30"/>
      <c r="D290" s="30"/>
      <c r="E290" s="30"/>
      <c r="F290" s="30"/>
      <c r="G290" s="28"/>
      <c r="H290" s="240"/>
      <c r="I290" s="240"/>
      <c r="J290" s="240"/>
      <c r="K290" s="240"/>
      <c r="L290" s="240"/>
      <c r="M290" s="240"/>
      <c r="N290" s="240"/>
      <c r="O290" s="240"/>
      <c r="P290" s="240"/>
      <c r="Q290" s="240"/>
      <c r="R290" s="240"/>
      <c r="S290" s="240"/>
      <c r="T290" s="584"/>
      <c r="U290" s="577"/>
      <c r="V290" s="206"/>
      <c r="W290" s="206"/>
      <c r="X290" s="206"/>
      <c r="Y290" s="206"/>
      <c r="Z290" s="208"/>
    </row>
    <row r="291" spans="1:26" ht="41.25" customHeight="1" thickBot="1" x14ac:dyDescent="0.3">
      <c r="A291" s="90"/>
      <c r="B291" s="90"/>
      <c r="C291" s="93"/>
      <c r="D291" s="93"/>
      <c r="E291" s="93"/>
      <c r="F291" s="126"/>
      <c r="G291" s="126"/>
      <c r="H291" s="35" t="s">
        <v>120</v>
      </c>
      <c r="I291" s="51" t="s">
        <v>946</v>
      </c>
      <c r="J291" s="36" t="s">
        <v>121</v>
      </c>
      <c r="K291" s="98"/>
      <c r="L291" s="98"/>
      <c r="M291" s="98"/>
      <c r="N291" s="98"/>
      <c r="O291" s="98"/>
      <c r="P291" s="98"/>
      <c r="Q291" s="98"/>
      <c r="R291" s="93"/>
      <c r="S291" s="35" t="s">
        <v>122</v>
      </c>
      <c r="V291" s="210" t="s">
        <v>825</v>
      </c>
      <c r="W291" s="211" t="s">
        <v>826</v>
      </c>
      <c r="X291" s="211" t="s">
        <v>827</v>
      </c>
      <c r="Y291" s="219" t="s">
        <v>842</v>
      </c>
      <c r="Z291" s="226" t="s">
        <v>863</v>
      </c>
    </row>
    <row r="292" spans="1:26" ht="41.25" customHeight="1" thickTop="1" thickBot="1" x14ac:dyDescent="0.3">
      <c r="A292" s="58" t="s">
        <v>123</v>
      </c>
      <c r="B292" s="73"/>
      <c r="C292" s="101" t="s">
        <v>124</v>
      </c>
      <c r="D292" s="101" t="s">
        <v>125</v>
      </c>
      <c r="E292" s="101" t="s">
        <v>126</v>
      </c>
      <c r="F292" s="101" t="s">
        <v>127</v>
      </c>
      <c r="G292" s="126"/>
      <c r="H292" s="85" t="s">
        <v>128</v>
      </c>
      <c r="I292" s="144" t="s">
        <v>158</v>
      </c>
      <c r="J292" s="661" t="s">
        <v>235</v>
      </c>
      <c r="K292" s="756"/>
      <c r="L292" s="756"/>
      <c r="M292" s="756"/>
      <c r="N292" s="756"/>
      <c r="O292" s="756"/>
      <c r="P292" s="756"/>
      <c r="Q292" s="756"/>
      <c r="R292" s="145"/>
      <c r="S292" s="140"/>
      <c r="T292" s="580">
        <v>1</v>
      </c>
      <c r="U292" s="575">
        <f>T292</f>
        <v>1</v>
      </c>
      <c r="V292" s="218" t="b">
        <v>0</v>
      </c>
      <c r="W292" s="213">
        <f>IF(V292=TRUE,$X$292,0)</f>
        <v>0</v>
      </c>
      <c r="X292" s="218">
        <v>1</v>
      </c>
      <c r="Y292" s="221">
        <f>SUM(W292)</f>
        <v>0</v>
      </c>
      <c r="Z292" s="224">
        <f>Y292/1</f>
        <v>0</v>
      </c>
    </row>
    <row r="293" spans="1:26" ht="41.25" customHeight="1" thickTop="1" thickBot="1" x14ac:dyDescent="0.3">
      <c r="A293" s="58" t="s">
        <v>347</v>
      </c>
      <c r="B293" s="90"/>
      <c r="C293" s="101" t="s">
        <v>124</v>
      </c>
      <c r="D293" s="101" t="s">
        <v>125</v>
      </c>
      <c r="E293" s="101" t="s">
        <v>126</v>
      </c>
      <c r="F293" s="101" t="s">
        <v>127</v>
      </c>
      <c r="G293" s="126"/>
      <c r="H293" s="150" t="s">
        <v>131</v>
      </c>
      <c r="I293" s="144" t="s">
        <v>381</v>
      </c>
      <c r="J293" s="681" t="s">
        <v>382</v>
      </c>
      <c r="K293" s="766"/>
      <c r="L293" s="766"/>
      <c r="M293" s="766"/>
      <c r="N293" s="766"/>
      <c r="O293" s="766"/>
      <c r="P293" s="766"/>
      <c r="Q293" s="766"/>
      <c r="R293" s="130"/>
      <c r="S293" s="131"/>
      <c r="V293" s="472" t="b">
        <f>IF(AND(V294=TRUE,V295=TRUE,V296=TRUE,V297=TRUE),TRUE,FALSE)</f>
        <v>0</v>
      </c>
    </row>
    <row r="294" spans="1:26" ht="41.25" customHeight="1" thickTop="1" thickBot="1" x14ac:dyDescent="0.3">
      <c r="A294" s="58" t="s">
        <v>347</v>
      </c>
      <c r="B294" s="73"/>
      <c r="C294" s="101" t="s">
        <v>124</v>
      </c>
      <c r="D294" s="101" t="s">
        <v>125</v>
      </c>
      <c r="E294" s="101" t="s">
        <v>126</v>
      </c>
      <c r="F294" s="101" t="s">
        <v>127</v>
      </c>
      <c r="G294" s="126"/>
      <c r="H294" s="150" t="s">
        <v>131</v>
      </c>
      <c r="I294" s="132" t="s">
        <v>383</v>
      </c>
      <c r="J294" s="671" t="s">
        <v>384</v>
      </c>
      <c r="K294" s="769"/>
      <c r="L294" s="769"/>
      <c r="M294" s="769"/>
      <c r="N294" s="769"/>
      <c r="O294" s="769"/>
      <c r="P294" s="769"/>
      <c r="Q294" s="769"/>
      <c r="R294" s="126"/>
      <c r="S294" s="140"/>
      <c r="T294" s="580">
        <f>1/4</f>
        <v>0.25</v>
      </c>
      <c r="U294" s="575">
        <f>T294+T295+T296+T297</f>
        <v>1</v>
      </c>
      <c r="V294" s="218" t="b">
        <v>0</v>
      </c>
      <c r="W294" s="213">
        <f>IF(V294=TRUE,$X$294,0)</f>
        <v>0</v>
      </c>
      <c r="X294" s="218">
        <v>0.25</v>
      </c>
      <c r="Y294" s="221">
        <f>SUM(W294:W297)</f>
        <v>0</v>
      </c>
      <c r="Z294" s="224">
        <f>Y294/1</f>
        <v>0</v>
      </c>
    </row>
    <row r="295" spans="1:26" ht="41.25" customHeight="1" thickTop="1" thickBot="1" x14ac:dyDescent="0.3">
      <c r="A295" s="58" t="s">
        <v>347</v>
      </c>
      <c r="B295" s="73"/>
      <c r="C295" s="101" t="s">
        <v>124</v>
      </c>
      <c r="D295" s="101" t="s">
        <v>125</v>
      </c>
      <c r="E295" s="101" t="s">
        <v>126</v>
      </c>
      <c r="F295" s="101" t="s">
        <v>127</v>
      </c>
      <c r="G295" s="126"/>
      <c r="H295" s="150" t="s">
        <v>131</v>
      </c>
      <c r="I295" s="132" t="s">
        <v>385</v>
      </c>
      <c r="J295" s="671" t="s">
        <v>386</v>
      </c>
      <c r="K295" s="769"/>
      <c r="L295" s="769"/>
      <c r="M295" s="769"/>
      <c r="N295" s="769"/>
      <c r="O295" s="769"/>
      <c r="P295" s="769"/>
      <c r="Q295" s="769"/>
      <c r="R295" s="126"/>
      <c r="S295" s="140"/>
      <c r="T295" s="580">
        <f>1/4</f>
        <v>0.25</v>
      </c>
      <c r="V295" s="218" t="b">
        <v>0</v>
      </c>
      <c r="W295" s="213">
        <f>IF(V295=TRUE,$X$294,0)</f>
        <v>0</v>
      </c>
    </row>
    <row r="296" spans="1:26" ht="41.25" customHeight="1" thickTop="1" thickBot="1" x14ac:dyDescent="0.3">
      <c r="A296" s="58" t="s">
        <v>347</v>
      </c>
      <c r="B296" s="73"/>
      <c r="C296" s="101" t="s">
        <v>124</v>
      </c>
      <c r="D296" s="101" t="s">
        <v>125</v>
      </c>
      <c r="E296" s="101" t="s">
        <v>126</v>
      </c>
      <c r="F296" s="101" t="s">
        <v>127</v>
      </c>
      <c r="G296" s="126"/>
      <c r="H296" s="150" t="s">
        <v>131</v>
      </c>
      <c r="I296" s="132" t="s">
        <v>387</v>
      </c>
      <c r="J296" s="671" t="s">
        <v>388</v>
      </c>
      <c r="K296" s="769"/>
      <c r="L296" s="769"/>
      <c r="M296" s="769"/>
      <c r="N296" s="769"/>
      <c r="O296" s="769"/>
      <c r="P296" s="769"/>
      <c r="Q296" s="769"/>
      <c r="R296" s="126"/>
      <c r="S296" s="140"/>
      <c r="T296" s="580">
        <f>1/4</f>
        <v>0.25</v>
      </c>
      <c r="V296" s="218" t="b">
        <v>0</v>
      </c>
      <c r="W296" s="213">
        <f>IF(V296=TRUE,$X$294,0)</f>
        <v>0</v>
      </c>
    </row>
    <row r="297" spans="1:26" ht="41.25" customHeight="1" thickTop="1" thickBot="1" x14ac:dyDescent="0.3">
      <c r="A297" s="58" t="s">
        <v>347</v>
      </c>
      <c r="B297" s="73"/>
      <c r="C297" s="101" t="s">
        <v>124</v>
      </c>
      <c r="D297" s="101" t="s">
        <v>125</v>
      </c>
      <c r="E297" s="101" t="s">
        <v>126</v>
      </c>
      <c r="F297" s="101" t="s">
        <v>127</v>
      </c>
      <c r="G297" s="126"/>
      <c r="H297" s="150" t="s">
        <v>131</v>
      </c>
      <c r="I297" s="132" t="s">
        <v>389</v>
      </c>
      <c r="J297" s="673" t="s">
        <v>390</v>
      </c>
      <c r="K297" s="770"/>
      <c r="L297" s="770"/>
      <c r="M297" s="770"/>
      <c r="N297" s="770"/>
      <c r="O297" s="770"/>
      <c r="P297" s="770"/>
      <c r="Q297" s="770"/>
      <c r="R297" s="136"/>
      <c r="S297" s="140"/>
      <c r="T297" s="580">
        <f>1/4</f>
        <v>0.25</v>
      </c>
      <c r="V297" s="218" t="b">
        <v>0</v>
      </c>
      <c r="W297" s="213">
        <f>IF(V297=TRUE,$X$294,0)</f>
        <v>0</v>
      </c>
    </row>
    <row r="298" spans="1:26" ht="41.25" customHeight="1" thickTop="1" thickBot="1" x14ac:dyDescent="0.3">
      <c r="A298" s="58" t="s">
        <v>123</v>
      </c>
      <c r="B298" s="90"/>
      <c r="C298" s="93"/>
      <c r="D298" s="101" t="s">
        <v>125</v>
      </c>
      <c r="E298" s="101" t="s">
        <v>126</v>
      </c>
      <c r="F298" s="101" t="s">
        <v>127</v>
      </c>
      <c r="G298" s="126"/>
      <c r="H298" s="150" t="s">
        <v>160</v>
      </c>
      <c r="I298" s="144" t="s">
        <v>308</v>
      </c>
      <c r="J298" s="757" t="s">
        <v>331</v>
      </c>
      <c r="K298" s="757"/>
      <c r="L298" s="757"/>
      <c r="M298" s="757"/>
      <c r="N298" s="757"/>
      <c r="O298" s="757"/>
      <c r="P298" s="757"/>
      <c r="Q298" s="757"/>
      <c r="R298" s="130"/>
      <c r="S298" s="149"/>
      <c r="V298" s="472" t="b">
        <f>IF(AND(V299=TRUE,V300=TRUE,V301=TRUE),TRUE,FALSE)</f>
        <v>0</v>
      </c>
    </row>
    <row r="299" spans="1:26" ht="51.75" customHeight="1" thickTop="1" thickBot="1" x14ac:dyDescent="0.3">
      <c r="A299" s="58" t="s">
        <v>123</v>
      </c>
      <c r="B299" s="73"/>
      <c r="C299" s="73"/>
      <c r="D299" s="101" t="s">
        <v>125</v>
      </c>
      <c r="E299" s="101" t="s">
        <v>126</v>
      </c>
      <c r="F299" s="101" t="s">
        <v>127</v>
      </c>
      <c r="G299" s="126"/>
      <c r="H299" s="150" t="s">
        <v>160</v>
      </c>
      <c r="I299" s="132" t="s">
        <v>312</v>
      </c>
      <c r="J299" s="754" t="s">
        <v>967</v>
      </c>
      <c r="K299" s="754"/>
      <c r="L299" s="754"/>
      <c r="M299" s="754"/>
      <c r="N299" s="754"/>
      <c r="O299" s="754"/>
      <c r="P299" s="754"/>
      <c r="Q299" s="754"/>
      <c r="R299" s="126"/>
      <c r="S299" s="140"/>
      <c r="T299" s="580">
        <f>1/3</f>
        <v>0.33333333333333331</v>
      </c>
      <c r="U299" s="575">
        <f>T299+T300+T301</f>
        <v>1</v>
      </c>
      <c r="V299" s="218" t="b">
        <v>0</v>
      </c>
      <c r="W299" s="213">
        <f>IF(V299=TRUE,$X$299,0)</f>
        <v>0</v>
      </c>
      <c r="X299" s="218">
        <v>0.33333333333333331</v>
      </c>
      <c r="Y299" s="221">
        <f>SUM(W299:W302)</f>
        <v>0</v>
      </c>
      <c r="Z299" s="224">
        <f>Y299/1</f>
        <v>0</v>
      </c>
    </row>
    <row r="300" spans="1:26" ht="65.25" customHeight="1" thickTop="1" thickBot="1" x14ac:dyDescent="0.3">
      <c r="A300" s="58" t="s">
        <v>123</v>
      </c>
      <c r="B300" s="73"/>
      <c r="C300" s="73"/>
      <c r="D300" s="101" t="s">
        <v>125</v>
      </c>
      <c r="E300" s="101" t="s">
        <v>126</v>
      </c>
      <c r="F300" s="101" t="s">
        <v>127</v>
      </c>
      <c r="G300" s="126"/>
      <c r="H300" s="150" t="s">
        <v>160</v>
      </c>
      <c r="I300" s="132" t="s">
        <v>332</v>
      </c>
      <c r="J300" s="754" t="s">
        <v>968</v>
      </c>
      <c r="K300" s="754"/>
      <c r="L300" s="754"/>
      <c r="M300" s="754"/>
      <c r="N300" s="754"/>
      <c r="O300" s="754"/>
      <c r="P300" s="754"/>
      <c r="Q300" s="754"/>
      <c r="R300" s="126"/>
      <c r="S300" s="140"/>
      <c r="T300" s="580">
        <f>1/3</f>
        <v>0.33333333333333331</v>
      </c>
      <c r="V300" s="218" t="b">
        <v>0</v>
      </c>
      <c r="W300" s="213">
        <f>IF(V300=TRUE,$X$299,0)</f>
        <v>0</v>
      </c>
    </row>
    <row r="301" spans="1:26" ht="41.25" customHeight="1" thickTop="1" thickBot="1" x14ac:dyDescent="0.3">
      <c r="A301" s="58" t="s">
        <v>123</v>
      </c>
      <c r="B301" s="73"/>
      <c r="C301" s="73"/>
      <c r="D301" s="101" t="s">
        <v>125</v>
      </c>
      <c r="E301" s="101" t="s">
        <v>126</v>
      </c>
      <c r="F301" s="101" t="s">
        <v>127</v>
      </c>
      <c r="G301" s="126"/>
      <c r="H301" s="85" t="s">
        <v>160</v>
      </c>
      <c r="I301" s="132" t="s">
        <v>333</v>
      </c>
      <c r="J301" s="755" t="s">
        <v>334</v>
      </c>
      <c r="K301" s="755"/>
      <c r="L301" s="755"/>
      <c r="M301" s="755"/>
      <c r="N301" s="755"/>
      <c r="O301" s="755"/>
      <c r="P301" s="755"/>
      <c r="Q301" s="755"/>
      <c r="R301" s="136"/>
      <c r="S301" s="140"/>
      <c r="T301" s="580">
        <f>1/3</f>
        <v>0.33333333333333331</v>
      </c>
      <c r="V301" s="218" t="b">
        <v>0</v>
      </c>
      <c r="W301" s="213">
        <f>IF(V301=TRUE,$X$299,0)</f>
        <v>0</v>
      </c>
    </row>
    <row r="302" spans="1:26" ht="41.25" customHeight="1" thickTop="1" x14ac:dyDescent="0.25">
      <c r="G302" s="90"/>
      <c r="H302" s="90"/>
      <c r="I302" s="89"/>
      <c r="J302" s="90"/>
      <c r="K302" s="90"/>
      <c r="L302" s="90"/>
      <c r="M302" s="90"/>
      <c r="N302" s="90"/>
      <c r="O302" s="90"/>
      <c r="P302" s="90"/>
      <c r="Q302" s="90"/>
      <c r="R302" s="90"/>
      <c r="S302" s="90"/>
    </row>
    <row r="303" spans="1:26" ht="41.25" customHeight="1" x14ac:dyDescent="0.25"/>
    <row r="304" spans="1:26" ht="41.25" customHeight="1" x14ac:dyDescent="0.25"/>
    <row r="305" spans="20:21" customFormat="1" ht="41.25" customHeight="1" x14ac:dyDescent="0.25">
      <c r="T305" s="583"/>
      <c r="U305" s="583"/>
    </row>
    <row r="306" spans="20:21" customFormat="1" ht="41.25" customHeight="1" x14ac:dyDescent="0.25">
      <c r="T306" s="583"/>
      <c r="U306" s="583"/>
    </row>
    <row r="307" spans="20:21" customFormat="1" ht="41.25" customHeight="1" x14ac:dyDescent="0.25">
      <c r="T307" s="583"/>
      <c r="U307" s="583"/>
    </row>
    <row r="308" spans="20:21" customFormat="1" ht="41.25" customHeight="1" x14ac:dyDescent="0.25">
      <c r="T308" s="583"/>
      <c r="U308" s="583"/>
    </row>
    <row r="309" spans="20:21" customFormat="1" ht="41.25" customHeight="1" x14ac:dyDescent="0.25">
      <c r="T309" s="583"/>
      <c r="U309" s="583"/>
    </row>
    <row r="310" spans="20:21" customFormat="1" ht="41.25" customHeight="1" x14ac:dyDescent="0.25">
      <c r="T310" s="583"/>
      <c r="U310" s="583"/>
    </row>
    <row r="311" spans="20:21" customFormat="1" ht="41.25" customHeight="1" x14ac:dyDescent="0.25">
      <c r="T311" s="583"/>
      <c r="U311" s="583"/>
    </row>
    <row r="312" spans="20:21" customFormat="1" ht="41.25" customHeight="1" x14ac:dyDescent="0.25">
      <c r="T312" s="583"/>
      <c r="U312" s="583"/>
    </row>
    <row r="313" spans="20:21" customFormat="1" ht="41.25" customHeight="1" x14ac:dyDescent="0.25">
      <c r="T313" s="583"/>
      <c r="U313" s="583"/>
    </row>
    <row r="314" spans="20:21" customFormat="1" ht="41.25" customHeight="1" x14ac:dyDescent="0.25">
      <c r="T314" s="583"/>
      <c r="U314" s="583"/>
    </row>
    <row r="315" spans="20:21" customFormat="1" ht="41.25" customHeight="1" x14ac:dyDescent="0.25">
      <c r="T315" s="583"/>
      <c r="U315" s="583"/>
    </row>
    <row r="316" spans="20:21" customFormat="1" ht="41.25" customHeight="1" x14ac:dyDescent="0.25">
      <c r="T316" s="583"/>
      <c r="U316" s="583"/>
    </row>
    <row r="317" spans="20:21" customFormat="1" ht="41.25" customHeight="1" x14ac:dyDescent="0.25">
      <c r="T317" s="583"/>
      <c r="U317" s="583"/>
    </row>
    <row r="318" spans="20:21" customFormat="1" ht="41.25" customHeight="1" x14ac:dyDescent="0.25">
      <c r="T318" s="583"/>
      <c r="U318" s="583"/>
    </row>
    <row r="319" spans="20:21" customFormat="1" ht="41.25" customHeight="1" x14ac:dyDescent="0.25">
      <c r="T319" s="583"/>
      <c r="U319" s="583"/>
    </row>
    <row r="320" spans="20:21" customFormat="1" ht="41.25" customHeight="1" x14ac:dyDescent="0.25">
      <c r="T320" s="583"/>
      <c r="U320" s="583"/>
    </row>
    <row r="321" spans="20:21" customFormat="1" ht="41.25" customHeight="1" x14ac:dyDescent="0.25">
      <c r="T321" s="583"/>
      <c r="U321" s="583"/>
    </row>
  </sheetData>
  <mergeCells count="234">
    <mergeCell ref="J297:Q297"/>
    <mergeCell ref="J298:Q298"/>
    <mergeCell ref="J299:Q299"/>
    <mergeCell ref="J300:Q300"/>
    <mergeCell ref="J301:Q301"/>
    <mergeCell ref="H289:S289"/>
    <mergeCell ref="J292:Q292"/>
    <mergeCell ref="J293:Q293"/>
    <mergeCell ref="J294:Q294"/>
    <mergeCell ref="J295:Q295"/>
    <mergeCell ref="H271:S271"/>
    <mergeCell ref="J274:Q274"/>
    <mergeCell ref="J275:Q275"/>
    <mergeCell ref="J276:Q276"/>
    <mergeCell ref="J277:Q277"/>
    <mergeCell ref="J278:Q278"/>
    <mergeCell ref="J296:Q296"/>
    <mergeCell ref="J279:Q279"/>
    <mergeCell ref="H283:S283"/>
    <mergeCell ref="H285:S285"/>
    <mergeCell ref="H287:I287"/>
    <mergeCell ref="J287:S287"/>
    <mergeCell ref="J281:Q281"/>
    <mergeCell ref="J280:Q280"/>
    <mergeCell ref="H259:S259"/>
    <mergeCell ref="J262:Q262"/>
    <mergeCell ref="J263:Q263"/>
    <mergeCell ref="J268:Q268"/>
    <mergeCell ref="J264:Q264"/>
    <mergeCell ref="J265:Q265"/>
    <mergeCell ref="J266:Q266"/>
    <mergeCell ref="J267:Q267"/>
    <mergeCell ref="H269:I269"/>
    <mergeCell ref="J269:S269"/>
    <mergeCell ref="J254:Q254"/>
    <mergeCell ref="J249:Q249"/>
    <mergeCell ref="J250:Q250"/>
    <mergeCell ref="J251:Q251"/>
    <mergeCell ref="J252:Q252"/>
    <mergeCell ref="J253:Q253"/>
    <mergeCell ref="J255:Q255"/>
    <mergeCell ref="H257:I257"/>
    <mergeCell ref="J257:S257"/>
    <mergeCell ref="J237:Q237"/>
    <mergeCell ref="J238:Q238"/>
    <mergeCell ref="J239:Q239"/>
    <mergeCell ref="J240:Q240"/>
    <mergeCell ref="H242:I242"/>
    <mergeCell ref="J242:S242"/>
    <mergeCell ref="H244:S244"/>
    <mergeCell ref="J247:Q247"/>
    <mergeCell ref="J248:Q248"/>
    <mergeCell ref="J228:Q228"/>
    <mergeCell ref="J229:Q229"/>
    <mergeCell ref="J230:Q230"/>
    <mergeCell ref="J231:Q231"/>
    <mergeCell ref="J232:Q232"/>
    <mergeCell ref="J233:Q233"/>
    <mergeCell ref="J234:Q234"/>
    <mergeCell ref="J235:Q235"/>
    <mergeCell ref="J236:Q236"/>
    <mergeCell ref="H213:S213"/>
    <mergeCell ref="H215:S215"/>
    <mergeCell ref="H217:I217"/>
    <mergeCell ref="J217:S217"/>
    <mergeCell ref="H219:S219"/>
    <mergeCell ref="J227:Q227"/>
    <mergeCell ref="J222:Q222"/>
    <mergeCell ref="J223:Q223"/>
    <mergeCell ref="J224:Q224"/>
    <mergeCell ref="J225:Q225"/>
    <mergeCell ref="J226:Q226"/>
    <mergeCell ref="H203:S203"/>
    <mergeCell ref="J206:Q206"/>
    <mergeCell ref="J207:Q207"/>
    <mergeCell ref="J208:Q208"/>
    <mergeCell ref="J209:Q209"/>
    <mergeCell ref="J196:Q196"/>
    <mergeCell ref="J197:Q197"/>
    <mergeCell ref="J198:Q198"/>
    <mergeCell ref="J199:Q199"/>
    <mergeCell ref="H201:I201"/>
    <mergeCell ref="H186:S186"/>
    <mergeCell ref="J189:Q189"/>
    <mergeCell ref="J201:S201"/>
    <mergeCell ref="J190:Q190"/>
    <mergeCell ref="J191:Q191"/>
    <mergeCell ref="J192:Q192"/>
    <mergeCell ref="J193:Q193"/>
    <mergeCell ref="J194:Q194"/>
    <mergeCell ref="J195:Q195"/>
    <mergeCell ref="J172:Q172"/>
    <mergeCell ref="J173:Q173"/>
    <mergeCell ref="J174:Q174"/>
    <mergeCell ref="J175:Q175"/>
    <mergeCell ref="J176:Q176"/>
    <mergeCell ref="J177:Q177"/>
    <mergeCell ref="H180:S180"/>
    <mergeCell ref="H182:S182"/>
    <mergeCell ref="H184:I184"/>
    <mergeCell ref="J184:S184"/>
    <mergeCell ref="J163:Q163"/>
    <mergeCell ref="J164:Q164"/>
    <mergeCell ref="J165:Q165"/>
    <mergeCell ref="J166:Q166"/>
    <mergeCell ref="J167:Q167"/>
    <mergeCell ref="J168:Q168"/>
    <mergeCell ref="J169:Q169"/>
    <mergeCell ref="J170:Q170"/>
    <mergeCell ref="J171:Q171"/>
    <mergeCell ref="H152:S152"/>
    <mergeCell ref="J155:Q155"/>
    <mergeCell ref="J156:Q156"/>
    <mergeCell ref="J157:Q157"/>
    <mergeCell ref="J158:R158"/>
    <mergeCell ref="J159:Q159"/>
    <mergeCell ref="J160:Q160"/>
    <mergeCell ref="J161:Q161"/>
    <mergeCell ref="J162:Q162"/>
    <mergeCell ref="J142:Q142"/>
    <mergeCell ref="J143:Q143"/>
    <mergeCell ref="J144:Q144"/>
    <mergeCell ref="J145:Q145"/>
    <mergeCell ref="J146:Q146"/>
    <mergeCell ref="J147:Q147"/>
    <mergeCell ref="J148:Q148"/>
    <mergeCell ref="H150:I150"/>
    <mergeCell ref="J150:S150"/>
    <mergeCell ref="J127:Q127"/>
    <mergeCell ref="H130:S130"/>
    <mergeCell ref="H132:S132"/>
    <mergeCell ref="H134:I134"/>
    <mergeCell ref="J134:S134"/>
    <mergeCell ref="H136:S136"/>
    <mergeCell ref="J139:Q139"/>
    <mergeCell ref="J140:Q140"/>
    <mergeCell ref="J141:Q141"/>
    <mergeCell ref="J118:Q118"/>
    <mergeCell ref="J119:Q119"/>
    <mergeCell ref="J120:Q120"/>
    <mergeCell ref="J121:Q121"/>
    <mergeCell ref="J122:Q122"/>
    <mergeCell ref="J123:Q123"/>
    <mergeCell ref="J124:Q124"/>
    <mergeCell ref="J125:Q125"/>
    <mergeCell ref="J126:Q126"/>
    <mergeCell ref="J106:Q106"/>
    <mergeCell ref="J107:Q107"/>
    <mergeCell ref="J108:Q108"/>
    <mergeCell ref="J109:Q109"/>
    <mergeCell ref="H111:I111"/>
    <mergeCell ref="J111:S111"/>
    <mergeCell ref="H113:S113"/>
    <mergeCell ref="J116:Q116"/>
    <mergeCell ref="J117:Q117"/>
    <mergeCell ref="J91:Q91"/>
    <mergeCell ref="H94:S94"/>
    <mergeCell ref="H96:S96"/>
    <mergeCell ref="H98:I98"/>
    <mergeCell ref="J98:S98"/>
    <mergeCell ref="H100:S100"/>
    <mergeCell ref="J103:Q103"/>
    <mergeCell ref="J104:Q104"/>
    <mergeCell ref="J105:Q105"/>
    <mergeCell ref="H78:S78"/>
    <mergeCell ref="H80:S80"/>
    <mergeCell ref="H82:I82"/>
    <mergeCell ref="J82:S82"/>
    <mergeCell ref="H84:S84"/>
    <mergeCell ref="J87:Q87"/>
    <mergeCell ref="J88:Q88"/>
    <mergeCell ref="J89:Q89"/>
    <mergeCell ref="J90:Q90"/>
    <mergeCell ref="J67:Q67"/>
    <mergeCell ref="J68:Q68"/>
    <mergeCell ref="J69:Q69"/>
    <mergeCell ref="J70:Q70"/>
    <mergeCell ref="J71:Q71"/>
    <mergeCell ref="J72:Q72"/>
    <mergeCell ref="J73:Q73"/>
    <mergeCell ref="J74:Q74"/>
    <mergeCell ref="J75:Q75"/>
    <mergeCell ref="J55:Q55"/>
    <mergeCell ref="J56:Q56"/>
    <mergeCell ref="J57:Q57"/>
    <mergeCell ref="J58:Q58"/>
    <mergeCell ref="J59:Q59"/>
    <mergeCell ref="J60:Q60"/>
    <mergeCell ref="H62:I62"/>
    <mergeCell ref="J62:S62"/>
    <mergeCell ref="H64:S64"/>
    <mergeCell ref="J36:Q36"/>
    <mergeCell ref="J37:Q37"/>
    <mergeCell ref="J38:Q38"/>
    <mergeCell ref="J54:Q54"/>
    <mergeCell ref="J39:Q39"/>
    <mergeCell ref="J40:Q40"/>
    <mergeCell ref="J41:Q41"/>
    <mergeCell ref="J42:Q42"/>
    <mergeCell ref="J43:Q43"/>
    <mergeCell ref="J45:S45"/>
    <mergeCell ref="H47:S47"/>
    <mergeCell ref="H45:I45"/>
    <mergeCell ref="J50:Q50"/>
    <mergeCell ref="J51:Q51"/>
    <mergeCell ref="J52:Q52"/>
    <mergeCell ref="J53:Q53"/>
    <mergeCell ref="J24:Q24"/>
    <mergeCell ref="H26:I26"/>
    <mergeCell ref="J26:S26"/>
    <mergeCell ref="H28:S28"/>
    <mergeCell ref="J31:Q31"/>
    <mergeCell ref="J32:Q32"/>
    <mergeCell ref="J33:Q33"/>
    <mergeCell ref="J34:Q34"/>
    <mergeCell ref="J35:Q35"/>
    <mergeCell ref="H2:S2"/>
    <mergeCell ref="H4:S4"/>
    <mergeCell ref="H6:I6"/>
    <mergeCell ref="J6:S6"/>
    <mergeCell ref="H8:S8"/>
    <mergeCell ref="J11:Q11"/>
    <mergeCell ref="J21:Q21"/>
    <mergeCell ref="J22:Q22"/>
    <mergeCell ref="J23:Q23"/>
    <mergeCell ref="J12:Q12"/>
    <mergeCell ref="J13:Q13"/>
    <mergeCell ref="J14:Q14"/>
    <mergeCell ref="J15:Q15"/>
    <mergeCell ref="J16:Q16"/>
    <mergeCell ref="J17:Q17"/>
    <mergeCell ref="J18:Q18"/>
    <mergeCell ref="J19:Q19"/>
    <mergeCell ref="J20:Q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Check Box 1">
              <controlPr defaultSize="0" autoFill="0" autoLine="0" autoPict="0">
                <anchor moveWithCells="1">
                  <from>
                    <xdr:col>18</xdr:col>
                    <xdr:colOff>323850</xdr:colOff>
                    <xdr:row>10</xdr:row>
                    <xdr:rowOff>133350</xdr:rowOff>
                  </from>
                  <to>
                    <xdr:col>18</xdr:col>
                    <xdr:colOff>628650</xdr:colOff>
                    <xdr:row>10</xdr:row>
                    <xdr:rowOff>352425</xdr:rowOff>
                  </to>
                </anchor>
              </controlPr>
            </control>
          </mc:Choice>
        </mc:AlternateContent>
        <mc:AlternateContent xmlns:mc="http://schemas.openxmlformats.org/markup-compatibility/2006">
          <mc:Choice Requires="x14">
            <control shapeId="34818" r:id="rId4" name="Check Box 2">
              <controlPr defaultSize="0" autoFill="0" autoLine="0" autoPict="0">
                <anchor moveWithCells="1">
                  <from>
                    <xdr:col>18</xdr:col>
                    <xdr:colOff>285750</xdr:colOff>
                    <xdr:row>12</xdr:row>
                    <xdr:rowOff>133350</xdr:rowOff>
                  </from>
                  <to>
                    <xdr:col>18</xdr:col>
                    <xdr:colOff>581025</xdr:colOff>
                    <xdr:row>12</xdr:row>
                    <xdr:rowOff>352425</xdr:rowOff>
                  </to>
                </anchor>
              </controlPr>
            </control>
          </mc:Choice>
        </mc:AlternateContent>
        <mc:AlternateContent xmlns:mc="http://schemas.openxmlformats.org/markup-compatibility/2006">
          <mc:Choice Requires="x14">
            <control shapeId="34819" r:id="rId5" name="Check Box 3">
              <controlPr defaultSize="0" autoFill="0" autoLine="0" autoPict="0">
                <anchor moveWithCells="1">
                  <from>
                    <xdr:col>18</xdr:col>
                    <xdr:colOff>285750</xdr:colOff>
                    <xdr:row>13</xdr:row>
                    <xdr:rowOff>333375</xdr:rowOff>
                  </from>
                  <to>
                    <xdr:col>18</xdr:col>
                    <xdr:colOff>581025</xdr:colOff>
                    <xdr:row>13</xdr:row>
                    <xdr:rowOff>542925</xdr:rowOff>
                  </to>
                </anchor>
              </controlPr>
            </control>
          </mc:Choice>
        </mc:AlternateContent>
        <mc:AlternateContent xmlns:mc="http://schemas.openxmlformats.org/markup-compatibility/2006">
          <mc:Choice Requires="x14">
            <control shapeId="34820" r:id="rId6" name="Check Box 4">
              <controlPr defaultSize="0" autoFill="0" autoLine="0" autoPict="0">
                <anchor moveWithCells="1">
                  <from>
                    <xdr:col>18</xdr:col>
                    <xdr:colOff>285750</xdr:colOff>
                    <xdr:row>14</xdr:row>
                    <xdr:rowOff>142875</xdr:rowOff>
                  </from>
                  <to>
                    <xdr:col>18</xdr:col>
                    <xdr:colOff>581025</xdr:colOff>
                    <xdr:row>14</xdr:row>
                    <xdr:rowOff>371475</xdr:rowOff>
                  </to>
                </anchor>
              </controlPr>
            </control>
          </mc:Choice>
        </mc:AlternateContent>
        <mc:AlternateContent xmlns:mc="http://schemas.openxmlformats.org/markup-compatibility/2006">
          <mc:Choice Requires="x14">
            <control shapeId="34821" r:id="rId7" name="Check Box 5">
              <controlPr defaultSize="0" autoFill="0" autoLine="0" autoPict="0">
                <anchor moveWithCells="1">
                  <from>
                    <xdr:col>18</xdr:col>
                    <xdr:colOff>285750</xdr:colOff>
                    <xdr:row>15</xdr:row>
                    <xdr:rowOff>142875</xdr:rowOff>
                  </from>
                  <to>
                    <xdr:col>18</xdr:col>
                    <xdr:colOff>581025</xdr:colOff>
                    <xdr:row>15</xdr:row>
                    <xdr:rowOff>371475</xdr:rowOff>
                  </to>
                </anchor>
              </controlPr>
            </control>
          </mc:Choice>
        </mc:AlternateContent>
        <mc:AlternateContent xmlns:mc="http://schemas.openxmlformats.org/markup-compatibility/2006">
          <mc:Choice Requires="x14">
            <control shapeId="34822" r:id="rId8" name="Check Box 6">
              <controlPr defaultSize="0" autoFill="0" autoLine="0" autoPict="0">
                <anchor moveWithCells="1">
                  <from>
                    <xdr:col>18</xdr:col>
                    <xdr:colOff>285750</xdr:colOff>
                    <xdr:row>16</xdr:row>
                    <xdr:rowOff>171450</xdr:rowOff>
                  </from>
                  <to>
                    <xdr:col>18</xdr:col>
                    <xdr:colOff>581025</xdr:colOff>
                    <xdr:row>16</xdr:row>
                    <xdr:rowOff>390525</xdr:rowOff>
                  </to>
                </anchor>
              </controlPr>
            </control>
          </mc:Choice>
        </mc:AlternateContent>
        <mc:AlternateContent xmlns:mc="http://schemas.openxmlformats.org/markup-compatibility/2006">
          <mc:Choice Requires="x14">
            <control shapeId="34823" r:id="rId9" name="Check Box 7">
              <controlPr defaultSize="0" autoFill="0" autoLine="0" autoPict="0">
                <anchor moveWithCells="1">
                  <from>
                    <xdr:col>18</xdr:col>
                    <xdr:colOff>285750</xdr:colOff>
                    <xdr:row>17</xdr:row>
                    <xdr:rowOff>200025</xdr:rowOff>
                  </from>
                  <to>
                    <xdr:col>18</xdr:col>
                    <xdr:colOff>581025</xdr:colOff>
                    <xdr:row>17</xdr:row>
                    <xdr:rowOff>419100</xdr:rowOff>
                  </to>
                </anchor>
              </controlPr>
            </control>
          </mc:Choice>
        </mc:AlternateContent>
        <mc:AlternateContent xmlns:mc="http://schemas.openxmlformats.org/markup-compatibility/2006">
          <mc:Choice Requires="x14">
            <control shapeId="34824" r:id="rId10" name="Check Box 8">
              <controlPr defaultSize="0" autoFill="0" autoLine="0" autoPict="0">
                <anchor moveWithCells="1">
                  <from>
                    <xdr:col>18</xdr:col>
                    <xdr:colOff>285750</xdr:colOff>
                    <xdr:row>18</xdr:row>
                    <xdr:rowOff>219075</xdr:rowOff>
                  </from>
                  <to>
                    <xdr:col>18</xdr:col>
                    <xdr:colOff>581025</xdr:colOff>
                    <xdr:row>18</xdr:row>
                    <xdr:rowOff>438150</xdr:rowOff>
                  </to>
                </anchor>
              </controlPr>
            </control>
          </mc:Choice>
        </mc:AlternateContent>
        <mc:AlternateContent xmlns:mc="http://schemas.openxmlformats.org/markup-compatibility/2006">
          <mc:Choice Requires="x14">
            <control shapeId="34825" r:id="rId11" name="Check Box 9">
              <controlPr defaultSize="0" autoFill="0" autoLine="0" autoPict="0">
                <anchor moveWithCells="1">
                  <from>
                    <xdr:col>18</xdr:col>
                    <xdr:colOff>285750</xdr:colOff>
                    <xdr:row>19</xdr:row>
                    <xdr:rowOff>133350</xdr:rowOff>
                  </from>
                  <to>
                    <xdr:col>18</xdr:col>
                    <xdr:colOff>581025</xdr:colOff>
                    <xdr:row>19</xdr:row>
                    <xdr:rowOff>352425</xdr:rowOff>
                  </to>
                </anchor>
              </controlPr>
            </control>
          </mc:Choice>
        </mc:AlternateContent>
        <mc:AlternateContent xmlns:mc="http://schemas.openxmlformats.org/markup-compatibility/2006">
          <mc:Choice Requires="x14">
            <control shapeId="34826" r:id="rId12" name="Check Box 10">
              <controlPr defaultSize="0" autoFill="0" autoLine="0" autoPict="0">
                <anchor moveWithCells="1">
                  <from>
                    <xdr:col>18</xdr:col>
                    <xdr:colOff>285750</xdr:colOff>
                    <xdr:row>20</xdr:row>
                    <xdr:rowOff>133350</xdr:rowOff>
                  </from>
                  <to>
                    <xdr:col>18</xdr:col>
                    <xdr:colOff>581025</xdr:colOff>
                    <xdr:row>20</xdr:row>
                    <xdr:rowOff>352425</xdr:rowOff>
                  </to>
                </anchor>
              </controlPr>
            </control>
          </mc:Choice>
        </mc:AlternateContent>
        <mc:AlternateContent xmlns:mc="http://schemas.openxmlformats.org/markup-compatibility/2006">
          <mc:Choice Requires="x14">
            <control shapeId="34827" r:id="rId13" name="Check Box 11">
              <controlPr defaultSize="0" autoFill="0" autoLine="0" autoPict="0">
                <anchor moveWithCells="1">
                  <from>
                    <xdr:col>18</xdr:col>
                    <xdr:colOff>323850</xdr:colOff>
                    <xdr:row>22</xdr:row>
                    <xdr:rowOff>228600</xdr:rowOff>
                  </from>
                  <to>
                    <xdr:col>18</xdr:col>
                    <xdr:colOff>628650</xdr:colOff>
                    <xdr:row>22</xdr:row>
                    <xdr:rowOff>438150</xdr:rowOff>
                  </to>
                </anchor>
              </controlPr>
            </control>
          </mc:Choice>
        </mc:AlternateContent>
        <mc:AlternateContent xmlns:mc="http://schemas.openxmlformats.org/markup-compatibility/2006">
          <mc:Choice Requires="x14">
            <control shapeId="34828" r:id="rId14" name="Check Box 12">
              <controlPr defaultSize="0" autoFill="0" autoLine="0" autoPict="0">
                <anchor moveWithCells="1">
                  <from>
                    <xdr:col>18</xdr:col>
                    <xdr:colOff>323850</xdr:colOff>
                    <xdr:row>23</xdr:row>
                    <xdr:rowOff>133350</xdr:rowOff>
                  </from>
                  <to>
                    <xdr:col>18</xdr:col>
                    <xdr:colOff>628650</xdr:colOff>
                    <xdr:row>23</xdr:row>
                    <xdr:rowOff>352425</xdr:rowOff>
                  </to>
                </anchor>
              </controlPr>
            </control>
          </mc:Choice>
        </mc:AlternateContent>
        <mc:AlternateContent xmlns:mc="http://schemas.openxmlformats.org/markup-compatibility/2006">
          <mc:Choice Requires="x14">
            <control shapeId="34829" r:id="rId15" name="Check Box 13">
              <controlPr defaultSize="0" autoFill="0" autoLine="0" autoPict="0">
                <anchor moveWithCells="1">
                  <from>
                    <xdr:col>18</xdr:col>
                    <xdr:colOff>276225</xdr:colOff>
                    <xdr:row>30</xdr:row>
                    <xdr:rowOff>133350</xdr:rowOff>
                  </from>
                  <to>
                    <xdr:col>18</xdr:col>
                    <xdr:colOff>581025</xdr:colOff>
                    <xdr:row>30</xdr:row>
                    <xdr:rowOff>352425</xdr:rowOff>
                  </to>
                </anchor>
              </controlPr>
            </control>
          </mc:Choice>
        </mc:AlternateContent>
        <mc:AlternateContent xmlns:mc="http://schemas.openxmlformats.org/markup-compatibility/2006">
          <mc:Choice Requires="x14">
            <control shapeId="34830" r:id="rId16" name="Check Box 14">
              <controlPr defaultSize="0" autoFill="0" autoLine="0" autoPict="0">
                <anchor moveWithCells="1">
                  <from>
                    <xdr:col>18</xdr:col>
                    <xdr:colOff>276225</xdr:colOff>
                    <xdr:row>32</xdr:row>
                    <xdr:rowOff>133350</xdr:rowOff>
                  </from>
                  <to>
                    <xdr:col>18</xdr:col>
                    <xdr:colOff>581025</xdr:colOff>
                    <xdr:row>32</xdr:row>
                    <xdr:rowOff>352425</xdr:rowOff>
                  </to>
                </anchor>
              </controlPr>
            </control>
          </mc:Choice>
        </mc:AlternateContent>
        <mc:AlternateContent xmlns:mc="http://schemas.openxmlformats.org/markup-compatibility/2006">
          <mc:Choice Requires="x14">
            <control shapeId="34831" r:id="rId17" name="Check Box 15">
              <controlPr defaultSize="0" autoFill="0" autoLine="0" autoPict="0">
                <anchor moveWithCells="1">
                  <from>
                    <xdr:col>18</xdr:col>
                    <xdr:colOff>276225</xdr:colOff>
                    <xdr:row>33</xdr:row>
                    <xdr:rowOff>152400</xdr:rowOff>
                  </from>
                  <to>
                    <xdr:col>18</xdr:col>
                    <xdr:colOff>581025</xdr:colOff>
                    <xdr:row>33</xdr:row>
                    <xdr:rowOff>371475</xdr:rowOff>
                  </to>
                </anchor>
              </controlPr>
            </control>
          </mc:Choice>
        </mc:AlternateContent>
        <mc:AlternateContent xmlns:mc="http://schemas.openxmlformats.org/markup-compatibility/2006">
          <mc:Choice Requires="x14">
            <control shapeId="34832" r:id="rId18" name="Check Box 16">
              <controlPr defaultSize="0" autoFill="0" autoLine="0" autoPict="0">
                <anchor moveWithCells="1">
                  <from>
                    <xdr:col>18</xdr:col>
                    <xdr:colOff>276225</xdr:colOff>
                    <xdr:row>34</xdr:row>
                    <xdr:rowOff>171450</xdr:rowOff>
                  </from>
                  <to>
                    <xdr:col>18</xdr:col>
                    <xdr:colOff>581025</xdr:colOff>
                    <xdr:row>34</xdr:row>
                    <xdr:rowOff>390525</xdr:rowOff>
                  </to>
                </anchor>
              </controlPr>
            </control>
          </mc:Choice>
        </mc:AlternateContent>
        <mc:AlternateContent xmlns:mc="http://schemas.openxmlformats.org/markup-compatibility/2006">
          <mc:Choice Requires="x14">
            <control shapeId="34833" r:id="rId19" name="Check Box 17">
              <controlPr defaultSize="0" autoFill="0" autoLine="0" autoPict="0">
                <anchor moveWithCells="1">
                  <from>
                    <xdr:col>18</xdr:col>
                    <xdr:colOff>276225</xdr:colOff>
                    <xdr:row>35</xdr:row>
                    <xdr:rowOff>180975</xdr:rowOff>
                  </from>
                  <to>
                    <xdr:col>18</xdr:col>
                    <xdr:colOff>581025</xdr:colOff>
                    <xdr:row>35</xdr:row>
                    <xdr:rowOff>390525</xdr:rowOff>
                  </to>
                </anchor>
              </controlPr>
            </control>
          </mc:Choice>
        </mc:AlternateContent>
        <mc:AlternateContent xmlns:mc="http://schemas.openxmlformats.org/markup-compatibility/2006">
          <mc:Choice Requires="x14">
            <control shapeId="34834" r:id="rId20" name="Check Box 18">
              <controlPr defaultSize="0" autoFill="0" autoLine="0" autoPict="0">
                <anchor moveWithCells="1">
                  <from>
                    <xdr:col>18</xdr:col>
                    <xdr:colOff>276225</xdr:colOff>
                    <xdr:row>36</xdr:row>
                    <xdr:rowOff>152400</xdr:rowOff>
                  </from>
                  <to>
                    <xdr:col>18</xdr:col>
                    <xdr:colOff>581025</xdr:colOff>
                    <xdr:row>36</xdr:row>
                    <xdr:rowOff>371475</xdr:rowOff>
                  </to>
                </anchor>
              </controlPr>
            </control>
          </mc:Choice>
        </mc:AlternateContent>
        <mc:AlternateContent xmlns:mc="http://schemas.openxmlformats.org/markup-compatibility/2006">
          <mc:Choice Requires="x14">
            <control shapeId="34835" r:id="rId21" name="Check Box 19">
              <controlPr defaultSize="0" autoFill="0" autoLine="0" autoPict="0">
                <anchor moveWithCells="1">
                  <from>
                    <xdr:col>18</xdr:col>
                    <xdr:colOff>276225</xdr:colOff>
                    <xdr:row>38</xdr:row>
                    <xdr:rowOff>142875</xdr:rowOff>
                  </from>
                  <to>
                    <xdr:col>18</xdr:col>
                    <xdr:colOff>581025</xdr:colOff>
                    <xdr:row>38</xdr:row>
                    <xdr:rowOff>371475</xdr:rowOff>
                  </to>
                </anchor>
              </controlPr>
            </control>
          </mc:Choice>
        </mc:AlternateContent>
        <mc:AlternateContent xmlns:mc="http://schemas.openxmlformats.org/markup-compatibility/2006">
          <mc:Choice Requires="x14">
            <control shapeId="34836" r:id="rId22" name="Check Box 20">
              <controlPr defaultSize="0" autoFill="0" autoLine="0" autoPict="0">
                <anchor moveWithCells="1">
                  <from>
                    <xdr:col>18</xdr:col>
                    <xdr:colOff>276225</xdr:colOff>
                    <xdr:row>41</xdr:row>
                    <xdr:rowOff>171450</xdr:rowOff>
                  </from>
                  <to>
                    <xdr:col>18</xdr:col>
                    <xdr:colOff>581025</xdr:colOff>
                    <xdr:row>41</xdr:row>
                    <xdr:rowOff>390525</xdr:rowOff>
                  </to>
                </anchor>
              </controlPr>
            </control>
          </mc:Choice>
        </mc:AlternateContent>
        <mc:AlternateContent xmlns:mc="http://schemas.openxmlformats.org/markup-compatibility/2006">
          <mc:Choice Requires="x14">
            <control shapeId="34837" r:id="rId23" name="Check Box 21">
              <controlPr defaultSize="0" autoFill="0" autoLine="0" autoPict="0">
                <anchor moveWithCells="1">
                  <from>
                    <xdr:col>18</xdr:col>
                    <xdr:colOff>276225</xdr:colOff>
                    <xdr:row>42</xdr:row>
                    <xdr:rowOff>171450</xdr:rowOff>
                  </from>
                  <to>
                    <xdr:col>18</xdr:col>
                    <xdr:colOff>581025</xdr:colOff>
                    <xdr:row>42</xdr:row>
                    <xdr:rowOff>390525</xdr:rowOff>
                  </to>
                </anchor>
              </controlPr>
            </control>
          </mc:Choice>
        </mc:AlternateContent>
        <mc:AlternateContent xmlns:mc="http://schemas.openxmlformats.org/markup-compatibility/2006">
          <mc:Choice Requires="x14">
            <control shapeId="34838" r:id="rId24" name="Check Box 22">
              <controlPr defaultSize="0" autoFill="0" autoLine="0" autoPict="0">
                <anchor moveWithCells="1">
                  <from>
                    <xdr:col>18</xdr:col>
                    <xdr:colOff>295275</xdr:colOff>
                    <xdr:row>49</xdr:row>
                    <xdr:rowOff>200025</xdr:rowOff>
                  </from>
                  <to>
                    <xdr:col>18</xdr:col>
                    <xdr:colOff>600075</xdr:colOff>
                    <xdr:row>49</xdr:row>
                    <xdr:rowOff>419100</xdr:rowOff>
                  </to>
                </anchor>
              </controlPr>
            </control>
          </mc:Choice>
        </mc:AlternateContent>
        <mc:AlternateContent xmlns:mc="http://schemas.openxmlformats.org/markup-compatibility/2006">
          <mc:Choice Requires="x14">
            <control shapeId="34839" r:id="rId25" name="Check Box 23">
              <controlPr defaultSize="0" autoFill="0" autoLine="0" autoPict="0">
                <anchor moveWithCells="1">
                  <from>
                    <xdr:col>18</xdr:col>
                    <xdr:colOff>295275</xdr:colOff>
                    <xdr:row>51</xdr:row>
                    <xdr:rowOff>171450</xdr:rowOff>
                  </from>
                  <to>
                    <xdr:col>18</xdr:col>
                    <xdr:colOff>600075</xdr:colOff>
                    <xdr:row>51</xdr:row>
                    <xdr:rowOff>390525</xdr:rowOff>
                  </to>
                </anchor>
              </controlPr>
            </control>
          </mc:Choice>
        </mc:AlternateContent>
        <mc:AlternateContent xmlns:mc="http://schemas.openxmlformats.org/markup-compatibility/2006">
          <mc:Choice Requires="x14">
            <control shapeId="34840" r:id="rId26" name="Check Box 24">
              <controlPr defaultSize="0" autoFill="0" autoLine="0" autoPict="0">
                <anchor moveWithCells="1">
                  <from>
                    <xdr:col>18</xdr:col>
                    <xdr:colOff>295275</xdr:colOff>
                    <xdr:row>52</xdr:row>
                    <xdr:rowOff>142875</xdr:rowOff>
                  </from>
                  <to>
                    <xdr:col>18</xdr:col>
                    <xdr:colOff>600075</xdr:colOff>
                    <xdr:row>52</xdr:row>
                    <xdr:rowOff>371475</xdr:rowOff>
                  </to>
                </anchor>
              </controlPr>
            </control>
          </mc:Choice>
        </mc:AlternateContent>
        <mc:AlternateContent xmlns:mc="http://schemas.openxmlformats.org/markup-compatibility/2006">
          <mc:Choice Requires="x14">
            <control shapeId="34841" r:id="rId27" name="Check Box 25">
              <controlPr defaultSize="0" autoFill="0" autoLine="0" autoPict="0">
                <anchor moveWithCells="1">
                  <from>
                    <xdr:col>18</xdr:col>
                    <xdr:colOff>295275</xdr:colOff>
                    <xdr:row>53</xdr:row>
                    <xdr:rowOff>133350</xdr:rowOff>
                  </from>
                  <to>
                    <xdr:col>18</xdr:col>
                    <xdr:colOff>600075</xdr:colOff>
                    <xdr:row>53</xdr:row>
                    <xdr:rowOff>352425</xdr:rowOff>
                  </to>
                </anchor>
              </controlPr>
            </control>
          </mc:Choice>
        </mc:AlternateContent>
        <mc:AlternateContent xmlns:mc="http://schemas.openxmlformats.org/markup-compatibility/2006">
          <mc:Choice Requires="x14">
            <control shapeId="34842" r:id="rId28" name="Check Box 26">
              <controlPr defaultSize="0" autoFill="0" autoLine="0" autoPict="0">
                <anchor moveWithCells="1">
                  <from>
                    <xdr:col>18</xdr:col>
                    <xdr:colOff>295275</xdr:colOff>
                    <xdr:row>54</xdr:row>
                    <xdr:rowOff>133350</xdr:rowOff>
                  </from>
                  <to>
                    <xdr:col>18</xdr:col>
                    <xdr:colOff>600075</xdr:colOff>
                    <xdr:row>54</xdr:row>
                    <xdr:rowOff>352425</xdr:rowOff>
                  </to>
                </anchor>
              </controlPr>
            </control>
          </mc:Choice>
        </mc:AlternateContent>
        <mc:AlternateContent xmlns:mc="http://schemas.openxmlformats.org/markup-compatibility/2006">
          <mc:Choice Requires="x14">
            <control shapeId="34843" r:id="rId29" name="Check Box 27">
              <controlPr defaultSize="0" autoFill="0" autoLine="0" autoPict="0">
                <anchor moveWithCells="1">
                  <from>
                    <xdr:col>18</xdr:col>
                    <xdr:colOff>295275</xdr:colOff>
                    <xdr:row>55</xdr:row>
                    <xdr:rowOff>133350</xdr:rowOff>
                  </from>
                  <to>
                    <xdr:col>18</xdr:col>
                    <xdr:colOff>600075</xdr:colOff>
                    <xdr:row>55</xdr:row>
                    <xdr:rowOff>352425</xdr:rowOff>
                  </to>
                </anchor>
              </controlPr>
            </control>
          </mc:Choice>
        </mc:AlternateContent>
        <mc:AlternateContent xmlns:mc="http://schemas.openxmlformats.org/markup-compatibility/2006">
          <mc:Choice Requires="x14">
            <control shapeId="34844" r:id="rId30" name="Check Box 28">
              <controlPr defaultSize="0" autoFill="0" autoLine="0" autoPict="0">
                <anchor moveWithCells="1">
                  <from>
                    <xdr:col>18</xdr:col>
                    <xdr:colOff>295275</xdr:colOff>
                    <xdr:row>56</xdr:row>
                    <xdr:rowOff>152400</xdr:rowOff>
                  </from>
                  <to>
                    <xdr:col>18</xdr:col>
                    <xdr:colOff>600075</xdr:colOff>
                    <xdr:row>56</xdr:row>
                    <xdr:rowOff>371475</xdr:rowOff>
                  </to>
                </anchor>
              </controlPr>
            </control>
          </mc:Choice>
        </mc:AlternateContent>
        <mc:AlternateContent xmlns:mc="http://schemas.openxmlformats.org/markup-compatibility/2006">
          <mc:Choice Requires="x14">
            <control shapeId="34845" r:id="rId31" name="Check Box 29">
              <controlPr defaultSize="0" autoFill="0" autoLine="0" autoPict="0">
                <anchor moveWithCells="1">
                  <from>
                    <xdr:col>18</xdr:col>
                    <xdr:colOff>295275</xdr:colOff>
                    <xdr:row>57</xdr:row>
                    <xdr:rowOff>180975</xdr:rowOff>
                  </from>
                  <to>
                    <xdr:col>18</xdr:col>
                    <xdr:colOff>600075</xdr:colOff>
                    <xdr:row>57</xdr:row>
                    <xdr:rowOff>390525</xdr:rowOff>
                  </to>
                </anchor>
              </controlPr>
            </control>
          </mc:Choice>
        </mc:AlternateContent>
        <mc:AlternateContent xmlns:mc="http://schemas.openxmlformats.org/markup-compatibility/2006">
          <mc:Choice Requires="x14">
            <control shapeId="34846" r:id="rId32" name="Check Box 30">
              <controlPr defaultSize="0" autoFill="0" autoLine="0" autoPict="0">
                <anchor moveWithCells="1">
                  <from>
                    <xdr:col>18</xdr:col>
                    <xdr:colOff>295275</xdr:colOff>
                    <xdr:row>59</xdr:row>
                    <xdr:rowOff>152400</xdr:rowOff>
                  </from>
                  <to>
                    <xdr:col>18</xdr:col>
                    <xdr:colOff>600075</xdr:colOff>
                    <xdr:row>59</xdr:row>
                    <xdr:rowOff>371475</xdr:rowOff>
                  </to>
                </anchor>
              </controlPr>
            </control>
          </mc:Choice>
        </mc:AlternateContent>
        <mc:AlternateContent xmlns:mc="http://schemas.openxmlformats.org/markup-compatibility/2006">
          <mc:Choice Requires="x14">
            <control shapeId="34847" r:id="rId33" name="Check Box 31">
              <controlPr defaultSize="0" autoFill="0" autoLine="0" autoPict="0">
                <anchor moveWithCells="1">
                  <from>
                    <xdr:col>18</xdr:col>
                    <xdr:colOff>323850</xdr:colOff>
                    <xdr:row>66</xdr:row>
                    <xdr:rowOff>171450</xdr:rowOff>
                  </from>
                  <to>
                    <xdr:col>18</xdr:col>
                    <xdr:colOff>628650</xdr:colOff>
                    <xdr:row>66</xdr:row>
                    <xdr:rowOff>390525</xdr:rowOff>
                  </to>
                </anchor>
              </controlPr>
            </control>
          </mc:Choice>
        </mc:AlternateContent>
        <mc:AlternateContent xmlns:mc="http://schemas.openxmlformats.org/markup-compatibility/2006">
          <mc:Choice Requires="x14">
            <control shapeId="34848" r:id="rId34" name="Check Box 32">
              <controlPr defaultSize="0" autoFill="0" autoLine="0" autoPict="0">
                <anchor moveWithCells="1">
                  <from>
                    <xdr:col>18</xdr:col>
                    <xdr:colOff>323850</xdr:colOff>
                    <xdr:row>68</xdr:row>
                    <xdr:rowOff>133350</xdr:rowOff>
                  </from>
                  <to>
                    <xdr:col>18</xdr:col>
                    <xdr:colOff>628650</xdr:colOff>
                    <xdr:row>68</xdr:row>
                    <xdr:rowOff>352425</xdr:rowOff>
                  </to>
                </anchor>
              </controlPr>
            </control>
          </mc:Choice>
        </mc:AlternateContent>
        <mc:AlternateContent xmlns:mc="http://schemas.openxmlformats.org/markup-compatibility/2006">
          <mc:Choice Requires="x14">
            <control shapeId="34849" r:id="rId35" name="Check Box 33">
              <controlPr defaultSize="0" autoFill="0" autoLine="0" autoPict="0">
                <anchor moveWithCells="1">
                  <from>
                    <xdr:col>18</xdr:col>
                    <xdr:colOff>323850</xdr:colOff>
                    <xdr:row>69</xdr:row>
                    <xdr:rowOff>133350</xdr:rowOff>
                  </from>
                  <to>
                    <xdr:col>18</xdr:col>
                    <xdr:colOff>628650</xdr:colOff>
                    <xdr:row>69</xdr:row>
                    <xdr:rowOff>352425</xdr:rowOff>
                  </to>
                </anchor>
              </controlPr>
            </control>
          </mc:Choice>
        </mc:AlternateContent>
        <mc:AlternateContent xmlns:mc="http://schemas.openxmlformats.org/markup-compatibility/2006">
          <mc:Choice Requires="x14">
            <control shapeId="34850" r:id="rId36" name="Check Box 34">
              <controlPr defaultSize="0" autoFill="0" autoLine="0" autoPict="0">
                <anchor moveWithCells="1">
                  <from>
                    <xdr:col>18</xdr:col>
                    <xdr:colOff>323850</xdr:colOff>
                    <xdr:row>71</xdr:row>
                    <xdr:rowOff>152400</xdr:rowOff>
                  </from>
                  <to>
                    <xdr:col>18</xdr:col>
                    <xdr:colOff>628650</xdr:colOff>
                    <xdr:row>71</xdr:row>
                    <xdr:rowOff>371475</xdr:rowOff>
                  </to>
                </anchor>
              </controlPr>
            </control>
          </mc:Choice>
        </mc:AlternateContent>
        <mc:AlternateContent xmlns:mc="http://schemas.openxmlformats.org/markup-compatibility/2006">
          <mc:Choice Requires="x14">
            <control shapeId="34851" r:id="rId37" name="Check Box 35">
              <controlPr defaultSize="0" autoFill="0" autoLine="0" autoPict="0">
                <anchor moveWithCells="1">
                  <from>
                    <xdr:col>18</xdr:col>
                    <xdr:colOff>323850</xdr:colOff>
                    <xdr:row>72</xdr:row>
                    <xdr:rowOff>152400</xdr:rowOff>
                  </from>
                  <to>
                    <xdr:col>18</xdr:col>
                    <xdr:colOff>628650</xdr:colOff>
                    <xdr:row>72</xdr:row>
                    <xdr:rowOff>371475</xdr:rowOff>
                  </to>
                </anchor>
              </controlPr>
            </control>
          </mc:Choice>
        </mc:AlternateContent>
        <mc:AlternateContent xmlns:mc="http://schemas.openxmlformats.org/markup-compatibility/2006">
          <mc:Choice Requires="x14">
            <control shapeId="34852" r:id="rId38" name="Check Box 36">
              <controlPr defaultSize="0" autoFill="0" autoLine="0" autoPict="0">
                <anchor moveWithCells="1">
                  <from>
                    <xdr:col>18</xdr:col>
                    <xdr:colOff>323850</xdr:colOff>
                    <xdr:row>73</xdr:row>
                    <xdr:rowOff>133350</xdr:rowOff>
                  </from>
                  <to>
                    <xdr:col>18</xdr:col>
                    <xdr:colOff>628650</xdr:colOff>
                    <xdr:row>73</xdr:row>
                    <xdr:rowOff>352425</xdr:rowOff>
                  </to>
                </anchor>
              </controlPr>
            </control>
          </mc:Choice>
        </mc:AlternateContent>
        <mc:AlternateContent xmlns:mc="http://schemas.openxmlformats.org/markup-compatibility/2006">
          <mc:Choice Requires="x14">
            <control shapeId="34853" r:id="rId39" name="Check Box 37">
              <controlPr defaultSize="0" autoFill="0" autoLine="0" autoPict="0">
                <anchor moveWithCells="1">
                  <from>
                    <xdr:col>18</xdr:col>
                    <xdr:colOff>323850</xdr:colOff>
                    <xdr:row>74</xdr:row>
                    <xdr:rowOff>133350</xdr:rowOff>
                  </from>
                  <to>
                    <xdr:col>18</xdr:col>
                    <xdr:colOff>628650</xdr:colOff>
                    <xdr:row>74</xdr:row>
                    <xdr:rowOff>352425</xdr:rowOff>
                  </to>
                </anchor>
              </controlPr>
            </control>
          </mc:Choice>
        </mc:AlternateContent>
        <mc:AlternateContent xmlns:mc="http://schemas.openxmlformats.org/markup-compatibility/2006">
          <mc:Choice Requires="x14">
            <control shapeId="34854" r:id="rId40" name="Check Box 38">
              <controlPr defaultSize="0" autoFill="0" autoLine="0" autoPict="0">
                <anchor moveWithCells="1">
                  <from>
                    <xdr:col>18</xdr:col>
                    <xdr:colOff>323850</xdr:colOff>
                    <xdr:row>86</xdr:row>
                    <xdr:rowOff>266700</xdr:rowOff>
                  </from>
                  <to>
                    <xdr:col>18</xdr:col>
                    <xdr:colOff>628650</xdr:colOff>
                    <xdr:row>86</xdr:row>
                    <xdr:rowOff>485775</xdr:rowOff>
                  </to>
                </anchor>
              </controlPr>
            </control>
          </mc:Choice>
        </mc:AlternateContent>
        <mc:AlternateContent xmlns:mc="http://schemas.openxmlformats.org/markup-compatibility/2006">
          <mc:Choice Requires="x14">
            <control shapeId="34855" r:id="rId41" name="Check Box 39">
              <controlPr defaultSize="0" autoFill="0" autoLine="0" autoPict="0">
                <anchor moveWithCells="1">
                  <from>
                    <xdr:col>18</xdr:col>
                    <xdr:colOff>323850</xdr:colOff>
                    <xdr:row>88</xdr:row>
                    <xdr:rowOff>266700</xdr:rowOff>
                  </from>
                  <to>
                    <xdr:col>18</xdr:col>
                    <xdr:colOff>628650</xdr:colOff>
                    <xdr:row>88</xdr:row>
                    <xdr:rowOff>485775</xdr:rowOff>
                  </to>
                </anchor>
              </controlPr>
            </control>
          </mc:Choice>
        </mc:AlternateContent>
        <mc:AlternateContent xmlns:mc="http://schemas.openxmlformats.org/markup-compatibility/2006">
          <mc:Choice Requires="x14">
            <control shapeId="34856" r:id="rId42" name="Check Box 40">
              <controlPr defaultSize="0" autoFill="0" autoLine="0" autoPict="0">
                <anchor moveWithCells="1">
                  <from>
                    <xdr:col>18</xdr:col>
                    <xdr:colOff>323850</xdr:colOff>
                    <xdr:row>90</xdr:row>
                    <xdr:rowOff>142875</xdr:rowOff>
                  </from>
                  <to>
                    <xdr:col>18</xdr:col>
                    <xdr:colOff>628650</xdr:colOff>
                    <xdr:row>90</xdr:row>
                    <xdr:rowOff>371475</xdr:rowOff>
                  </to>
                </anchor>
              </controlPr>
            </control>
          </mc:Choice>
        </mc:AlternateContent>
        <mc:AlternateContent xmlns:mc="http://schemas.openxmlformats.org/markup-compatibility/2006">
          <mc:Choice Requires="x14">
            <control shapeId="34857" r:id="rId43" name="Check Box 41">
              <controlPr defaultSize="0" autoFill="0" autoLine="0" autoPict="0">
                <anchor moveWithCells="1">
                  <from>
                    <xdr:col>18</xdr:col>
                    <xdr:colOff>323850</xdr:colOff>
                    <xdr:row>102</xdr:row>
                    <xdr:rowOff>152400</xdr:rowOff>
                  </from>
                  <to>
                    <xdr:col>18</xdr:col>
                    <xdr:colOff>628650</xdr:colOff>
                    <xdr:row>102</xdr:row>
                    <xdr:rowOff>371475</xdr:rowOff>
                  </to>
                </anchor>
              </controlPr>
            </control>
          </mc:Choice>
        </mc:AlternateContent>
        <mc:AlternateContent xmlns:mc="http://schemas.openxmlformats.org/markup-compatibility/2006">
          <mc:Choice Requires="x14">
            <control shapeId="34858" r:id="rId44" name="Check Box 42">
              <controlPr defaultSize="0" autoFill="0" autoLine="0" autoPict="0">
                <anchor moveWithCells="1">
                  <from>
                    <xdr:col>18</xdr:col>
                    <xdr:colOff>323850</xdr:colOff>
                    <xdr:row>104</xdr:row>
                    <xdr:rowOff>200025</xdr:rowOff>
                  </from>
                  <to>
                    <xdr:col>18</xdr:col>
                    <xdr:colOff>628650</xdr:colOff>
                    <xdr:row>104</xdr:row>
                    <xdr:rowOff>419100</xdr:rowOff>
                  </to>
                </anchor>
              </controlPr>
            </control>
          </mc:Choice>
        </mc:AlternateContent>
        <mc:AlternateContent xmlns:mc="http://schemas.openxmlformats.org/markup-compatibility/2006">
          <mc:Choice Requires="x14">
            <control shapeId="34859" r:id="rId45" name="Check Box 43">
              <controlPr defaultSize="0" autoFill="0" autoLine="0" autoPict="0">
                <anchor moveWithCells="1">
                  <from>
                    <xdr:col>18</xdr:col>
                    <xdr:colOff>323850</xdr:colOff>
                    <xdr:row>105</xdr:row>
                    <xdr:rowOff>152400</xdr:rowOff>
                  </from>
                  <to>
                    <xdr:col>18</xdr:col>
                    <xdr:colOff>628650</xdr:colOff>
                    <xdr:row>105</xdr:row>
                    <xdr:rowOff>371475</xdr:rowOff>
                  </to>
                </anchor>
              </controlPr>
            </control>
          </mc:Choice>
        </mc:AlternateContent>
        <mc:AlternateContent xmlns:mc="http://schemas.openxmlformats.org/markup-compatibility/2006">
          <mc:Choice Requires="x14">
            <control shapeId="34860" r:id="rId46" name="Check Box 44">
              <controlPr defaultSize="0" autoFill="0" autoLine="0" autoPict="0">
                <anchor moveWithCells="1">
                  <from>
                    <xdr:col>18</xdr:col>
                    <xdr:colOff>323850</xdr:colOff>
                    <xdr:row>107</xdr:row>
                    <xdr:rowOff>152400</xdr:rowOff>
                  </from>
                  <to>
                    <xdr:col>18</xdr:col>
                    <xdr:colOff>628650</xdr:colOff>
                    <xdr:row>107</xdr:row>
                    <xdr:rowOff>371475</xdr:rowOff>
                  </to>
                </anchor>
              </controlPr>
            </control>
          </mc:Choice>
        </mc:AlternateContent>
        <mc:AlternateContent xmlns:mc="http://schemas.openxmlformats.org/markup-compatibility/2006">
          <mc:Choice Requires="x14">
            <control shapeId="34861" r:id="rId47" name="Check Box 45">
              <controlPr defaultSize="0" autoFill="0" autoLine="0" autoPict="0">
                <anchor moveWithCells="1">
                  <from>
                    <xdr:col>18</xdr:col>
                    <xdr:colOff>323850</xdr:colOff>
                    <xdr:row>108</xdr:row>
                    <xdr:rowOff>152400</xdr:rowOff>
                  </from>
                  <to>
                    <xdr:col>18</xdr:col>
                    <xdr:colOff>628650</xdr:colOff>
                    <xdr:row>108</xdr:row>
                    <xdr:rowOff>371475</xdr:rowOff>
                  </to>
                </anchor>
              </controlPr>
            </control>
          </mc:Choice>
        </mc:AlternateContent>
        <mc:AlternateContent xmlns:mc="http://schemas.openxmlformats.org/markup-compatibility/2006">
          <mc:Choice Requires="x14">
            <control shapeId="34862" r:id="rId48" name="Check Box 46">
              <controlPr defaultSize="0" autoFill="0" autoLine="0" autoPict="0">
                <anchor moveWithCells="1">
                  <from>
                    <xdr:col>18</xdr:col>
                    <xdr:colOff>323850</xdr:colOff>
                    <xdr:row>115</xdr:row>
                    <xdr:rowOff>228600</xdr:rowOff>
                  </from>
                  <to>
                    <xdr:col>18</xdr:col>
                    <xdr:colOff>628650</xdr:colOff>
                    <xdr:row>115</xdr:row>
                    <xdr:rowOff>438150</xdr:rowOff>
                  </to>
                </anchor>
              </controlPr>
            </control>
          </mc:Choice>
        </mc:AlternateContent>
        <mc:AlternateContent xmlns:mc="http://schemas.openxmlformats.org/markup-compatibility/2006">
          <mc:Choice Requires="x14">
            <control shapeId="34863" r:id="rId49" name="Check Box 47">
              <controlPr defaultSize="0" autoFill="0" autoLine="0" autoPict="0">
                <anchor moveWithCells="1">
                  <from>
                    <xdr:col>18</xdr:col>
                    <xdr:colOff>323850</xdr:colOff>
                    <xdr:row>117</xdr:row>
                    <xdr:rowOff>133350</xdr:rowOff>
                  </from>
                  <to>
                    <xdr:col>18</xdr:col>
                    <xdr:colOff>628650</xdr:colOff>
                    <xdr:row>117</xdr:row>
                    <xdr:rowOff>352425</xdr:rowOff>
                  </to>
                </anchor>
              </controlPr>
            </control>
          </mc:Choice>
        </mc:AlternateContent>
        <mc:AlternateContent xmlns:mc="http://schemas.openxmlformats.org/markup-compatibility/2006">
          <mc:Choice Requires="x14">
            <control shapeId="34864" r:id="rId50" name="Check Box 48">
              <controlPr defaultSize="0" autoFill="0" autoLine="0" autoPict="0">
                <anchor moveWithCells="1">
                  <from>
                    <xdr:col>18</xdr:col>
                    <xdr:colOff>323850</xdr:colOff>
                    <xdr:row>118</xdr:row>
                    <xdr:rowOff>285750</xdr:rowOff>
                  </from>
                  <to>
                    <xdr:col>18</xdr:col>
                    <xdr:colOff>628650</xdr:colOff>
                    <xdr:row>118</xdr:row>
                    <xdr:rowOff>504825</xdr:rowOff>
                  </to>
                </anchor>
              </controlPr>
            </control>
          </mc:Choice>
        </mc:AlternateContent>
        <mc:AlternateContent xmlns:mc="http://schemas.openxmlformats.org/markup-compatibility/2006">
          <mc:Choice Requires="x14">
            <control shapeId="34865" r:id="rId51" name="Check Box 49">
              <controlPr defaultSize="0" autoFill="0" autoLine="0" autoPict="0">
                <anchor moveWithCells="1">
                  <from>
                    <xdr:col>18</xdr:col>
                    <xdr:colOff>323850</xdr:colOff>
                    <xdr:row>120</xdr:row>
                    <xdr:rowOff>219075</xdr:rowOff>
                  </from>
                  <to>
                    <xdr:col>18</xdr:col>
                    <xdr:colOff>628650</xdr:colOff>
                    <xdr:row>120</xdr:row>
                    <xdr:rowOff>438150</xdr:rowOff>
                  </to>
                </anchor>
              </controlPr>
            </control>
          </mc:Choice>
        </mc:AlternateContent>
        <mc:AlternateContent xmlns:mc="http://schemas.openxmlformats.org/markup-compatibility/2006">
          <mc:Choice Requires="x14">
            <control shapeId="34866" r:id="rId52" name="Check Box 50">
              <controlPr defaultSize="0" autoFill="0" autoLine="0" autoPict="0">
                <anchor moveWithCells="1">
                  <from>
                    <xdr:col>18</xdr:col>
                    <xdr:colOff>323850</xdr:colOff>
                    <xdr:row>122</xdr:row>
                    <xdr:rowOff>200025</xdr:rowOff>
                  </from>
                  <to>
                    <xdr:col>18</xdr:col>
                    <xdr:colOff>628650</xdr:colOff>
                    <xdr:row>122</xdr:row>
                    <xdr:rowOff>419100</xdr:rowOff>
                  </to>
                </anchor>
              </controlPr>
            </control>
          </mc:Choice>
        </mc:AlternateContent>
        <mc:AlternateContent xmlns:mc="http://schemas.openxmlformats.org/markup-compatibility/2006">
          <mc:Choice Requires="x14">
            <control shapeId="34867" r:id="rId53" name="Check Box 51">
              <controlPr defaultSize="0" autoFill="0" autoLine="0" autoPict="0">
                <anchor moveWithCells="1">
                  <from>
                    <xdr:col>18</xdr:col>
                    <xdr:colOff>323850</xdr:colOff>
                    <xdr:row>123</xdr:row>
                    <xdr:rowOff>142875</xdr:rowOff>
                  </from>
                  <to>
                    <xdr:col>18</xdr:col>
                    <xdr:colOff>628650</xdr:colOff>
                    <xdr:row>123</xdr:row>
                    <xdr:rowOff>371475</xdr:rowOff>
                  </to>
                </anchor>
              </controlPr>
            </control>
          </mc:Choice>
        </mc:AlternateContent>
        <mc:AlternateContent xmlns:mc="http://schemas.openxmlformats.org/markup-compatibility/2006">
          <mc:Choice Requires="x14">
            <control shapeId="34868" r:id="rId54" name="Check Box 52">
              <controlPr defaultSize="0" autoFill="0" autoLine="0" autoPict="0">
                <anchor moveWithCells="1">
                  <from>
                    <xdr:col>18</xdr:col>
                    <xdr:colOff>323850</xdr:colOff>
                    <xdr:row>124</xdr:row>
                    <xdr:rowOff>228600</xdr:rowOff>
                  </from>
                  <to>
                    <xdr:col>18</xdr:col>
                    <xdr:colOff>628650</xdr:colOff>
                    <xdr:row>124</xdr:row>
                    <xdr:rowOff>438150</xdr:rowOff>
                  </to>
                </anchor>
              </controlPr>
            </control>
          </mc:Choice>
        </mc:AlternateContent>
        <mc:AlternateContent xmlns:mc="http://schemas.openxmlformats.org/markup-compatibility/2006">
          <mc:Choice Requires="x14">
            <control shapeId="34869" r:id="rId55" name="Check Box 53">
              <controlPr defaultSize="0" autoFill="0" autoLine="0" autoPict="0">
                <anchor moveWithCells="1">
                  <from>
                    <xdr:col>18</xdr:col>
                    <xdr:colOff>323850</xdr:colOff>
                    <xdr:row>126</xdr:row>
                    <xdr:rowOff>219075</xdr:rowOff>
                  </from>
                  <to>
                    <xdr:col>18</xdr:col>
                    <xdr:colOff>628650</xdr:colOff>
                    <xdr:row>126</xdr:row>
                    <xdr:rowOff>438150</xdr:rowOff>
                  </to>
                </anchor>
              </controlPr>
            </control>
          </mc:Choice>
        </mc:AlternateContent>
        <mc:AlternateContent xmlns:mc="http://schemas.openxmlformats.org/markup-compatibility/2006">
          <mc:Choice Requires="x14">
            <control shapeId="34870" r:id="rId56" name="Check Box 54">
              <controlPr defaultSize="0" autoFill="0" autoLine="0" autoPict="0">
                <anchor moveWithCells="1">
                  <from>
                    <xdr:col>18</xdr:col>
                    <xdr:colOff>323850</xdr:colOff>
                    <xdr:row>138</xdr:row>
                    <xdr:rowOff>238125</xdr:rowOff>
                  </from>
                  <to>
                    <xdr:col>18</xdr:col>
                    <xdr:colOff>628650</xdr:colOff>
                    <xdr:row>138</xdr:row>
                    <xdr:rowOff>447675</xdr:rowOff>
                  </to>
                </anchor>
              </controlPr>
            </control>
          </mc:Choice>
        </mc:AlternateContent>
        <mc:AlternateContent xmlns:mc="http://schemas.openxmlformats.org/markup-compatibility/2006">
          <mc:Choice Requires="x14">
            <control shapeId="34871" r:id="rId57" name="Check Box 55">
              <controlPr defaultSize="0" autoFill="0" autoLine="0" autoPict="0">
                <anchor moveWithCells="1">
                  <from>
                    <xdr:col>18</xdr:col>
                    <xdr:colOff>323850</xdr:colOff>
                    <xdr:row>140</xdr:row>
                    <xdr:rowOff>152400</xdr:rowOff>
                  </from>
                  <to>
                    <xdr:col>18</xdr:col>
                    <xdr:colOff>628650</xdr:colOff>
                    <xdr:row>140</xdr:row>
                    <xdr:rowOff>371475</xdr:rowOff>
                  </to>
                </anchor>
              </controlPr>
            </control>
          </mc:Choice>
        </mc:AlternateContent>
        <mc:AlternateContent xmlns:mc="http://schemas.openxmlformats.org/markup-compatibility/2006">
          <mc:Choice Requires="x14">
            <control shapeId="34872" r:id="rId58" name="Check Box 56">
              <controlPr defaultSize="0" autoFill="0" autoLine="0" autoPict="0">
                <anchor moveWithCells="1">
                  <from>
                    <xdr:col>18</xdr:col>
                    <xdr:colOff>323850</xdr:colOff>
                    <xdr:row>141</xdr:row>
                    <xdr:rowOff>152400</xdr:rowOff>
                  </from>
                  <to>
                    <xdr:col>18</xdr:col>
                    <xdr:colOff>628650</xdr:colOff>
                    <xdr:row>141</xdr:row>
                    <xdr:rowOff>371475</xdr:rowOff>
                  </to>
                </anchor>
              </controlPr>
            </control>
          </mc:Choice>
        </mc:AlternateContent>
        <mc:AlternateContent xmlns:mc="http://schemas.openxmlformats.org/markup-compatibility/2006">
          <mc:Choice Requires="x14">
            <control shapeId="34873" r:id="rId59" name="Check Box 57">
              <controlPr defaultSize="0" autoFill="0" autoLine="0" autoPict="0">
                <anchor moveWithCells="1">
                  <from>
                    <xdr:col>18</xdr:col>
                    <xdr:colOff>323850</xdr:colOff>
                    <xdr:row>143</xdr:row>
                    <xdr:rowOff>276225</xdr:rowOff>
                  </from>
                  <to>
                    <xdr:col>18</xdr:col>
                    <xdr:colOff>628650</xdr:colOff>
                    <xdr:row>143</xdr:row>
                    <xdr:rowOff>485775</xdr:rowOff>
                  </to>
                </anchor>
              </controlPr>
            </control>
          </mc:Choice>
        </mc:AlternateContent>
        <mc:AlternateContent xmlns:mc="http://schemas.openxmlformats.org/markup-compatibility/2006">
          <mc:Choice Requires="x14">
            <control shapeId="34874" r:id="rId60" name="Check Box 58">
              <controlPr defaultSize="0" autoFill="0" autoLine="0" autoPict="0">
                <anchor moveWithCells="1">
                  <from>
                    <xdr:col>18</xdr:col>
                    <xdr:colOff>323850</xdr:colOff>
                    <xdr:row>144</xdr:row>
                    <xdr:rowOff>152400</xdr:rowOff>
                  </from>
                  <to>
                    <xdr:col>18</xdr:col>
                    <xdr:colOff>628650</xdr:colOff>
                    <xdr:row>144</xdr:row>
                    <xdr:rowOff>371475</xdr:rowOff>
                  </to>
                </anchor>
              </controlPr>
            </control>
          </mc:Choice>
        </mc:AlternateContent>
        <mc:AlternateContent xmlns:mc="http://schemas.openxmlformats.org/markup-compatibility/2006">
          <mc:Choice Requires="x14">
            <control shapeId="34875" r:id="rId61" name="Check Box 59">
              <controlPr defaultSize="0" autoFill="0" autoLine="0" autoPict="0">
                <anchor moveWithCells="1">
                  <from>
                    <xdr:col>18</xdr:col>
                    <xdr:colOff>323850</xdr:colOff>
                    <xdr:row>146</xdr:row>
                    <xdr:rowOff>285750</xdr:rowOff>
                  </from>
                  <to>
                    <xdr:col>18</xdr:col>
                    <xdr:colOff>628650</xdr:colOff>
                    <xdr:row>146</xdr:row>
                    <xdr:rowOff>504825</xdr:rowOff>
                  </to>
                </anchor>
              </controlPr>
            </control>
          </mc:Choice>
        </mc:AlternateContent>
        <mc:AlternateContent xmlns:mc="http://schemas.openxmlformats.org/markup-compatibility/2006">
          <mc:Choice Requires="x14">
            <control shapeId="34876" r:id="rId62" name="Check Box 60">
              <controlPr defaultSize="0" autoFill="0" autoLine="0" autoPict="0">
                <anchor moveWithCells="1">
                  <from>
                    <xdr:col>18</xdr:col>
                    <xdr:colOff>323850</xdr:colOff>
                    <xdr:row>147</xdr:row>
                    <xdr:rowOff>152400</xdr:rowOff>
                  </from>
                  <to>
                    <xdr:col>18</xdr:col>
                    <xdr:colOff>628650</xdr:colOff>
                    <xdr:row>147</xdr:row>
                    <xdr:rowOff>371475</xdr:rowOff>
                  </to>
                </anchor>
              </controlPr>
            </control>
          </mc:Choice>
        </mc:AlternateContent>
        <mc:AlternateContent xmlns:mc="http://schemas.openxmlformats.org/markup-compatibility/2006">
          <mc:Choice Requires="x14">
            <control shapeId="34877" r:id="rId63" name="Check Box 61">
              <controlPr defaultSize="0" autoFill="0" autoLine="0" autoPict="0">
                <anchor moveWithCells="1">
                  <from>
                    <xdr:col>18</xdr:col>
                    <xdr:colOff>323850</xdr:colOff>
                    <xdr:row>154</xdr:row>
                    <xdr:rowOff>238125</xdr:rowOff>
                  </from>
                  <to>
                    <xdr:col>18</xdr:col>
                    <xdr:colOff>628650</xdr:colOff>
                    <xdr:row>154</xdr:row>
                    <xdr:rowOff>447675</xdr:rowOff>
                  </to>
                </anchor>
              </controlPr>
            </control>
          </mc:Choice>
        </mc:AlternateContent>
        <mc:AlternateContent xmlns:mc="http://schemas.openxmlformats.org/markup-compatibility/2006">
          <mc:Choice Requires="x14">
            <control shapeId="34878" r:id="rId64" name="Check Box 62">
              <controlPr defaultSize="0" autoFill="0" autoLine="0" autoPict="0">
                <anchor moveWithCells="1">
                  <from>
                    <xdr:col>18</xdr:col>
                    <xdr:colOff>323850</xdr:colOff>
                    <xdr:row>155</xdr:row>
                    <xdr:rowOff>323850</xdr:rowOff>
                  </from>
                  <to>
                    <xdr:col>18</xdr:col>
                    <xdr:colOff>628650</xdr:colOff>
                    <xdr:row>155</xdr:row>
                    <xdr:rowOff>533400</xdr:rowOff>
                  </to>
                </anchor>
              </controlPr>
            </control>
          </mc:Choice>
        </mc:AlternateContent>
        <mc:AlternateContent xmlns:mc="http://schemas.openxmlformats.org/markup-compatibility/2006">
          <mc:Choice Requires="x14">
            <control shapeId="34879" r:id="rId65" name="Check Box 63">
              <controlPr defaultSize="0" autoFill="0" autoLine="0" autoPict="0">
                <anchor moveWithCells="1">
                  <from>
                    <xdr:col>18</xdr:col>
                    <xdr:colOff>323850</xdr:colOff>
                    <xdr:row>157</xdr:row>
                    <xdr:rowOff>152400</xdr:rowOff>
                  </from>
                  <to>
                    <xdr:col>18</xdr:col>
                    <xdr:colOff>628650</xdr:colOff>
                    <xdr:row>157</xdr:row>
                    <xdr:rowOff>371475</xdr:rowOff>
                  </to>
                </anchor>
              </controlPr>
            </control>
          </mc:Choice>
        </mc:AlternateContent>
        <mc:AlternateContent xmlns:mc="http://schemas.openxmlformats.org/markup-compatibility/2006">
          <mc:Choice Requires="x14">
            <control shapeId="34880" r:id="rId66" name="Check Box 64">
              <controlPr defaultSize="0" autoFill="0" autoLine="0" autoPict="0">
                <anchor moveWithCells="1">
                  <from>
                    <xdr:col>18</xdr:col>
                    <xdr:colOff>323850</xdr:colOff>
                    <xdr:row>158</xdr:row>
                    <xdr:rowOff>180975</xdr:rowOff>
                  </from>
                  <to>
                    <xdr:col>18</xdr:col>
                    <xdr:colOff>628650</xdr:colOff>
                    <xdr:row>158</xdr:row>
                    <xdr:rowOff>390525</xdr:rowOff>
                  </to>
                </anchor>
              </controlPr>
            </control>
          </mc:Choice>
        </mc:AlternateContent>
        <mc:AlternateContent xmlns:mc="http://schemas.openxmlformats.org/markup-compatibility/2006">
          <mc:Choice Requires="x14">
            <control shapeId="34881" r:id="rId67" name="Check Box 65">
              <controlPr defaultSize="0" autoFill="0" autoLine="0" autoPict="0">
                <anchor moveWithCells="1">
                  <from>
                    <xdr:col>18</xdr:col>
                    <xdr:colOff>323850</xdr:colOff>
                    <xdr:row>159</xdr:row>
                    <xdr:rowOff>142875</xdr:rowOff>
                  </from>
                  <to>
                    <xdr:col>18</xdr:col>
                    <xdr:colOff>628650</xdr:colOff>
                    <xdr:row>159</xdr:row>
                    <xdr:rowOff>371475</xdr:rowOff>
                  </to>
                </anchor>
              </controlPr>
            </control>
          </mc:Choice>
        </mc:AlternateContent>
        <mc:AlternateContent xmlns:mc="http://schemas.openxmlformats.org/markup-compatibility/2006">
          <mc:Choice Requires="x14">
            <control shapeId="34882" r:id="rId68" name="Check Box 66">
              <controlPr defaultSize="0" autoFill="0" autoLine="0" autoPict="0">
                <anchor moveWithCells="1">
                  <from>
                    <xdr:col>18</xdr:col>
                    <xdr:colOff>323850</xdr:colOff>
                    <xdr:row>160</xdr:row>
                    <xdr:rowOff>180975</xdr:rowOff>
                  </from>
                  <to>
                    <xdr:col>18</xdr:col>
                    <xdr:colOff>628650</xdr:colOff>
                    <xdr:row>160</xdr:row>
                    <xdr:rowOff>390525</xdr:rowOff>
                  </to>
                </anchor>
              </controlPr>
            </control>
          </mc:Choice>
        </mc:AlternateContent>
        <mc:AlternateContent xmlns:mc="http://schemas.openxmlformats.org/markup-compatibility/2006">
          <mc:Choice Requires="x14">
            <control shapeId="34883" r:id="rId69" name="Check Box 67">
              <controlPr defaultSize="0" autoFill="0" autoLine="0" autoPict="0">
                <anchor moveWithCells="1">
                  <from>
                    <xdr:col>18</xdr:col>
                    <xdr:colOff>323850</xdr:colOff>
                    <xdr:row>163</xdr:row>
                    <xdr:rowOff>219075</xdr:rowOff>
                  </from>
                  <to>
                    <xdr:col>18</xdr:col>
                    <xdr:colOff>628650</xdr:colOff>
                    <xdr:row>163</xdr:row>
                    <xdr:rowOff>438150</xdr:rowOff>
                  </to>
                </anchor>
              </controlPr>
            </control>
          </mc:Choice>
        </mc:AlternateContent>
        <mc:AlternateContent xmlns:mc="http://schemas.openxmlformats.org/markup-compatibility/2006">
          <mc:Choice Requires="x14">
            <control shapeId="34884" r:id="rId70" name="Check Box 68">
              <controlPr defaultSize="0" autoFill="0" autoLine="0" autoPict="0">
                <anchor moveWithCells="1">
                  <from>
                    <xdr:col>18</xdr:col>
                    <xdr:colOff>323850</xdr:colOff>
                    <xdr:row>164</xdr:row>
                    <xdr:rowOff>190500</xdr:rowOff>
                  </from>
                  <to>
                    <xdr:col>18</xdr:col>
                    <xdr:colOff>628650</xdr:colOff>
                    <xdr:row>164</xdr:row>
                    <xdr:rowOff>409575</xdr:rowOff>
                  </to>
                </anchor>
              </controlPr>
            </control>
          </mc:Choice>
        </mc:AlternateContent>
        <mc:AlternateContent xmlns:mc="http://schemas.openxmlformats.org/markup-compatibility/2006">
          <mc:Choice Requires="x14">
            <control shapeId="34885" r:id="rId71" name="Check Box 69">
              <controlPr defaultSize="0" autoFill="0" autoLine="0" autoPict="0">
                <anchor moveWithCells="1">
                  <from>
                    <xdr:col>18</xdr:col>
                    <xdr:colOff>323850</xdr:colOff>
                    <xdr:row>165</xdr:row>
                    <xdr:rowOff>295275</xdr:rowOff>
                  </from>
                  <to>
                    <xdr:col>18</xdr:col>
                    <xdr:colOff>628650</xdr:colOff>
                    <xdr:row>165</xdr:row>
                    <xdr:rowOff>514350</xdr:rowOff>
                  </to>
                </anchor>
              </controlPr>
            </control>
          </mc:Choice>
        </mc:AlternateContent>
        <mc:AlternateContent xmlns:mc="http://schemas.openxmlformats.org/markup-compatibility/2006">
          <mc:Choice Requires="x14">
            <control shapeId="34886" r:id="rId72" name="Check Box 70">
              <controlPr defaultSize="0" autoFill="0" autoLine="0" autoPict="0">
                <anchor moveWithCells="1">
                  <from>
                    <xdr:col>18</xdr:col>
                    <xdr:colOff>323850</xdr:colOff>
                    <xdr:row>167</xdr:row>
                    <xdr:rowOff>152400</xdr:rowOff>
                  </from>
                  <to>
                    <xdr:col>18</xdr:col>
                    <xdr:colOff>628650</xdr:colOff>
                    <xdr:row>167</xdr:row>
                    <xdr:rowOff>371475</xdr:rowOff>
                  </to>
                </anchor>
              </controlPr>
            </control>
          </mc:Choice>
        </mc:AlternateContent>
        <mc:AlternateContent xmlns:mc="http://schemas.openxmlformats.org/markup-compatibility/2006">
          <mc:Choice Requires="x14">
            <control shapeId="34887" r:id="rId73" name="Check Box 71">
              <controlPr defaultSize="0" autoFill="0" autoLine="0" autoPict="0">
                <anchor moveWithCells="1">
                  <from>
                    <xdr:col>18</xdr:col>
                    <xdr:colOff>323850</xdr:colOff>
                    <xdr:row>168</xdr:row>
                    <xdr:rowOff>142875</xdr:rowOff>
                  </from>
                  <to>
                    <xdr:col>18</xdr:col>
                    <xdr:colOff>628650</xdr:colOff>
                    <xdr:row>168</xdr:row>
                    <xdr:rowOff>371475</xdr:rowOff>
                  </to>
                </anchor>
              </controlPr>
            </control>
          </mc:Choice>
        </mc:AlternateContent>
        <mc:AlternateContent xmlns:mc="http://schemas.openxmlformats.org/markup-compatibility/2006">
          <mc:Choice Requires="x14">
            <control shapeId="34888" r:id="rId74" name="Check Box 72">
              <controlPr defaultSize="0" autoFill="0" autoLine="0" autoPict="0">
                <anchor moveWithCells="1">
                  <from>
                    <xdr:col>18</xdr:col>
                    <xdr:colOff>323850</xdr:colOff>
                    <xdr:row>169</xdr:row>
                    <xdr:rowOff>142875</xdr:rowOff>
                  </from>
                  <to>
                    <xdr:col>18</xdr:col>
                    <xdr:colOff>628650</xdr:colOff>
                    <xdr:row>169</xdr:row>
                    <xdr:rowOff>371475</xdr:rowOff>
                  </to>
                </anchor>
              </controlPr>
            </control>
          </mc:Choice>
        </mc:AlternateContent>
        <mc:AlternateContent xmlns:mc="http://schemas.openxmlformats.org/markup-compatibility/2006">
          <mc:Choice Requires="x14">
            <control shapeId="34889" r:id="rId75" name="Check Box 73">
              <controlPr defaultSize="0" autoFill="0" autoLine="0" autoPict="0">
                <anchor moveWithCells="1">
                  <from>
                    <xdr:col>18</xdr:col>
                    <xdr:colOff>323850</xdr:colOff>
                    <xdr:row>172</xdr:row>
                    <xdr:rowOff>152400</xdr:rowOff>
                  </from>
                  <to>
                    <xdr:col>18</xdr:col>
                    <xdr:colOff>628650</xdr:colOff>
                    <xdr:row>172</xdr:row>
                    <xdr:rowOff>371475</xdr:rowOff>
                  </to>
                </anchor>
              </controlPr>
            </control>
          </mc:Choice>
        </mc:AlternateContent>
        <mc:AlternateContent xmlns:mc="http://schemas.openxmlformats.org/markup-compatibility/2006">
          <mc:Choice Requires="x14">
            <control shapeId="34890" r:id="rId76" name="Check Box 74">
              <controlPr defaultSize="0" autoFill="0" autoLine="0" autoPict="0">
                <anchor moveWithCells="1">
                  <from>
                    <xdr:col>18</xdr:col>
                    <xdr:colOff>323850</xdr:colOff>
                    <xdr:row>173</xdr:row>
                    <xdr:rowOff>142875</xdr:rowOff>
                  </from>
                  <to>
                    <xdr:col>18</xdr:col>
                    <xdr:colOff>628650</xdr:colOff>
                    <xdr:row>173</xdr:row>
                    <xdr:rowOff>371475</xdr:rowOff>
                  </to>
                </anchor>
              </controlPr>
            </control>
          </mc:Choice>
        </mc:AlternateContent>
        <mc:AlternateContent xmlns:mc="http://schemas.openxmlformats.org/markup-compatibility/2006">
          <mc:Choice Requires="x14">
            <control shapeId="34891" r:id="rId77" name="Check Box 75">
              <controlPr defaultSize="0" autoFill="0" autoLine="0" autoPict="0">
                <anchor moveWithCells="1">
                  <from>
                    <xdr:col>18</xdr:col>
                    <xdr:colOff>323850</xdr:colOff>
                    <xdr:row>174</xdr:row>
                    <xdr:rowOff>152400</xdr:rowOff>
                  </from>
                  <to>
                    <xdr:col>18</xdr:col>
                    <xdr:colOff>628650</xdr:colOff>
                    <xdr:row>174</xdr:row>
                    <xdr:rowOff>371475</xdr:rowOff>
                  </to>
                </anchor>
              </controlPr>
            </control>
          </mc:Choice>
        </mc:AlternateContent>
        <mc:AlternateContent xmlns:mc="http://schemas.openxmlformats.org/markup-compatibility/2006">
          <mc:Choice Requires="x14">
            <control shapeId="34892" r:id="rId78" name="Check Box 76">
              <controlPr defaultSize="0" autoFill="0" autoLine="0" autoPict="0">
                <anchor moveWithCells="1">
                  <from>
                    <xdr:col>18</xdr:col>
                    <xdr:colOff>323850</xdr:colOff>
                    <xdr:row>176</xdr:row>
                    <xdr:rowOff>180975</xdr:rowOff>
                  </from>
                  <to>
                    <xdr:col>18</xdr:col>
                    <xdr:colOff>628650</xdr:colOff>
                    <xdr:row>176</xdr:row>
                    <xdr:rowOff>390525</xdr:rowOff>
                  </to>
                </anchor>
              </controlPr>
            </control>
          </mc:Choice>
        </mc:AlternateContent>
        <mc:AlternateContent xmlns:mc="http://schemas.openxmlformats.org/markup-compatibility/2006">
          <mc:Choice Requires="x14">
            <control shapeId="34893" r:id="rId79" name="Check Box 77">
              <controlPr defaultSize="0" autoFill="0" autoLine="0" autoPict="0">
                <anchor moveWithCells="1">
                  <from>
                    <xdr:col>18</xdr:col>
                    <xdr:colOff>323850</xdr:colOff>
                    <xdr:row>188</xdr:row>
                    <xdr:rowOff>142875</xdr:rowOff>
                  </from>
                  <to>
                    <xdr:col>18</xdr:col>
                    <xdr:colOff>628650</xdr:colOff>
                    <xdr:row>188</xdr:row>
                    <xdr:rowOff>371475</xdr:rowOff>
                  </to>
                </anchor>
              </controlPr>
            </control>
          </mc:Choice>
        </mc:AlternateContent>
        <mc:AlternateContent xmlns:mc="http://schemas.openxmlformats.org/markup-compatibility/2006">
          <mc:Choice Requires="x14">
            <control shapeId="34894" r:id="rId80" name="Check Box 78">
              <controlPr defaultSize="0" autoFill="0" autoLine="0" autoPict="0">
                <anchor moveWithCells="1">
                  <from>
                    <xdr:col>18</xdr:col>
                    <xdr:colOff>323850</xdr:colOff>
                    <xdr:row>190</xdr:row>
                    <xdr:rowOff>142875</xdr:rowOff>
                  </from>
                  <to>
                    <xdr:col>18</xdr:col>
                    <xdr:colOff>628650</xdr:colOff>
                    <xdr:row>190</xdr:row>
                    <xdr:rowOff>371475</xdr:rowOff>
                  </to>
                </anchor>
              </controlPr>
            </control>
          </mc:Choice>
        </mc:AlternateContent>
        <mc:AlternateContent xmlns:mc="http://schemas.openxmlformats.org/markup-compatibility/2006">
          <mc:Choice Requires="x14">
            <control shapeId="34895" r:id="rId81" name="Check Box 79">
              <controlPr defaultSize="0" autoFill="0" autoLine="0" autoPict="0">
                <anchor moveWithCells="1">
                  <from>
                    <xdr:col>18</xdr:col>
                    <xdr:colOff>323850</xdr:colOff>
                    <xdr:row>192</xdr:row>
                    <xdr:rowOff>142875</xdr:rowOff>
                  </from>
                  <to>
                    <xdr:col>18</xdr:col>
                    <xdr:colOff>628650</xdr:colOff>
                    <xdr:row>192</xdr:row>
                    <xdr:rowOff>371475</xdr:rowOff>
                  </to>
                </anchor>
              </controlPr>
            </control>
          </mc:Choice>
        </mc:AlternateContent>
        <mc:AlternateContent xmlns:mc="http://schemas.openxmlformats.org/markup-compatibility/2006">
          <mc:Choice Requires="x14">
            <control shapeId="34896" r:id="rId82" name="Check Box 80">
              <controlPr defaultSize="0" autoFill="0" autoLine="0" autoPict="0">
                <anchor moveWithCells="1">
                  <from>
                    <xdr:col>18</xdr:col>
                    <xdr:colOff>323850</xdr:colOff>
                    <xdr:row>194</xdr:row>
                    <xdr:rowOff>266700</xdr:rowOff>
                  </from>
                  <to>
                    <xdr:col>18</xdr:col>
                    <xdr:colOff>628650</xdr:colOff>
                    <xdr:row>194</xdr:row>
                    <xdr:rowOff>485775</xdr:rowOff>
                  </to>
                </anchor>
              </controlPr>
            </control>
          </mc:Choice>
        </mc:AlternateContent>
        <mc:AlternateContent xmlns:mc="http://schemas.openxmlformats.org/markup-compatibility/2006">
          <mc:Choice Requires="x14">
            <control shapeId="34897" r:id="rId83" name="Check Box 81">
              <controlPr defaultSize="0" autoFill="0" autoLine="0" autoPict="0">
                <anchor moveWithCells="1">
                  <from>
                    <xdr:col>18</xdr:col>
                    <xdr:colOff>323850</xdr:colOff>
                    <xdr:row>195</xdr:row>
                    <xdr:rowOff>285750</xdr:rowOff>
                  </from>
                  <to>
                    <xdr:col>18</xdr:col>
                    <xdr:colOff>628650</xdr:colOff>
                    <xdr:row>195</xdr:row>
                    <xdr:rowOff>504825</xdr:rowOff>
                  </to>
                </anchor>
              </controlPr>
            </control>
          </mc:Choice>
        </mc:AlternateContent>
        <mc:AlternateContent xmlns:mc="http://schemas.openxmlformats.org/markup-compatibility/2006">
          <mc:Choice Requires="x14">
            <control shapeId="34898" r:id="rId84" name="Check Box 82">
              <controlPr defaultSize="0" autoFill="0" autoLine="0" autoPict="0">
                <anchor moveWithCells="1">
                  <from>
                    <xdr:col>18</xdr:col>
                    <xdr:colOff>323850</xdr:colOff>
                    <xdr:row>196</xdr:row>
                    <xdr:rowOff>295275</xdr:rowOff>
                  </from>
                  <to>
                    <xdr:col>18</xdr:col>
                    <xdr:colOff>628650</xdr:colOff>
                    <xdr:row>196</xdr:row>
                    <xdr:rowOff>514350</xdr:rowOff>
                  </to>
                </anchor>
              </controlPr>
            </control>
          </mc:Choice>
        </mc:AlternateContent>
        <mc:AlternateContent xmlns:mc="http://schemas.openxmlformats.org/markup-compatibility/2006">
          <mc:Choice Requires="x14">
            <control shapeId="34899" r:id="rId85" name="Check Box 83">
              <controlPr defaultSize="0" autoFill="0" autoLine="0" autoPict="0">
                <anchor moveWithCells="1">
                  <from>
                    <xdr:col>18</xdr:col>
                    <xdr:colOff>323850</xdr:colOff>
                    <xdr:row>197</xdr:row>
                    <xdr:rowOff>228600</xdr:rowOff>
                  </from>
                  <to>
                    <xdr:col>18</xdr:col>
                    <xdr:colOff>628650</xdr:colOff>
                    <xdr:row>197</xdr:row>
                    <xdr:rowOff>438150</xdr:rowOff>
                  </to>
                </anchor>
              </controlPr>
            </control>
          </mc:Choice>
        </mc:AlternateContent>
        <mc:AlternateContent xmlns:mc="http://schemas.openxmlformats.org/markup-compatibility/2006">
          <mc:Choice Requires="x14">
            <control shapeId="34900" r:id="rId86" name="Check Box 84">
              <controlPr defaultSize="0" autoFill="0" autoLine="0" autoPict="0">
                <anchor moveWithCells="1">
                  <from>
                    <xdr:col>18</xdr:col>
                    <xdr:colOff>323850</xdr:colOff>
                    <xdr:row>198</xdr:row>
                    <xdr:rowOff>152400</xdr:rowOff>
                  </from>
                  <to>
                    <xdr:col>18</xdr:col>
                    <xdr:colOff>628650</xdr:colOff>
                    <xdr:row>198</xdr:row>
                    <xdr:rowOff>371475</xdr:rowOff>
                  </to>
                </anchor>
              </controlPr>
            </control>
          </mc:Choice>
        </mc:AlternateContent>
        <mc:AlternateContent xmlns:mc="http://schemas.openxmlformats.org/markup-compatibility/2006">
          <mc:Choice Requires="x14">
            <control shapeId="34901" r:id="rId87" name="Check Box 85">
              <controlPr defaultSize="0" autoFill="0" autoLine="0" autoPict="0">
                <anchor moveWithCells="1">
                  <from>
                    <xdr:col>18</xdr:col>
                    <xdr:colOff>323850</xdr:colOff>
                    <xdr:row>206</xdr:row>
                    <xdr:rowOff>152400</xdr:rowOff>
                  </from>
                  <to>
                    <xdr:col>18</xdr:col>
                    <xdr:colOff>628650</xdr:colOff>
                    <xdr:row>206</xdr:row>
                    <xdr:rowOff>371475</xdr:rowOff>
                  </to>
                </anchor>
              </controlPr>
            </control>
          </mc:Choice>
        </mc:AlternateContent>
        <mc:AlternateContent xmlns:mc="http://schemas.openxmlformats.org/markup-compatibility/2006">
          <mc:Choice Requires="x14">
            <control shapeId="34902" r:id="rId88" name="Check Box 86">
              <controlPr defaultSize="0" autoFill="0" autoLine="0" autoPict="0">
                <anchor moveWithCells="1">
                  <from>
                    <xdr:col>18</xdr:col>
                    <xdr:colOff>323850</xdr:colOff>
                    <xdr:row>207</xdr:row>
                    <xdr:rowOff>152400</xdr:rowOff>
                  </from>
                  <to>
                    <xdr:col>18</xdr:col>
                    <xdr:colOff>628650</xdr:colOff>
                    <xdr:row>207</xdr:row>
                    <xdr:rowOff>371475</xdr:rowOff>
                  </to>
                </anchor>
              </controlPr>
            </control>
          </mc:Choice>
        </mc:AlternateContent>
        <mc:AlternateContent xmlns:mc="http://schemas.openxmlformats.org/markup-compatibility/2006">
          <mc:Choice Requires="x14">
            <control shapeId="34903" r:id="rId89" name="Check Box 87">
              <controlPr defaultSize="0" autoFill="0" autoLine="0" autoPict="0">
                <anchor moveWithCells="1">
                  <from>
                    <xdr:col>18</xdr:col>
                    <xdr:colOff>323850</xdr:colOff>
                    <xdr:row>208</xdr:row>
                    <xdr:rowOff>152400</xdr:rowOff>
                  </from>
                  <to>
                    <xdr:col>18</xdr:col>
                    <xdr:colOff>628650</xdr:colOff>
                    <xdr:row>208</xdr:row>
                    <xdr:rowOff>371475</xdr:rowOff>
                  </to>
                </anchor>
              </controlPr>
            </control>
          </mc:Choice>
        </mc:AlternateContent>
        <mc:AlternateContent xmlns:mc="http://schemas.openxmlformats.org/markup-compatibility/2006">
          <mc:Choice Requires="x14">
            <control shapeId="34904" r:id="rId90" name="Check Box 88">
              <controlPr defaultSize="0" autoFill="0" autoLine="0" autoPict="0">
                <anchor moveWithCells="1">
                  <from>
                    <xdr:col>18</xdr:col>
                    <xdr:colOff>304800</xdr:colOff>
                    <xdr:row>222</xdr:row>
                    <xdr:rowOff>123825</xdr:rowOff>
                  </from>
                  <to>
                    <xdr:col>18</xdr:col>
                    <xdr:colOff>609600</xdr:colOff>
                    <xdr:row>222</xdr:row>
                    <xdr:rowOff>352425</xdr:rowOff>
                  </to>
                </anchor>
              </controlPr>
            </control>
          </mc:Choice>
        </mc:AlternateContent>
        <mc:AlternateContent xmlns:mc="http://schemas.openxmlformats.org/markup-compatibility/2006">
          <mc:Choice Requires="x14">
            <control shapeId="34905" r:id="rId91" name="Check Box 89">
              <controlPr defaultSize="0" autoFill="0" autoLine="0" autoPict="0">
                <anchor moveWithCells="1">
                  <from>
                    <xdr:col>18</xdr:col>
                    <xdr:colOff>304800</xdr:colOff>
                    <xdr:row>223</xdr:row>
                    <xdr:rowOff>133350</xdr:rowOff>
                  </from>
                  <to>
                    <xdr:col>18</xdr:col>
                    <xdr:colOff>609600</xdr:colOff>
                    <xdr:row>223</xdr:row>
                    <xdr:rowOff>371475</xdr:rowOff>
                  </to>
                </anchor>
              </controlPr>
            </control>
          </mc:Choice>
        </mc:AlternateContent>
        <mc:AlternateContent xmlns:mc="http://schemas.openxmlformats.org/markup-compatibility/2006">
          <mc:Choice Requires="x14">
            <control shapeId="34906" r:id="rId92" name="Check Box 90">
              <controlPr defaultSize="0" autoFill="0" autoLine="0" autoPict="0">
                <anchor moveWithCells="1">
                  <from>
                    <xdr:col>18</xdr:col>
                    <xdr:colOff>304800</xdr:colOff>
                    <xdr:row>225</xdr:row>
                    <xdr:rowOff>219075</xdr:rowOff>
                  </from>
                  <to>
                    <xdr:col>18</xdr:col>
                    <xdr:colOff>609600</xdr:colOff>
                    <xdr:row>225</xdr:row>
                    <xdr:rowOff>438150</xdr:rowOff>
                  </to>
                </anchor>
              </controlPr>
            </control>
          </mc:Choice>
        </mc:AlternateContent>
        <mc:AlternateContent xmlns:mc="http://schemas.openxmlformats.org/markup-compatibility/2006">
          <mc:Choice Requires="x14">
            <control shapeId="34907" r:id="rId93" name="Check Box 91">
              <controlPr defaultSize="0" autoFill="0" autoLine="0" autoPict="0">
                <anchor moveWithCells="1">
                  <from>
                    <xdr:col>18</xdr:col>
                    <xdr:colOff>304800</xdr:colOff>
                    <xdr:row>227</xdr:row>
                    <xdr:rowOff>200025</xdr:rowOff>
                  </from>
                  <to>
                    <xdr:col>18</xdr:col>
                    <xdr:colOff>609600</xdr:colOff>
                    <xdr:row>227</xdr:row>
                    <xdr:rowOff>438150</xdr:rowOff>
                  </to>
                </anchor>
              </controlPr>
            </control>
          </mc:Choice>
        </mc:AlternateContent>
        <mc:AlternateContent xmlns:mc="http://schemas.openxmlformats.org/markup-compatibility/2006">
          <mc:Choice Requires="x14">
            <control shapeId="34908" r:id="rId94" name="Check Box 92">
              <controlPr defaultSize="0" autoFill="0" autoLine="0" autoPict="0">
                <anchor moveWithCells="1">
                  <from>
                    <xdr:col>18</xdr:col>
                    <xdr:colOff>304800</xdr:colOff>
                    <xdr:row>229</xdr:row>
                    <xdr:rowOff>266700</xdr:rowOff>
                  </from>
                  <to>
                    <xdr:col>18</xdr:col>
                    <xdr:colOff>609600</xdr:colOff>
                    <xdr:row>229</xdr:row>
                    <xdr:rowOff>485775</xdr:rowOff>
                  </to>
                </anchor>
              </controlPr>
            </control>
          </mc:Choice>
        </mc:AlternateContent>
        <mc:AlternateContent xmlns:mc="http://schemas.openxmlformats.org/markup-compatibility/2006">
          <mc:Choice Requires="x14">
            <control shapeId="34909" r:id="rId95" name="Check Box 93">
              <controlPr defaultSize="0" autoFill="0" autoLine="0" autoPict="0">
                <anchor moveWithCells="1">
                  <from>
                    <xdr:col>18</xdr:col>
                    <xdr:colOff>304800</xdr:colOff>
                    <xdr:row>231</xdr:row>
                    <xdr:rowOff>276225</xdr:rowOff>
                  </from>
                  <to>
                    <xdr:col>18</xdr:col>
                    <xdr:colOff>609600</xdr:colOff>
                    <xdr:row>231</xdr:row>
                    <xdr:rowOff>485775</xdr:rowOff>
                  </to>
                </anchor>
              </controlPr>
            </control>
          </mc:Choice>
        </mc:AlternateContent>
        <mc:AlternateContent xmlns:mc="http://schemas.openxmlformats.org/markup-compatibility/2006">
          <mc:Choice Requires="x14">
            <control shapeId="34910" r:id="rId96" name="Check Box 94">
              <controlPr defaultSize="0" autoFill="0" autoLine="0" autoPict="0">
                <anchor moveWithCells="1">
                  <from>
                    <xdr:col>18</xdr:col>
                    <xdr:colOff>304800</xdr:colOff>
                    <xdr:row>232</xdr:row>
                    <xdr:rowOff>371475</xdr:rowOff>
                  </from>
                  <to>
                    <xdr:col>18</xdr:col>
                    <xdr:colOff>609600</xdr:colOff>
                    <xdr:row>232</xdr:row>
                    <xdr:rowOff>581025</xdr:rowOff>
                  </to>
                </anchor>
              </controlPr>
            </control>
          </mc:Choice>
        </mc:AlternateContent>
        <mc:AlternateContent xmlns:mc="http://schemas.openxmlformats.org/markup-compatibility/2006">
          <mc:Choice Requires="x14">
            <control shapeId="34911" r:id="rId97" name="Check Box 95">
              <controlPr defaultSize="0" autoFill="0" autoLine="0" autoPict="0">
                <anchor moveWithCells="1">
                  <from>
                    <xdr:col>18</xdr:col>
                    <xdr:colOff>304800</xdr:colOff>
                    <xdr:row>233</xdr:row>
                    <xdr:rowOff>381000</xdr:rowOff>
                  </from>
                  <to>
                    <xdr:col>18</xdr:col>
                    <xdr:colOff>609600</xdr:colOff>
                    <xdr:row>233</xdr:row>
                    <xdr:rowOff>600075</xdr:rowOff>
                  </to>
                </anchor>
              </controlPr>
            </control>
          </mc:Choice>
        </mc:AlternateContent>
        <mc:AlternateContent xmlns:mc="http://schemas.openxmlformats.org/markup-compatibility/2006">
          <mc:Choice Requires="x14">
            <control shapeId="34912" r:id="rId98" name="Check Box 96">
              <controlPr defaultSize="0" autoFill="0" autoLine="0" autoPict="0">
                <anchor moveWithCells="1">
                  <from>
                    <xdr:col>18</xdr:col>
                    <xdr:colOff>304800</xdr:colOff>
                    <xdr:row>239</xdr:row>
                    <xdr:rowOff>161925</xdr:rowOff>
                  </from>
                  <to>
                    <xdr:col>18</xdr:col>
                    <xdr:colOff>609600</xdr:colOff>
                    <xdr:row>239</xdr:row>
                    <xdr:rowOff>381000</xdr:rowOff>
                  </to>
                </anchor>
              </controlPr>
            </control>
          </mc:Choice>
        </mc:AlternateContent>
        <mc:AlternateContent xmlns:mc="http://schemas.openxmlformats.org/markup-compatibility/2006">
          <mc:Choice Requires="x14">
            <control shapeId="34913" r:id="rId99" name="Check Box 97">
              <controlPr defaultSize="0" autoFill="0" autoLine="0" autoPict="0">
                <anchor moveWithCells="1">
                  <from>
                    <xdr:col>18</xdr:col>
                    <xdr:colOff>304800</xdr:colOff>
                    <xdr:row>234</xdr:row>
                    <xdr:rowOff>266700</xdr:rowOff>
                  </from>
                  <to>
                    <xdr:col>18</xdr:col>
                    <xdr:colOff>609600</xdr:colOff>
                    <xdr:row>234</xdr:row>
                    <xdr:rowOff>485775</xdr:rowOff>
                  </to>
                </anchor>
              </controlPr>
            </control>
          </mc:Choice>
        </mc:AlternateContent>
        <mc:AlternateContent xmlns:mc="http://schemas.openxmlformats.org/markup-compatibility/2006">
          <mc:Choice Requires="x14">
            <control shapeId="34914" r:id="rId100" name="Check Box 98">
              <controlPr defaultSize="0" autoFill="0" autoLine="0" autoPict="0">
                <anchor moveWithCells="1">
                  <from>
                    <xdr:col>18</xdr:col>
                    <xdr:colOff>304800</xdr:colOff>
                    <xdr:row>237</xdr:row>
                    <xdr:rowOff>161925</xdr:rowOff>
                  </from>
                  <to>
                    <xdr:col>18</xdr:col>
                    <xdr:colOff>609600</xdr:colOff>
                    <xdr:row>237</xdr:row>
                    <xdr:rowOff>371475</xdr:rowOff>
                  </to>
                </anchor>
              </controlPr>
            </control>
          </mc:Choice>
        </mc:AlternateContent>
        <mc:AlternateContent xmlns:mc="http://schemas.openxmlformats.org/markup-compatibility/2006">
          <mc:Choice Requires="x14">
            <control shapeId="34915" r:id="rId101" name="Check Box 99">
              <controlPr defaultSize="0" autoFill="0" autoLine="0" autoPict="0">
                <anchor moveWithCells="1">
                  <from>
                    <xdr:col>18</xdr:col>
                    <xdr:colOff>304800</xdr:colOff>
                    <xdr:row>246</xdr:row>
                    <xdr:rowOff>133350</xdr:rowOff>
                  </from>
                  <to>
                    <xdr:col>18</xdr:col>
                    <xdr:colOff>609600</xdr:colOff>
                    <xdr:row>246</xdr:row>
                    <xdr:rowOff>352425</xdr:rowOff>
                  </to>
                </anchor>
              </controlPr>
            </control>
          </mc:Choice>
        </mc:AlternateContent>
        <mc:AlternateContent xmlns:mc="http://schemas.openxmlformats.org/markup-compatibility/2006">
          <mc:Choice Requires="x14">
            <control shapeId="34916" r:id="rId102" name="Check Box 100">
              <controlPr defaultSize="0" autoFill="0" autoLine="0" autoPict="0">
                <anchor moveWithCells="1">
                  <from>
                    <xdr:col>18</xdr:col>
                    <xdr:colOff>304800</xdr:colOff>
                    <xdr:row>248</xdr:row>
                    <xdr:rowOff>381000</xdr:rowOff>
                  </from>
                  <to>
                    <xdr:col>18</xdr:col>
                    <xdr:colOff>609600</xdr:colOff>
                    <xdr:row>248</xdr:row>
                    <xdr:rowOff>600075</xdr:rowOff>
                  </to>
                </anchor>
              </controlPr>
            </control>
          </mc:Choice>
        </mc:AlternateContent>
        <mc:AlternateContent xmlns:mc="http://schemas.openxmlformats.org/markup-compatibility/2006">
          <mc:Choice Requires="x14">
            <control shapeId="34917" r:id="rId103" name="Check Box 101">
              <controlPr defaultSize="0" autoFill="0" autoLine="0" autoPict="0">
                <anchor moveWithCells="1">
                  <from>
                    <xdr:col>18</xdr:col>
                    <xdr:colOff>304800</xdr:colOff>
                    <xdr:row>250</xdr:row>
                    <xdr:rowOff>304800</xdr:rowOff>
                  </from>
                  <to>
                    <xdr:col>18</xdr:col>
                    <xdr:colOff>609600</xdr:colOff>
                    <xdr:row>250</xdr:row>
                    <xdr:rowOff>533400</xdr:rowOff>
                  </to>
                </anchor>
              </controlPr>
            </control>
          </mc:Choice>
        </mc:AlternateContent>
        <mc:AlternateContent xmlns:mc="http://schemas.openxmlformats.org/markup-compatibility/2006">
          <mc:Choice Requires="x14">
            <control shapeId="34918" r:id="rId104" name="Check Box 102">
              <controlPr defaultSize="0" autoFill="0" autoLine="0" autoPict="0">
                <anchor moveWithCells="1">
                  <from>
                    <xdr:col>18</xdr:col>
                    <xdr:colOff>304800</xdr:colOff>
                    <xdr:row>247</xdr:row>
                    <xdr:rowOff>304800</xdr:rowOff>
                  </from>
                  <to>
                    <xdr:col>18</xdr:col>
                    <xdr:colOff>609600</xdr:colOff>
                    <xdr:row>247</xdr:row>
                    <xdr:rowOff>533400</xdr:rowOff>
                  </to>
                </anchor>
              </controlPr>
            </control>
          </mc:Choice>
        </mc:AlternateContent>
        <mc:AlternateContent xmlns:mc="http://schemas.openxmlformats.org/markup-compatibility/2006">
          <mc:Choice Requires="x14">
            <control shapeId="34919" r:id="rId105" name="Check Box 103">
              <controlPr defaultSize="0" autoFill="0" autoLine="0" autoPict="0">
                <anchor moveWithCells="1">
                  <from>
                    <xdr:col>18</xdr:col>
                    <xdr:colOff>304800</xdr:colOff>
                    <xdr:row>252</xdr:row>
                    <xdr:rowOff>200025</xdr:rowOff>
                  </from>
                  <to>
                    <xdr:col>18</xdr:col>
                    <xdr:colOff>609600</xdr:colOff>
                    <xdr:row>252</xdr:row>
                    <xdr:rowOff>419100</xdr:rowOff>
                  </to>
                </anchor>
              </controlPr>
            </control>
          </mc:Choice>
        </mc:AlternateContent>
        <mc:AlternateContent xmlns:mc="http://schemas.openxmlformats.org/markup-compatibility/2006">
          <mc:Choice Requires="x14">
            <control shapeId="34920" r:id="rId106" name="Check Box 104">
              <controlPr defaultSize="0" autoFill="0" autoLine="0" autoPict="0">
                <anchor moveWithCells="1">
                  <from>
                    <xdr:col>18</xdr:col>
                    <xdr:colOff>304800</xdr:colOff>
                    <xdr:row>253</xdr:row>
                    <xdr:rowOff>161925</xdr:rowOff>
                  </from>
                  <to>
                    <xdr:col>18</xdr:col>
                    <xdr:colOff>609600</xdr:colOff>
                    <xdr:row>253</xdr:row>
                    <xdr:rowOff>390525</xdr:rowOff>
                  </to>
                </anchor>
              </controlPr>
            </control>
          </mc:Choice>
        </mc:AlternateContent>
        <mc:AlternateContent xmlns:mc="http://schemas.openxmlformats.org/markup-compatibility/2006">
          <mc:Choice Requires="x14">
            <control shapeId="34921" r:id="rId107" name="Check Box 105">
              <controlPr defaultSize="0" autoFill="0" autoLine="0" autoPict="0">
                <anchor moveWithCells="1">
                  <from>
                    <xdr:col>18</xdr:col>
                    <xdr:colOff>304800</xdr:colOff>
                    <xdr:row>254</xdr:row>
                    <xdr:rowOff>200025</xdr:rowOff>
                  </from>
                  <to>
                    <xdr:col>18</xdr:col>
                    <xdr:colOff>609600</xdr:colOff>
                    <xdr:row>254</xdr:row>
                    <xdr:rowOff>419100</xdr:rowOff>
                  </to>
                </anchor>
              </controlPr>
            </control>
          </mc:Choice>
        </mc:AlternateContent>
        <mc:AlternateContent xmlns:mc="http://schemas.openxmlformats.org/markup-compatibility/2006">
          <mc:Choice Requires="x14">
            <control shapeId="34922" r:id="rId108" name="Check Box 106">
              <controlPr defaultSize="0" autoFill="0" autoLine="0" autoPict="0">
                <anchor moveWithCells="1">
                  <from>
                    <xdr:col>18</xdr:col>
                    <xdr:colOff>304800</xdr:colOff>
                    <xdr:row>261</xdr:row>
                    <xdr:rowOff>133350</xdr:rowOff>
                  </from>
                  <to>
                    <xdr:col>18</xdr:col>
                    <xdr:colOff>609600</xdr:colOff>
                    <xdr:row>261</xdr:row>
                    <xdr:rowOff>352425</xdr:rowOff>
                  </to>
                </anchor>
              </controlPr>
            </control>
          </mc:Choice>
        </mc:AlternateContent>
        <mc:AlternateContent xmlns:mc="http://schemas.openxmlformats.org/markup-compatibility/2006">
          <mc:Choice Requires="x14">
            <control shapeId="34923" r:id="rId109" name="Check Box 107">
              <controlPr defaultSize="0" autoFill="0" autoLine="0" autoPict="0">
                <anchor moveWithCells="1">
                  <from>
                    <xdr:col>18</xdr:col>
                    <xdr:colOff>304800</xdr:colOff>
                    <xdr:row>262</xdr:row>
                    <xdr:rowOff>381000</xdr:rowOff>
                  </from>
                  <to>
                    <xdr:col>18</xdr:col>
                    <xdr:colOff>609600</xdr:colOff>
                    <xdr:row>262</xdr:row>
                    <xdr:rowOff>600075</xdr:rowOff>
                  </to>
                </anchor>
              </controlPr>
            </control>
          </mc:Choice>
        </mc:AlternateContent>
        <mc:AlternateContent xmlns:mc="http://schemas.openxmlformats.org/markup-compatibility/2006">
          <mc:Choice Requires="x14">
            <control shapeId="34924" r:id="rId110" name="Check Box 108">
              <controlPr defaultSize="0" autoFill="0" autoLine="0" autoPict="0">
                <anchor moveWithCells="1">
                  <from>
                    <xdr:col>18</xdr:col>
                    <xdr:colOff>304800</xdr:colOff>
                    <xdr:row>265</xdr:row>
                    <xdr:rowOff>123825</xdr:rowOff>
                  </from>
                  <to>
                    <xdr:col>18</xdr:col>
                    <xdr:colOff>609600</xdr:colOff>
                    <xdr:row>265</xdr:row>
                    <xdr:rowOff>342900</xdr:rowOff>
                  </to>
                </anchor>
              </controlPr>
            </control>
          </mc:Choice>
        </mc:AlternateContent>
        <mc:AlternateContent xmlns:mc="http://schemas.openxmlformats.org/markup-compatibility/2006">
          <mc:Choice Requires="x14">
            <control shapeId="34925" r:id="rId111" name="Check Box 109">
              <controlPr defaultSize="0" autoFill="0" autoLine="0" autoPict="0">
                <anchor moveWithCells="1">
                  <from>
                    <xdr:col>18</xdr:col>
                    <xdr:colOff>304800</xdr:colOff>
                    <xdr:row>266</xdr:row>
                    <xdr:rowOff>161925</xdr:rowOff>
                  </from>
                  <to>
                    <xdr:col>18</xdr:col>
                    <xdr:colOff>609600</xdr:colOff>
                    <xdr:row>266</xdr:row>
                    <xdr:rowOff>381000</xdr:rowOff>
                  </to>
                </anchor>
              </controlPr>
            </control>
          </mc:Choice>
        </mc:AlternateContent>
        <mc:AlternateContent xmlns:mc="http://schemas.openxmlformats.org/markup-compatibility/2006">
          <mc:Choice Requires="x14">
            <control shapeId="34926" r:id="rId112" name="Check Box 110">
              <controlPr defaultSize="0" autoFill="0" autoLine="0" autoPict="0">
                <anchor moveWithCells="1">
                  <from>
                    <xdr:col>18</xdr:col>
                    <xdr:colOff>304800</xdr:colOff>
                    <xdr:row>263</xdr:row>
                    <xdr:rowOff>219075</xdr:rowOff>
                  </from>
                  <to>
                    <xdr:col>18</xdr:col>
                    <xdr:colOff>609600</xdr:colOff>
                    <xdr:row>263</xdr:row>
                    <xdr:rowOff>438150</xdr:rowOff>
                  </to>
                </anchor>
              </controlPr>
            </control>
          </mc:Choice>
        </mc:AlternateContent>
        <mc:AlternateContent xmlns:mc="http://schemas.openxmlformats.org/markup-compatibility/2006">
          <mc:Choice Requires="x14">
            <control shapeId="34927" r:id="rId113" name="Check Box 111">
              <controlPr defaultSize="0" autoFill="0" autoLine="0" autoPict="0">
                <anchor moveWithCells="1">
                  <from>
                    <xdr:col>18</xdr:col>
                    <xdr:colOff>314325</xdr:colOff>
                    <xdr:row>273</xdr:row>
                    <xdr:rowOff>228600</xdr:rowOff>
                  </from>
                  <to>
                    <xdr:col>18</xdr:col>
                    <xdr:colOff>628650</xdr:colOff>
                    <xdr:row>273</xdr:row>
                    <xdr:rowOff>438150</xdr:rowOff>
                  </to>
                </anchor>
              </controlPr>
            </control>
          </mc:Choice>
        </mc:AlternateContent>
        <mc:AlternateContent xmlns:mc="http://schemas.openxmlformats.org/markup-compatibility/2006">
          <mc:Choice Requires="x14">
            <control shapeId="34928" r:id="rId114" name="Check Box 112">
              <controlPr defaultSize="0" autoFill="0" autoLine="0" autoPict="0">
                <anchor moveWithCells="1">
                  <from>
                    <xdr:col>18</xdr:col>
                    <xdr:colOff>314325</xdr:colOff>
                    <xdr:row>275</xdr:row>
                    <xdr:rowOff>247650</xdr:rowOff>
                  </from>
                  <to>
                    <xdr:col>18</xdr:col>
                    <xdr:colOff>628650</xdr:colOff>
                    <xdr:row>275</xdr:row>
                    <xdr:rowOff>466725</xdr:rowOff>
                  </to>
                </anchor>
              </controlPr>
            </control>
          </mc:Choice>
        </mc:AlternateContent>
        <mc:AlternateContent xmlns:mc="http://schemas.openxmlformats.org/markup-compatibility/2006">
          <mc:Choice Requires="x14">
            <control shapeId="34929" r:id="rId115" name="Check Box 113">
              <controlPr defaultSize="0" autoFill="0" autoLine="0" autoPict="0">
                <anchor moveWithCells="1">
                  <from>
                    <xdr:col>18</xdr:col>
                    <xdr:colOff>314325</xdr:colOff>
                    <xdr:row>276</xdr:row>
                    <xdr:rowOff>180975</xdr:rowOff>
                  </from>
                  <to>
                    <xdr:col>18</xdr:col>
                    <xdr:colOff>628650</xdr:colOff>
                    <xdr:row>276</xdr:row>
                    <xdr:rowOff>409575</xdr:rowOff>
                  </to>
                </anchor>
              </controlPr>
            </control>
          </mc:Choice>
        </mc:AlternateContent>
        <mc:AlternateContent xmlns:mc="http://schemas.openxmlformats.org/markup-compatibility/2006">
          <mc:Choice Requires="x14">
            <control shapeId="34930" r:id="rId116" name="Check Box 114">
              <controlPr defaultSize="0" autoFill="0" autoLine="0" autoPict="0">
                <anchor moveWithCells="1">
                  <from>
                    <xdr:col>18</xdr:col>
                    <xdr:colOff>314325</xdr:colOff>
                    <xdr:row>279</xdr:row>
                    <xdr:rowOff>152400</xdr:rowOff>
                  </from>
                  <to>
                    <xdr:col>18</xdr:col>
                    <xdr:colOff>628650</xdr:colOff>
                    <xdr:row>279</xdr:row>
                    <xdr:rowOff>371475</xdr:rowOff>
                  </to>
                </anchor>
              </controlPr>
            </control>
          </mc:Choice>
        </mc:AlternateContent>
        <mc:AlternateContent xmlns:mc="http://schemas.openxmlformats.org/markup-compatibility/2006">
          <mc:Choice Requires="x14">
            <control shapeId="34931" r:id="rId117" name="Check Box 115">
              <controlPr defaultSize="0" autoFill="0" autoLine="0" autoPict="0">
                <anchor moveWithCells="1">
                  <from>
                    <xdr:col>18</xdr:col>
                    <xdr:colOff>314325</xdr:colOff>
                    <xdr:row>277</xdr:row>
                    <xdr:rowOff>161925</xdr:rowOff>
                  </from>
                  <to>
                    <xdr:col>18</xdr:col>
                    <xdr:colOff>628650</xdr:colOff>
                    <xdr:row>277</xdr:row>
                    <xdr:rowOff>381000</xdr:rowOff>
                  </to>
                </anchor>
              </controlPr>
            </control>
          </mc:Choice>
        </mc:AlternateContent>
        <mc:AlternateContent xmlns:mc="http://schemas.openxmlformats.org/markup-compatibility/2006">
          <mc:Choice Requires="x14">
            <control shapeId="34932" r:id="rId118" name="Check Box 116">
              <controlPr defaultSize="0" autoFill="0" autoLine="0" autoPict="0">
                <anchor moveWithCells="1">
                  <from>
                    <xdr:col>18</xdr:col>
                    <xdr:colOff>314325</xdr:colOff>
                    <xdr:row>280</xdr:row>
                    <xdr:rowOff>209550</xdr:rowOff>
                  </from>
                  <to>
                    <xdr:col>18</xdr:col>
                    <xdr:colOff>628650</xdr:colOff>
                    <xdr:row>280</xdr:row>
                    <xdr:rowOff>438150</xdr:rowOff>
                  </to>
                </anchor>
              </controlPr>
            </control>
          </mc:Choice>
        </mc:AlternateContent>
        <mc:AlternateContent xmlns:mc="http://schemas.openxmlformats.org/markup-compatibility/2006">
          <mc:Choice Requires="x14">
            <control shapeId="34933" r:id="rId119" name="Check Box 117">
              <controlPr defaultSize="0" autoFill="0" autoLine="0" autoPict="0">
                <anchor moveWithCells="1">
                  <from>
                    <xdr:col>18</xdr:col>
                    <xdr:colOff>295275</xdr:colOff>
                    <xdr:row>300</xdr:row>
                    <xdr:rowOff>152400</xdr:rowOff>
                  </from>
                  <to>
                    <xdr:col>18</xdr:col>
                    <xdr:colOff>609600</xdr:colOff>
                    <xdr:row>300</xdr:row>
                    <xdr:rowOff>371475</xdr:rowOff>
                  </to>
                </anchor>
              </controlPr>
            </control>
          </mc:Choice>
        </mc:AlternateContent>
        <mc:AlternateContent xmlns:mc="http://schemas.openxmlformats.org/markup-compatibility/2006">
          <mc:Choice Requires="x14">
            <control shapeId="34934" r:id="rId120" name="Check Box 118">
              <controlPr defaultSize="0" autoFill="0" autoLine="0" autoPict="0">
                <anchor moveWithCells="1">
                  <from>
                    <xdr:col>18</xdr:col>
                    <xdr:colOff>314325</xdr:colOff>
                    <xdr:row>296</xdr:row>
                    <xdr:rowOff>152400</xdr:rowOff>
                  </from>
                  <to>
                    <xdr:col>18</xdr:col>
                    <xdr:colOff>628650</xdr:colOff>
                    <xdr:row>296</xdr:row>
                    <xdr:rowOff>371475</xdr:rowOff>
                  </to>
                </anchor>
              </controlPr>
            </control>
          </mc:Choice>
        </mc:AlternateContent>
        <mc:AlternateContent xmlns:mc="http://schemas.openxmlformats.org/markup-compatibility/2006">
          <mc:Choice Requires="x14">
            <control shapeId="34935" r:id="rId121" name="Check Box 119">
              <controlPr defaultSize="0" autoFill="0" autoLine="0" autoPict="0">
                <anchor moveWithCells="1">
                  <from>
                    <xdr:col>18</xdr:col>
                    <xdr:colOff>314325</xdr:colOff>
                    <xdr:row>295</xdr:row>
                    <xdr:rowOff>152400</xdr:rowOff>
                  </from>
                  <to>
                    <xdr:col>18</xdr:col>
                    <xdr:colOff>628650</xdr:colOff>
                    <xdr:row>295</xdr:row>
                    <xdr:rowOff>371475</xdr:rowOff>
                  </to>
                </anchor>
              </controlPr>
            </control>
          </mc:Choice>
        </mc:AlternateContent>
        <mc:AlternateContent xmlns:mc="http://schemas.openxmlformats.org/markup-compatibility/2006">
          <mc:Choice Requires="x14">
            <control shapeId="34936" r:id="rId122" name="Check Box 120">
              <controlPr defaultSize="0" autoFill="0" autoLine="0" autoPict="0">
                <anchor moveWithCells="1">
                  <from>
                    <xdr:col>18</xdr:col>
                    <xdr:colOff>314325</xdr:colOff>
                    <xdr:row>294</xdr:row>
                    <xdr:rowOff>152400</xdr:rowOff>
                  </from>
                  <to>
                    <xdr:col>18</xdr:col>
                    <xdr:colOff>628650</xdr:colOff>
                    <xdr:row>294</xdr:row>
                    <xdr:rowOff>371475</xdr:rowOff>
                  </to>
                </anchor>
              </controlPr>
            </control>
          </mc:Choice>
        </mc:AlternateContent>
        <mc:AlternateContent xmlns:mc="http://schemas.openxmlformats.org/markup-compatibility/2006">
          <mc:Choice Requires="x14">
            <control shapeId="34937" r:id="rId123" name="Check Box 121">
              <controlPr defaultSize="0" autoFill="0" autoLine="0" autoPict="0">
                <anchor moveWithCells="1">
                  <from>
                    <xdr:col>18</xdr:col>
                    <xdr:colOff>314325</xdr:colOff>
                    <xdr:row>293</xdr:row>
                    <xdr:rowOff>152400</xdr:rowOff>
                  </from>
                  <to>
                    <xdr:col>18</xdr:col>
                    <xdr:colOff>628650</xdr:colOff>
                    <xdr:row>293</xdr:row>
                    <xdr:rowOff>371475</xdr:rowOff>
                  </to>
                </anchor>
              </controlPr>
            </control>
          </mc:Choice>
        </mc:AlternateContent>
        <mc:AlternateContent xmlns:mc="http://schemas.openxmlformats.org/markup-compatibility/2006">
          <mc:Choice Requires="x14">
            <control shapeId="34938" r:id="rId124" name="Check Box 122">
              <controlPr defaultSize="0" autoFill="0" autoLine="0" autoPict="0">
                <anchor moveWithCells="1">
                  <from>
                    <xdr:col>18</xdr:col>
                    <xdr:colOff>314325</xdr:colOff>
                    <xdr:row>291</xdr:row>
                    <xdr:rowOff>152400</xdr:rowOff>
                  </from>
                  <to>
                    <xdr:col>18</xdr:col>
                    <xdr:colOff>628650</xdr:colOff>
                    <xdr:row>291</xdr:row>
                    <xdr:rowOff>371475</xdr:rowOff>
                  </to>
                </anchor>
              </controlPr>
            </control>
          </mc:Choice>
        </mc:AlternateContent>
        <mc:AlternateContent xmlns:mc="http://schemas.openxmlformats.org/markup-compatibility/2006">
          <mc:Choice Requires="x14">
            <control shapeId="34939" r:id="rId125" name="Check Box 123">
              <controlPr defaultSize="0" autoFill="0" autoLine="0" autoPict="0">
                <anchor moveWithCells="1">
                  <from>
                    <xdr:col>18</xdr:col>
                    <xdr:colOff>314325</xdr:colOff>
                    <xdr:row>291</xdr:row>
                    <xdr:rowOff>152400</xdr:rowOff>
                  </from>
                  <to>
                    <xdr:col>18</xdr:col>
                    <xdr:colOff>628650</xdr:colOff>
                    <xdr:row>291</xdr:row>
                    <xdr:rowOff>371475</xdr:rowOff>
                  </to>
                </anchor>
              </controlPr>
            </control>
          </mc:Choice>
        </mc:AlternateContent>
        <mc:AlternateContent xmlns:mc="http://schemas.openxmlformats.org/markup-compatibility/2006">
          <mc:Choice Requires="x14">
            <control shapeId="34940" r:id="rId126" name="Check Box 124">
              <controlPr defaultSize="0" autoFill="0" autoLine="0" autoPict="0">
                <anchor moveWithCells="1">
                  <from>
                    <xdr:col>18</xdr:col>
                    <xdr:colOff>314325</xdr:colOff>
                    <xdr:row>293</xdr:row>
                    <xdr:rowOff>142875</xdr:rowOff>
                  </from>
                  <to>
                    <xdr:col>18</xdr:col>
                    <xdr:colOff>628650</xdr:colOff>
                    <xdr:row>293</xdr:row>
                    <xdr:rowOff>371475</xdr:rowOff>
                  </to>
                </anchor>
              </controlPr>
            </control>
          </mc:Choice>
        </mc:AlternateContent>
        <mc:AlternateContent xmlns:mc="http://schemas.openxmlformats.org/markup-compatibility/2006">
          <mc:Choice Requires="x14">
            <control shapeId="34941" r:id="rId127" name="Check Box 125">
              <controlPr defaultSize="0" autoFill="0" autoLine="0" autoPict="0">
                <anchor moveWithCells="1">
                  <from>
                    <xdr:col>18</xdr:col>
                    <xdr:colOff>314325</xdr:colOff>
                    <xdr:row>294</xdr:row>
                    <xdr:rowOff>142875</xdr:rowOff>
                  </from>
                  <to>
                    <xdr:col>18</xdr:col>
                    <xdr:colOff>628650</xdr:colOff>
                    <xdr:row>294</xdr:row>
                    <xdr:rowOff>371475</xdr:rowOff>
                  </to>
                </anchor>
              </controlPr>
            </control>
          </mc:Choice>
        </mc:AlternateContent>
        <mc:AlternateContent xmlns:mc="http://schemas.openxmlformats.org/markup-compatibility/2006">
          <mc:Choice Requires="x14">
            <control shapeId="34942" r:id="rId128" name="Check Box 126">
              <controlPr defaultSize="0" autoFill="0" autoLine="0" autoPict="0">
                <anchor moveWithCells="1">
                  <from>
                    <xdr:col>18</xdr:col>
                    <xdr:colOff>314325</xdr:colOff>
                    <xdr:row>295</xdr:row>
                    <xdr:rowOff>142875</xdr:rowOff>
                  </from>
                  <to>
                    <xdr:col>18</xdr:col>
                    <xdr:colOff>628650</xdr:colOff>
                    <xdr:row>295</xdr:row>
                    <xdr:rowOff>371475</xdr:rowOff>
                  </to>
                </anchor>
              </controlPr>
            </control>
          </mc:Choice>
        </mc:AlternateContent>
        <mc:AlternateContent xmlns:mc="http://schemas.openxmlformats.org/markup-compatibility/2006">
          <mc:Choice Requires="x14">
            <control shapeId="34943" r:id="rId129" name="Check Box 127">
              <controlPr defaultSize="0" autoFill="0" autoLine="0" autoPict="0">
                <anchor moveWithCells="1">
                  <from>
                    <xdr:col>18</xdr:col>
                    <xdr:colOff>314325</xdr:colOff>
                    <xdr:row>296</xdr:row>
                    <xdr:rowOff>142875</xdr:rowOff>
                  </from>
                  <to>
                    <xdr:col>18</xdr:col>
                    <xdr:colOff>628650</xdr:colOff>
                    <xdr:row>296</xdr:row>
                    <xdr:rowOff>371475</xdr:rowOff>
                  </to>
                </anchor>
              </controlPr>
            </control>
          </mc:Choice>
        </mc:AlternateContent>
        <mc:AlternateContent xmlns:mc="http://schemas.openxmlformats.org/markup-compatibility/2006">
          <mc:Choice Requires="x14">
            <control shapeId="34944" r:id="rId130" name="Check Box 128">
              <controlPr defaultSize="0" autoFill="0" autoLine="0" autoPict="0">
                <anchor moveWithCells="1">
                  <from>
                    <xdr:col>18</xdr:col>
                    <xdr:colOff>295275</xdr:colOff>
                    <xdr:row>298</xdr:row>
                    <xdr:rowOff>228600</xdr:rowOff>
                  </from>
                  <to>
                    <xdr:col>18</xdr:col>
                    <xdr:colOff>600075</xdr:colOff>
                    <xdr:row>298</xdr:row>
                    <xdr:rowOff>447675</xdr:rowOff>
                  </to>
                </anchor>
              </controlPr>
            </control>
          </mc:Choice>
        </mc:AlternateContent>
        <mc:AlternateContent xmlns:mc="http://schemas.openxmlformats.org/markup-compatibility/2006">
          <mc:Choice Requires="x14">
            <control shapeId="34945" r:id="rId131" name="Check Box 129">
              <controlPr defaultSize="0" autoFill="0" autoLine="0" autoPict="0">
                <anchor moveWithCells="1">
                  <from>
                    <xdr:col>18</xdr:col>
                    <xdr:colOff>295275</xdr:colOff>
                    <xdr:row>299</xdr:row>
                    <xdr:rowOff>266700</xdr:rowOff>
                  </from>
                  <to>
                    <xdr:col>18</xdr:col>
                    <xdr:colOff>600075</xdr:colOff>
                    <xdr:row>299</xdr:row>
                    <xdr:rowOff>485775</xdr:rowOff>
                  </to>
                </anchor>
              </controlPr>
            </control>
          </mc:Choice>
        </mc:AlternateContent>
        <mc:AlternateContent xmlns:mc="http://schemas.openxmlformats.org/markup-compatibility/2006">
          <mc:Choice Requires="x14">
            <control shapeId="34946" r:id="rId132" name="Check Box 130">
              <controlPr defaultSize="0" autoFill="0" autoLine="0" autoPict="0">
                <anchor moveWithCells="1">
                  <from>
                    <xdr:col>18</xdr:col>
                    <xdr:colOff>304800</xdr:colOff>
                    <xdr:row>226</xdr:row>
                    <xdr:rowOff>219075</xdr:rowOff>
                  </from>
                  <to>
                    <xdr:col>18</xdr:col>
                    <xdr:colOff>609600</xdr:colOff>
                    <xdr:row>226</xdr:row>
                    <xdr:rowOff>438150</xdr:rowOff>
                  </to>
                </anchor>
              </controlPr>
            </control>
          </mc:Choice>
        </mc:AlternateContent>
        <mc:AlternateContent xmlns:mc="http://schemas.openxmlformats.org/markup-compatibility/2006">
          <mc:Choice Requires="x14">
            <control shapeId="34947" r:id="rId133" name="Check Box 131">
              <controlPr defaultSize="0" autoFill="0" autoLine="0" autoPict="0">
                <anchor moveWithCells="1">
                  <from>
                    <xdr:col>18</xdr:col>
                    <xdr:colOff>314325</xdr:colOff>
                    <xdr:row>278</xdr:row>
                    <xdr:rowOff>257175</xdr:rowOff>
                  </from>
                  <to>
                    <xdr:col>18</xdr:col>
                    <xdr:colOff>628650</xdr:colOff>
                    <xdr:row>278</xdr:row>
                    <xdr:rowOff>476250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U508"/>
  <sheetViews>
    <sheetView showGridLines="0" showRowColHeaders="0" zoomScale="90" zoomScaleNormal="90" workbookViewId="0">
      <selection activeCell="B22" sqref="B22:C22"/>
    </sheetView>
  </sheetViews>
  <sheetFormatPr baseColWidth="10" defaultRowHeight="15" x14ac:dyDescent="0.25"/>
  <cols>
    <col min="1" max="1" width="30" style="6" customWidth="1"/>
    <col min="2" max="4" width="16.42578125" style="6" customWidth="1"/>
    <col min="5" max="5" width="16.42578125" style="200" customWidth="1"/>
    <col min="6" max="6" width="11.42578125" style="6" customWidth="1"/>
    <col min="7" max="7" width="27" style="1" customWidth="1"/>
    <col min="8" max="8" width="16.5703125" style="1" customWidth="1"/>
    <col min="9" max="9" width="13.42578125" style="198" customWidth="1"/>
    <col min="10" max="11" width="19.28515625" style="1" customWidth="1"/>
    <col min="12" max="12" width="19.28515625" customWidth="1"/>
    <col min="13" max="16384" width="11.42578125" style="6"/>
  </cols>
  <sheetData>
    <row r="1" spans="5:11" ht="36" customHeight="1" x14ac:dyDescent="0.25">
      <c r="G1" s="179"/>
      <c r="H1"/>
      <c r="I1" s="197"/>
      <c r="J1"/>
      <c r="K1" s="6"/>
    </row>
    <row r="2" spans="5:11" customFormat="1" ht="38.25" customHeight="1" x14ac:dyDescent="0.25">
      <c r="E2" s="197"/>
      <c r="I2" s="197"/>
    </row>
    <row r="3" spans="5:11" customFormat="1" ht="38.25" customHeight="1" x14ac:dyDescent="0.25">
      <c r="E3" s="197"/>
      <c r="I3" s="197"/>
    </row>
    <row r="4" spans="5:11" customFormat="1" ht="38.25" customHeight="1" x14ac:dyDescent="0.25">
      <c r="E4" s="197"/>
      <c r="I4" s="197"/>
    </row>
    <row r="5" spans="5:11" customFormat="1" ht="38.25" customHeight="1" x14ac:dyDescent="0.25">
      <c r="E5" s="197"/>
      <c r="I5" s="197"/>
    </row>
    <row r="6" spans="5:11" customFormat="1" ht="38.25" customHeight="1" x14ac:dyDescent="0.25">
      <c r="E6" s="197"/>
      <c r="I6" s="197"/>
    </row>
    <row r="7" spans="5:11" customFormat="1" ht="38.25" customHeight="1" x14ac:dyDescent="0.25">
      <c r="E7" s="197"/>
      <c r="I7" s="197"/>
    </row>
    <row r="8" spans="5:11" customFormat="1" ht="38.25" customHeight="1" x14ac:dyDescent="0.25">
      <c r="E8" s="197"/>
      <c r="I8" s="197"/>
    </row>
    <row r="9" spans="5:11" customFormat="1" ht="38.25" customHeight="1" x14ac:dyDescent="0.25">
      <c r="E9" s="197"/>
      <c r="I9" s="197"/>
    </row>
    <row r="10" spans="5:11" customFormat="1" ht="38.25" customHeight="1" x14ac:dyDescent="0.25">
      <c r="E10" s="197"/>
      <c r="I10" s="197"/>
    </row>
    <row r="11" spans="5:11" customFormat="1" ht="38.25" customHeight="1" x14ac:dyDescent="0.25">
      <c r="E11" s="197"/>
      <c r="I11" s="197"/>
    </row>
    <row r="12" spans="5:11" customFormat="1" ht="38.25" customHeight="1" x14ac:dyDescent="0.25">
      <c r="E12" s="197"/>
      <c r="I12" s="197"/>
    </row>
    <row r="13" spans="5:11" customFormat="1" ht="38.25" customHeight="1" x14ac:dyDescent="0.25">
      <c r="E13" s="197"/>
      <c r="I13" s="197"/>
    </row>
    <row r="14" spans="5:11" customFormat="1" ht="38.25" customHeight="1" x14ac:dyDescent="0.25">
      <c r="E14" s="197"/>
      <c r="I14" s="197"/>
    </row>
    <row r="15" spans="5:11" customFormat="1" ht="38.25" customHeight="1" x14ac:dyDescent="0.25">
      <c r="E15" s="197"/>
      <c r="I15" s="197"/>
    </row>
    <row r="16" spans="5:11" customFormat="1" ht="38.25" customHeight="1" x14ac:dyDescent="0.25">
      <c r="E16" s="197"/>
      <c r="I16" s="197"/>
    </row>
    <row r="17" spans="1:21" customFormat="1" ht="38.25" customHeight="1" x14ac:dyDescent="0.25">
      <c r="A17" s="622" t="s">
        <v>1140</v>
      </c>
      <c r="E17" s="197"/>
      <c r="I17" s="197"/>
    </row>
    <row r="18" spans="1:21" customFormat="1" ht="38.25" customHeight="1" x14ac:dyDescent="0.25">
      <c r="A18" s="750" t="str">
        <f>IF(Datos!E3&lt;&gt;"",Datos!E3,IF(Datos!E4&lt;&gt;"",Datos!E4,IF(Datos!E5&lt;&gt;"",Datos!E5,IF(Datos!E6&lt;&gt;"",Datos!E6,IF(Datos!E7&lt;&gt;"",Datos!E7,IF(Datos!E8&lt;&gt;"",Datos!E8,IF(Datos!E9&lt;&gt;"",Datos!E9,IF(Datos!E10&lt;&gt;"",Datos!E10))))))))</f>
        <v> JABIL MEXICO INVESTMENT, S. DE R.L. DE C.V.</v>
      </c>
      <c r="B18" s="750"/>
      <c r="C18" s="750"/>
      <c r="E18" s="197"/>
      <c r="I18" s="197"/>
    </row>
    <row r="19" spans="1:21" ht="38.25" customHeight="1" x14ac:dyDescent="0.25"/>
    <row r="20" spans="1:21" ht="23.25" customHeight="1" x14ac:dyDescent="0.25"/>
    <row r="21" spans="1:21" ht="22.5" customHeight="1" x14ac:dyDescent="0.25">
      <c r="A21" s="527"/>
      <c r="B21" s="731"/>
      <c r="C21" s="731"/>
      <c r="D21" s="731"/>
      <c r="E21" s="731"/>
    </row>
    <row r="22" spans="1:21" ht="22.5" customHeight="1" x14ac:dyDescent="0.25">
      <c r="A22" s="527"/>
      <c r="B22" s="749"/>
      <c r="C22" s="749"/>
    </row>
    <row r="23" spans="1:21" ht="25.5" customHeight="1" x14ac:dyDescent="0.25"/>
    <row r="24" spans="1:21" ht="25.5" customHeight="1" x14ac:dyDescent="0.25"/>
    <row r="25" spans="1:21" ht="42.75" customHeight="1" x14ac:dyDescent="0.25">
      <c r="A25" s="735" t="s">
        <v>1098</v>
      </c>
      <c r="B25" s="735"/>
      <c r="C25" s="735"/>
      <c r="D25" s="735"/>
      <c r="E25" s="735"/>
      <c r="F25" s="735"/>
    </row>
    <row r="26" spans="1:21" ht="8.25" customHeight="1" x14ac:dyDescent="0.25">
      <c r="A26" s="735"/>
      <c r="B26" s="735"/>
      <c r="C26" s="735"/>
      <c r="D26" s="735"/>
      <c r="E26" s="735"/>
      <c r="F26" s="735"/>
    </row>
    <row r="27" spans="1:21" ht="52.5" customHeight="1" x14ac:dyDescent="0.25">
      <c r="A27" s="751" t="s">
        <v>1097</v>
      </c>
      <c r="B27" s="735"/>
      <c r="C27" s="735"/>
      <c r="H27" s="180"/>
      <c r="I27" s="201"/>
    </row>
    <row r="28" spans="1:21" ht="21.75" customHeight="1" x14ac:dyDescent="0.25">
      <c r="A28" s="1" t="s">
        <v>1099</v>
      </c>
      <c r="G28" s="6"/>
      <c r="H28" s="6"/>
      <c r="I28" s="6"/>
      <c r="J28"/>
      <c r="K28"/>
      <c r="M28"/>
      <c r="N28"/>
      <c r="O28"/>
      <c r="P28"/>
      <c r="Q28"/>
      <c r="R28"/>
      <c r="S28"/>
      <c r="T28"/>
      <c r="U28"/>
    </row>
    <row r="29" spans="1:21" ht="22.5" customHeight="1" x14ac:dyDescent="0.25">
      <c r="A29" s="736" t="s">
        <v>1128</v>
      </c>
      <c r="B29" s="736"/>
      <c r="C29" s="736"/>
      <c r="D29" s="736"/>
      <c r="E29" s="736"/>
      <c r="F29" s="736"/>
      <c r="G29" s="553"/>
      <c r="H29" s="553"/>
      <c r="I29" s="553"/>
      <c r="J29"/>
      <c r="K29"/>
      <c r="M29"/>
      <c r="N29"/>
      <c r="O29"/>
      <c r="P29"/>
      <c r="Q29"/>
      <c r="R29"/>
      <c r="S29"/>
      <c r="T29"/>
      <c r="U29"/>
    </row>
    <row r="30" spans="1:21" ht="7.5" customHeight="1" x14ac:dyDescent="0.25">
      <c r="J30"/>
      <c r="K30"/>
      <c r="M30"/>
      <c r="N30"/>
      <c r="O30"/>
      <c r="P30"/>
      <c r="Q30"/>
      <c r="R30"/>
      <c r="S30"/>
      <c r="T30"/>
      <c r="U30"/>
    </row>
    <row r="31" spans="1:21" ht="106.5" customHeight="1" x14ac:dyDescent="0.25">
      <c r="A31" s="737" t="s">
        <v>864</v>
      </c>
      <c r="B31" s="737"/>
      <c r="C31" s="737"/>
      <c r="D31" s="737"/>
      <c r="E31" s="737"/>
      <c r="F31" s="737"/>
      <c r="J31"/>
      <c r="K31"/>
      <c r="M31"/>
      <c r="N31"/>
      <c r="O31"/>
      <c r="P31"/>
      <c r="Q31"/>
      <c r="R31"/>
      <c r="S31"/>
      <c r="T31"/>
      <c r="U31"/>
    </row>
    <row r="32" spans="1:21" ht="11.25" customHeight="1" x14ac:dyDescent="0.25">
      <c r="J32"/>
      <c r="K32"/>
      <c r="M32"/>
      <c r="N32"/>
      <c r="O32"/>
      <c r="P32"/>
      <c r="Q32"/>
      <c r="R32"/>
      <c r="S32"/>
      <c r="T32"/>
      <c r="U32"/>
    </row>
    <row r="33" spans="1:21" ht="187.5" customHeight="1" x14ac:dyDescent="0.25">
      <c r="B33" s="546">
        <f>'1.5 a 5 Grande'!Z4</f>
        <v>0</v>
      </c>
      <c r="C33" s="546">
        <f>D33-B33</f>
        <v>1</v>
      </c>
      <c r="D33" s="547">
        <v>1</v>
      </c>
      <c r="J33"/>
      <c r="K33"/>
      <c r="M33"/>
      <c r="N33"/>
      <c r="O33"/>
      <c r="P33"/>
      <c r="Q33"/>
      <c r="R33"/>
      <c r="S33"/>
      <c r="T33"/>
      <c r="U33"/>
    </row>
    <row r="34" spans="1:21" ht="7.5" customHeight="1" x14ac:dyDescent="0.25">
      <c r="J34"/>
      <c r="K34"/>
      <c r="M34"/>
      <c r="N34"/>
      <c r="O34"/>
      <c r="P34"/>
      <c r="Q34"/>
      <c r="R34"/>
      <c r="S34"/>
      <c r="T34"/>
      <c r="U34"/>
    </row>
    <row r="35" spans="1:21" ht="24" customHeight="1" x14ac:dyDescent="0.25">
      <c r="A35" s="727" t="s">
        <v>1129</v>
      </c>
      <c r="B35" s="727"/>
      <c r="C35" s="727"/>
      <c r="D35" s="727"/>
      <c r="E35" s="727"/>
      <c r="F35" s="727"/>
      <c r="G35" s="6"/>
      <c r="J35"/>
      <c r="K35"/>
      <c r="M35"/>
      <c r="N35"/>
      <c r="O35"/>
      <c r="P35"/>
      <c r="Q35"/>
      <c r="R35"/>
      <c r="S35"/>
      <c r="T35"/>
      <c r="U35"/>
    </row>
    <row r="36" spans="1:21" ht="165.75" customHeight="1" x14ac:dyDescent="0.25">
      <c r="A36" s="732" t="s">
        <v>902</v>
      </c>
      <c r="B36" s="732"/>
      <c r="C36" s="732"/>
      <c r="D36" s="732"/>
      <c r="E36" s="732"/>
      <c r="F36" s="732"/>
      <c r="G36" s="6"/>
      <c r="H36" s="6"/>
      <c r="I36" s="6"/>
      <c r="K36" s="202"/>
    </row>
    <row r="37" spans="1:21" ht="7.5" customHeight="1" x14ac:dyDescent="0.25">
      <c r="G37" s="552"/>
      <c r="H37" s="552"/>
      <c r="I37" s="552"/>
      <c r="K37" s="202"/>
    </row>
    <row r="38" spans="1:21" ht="187.5" customHeight="1" x14ac:dyDescent="0.25">
      <c r="B38" s="546">
        <f>'1.5 a 5 Grande'!Z96</f>
        <v>0</v>
      </c>
      <c r="C38" s="546">
        <f>D38-B38</f>
        <v>1</v>
      </c>
      <c r="D38" s="547">
        <v>1</v>
      </c>
    </row>
    <row r="39" spans="1:21" ht="11.25" customHeight="1" x14ac:dyDescent="0.25">
      <c r="G39" s="182"/>
      <c r="H39" s="181"/>
    </row>
    <row r="40" spans="1:21" ht="22.5" customHeight="1" x14ac:dyDescent="0.25">
      <c r="A40" s="733" t="s">
        <v>1130</v>
      </c>
      <c r="B40" s="733"/>
      <c r="C40" s="733"/>
      <c r="D40" s="733"/>
      <c r="E40" s="733"/>
      <c r="F40" s="733"/>
      <c r="G40" s="6"/>
    </row>
    <row r="41" spans="1:21" ht="171.75" customHeight="1" x14ac:dyDescent="0.25">
      <c r="A41" s="728" t="s">
        <v>865</v>
      </c>
      <c r="B41" s="728"/>
      <c r="C41" s="728"/>
      <c r="D41" s="728"/>
      <c r="E41" s="728"/>
      <c r="F41" s="728"/>
      <c r="G41" s="6"/>
      <c r="H41" s="6"/>
      <c r="I41" s="6"/>
    </row>
    <row r="42" spans="1:21" ht="7.5" customHeight="1" x14ac:dyDescent="0.25"/>
    <row r="43" spans="1:21" ht="187.5" customHeight="1" x14ac:dyDescent="0.25">
      <c r="B43" s="546">
        <f>'1.5 a 5 Grande'!Z215</f>
        <v>0</v>
      </c>
      <c r="C43" s="546">
        <f>D43-B43</f>
        <v>1</v>
      </c>
      <c r="D43" s="547">
        <v>1</v>
      </c>
    </row>
    <row r="44" spans="1:21" ht="11.25" customHeight="1" x14ac:dyDescent="0.25"/>
    <row r="45" spans="1:21" ht="48" customHeight="1" x14ac:dyDescent="0.25">
      <c r="A45" s="738" t="s">
        <v>1100</v>
      </c>
      <c r="B45" s="738"/>
      <c r="C45" s="738"/>
      <c r="D45" s="738"/>
      <c r="E45" s="738"/>
      <c r="F45" s="738"/>
      <c r="G45" s="6"/>
    </row>
    <row r="46" spans="1:21" ht="11.25" customHeight="1" thickBot="1" x14ac:dyDescent="0.3"/>
    <row r="47" spans="1:21" ht="49.5" customHeight="1" thickTop="1" thickBot="1" x14ac:dyDescent="0.3">
      <c r="A47" s="594"/>
      <c r="B47" s="742" t="s">
        <v>1101</v>
      </c>
      <c r="C47" s="742"/>
      <c r="D47" s="742"/>
      <c r="E47" s="742"/>
      <c r="F47" s="743"/>
    </row>
    <row r="48" spans="1:21" ht="69" customHeight="1" thickTop="1" thickBot="1" x14ac:dyDescent="0.3">
      <c r="A48" s="594"/>
      <c r="B48" s="744" t="s">
        <v>1102</v>
      </c>
      <c r="C48" s="744"/>
      <c r="D48" s="744"/>
      <c r="E48" s="744"/>
      <c r="F48" s="745"/>
    </row>
    <row r="49" spans="1:9" ht="77.25" customHeight="1" thickTop="1" thickBot="1" x14ac:dyDescent="0.3">
      <c r="A49" s="594"/>
      <c r="B49" s="744" t="s">
        <v>1103</v>
      </c>
      <c r="C49" s="744"/>
      <c r="D49" s="744"/>
      <c r="E49" s="744"/>
      <c r="F49" s="745"/>
    </row>
    <row r="50" spans="1:9" ht="107.25" customHeight="1" thickTop="1" thickBot="1" x14ac:dyDescent="0.3">
      <c r="A50" s="594"/>
      <c r="B50" s="744" t="s">
        <v>1104</v>
      </c>
      <c r="C50" s="744"/>
      <c r="D50" s="744"/>
      <c r="E50" s="744"/>
      <c r="F50" s="745"/>
    </row>
    <row r="51" spans="1:9" ht="7.5" customHeight="1" thickTop="1" x14ac:dyDescent="0.25">
      <c r="B51" s="554"/>
      <c r="C51" s="554"/>
      <c r="D51" s="554"/>
      <c r="E51" s="590"/>
      <c r="F51" s="554"/>
    </row>
    <row r="52" spans="1:9" ht="22.5" customHeight="1" x14ac:dyDescent="0.25">
      <c r="A52" s="739" t="s">
        <v>1114</v>
      </c>
      <c r="B52" s="739"/>
      <c r="C52" s="739"/>
      <c r="D52" s="739"/>
      <c r="E52" s="739"/>
      <c r="F52" s="739"/>
    </row>
    <row r="53" spans="1:9" ht="17.25" customHeight="1" x14ac:dyDescent="0.25">
      <c r="A53" s="751" t="s">
        <v>1113</v>
      </c>
      <c r="B53" s="751"/>
      <c r="C53" s="751"/>
      <c r="D53" s="751"/>
      <c r="E53" s="751"/>
      <c r="F53" s="751"/>
    </row>
    <row r="54" spans="1:9" ht="21" customHeight="1" x14ac:dyDescent="0.25">
      <c r="A54" s="740" t="s">
        <v>1122</v>
      </c>
      <c r="B54" s="740"/>
      <c r="C54" s="740"/>
      <c r="D54" s="740"/>
      <c r="E54" s="740"/>
      <c r="F54" s="740"/>
    </row>
    <row r="55" spans="1:9" ht="20.25" customHeight="1" x14ac:dyDescent="0.25">
      <c r="A55" s="740" t="s">
        <v>1123</v>
      </c>
      <c r="B55" s="740"/>
      <c r="C55" s="740"/>
      <c r="D55" s="740"/>
      <c r="E55" s="740"/>
      <c r="F55" s="740"/>
    </row>
    <row r="56" spans="1:9" ht="22.5" customHeight="1" x14ac:dyDescent="0.25">
      <c r="A56" s="741" t="s">
        <v>1106</v>
      </c>
      <c r="B56" s="741"/>
      <c r="C56" s="741"/>
      <c r="D56" s="741"/>
      <c r="E56" s="741"/>
      <c r="F56" s="741"/>
    </row>
    <row r="57" spans="1:9" ht="37.5" customHeight="1" x14ac:dyDescent="0.25">
      <c r="A57" s="530" t="s">
        <v>1105</v>
      </c>
      <c r="B57" s="532" t="s">
        <v>1107</v>
      </c>
      <c r="C57" s="531" t="s">
        <v>1108</v>
      </c>
      <c r="D57" s="533" t="s">
        <v>1109</v>
      </c>
      <c r="E57" s="601" t="s">
        <v>1110</v>
      </c>
      <c r="F57" s="530" t="s">
        <v>1111</v>
      </c>
    </row>
    <row r="58" spans="1:9" ht="22.5" customHeight="1" x14ac:dyDescent="0.25">
      <c r="A58" s="535" t="s">
        <v>117</v>
      </c>
      <c r="B58" s="734" t="s">
        <v>1112</v>
      </c>
      <c r="C58" s="734"/>
      <c r="D58" s="734"/>
      <c r="E58" s="734"/>
      <c r="F58" s="734"/>
    </row>
    <row r="59" spans="1:9" ht="33.75" customHeight="1" x14ac:dyDescent="0.25">
      <c r="A59" s="536" t="s">
        <v>118</v>
      </c>
      <c r="B59" s="543">
        <f>'1.5 a 5 Grande'!Z11</f>
        <v>0</v>
      </c>
      <c r="C59" s="543">
        <f>'1.5 a 5 Grande'!Z13</f>
        <v>0</v>
      </c>
      <c r="D59" s="543">
        <f>'1.5 a 5 Grande'!Z23</f>
        <v>0</v>
      </c>
      <c r="E59" s="602"/>
      <c r="F59" s="544" t="str">
        <f>IF(AND(B59=1,C59=1,D59=1),"CUMPLE","NO CUMPLE")</f>
        <v>NO CUMPLE</v>
      </c>
      <c r="G59" s="6"/>
      <c r="H59" s="6"/>
      <c r="I59" s="6"/>
    </row>
    <row r="60" spans="1:9" ht="7.5" customHeight="1" x14ac:dyDescent="0.25">
      <c r="G60" s="184"/>
      <c r="H60" s="184"/>
      <c r="I60" s="199"/>
    </row>
    <row r="61" spans="1:9" ht="33.75" customHeight="1" x14ac:dyDescent="0.25">
      <c r="A61" s="538" t="s">
        <v>0</v>
      </c>
      <c r="B61" s="543">
        <f>'1.5 a 5 Grande'!Z31</f>
        <v>0</v>
      </c>
      <c r="C61" s="543">
        <f>'1.5 a 5 Grande'!Z33</f>
        <v>0</v>
      </c>
      <c r="D61" s="537"/>
      <c r="E61" s="603">
        <f>'1.5 a 5 Grande'!Z39</f>
        <v>0</v>
      </c>
      <c r="F61" s="544" t="str">
        <f>IF(AND(B61=1,C61=1,E61=1),"CUMPLE","NO CUMPLE")</f>
        <v>NO CUMPLE</v>
      </c>
      <c r="G61" s="6"/>
      <c r="H61" s="6"/>
      <c r="I61" s="6"/>
    </row>
    <row r="62" spans="1:9" ht="7.5" customHeight="1" x14ac:dyDescent="0.25">
      <c r="G62" s="183"/>
      <c r="H62" s="181"/>
    </row>
    <row r="63" spans="1:9" ht="33.75" customHeight="1" x14ac:dyDescent="0.25">
      <c r="A63" s="538" t="s">
        <v>142</v>
      </c>
      <c r="B63" s="543">
        <f>'1.5 a 5 Grande'!Z50</f>
        <v>0</v>
      </c>
      <c r="C63" s="543">
        <f>'1.5 a 5 Grande'!Z52</f>
        <v>0</v>
      </c>
      <c r="D63" s="537"/>
      <c r="E63" s="603">
        <f>'1.5 a 5 Grande'!Z60</f>
        <v>0</v>
      </c>
      <c r="F63" s="544" t="str">
        <f>IF(AND(B63=1,C63=1,E63=1),"CUMPLE","NO CUMPLE")</f>
        <v>NO CUMPLE</v>
      </c>
      <c r="G63" s="183"/>
      <c r="H63" s="181"/>
    </row>
    <row r="64" spans="1:9" ht="8.25" customHeight="1" x14ac:dyDescent="0.25">
      <c r="G64" s="6"/>
      <c r="H64" s="6"/>
      <c r="I64" s="6"/>
    </row>
    <row r="65" spans="1:11" ht="33.75" customHeight="1" x14ac:dyDescent="0.25">
      <c r="A65" s="538" t="s">
        <v>150</v>
      </c>
      <c r="B65" s="543">
        <f>'1.5 a 5 Grande'!Z67</f>
        <v>0</v>
      </c>
      <c r="C65" s="543">
        <f>'1.5 a 5 Grande'!Z69</f>
        <v>0</v>
      </c>
      <c r="D65" s="537"/>
      <c r="E65" s="603">
        <f>'1.5 a 5 Grande'!Z72</f>
        <v>0</v>
      </c>
      <c r="F65" s="544" t="str">
        <f>IF(AND(B65=1,C65=1,E65=1),"CUMPLE","NO CUMPLE")</f>
        <v>NO CUMPLE</v>
      </c>
      <c r="G65" s="6"/>
      <c r="H65" s="6"/>
      <c r="I65" s="6"/>
    </row>
    <row r="66" spans="1:11" ht="7.5" customHeight="1" x14ac:dyDescent="0.25">
      <c r="G66" s="6"/>
      <c r="H66" s="6"/>
      <c r="I66" s="6"/>
    </row>
    <row r="67" spans="1:11" ht="22.5" customHeight="1" x14ac:dyDescent="0.25">
      <c r="A67" s="535" t="s">
        <v>117</v>
      </c>
      <c r="B67" s="734" t="s">
        <v>154</v>
      </c>
      <c r="C67" s="734"/>
      <c r="D67" s="734"/>
      <c r="E67" s="734"/>
      <c r="F67" s="734"/>
      <c r="G67" s="6"/>
      <c r="H67" s="6"/>
      <c r="I67" s="6"/>
    </row>
    <row r="68" spans="1:11" ht="33.75" customHeight="1" x14ac:dyDescent="0.25">
      <c r="A68" s="538" t="s">
        <v>156</v>
      </c>
      <c r="B68" s="543">
        <f>'1.5 a 5 Grande'!Z87</f>
        <v>0</v>
      </c>
      <c r="C68" s="539"/>
      <c r="D68" s="543">
        <f>'1.5 a 5 Grande'!Z89</f>
        <v>0</v>
      </c>
      <c r="E68" s="603">
        <f>'1.5 a 5 Grande'!Z91</f>
        <v>0</v>
      </c>
      <c r="F68" s="544" t="str">
        <f>IF(AND(B68=1,D68=1,E68=1),"CUMPLE","NO CUMPLE")</f>
        <v>NO CUMPLE</v>
      </c>
    </row>
    <row r="69" spans="1:11" ht="22.5" customHeight="1" x14ac:dyDescent="0.25">
      <c r="A69"/>
      <c r="B69"/>
      <c r="C69"/>
      <c r="D69"/>
      <c r="E69" s="197"/>
      <c r="F69"/>
    </row>
    <row r="70" spans="1:11" ht="22.5" customHeight="1" x14ac:dyDescent="0.25">
      <c r="A70" s="746" t="s">
        <v>1116</v>
      </c>
      <c r="B70" s="746"/>
      <c r="C70" s="747" t="s">
        <v>1115</v>
      </c>
      <c r="D70" s="747"/>
      <c r="E70" s="747"/>
      <c r="F70"/>
    </row>
    <row r="71" spans="1:11" ht="22.5" customHeight="1" x14ac:dyDescent="0.25">
      <c r="A71"/>
      <c r="B71"/>
      <c r="C71"/>
      <c r="D71"/>
      <c r="E71" s="197"/>
      <c r="F71"/>
      <c r="G71" s="549"/>
      <c r="H71" s="549"/>
      <c r="I71" s="549"/>
    </row>
    <row r="72" spans="1:11" ht="21.75" customHeight="1" x14ac:dyDescent="0.25">
      <c r="A72" s="753" t="s">
        <v>1117</v>
      </c>
      <c r="B72" s="753"/>
      <c r="C72" s="753"/>
      <c r="D72" s="753"/>
      <c r="E72" s="753"/>
      <c r="F72" s="753"/>
      <c r="J72"/>
      <c r="K72"/>
    </row>
    <row r="73" spans="1:11" ht="37.5" customHeight="1" x14ac:dyDescent="0.25">
      <c r="A73" s="530" t="s">
        <v>1105</v>
      </c>
      <c r="B73" s="532" t="s">
        <v>1107</v>
      </c>
      <c r="C73" s="531" t="s">
        <v>1108</v>
      </c>
      <c r="D73" s="533" t="s">
        <v>1109</v>
      </c>
      <c r="E73" s="601" t="s">
        <v>1110</v>
      </c>
      <c r="F73" s="530" t="s">
        <v>1111</v>
      </c>
      <c r="G73" s="6"/>
      <c r="H73" s="6"/>
      <c r="I73" s="6"/>
      <c r="J73"/>
      <c r="K73"/>
    </row>
    <row r="74" spans="1:11" ht="31.5" customHeight="1" x14ac:dyDescent="0.25">
      <c r="A74" s="535" t="s">
        <v>117</v>
      </c>
      <c r="B74" s="734" t="s">
        <v>165</v>
      </c>
      <c r="C74" s="734"/>
      <c r="D74" s="734"/>
      <c r="E74" s="734"/>
      <c r="F74" s="734"/>
      <c r="G74" s="6"/>
      <c r="H74" s="6"/>
      <c r="I74" s="6"/>
      <c r="J74"/>
      <c r="K74"/>
    </row>
    <row r="75" spans="1:11" ht="33.75" customHeight="1" x14ac:dyDescent="0.25">
      <c r="A75" s="529" t="s">
        <v>167</v>
      </c>
      <c r="B75" s="543">
        <f>'1.5 a 5 Grande'!Z103</f>
        <v>0</v>
      </c>
      <c r="C75" s="543">
        <f>'1.5 a 5 Grande'!Z105</f>
        <v>0</v>
      </c>
      <c r="D75" s="539"/>
      <c r="E75" s="604"/>
      <c r="F75" s="544" t="str">
        <f>IF(AND(B75=1,C75=1),"CUMPLE","NO CUMPLE")</f>
        <v>NO CUMPLE</v>
      </c>
      <c r="G75" s="6"/>
      <c r="H75" s="6"/>
      <c r="I75" s="6"/>
      <c r="J75"/>
      <c r="K75"/>
    </row>
    <row r="76" spans="1:11" ht="7.5" customHeight="1" x14ac:dyDescent="0.25">
      <c r="A76"/>
      <c r="B76"/>
      <c r="C76"/>
      <c r="D76"/>
      <c r="E76" s="197"/>
      <c r="F76"/>
      <c r="G76" s="6"/>
      <c r="H76" s="6"/>
      <c r="I76" s="6"/>
      <c r="J76"/>
      <c r="K76"/>
    </row>
    <row r="77" spans="1:11" ht="33.75" customHeight="1" x14ac:dyDescent="0.25">
      <c r="A77" s="529" t="s">
        <v>170</v>
      </c>
      <c r="B77" s="543">
        <f>'1.5 a 5 Grande'!Z116</f>
        <v>0</v>
      </c>
      <c r="C77" s="543">
        <f>'1.5 a 5 Grande'!Z118</f>
        <v>0</v>
      </c>
      <c r="D77" s="543">
        <f>'1.5 a 5 Grande'!Z123</f>
        <v>0</v>
      </c>
      <c r="E77" s="603">
        <f>'1.5 a 5 Grande'!Z127</f>
        <v>0</v>
      </c>
      <c r="F77" s="544" t="str">
        <f>IF(AND(B77=1,C77=1,D77=1,E77=1),"CUMPLE","NO CUMPLE")</f>
        <v>NO CUMPLE</v>
      </c>
      <c r="G77" s="6"/>
      <c r="H77" s="6"/>
      <c r="I77" s="6"/>
      <c r="J77"/>
      <c r="K77"/>
    </row>
    <row r="78" spans="1:11" ht="7.5" customHeight="1" x14ac:dyDescent="0.25">
      <c r="A78" s="529"/>
      <c r="B78"/>
      <c r="C78"/>
      <c r="D78"/>
      <c r="E78" s="197"/>
      <c r="F78"/>
      <c r="G78" s="6"/>
      <c r="H78" s="6"/>
      <c r="I78" s="6"/>
      <c r="J78"/>
      <c r="K78"/>
    </row>
    <row r="79" spans="1:11" ht="22.5" customHeight="1" x14ac:dyDescent="0.25">
      <c r="A79" s="535" t="s">
        <v>117</v>
      </c>
      <c r="B79" s="933" t="s">
        <v>176</v>
      </c>
      <c r="C79" s="933"/>
      <c r="D79" s="933"/>
      <c r="E79" s="933"/>
      <c r="F79" s="933"/>
      <c r="G79" s="6"/>
      <c r="H79" s="6"/>
      <c r="I79" s="6"/>
      <c r="J79"/>
      <c r="K79"/>
    </row>
    <row r="80" spans="1:11" ht="34.5" customHeight="1" x14ac:dyDescent="0.25">
      <c r="A80" s="529" t="s">
        <v>178</v>
      </c>
      <c r="B80" s="543">
        <f>'1.5 a 5 Grande'!Z139</f>
        <v>0</v>
      </c>
      <c r="C80" s="543">
        <f>'1.5 a 5 Grande'!Z141</f>
        <v>0</v>
      </c>
      <c r="D80" s="543">
        <f>'1.5 a 5 Grande'!Z144</f>
        <v>0</v>
      </c>
      <c r="E80" s="603">
        <f>'1.5 a 5 Grande'!Z147</f>
        <v>0</v>
      </c>
      <c r="F80" s="544" t="str">
        <f>IF(AND(B80=1,C80=1,D80=1,E80=1),"CUMPLE","NO CUMPLE")</f>
        <v>NO CUMPLE</v>
      </c>
      <c r="G80" s="6"/>
      <c r="H80" s="6"/>
      <c r="I80" s="6"/>
      <c r="J80"/>
      <c r="K80"/>
    </row>
    <row r="81" spans="1:11" ht="7.5" customHeight="1" x14ac:dyDescent="0.25">
      <c r="A81" s="529"/>
      <c r="B81"/>
      <c r="C81"/>
      <c r="D81"/>
      <c r="E81" s="197"/>
      <c r="F81"/>
      <c r="G81" s="6"/>
      <c r="H81" s="6"/>
      <c r="I81" s="6"/>
      <c r="J81"/>
      <c r="K81"/>
    </row>
    <row r="82" spans="1:11" ht="34.5" customHeight="1" x14ac:dyDescent="0.25">
      <c r="A82" s="529" t="s">
        <v>181</v>
      </c>
      <c r="B82" s="543">
        <f>'1.5 a 5 Grande'!Z155</f>
        <v>0</v>
      </c>
      <c r="C82" s="543">
        <f>'1.5 a 5 Grande'!Z158</f>
        <v>0</v>
      </c>
      <c r="D82" s="543">
        <f>'1.5 a 5 Grande'!Z164</f>
        <v>0</v>
      </c>
      <c r="E82" s="603">
        <f>'1.5 a 5 Grande'!Z173</f>
        <v>0</v>
      </c>
      <c r="F82" s="544" t="str">
        <f>IF(AND(B82=1,C82=1,D82=1,E82=1),"CUMPLE","NO CUMPLE")</f>
        <v>NO CUMPLE</v>
      </c>
      <c r="G82" s="6"/>
      <c r="H82" s="6"/>
      <c r="I82" s="6"/>
      <c r="J82"/>
      <c r="K82"/>
    </row>
    <row r="83" spans="1:11" ht="7.5" customHeight="1" x14ac:dyDescent="0.25">
      <c r="A83" s="529"/>
      <c r="B83"/>
      <c r="C83"/>
      <c r="D83"/>
      <c r="E83" s="197"/>
      <c r="F83"/>
      <c r="G83" s="6"/>
      <c r="H83" s="6"/>
      <c r="I83" s="6"/>
      <c r="J83"/>
      <c r="K83"/>
    </row>
    <row r="84" spans="1:11" ht="22.5" customHeight="1" x14ac:dyDescent="0.25">
      <c r="A84" s="535" t="s">
        <v>117</v>
      </c>
      <c r="B84" s="734" t="s">
        <v>195</v>
      </c>
      <c r="C84" s="734"/>
      <c r="D84" s="734"/>
      <c r="E84" s="734"/>
      <c r="F84" s="734"/>
      <c r="G84" s="6"/>
      <c r="H84" s="6"/>
      <c r="I84" s="6"/>
      <c r="J84"/>
      <c r="K84"/>
    </row>
    <row r="85" spans="1:11" ht="34.5" customHeight="1" x14ac:dyDescent="0.25">
      <c r="A85" s="529" t="s">
        <v>197</v>
      </c>
      <c r="B85" s="543">
        <f>'1.5 a 5 Grande'!Z189</f>
        <v>0</v>
      </c>
      <c r="C85" s="543">
        <f>'1.5 a 5 Grande'!Z191</f>
        <v>0</v>
      </c>
      <c r="D85" s="543">
        <f>'1.5 a 5 Grande'!Z195</f>
        <v>0</v>
      </c>
      <c r="E85" s="604"/>
      <c r="F85" s="544" t="str">
        <f>IF(AND(B85=1,C85=1,D85=1),"CUMPLE","NO CUMPLE")</f>
        <v>NO CUMPLE</v>
      </c>
      <c r="G85" s="6"/>
      <c r="H85" s="6"/>
      <c r="I85" s="6"/>
      <c r="J85"/>
      <c r="K85"/>
    </row>
    <row r="86" spans="1:11" ht="7.5" customHeight="1" x14ac:dyDescent="0.25">
      <c r="A86" s="529"/>
      <c r="B86"/>
      <c r="C86"/>
      <c r="D86"/>
      <c r="E86" s="197"/>
      <c r="F86"/>
      <c r="G86" s="6"/>
      <c r="H86" s="6"/>
      <c r="I86" s="6"/>
      <c r="J86"/>
      <c r="K86"/>
    </row>
    <row r="87" spans="1:11" ht="43.5" customHeight="1" x14ac:dyDescent="0.25">
      <c r="A87" s="529" t="s">
        <v>205</v>
      </c>
      <c r="B87" s="545"/>
      <c r="C87" s="543">
        <f>'1.5 a 5 Grande'!Z206</f>
        <v>0</v>
      </c>
      <c r="D87" s="539"/>
      <c r="E87" s="604"/>
      <c r="F87" s="544" t="str">
        <f>IF(AND(C87=1),"CUMPLE","NO CUMPLE")</f>
        <v>NO CUMPLE</v>
      </c>
      <c r="G87" s="6"/>
      <c r="H87" s="6"/>
      <c r="I87" s="6"/>
      <c r="J87"/>
      <c r="K87"/>
    </row>
    <row r="88" spans="1:11" ht="22.5" customHeight="1" x14ac:dyDescent="0.25">
      <c r="A88" s="529"/>
      <c r="B88"/>
      <c r="C88"/>
      <c r="D88"/>
      <c r="E88" s="197"/>
      <c r="F88"/>
      <c r="G88" s="6"/>
      <c r="H88" s="6"/>
      <c r="I88" s="6"/>
      <c r="J88"/>
      <c r="K88"/>
    </row>
    <row r="89" spans="1:11" ht="22.5" customHeight="1" x14ac:dyDescent="0.25">
      <c r="A89" s="746" t="s">
        <v>1116</v>
      </c>
      <c r="B89" s="746"/>
      <c r="C89" s="747" t="s">
        <v>1118</v>
      </c>
      <c r="D89" s="747"/>
      <c r="E89" s="747"/>
      <c r="F89"/>
      <c r="G89" s="6"/>
      <c r="H89" s="6"/>
      <c r="I89" s="6"/>
      <c r="J89"/>
      <c r="K89"/>
    </row>
    <row r="90" spans="1:11" ht="22.5" customHeight="1" x14ac:dyDescent="0.25">
      <c r="A90" s="550"/>
      <c r="B90" s="550"/>
      <c r="C90" s="541"/>
      <c r="D90" s="541"/>
      <c r="E90" s="605"/>
      <c r="F90"/>
      <c r="G90" s="6"/>
      <c r="H90" s="6"/>
      <c r="I90" s="6"/>
      <c r="J90"/>
      <c r="K90"/>
    </row>
    <row r="91" spans="1:11" ht="22.5" customHeight="1" x14ac:dyDescent="0.25">
      <c r="A91"/>
      <c r="B91"/>
      <c r="C91"/>
      <c r="D91"/>
      <c r="E91" s="197"/>
      <c r="F91"/>
      <c r="G91" s="6"/>
      <c r="H91" s="6"/>
      <c r="I91" s="6"/>
      <c r="J91"/>
      <c r="K91"/>
    </row>
    <row r="92" spans="1:11" ht="22.5" customHeight="1" x14ac:dyDescent="0.25">
      <c r="A92" s="752" t="s">
        <v>1119</v>
      </c>
      <c r="B92" s="752"/>
      <c r="C92" s="752"/>
      <c r="D92" s="752"/>
      <c r="E92" s="752"/>
      <c r="F92" s="752"/>
      <c r="G92" s="6"/>
      <c r="H92" s="6"/>
      <c r="I92" s="6"/>
      <c r="J92"/>
      <c r="K92"/>
    </row>
    <row r="93" spans="1:11" ht="22.5" customHeight="1" x14ac:dyDescent="0.25">
      <c r="A93" s="530" t="s">
        <v>1105</v>
      </c>
      <c r="B93" s="532" t="s">
        <v>1107</v>
      </c>
      <c r="C93" s="531" t="s">
        <v>1108</v>
      </c>
      <c r="D93" s="533" t="s">
        <v>1109</v>
      </c>
      <c r="E93" s="601" t="s">
        <v>1110</v>
      </c>
      <c r="F93" s="530" t="s">
        <v>1111</v>
      </c>
      <c r="G93" s="6"/>
      <c r="H93" s="6"/>
      <c r="I93" s="6"/>
      <c r="J93"/>
      <c r="K93"/>
    </row>
    <row r="94" spans="1:11" ht="34.5" customHeight="1" x14ac:dyDescent="0.25">
      <c r="A94" s="535" t="s">
        <v>117</v>
      </c>
      <c r="B94" s="734" t="s">
        <v>210</v>
      </c>
      <c r="C94" s="734"/>
      <c r="D94" s="734"/>
      <c r="E94" s="734"/>
      <c r="F94" s="734"/>
      <c r="G94" s="6"/>
      <c r="H94" s="6"/>
      <c r="I94" s="6"/>
      <c r="J94"/>
      <c r="K94"/>
    </row>
    <row r="95" spans="1:11" ht="33.75" customHeight="1" x14ac:dyDescent="0.25">
      <c r="A95" s="529" t="s">
        <v>212</v>
      </c>
      <c r="B95" s="543">
        <f>'1.5 a 5 Grande'!Z222</f>
        <v>0</v>
      </c>
      <c r="C95" s="543">
        <f>'1.5 a 5 Grande'!Z226</f>
        <v>0</v>
      </c>
      <c r="D95" s="543">
        <f>'1.5 a 5 Grande'!Z232</f>
        <v>0</v>
      </c>
      <c r="E95" s="603">
        <f>'1.5 a 5 Grande'!Z238</f>
        <v>0</v>
      </c>
      <c r="F95" s="544" t="str">
        <f>IF(AND(B95=1,C95=1,D95=1,E95=1),"CUMPLE","NO CUMPLE")</f>
        <v>NO CUMPLE</v>
      </c>
      <c r="G95" s="6"/>
      <c r="H95" s="6"/>
      <c r="I95" s="6"/>
      <c r="J95"/>
      <c r="K95"/>
    </row>
    <row r="96" spans="1:11" ht="7.5" customHeight="1" x14ac:dyDescent="0.25">
      <c r="A96"/>
      <c r="B96"/>
      <c r="C96"/>
      <c r="D96"/>
      <c r="E96" s="197"/>
      <c r="F96"/>
      <c r="G96" s="6"/>
      <c r="H96" s="6"/>
      <c r="I96" s="6"/>
      <c r="J96"/>
      <c r="K96"/>
    </row>
    <row r="97" spans="1:11" ht="34.5" customHeight="1" x14ac:dyDescent="0.25">
      <c r="A97" s="529" t="s">
        <v>222</v>
      </c>
      <c r="B97" s="543">
        <f>'1.5 a 5 Grande'!Z247</f>
        <v>0</v>
      </c>
      <c r="C97" s="543">
        <f>'1.5 a 5 Grande'!Z248</f>
        <v>0</v>
      </c>
      <c r="D97" s="543">
        <f>'1.5 a 5 Grande'!Z251</f>
        <v>0</v>
      </c>
      <c r="E97" s="603">
        <f>'1.5 a 5 Grande'!Z253</f>
        <v>0</v>
      </c>
      <c r="F97" s="544" t="str">
        <f>IF(AND(B97=1,C97=1,D97=1,E97=1),"CUMPLE","NO CUMPLE")</f>
        <v>NO CUMPLE</v>
      </c>
      <c r="G97" s="6"/>
      <c r="H97" s="6"/>
      <c r="I97" s="6"/>
      <c r="J97"/>
      <c r="K97"/>
    </row>
    <row r="98" spans="1:11" ht="7.5" customHeight="1" x14ac:dyDescent="0.25">
      <c r="A98" s="529"/>
      <c r="B98"/>
      <c r="C98"/>
      <c r="D98"/>
      <c r="E98" s="197"/>
      <c r="F98"/>
      <c r="G98" s="6"/>
      <c r="H98" s="6"/>
      <c r="I98" s="6"/>
      <c r="J98"/>
      <c r="K98"/>
    </row>
    <row r="99" spans="1:11" ht="34.5" customHeight="1" x14ac:dyDescent="0.25">
      <c r="A99" s="529" t="s">
        <v>224</v>
      </c>
      <c r="B99" s="543">
        <f>'1.5 a 5 Grande'!Z262</f>
        <v>0</v>
      </c>
      <c r="C99" s="543">
        <f>'1.5 a 5 Grande'!Z263</f>
        <v>0</v>
      </c>
      <c r="D99" s="543">
        <f>'1.5 a 5 Grande'!Z264</f>
        <v>0</v>
      </c>
      <c r="E99" s="603">
        <f>'1.5 a 5 Grande'!Z266</f>
        <v>0</v>
      </c>
      <c r="F99" s="544" t="str">
        <f>IF(AND(B99=1,C99=1,D99=1,E99=1),"CUMPLE","NO CUMPLE")</f>
        <v>NO CUMPLE</v>
      </c>
      <c r="G99" s="6"/>
      <c r="H99" s="6"/>
      <c r="I99" s="6"/>
      <c r="J99"/>
      <c r="K99"/>
    </row>
    <row r="100" spans="1:11" ht="7.5" customHeight="1" x14ac:dyDescent="0.25">
      <c r="A100" s="529"/>
      <c r="B100"/>
      <c r="C100"/>
      <c r="D100"/>
      <c r="E100" s="197"/>
      <c r="F100"/>
      <c r="G100" s="6"/>
      <c r="H100" s="6"/>
      <c r="I100" s="6"/>
      <c r="J100"/>
      <c r="K100"/>
    </row>
    <row r="101" spans="1:11" ht="34.5" customHeight="1" x14ac:dyDescent="0.25">
      <c r="A101" s="529" t="s">
        <v>228</v>
      </c>
      <c r="B101" s="543">
        <f>'1.5 a 5 Grande'!Z274</f>
        <v>0</v>
      </c>
      <c r="C101" s="543">
        <f>'1.5 a 5 Grande'!Z276</f>
        <v>0</v>
      </c>
      <c r="D101" s="539"/>
      <c r="E101" s="604"/>
      <c r="F101" s="544" t="str">
        <f>IF(AND(B101=1,C101=1),"CUMPLE","NO CUMPLE")</f>
        <v>NO CUMPLE</v>
      </c>
      <c r="G101" s="6"/>
      <c r="H101" s="6"/>
      <c r="I101" s="6"/>
      <c r="J101"/>
      <c r="K101"/>
    </row>
    <row r="102" spans="1:11" ht="7.5" customHeight="1" x14ac:dyDescent="0.25">
      <c r="A102" s="529"/>
      <c r="B102"/>
      <c r="C102"/>
      <c r="D102"/>
      <c r="E102" s="197"/>
      <c r="F102"/>
      <c r="G102" s="6"/>
      <c r="H102" s="6"/>
      <c r="I102" s="6"/>
      <c r="J102"/>
      <c r="K102"/>
    </row>
    <row r="103" spans="1:11" ht="30" customHeight="1" x14ac:dyDescent="0.25">
      <c r="A103" s="535" t="s">
        <v>117</v>
      </c>
      <c r="B103" s="734" t="s">
        <v>231</v>
      </c>
      <c r="C103" s="734"/>
      <c r="D103" s="734"/>
      <c r="E103" s="734"/>
      <c r="F103" s="734"/>
      <c r="G103" s="6"/>
      <c r="H103" s="6"/>
      <c r="I103" s="6"/>
      <c r="J103"/>
      <c r="K103"/>
    </row>
    <row r="104" spans="1:11" ht="33.75" customHeight="1" x14ac:dyDescent="0.25">
      <c r="A104" s="529" t="s">
        <v>233</v>
      </c>
      <c r="B104" s="543">
        <f>'1.5 a 5 Grande'!Z292</f>
        <v>0</v>
      </c>
      <c r="C104" s="543">
        <f>'1.5 a 5 Grande'!Z294</f>
        <v>0</v>
      </c>
      <c r="D104" s="539"/>
      <c r="E104" s="603">
        <f>'1.5 a 5 Grande'!Z299</f>
        <v>0</v>
      </c>
      <c r="F104" s="544" t="str">
        <f>IF(AND(B104=1,C104=1,E104=1),"CUMPLE","NO CUMPLE")</f>
        <v>NO CUMPLE</v>
      </c>
      <c r="G104" s="6"/>
      <c r="H104" s="6"/>
      <c r="I104" s="6"/>
      <c r="J104"/>
      <c r="K104"/>
    </row>
    <row r="105" spans="1:11" ht="22.5" customHeight="1" x14ac:dyDescent="0.25">
      <c r="A105" s="529"/>
      <c r="B105"/>
      <c r="C105"/>
      <c r="D105"/>
      <c r="E105" s="197"/>
      <c r="F105"/>
      <c r="G105" s="6"/>
      <c r="H105" s="6"/>
      <c r="I105" s="6"/>
      <c r="J105"/>
      <c r="K105"/>
    </row>
    <row r="106" spans="1:11" ht="33.75" customHeight="1" x14ac:dyDescent="0.25">
      <c r="A106" s="746" t="s">
        <v>1116</v>
      </c>
      <c r="B106" s="746"/>
      <c r="C106" s="747" t="s">
        <v>1120</v>
      </c>
      <c r="D106" s="747"/>
      <c r="E106" s="747"/>
      <c r="F106"/>
      <c r="G106" s="6"/>
      <c r="H106" s="6"/>
      <c r="I106" s="6"/>
      <c r="J106"/>
      <c r="K106"/>
    </row>
    <row r="107" spans="1:11" ht="225" customHeight="1" x14ac:dyDescent="0.25">
      <c r="A107" s="550"/>
      <c r="B107" s="550"/>
      <c r="C107" s="551"/>
      <c r="D107" s="551"/>
      <c r="E107" s="606"/>
      <c r="F107"/>
      <c r="G107" s="6"/>
      <c r="H107" s="6"/>
      <c r="I107" s="6"/>
      <c r="J107"/>
      <c r="K107"/>
    </row>
    <row r="108" spans="1:11" ht="225" customHeight="1" x14ac:dyDescent="0.25">
      <c r="A108"/>
      <c r="B108"/>
      <c r="C108"/>
      <c r="D108"/>
      <c r="E108" s="197"/>
      <c r="F108"/>
      <c r="G108" s="6"/>
      <c r="H108" s="6"/>
      <c r="I108" s="6"/>
      <c r="J108"/>
      <c r="K108"/>
    </row>
    <row r="109" spans="1:11" ht="22.5" customHeight="1" x14ac:dyDescent="0.25">
      <c r="A109" s="748" t="s">
        <v>1132</v>
      </c>
      <c r="B109" s="748"/>
      <c r="C109" s="748"/>
      <c r="D109" s="748"/>
      <c r="E109" s="748"/>
      <c r="F109" s="748"/>
      <c r="G109" s="6"/>
      <c r="H109" s="6"/>
      <c r="I109" s="6"/>
      <c r="J109"/>
      <c r="K109"/>
    </row>
    <row r="110" spans="1:11" ht="52.5" customHeight="1" x14ac:dyDescent="0.25">
      <c r="A110" s="722" t="s">
        <v>1133</v>
      </c>
      <c r="B110" s="722"/>
      <c r="C110" s="722"/>
      <c r="D110" s="722"/>
      <c r="E110" s="722"/>
      <c r="F110" s="722"/>
      <c r="G110" s="6"/>
      <c r="H110" s="6"/>
      <c r="I110" s="6"/>
      <c r="J110"/>
      <c r="K110"/>
    </row>
    <row r="111" spans="1:11" ht="50.25" customHeight="1" x14ac:dyDescent="0.25">
      <c r="A111" s="722" t="s">
        <v>1121</v>
      </c>
      <c r="B111" s="722"/>
      <c r="C111" s="722"/>
      <c r="D111" s="722"/>
      <c r="E111" s="722"/>
      <c r="F111" s="722"/>
      <c r="G111" s="6"/>
      <c r="H111" s="6"/>
      <c r="I111" s="6"/>
      <c r="J111"/>
      <c r="K111"/>
    </row>
    <row r="112" spans="1:11" customFormat="1" ht="21" customHeight="1" x14ac:dyDescent="0.25">
      <c r="E112" s="197"/>
    </row>
    <row r="113" spans="1:21" ht="21.75" customHeight="1" x14ac:dyDescent="0.25">
      <c r="A113" s="730" t="s">
        <v>1124</v>
      </c>
      <c r="B113" s="730"/>
      <c r="C113" s="730"/>
      <c r="D113" s="730"/>
      <c r="E113" s="595" t="s">
        <v>1134</v>
      </c>
      <c r="F113"/>
      <c r="I113" s="200"/>
      <c r="J113"/>
      <c r="K113"/>
    </row>
    <row r="114" spans="1:21" x14ac:dyDescent="0.25">
      <c r="A114" s="813" t="s">
        <v>118</v>
      </c>
      <c r="B114" s="813"/>
      <c r="C114" s="813"/>
      <c r="D114" s="813"/>
      <c r="E114" s="596"/>
      <c r="F114"/>
      <c r="G114"/>
      <c r="H114"/>
      <c r="I114"/>
      <c r="J114"/>
      <c r="K114"/>
    </row>
    <row r="115" spans="1:21" ht="44.25" customHeight="1" x14ac:dyDescent="0.25">
      <c r="A115" s="721" t="str">
        <f>IF('1.5 a 5 Grande'!V11=TRUE,"",'1.5 a 5 Grande'!J11)</f>
        <v>La empresa de TI conoce a su mercado objetivo y  bajo un enfoque práctico desarrolla y administra el contenido de su oferta.</v>
      </c>
      <c r="B115" s="721"/>
      <c r="C115" s="721"/>
      <c r="D115" s="721"/>
      <c r="E115" s="597" t="str">
        <f>MID(F115,1,7)</f>
        <v>1.1.1</v>
      </c>
      <c r="F115" s="200" t="str">
        <f>IF('1.5 a 5 Grande'!V11=TRUE,"",'1.5 a 5 Grande'!I11)</f>
        <v>1.1.1</v>
      </c>
      <c r="G115"/>
      <c r="H115"/>
      <c r="I115"/>
      <c r="J115"/>
      <c r="K115"/>
    </row>
    <row r="116" spans="1:21" ht="44.25" customHeight="1" x14ac:dyDescent="0.25">
      <c r="A116" s="721" t="str">
        <f>IF('1.5 a 5 Grande'!V12=TRUE,"",'1.5 a 5 Grande'!J12)</f>
        <v xml:space="preserve">Cuenta con una administración de su oferta de productos y/o servicios que le permite a la Empresa de TI:
</v>
      </c>
      <c r="B116" s="721"/>
      <c r="C116" s="721"/>
      <c r="D116" s="721"/>
      <c r="E116" s="597" t="str">
        <f t="shared" ref="E116" si="0">MID(F116,1,7)</f>
        <v>1.1.2.1</v>
      </c>
      <c r="F116" s="200" t="str">
        <f>IF('1.5 a 5 Grande'!V12=TRUE,"",'1.5 a 5 Grande'!I12)</f>
        <v>1.1.2.1</v>
      </c>
      <c r="G116"/>
      <c r="H116"/>
      <c r="I116"/>
      <c r="J116"/>
      <c r="K116"/>
    </row>
    <row r="117" spans="1:21" s="1" customFormat="1" ht="44.25" customHeight="1" x14ac:dyDescent="0.25">
      <c r="A117" s="929" t="str">
        <f>IF('1.5 a 5 Grande'!V13=TRUE,"",'1.5 a 5 Grande'!J13)</f>
        <v>Analizar y determinar su mercado objetivo</v>
      </c>
      <c r="B117" s="929"/>
      <c r="C117" s="929"/>
      <c r="D117" s="929"/>
      <c r="E117" s="597" t="str">
        <f t="shared" ref="E117:E163" si="1">MID(F117,1,7)</f>
        <v>1.1.2.1</v>
      </c>
      <c r="F117" s="200" t="str">
        <f>IF('1.5 a 5 Grande'!V13=TRUE,"",'1.5 a 5 Grande'!I13)</f>
        <v>1.1.2.1.A</v>
      </c>
      <c r="I117" s="198"/>
      <c r="L117"/>
      <c r="M117" s="6"/>
      <c r="N117" s="6"/>
      <c r="O117" s="6"/>
      <c r="P117" s="6"/>
      <c r="Q117" s="6"/>
      <c r="R117" s="6"/>
      <c r="S117" s="6"/>
      <c r="T117" s="6"/>
      <c r="U117" s="6"/>
    </row>
    <row r="118" spans="1:21" s="1" customFormat="1" ht="61.5" customHeight="1" x14ac:dyDescent="0.25">
      <c r="A118" s="929" t="str">
        <f>IF('1.5 a 5 Grande'!V14=TRUE,"",'1.5 a 5 Grande'!J14)</f>
        <v>Identificar y estructurar los servicios que serán ofrecidos en el mercado con la finalidad de alcanzar las metas y objetivos planteados, considerando los recursos ,la infraestructura de la empresa y el alcance territorial de la oferta (Regional Nacional o Internacional)</v>
      </c>
      <c r="B118" s="929"/>
      <c r="C118" s="929"/>
      <c r="D118" s="929"/>
      <c r="E118" s="597" t="str">
        <f t="shared" si="1"/>
        <v>1.1.2.1</v>
      </c>
      <c r="F118" s="200" t="str">
        <f>IF('1.5 a 5 Grande'!V14=TRUE,"",'1.5 a 5 Grande'!I14)</f>
        <v>1.1.2.1.B</v>
      </c>
      <c r="I118" s="198"/>
      <c r="L118"/>
      <c r="M118" s="6"/>
      <c r="N118" s="6"/>
      <c r="O118" s="6"/>
      <c r="P118" s="6"/>
      <c r="Q118" s="6"/>
      <c r="R118" s="6"/>
      <c r="S118" s="6"/>
      <c r="T118" s="6"/>
      <c r="U118" s="6"/>
    </row>
    <row r="119" spans="1:21" s="1" customFormat="1" ht="44.25" customHeight="1" x14ac:dyDescent="0.25">
      <c r="A119" s="929" t="str">
        <f>IF('1.5 a 5 Grande'!V15=TRUE,"",'1.5 a 5 Grande'!J15)</f>
        <v>Diseñar un portafolio de servicios de TI  en función de a los objetivos estratégicos de rentabilidad del negocio</v>
      </c>
      <c r="B119" s="929"/>
      <c r="C119" s="929"/>
      <c r="D119" s="929"/>
      <c r="E119" s="597" t="str">
        <f t="shared" si="1"/>
        <v>1.1.2.1</v>
      </c>
      <c r="F119" s="200" t="str">
        <f>IF('1.5 a 5 Grande'!V15=TRUE,"",'1.5 a 5 Grande'!I15)</f>
        <v>1.1.2.1.C</v>
      </c>
      <c r="I119" s="198"/>
      <c r="L119"/>
      <c r="M119" s="6"/>
      <c r="N119" s="6"/>
      <c r="O119" s="6"/>
      <c r="P119" s="6"/>
      <c r="Q119" s="6"/>
      <c r="R119" s="6"/>
      <c r="S119" s="6"/>
      <c r="T119" s="6"/>
      <c r="U119" s="6"/>
    </row>
    <row r="120" spans="1:21" s="1" customFormat="1" ht="44.25" customHeight="1" x14ac:dyDescent="0.25">
      <c r="A120" s="929" t="str">
        <f>IF('1.5 a 5 Grande'!V16=TRUE,"",'1.5 a 5 Grande'!J16)</f>
        <v>Determinar las categorías para la agrupación de  sus servicios (por ejemplo por tipo de cliente)  y establecer una priorización de las iniciativas contenidas en el portafolio</v>
      </c>
      <c r="B120" s="929"/>
      <c r="C120" s="929"/>
      <c r="D120" s="929"/>
      <c r="E120" s="597" t="str">
        <f t="shared" si="1"/>
        <v>1.1.2.1</v>
      </c>
      <c r="F120" s="200" t="str">
        <f>IF('1.5 a 5 Grande'!V16=TRUE,"",'1.5 a 5 Grande'!I16)</f>
        <v>1.1.2.1.D</v>
      </c>
      <c r="I120" s="198"/>
      <c r="L120"/>
      <c r="M120" s="6"/>
      <c r="N120" s="6"/>
      <c r="O120" s="6"/>
      <c r="P120" s="6"/>
      <c r="Q120" s="6"/>
      <c r="R120" s="6"/>
      <c r="S120" s="6"/>
      <c r="T120" s="6"/>
      <c r="U120" s="6"/>
    </row>
    <row r="121" spans="1:21" s="1" customFormat="1" ht="44.25" customHeight="1" x14ac:dyDescent="0.25">
      <c r="A121" s="929" t="str">
        <f>IF('1.5 a 5 Grande'!V17=TRUE,"",'1.5 a 5 Grande'!J17)</f>
        <v xml:space="preserve">Actualizar los servicios  que se encuentran en operación y aquellos que se pueden implementar </v>
      </c>
      <c r="B121" s="929"/>
      <c r="C121" s="929"/>
      <c r="D121" s="929"/>
      <c r="E121" s="597" t="str">
        <f t="shared" si="1"/>
        <v>1.1.2.1</v>
      </c>
      <c r="F121" s="200" t="str">
        <f>IF('1.5 a 5 Grande'!V17=TRUE,"",'1.5 a 5 Grande'!I17)</f>
        <v>1.1.2.1.E</v>
      </c>
      <c r="I121" s="198"/>
      <c r="L121"/>
      <c r="M121" s="6"/>
      <c r="N121" s="6"/>
      <c r="O121" s="6"/>
      <c r="P121" s="6"/>
      <c r="Q121" s="6"/>
      <c r="R121" s="6"/>
      <c r="S121" s="6"/>
      <c r="T121" s="6"/>
      <c r="U121" s="6"/>
    </row>
    <row r="122" spans="1:21" s="1" customFormat="1" ht="44.25" customHeight="1" x14ac:dyDescent="0.25">
      <c r="A122" s="929" t="str">
        <f>IF('1.5 a 5 Grande'!V18=TRUE,"",'1.5 a 5 Grande'!J18)</f>
        <v>Evaluar detalladamente los servicios para decidir su viabilidad de acuerdo a su valor/rentabilidad, beneficios, costos, riesgos y alineamiento con la estrategia del negocio</v>
      </c>
      <c r="B122" s="929"/>
      <c r="C122" s="929"/>
      <c r="D122" s="929"/>
      <c r="E122" s="597" t="str">
        <f t="shared" si="1"/>
        <v>1.1.2.1</v>
      </c>
      <c r="F122" s="200" t="str">
        <f>IF('1.5 a 5 Grande'!V18=TRUE,"",'1.5 a 5 Grande'!I18)</f>
        <v>1.1.2.1.F</v>
      </c>
      <c r="I122" s="198"/>
      <c r="L122"/>
      <c r="M122" s="6"/>
      <c r="N122" s="6"/>
      <c r="O122" s="6"/>
      <c r="P122" s="6"/>
      <c r="Q122" s="6"/>
      <c r="R122" s="6"/>
      <c r="S122" s="6"/>
      <c r="T122" s="6"/>
      <c r="U122" s="6"/>
    </row>
    <row r="123" spans="1:21" s="1" customFormat="1" ht="52.5" customHeight="1" x14ac:dyDescent="0.25">
      <c r="A123" s="929" t="str">
        <f>IF('1.5 a 5 Grande'!V19=TRUE,"",'1.5 a 5 Grande'!J19)</f>
        <v xml:space="preserve">Dar un seguimiento a los beneficios obtenidos a través de los servicios y a la evolución de los servicios lo largo de su ciclo de vida; y hacer un análisis comparativo de los resultados obtenidos internamente </v>
      </c>
      <c r="B123" s="929"/>
      <c r="C123" s="929"/>
      <c r="D123" s="929"/>
      <c r="E123" s="597" t="str">
        <f t="shared" si="1"/>
        <v>1.1.2.1</v>
      </c>
      <c r="F123" s="200" t="str">
        <f>IF('1.5 a 5 Grande'!V19=TRUE,"",'1.5 a 5 Grande'!I19)</f>
        <v>1.1.2.1.G</v>
      </c>
      <c r="I123" s="198"/>
      <c r="L123"/>
      <c r="M123" s="6"/>
      <c r="N123" s="6"/>
      <c r="O123" s="6"/>
      <c r="P123" s="6"/>
      <c r="Q123" s="6"/>
      <c r="R123" s="6"/>
      <c r="S123" s="6"/>
      <c r="T123" s="6"/>
      <c r="U123" s="6"/>
    </row>
    <row r="124" spans="1:21" s="1" customFormat="1" ht="44.25" customHeight="1" x14ac:dyDescent="0.25">
      <c r="A124" s="929" t="str">
        <f>IF('1.5 a 5 Grande'!V20=TRUE,"",'1.5 a 5 Grande'!J20)</f>
        <v>Implementar acciones correctivas en caso de  que los beneficios obtenidos en los servicios se desvíen de los esperados</v>
      </c>
      <c r="B124" s="929"/>
      <c r="C124" s="929"/>
      <c r="D124" s="929"/>
      <c r="E124" s="597" t="str">
        <f t="shared" si="1"/>
        <v>1.1.2.1</v>
      </c>
      <c r="F124" s="200" t="str">
        <f>IF('1.5 a 5 Grande'!V20=TRUE,"",'1.5 a 5 Grande'!I20)</f>
        <v>1.1.2.1.H</v>
      </c>
      <c r="I124" s="198"/>
      <c r="L124"/>
      <c r="M124" s="6"/>
      <c r="N124" s="6"/>
      <c r="O124" s="6"/>
      <c r="P124" s="6"/>
      <c r="Q124" s="6"/>
      <c r="R124" s="6"/>
      <c r="S124" s="6"/>
      <c r="T124" s="6"/>
      <c r="U124" s="6"/>
    </row>
    <row r="125" spans="1:21" s="1" customFormat="1" ht="44.25" customHeight="1" x14ac:dyDescent="0.25">
      <c r="A125" s="721" t="str">
        <f>IF('1.5 a 5 Grande'!V21=TRUE,"",'1.5 a 5 Grande'!J21)</f>
        <v>El proceso para la administración de la oferta de productos y/o servicios se encuentra  formalmente documentado</v>
      </c>
      <c r="B125" s="721"/>
      <c r="C125" s="721"/>
      <c r="D125" s="721"/>
      <c r="E125" s="597" t="str">
        <f t="shared" si="1"/>
        <v>1.1.2.2</v>
      </c>
      <c r="F125" s="200" t="str">
        <f>IF('1.5 a 5 Grande'!V21=TRUE,"",'1.5 a 5 Grande'!I21)</f>
        <v>1.1.2.2</v>
      </c>
      <c r="I125" s="198"/>
      <c r="L125"/>
      <c r="M125" s="6"/>
      <c r="N125" s="6"/>
      <c r="O125" s="6"/>
      <c r="P125" s="6"/>
      <c r="Q125" s="6"/>
      <c r="R125" s="6"/>
      <c r="S125" s="6"/>
      <c r="T125" s="6"/>
      <c r="U125" s="6"/>
    </row>
    <row r="126" spans="1:21" s="1" customFormat="1" ht="44.25" customHeight="1" x14ac:dyDescent="0.25">
      <c r="A126" s="721" t="str">
        <f>IF('1.5 a 5 Grande'!V22=TRUE,"",'1.5 a 5 Grande'!J22)</f>
        <v>Mide la efectividad del proceso de administración de la oferta,  ya que cuenta con indicadores de desempeño que en conjunto miden el cumplimiento de sus objetivos:</v>
      </c>
      <c r="B126" s="721"/>
      <c r="C126" s="721"/>
      <c r="D126" s="721"/>
      <c r="E126" s="597" t="str">
        <f t="shared" ref="E126" si="2">MID(F126,1,7)</f>
        <v>1.1.4.2</v>
      </c>
      <c r="F126" s="200" t="str">
        <f>IF('1.5 a 5 Grande'!V22=TRUE,"",'1.5 a 5 Grande'!I22)</f>
        <v>1.1.4.2</v>
      </c>
      <c r="I126" s="198"/>
      <c r="L126"/>
      <c r="M126" s="6"/>
      <c r="N126" s="6"/>
      <c r="O126" s="6"/>
      <c r="P126" s="6"/>
      <c r="Q126" s="6"/>
      <c r="R126" s="6"/>
      <c r="S126" s="6"/>
      <c r="T126" s="6"/>
      <c r="U126" s="6"/>
    </row>
    <row r="127" spans="1:21" s="1" customFormat="1" ht="56.25" customHeight="1" x14ac:dyDescent="0.25">
      <c r="A127" s="929" t="str">
        <f>IF('1.5 a 5 Grande'!V23=TRUE,"",'1.5 a 5 Grande'!J23)</f>
        <v>La empresa logra la optimización del rendimiento del portafolio de servicios en respuesta al desempeño esperado de los servicios y a los cambios en las prioridades y demandas empresariales</v>
      </c>
      <c r="B127" s="929"/>
      <c r="C127" s="929"/>
      <c r="D127" s="929"/>
      <c r="E127" s="597" t="str">
        <f t="shared" si="1"/>
        <v>1.1.4.2</v>
      </c>
      <c r="F127" s="200" t="str">
        <f>IF('1.5 a 5 Grande'!V23=TRUE,"",'1.5 a 5 Grande'!I23)</f>
        <v>1.1.4.2.A</v>
      </c>
      <c r="I127" s="198"/>
      <c r="L127"/>
      <c r="M127" s="6"/>
      <c r="N127" s="6"/>
      <c r="O127" s="6"/>
      <c r="P127" s="6"/>
      <c r="Q127" s="6"/>
      <c r="R127" s="6"/>
      <c r="S127" s="6"/>
      <c r="T127" s="6"/>
      <c r="U127" s="6"/>
    </row>
    <row r="128" spans="1:21" s="1" customFormat="1" ht="44.25" customHeight="1" x14ac:dyDescent="0.25">
      <c r="A128" s="929" t="str">
        <f>IF('1.5 a 5 Grande'!V24=TRUE,"",'1.5 a 5 Grande'!J24)</f>
        <v>A través de su proceso de administración de la oferta la empresa de TI  crea soluciones viables y óptimas que satisfacen las necesidades empresariales y reducen riesgos</v>
      </c>
      <c r="B128" s="929"/>
      <c r="C128" s="929"/>
      <c r="D128" s="929"/>
      <c r="E128" s="597" t="str">
        <f t="shared" si="1"/>
        <v>1.1.4.2</v>
      </c>
      <c r="F128" s="200" t="str">
        <f>IF('1.5 a 5 Grande'!V24=TRUE,"",'1.5 a 5 Grande'!I24)</f>
        <v>1.1.4.2.B</v>
      </c>
      <c r="I128" s="198"/>
      <c r="L128"/>
      <c r="M128" s="6"/>
      <c r="N128" s="6"/>
      <c r="O128" s="6"/>
      <c r="P128" s="6"/>
      <c r="Q128" s="6"/>
      <c r="R128" s="6"/>
      <c r="S128" s="6"/>
      <c r="T128" s="6"/>
      <c r="U128" s="6"/>
    </row>
    <row r="129" spans="1:21" s="1" customFormat="1" x14ac:dyDescent="0.25">
      <c r="A129" s="813" t="str">
        <f>IF('1.5 a 5 Grande'!V26=TRUE,"",'1.5 a 5 Grande'!J26)</f>
        <v>1.2 Administración del Valor del Cliente para la Empresa de TI</v>
      </c>
      <c r="B129" s="813"/>
      <c r="C129" s="813"/>
      <c r="D129" s="813"/>
      <c r="E129" s="597" t="str">
        <f t="shared" si="1"/>
        <v/>
      </c>
      <c r="F129" s="200"/>
      <c r="I129" s="198"/>
      <c r="L129"/>
      <c r="M129" s="6"/>
      <c r="N129" s="6"/>
      <c r="O129" s="6"/>
      <c r="P129" s="6"/>
      <c r="Q129" s="6"/>
      <c r="R129" s="6"/>
      <c r="S129" s="6"/>
      <c r="T129" s="6"/>
      <c r="U129" s="6"/>
    </row>
    <row r="130" spans="1:21" s="1" customFormat="1" ht="44.25" customHeight="1" x14ac:dyDescent="0.25">
      <c r="A130" s="721" t="str">
        <f>IF('1.5 a 5 Grande'!V31=TRUE,"",'1.5 a 5 Grande'!J31)</f>
        <v>Mediante un enfoque práctico, analiza la situación de su cartera de clientes, selecciona aquellos que le parecen más rentables y define líneas de acción enfocadas a cada uno de éstos.</v>
      </c>
      <c r="B130" s="721"/>
      <c r="C130" s="721"/>
      <c r="D130" s="721"/>
      <c r="E130" s="597" t="str">
        <f t="shared" si="1"/>
        <v>1.2.1</v>
      </c>
      <c r="F130" s="200" t="str">
        <f>IF('1.5 a 5 Grande'!V31=TRUE,"",'1.5 a 5 Grande'!I31)</f>
        <v>1.2.1</v>
      </c>
      <c r="I130" s="198"/>
      <c r="L130"/>
      <c r="M130" s="6"/>
      <c r="N130" s="6"/>
      <c r="O130" s="6"/>
      <c r="P130" s="6"/>
      <c r="Q130" s="6"/>
      <c r="R130" s="6"/>
      <c r="S130" s="6"/>
      <c r="T130" s="6"/>
      <c r="U130" s="6"/>
    </row>
    <row r="131" spans="1:21" s="1" customFormat="1" ht="44.25" customHeight="1" x14ac:dyDescent="0.25">
      <c r="A131" s="721" t="str">
        <f>IF('1.5 a 5 Grande'!V32=TRUE,"",'1.5 a 5 Grande'!J32)</f>
        <v>La empresa de TI, cuenta con un proceso de Administración del Valor del Cliente  que considera lo siguiente:</v>
      </c>
      <c r="B131" s="721"/>
      <c r="C131" s="721"/>
      <c r="D131" s="721"/>
      <c r="E131" s="597" t="str">
        <f t="shared" ref="E131" si="3">MID(F131,1,7)</f>
        <v>1.2.2.1</v>
      </c>
      <c r="F131" s="200" t="str">
        <f>IF('1.5 a 5 Grande'!V32=TRUE,"",'1.5 a 5 Grande'!I32)</f>
        <v>1.2.2.1</v>
      </c>
      <c r="I131" s="198"/>
      <c r="L131"/>
      <c r="M131" s="6"/>
      <c r="N131" s="6"/>
      <c r="O131" s="6"/>
      <c r="P131" s="6"/>
      <c r="Q131" s="6"/>
      <c r="R131" s="6"/>
      <c r="S131" s="6"/>
      <c r="T131" s="6"/>
      <c r="U131" s="6"/>
    </row>
    <row r="132" spans="1:21" ht="44.25" customHeight="1" x14ac:dyDescent="0.25">
      <c r="A132" s="929" t="str">
        <f>IF('1.5 a 5 Grande'!V33=TRUE,"",'1.5 a 5 Grande'!J33)</f>
        <v xml:space="preserve">El análisis  de la etapa del ciclo de vida en que se encuentra cada cliente </v>
      </c>
      <c r="B132" s="929"/>
      <c r="C132" s="929"/>
      <c r="D132" s="929"/>
      <c r="E132" s="597" t="str">
        <f t="shared" si="1"/>
        <v>1.2.2.1</v>
      </c>
      <c r="F132" s="200" t="str">
        <f>IF('1.5 a 5 Grande'!V33=TRUE,"",'1.5 a 5 Grande'!I33)</f>
        <v>1.2.2.1.A</v>
      </c>
    </row>
    <row r="133" spans="1:21" ht="44.25" customHeight="1" x14ac:dyDescent="0.25">
      <c r="A133" s="929" t="str">
        <f>IF('1.5 a 5 Grande'!V34=TRUE,"",'1.5 a 5 Grande'!J34)</f>
        <v xml:space="preserve">El establecimiento de los clientes más valiosos en términos económicos, el análisis del negocio potencial que se puede conseguir y el negocio potencial que se puede perder </v>
      </c>
      <c r="B133" s="929"/>
      <c r="C133" s="929"/>
      <c r="D133" s="929"/>
      <c r="E133" s="597" t="str">
        <f t="shared" si="1"/>
        <v>1.2.2.1</v>
      </c>
      <c r="F133" s="200" t="str">
        <f>IF('1.5 a 5 Grande'!V34=TRUE,"",'1.5 a 5 Grande'!I34)</f>
        <v>1.2.2.1.B</v>
      </c>
    </row>
    <row r="134" spans="1:21" ht="44.25" customHeight="1" x14ac:dyDescent="0.25">
      <c r="A134" s="929" t="str">
        <f>IF('1.5 a 5 Grande'!V35=TRUE,"",'1.5 a 5 Grande'!J35)</f>
        <v>La definición del  perfil de sus clientes y el establecimiento de los segmentos en los que los clasifican</v>
      </c>
      <c r="B134" s="929"/>
      <c r="C134" s="929"/>
      <c r="D134" s="929"/>
      <c r="E134" s="597" t="str">
        <f t="shared" si="1"/>
        <v>1.2.2.1</v>
      </c>
      <c r="F134" s="200" t="str">
        <f>IF('1.5 a 5 Grande'!V35=TRUE,"",'1.5 a 5 Grande'!I35)</f>
        <v>1.2.2.1.C</v>
      </c>
    </row>
    <row r="135" spans="1:21" ht="44.25" customHeight="1" x14ac:dyDescent="0.25">
      <c r="A135" s="929" t="str">
        <f>IF('1.5 a 5 Grande'!V36=TRUE,"",'1.5 a 5 Grande'!J36)</f>
        <v>El establecimiento de las prioridades de actuación de la dirección de la empresa anticipándose a las situaciones indeseables que puedan deteriorar los resultados del negocio a mediano plazo</v>
      </c>
      <c r="B135" s="929"/>
      <c r="C135" s="929"/>
      <c r="D135" s="929"/>
      <c r="E135" s="597" t="str">
        <f t="shared" si="1"/>
        <v>1.2.2.1</v>
      </c>
      <c r="F135" s="200" t="str">
        <f>IF('1.5 a 5 Grande'!V36=TRUE,"",'1.5 a 5 Grande'!I36)</f>
        <v>1.2.2.1.D</v>
      </c>
    </row>
    <row r="136" spans="1:21" ht="44.25" customHeight="1" x14ac:dyDescent="0.25">
      <c r="A136" s="721" t="str">
        <f>IF('1.5 a 5 Grande'!V37=TRUE,"",'1.5 a 5 Grande'!J37)</f>
        <v xml:space="preserve">El proceso para la Administración del Valor del Cliente se encuentra formalmente documentado </v>
      </c>
      <c r="B136" s="721"/>
      <c r="C136" s="721"/>
      <c r="D136" s="721"/>
      <c r="E136" s="597" t="str">
        <f t="shared" si="1"/>
        <v>1.2.2.2</v>
      </c>
      <c r="F136" s="200" t="str">
        <f>IF('1.5 a 5 Grande'!V37=TRUE,"",'1.5 a 5 Grande'!I37)</f>
        <v>1.2.2.2</v>
      </c>
    </row>
    <row r="137" spans="1:21" ht="44.25" customHeight="1" x14ac:dyDescent="0.25">
      <c r="A137" s="721" t="str">
        <f>IF('1.5 a 5 Grande'!V38=TRUE,"",'1.5 a 5 Grande'!J38)</f>
        <v>Su proceso de Administración del Valor del Cliente  se encuentra automatizado a través de herramientas que le permiten:</v>
      </c>
      <c r="B137" s="721"/>
      <c r="C137" s="721"/>
      <c r="D137" s="721"/>
      <c r="E137" s="597" t="str">
        <f t="shared" ref="E137" si="4">MID(F137,1,7)</f>
        <v>1.2.4.1</v>
      </c>
      <c r="F137" s="200" t="str">
        <f>IF('1.5 a 5 Grande'!V38=TRUE,"",'1.5 a 5 Grande'!I38)</f>
        <v>1.2.4.1</v>
      </c>
    </row>
    <row r="138" spans="1:21" ht="44.25" customHeight="1" x14ac:dyDescent="0.25">
      <c r="A138" s="929" t="str">
        <f>IF('1.5 a 5 Grande'!V39=TRUE,"",'1.5 a 5 Grande'!J39)</f>
        <v xml:space="preserve">Mantener actualizados los componentes del  valor de toda su cartera de clientes actuales y potenciales </v>
      </c>
      <c r="B138" s="929"/>
      <c r="C138" s="929"/>
      <c r="D138" s="929"/>
      <c r="E138" s="597" t="str">
        <f t="shared" si="1"/>
        <v>1.2.4.1</v>
      </c>
      <c r="F138" s="200" t="str">
        <f>IF('1.5 a 5 Grande'!V39=TRUE,"",'1.5 a 5 Grande'!I39)</f>
        <v>1.2.4.1.C</v>
      </c>
    </row>
    <row r="139" spans="1:21" ht="69" customHeight="1" x14ac:dyDescent="0.25">
      <c r="A139" s="721" t="str">
        <f>IF('1.5 a 5 Grande'!V41=TRUE,"",'1.5 a 5 Grande'!J41)</f>
        <v>Mide la efectividad del proceso para la Administración del Valor del Cliente ya que cuenta con indicadores de desempeño que en conjunto miden el cumplimiento de objetivos como:
La rentabilización la cartera de clientes a través de:</v>
      </c>
      <c r="B139" s="721"/>
      <c r="C139" s="721"/>
      <c r="D139" s="721"/>
      <c r="E139" s="597"/>
      <c r="F139" s="200">
        <f>IF('1.5 a 5 Grande'!V41=TRUE,"",'1.5 a 5 Grande'!I41)</f>
        <v>0</v>
      </c>
    </row>
    <row r="140" spans="1:21" s="1" customFormat="1" ht="44.25" customHeight="1" x14ac:dyDescent="0.25">
      <c r="A140" s="929" t="str">
        <f>IF('1.5 a 5 Grande'!V42=TRUE,"",'1.5 a 5 Grande'!J42)</f>
        <v xml:space="preserve">El aumento de la adquisición de clientes potenciales rentables para la empresa </v>
      </c>
      <c r="B140" s="929"/>
      <c r="C140" s="929"/>
      <c r="D140" s="929"/>
      <c r="E140" s="597" t="str">
        <f t="shared" si="1"/>
        <v>1.2.4.2</v>
      </c>
      <c r="F140" s="200" t="str">
        <f>IF('1.5 a 5 Grande'!V42=TRUE,"",'1.5 a 5 Grande'!I42)</f>
        <v>1.2.4.2.D</v>
      </c>
      <c r="I140" s="198"/>
      <c r="L140"/>
      <c r="M140" s="6"/>
      <c r="N140" s="6"/>
      <c r="O140" s="6"/>
      <c r="P140" s="6"/>
      <c r="Q140" s="6"/>
      <c r="R140" s="6"/>
      <c r="S140" s="6"/>
      <c r="T140" s="6"/>
      <c r="U140" s="6"/>
    </row>
    <row r="141" spans="1:21" s="1" customFormat="1" ht="44.25" customHeight="1" x14ac:dyDescent="0.25">
      <c r="A141" s="929" t="str">
        <f>IF('1.5 a 5 Grande'!V43=TRUE,"",'1.5 a 5 Grande'!J43)</f>
        <v xml:space="preserve">La disminución de la retención de clientes no rentables </v>
      </c>
      <c r="B141" s="929"/>
      <c r="C141" s="929"/>
      <c r="D141" s="929"/>
      <c r="E141" s="597" t="str">
        <f t="shared" si="1"/>
        <v>1.2.4.2</v>
      </c>
      <c r="F141" s="200" t="str">
        <f>IF('1.5 a 5 Grande'!V43=TRUE,"",'1.5 a 5 Grande'!I43)</f>
        <v>1.2.4.2.E</v>
      </c>
      <c r="I141" s="198"/>
      <c r="L141"/>
      <c r="M141" s="6"/>
      <c r="N141" s="6"/>
      <c r="O141" s="6"/>
      <c r="P141" s="6"/>
      <c r="Q141" s="6"/>
      <c r="R141" s="6"/>
      <c r="S141" s="6"/>
      <c r="T141" s="6"/>
      <c r="U141" s="6"/>
    </row>
    <row r="142" spans="1:21" s="1" customFormat="1" x14ac:dyDescent="0.25">
      <c r="A142" s="813" t="str">
        <f>IF('1.5 a 5 Grande'!V45=TRUE,"",'1.5 a 5 Grande'!J45)</f>
        <v>1.3 Administración del Valor Generado para el Cliente</v>
      </c>
      <c r="B142" s="813"/>
      <c r="C142" s="813"/>
      <c r="D142" s="813"/>
      <c r="E142" s="597" t="str">
        <f t="shared" si="1"/>
        <v/>
      </c>
      <c r="F142" s="200"/>
      <c r="I142" s="198"/>
      <c r="L142"/>
      <c r="M142" s="6"/>
      <c r="N142" s="6"/>
      <c r="O142" s="6"/>
      <c r="P142" s="6"/>
      <c r="Q142" s="6"/>
      <c r="R142" s="6"/>
      <c r="S142" s="6"/>
      <c r="T142" s="6"/>
      <c r="U142" s="6"/>
    </row>
    <row r="143" spans="1:21" s="1" customFormat="1" ht="53.25" customHeight="1" x14ac:dyDescent="0.25">
      <c r="A143" s="721" t="str">
        <f>IF('1.5 a 5 Grande'!V50=TRUE,"",'1.5 a 5 Grande'!J50)</f>
        <v>Bajo un enfoque práctico define una serie de acciones comerciales, con la finalidad de atender las necesidades de sus clientes y las adecúa a cada caso en particular conforme se va desarrollando la relación comercial</v>
      </c>
      <c r="B143" s="721"/>
      <c r="C143" s="721"/>
      <c r="D143" s="721"/>
      <c r="E143" s="597" t="str">
        <f t="shared" si="1"/>
        <v>1.3.1</v>
      </c>
      <c r="F143" s="200" t="str">
        <f>IF('1.5 a 5 Grande'!V50=TRUE,"",'1.5 a 5 Grande'!I50)</f>
        <v>1.3.1</v>
      </c>
      <c r="I143" s="198"/>
      <c r="L143"/>
      <c r="M143" s="6"/>
      <c r="N143" s="6"/>
      <c r="O143" s="6"/>
      <c r="P143" s="6"/>
      <c r="Q143" s="6"/>
      <c r="R143" s="6"/>
      <c r="S143" s="6"/>
      <c r="T143" s="6"/>
      <c r="U143" s="6"/>
    </row>
    <row r="144" spans="1:21" s="1" customFormat="1" ht="53.25" customHeight="1" x14ac:dyDescent="0.25">
      <c r="A144" s="721" t="str">
        <f>IF('1.5 a 5 Grande'!V51=TRUE,"",'1.5 a 5 Grande'!J51)</f>
        <v>Existe un mecanismo enfocado  en el proceso de Administración del Valor Generado para el Cliente y éste se encuentra formalmente documentado considerando lo siguiente:</v>
      </c>
      <c r="B144" s="721"/>
      <c r="C144" s="721"/>
      <c r="D144" s="721"/>
      <c r="E144" s="597" t="str">
        <f t="shared" ref="E144" si="5">MID(F144,1,7)</f>
        <v>1.3.2.1</v>
      </c>
      <c r="F144" s="200" t="str">
        <f>IF('1.5 a 5 Grande'!V51=TRUE,"",'1.5 a 5 Grande'!I51)</f>
        <v>1.3.2.1</v>
      </c>
      <c r="I144" s="198"/>
      <c r="L144"/>
      <c r="M144" s="6"/>
      <c r="N144" s="6"/>
      <c r="O144" s="6"/>
      <c r="P144" s="6"/>
      <c r="Q144" s="6"/>
      <c r="R144" s="6"/>
      <c r="S144" s="6"/>
      <c r="T144" s="6"/>
      <c r="U144" s="6"/>
    </row>
    <row r="145" spans="1:21" s="1" customFormat="1" ht="44.25" customHeight="1" x14ac:dyDescent="0.25">
      <c r="A145" s="929" t="str">
        <f>IF('1.5 a 5 Grande'!V52=TRUE,"",'1.5 a 5 Grande'!J52)</f>
        <v>La definición de estrategias para cada segmento o clasificación de cliente</v>
      </c>
      <c r="B145" s="929"/>
      <c r="C145" s="929"/>
      <c r="D145" s="929"/>
      <c r="E145" s="597" t="str">
        <f t="shared" si="1"/>
        <v>1.3.2.1</v>
      </c>
      <c r="F145" s="200" t="str">
        <f>IF('1.5 a 5 Grande'!V52=TRUE,"",'1.5 a 5 Grande'!I52)</f>
        <v>1.3.2.1.A</v>
      </c>
      <c r="I145" s="198"/>
      <c r="L145"/>
      <c r="M145" s="6"/>
      <c r="N145" s="6"/>
      <c r="O145" s="6"/>
      <c r="P145" s="6"/>
      <c r="Q145" s="6"/>
      <c r="R145" s="6"/>
      <c r="S145" s="6"/>
      <c r="T145" s="6"/>
      <c r="U145" s="6"/>
    </row>
    <row r="146" spans="1:21" s="1" customFormat="1" ht="44.25" customHeight="1" x14ac:dyDescent="0.25">
      <c r="A146" s="929" t="str">
        <f>IF('1.5 a 5 Grande'!V53=TRUE,"",'1.5 a 5 Grande'!J53)</f>
        <v>El dimensionamiento de los clientes potenciales y los recursos requeridos para atenderlos</v>
      </c>
      <c r="B146" s="929"/>
      <c r="C146" s="929"/>
      <c r="D146" s="929"/>
      <c r="E146" s="597" t="str">
        <f t="shared" si="1"/>
        <v>1.3.2.1</v>
      </c>
      <c r="F146" s="200" t="str">
        <f>IF('1.5 a 5 Grande'!V53=TRUE,"",'1.5 a 5 Grande'!I53)</f>
        <v>1.3.2.1.B</v>
      </c>
      <c r="I146" s="198"/>
      <c r="L146"/>
      <c r="M146" s="6"/>
      <c r="N146" s="6"/>
      <c r="O146" s="6"/>
      <c r="P146" s="6"/>
      <c r="Q146" s="6"/>
      <c r="R146" s="6"/>
      <c r="S146" s="6"/>
      <c r="T146" s="6"/>
      <c r="U146" s="6"/>
    </row>
    <row r="147" spans="1:21" s="1" customFormat="1" ht="44.25" customHeight="1" x14ac:dyDescent="0.25">
      <c r="A147" s="929" t="str">
        <f>IF('1.5 a 5 Grande'!V54=TRUE,"",'1.5 a 5 Grande'!J54)</f>
        <v>Un diseño y mantenimiento de la base de datos de sus clientes</v>
      </c>
      <c r="B147" s="929"/>
      <c r="C147" s="929"/>
      <c r="D147" s="929"/>
      <c r="E147" s="597" t="str">
        <f t="shared" si="1"/>
        <v>1.3.2.1</v>
      </c>
      <c r="F147" s="200" t="str">
        <f>IF('1.5 a 5 Grande'!V54=TRUE,"",'1.5 a 5 Grande'!I54)</f>
        <v>1.3.2.1.C</v>
      </c>
      <c r="I147" s="198"/>
      <c r="L147"/>
      <c r="M147" s="6"/>
      <c r="N147" s="6"/>
      <c r="O147" s="6"/>
      <c r="P147" s="6"/>
      <c r="Q147" s="6"/>
      <c r="R147" s="6"/>
      <c r="S147" s="6"/>
      <c r="T147" s="6"/>
      <c r="U147" s="6"/>
    </row>
    <row r="148" spans="1:21" s="1" customFormat="1" ht="44.25" customHeight="1" x14ac:dyDescent="0.25">
      <c r="A148" s="929" t="str">
        <f>IF('1.5 a 5 Grande'!V55=TRUE,"",'1.5 a 5 Grande'!J55)</f>
        <v>El desarrollo de un proceso de comunicación directo con el cliente</v>
      </c>
      <c r="B148" s="929"/>
      <c r="C148" s="929"/>
      <c r="D148" s="929"/>
      <c r="E148" s="597" t="str">
        <f t="shared" si="1"/>
        <v>1.3.2.1</v>
      </c>
      <c r="F148" s="200" t="str">
        <f>IF('1.5 a 5 Grande'!V55=TRUE,"",'1.5 a 5 Grande'!I55)</f>
        <v>1.3.2.1.D</v>
      </c>
      <c r="I148" s="198"/>
      <c r="L148"/>
      <c r="M148" s="6"/>
      <c r="N148" s="6"/>
      <c r="O148" s="6"/>
      <c r="P148" s="6"/>
      <c r="Q148" s="6"/>
      <c r="R148" s="6"/>
      <c r="S148" s="6"/>
      <c r="T148" s="6"/>
      <c r="U148" s="6"/>
    </row>
    <row r="149" spans="1:21" s="1" customFormat="1" ht="44.25" customHeight="1" x14ac:dyDescent="0.25">
      <c r="A149" s="929" t="str">
        <f>IF('1.5 a 5 Grande'!V56=TRUE,"",'1.5 a 5 Grande'!J56)</f>
        <v>El llevar a cabo acciones y transacciones para la vinculación del cliente con la empresa</v>
      </c>
      <c r="B149" s="929"/>
      <c r="C149" s="929"/>
      <c r="D149" s="929"/>
      <c r="E149" s="597" t="str">
        <f t="shared" si="1"/>
        <v>1.3.2.1</v>
      </c>
      <c r="F149" s="200" t="str">
        <f>IF('1.5 a 5 Grande'!V56=TRUE,"",'1.5 a 5 Grande'!I56)</f>
        <v>1.3.2.1.E</v>
      </c>
      <c r="I149" s="198"/>
      <c r="L149"/>
      <c r="M149" s="6"/>
      <c r="N149" s="6"/>
      <c r="O149" s="6"/>
      <c r="P149" s="6"/>
      <c r="Q149" s="6"/>
      <c r="R149" s="6"/>
      <c r="S149" s="6"/>
      <c r="T149" s="6"/>
      <c r="U149" s="6"/>
    </row>
    <row r="150" spans="1:21" s="1" customFormat="1" ht="44.25" customHeight="1" x14ac:dyDescent="0.25">
      <c r="A150" s="929" t="str">
        <f>IF('1.5 a 5 Grande'!V57=TRUE,"",'1.5 a 5 Grande'!J57)</f>
        <v>El hacer uso de la información que se posee de los clientes para desarrollar nuevos productos que complementen la oferta actual</v>
      </c>
      <c r="B150" s="929"/>
      <c r="C150" s="929"/>
      <c r="D150" s="929"/>
      <c r="E150" s="597" t="str">
        <f t="shared" si="1"/>
        <v>1.3.2.1</v>
      </c>
      <c r="F150" s="200" t="str">
        <f>IF('1.5 a 5 Grande'!V57=TRUE,"",'1.5 a 5 Grande'!I57)</f>
        <v>1.3.2.1.F</v>
      </c>
      <c r="I150" s="198"/>
      <c r="L150"/>
      <c r="M150" s="6"/>
      <c r="N150" s="6"/>
      <c r="O150" s="6"/>
      <c r="P150" s="6"/>
      <c r="Q150" s="6"/>
      <c r="R150" s="6"/>
      <c r="S150" s="6"/>
      <c r="T150" s="6"/>
      <c r="U150" s="6"/>
    </row>
    <row r="151" spans="1:21" s="1" customFormat="1" ht="44.25" customHeight="1" x14ac:dyDescent="0.25">
      <c r="A151" s="721" t="str">
        <f>IF('1.5 a 5 Grande'!V58=TRUE,"",'1.5 a 5 Grande'!J58)</f>
        <v xml:space="preserve">El proceso para la Administración del Valor Generado para el Cliente se encuentra formalmente </v>
      </c>
      <c r="B151" s="721"/>
      <c r="C151" s="721"/>
      <c r="D151" s="721"/>
      <c r="E151" s="597" t="str">
        <f t="shared" si="1"/>
        <v>1.3.2.2</v>
      </c>
      <c r="F151" s="200" t="str">
        <f>IF('1.5 a 5 Grande'!V58=TRUE,"",'1.5 a 5 Grande'!I58)</f>
        <v>1.3.2.2</v>
      </c>
      <c r="I151" s="198"/>
      <c r="L151"/>
      <c r="M151" s="6"/>
      <c r="N151" s="6"/>
      <c r="O151" s="6"/>
      <c r="P151" s="6"/>
      <c r="Q151" s="6"/>
      <c r="R151" s="6"/>
      <c r="S151" s="6"/>
      <c r="T151" s="6"/>
      <c r="U151" s="6"/>
    </row>
    <row r="152" spans="1:21" s="1" customFormat="1" ht="44.25" customHeight="1" x14ac:dyDescent="0.25">
      <c r="A152" s="721" t="str">
        <f>IF('1.5 a 5 Grande'!V59=TRUE,"",'1.5 a 5 Grande'!J59)</f>
        <v>Mide la efectividad del proceso  de Administración del Valor Generado para el Cliente ya que cuenta con indicadores de desempeño  que en conjunto muestran:</v>
      </c>
      <c r="B152" s="721"/>
      <c r="C152" s="721"/>
      <c r="D152" s="721"/>
      <c r="E152" s="597" t="str">
        <f t="shared" ref="E152" si="6">MID(F152,1,7)</f>
        <v>1.3.4.2</v>
      </c>
      <c r="F152" s="200" t="str">
        <f>IF('1.5 a 5 Grande'!V59=TRUE,"",'1.5 a 5 Grande'!I59)</f>
        <v>1.3.4.2</v>
      </c>
      <c r="I152" s="198"/>
      <c r="L152"/>
      <c r="M152" s="6"/>
      <c r="N152" s="6"/>
      <c r="O152" s="6"/>
      <c r="P152" s="6"/>
      <c r="Q152" s="6"/>
      <c r="R152" s="6"/>
      <c r="S152" s="6"/>
      <c r="T152" s="6"/>
      <c r="U152" s="6"/>
    </row>
    <row r="153" spans="1:21" s="1" customFormat="1" ht="44.25" customHeight="1" x14ac:dyDescent="0.25">
      <c r="A153" s="929" t="str">
        <f>IF('1.5 a 5 Grande'!V60=TRUE,"",'1.5 a 5 Grande'!J60)</f>
        <v>Un incremento en el número de clientes, frecuencia de consumo y tiempo de la relación comercial</v>
      </c>
      <c r="B153" s="929"/>
      <c r="C153" s="929"/>
      <c r="D153" s="929"/>
      <c r="E153" s="597" t="str">
        <f t="shared" si="1"/>
        <v>1.3.4.2</v>
      </c>
      <c r="F153" s="200" t="str">
        <f>IF('1.5 a 5 Grande'!V60=TRUE,"",'1.5 a 5 Grande'!I60)</f>
        <v>1.3.4.2.B</v>
      </c>
      <c r="I153" s="198"/>
      <c r="L153"/>
      <c r="M153" s="6"/>
      <c r="N153" s="6"/>
      <c r="O153" s="6"/>
      <c r="P153" s="6"/>
      <c r="Q153" s="6"/>
      <c r="R153" s="6"/>
      <c r="S153" s="6"/>
      <c r="T153" s="6"/>
      <c r="U153" s="6"/>
    </row>
    <row r="154" spans="1:21" s="1" customFormat="1" x14ac:dyDescent="0.25">
      <c r="A154" s="813" t="str">
        <f>IF('1.5 a 5 Grande'!V62=TRUE,"",'1.5 a 5 Grande'!J62)</f>
        <v>1.4 Administración de la Calidad Empresarial</v>
      </c>
      <c r="B154" s="813"/>
      <c r="C154" s="813"/>
      <c r="D154" s="813"/>
      <c r="E154" s="597" t="str">
        <f t="shared" si="1"/>
        <v/>
      </c>
      <c r="F154" s="200"/>
      <c r="I154" s="198"/>
      <c r="L154"/>
      <c r="M154" s="6"/>
      <c r="N154" s="6"/>
      <c r="O154" s="6"/>
      <c r="P154" s="6"/>
      <c r="Q154" s="6"/>
      <c r="R154" s="6"/>
      <c r="S154" s="6"/>
      <c r="T154" s="6"/>
      <c r="U154" s="6"/>
    </row>
    <row r="155" spans="1:21" ht="44.25" customHeight="1" x14ac:dyDescent="0.25">
      <c r="A155" s="721" t="str">
        <f>IF('1.5 a 5 Grande'!V67=TRUE,"",'1.5 a 5 Grande'!J67)</f>
        <v>Establece objetivos de calidad basados en percepciones y experiencia personal y desarrolla lineamientos que permitan alcanzar dichos objetivos</v>
      </c>
      <c r="B155" s="721"/>
      <c r="C155" s="721"/>
      <c r="D155" s="721"/>
      <c r="E155" s="597" t="str">
        <f t="shared" si="1"/>
        <v>1.4.1</v>
      </c>
      <c r="F155" s="200" t="str">
        <f>IF('1.5 a 5 Grande'!V67=TRUE,"",'1.5 a 5 Grande'!I67)</f>
        <v>1.4.1</v>
      </c>
    </row>
    <row r="156" spans="1:21" ht="44.25" customHeight="1" x14ac:dyDescent="0.25">
      <c r="A156" s="721" t="str">
        <f>IF('1.5 a 5 Grande'!V68=TRUE,"",'1.5 a 5 Grande'!J68)</f>
        <v xml:space="preserve">Existe un Sistema de  Gestión de Calidad y éste se encuentran formalmente documentado considerando lo siguiente:
</v>
      </c>
      <c r="B156" s="721"/>
      <c r="C156" s="721"/>
      <c r="D156" s="721"/>
      <c r="E156" s="597" t="str">
        <f t="shared" ref="E156" si="7">MID(F156,1,7)</f>
        <v>1.4.2</v>
      </c>
      <c r="F156" s="200" t="str">
        <f>IF('1.5 a 5 Grande'!V68=TRUE,"",'1.5 a 5 Grande'!I68)</f>
        <v>1.4.2</v>
      </c>
    </row>
    <row r="157" spans="1:21" ht="44.25" customHeight="1" x14ac:dyDescent="0.25">
      <c r="A157" s="929" t="str">
        <f>IF('1.5 a 5 Grande'!V69=TRUE,"",'1.5 a 5 Grande'!J69)</f>
        <v>Un  Manual de Calidad</v>
      </c>
      <c r="B157" s="929"/>
      <c r="C157" s="929"/>
      <c r="D157" s="929"/>
      <c r="E157" s="597" t="str">
        <f t="shared" si="1"/>
        <v>1.4.2.A</v>
      </c>
      <c r="F157" s="200" t="str">
        <f>IF('1.5 a 5 Grande'!V69=TRUE,"",'1.5 a 5 Grande'!I69)</f>
        <v>1.4.2.A</v>
      </c>
    </row>
    <row r="158" spans="1:21" ht="44.25" customHeight="1" x14ac:dyDescent="0.25">
      <c r="A158" s="929" t="str">
        <f>IF('1.5 a 5 Grande'!V70=TRUE,"",'1.5 a 5 Grande'!J70)</f>
        <v xml:space="preserve">El desarrollo de un Plan de Calidad por área o departamento </v>
      </c>
      <c r="B158" s="929"/>
      <c r="C158" s="929"/>
      <c r="D158" s="929"/>
      <c r="E158" s="597" t="str">
        <f t="shared" si="1"/>
        <v>1.4.2.B</v>
      </c>
      <c r="F158" s="200" t="str">
        <f>IF('1.5 a 5 Grande'!V70=TRUE,"",'1.5 a 5 Grande'!I70)</f>
        <v>1.4.2.B</v>
      </c>
    </row>
    <row r="159" spans="1:21" ht="44.25" customHeight="1" x14ac:dyDescent="0.25">
      <c r="A159" s="721" t="str">
        <f>IF('1.5 a 5 Grande'!V71=TRUE,"",'1.5 a 5 Grande'!J71)</f>
        <v>Mide la efectividad de su sistema de calidad ya que cuenta con indicadores de desempeño  que en conjunto muestran el cumplimiento de los siguientes objetivos:</v>
      </c>
      <c r="B159" s="721"/>
      <c r="C159" s="721"/>
      <c r="D159" s="721"/>
      <c r="E159" s="597" t="str">
        <f t="shared" ref="E159" si="8">MID(F159,1,7)</f>
        <v>1.4.4.2</v>
      </c>
      <c r="F159" s="200" t="str">
        <f>IF('1.5 a 5 Grande'!V71=TRUE,"",'1.5 a 5 Grande'!I71)</f>
        <v>1.4.4.2</v>
      </c>
    </row>
    <row r="160" spans="1:21" ht="44.25" customHeight="1" x14ac:dyDescent="0.25">
      <c r="A160" s="929" t="str">
        <f>IF('1.5 a 5 Grande'!V72=TRUE,"",'1.5 a 5 Grande'!J72)</f>
        <v>Una mayor estandarización de los procesos así como la alineación a los requerimientos de calidad y tendencias mundiales</v>
      </c>
      <c r="B160" s="929"/>
      <c r="C160" s="929"/>
      <c r="D160" s="929"/>
      <c r="E160" s="597" t="str">
        <f t="shared" si="1"/>
        <v>1.4.4.2</v>
      </c>
      <c r="F160" s="200" t="str">
        <f>IF('1.5 a 5 Grande'!V72=TRUE,"",'1.5 a 5 Grande'!I72)</f>
        <v>1.4.4.2.B</v>
      </c>
    </row>
    <row r="161" spans="1:21" s="1" customFormat="1" ht="44.25" customHeight="1" x14ac:dyDescent="0.25">
      <c r="A161" s="929" t="str">
        <f>IF('1.5 a 5 Grande'!V73=TRUE,"",'1.5 a 5 Grande'!J73)</f>
        <v xml:space="preserve">Una mejora de la organización y la competitividad </v>
      </c>
      <c r="B161" s="929"/>
      <c r="C161" s="929"/>
      <c r="D161" s="929"/>
      <c r="E161" s="597" t="str">
        <f t="shared" si="1"/>
        <v>1.4.4.2</v>
      </c>
      <c r="F161" s="200" t="str">
        <f>IF('1.5 a 5 Grande'!V73=TRUE,"",'1.5 a 5 Grande'!I73)</f>
        <v>1.4.4.2.E</v>
      </c>
      <c r="I161" s="198"/>
      <c r="L161"/>
      <c r="M161" s="6"/>
      <c r="N161" s="6"/>
      <c r="O161" s="6"/>
      <c r="P161" s="6"/>
      <c r="Q161" s="6"/>
      <c r="R161" s="6"/>
      <c r="S161" s="6"/>
      <c r="T161" s="6"/>
      <c r="U161" s="6"/>
    </row>
    <row r="162" spans="1:21" s="1" customFormat="1" ht="44.25" customHeight="1" x14ac:dyDescent="0.25">
      <c r="A162" s="929" t="str">
        <f>IF('1.5 a 5 Grande'!V74=TRUE,"",'1.5 a 5 Grande'!J74)</f>
        <v xml:space="preserve">Lograr mejoras significativas en la imagen comercial de la compañía a través del incremento significativo de los casos de éxito </v>
      </c>
      <c r="B162" s="929"/>
      <c r="C162" s="929"/>
      <c r="D162" s="929"/>
      <c r="E162" s="597" t="str">
        <f t="shared" si="1"/>
        <v>1.4.4.2</v>
      </c>
      <c r="F162" s="200" t="str">
        <f>IF('1.5 a 5 Grande'!V74=TRUE,"",'1.5 a 5 Grande'!I74)</f>
        <v>1.4.4.2.H</v>
      </c>
      <c r="I162" s="198"/>
      <c r="L162"/>
      <c r="M162" s="6"/>
      <c r="N162" s="6"/>
      <c r="O162" s="6"/>
      <c r="P162" s="6"/>
      <c r="Q162" s="6"/>
      <c r="R162" s="6"/>
      <c r="S162" s="6"/>
      <c r="T162" s="6"/>
      <c r="U162" s="6"/>
    </row>
    <row r="163" spans="1:21" s="1" customFormat="1" ht="44.25" customHeight="1" x14ac:dyDescent="0.25">
      <c r="A163" s="929" t="str">
        <f>IF('1.5 a 5 Grande'!V75=TRUE,"",'1.5 a 5 Grande'!J75)</f>
        <v>Generar una mayor confianza de los clientes hacia la oferta de la compañía obteniendo de ésta manera recomendaciones de los mismos</v>
      </c>
      <c r="B163" s="929"/>
      <c r="C163" s="929"/>
      <c r="D163" s="929"/>
      <c r="E163" s="597" t="str">
        <f t="shared" si="1"/>
        <v>1.4.4.2</v>
      </c>
      <c r="F163" s="200" t="str">
        <f>IF('1.5 a 5 Grande'!V75=TRUE,"",'1.5 a 5 Grande'!I75)</f>
        <v>1.4.4.2.I</v>
      </c>
      <c r="I163" s="198"/>
      <c r="L163"/>
      <c r="M163" s="6"/>
      <c r="N163" s="6"/>
      <c r="O163" s="6"/>
      <c r="P163" s="6"/>
      <c r="Q163" s="6"/>
      <c r="R163" s="6"/>
      <c r="S163" s="6"/>
      <c r="T163" s="6"/>
      <c r="U163" s="6"/>
    </row>
    <row r="164" spans="1:21" s="1" customFormat="1" x14ac:dyDescent="0.25">
      <c r="A164" s="813" t="str">
        <f>IF('1.5 a 5 Grande'!V82=TRUE,"",'1.5 a 5 Grande'!J82)</f>
        <v>2.1 Planeación Estratégica Empresarial</v>
      </c>
      <c r="B164" s="813"/>
      <c r="C164" s="813"/>
      <c r="D164" s="813"/>
      <c r="E164" s="597" t="str">
        <f t="shared" ref="E164:E194" si="9">MID(F164,1,7)</f>
        <v/>
      </c>
      <c r="F164" s="200"/>
      <c r="I164" s="198"/>
      <c r="L164"/>
      <c r="M164" s="6"/>
      <c r="N164" s="6"/>
      <c r="O164" s="6"/>
      <c r="P164" s="6"/>
      <c r="Q164" s="6"/>
      <c r="R164" s="6"/>
      <c r="S164" s="6"/>
      <c r="T164" s="6"/>
      <c r="U164" s="6"/>
    </row>
    <row r="165" spans="1:21" s="1" customFormat="1" ht="64.5" customHeight="1" x14ac:dyDescent="0.25">
      <c r="A165" s="721" t="str">
        <f>IF('1.5 a 5 Grande'!V87=TRUE,"",'1.5 a 5 Grande'!J87)</f>
        <v xml:space="preserve">Establece su mercado objetivo y bajo un enfoque práctico desarrolla líneas de negocio con el objetivo de satisfacer una demanda existente y busca  la obtención o generación de los recursos necesarios para el desarrollo de los negocios conforme se presentan los requerimientos          </v>
      </c>
      <c r="B165" s="721"/>
      <c r="C165" s="721"/>
      <c r="D165" s="721"/>
      <c r="E165" s="597" t="str">
        <f t="shared" si="9"/>
        <v>2.1.1</v>
      </c>
      <c r="F165" s="200" t="str">
        <f>IF('1.5 a 5 Grande'!V87=TRUE,"",'1.5 a 5 Grande'!I87)</f>
        <v>2.1.1</v>
      </c>
      <c r="I165" s="198"/>
      <c r="L165"/>
      <c r="M165" s="6"/>
      <c r="N165" s="6"/>
      <c r="O165" s="6"/>
      <c r="P165" s="6"/>
      <c r="Q165" s="6"/>
      <c r="R165" s="6"/>
      <c r="S165" s="6"/>
      <c r="T165" s="6"/>
      <c r="U165" s="6"/>
    </row>
    <row r="166" spans="1:21" s="1" customFormat="1" ht="64.5" customHeight="1" x14ac:dyDescent="0.25">
      <c r="A166" s="721" t="str">
        <f>IF('1.5 a 5 Grande'!V88=TRUE,"",'1.5 a 5 Grande'!J88)</f>
        <v>Desarrolla documentos que proporcionan evidencia de las actividades llevadas a cabo o los resultados obtenidos en su proceso de Planeación Estratégica, los cuales pueden constar de:</v>
      </c>
      <c r="B166" s="721"/>
      <c r="C166" s="721"/>
      <c r="D166" s="721"/>
      <c r="E166" s="597" t="str">
        <f t="shared" ref="E166" si="10">MID(F166,1,7)</f>
        <v>2.1.3.1</v>
      </c>
      <c r="F166" s="200" t="str">
        <f>IF('1.5 a 5 Grande'!V88=TRUE,"",'1.5 a 5 Grande'!I88)</f>
        <v>2.1.3.1</v>
      </c>
      <c r="I166" s="198"/>
      <c r="L166"/>
      <c r="M166" s="6"/>
      <c r="N166" s="6"/>
      <c r="O166" s="6"/>
      <c r="P166" s="6"/>
      <c r="Q166" s="6"/>
      <c r="R166" s="6"/>
      <c r="S166" s="6"/>
      <c r="T166" s="6"/>
      <c r="U166" s="6"/>
    </row>
    <row r="167" spans="1:21" s="1" customFormat="1" ht="57" customHeight="1" x14ac:dyDescent="0.25">
      <c r="A167" s="929" t="str">
        <f>IF('1.5 a 5 Grande'!V89=TRUE,"",'1.5 a 5 Grande'!J89)</f>
        <v xml:space="preserve">Modelos y metodologías para generar, seleccionar y evaluar e implementar estrategias empresariales o corporativas enfocadas en mejorar la competividad y posicionamiento de la empresa en el sector de TI  
</v>
      </c>
      <c r="B167" s="929"/>
      <c r="C167" s="929"/>
      <c r="D167" s="929"/>
      <c r="E167" s="597" t="str">
        <f t="shared" si="9"/>
        <v>2.1.3.1</v>
      </c>
      <c r="F167" s="200" t="str">
        <f>IF('1.5 a 5 Grande'!V89=TRUE,"",'1.5 a 5 Grande'!I89)</f>
        <v>2.1.3.1.A</v>
      </c>
      <c r="I167" s="198"/>
      <c r="L167"/>
      <c r="M167" s="6"/>
      <c r="N167" s="6"/>
      <c r="O167" s="6"/>
      <c r="P167" s="6"/>
      <c r="Q167" s="6"/>
      <c r="R167" s="6"/>
      <c r="S167" s="6"/>
      <c r="T167" s="6"/>
      <c r="U167" s="6"/>
    </row>
    <row r="168" spans="1:21" s="1" customFormat="1" ht="57" customHeight="1" x14ac:dyDescent="0.25">
      <c r="A168" s="721" t="str">
        <f>IF('1.5 a 5 Grande'!V90=TRUE,"",'1.5 a 5 Grande'!J90)</f>
        <v>Mide la efectividad del proceso de Planeación Estratégica ya que cuenta con indicadores de desempeño muestran:</v>
      </c>
      <c r="B168" s="721"/>
      <c r="C168" s="721"/>
      <c r="D168" s="721"/>
      <c r="E168" s="597" t="str">
        <f t="shared" ref="E168" si="11">MID(F168,1,7)</f>
        <v>2.1.4.2</v>
      </c>
      <c r="F168" s="200" t="str">
        <f>IF('1.5 a 5 Grande'!V90=TRUE,"",'1.5 a 5 Grande'!I90)</f>
        <v>2.1.4.2</v>
      </c>
      <c r="I168" s="198"/>
      <c r="L168"/>
      <c r="M168" s="6"/>
      <c r="N168" s="6"/>
      <c r="O168" s="6"/>
      <c r="P168" s="6"/>
      <c r="Q168" s="6"/>
      <c r="R168" s="6"/>
      <c r="S168" s="6"/>
      <c r="T168" s="6"/>
      <c r="U168" s="6"/>
    </row>
    <row r="169" spans="1:21" s="1" customFormat="1" ht="44.25" customHeight="1" x14ac:dyDescent="0.25">
      <c r="A169" s="929" t="str">
        <f>IF('1.5 a 5 Grande'!V91=TRUE,"",'1.5 a 5 Grande'!J91)</f>
        <v>El mantenimiento de las ventajas comparativas que permiten  alcanzar, sostener y mejorar una determinada posición en el entorno socioeconómico</v>
      </c>
      <c r="B169" s="929"/>
      <c r="C169" s="929"/>
      <c r="D169" s="929"/>
      <c r="E169" s="597" t="str">
        <f t="shared" si="9"/>
        <v>2.1.4.2</v>
      </c>
      <c r="F169" s="200" t="str">
        <f>IF('1.5 a 5 Grande'!V91=TRUE,"",'1.5 a 5 Grande'!I91)</f>
        <v>2.1.4.2.G</v>
      </c>
      <c r="I169" s="198"/>
      <c r="L169"/>
      <c r="M169" s="6"/>
      <c r="N169" s="6"/>
      <c r="O169" s="6"/>
      <c r="P169" s="6"/>
      <c r="Q169" s="6"/>
      <c r="R169" s="6"/>
      <c r="S169" s="6"/>
      <c r="T169" s="6"/>
      <c r="U169" s="6"/>
    </row>
    <row r="170" spans="1:21" s="1" customFormat="1" ht="22.5" customHeight="1" x14ac:dyDescent="0.25">
      <c r="A170" s="727" t="s">
        <v>1126</v>
      </c>
      <c r="B170" s="727"/>
      <c r="C170" s="727"/>
      <c r="D170" s="727"/>
      <c r="E170" s="595" t="s">
        <v>1134</v>
      </c>
      <c r="F170" s="200"/>
      <c r="I170" s="198"/>
      <c r="L170"/>
      <c r="M170" s="6"/>
      <c r="N170" s="6"/>
      <c r="O170" s="6"/>
      <c r="P170" s="6"/>
      <c r="Q170" s="6"/>
      <c r="R170" s="6"/>
      <c r="S170" s="6"/>
      <c r="T170" s="6"/>
      <c r="U170" s="6"/>
    </row>
    <row r="171" spans="1:21" s="1" customFormat="1" x14ac:dyDescent="0.25">
      <c r="A171" s="725" t="str">
        <f>IF('1.5 a 5 Grande'!V98=TRUE,"",'1.5 a 5 Grande'!J98)</f>
        <v>1.1 Administración del conocimiento financiero</v>
      </c>
      <c r="B171" s="725"/>
      <c r="C171" s="725"/>
      <c r="D171" s="725"/>
      <c r="E171" s="597" t="str">
        <f t="shared" si="9"/>
        <v/>
      </c>
      <c r="F171" s="200"/>
      <c r="I171" s="198"/>
      <c r="L171"/>
      <c r="M171" s="6"/>
      <c r="N171" s="6"/>
      <c r="O171" s="6"/>
      <c r="P171" s="6"/>
      <c r="Q171" s="6"/>
      <c r="R171" s="6"/>
      <c r="S171" s="6"/>
      <c r="T171" s="6"/>
      <c r="U171" s="6"/>
    </row>
    <row r="172" spans="1:21" s="1" customFormat="1" ht="44.25" customHeight="1" x14ac:dyDescent="0.25">
      <c r="A172" s="721" t="str">
        <f>IF('1.5 a 5 Grande'!V103=TRUE,"",'1.5 a 5 Grande'!J103)</f>
        <v>El empresario y algunos de sus colaboradores tienen nociones de finanzas que aplican de manera práctica en la gestión financiera de la empresa.</v>
      </c>
      <c r="B172" s="721"/>
      <c r="C172" s="721"/>
      <c r="D172" s="721"/>
      <c r="E172" s="597" t="str">
        <f t="shared" si="9"/>
        <v>1.1.1</v>
      </c>
      <c r="F172" s="200" t="str">
        <f>IF('1.5 a 5 Grande'!V103=TRUE,"",'1.5 a 5 Grande'!I103)</f>
        <v>1.1.1</v>
      </c>
      <c r="I172" s="198"/>
      <c r="L172"/>
      <c r="M172" s="6"/>
      <c r="N172" s="6"/>
      <c r="O172" s="6"/>
      <c r="P172" s="6"/>
      <c r="Q172" s="6"/>
      <c r="R172" s="6"/>
      <c r="S172" s="6"/>
      <c r="T172" s="6"/>
      <c r="U172" s="6"/>
    </row>
    <row r="173" spans="1:21" s="1" customFormat="1" ht="44.25" customHeight="1" x14ac:dyDescent="0.25">
      <c r="A173" s="721" t="str">
        <f>IF('1.5 a 5 Grande'!V104=TRUE,"",'1.5 a 5 Grande'!J104)</f>
        <v>El proceso de Administración del Conocimiento Financiero dentro de la empresa está formalizado y estructurado de tal forma que se establecen los siguientes elementos:</v>
      </c>
      <c r="B173" s="721"/>
      <c r="C173" s="721"/>
      <c r="D173" s="721"/>
      <c r="E173" s="597" t="str">
        <f t="shared" ref="E173" si="12">MID(F173,1,7)</f>
        <v>1.1.2.1</v>
      </c>
      <c r="F173" s="200" t="str">
        <f>IF('1.5 a 5 Grande'!V104=TRUE,"",'1.5 a 5 Grande'!I104)</f>
        <v>1.1.2.1</v>
      </c>
      <c r="I173" s="198"/>
      <c r="L173"/>
      <c r="M173" s="6"/>
      <c r="N173" s="6"/>
      <c r="O173" s="6"/>
      <c r="P173" s="6"/>
      <c r="Q173" s="6"/>
      <c r="R173" s="6"/>
      <c r="S173" s="6"/>
      <c r="T173" s="6"/>
      <c r="U173" s="6"/>
    </row>
    <row r="174" spans="1:21" s="1" customFormat="1" ht="48.75" customHeight="1" x14ac:dyDescent="0.25">
      <c r="A174" s="929" t="str">
        <f>IF('1.5 a 5 Grande'!V105=TRUE,"",'1.5 a 5 Grande'!J105)</f>
        <v>Definición de los perfiles de puestos y funciones de la administración financiera, requerimientos básicos y objetivos en cuanto a conocimientos y habilidades relacionados con cada puesto</v>
      </c>
      <c r="B174" s="929"/>
      <c r="C174" s="929"/>
      <c r="D174" s="929"/>
      <c r="E174" s="597" t="str">
        <f t="shared" si="9"/>
        <v>1.1.2.1</v>
      </c>
      <c r="F174" s="200" t="str">
        <f>IF('1.5 a 5 Grande'!V105=TRUE,"",'1.5 a 5 Grande'!I105)</f>
        <v>1.1.2.1.A</v>
      </c>
      <c r="I174" s="198"/>
      <c r="L174"/>
      <c r="M174" s="6"/>
      <c r="N174" s="6"/>
      <c r="O174" s="6"/>
      <c r="P174" s="6"/>
      <c r="Q174" s="6"/>
      <c r="R174" s="6"/>
      <c r="S174" s="6"/>
      <c r="T174" s="6"/>
      <c r="U174" s="6"/>
    </row>
    <row r="175" spans="1:21" s="1" customFormat="1" ht="44.25" customHeight="1" x14ac:dyDescent="0.25">
      <c r="A175" s="929" t="str">
        <f>IF('1.5 a 5 Grande'!V106=TRUE,"",'1.5 a 5 Grande'!J106)</f>
        <v>La empresa proporciona conocimiento al personal del área financiera para incrementar su valor agregado</v>
      </c>
      <c r="B175" s="929"/>
      <c r="C175" s="929"/>
      <c r="D175" s="929"/>
      <c r="E175" s="597" t="str">
        <f t="shared" si="9"/>
        <v>1.1.2.1</v>
      </c>
      <c r="F175" s="200" t="str">
        <f>IF('1.5 a 5 Grande'!V106=TRUE,"",'1.5 a 5 Grande'!I106)</f>
        <v>1.1.2.1.B</v>
      </c>
      <c r="I175" s="198"/>
      <c r="L175"/>
      <c r="M175" s="6"/>
      <c r="N175" s="6"/>
      <c r="O175" s="6"/>
      <c r="P175" s="6"/>
      <c r="Q175" s="6"/>
      <c r="R175" s="6"/>
      <c r="S175" s="6"/>
      <c r="T175" s="6"/>
      <c r="U175" s="6"/>
    </row>
    <row r="176" spans="1:21" s="1" customFormat="1" ht="44.25" customHeight="1" x14ac:dyDescent="0.25">
      <c r="A176" s="721" t="str">
        <f>IF('1.5 a 5 Grande'!V107=TRUE,"",'1.5 a 5 Grande'!J107)</f>
        <v>Todos éstos aspectos se encuentran formalmente documentados a través de lo siguiente:</v>
      </c>
      <c r="B176" s="721"/>
      <c r="C176" s="721"/>
      <c r="D176" s="721"/>
      <c r="E176" s="597" t="str">
        <f t="shared" ref="E176" si="13">MID(F176,1,7)</f>
        <v>1.1.2.2</v>
      </c>
      <c r="F176" s="200" t="str">
        <f>IF('1.5 a 5 Grande'!V107=TRUE,"",'1.5 a 5 Grande'!I107)</f>
        <v>1.1.2.2</v>
      </c>
      <c r="I176" s="198"/>
      <c r="L176"/>
      <c r="M176" s="6"/>
      <c r="N176" s="6"/>
      <c r="O176" s="6"/>
      <c r="P176" s="6"/>
      <c r="Q176" s="6"/>
      <c r="R176" s="6"/>
      <c r="S176" s="6"/>
      <c r="T176" s="6"/>
      <c r="U176" s="6"/>
    </row>
    <row r="177" spans="1:21" s="1" customFormat="1" ht="44.25" customHeight="1" x14ac:dyDescent="0.25">
      <c r="A177" s="929" t="str">
        <f>IF('1.5 a 5 Grande'!V108=TRUE,"",'1.5 a 5 Grande'!J108)</f>
        <v>Manual de Organización y Funciones</v>
      </c>
      <c r="B177" s="929"/>
      <c r="C177" s="929"/>
      <c r="D177" s="929"/>
      <c r="E177" s="597" t="str">
        <f t="shared" si="9"/>
        <v>1.1.2.2</v>
      </c>
      <c r="F177" s="200" t="str">
        <f>IF('1.5 a 5 Grande'!V108=TRUE,"",'1.5 a 5 Grande'!I108)</f>
        <v>1.1.2.2.A</v>
      </c>
      <c r="I177" s="198"/>
      <c r="L177"/>
      <c r="M177" s="6"/>
      <c r="N177" s="6"/>
      <c r="O177" s="6"/>
      <c r="P177" s="6"/>
      <c r="Q177" s="6"/>
      <c r="R177" s="6"/>
      <c r="S177" s="6"/>
      <c r="T177" s="6"/>
      <c r="U177" s="6"/>
    </row>
    <row r="178" spans="1:21" s="1" customFormat="1" ht="44.25" customHeight="1" x14ac:dyDescent="0.25">
      <c r="A178" s="929" t="str">
        <f>IF('1.5 a 5 Grande'!V109=TRUE,"",'1.5 a 5 Grande'!J109)</f>
        <v>Plan de Capacitación formal</v>
      </c>
      <c r="B178" s="929"/>
      <c r="C178" s="929"/>
      <c r="D178" s="929"/>
      <c r="E178" s="597" t="str">
        <f t="shared" si="9"/>
        <v>1.1.2.2</v>
      </c>
      <c r="F178" s="200" t="str">
        <f>IF('1.5 a 5 Grande'!V109=TRUE,"",'1.5 a 5 Grande'!I109)</f>
        <v>1.1.2.2.B</v>
      </c>
      <c r="I178" s="198"/>
      <c r="L178"/>
      <c r="M178" s="6"/>
      <c r="N178" s="6"/>
      <c r="O178" s="6"/>
      <c r="P178" s="6"/>
      <c r="Q178" s="6"/>
      <c r="R178" s="6"/>
      <c r="S178" s="6"/>
      <c r="T178" s="6"/>
      <c r="U178" s="6"/>
    </row>
    <row r="179" spans="1:21" s="1" customFormat="1" x14ac:dyDescent="0.25">
      <c r="A179" s="725" t="str">
        <f>IF('1.5 a 5 Grande'!V111=TRUE,"",'1.5 a 5 Grande'!J111)</f>
        <v>1.2 Elaboración y Reporte de la Información Financiera</v>
      </c>
      <c r="B179" s="725"/>
      <c r="C179" s="725"/>
      <c r="D179" s="725"/>
      <c r="E179" s="597" t="str">
        <f t="shared" si="9"/>
        <v/>
      </c>
      <c r="F179" s="200"/>
      <c r="I179" s="198"/>
      <c r="L179"/>
      <c r="M179" s="6"/>
      <c r="N179" s="6"/>
      <c r="O179" s="6"/>
      <c r="P179" s="6"/>
      <c r="Q179" s="6"/>
      <c r="R179" s="6"/>
      <c r="S179" s="6"/>
      <c r="T179" s="6"/>
      <c r="U179" s="6"/>
    </row>
    <row r="180" spans="1:21" s="1" customFormat="1" ht="57" customHeight="1" x14ac:dyDescent="0.25">
      <c r="A180" s="721" t="str">
        <f>IF('1.5 a 5 Grande'!V116=TRUE,"",'1.5 a 5 Grande'!J116)</f>
        <v>El proceso de Elaboración y Reporte de la Información Financiera se realiza de manera periódica y se administra o subcontrata (outsourcing) la actividad de elaboración y procesamiento de información financiera</v>
      </c>
      <c r="B180" s="721"/>
      <c r="C180" s="721"/>
      <c r="D180" s="721"/>
      <c r="E180" s="597" t="str">
        <f t="shared" si="9"/>
        <v>1.2.1</v>
      </c>
      <c r="F180" s="200" t="str">
        <f>IF('1.5 a 5 Grande'!V116=TRUE,"",'1.5 a 5 Grande'!I116)</f>
        <v>1.2.1</v>
      </c>
      <c r="I180" s="198"/>
      <c r="L180"/>
      <c r="M180" s="6"/>
      <c r="N180" s="6"/>
      <c r="O180" s="6"/>
      <c r="P180" s="6"/>
      <c r="Q180" s="6"/>
      <c r="R180" s="6"/>
      <c r="S180" s="6"/>
      <c r="T180" s="6"/>
      <c r="U180" s="6"/>
    </row>
    <row r="181" spans="1:21" s="1" customFormat="1" ht="57" customHeight="1" x14ac:dyDescent="0.25">
      <c r="A181" s="721" t="str">
        <f>IF('1.5 a 5 Grande'!V117=TRUE,"",'1.5 a 5 Grande'!J117)</f>
        <v>La empresa de TI está estructurada y su proceso de Elaboración y Reporte de la Información Financiera se encuentra formalizado, a través de lo siguiente:</v>
      </c>
      <c r="B181" s="721"/>
      <c r="C181" s="721"/>
      <c r="D181" s="721"/>
      <c r="E181" s="597" t="str">
        <f t="shared" ref="E181" si="14">MID(F181,1,7)</f>
        <v>1.2.2.1</v>
      </c>
      <c r="F181" s="200" t="str">
        <f>IF('1.5 a 5 Grande'!V117=TRUE,"",'1.5 a 5 Grande'!I117)</f>
        <v>1.2.2.1</v>
      </c>
      <c r="I181" s="198"/>
      <c r="L181"/>
      <c r="M181" s="6"/>
      <c r="N181" s="6"/>
      <c r="O181" s="6"/>
      <c r="P181" s="6"/>
      <c r="Q181" s="6"/>
      <c r="R181" s="6"/>
      <c r="S181" s="6"/>
      <c r="T181" s="6"/>
      <c r="U181" s="6"/>
    </row>
    <row r="182" spans="1:21" s="1" customFormat="1" ht="44.25" customHeight="1" x14ac:dyDescent="0.25">
      <c r="A182" s="929" t="str">
        <f>IF('1.5 a 5 Grande'!V118=TRUE,"",'1.5 a 5 Grande'!J118)</f>
        <v>Mantiene un historial de buró de crédito y buró legal del aval positivos</v>
      </c>
      <c r="B182" s="929"/>
      <c r="C182" s="929"/>
      <c r="D182" s="929"/>
      <c r="E182" s="597" t="str">
        <f t="shared" si="9"/>
        <v>1.2.2.1</v>
      </c>
      <c r="F182" s="200" t="str">
        <f>IF('1.5 a 5 Grande'!V118=TRUE,"",'1.5 a 5 Grande'!I118)</f>
        <v>1.2.2.1.A</v>
      </c>
      <c r="I182" s="198"/>
      <c r="L182"/>
      <c r="M182" s="6"/>
      <c r="N182" s="6"/>
      <c r="O182" s="6"/>
      <c r="P182" s="6"/>
      <c r="Q182" s="6"/>
      <c r="R182" s="6"/>
      <c r="S182" s="6"/>
      <c r="T182" s="6"/>
      <c r="U182" s="6"/>
    </row>
    <row r="183" spans="1:21" s="1" customFormat="1" ht="72.75" customHeight="1" x14ac:dyDescent="0.25">
      <c r="A183" s="929" t="str">
        <f>IF('1.5 a 5 Grande'!V119=TRUE,"",'1.5 a 5 Grande'!J119)</f>
        <v>Las actividades de elaboración y reporte interno de la información financiera están definidas, consideran la definición de funciones y responsabilidades del área, la descripción de procesos y procedimientos para elaborar la información financiera de manera formal y veraz, y el cumplimiento de obligaciones legales y fiscales</v>
      </c>
      <c r="B183" s="929"/>
      <c r="C183" s="929"/>
      <c r="D183" s="929"/>
      <c r="E183" s="597" t="str">
        <f t="shared" si="9"/>
        <v>1.2.2.1</v>
      </c>
      <c r="F183" s="200" t="str">
        <f>IF('1.5 a 5 Grande'!V119=TRUE,"",'1.5 a 5 Grande'!I119)</f>
        <v>1.2.2.1.B</v>
      </c>
      <c r="I183" s="198"/>
      <c r="L183"/>
      <c r="M183" s="6"/>
      <c r="N183" s="6"/>
      <c r="O183" s="6"/>
      <c r="P183" s="6"/>
      <c r="Q183" s="6"/>
      <c r="R183" s="6"/>
      <c r="S183" s="6"/>
      <c r="T183" s="6"/>
      <c r="U183" s="6"/>
    </row>
    <row r="184" spans="1:21" s="1" customFormat="1" ht="40.5" customHeight="1" x14ac:dyDescent="0.25">
      <c r="A184" s="721" t="str">
        <f>IF('1.5 a 5 Grande'!V120=TRUE,"",'1.5 a 5 Grande'!J120)</f>
        <v>Todos éstos aspectos se encuentran formalmente documentados a través de:</v>
      </c>
      <c r="B184" s="721"/>
      <c r="C184" s="721"/>
      <c r="D184" s="721"/>
      <c r="E184" s="597" t="str">
        <f t="shared" ref="E184" si="15">MID(F184,1,7)</f>
        <v>1.2.2.2</v>
      </c>
      <c r="F184" s="200" t="str">
        <f>IF('1.5 a 5 Grande'!V120=TRUE,"",'1.5 a 5 Grande'!I120)</f>
        <v>1.2.2.2</v>
      </c>
      <c r="I184" s="198"/>
      <c r="L184"/>
      <c r="M184" s="6"/>
      <c r="N184" s="6"/>
      <c r="O184" s="6"/>
      <c r="P184" s="6"/>
      <c r="Q184" s="6"/>
      <c r="R184" s="6"/>
      <c r="S184" s="6"/>
      <c r="T184" s="6"/>
      <c r="U184" s="6"/>
    </row>
    <row r="185" spans="1:21" s="1" customFormat="1" ht="44.25" customHeight="1" x14ac:dyDescent="0.25">
      <c r="A185" s="929" t="str">
        <f>IF('1.5 a 5 Grande'!V121=TRUE,"",'1.5 a 5 Grande'!J121)</f>
        <v>Un Manual de procedimientos para el área financiera</v>
      </c>
      <c r="B185" s="929"/>
      <c r="C185" s="929"/>
      <c r="D185" s="929"/>
      <c r="E185" s="597" t="str">
        <f t="shared" si="9"/>
        <v>1.2.2.2</v>
      </c>
      <c r="F185" s="200" t="str">
        <f>IF('1.5 a 5 Grande'!V121=TRUE,"",'1.5 a 5 Grande'!I121)</f>
        <v>1.2.2.2.A</v>
      </c>
      <c r="I185" s="198"/>
      <c r="L185"/>
      <c r="M185" s="6"/>
      <c r="N185" s="6"/>
      <c r="O185" s="6"/>
      <c r="P185" s="6"/>
      <c r="Q185" s="6"/>
      <c r="R185" s="6"/>
      <c r="S185" s="6"/>
      <c r="T185" s="6"/>
      <c r="U185" s="6"/>
    </row>
    <row r="186" spans="1:21" s="1" customFormat="1" ht="51.75" customHeight="1" x14ac:dyDescent="0.25">
      <c r="A186" s="721" t="str">
        <f>IF('1.5 a 5 Grande'!V122=TRUE,"",'1.5 a 5 Grande'!J122)</f>
        <v>Desarrolla documentos que proporcionan evidencia de las actividades llevadas a cabo o los resultados obtenidos en el proceso de Elaboración y Reporte de la Información Financiera, entre los que se encuentran:</v>
      </c>
      <c r="B186" s="721"/>
      <c r="C186" s="721"/>
      <c r="D186" s="721"/>
      <c r="E186" s="597" t="str">
        <f t="shared" ref="E186" si="16">MID(F186,1,7)</f>
        <v>1.2.3.1</v>
      </c>
      <c r="F186" s="200" t="str">
        <f>IF('1.5 a 5 Grande'!V122=TRUE,"",'1.5 a 5 Grande'!I122)</f>
        <v>1.2.3.1</v>
      </c>
      <c r="I186" s="198"/>
      <c r="L186"/>
      <c r="M186" s="6"/>
      <c r="N186" s="6"/>
      <c r="O186" s="6"/>
      <c r="P186" s="6"/>
      <c r="Q186" s="6"/>
      <c r="R186" s="6"/>
      <c r="S186" s="6"/>
      <c r="T186" s="6"/>
      <c r="U186" s="6"/>
    </row>
    <row r="187" spans="1:21" s="1" customFormat="1" ht="44.25" customHeight="1" x14ac:dyDescent="0.25">
      <c r="A187" s="929" t="str">
        <f>IF('1.5 a 5 Grande'!V123=TRUE,"",'1.5 a 5 Grande'!J123)</f>
        <v>Procedimientos para la elaboración de la información financiera, la cual para ser de calidad debe ser comparable, representable, objetiva, verificable y entregable de forma oportuna</v>
      </c>
      <c r="B187" s="929"/>
      <c r="C187" s="929"/>
      <c r="D187" s="929"/>
      <c r="E187" s="597" t="str">
        <f t="shared" si="9"/>
        <v>1.2.3.1</v>
      </c>
      <c r="F187" s="200" t="str">
        <f>IF('1.5 a 5 Grande'!V123=TRUE,"",'1.5 a 5 Grande'!I123)</f>
        <v>1.2.3.1.A</v>
      </c>
      <c r="I187" s="198"/>
      <c r="L187"/>
      <c r="M187" s="6"/>
      <c r="N187" s="6"/>
      <c r="O187" s="6"/>
      <c r="P187" s="6"/>
      <c r="Q187" s="6"/>
      <c r="R187" s="6"/>
      <c r="S187" s="6"/>
      <c r="T187" s="6"/>
      <c r="U187" s="6"/>
    </row>
    <row r="188" spans="1:21" s="1" customFormat="1" ht="44.25" customHeight="1" x14ac:dyDescent="0.25">
      <c r="A188" s="929" t="str">
        <f>IF('1.5 a 5 Grande'!V124=TRUE,"",'1.5 a 5 Grande'!J124)</f>
        <v>Técnicas de análisis de la información financiera, con porcentajes, razones o por comparación</v>
      </c>
      <c r="B188" s="929"/>
      <c r="C188" s="929"/>
      <c r="D188" s="929"/>
      <c r="E188" s="597" t="str">
        <f t="shared" si="9"/>
        <v>1.2.3.1</v>
      </c>
      <c r="F188" s="200" t="str">
        <f>IF('1.5 a 5 Grande'!V124=TRUE,"",'1.5 a 5 Grande'!I124)</f>
        <v>1.2.3.1.B</v>
      </c>
      <c r="I188" s="198"/>
      <c r="L188"/>
      <c r="M188" s="6"/>
      <c r="N188" s="6"/>
      <c r="O188" s="6"/>
      <c r="P188" s="6"/>
      <c r="Q188" s="6"/>
      <c r="R188" s="6"/>
      <c r="S188" s="6"/>
      <c r="T188" s="6"/>
      <c r="U188" s="6"/>
    </row>
    <row r="189" spans="1:21" s="1" customFormat="1" ht="52.5" customHeight="1" x14ac:dyDescent="0.25">
      <c r="A189" s="929" t="str">
        <f>IF('1.5 a 5 Grande'!V125=TRUE,"",'1.5 a 5 Grande'!J125)</f>
        <v>Medidas de monitoreo y control de la información financiera mediante informes de cumplimiento de los objetivos y la verificación y validación de la calidad de la información y documentación financiera</v>
      </c>
      <c r="B189" s="929"/>
      <c r="C189" s="929"/>
      <c r="D189" s="929"/>
      <c r="E189" s="597" t="str">
        <f t="shared" si="9"/>
        <v>1.2.3.1</v>
      </c>
      <c r="F189" s="200" t="str">
        <f>IF('1.5 a 5 Grande'!V125=TRUE,"",'1.5 a 5 Grande'!I125)</f>
        <v>1.2.3.1.C</v>
      </c>
      <c r="I189" s="198"/>
      <c r="L189"/>
      <c r="M189" s="6"/>
      <c r="N189" s="6"/>
      <c r="O189" s="6"/>
      <c r="P189" s="6"/>
      <c r="Q189" s="6"/>
      <c r="R189" s="6"/>
      <c r="S189" s="6"/>
      <c r="T189" s="6"/>
      <c r="U189" s="6"/>
    </row>
    <row r="190" spans="1:21" s="1" customFormat="1" ht="52.5" customHeight="1" x14ac:dyDescent="0.25">
      <c r="A190" s="721" t="str">
        <f>IF('1.5 a 5 Grande'!V126=TRUE,"",'1.5 a 5 Grande'!J126)</f>
        <v>Su proceso de Elaboración y Reporte de la Información Financiera se encuentra automatizado a través de herramientas que le permitan:</v>
      </c>
      <c r="B190" s="721"/>
      <c r="C190" s="721"/>
      <c r="D190" s="721"/>
      <c r="E190" s="597" t="str">
        <f t="shared" ref="E190" si="17">MID(F190,1,7)</f>
        <v>1.2.4.1</v>
      </c>
      <c r="F190" s="200" t="str">
        <f>IF('1.5 a 5 Grande'!V126=TRUE,"",'1.5 a 5 Grande'!I126)</f>
        <v>1.2.4.1</v>
      </c>
      <c r="I190" s="198"/>
      <c r="L190"/>
      <c r="M190" s="6"/>
      <c r="N190" s="6"/>
      <c r="O190" s="6"/>
      <c r="P190" s="6"/>
      <c r="Q190" s="6"/>
      <c r="R190" s="6"/>
      <c r="S190" s="6"/>
      <c r="T190" s="6"/>
      <c r="U190" s="6"/>
    </row>
    <row r="191" spans="1:21" s="1" customFormat="1" ht="56.25" customHeight="1" x14ac:dyDescent="0.25">
      <c r="A191" s="929" t="str">
        <f>IF('1.5 a 5 Grande'!V127=TRUE,"",'1.5 a 5 Grande'!J127)</f>
        <v>Implementar un sistema pertinente de retroalimentación de la información entre la Dirección y el Consejo de Administración sobre los controles realizados y resultados alcanzados con respecto a los objetivos</v>
      </c>
      <c r="B191" s="929"/>
      <c r="C191" s="929"/>
      <c r="D191" s="929"/>
      <c r="E191" s="597" t="str">
        <f t="shared" si="9"/>
        <v>1.2.4.1</v>
      </c>
      <c r="F191" s="200" t="str">
        <f>IF('1.5 a 5 Grande'!V127=TRUE,"",'1.5 a 5 Grande'!I127)</f>
        <v>1.2.4.1.B</v>
      </c>
      <c r="I191" s="198"/>
      <c r="L191"/>
      <c r="M191" s="6"/>
      <c r="N191" s="6"/>
      <c r="O191" s="6"/>
      <c r="P191" s="6"/>
      <c r="Q191" s="6"/>
      <c r="R191" s="6"/>
      <c r="S191" s="6"/>
      <c r="T191" s="6"/>
      <c r="U191" s="6"/>
    </row>
    <row r="192" spans="1:21" s="1" customFormat="1" x14ac:dyDescent="0.25">
      <c r="A192" s="725" t="str">
        <f>IF('1.5 a 5 Grande'!V134=TRUE,"",'1.5 a 5 Grande'!J134)</f>
        <v>2.1 Planeación y Control de Gestión Financieros</v>
      </c>
      <c r="B192" s="725"/>
      <c r="C192" s="725"/>
      <c r="D192" s="725"/>
      <c r="E192" s="597" t="str">
        <f t="shared" si="9"/>
        <v/>
      </c>
      <c r="F192" s="200"/>
      <c r="I192" s="198"/>
      <c r="L192"/>
      <c r="M192" s="6"/>
      <c r="N192" s="6"/>
      <c r="O192" s="6"/>
      <c r="P192" s="6"/>
      <c r="Q192" s="6"/>
      <c r="R192" s="6"/>
      <c r="S192" s="6"/>
      <c r="T192" s="6"/>
      <c r="U192" s="6"/>
    </row>
    <row r="193" spans="1:21" s="1" customFormat="1" ht="54.75" customHeight="1" x14ac:dyDescent="0.25">
      <c r="A193" s="721" t="str">
        <f>IF('1.5 a 5 Grande'!V139=TRUE,"",'1.5 a 5 Grande'!J139)</f>
        <v>El proceso de Planeación y Control de Gestión Financiera se realiza con un enfoque práctico, basándose en tendencias generales del sector y en las experiencias pasadas de la empresa para proyectar la información.</v>
      </c>
      <c r="B193" s="721"/>
      <c r="C193" s="721"/>
      <c r="D193" s="721"/>
      <c r="E193" s="597" t="str">
        <f t="shared" si="9"/>
        <v>2.1.1</v>
      </c>
      <c r="F193" s="200" t="str">
        <f>IF('1.5 a 5 Grande'!V139=TRUE,"",'1.5 a 5 Grande'!I139)</f>
        <v>2.1.1</v>
      </c>
      <c r="I193" s="198"/>
      <c r="L193"/>
      <c r="M193" s="6"/>
      <c r="N193" s="6"/>
      <c r="O193" s="6"/>
      <c r="P193" s="6"/>
      <c r="Q193" s="6"/>
      <c r="R193" s="6"/>
      <c r="S193" s="6"/>
      <c r="T193" s="6"/>
      <c r="U193" s="6"/>
    </row>
    <row r="194" spans="1:21" s="1" customFormat="1" ht="54.75" customHeight="1" x14ac:dyDescent="0.25">
      <c r="A194" s="721" t="str">
        <f>IF('1.5 a 5 Grande'!V140=TRUE,"",'1.5 a 5 Grande'!J140)</f>
        <v>La empresa cuenta con una función de Planeación y Control de Gestión Financiera cuyas actividades consideran lo siguiente:</v>
      </c>
      <c r="B194" s="721"/>
      <c r="C194" s="721"/>
      <c r="D194" s="721"/>
      <c r="E194" s="597" t="str">
        <f t="shared" si="9"/>
        <v>2.1.2.1</v>
      </c>
      <c r="F194" s="200" t="str">
        <f>IF('1.5 a 5 Grande'!V140=TRUE,"",'1.5 a 5 Grande'!I140)</f>
        <v>2.1.2.1</v>
      </c>
      <c r="I194" s="198"/>
      <c r="L194"/>
      <c r="M194" s="6"/>
      <c r="N194" s="6"/>
      <c r="O194" s="6"/>
      <c r="P194" s="6"/>
      <c r="Q194" s="6"/>
      <c r="R194" s="6"/>
      <c r="S194" s="6"/>
      <c r="T194" s="6"/>
      <c r="U194" s="6"/>
    </row>
    <row r="195" spans="1:21" s="1" customFormat="1" ht="44.25" customHeight="1" x14ac:dyDescent="0.25">
      <c r="A195" s="929" t="str">
        <f>IF('1.5 a 5 Grande'!V141=TRUE,"",'1.5 a 5 Grande'!J141)</f>
        <v>Elaboración de proyecciones y administración de las actividades de control de gestión con una orientación operativa (seguimiento y control de gestión presupuestaria)</v>
      </c>
      <c r="B195" s="929"/>
      <c r="C195" s="929"/>
      <c r="D195" s="929"/>
      <c r="E195" s="597" t="str">
        <f t="shared" ref="E195:E240" si="18">MID(F195,1,7)</f>
        <v>2.1.2.1</v>
      </c>
      <c r="F195" s="200" t="str">
        <f>IF('1.5 a 5 Grande'!V141=TRUE,"",'1.5 a 5 Grande'!I141)</f>
        <v>2.1.2.1.A</v>
      </c>
      <c r="I195" s="198"/>
      <c r="L195"/>
      <c r="M195" s="6"/>
      <c r="N195" s="6"/>
      <c r="O195" s="6"/>
      <c r="P195" s="6"/>
      <c r="Q195" s="6"/>
      <c r="R195" s="6"/>
      <c r="S195" s="6"/>
      <c r="T195" s="6"/>
      <c r="U195" s="6"/>
    </row>
    <row r="196" spans="1:21" s="1" customFormat="1" ht="54.75" customHeight="1" x14ac:dyDescent="0.25">
      <c r="A196" s="721" t="str">
        <f>IF('1.5 a 5 Grande'!V142=TRUE,"",'1.5 a 5 Grande'!J142)</f>
        <v>Todos éstos aspectos se encuentran formalmente documentados y forman parte de la sección de planeación y control de gestión financiera del manual de procedimientos para el área financiera</v>
      </c>
      <c r="B196" s="721"/>
      <c r="C196" s="721"/>
      <c r="D196" s="721"/>
      <c r="E196" s="597" t="str">
        <f t="shared" si="18"/>
        <v>2.1.2.2</v>
      </c>
      <c r="F196" s="200" t="str">
        <f>IF('1.5 a 5 Grande'!V142=TRUE,"",'1.5 a 5 Grande'!I142)</f>
        <v>2.1.2.2</v>
      </c>
      <c r="I196" s="198"/>
      <c r="L196"/>
      <c r="M196" s="6"/>
      <c r="N196" s="6"/>
      <c r="O196" s="6"/>
      <c r="P196" s="6"/>
      <c r="Q196" s="6"/>
      <c r="R196" s="6"/>
      <c r="S196" s="6"/>
      <c r="T196" s="6"/>
      <c r="U196" s="6"/>
    </row>
    <row r="197" spans="1:21" s="1" customFormat="1" ht="54.75" customHeight="1" x14ac:dyDescent="0.25">
      <c r="A197" s="721" t="str">
        <f>IF('1.5 a 5 Grande'!V143=TRUE,"",'1.5 a 5 Grande'!J143)</f>
        <v>Desarrolla modelos y metodologías que proporcionan evidencia de las actividades llevadas a cabo o los resultados obtenidos en el proceso de planeación y control de gestión financiera, entre los que se encuentran:</v>
      </c>
      <c r="B197" s="721"/>
      <c r="C197" s="721"/>
      <c r="D197" s="721"/>
      <c r="E197" s="597" t="str">
        <f t="shared" ref="E197" si="19">MID(F197,1,7)</f>
        <v>2.1.3.1</v>
      </c>
      <c r="F197" s="200" t="str">
        <f>IF('1.5 a 5 Grande'!V143=TRUE,"",'1.5 a 5 Grande'!I143)</f>
        <v>2.1.3.1</v>
      </c>
      <c r="I197" s="198"/>
      <c r="L197"/>
      <c r="M197" s="6"/>
      <c r="N197" s="6"/>
      <c r="O197" s="6"/>
      <c r="P197" s="6"/>
      <c r="Q197" s="6"/>
      <c r="R197" s="6"/>
      <c r="S197" s="6"/>
      <c r="T197" s="6"/>
      <c r="U197" s="6"/>
    </row>
    <row r="198" spans="1:21" s="1" customFormat="1" ht="68.25" customHeight="1" x14ac:dyDescent="0.25">
      <c r="A198" s="929" t="str">
        <f>IF('1.5 a 5 Grande'!V144=TRUE,"",'1.5 a 5 Grande'!J144)</f>
        <v xml:space="preserve">Métodos para establecer diferentes tipos de planeación en función del horizonte de tiempo, entre las cuales se consideran la planeación estratégica, operativa y presupuestaria, y alineación de la planeación operativa con los objetivos estratégicos </v>
      </c>
      <c r="B198" s="929"/>
      <c r="C198" s="929"/>
      <c r="D198" s="929"/>
      <c r="E198" s="597" t="str">
        <f t="shared" si="18"/>
        <v>2.1.3.1</v>
      </c>
      <c r="F198" s="200" t="str">
        <f>IF('1.5 a 5 Grande'!V144=TRUE,"",'1.5 a 5 Grande'!I144)</f>
        <v>2.1.3.1.A</v>
      </c>
      <c r="I198" s="198"/>
      <c r="L198"/>
      <c r="M198" s="6"/>
      <c r="N198" s="6"/>
      <c r="O198" s="6"/>
      <c r="P198" s="6"/>
      <c r="Q198" s="6"/>
      <c r="R198" s="6"/>
      <c r="S198" s="6"/>
      <c r="T198" s="6"/>
      <c r="U198" s="6"/>
    </row>
    <row r="199" spans="1:21" s="1" customFormat="1" ht="44.25" customHeight="1" x14ac:dyDescent="0.25">
      <c r="A199" s="929" t="str">
        <f>IF('1.5 a 5 Grande'!V145=TRUE,"",'1.5 a 5 Grande'!J145)</f>
        <v>Técnicas para elaborar proyecciones financieras (ventas, participación de mercado, estados financieros, etc.)</v>
      </c>
      <c r="B199" s="929"/>
      <c r="C199" s="929"/>
      <c r="D199" s="929"/>
      <c r="E199" s="597" t="str">
        <f t="shared" si="18"/>
        <v>2.1.3.1</v>
      </c>
      <c r="F199" s="200" t="str">
        <f>IF('1.5 a 5 Grande'!V145=TRUE,"",'1.5 a 5 Grande'!I145)</f>
        <v>2.1.3.1.B</v>
      </c>
      <c r="I199" s="198"/>
      <c r="L199"/>
      <c r="M199" s="6"/>
      <c r="N199" s="6"/>
      <c r="O199" s="6"/>
      <c r="P199" s="6"/>
      <c r="Q199" s="6"/>
      <c r="R199" s="6"/>
      <c r="S199" s="6"/>
      <c r="T199" s="6"/>
      <c r="U199" s="6"/>
    </row>
    <row r="200" spans="1:21" s="1" customFormat="1" ht="44.25" customHeight="1" x14ac:dyDescent="0.25">
      <c r="A200" s="721" t="str">
        <f>IF('1.5 a 5 Grande'!V146=TRUE,"",'1.5 a 5 Grande'!J146)</f>
        <v>Su proceso de planeación y control de gestión financiera se encuentra automatizado a través de herramientas que le permitan:</v>
      </c>
      <c r="B200" s="721"/>
      <c r="C200" s="721"/>
      <c r="D200" s="721"/>
      <c r="E200" s="597" t="str">
        <f t="shared" ref="E200" si="20">MID(F200,1,7)</f>
        <v>2.1.4.1</v>
      </c>
      <c r="F200" s="200" t="str">
        <f>IF('1.5 a 5 Grande'!V146=TRUE,"",'1.5 a 5 Grande'!I146)</f>
        <v>2.1.4.1</v>
      </c>
      <c r="I200" s="198"/>
      <c r="L200"/>
      <c r="M200" s="6"/>
      <c r="N200" s="6"/>
      <c r="O200" s="6"/>
      <c r="P200" s="6"/>
      <c r="Q200" s="6"/>
      <c r="R200" s="6"/>
      <c r="S200" s="6"/>
      <c r="T200" s="6"/>
      <c r="U200" s="6"/>
    </row>
    <row r="201" spans="1:21" s="1" customFormat="1" ht="65.25" customHeight="1" x14ac:dyDescent="0.25">
      <c r="A201" s="929" t="str">
        <f>IF('1.5 a 5 Grande'!V147=TRUE,"",'1.5 a 5 Grande'!J147)</f>
        <v xml:space="preserve">Utilizar las siguientes razones financieras como herramienta de proyección: liquidez, rentabilidad, endeudamiento, administración de activos, tasa de crecimiento, análisis del punto de equilibrio y determinación de la estructura financiera óptima </v>
      </c>
      <c r="B201" s="929"/>
      <c r="C201" s="929"/>
      <c r="D201" s="929"/>
      <c r="E201" s="597" t="str">
        <f t="shared" si="18"/>
        <v>2.1.4.1</v>
      </c>
      <c r="F201" s="200" t="str">
        <f>IF('1.5 a 5 Grande'!V147=TRUE,"",'1.5 a 5 Grande'!I147)</f>
        <v>2.1.4.1.A</v>
      </c>
      <c r="I201" s="198"/>
      <c r="L201"/>
      <c r="M201" s="6"/>
      <c r="N201" s="6"/>
      <c r="O201" s="6"/>
      <c r="P201" s="6"/>
      <c r="Q201" s="6"/>
      <c r="R201" s="6"/>
      <c r="S201" s="6"/>
      <c r="T201" s="6"/>
      <c r="U201" s="6"/>
    </row>
    <row r="202" spans="1:21" s="1" customFormat="1" ht="44.25" customHeight="1" x14ac:dyDescent="0.25">
      <c r="A202" s="929" t="str">
        <f>IF('1.5 a 5 Grande'!V148=TRUE,"",'1.5 a 5 Grande'!J148)</f>
        <v>Realizar presupuestos operativos (ingresos presupuestados) y financieros (balance presupuestado y presupuestado de flujo de caja)</v>
      </c>
      <c r="B202" s="929"/>
      <c r="C202" s="929"/>
      <c r="D202" s="929"/>
      <c r="E202" s="597" t="str">
        <f t="shared" si="18"/>
        <v>2.1.4.1</v>
      </c>
      <c r="F202" s="200" t="str">
        <f>IF('1.5 a 5 Grande'!V148=TRUE,"",'1.5 a 5 Grande'!I148)</f>
        <v>2.1.4.1.B</v>
      </c>
      <c r="I202" s="198"/>
      <c r="L202"/>
      <c r="M202" s="6"/>
      <c r="N202" s="6"/>
      <c r="O202" s="6"/>
      <c r="P202" s="6"/>
      <c r="Q202" s="6"/>
      <c r="R202" s="6"/>
      <c r="S202" s="6"/>
      <c r="T202" s="6"/>
      <c r="U202" s="6"/>
    </row>
    <row r="203" spans="1:21" s="1" customFormat="1" x14ac:dyDescent="0.25">
      <c r="A203" s="725" t="str">
        <f>IF('1.5 a 5 Grande'!V150=TRUE,"",'1.5 a 5 Grande'!J150)</f>
        <v>2.2 Administración del Capital de Trabajo</v>
      </c>
      <c r="B203" s="725"/>
      <c r="C203" s="725"/>
      <c r="D203" s="725"/>
      <c r="E203" s="597" t="str">
        <f t="shared" si="18"/>
        <v/>
      </c>
      <c r="F203" s="200"/>
      <c r="I203" s="198"/>
      <c r="L203"/>
      <c r="M203" s="6"/>
      <c r="N203" s="6"/>
      <c r="O203" s="6"/>
      <c r="P203" s="6"/>
      <c r="Q203" s="6"/>
      <c r="R203" s="6"/>
      <c r="S203" s="6"/>
      <c r="T203" s="6"/>
      <c r="U203" s="6"/>
    </row>
    <row r="204" spans="1:21" ht="66" customHeight="1" x14ac:dyDescent="0.25">
      <c r="A204" s="721" t="str">
        <f>IF('1.5 a 5 Grande'!V155=TRUE,"",'1.5 a 5 Grande'!J155)</f>
        <v>El proceso de Administración del Capital de Trabajo se realiza de forma funcional, conforme va operando la empresa y van desarrollándose los  proyectos y/o servicios. Existen registros donde se determina el nivel de liquidez de la empresa.</v>
      </c>
      <c r="B204" s="721"/>
      <c r="C204" s="721"/>
      <c r="D204" s="721"/>
      <c r="E204" s="597" t="str">
        <f t="shared" si="18"/>
        <v>2.2.1.1</v>
      </c>
      <c r="F204" s="200" t="str">
        <f>IF('1.5 a 5 Grande'!V155=TRUE,"",'1.5 a 5 Grande'!I155)</f>
        <v>2.2.1.1</v>
      </c>
    </row>
    <row r="205" spans="1:21" ht="63.75" customHeight="1" x14ac:dyDescent="0.25">
      <c r="A205" s="721" t="str">
        <f>IF('1.5 a 5 Grande'!V156=TRUE,"",'1.5 a 5 Grande'!J156)</f>
        <v>Además, el capital de trabajo se financia con una orientación pragmática, en función de los recursos disponibles en la empresa y de las deudas que se contraen. Existen registros de los financiamientos utilizados para operar, tales como la tesorería o los préstamos otorgados (clientes, proveedores, créditos bancarios).</v>
      </c>
      <c r="B205" s="721"/>
      <c r="C205" s="721"/>
      <c r="D205" s="721"/>
      <c r="E205" s="597" t="str">
        <f t="shared" si="18"/>
        <v>2.2.1.2</v>
      </c>
      <c r="F205" s="200" t="str">
        <f>IF('1.5 a 5 Grande'!V156=TRUE,"",'1.5 a 5 Grande'!I156)</f>
        <v>2.2.1.2</v>
      </c>
    </row>
    <row r="206" spans="1:21" ht="44.25" customHeight="1" x14ac:dyDescent="0.25">
      <c r="A206" s="721" t="str">
        <f>IF('1.5 a 5 Grande'!V157=TRUE,"",'1.5 a 5 Grande'!J157)</f>
        <v>El proceso de Administración del Capital de Trabajo en la empresa de TI está estructurado a través de los aspectos siguientes:</v>
      </c>
      <c r="B206" s="721"/>
      <c r="C206" s="721"/>
      <c r="D206" s="721"/>
      <c r="E206" s="597" t="str">
        <f t="shared" ref="E206" si="21">MID(F206,1,7)</f>
        <v>2.2.2.1</v>
      </c>
      <c r="F206" s="200" t="str">
        <f>IF('1.5 a 5 Grande'!V157=TRUE,"",'1.5 a 5 Grande'!I157)</f>
        <v>2.2.2.1</v>
      </c>
    </row>
    <row r="207" spans="1:21" ht="44.25" customHeight="1" x14ac:dyDescent="0.25">
      <c r="A207" s="929" t="str">
        <f>IF('1.5 a 5 Grande'!V158=TRUE,"",'1.5 a 5 Grande'!J158)</f>
        <v>Elaboración de un Plan de Administración del Efectivo y Valores Negociables con fines a asegurar saldos adecuados de efectivo</v>
      </c>
      <c r="B207" s="929"/>
      <c r="C207" s="929"/>
      <c r="D207" s="929"/>
      <c r="E207" s="597" t="str">
        <f t="shared" si="18"/>
        <v>2.2.2.1</v>
      </c>
      <c r="F207" s="200" t="str">
        <f>IF('1.5 a 5 Grande'!V158=TRUE,"",'1.5 a 5 Grande'!I158)</f>
        <v>2.2.2.1.A</v>
      </c>
    </row>
    <row r="208" spans="1:21" ht="44.25" customHeight="1" x14ac:dyDescent="0.25">
      <c r="A208" s="929" t="str">
        <f>IF('1.5 a 5 Grande'!V159=TRUE,"",'1.5 a 5 Grande'!J159)</f>
        <v>Definición de la política de capital de trabajo implementada por la empresa</v>
      </c>
      <c r="B208" s="929"/>
      <c r="C208" s="929"/>
      <c r="D208" s="929"/>
      <c r="E208" s="597" t="str">
        <f t="shared" si="18"/>
        <v>2.2.2.1</v>
      </c>
      <c r="F208" s="200" t="str">
        <f>IF('1.5 a 5 Grande'!V159=TRUE,"",'1.5 a 5 Grande'!I159)</f>
        <v>2.2.2.1.B</v>
      </c>
    </row>
    <row r="209" spans="1:6" ht="44.25" customHeight="1" x14ac:dyDescent="0.25">
      <c r="A209" s="929" t="str">
        <f>IF('1.5 a 5 Grande'!V160=TRUE,"",'1.5 a 5 Grande'!J160)</f>
        <v>Análisis del flujo de caja para detectar los problemas de liquidez, conocer la viabilidad de los proyectos y la rentabilidad de la empresa</v>
      </c>
      <c r="B209" s="929"/>
      <c r="C209" s="929"/>
      <c r="D209" s="929"/>
      <c r="E209" s="597" t="str">
        <f t="shared" si="18"/>
        <v>2.2.2.1</v>
      </c>
      <c r="F209" s="200" t="str">
        <f>IF('1.5 a 5 Grande'!V160=TRUE,"",'1.5 a 5 Grande'!I160)</f>
        <v>2.2.2.1.C</v>
      </c>
    </row>
    <row r="210" spans="1:6" ht="52.5" customHeight="1" x14ac:dyDescent="0.25">
      <c r="A210" s="929" t="str">
        <f>IF('1.5 a 5 Grande'!V161=TRUE,"",'1.5 a 5 Grande'!J161)</f>
        <v>Determinación de la forma en la que se puedan incrementar las entradas y reducir las salidas de efectivo en términos de volumen y frecuencia para alinear el ciclo operativo con el ciclo de caja</v>
      </c>
      <c r="B210" s="929"/>
      <c r="C210" s="929"/>
      <c r="D210" s="929"/>
      <c r="E210" s="597" t="str">
        <f t="shared" si="18"/>
        <v>2.2.2.1</v>
      </c>
      <c r="F210" s="200" t="str">
        <f>IF('1.5 a 5 Grande'!V161=TRUE,"",'1.5 a 5 Grande'!I161)</f>
        <v>2.2.2.1.D</v>
      </c>
    </row>
    <row r="211" spans="1:6" ht="52.5" customHeight="1" x14ac:dyDescent="0.25">
      <c r="A211" s="721" t="str">
        <f>IF('1.5 a 5 Grande'!V162=TRUE,"",'1.5 a 5 Grande'!J162)</f>
        <v>La empresa desarrolla modelos y metodologías que le permitan maximizar la eficacia de su proceso de Administración del Capital de Trabajo, tales como:</v>
      </c>
      <c r="B211" s="721"/>
      <c r="C211" s="721"/>
      <c r="D211" s="721"/>
      <c r="E211" s="597" t="str">
        <f t="shared" ref="E211" si="22">MID(F211,1,7)</f>
        <v>2.2.3.1</v>
      </c>
      <c r="F211" s="200" t="str">
        <f>IF('1.5 a 5 Grande'!V162=TRUE,"",'1.5 a 5 Grande'!I162)</f>
        <v>2.2.3.1</v>
      </c>
    </row>
    <row r="212" spans="1:6" ht="52.5" customHeight="1" x14ac:dyDescent="0.25">
      <c r="A212" s="812" t="str">
        <f>IF('1.5 a 5 Grande'!V163=TRUE,"",'1.5 a 5 Grande'!J163)</f>
        <v xml:space="preserve">Análisis de la estructura del Capital de Trabajo: </v>
      </c>
      <c r="B212" s="812"/>
      <c r="C212" s="812"/>
      <c r="D212" s="812"/>
      <c r="E212" s="597"/>
      <c r="F212" s="200">
        <f>IF('1.5 a 5 Grande'!V163=TRUE,"",'1.5 a 5 Grande'!I163)</f>
        <v>0</v>
      </c>
    </row>
    <row r="213" spans="1:6" ht="44.25" customHeight="1" x14ac:dyDescent="0.25">
      <c r="A213" s="929" t="str">
        <f>IF('1.5 a 5 Grande'!V164=TRUE,"",'1.5 a 5 Grande'!J164)</f>
        <v>Procesos de Gestión de la Tesorería, mediante los cuales se determina el saldo de efectivo mínimo, se realizan cobros y pagos de forma eficiente y se invierten los excedentes</v>
      </c>
      <c r="B213" s="929"/>
      <c r="C213" s="929"/>
      <c r="D213" s="929"/>
      <c r="E213" s="597" t="str">
        <f t="shared" si="18"/>
        <v>2.2.3.1</v>
      </c>
      <c r="F213" s="200" t="str">
        <f>IF('1.5 a 5 Grande'!V164=TRUE,"",'1.5 a 5 Grande'!I164)</f>
        <v>2.2.3.1.A</v>
      </c>
    </row>
    <row r="214" spans="1:6" ht="52.5" customHeight="1" x14ac:dyDescent="0.25">
      <c r="A214" s="929" t="str">
        <f>IF('1.5 a 5 Grande'!V165=TRUE,"",'1.5 a 5 Grande'!J165)</f>
        <v xml:space="preserve">Estudio de calidad de la cartera mediante un análisis de la estructura de clientes (número, repartición en ventas y nivel de dependencia de los clientes), así como su categoría (triple A, etc.) renombre y recurrencia   </v>
      </c>
      <c r="B214" s="929"/>
      <c r="C214" s="929"/>
      <c r="D214" s="929"/>
      <c r="E214" s="597" t="str">
        <f t="shared" si="18"/>
        <v>2.2.3.1</v>
      </c>
      <c r="F214" s="200" t="str">
        <f>IF('1.5 a 5 Grande'!V165=TRUE,"",'1.5 a 5 Grande'!I165)</f>
        <v>2.2.3.1.B</v>
      </c>
    </row>
    <row r="215" spans="1:6" ht="65.25" customHeight="1" x14ac:dyDescent="0.25">
      <c r="A215" s="929" t="str">
        <f>IF('1.5 a 5 Grande'!V166=TRUE,"",'1.5 a 5 Grande'!J166)</f>
        <v>Análisis de la relación con los proveedores para determinar la posición competitiva de la empresa (presiones en los precios, cantidades ofertadas, plazos de pago) así como su estructura (número, repartición en compras, nivel de dependencia) y calidad de las referencias comerciales con los proveedores</v>
      </c>
      <c r="B215" s="929"/>
      <c r="C215" s="929"/>
      <c r="D215" s="929"/>
      <c r="E215" s="597" t="str">
        <f t="shared" si="18"/>
        <v>2.2.3.1</v>
      </c>
      <c r="F215" s="200" t="str">
        <f>IF('1.5 a 5 Grande'!V166=TRUE,"",'1.5 a 5 Grande'!I166)</f>
        <v>2.2.3.1.C</v>
      </c>
    </row>
    <row r="216" spans="1:6" ht="36.75" customHeight="1" x14ac:dyDescent="0.25">
      <c r="A216" s="812" t="str">
        <f>IF('1.5 a 5 Grande'!V167=TRUE,"",'1.5 a 5 Grande'!J167)</f>
        <v>Estrategias de previsión, análisis y diferenciación de los planes de financiamiento:</v>
      </c>
      <c r="B216" s="812"/>
      <c r="C216" s="812"/>
      <c r="D216" s="812"/>
      <c r="E216" s="597"/>
      <c r="F216" s="200">
        <f>IF('1.5 a 5 Grande'!V167=TRUE,"",'1.5 a 5 Grande'!I167)</f>
        <v>0</v>
      </c>
    </row>
    <row r="217" spans="1:6" ht="44.25" customHeight="1" x14ac:dyDescent="0.25">
      <c r="A217" s="929" t="str">
        <f>IF('1.5 a 5 Grande'!V168=TRUE,"",'1.5 a 5 Grande'!J168)</f>
        <v>Estrategias de gestión de pasivos circulantes, mediante las cuales se analizan las formas de financiamiento disponibles, ya sea espontáneo o no espontáneo</v>
      </c>
      <c r="B217" s="929"/>
      <c r="C217" s="929"/>
      <c r="D217" s="929"/>
      <c r="E217" s="597" t="str">
        <f t="shared" si="18"/>
        <v>2.2.3.1</v>
      </c>
      <c r="F217" s="200" t="str">
        <f>IF('1.5 a 5 Grande'!V168=TRUE,"",'1.5 a 5 Grande'!I168)</f>
        <v>2.2.3.1.F</v>
      </c>
    </row>
    <row r="218" spans="1:6" ht="44.25" customHeight="1" x14ac:dyDescent="0.25">
      <c r="A218" s="929" t="str">
        <f>IF('1.5 a 5 Grande'!V169=TRUE,"",'1.5 a 5 Grande'!J169)</f>
        <v>Análisis de la eficiencia en la administración de activos mediante el índice de rotación de activos, días de cartera, proveedores y del ciclo financiero</v>
      </c>
      <c r="B218" s="929"/>
      <c r="C218" s="929"/>
      <c r="D218" s="929"/>
      <c r="E218" s="597" t="str">
        <f t="shared" si="18"/>
        <v>2.2.3.1</v>
      </c>
      <c r="F218" s="200" t="str">
        <f>IF('1.5 a 5 Grande'!V169=TRUE,"",'1.5 a 5 Grande'!I169)</f>
        <v>2.2.3.1.G</v>
      </c>
    </row>
    <row r="219" spans="1:6" ht="44.25" customHeight="1" x14ac:dyDescent="0.25">
      <c r="A219" s="721" t="str">
        <f>IF('1.5 a 5 Grande'!V170=TRUE,"",'1.5 a 5 Grande'!J170)</f>
        <v>Revisa las actividades desarrolladas en el proceso, analiza la información generada y mediante indicadores de resultados, evalúa el nivel de cumplimiento del proceso de administración del capital</v>
      </c>
      <c r="B219" s="721"/>
      <c r="C219" s="721"/>
      <c r="D219" s="721"/>
      <c r="E219" s="597" t="str">
        <f t="shared" si="18"/>
        <v>2.2.3.2</v>
      </c>
      <c r="F219" s="200" t="str">
        <f>IF('1.5 a 5 Grande'!V170=TRUE,"",'1.5 a 5 Grande'!I170)</f>
        <v>2.2.3.2</v>
      </c>
    </row>
    <row r="220" spans="1:6" ht="44.25" customHeight="1" x14ac:dyDescent="0.25">
      <c r="A220" s="721" t="str">
        <f>IF('1.5 a 5 Grande'!V171=TRUE,"",'1.5 a 5 Grande'!J171)</f>
        <v>Su proceso de Administración del Capital de Trabajo se encuentra automatizado a través de herramientas que le permitan:</v>
      </c>
      <c r="B220" s="721"/>
      <c r="C220" s="721"/>
      <c r="D220" s="721"/>
      <c r="E220" s="597" t="str">
        <f t="shared" ref="E220" si="23">MID(F220,1,7)</f>
        <v>2.2.4.1</v>
      </c>
      <c r="F220" s="200" t="str">
        <f>IF('1.5 a 5 Grande'!V171=TRUE,"",'1.5 a 5 Grande'!I171)</f>
        <v>2.2.4.1</v>
      </c>
    </row>
    <row r="221" spans="1:6" ht="44.25" customHeight="1" x14ac:dyDescent="0.25">
      <c r="A221" s="812" t="str">
        <f>IF('1.5 a 5 Grande'!V172=TRUE,"",'1.5 a 5 Grande'!J172)</f>
        <v>Contar con una función de gestión del portafolio de inversión, encargada de:</v>
      </c>
      <c r="B221" s="812"/>
      <c r="C221" s="812"/>
      <c r="D221" s="812"/>
      <c r="E221" s="597"/>
      <c r="F221" s="200">
        <f>IF('1.5 a 5 Grande'!V172=TRUE,"",'1.5 a 5 Grande'!I172)</f>
        <v>0</v>
      </c>
    </row>
    <row r="222" spans="1:6" ht="44.25" customHeight="1" x14ac:dyDescent="0.25">
      <c r="A222" s="929" t="str">
        <f>IF('1.5 a 5 Grande'!V173=TRUE,"",'1.5 a 5 Grande'!J173)</f>
        <v>Optimizar la gestión de sus proyectos al incrementar la rentabilidad de las inversiones</v>
      </c>
      <c r="B222" s="929"/>
      <c r="C222" s="929"/>
      <c r="D222" s="929"/>
      <c r="E222" s="597" t="str">
        <f t="shared" si="18"/>
        <v>2.2.4.1</v>
      </c>
      <c r="F222" s="200" t="str">
        <f>IF('1.5 a 5 Grande'!V173=TRUE,"",'1.5 a 5 Grande'!I173)</f>
        <v>2.2.4.1.A</v>
      </c>
    </row>
    <row r="223" spans="1:6" ht="44.25" customHeight="1" x14ac:dyDescent="0.25">
      <c r="A223" s="929" t="str">
        <f>IF('1.5 a 5 Grande'!V174=TRUE,"",'1.5 a 5 Grande'!J174)</f>
        <v>Evaluar los casos de negocio y priorizarlos ante la asignación de recursos</v>
      </c>
      <c r="B223" s="929"/>
      <c r="C223" s="929"/>
      <c r="D223" s="929"/>
      <c r="E223" s="597" t="str">
        <f t="shared" si="18"/>
        <v>2.2.4.1</v>
      </c>
      <c r="F223" s="200" t="str">
        <f>IF('1.5 a 5 Grande'!V174=TRUE,"",'1.5 a 5 Grande'!I174)</f>
        <v>2.2.4.1.B</v>
      </c>
    </row>
    <row r="224" spans="1:6" ht="44.25" customHeight="1" x14ac:dyDescent="0.25">
      <c r="A224" s="929" t="str">
        <f>IF('1.5 a 5 Grande'!V175=TRUE,"",'1.5 a 5 Grande'!J175)</f>
        <v>Realizar un análisis exhaustivo y preciso del rendimiento de las inversiones efectuadas en el portafolio de servicios o proyectos</v>
      </c>
      <c r="B224" s="929"/>
      <c r="C224" s="929"/>
      <c r="D224" s="929"/>
      <c r="E224" s="597" t="str">
        <f t="shared" si="18"/>
        <v>2.2.4.1</v>
      </c>
      <c r="F224" s="200" t="str">
        <f>IF('1.5 a 5 Grande'!V175=TRUE,"",'1.5 a 5 Grande'!I175)</f>
        <v>2.2.4.1.C</v>
      </c>
    </row>
    <row r="225" spans="1:6" ht="44.25" customHeight="1" x14ac:dyDescent="0.25">
      <c r="A225" s="812" t="str">
        <f>IF('1.5 a 5 Grande'!V176=TRUE,"",'1.5 a 5 Grande'!J176)</f>
        <v xml:space="preserve">Implementar mejoras continuas en la administración del ciclo financiero por medio de lo siguiente: </v>
      </c>
      <c r="B225" s="812"/>
      <c r="C225" s="812"/>
      <c r="D225" s="812"/>
      <c r="E225" s="597"/>
      <c r="F225" s="200">
        <f>IF('1.5 a 5 Grande'!V176=TRUE,"",'1.5 a 5 Grande'!I176)</f>
        <v>0</v>
      </c>
    </row>
    <row r="226" spans="1:6" ht="44.25" customHeight="1" x14ac:dyDescent="0.25">
      <c r="A226" s="929" t="str">
        <f>IF('1.5 a 5 Grande'!V177=TRUE,"",'1.5 a 5 Grande'!J177)</f>
        <v>Una política más agresiva de cobros para incrementar la liquidez, la participación del personal en el proceso y el otorgamiento de incentivos en base al desempeño del personal</v>
      </c>
      <c r="B226" s="929"/>
      <c r="C226" s="929"/>
      <c r="D226" s="929"/>
      <c r="E226" s="597" t="str">
        <f t="shared" si="18"/>
        <v>2.2.4.1</v>
      </c>
      <c r="F226" s="200" t="str">
        <f>IF('1.5 a 5 Grande'!V177=TRUE,"",'1.5 a 5 Grande'!I177)</f>
        <v>2.2.4.1.I</v>
      </c>
    </row>
    <row r="227" spans="1:6" x14ac:dyDescent="0.25">
      <c r="A227" s="725" t="str">
        <f>IF('1.5 a 5 Grande'!V184=TRUE,"",'1.5 a 5 Grande'!J184)</f>
        <v>3.1 Generación de Valor Económico</v>
      </c>
      <c r="B227" s="725"/>
      <c r="C227" s="725"/>
      <c r="D227" s="725"/>
      <c r="E227" s="597" t="str">
        <f t="shared" si="18"/>
        <v/>
      </c>
      <c r="F227" s="200"/>
    </row>
    <row r="228" spans="1:6" ht="44.25" customHeight="1" x14ac:dyDescent="0.25">
      <c r="A228" s="721" t="str">
        <f>IF('1.5 a 5 Grande'!V189=TRUE,"",'1.5 a 5 Grande'!J189)</f>
        <v>El proceso de Generación de Valor Económico se administra de forma práctica, por medio de una gestión diaria que puede incluir una evidencia de generación de utilidades.</v>
      </c>
      <c r="B228" s="721"/>
      <c r="C228" s="721"/>
      <c r="D228" s="721"/>
      <c r="E228" s="597" t="str">
        <f t="shared" si="18"/>
        <v>3.1.1</v>
      </c>
      <c r="F228" s="200" t="str">
        <f>IF('1.5 a 5 Grande'!V189=TRUE,"",'1.5 a 5 Grande'!I189)</f>
        <v>3.1.1</v>
      </c>
    </row>
    <row r="229" spans="1:6" ht="44.25" customHeight="1" x14ac:dyDescent="0.25">
      <c r="A229" s="721" t="str">
        <f>IF('1.5 a 5 Grande'!V190=TRUE,"",'1.5 a 5 Grande'!J190)</f>
        <v>A través de un proceso formal de Generación de Valor Económico, la empresa:</v>
      </c>
      <c r="B229" s="721"/>
      <c r="C229" s="721"/>
      <c r="D229" s="721"/>
      <c r="E229" s="597" t="str">
        <f t="shared" ref="E229" si="24">MID(F229,1,7)</f>
        <v>3.1.2.1</v>
      </c>
      <c r="F229" s="200" t="str">
        <f>IF('1.5 a 5 Grande'!V190=TRUE,"",'1.5 a 5 Grande'!I190)</f>
        <v>3.1.2.1</v>
      </c>
    </row>
    <row r="230" spans="1:6" ht="44.25" customHeight="1" x14ac:dyDescent="0.25">
      <c r="A230" s="929" t="str">
        <f>IF('1.5 a 5 Grande'!V191=TRUE,"",'1.5 a 5 Grande'!J191)</f>
        <v>Administra sus proyectos, servicios y/o productos tomando en cuenta los conceptos de costo-rentabilidad</v>
      </c>
      <c r="B230" s="929"/>
      <c r="C230" s="929"/>
      <c r="D230" s="929"/>
      <c r="E230" s="597" t="str">
        <f t="shared" si="18"/>
        <v>3.1.2.1</v>
      </c>
      <c r="F230" s="200" t="str">
        <f>IF('1.5 a 5 Grande'!V191=TRUE,"",'1.5 a 5 Grande'!I191)</f>
        <v>3.1.2.1.A</v>
      </c>
    </row>
    <row r="231" spans="1:6" ht="44.25" customHeight="1" x14ac:dyDescent="0.25">
      <c r="A231" s="721" t="str">
        <f>IF('1.5 a 5 Grande'!V192=TRUE,"",'1.5 a 5 Grande'!J192)</f>
        <v xml:space="preserve">Todos estos aspectos se encuentran formalmente documentados a través de </v>
      </c>
      <c r="B231" s="721"/>
      <c r="C231" s="721"/>
      <c r="D231" s="721"/>
      <c r="E231" s="597" t="str">
        <f t="shared" ref="E231" si="25">MID(F231,1,7)</f>
        <v>3.1.2.2</v>
      </c>
      <c r="F231" s="200" t="str">
        <f>IF('1.5 a 5 Grande'!V192=TRUE,"",'1.5 a 5 Grande'!I192)</f>
        <v>3.1.2.2</v>
      </c>
    </row>
    <row r="232" spans="1:6" ht="44.25" customHeight="1" x14ac:dyDescent="0.25">
      <c r="A232" s="929" t="str">
        <f>IF('1.5 a 5 Grande'!V193=TRUE,"",'1.5 a 5 Grande'!J193)</f>
        <v>Un Plan de Administración del Efectivo</v>
      </c>
      <c r="B232" s="929"/>
      <c r="C232" s="929"/>
      <c r="D232" s="929"/>
      <c r="E232" s="597" t="str">
        <f t="shared" si="18"/>
        <v>3.1.2.2</v>
      </c>
      <c r="F232" s="200" t="str">
        <f>IF('1.5 a 5 Grande'!V193=TRUE,"",'1.5 a 5 Grande'!I193)</f>
        <v>3.1.2.2.A</v>
      </c>
    </row>
    <row r="233" spans="1:6" ht="44.25" customHeight="1" x14ac:dyDescent="0.25">
      <c r="A233" s="721" t="str">
        <f>IF('1.5 a 5 Grande'!V194=TRUE,"",'1.5 a 5 Grande'!J194)</f>
        <v>Desarrolla modelos y metodologías que ayudan a la empresa a optimizar su proceso de Generación de Valor Económico, entre ellos:</v>
      </c>
      <c r="B233" s="721"/>
      <c r="C233" s="721"/>
      <c r="D233" s="721"/>
      <c r="E233" s="597" t="str">
        <f t="shared" ref="E233" si="26">MID(F233,1,7)</f>
        <v>3.1.3.1</v>
      </c>
      <c r="F233" s="200" t="str">
        <f>IF('1.5 a 5 Grande'!V194=TRUE,"",'1.5 a 5 Grande'!I194)</f>
        <v>3.1.3.1</v>
      </c>
    </row>
    <row r="234" spans="1:6" ht="62.25" customHeight="1" x14ac:dyDescent="0.25">
      <c r="A234" s="929" t="str">
        <f>IF('1.5 a 5 Grande'!V195=TRUE,"",'1.5 a 5 Grande'!J195)</f>
        <v>Metodologías para evidenciar y valorar los ingresos provenientes de activos intangibles, tales como marcas, patentes, licencias, franquicias, derechos de autor, exclusividad en los productos o en la distribución, existencia de partners, etc.</v>
      </c>
      <c r="B234" s="929"/>
      <c r="C234" s="929"/>
      <c r="D234" s="929"/>
      <c r="E234" s="597" t="str">
        <f t="shared" si="18"/>
        <v>3.1.3.1</v>
      </c>
      <c r="F234" s="200" t="str">
        <f>IF('1.5 a 5 Grande'!V195=TRUE,"",'1.5 a 5 Grande'!I195)</f>
        <v>3.1.3.1.A</v>
      </c>
    </row>
    <row r="235" spans="1:6" ht="58.5" customHeight="1" x14ac:dyDescent="0.25">
      <c r="A235" s="929" t="str">
        <f>IF('1.5 a 5 Grande'!V196=TRUE,"",'1.5 a 5 Grande'!J196)</f>
        <v>Análisis de la cobertura de deuda de tal manera que la empresa pueda garantizar el pago de sus obligaciones a corto plazo y de la estructura de endeudamiento para asegurar que se cuenta con suficiente capital contable para financiar los activos</v>
      </c>
      <c r="B235" s="929"/>
      <c r="C235" s="929"/>
      <c r="D235" s="929"/>
      <c r="E235" s="597" t="str">
        <f t="shared" si="18"/>
        <v>3.1.3.1</v>
      </c>
      <c r="F235" s="200" t="str">
        <f>IF('1.5 a 5 Grande'!V196=TRUE,"",'1.5 a 5 Grande'!I196)</f>
        <v>3.1.3.1.B</v>
      </c>
    </row>
    <row r="236" spans="1:6" ht="57.75" customHeight="1" x14ac:dyDescent="0.25">
      <c r="A236" s="929" t="str">
        <f>IF('1.5 a 5 Grande'!V197=TRUE,"",'1.5 a 5 Grande'!J197)</f>
        <v>Estrategias para aumentar la rentabilidad sobre activos (ROA) mediante una reducción del capital de trabajo o de los activos fijos, y la rentabilidad sobre el capital (ROE) mediante un mayor endeudamiento o reducción del patrimonio</v>
      </c>
      <c r="B236" s="929"/>
      <c r="C236" s="929"/>
      <c r="D236" s="929"/>
      <c r="E236" s="597" t="str">
        <f t="shared" si="18"/>
        <v>3.1.3.1</v>
      </c>
      <c r="F236" s="200" t="str">
        <f>IF('1.5 a 5 Grande'!V197=TRUE,"",'1.5 a 5 Grande'!I197)</f>
        <v>3.1.3.1.C</v>
      </c>
    </row>
    <row r="237" spans="1:6" ht="58.5" customHeight="1" x14ac:dyDescent="0.25">
      <c r="A237" s="929" t="str">
        <f>IF('1.5 a 5 Grande'!V198=TRUE,"",'1.5 a 5 Grande'!J198)</f>
        <v>Modelos para evaluar la creación de valor en base a su capital intelectual y a su capacidad para transformarlo en capital financiero (competencias del personal en los procesos, estructura interna y externa de la empresa)</v>
      </c>
      <c r="B237" s="929"/>
      <c r="C237" s="929"/>
      <c r="D237" s="929"/>
      <c r="E237" s="597" t="str">
        <f t="shared" si="18"/>
        <v>3.1.3.1</v>
      </c>
      <c r="F237" s="200" t="str">
        <f>IF('1.5 a 5 Grande'!V198=TRUE,"",'1.5 a 5 Grande'!I198)</f>
        <v>3.1.3.1.D</v>
      </c>
    </row>
    <row r="238" spans="1:6" ht="44.25" customHeight="1" x14ac:dyDescent="0.25">
      <c r="A238" s="929" t="str">
        <f>IF('1.5 a 5 Grande'!V199=TRUE,"",'1.5 a 5 Grande'!J199)</f>
        <v xml:space="preserve">Comparación de la tasa de crecimiento de la empresa con la del sector </v>
      </c>
      <c r="B238" s="929"/>
      <c r="C238" s="929"/>
      <c r="D238" s="929"/>
      <c r="E238" s="597" t="str">
        <f t="shared" si="18"/>
        <v>3.1.3.1</v>
      </c>
      <c r="F238" s="200" t="str">
        <f>IF('1.5 a 5 Grande'!V199=TRUE,"",'1.5 a 5 Grande'!I199)</f>
        <v>3.1.3.1.E</v>
      </c>
    </row>
    <row r="239" spans="1:6" x14ac:dyDescent="0.25">
      <c r="A239" s="725" t="str">
        <f>IF('1.5 a 5 Grande'!V201=TRUE,"",'1.5 a 5 Grande'!J201)</f>
        <v>3.2 Maximización de la Rentabilidad del Proyecto de Inversión</v>
      </c>
      <c r="B239" s="725"/>
      <c r="C239" s="725"/>
      <c r="D239" s="725"/>
      <c r="E239" s="597" t="str">
        <f t="shared" si="18"/>
        <v/>
      </c>
      <c r="F239" s="200"/>
    </row>
    <row r="240" spans="1:6" ht="53.25" customHeight="1" x14ac:dyDescent="0.25">
      <c r="A240" s="721" t="str">
        <f>IF('1.5 a 5 Grande'!V206=TRUE,"",'1.5 a 5 Grande'!J206)</f>
        <v xml:space="preserve">El proceso de Maximización de la Rentabilidad del Proyecto de Inversión está estructurado, y al realizar una inversión la empresa considera lo siguiente: </v>
      </c>
      <c r="B240" s="721"/>
      <c r="C240" s="721"/>
      <c r="D240" s="721"/>
      <c r="E240" s="597" t="str">
        <f t="shared" si="18"/>
        <v>3.2.2.1</v>
      </c>
      <c r="F240" s="200" t="str">
        <f>IF('1.5 a 5 Grande'!V206=TRUE,"",'1.5 a 5 Grande'!I206)</f>
        <v>3.2.2.1</v>
      </c>
    </row>
    <row r="241" spans="1:6" ht="44.25" customHeight="1" x14ac:dyDescent="0.25">
      <c r="A241" s="929" t="str">
        <f>IF('1.5 a 5 Grande'!V207=TRUE,"",'1.5 a 5 Grande'!J207)</f>
        <v xml:space="preserve">Análisis de las características del proyecto en base a la información disponible y definición de criterios de aceptación o rechazo del proyecto </v>
      </c>
      <c r="B241" s="929"/>
      <c r="C241" s="929"/>
      <c r="D241" s="929"/>
      <c r="E241" s="597" t="str">
        <f t="shared" ref="E241:E281" si="27">MID(F241,1,7)</f>
        <v>3.2.2.1</v>
      </c>
      <c r="F241" s="200" t="str">
        <f>IF('1.5 a 5 Grande'!V207=TRUE,"",'1.5 a 5 Grande'!I207)</f>
        <v>3.2.2.1.A</v>
      </c>
    </row>
    <row r="242" spans="1:6" ht="44.25" customHeight="1" x14ac:dyDescent="0.25">
      <c r="A242" s="929" t="str">
        <f>IF('1.5 a 5 Grande'!V208=TRUE,"",'1.5 a 5 Grande'!J208)</f>
        <v>Análisis de la viabilidad financiera de los proyectos y acceso a fuentes de financiamiento por medio de Capital riesgo o Capital de proximidad, y préstamos bancarios a corto/mediano plazo</v>
      </c>
      <c r="B242" s="929"/>
      <c r="C242" s="929"/>
      <c r="D242" s="929"/>
      <c r="E242" s="597" t="str">
        <f t="shared" si="27"/>
        <v>3.2.2.1</v>
      </c>
      <c r="F242" s="200" t="str">
        <f>IF('1.5 a 5 Grande'!V208=TRUE,"",'1.5 a 5 Grande'!I208)</f>
        <v>3.2.2.1.B</v>
      </c>
    </row>
    <row r="243" spans="1:6" ht="44.25" customHeight="1" x14ac:dyDescent="0.25">
      <c r="A243" s="721" t="str">
        <f>IF('1.5 a 5 Grande'!V209=TRUE,"",'1.5 a 5 Grande'!J209)</f>
        <v>Todos éstos aspectos se encuentran formalmente documentados a través de un análisis de pre-inversión para cada proyecto</v>
      </c>
      <c r="B243" s="721"/>
      <c r="C243" s="721"/>
      <c r="D243" s="721"/>
      <c r="E243" s="597" t="str">
        <f t="shared" si="27"/>
        <v>3.2.2.2</v>
      </c>
      <c r="F243" s="200" t="str">
        <f>IF('1.5 a 5 Grande'!V209=TRUE,"",'1.5 a 5 Grande'!I209)</f>
        <v>3.2.2.2</v>
      </c>
    </row>
    <row r="244" spans="1:6" ht="22.5" customHeight="1" x14ac:dyDescent="0.25">
      <c r="A244" s="723" t="s">
        <v>1127</v>
      </c>
      <c r="B244" s="723"/>
      <c r="C244" s="723"/>
      <c r="D244" s="723"/>
      <c r="E244" s="595" t="s">
        <v>1134</v>
      </c>
      <c r="F244" s="200"/>
    </row>
    <row r="245" spans="1:6" x14ac:dyDescent="0.25">
      <c r="A245" s="729" t="str">
        <f>IF('1.5 a 5 Grande'!V217=TRUE,"",'1.5 a 5 Grande'!J217)</f>
        <v>1.1 Administración de proyectos de TI</v>
      </c>
      <c r="B245" s="729"/>
      <c r="C245" s="729"/>
      <c r="D245" s="729"/>
      <c r="E245" s="597" t="str">
        <f t="shared" si="27"/>
        <v/>
      </c>
      <c r="F245" s="200"/>
    </row>
    <row r="246" spans="1:6" ht="38.25" customHeight="1" x14ac:dyDescent="0.25">
      <c r="A246" s="721" t="str">
        <f>IF('1.5 a 5 Grande'!V222=TRUE,"",'1.5 a 5 Grande'!J222)</f>
        <v>Existe un proceso de Administración de Proyectos de TI, el cual se administra de forma práctica y en donde el empresario se basa en su experiencia para:</v>
      </c>
      <c r="B246" s="721"/>
      <c r="C246" s="721"/>
      <c r="D246" s="721"/>
      <c r="E246" s="597" t="str">
        <f t="shared" ref="E246" si="28">MID(F246,1,7)</f>
        <v>1.1.1</v>
      </c>
      <c r="F246" s="200" t="str">
        <f>IF('1.5 a 5 Grande'!V222=TRUE,"",'1.5 a 5 Grande'!I222)</f>
        <v>1.1.1</v>
      </c>
    </row>
    <row r="247" spans="1:6" ht="44.25" customHeight="1" x14ac:dyDescent="0.25">
      <c r="A247" s="929" t="str">
        <f>IF('1.5 a 5 Grande'!V223=TRUE,"",'1.5 a 5 Grande'!J223)</f>
        <v>Crear proyectos y gestionarlos con procesos aceptados y prácticos</v>
      </c>
      <c r="B247" s="929"/>
      <c r="C247" s="929"/>
      <c r="D247" s="929"/>
      <c r="E247" s="597" t="str">
        <f t="shared" si="27"/>
        <v>1.1.1.A</v>
      </c>
      <c r="F247" s="200" t="str">
        <f>IF('1.5 a 5 Grande'!V223=TRUE,"",'1.5 a 5 Grande'!I223)</f>
        <v>1.1.1.A</v>
      </c>
    </row>
    <row r="248" spans="1:6" ht="44.25" customHeight="1" x14ac:dyDescent="0.25">
      <c r="A248" s="929" t="str">
        <f>IF('1.5 a 5 Grande'!V224=TRUE,"",'1.5 a 5 Grande'!J224)</f>
        <v>Generar documentación sobre los proyectos de TI sin que exista un modelo o metodología estándar y formal para ello</v>
      </c>
      <c r="B248" s="929"/>
      <c r="C248" s="929"/>
      <c r="D248" s="929"/>
      <c r="E248" s="597" t="str">
        <f t="shared" si="27"/>
        <v>1.1.1.B</v>
      </c>
      <c r="F248" s="200" t="str">
        <f>IF('1.5 a 5 Grande'!V224=TRUE,"",'1.5 a 5 Grande'!I224)</f>
        <v>1.1.1.B</v>
      </c>
    </row>
    <row r="249" spans="1:6" ht="44.25" customHeight="1" x14ac:dyDescent="0.25">
      <c r="A249" s="721" t="str">
        <f>IF('1.5 a 5 Grande'!V225=TRUE,"",'1.5 a 5 Grande'!J225)</f>
        <v>El proceso de Administración de Proyectos de TI está estandarizado y estructurado, de tal forma que existen elementos que permiten a la empresa:</v>
      </c>
      <c r="B249" s="721"/>
      <c r="C249" s="721"/>
      <c r="D249" s="721"/>
      <c r="E249" s="597" t="str">
        <f t="shared" ref="E249" si="29">MID(F249,1,7)</f>
        <v>1.1.2.1</v>
      </c>
      <c r="F249" s="200" t="str">
        <f>IF('1.5 a 5 Grande'!V225=TRUE,"",'1.5 a 5 Grande'!I225)</f>
        <v>1.1.2.1</v>
      </c>
    </row>
    <row r="250" spans="1:6" ht="53.25" customHeight="1" x14ac:dyDescent="0.25">
      <c r="A250" s="929" t="str">
        <f>IF('1.5 a 5 Grande'!V226=TRUE,"",'1.5 a 5 Grande'!J226)</f>
        <v>Contar con un marco de trabajo que define la estructura, los procedimientos, las técnicas, así como las funciones y responsabilidades de los miembros del proyecto para asegurar que los recursos se alineen al presupuesto establecido</v>
      </c>
      <c r="B250" s="929"/>
      <c r="C250" s="929"/>
      <c r="D250" s="929"/>
      <c r="E250" s="597" t="str">
        <f t="shared" si="27"/>
        <v>1.1.2.1</v>
      </c>
      <c r="F250" s="200" t="str">
        <f>IF('1.5 a 5 Grande'!V226=TRUE,"",'1.5 a 5 Grande'!I226)</f>
        <v>1.1.2.1.A</v>
      </c>
    </row>
    <row r="251" spans="1:6" ht="57" customHeight="1" x14ac:dyDescent="0.25">
      <c r="A251" s="929" t="str">
        <f>IF('1.5 a 5 Grande'!V227=TRUE,"",'1.5 a 5 Grande'!J227)</f>
        <v xml:space="preserve">Organizar la función de gestión de proyectos de TI a través de líderes de proyectos y de equipos funcionales claramente definidos y establecidos, bajo la supervisión de la gerencia </v>
      </c>
      <c r="B251" s="929"/>
      <c r="C251" s="929"/>
      <c r="D251" s="929"/>
      <c r="E251" s="597" t="str">
        <f t="shared" si="27"/>
        <v>1.1.2.1</v>
      </c>
      <c r="F251" s="200" t="str">
        <f>IF('1.5 a 5 Grande'!V227=TRUE,"",'1.5 a 5 Grande'!I227)</f>
        <v>1.1.2.1.B</v>
      </c>
    </row>
    <row r="252" spans="1:6" ht="44.25" customHeight="1" x14ac:dyDescent="0.25">
      <c r="A252" s="929" t="str">
        <f>IF('1.5 a 5 Grande'!V228=TRUE,"",'1.5 a 5 Grande'!J228)</f>
        <v xml:space="preserve">Realizar un seguimiento de los proyectos en cuanto a su cronograma, costo y desempeño técnico por medio de indicadores básicos  </v>
      </c>
      <c r="B252" s="929"/>
      <c r="C252" s="929"/>
      <c r="D252" s="929"/>
      <c r="E252" s="597" t="str">
        <f t="shared" si="27"/>
        <v>1.1.2.1</v>
      </c>
      <c r="F252" s="200" t="str">
        <f>IF('1.5 a 5 Grande'!V228=TRUE,"",'1.5 a 5 Grande'!I228)</f>
        <v>1.1.2.1.C</v>
      </c>
    </row>
    <row r="253" spans="1:6" ht="44.25" customHeight="1" x14ac:dyDescent="0.25">
      <c r="A253" s="721" t="str">
        <f>IF('1.5 a 5 Grande'!V229=TRUE,"",'1.5 a 5 Grande'!J229)</f>
        <v>Todos éstos aspectos se encuentran formalmente documentados a través de:</v>
      </c>
      <c r="B253" s="721"/>
      <c r="C253" s="721"/>
      <c r="D253" s="721"/>
      <c r="E253" s="597" t="str">
        <f t="shared" ref="E253" si="30">MID(F253,1,7)</f>
        <v>1.1.2.2</v>
      </c>
      <c r="F253" s="200" t="str">
        <f>IF('1.5 a 5 Grande'!V229=TRUE,"",'1.5 a 5 Grande'!I229)</f>
        <v>1.1.2.2</v>
      </c>
    </row>
    <row r="254" spans="1:6" ht="57.75" customHeight="1" x14ac:dyDescent="0.25">
      <c r="A254" s="929" t="str">
        <f>IF('1.5 a 5 Grande'!V230=TRUE,"",'1.5 a 5 Grande'!J230)</f>
        <v>Un expediente del proyecto que permita una adecuada evaluación planeación de recursos y actividades en la fase de preparación y arranque, y seguimiento al proyecto en la fase de ejecución del y cierre del mismo</v>
      </c>
      <c r="B254" s="929"/>
      <c r="C254" s="929"/>
      <c r="D254" s="929"/>
      <c r="E254" s="597" t="str">
        <f t="shared" si="27"/>
        <v>1.1.2.2</v>
      </c>
      <c r="F254" s="200" t="str">
        <f>IF('1.5 a 5 Grande'!V230=TRUE,"",'1.5 a 5 Grande'!I230)</f>
        <v>1.1.2.2.A</v>
      </c>
    </row>
    <row r="255" spans="1:6" ht="102.75" customHeight="1" x14ac:dyDescent="0.25">
      <c r="A255" s="721" t="str">
        <f>IF('1.5 a 5 Grande'!V231=TRUE,"",'1.5 a 5 Grande'!J231)</f>
        <v xml:space="preserve">Se administran varios proyectos simultáneamente por medio del área de Gestión de Proyectos, encargada de centralizar, coordinar la administración de los proyectos y generar valor a través de la ejecución exitosa y eficiente de los proyectos.
Además, la empresa desarrolla estrategias y utiliza modelos y metodologías que le permiten potenciar la eficiencia de sus proyectos de TI a través de la ejecución de los siguientes elementos:
</v>
      </c>
      <c r="B255" s="721"/>
      <c r="C255" s="721"/>
      <c r="D255" s="721"/>
      <c r="E255" s="597" t="str">
        <f t="shared" ref="E255" si="31">MID(F255,1,7)</f>
        <v>1.1.3.1</v>
      </c>
      <c r="F255" s="200" t="str">
        <f>IF('1.5 a 5 Grande'!V231=TRUE,"",'1.5 a 5 Grande'!I231)</f>
        <v>1.1.3.1</v>
      </c>
    </row>
    <row r="256" spans="1:6" ht="44.25" customHeight="1" x14ac:dyDescent="0.25">
      <c r="A256" s="929" t="str">
        <f>IF('1.5 a 5 Grande'!V232=TRUE,"",'1.5 a 5 Grande'!J232)</f>
        <v>Gestión de la integración del proyecto, comprende la organización de las actividades del proyecto, el análisis, registro de resultados y gestión del cierre del proyecto</v>
      </c>
      <c r="B256" s="929"/>
      <c r="C256" s="929"/>
      <c r="D256" s="929"/>
      <c r="E256" s="597" t="str">
        <f t="shared" si="27"/>
        <v>1.1.3.1</v>
      </c>
      <c r="F256" s="200" t="str">
        <f>IF('1.5 a 5 Grande'!V232=TRUE,"",'1.5 a 5 Grande'!I232)</f>
        <v>1.1.3.1.A</v>
      </c>
    </row>
    <row r="257" spans="1:6" ht="79.5" customHeight="1" x14ac:dyDescent="0.25">
      <c r="A257" s="929" t="str">
        <f>IF('1.5 a 5 Grande'!V233=TRUE,"",'1.5 a 5 Grande'!J233)</f>
        <v xml:space="preserve">Gestión de la calidad del proyecto, describe los procesos necesarios para asegurar que el proyecto cumpla con los objetivos por los cuales ha sido emprendido. La adecuada gestión de la calidad permite satisfacer las necesidades del cliente y desarrollar un producto/servicio que cumple con los requerimientos establecidos, a través de procesos y recursos humanos eficientes </v>
      </c>
      <c r="B257" s="929"/>
      <c r="C257" s="929"/>
      <c r="D257" s="929"/>
      <c r="E257" s="597" t="str">
        <f t="shared" si="27"/>
        <v>1.1.3.1</v>
      </c>
      <c r="F257" s="200" t="str">
        <f>IF('1.5 a 5 Grande'!V233=TRUE,"",'1.5 a 5 Grande'!I233)</f>
        <v>1.1.3.1.E</v>
      </c>
    </row>
    <row r="258" spans="1:6" ht="57.75" customHeight="1" x14ac:dyDescent="0.25">
      <c r="A258" s="929" t="str">
        <f>IF('1.5 a 5 Grande'!V234=TRUE,"",'1.5 a 5 Grande'!J234)</f>
        <v>Gestión de los riesgos del proyecto, se describen los elementos que permiten identificar los acontecimientos importantes, así como determinar, evaluar y mitigar los factores de riesgo en cada etapa del ciclo de vida del proyecto</v>
      </c>
      <c r="B258" s="929"/>
      <c r="C258" s="929"/>
      <c r="D258" s="929"/>
      <c r="E258" s="597" t="str">
        <f t="shared" si="27"/>
        <v>1.1.3.1</v>
      </c>
      <c r="F258" s="200" t="str">
        <f>IF('1.5 a 5 Grande'!V234=TRUE,"",'1.5 a 5 Grande'!I234)</f>
        <v>1.1.3.1.F</v>
      </c>
    </row>
    <row r="259" spans="1:6" ht="65.25" customHeight="1" x14ac:dyDescent="0.25">
      <c r="A259" s="929" t="str">
        <f>IF('1.5 a 5 Grande'!V235=TRUE,"",'1.5 a 5 Grande'!J235)</f>
        <v>Gestión de los recursos humanos del proyecto, a través de éste se detectan los conocimientos y habilidades necesarios  para la ejecución del proyecto. Se planean los recursos y se asignan responsabilidades, buscando asegurar la máxima eficiencia</v>
      </c>
      <c r="B259" s="929"/>
      <c r="C259" s="929"/>
      <c r="D259" s="929"/>
      <c r="E259" s="597" t="str">
        <f t="shared" si="27"/>
        <v>1.1.3.1</v>
      </c>
      <c r="F259" s="200" t="str">
        <f>IF('1.5 a 5 Grande'!V235=TRUE,"",'1.5 a 5 Grande'!I235)</f>
        <v>1.1.3.1.G</v>
      </c>
    </row>
    <row r="260" spans="1:6" ht="65.25" customHeight="1" x14ac:dyDescent="0.25">
      <c r="A260" s="721" t="str">
        <f>IF('1.5 a 5 Grande'!V236=TRUE,"",'1.5 a 5 Grande'!J236)</f>
        <v>La empresa optimiza sus prácticas de Administración de Proyectos de TI por medio de su integración completa dentro de la organización, y cuenta con las herramientas adecuadas para poder administrar un Portafolio de Proyectos de TI. Estas herramientas le permiten:</v>
      </c>
      <c r="B260" s="721"/>
      <c r="C260" s="721"/>
      <c r="D260" s="721"/>
      <c r="E260" s="597" t="str">
        <f t="shared" ref="E260" si="32">MID(F260,1,7)</f>
        <v>1.1.4.1</v>
      </c>
      <c r="F260" s="200" t="str">
        <f>IF('1.5 a 5 Grande'!V236=TRUE,"",'1.5 a 5 Grande'!I236)</f>
        <v>1.1.4.1</v>
      </c>
    </row>
    <row r="261" spans="1:6" ht="47.25" customHeight="1" x14ac:dyDescent="0.25">
      <c r="A261" s="812" t="str">
        <f>IF('1.5 a 5 Grande'!V237=TRUE,"",'1.5 a 5 Grande'!J237)</f>
        <v>Optimizar la gestión de los proyectos a través de lo siguiente:</v>
      </c>
      <c r="B261" s="812"/>
      <c r="C261" s="812"/>
      <c r="D261" s="812"/>
      <c r="E261" s="597"/>
      <c r="F261" s="200">
        <f>IF('1.5 a 5 Grande'!V237=TRUE,"",'1.5 a 5 Grande'!I237)</f>
        <v>0</v>
      </c>
    </row>
    <row r="262" spans="1:6" ht="44.25" customHeight="1" x14ac:dyDescent="0.25">
      <c r="A262" s="929" t="str">
        <f>IF('1.5 a 5 Grande'!V238=TRUE,"",'1.5 a 5 Grande'!J238)</f>
        <v>Implementación de técnicas específicas y controles sólidos que permitan efectuar una mejora continua en la liberación de proyectos y estandarizar los casos de éxito</v>
      </c>
      <c r="B262" s="929"/>
      <c r="C262" s="929"/>
      <c r="D262" s="929"/>
      <c r="E262" s="597" t="str">
        <f>MID(F262,1,6)</f>
        <v>1.1.4.</v>
      </c>
      <c r="F262" s="200" t="str">
        <f>IF('1.5 a 5 Grande'!V238=TRUE,"",'1.5 a 5 Grande'!I238)</f>
        <v>1.1.4.A</v>
      </c>
    </row>
    <row r="263" spans="1:6" ht="44.25" customHeight="1" x14ac:dyDescent="0.25">
      <c r="A263" s="812" t="str">
        <f>IF('1.5 a 5 Grande'!V239=TRUE,"",'1.5 a 5 Grande'!J239)</f>
        <v>Planear y Controlar los proyectos por medio de lo siguiente:</v>
      </c>
      <c r="B263" s="812"/>
      <c r="C263" s="812"/>
      <c r="D263" s="812"/>
      <c r="E263" s="597"/>
      <c r="F263" s="200">
        <f>IF('1.5 a 5 Grande'!V239=TRUE,"",'1.5 a 5 Grande'!I239)</f>
        <v>0</v>
      </c>
    </row>
    <row r="264" spans="1:6" ht="44.25" customHeight="1" x14ac:dyDescent="0.25">
      <c r="A264" s="929" t="str">
        <f>IF('1.5 a 5 Grande'!V240=TRUE,"",'1.5 a 5 Grande'!J240)</f>
        <v>Medición de las variables relativas al proyecto y elaboración de informes de gestión para monitorear la calidad, el riesgo, el costo, el rendimiento, el tiempo y el alcance de dicho proyecto</v>
      </c>
      <c r="B264" s="929"/>
      <c r="C264" s="929"/>
      <c r="D264" s="929"/>
      <c r="E264" s="597" t="str">
        <f t="shared" si="27"/>
        <v>1.1.4.D</v>
      </c>
      <c r="F264" s="200" t="str">
        <f>IF('1.5 a 5 Grande'!V240=TRUE,"",'1.5 a 5 Grande'!I240)</f>
        <v>1.1.4.D</v>
      </c>
    </row>
    <row r="265" spans="1:6" x14ac:dyDescent="0.25">
      <c r="A265" s="729" t="str">
        <f>IF('1.5 a 5 Grande'!V242=TRUE,"",'1.5 a 5 Grande'!J242)</f>
        <v>1.2 Ingeniería y desarrollo de soluciones tecnológicas</v>
      </c>
      <c r="B265" s="729"/>
      <c r="C265" s="729"/>
      <c r="D265" s="729"/>
      <c r="E265" s="597" t="str">
        <f t="shared" si="27"/>
        <v/>
      </c>
      <c r="F265" s="200"/>
    </row>
    <row r="266" spans="1:6" ht="44.25" customHeight="1" x14ac:dyDescent="0.25">
      <c r="A266" s="721" t="str">
        <f>IF('1.5 a 5 Grande'!V247=TRUE,"",'1.5 a 5 Grande'!J247)</f>
        <v>La empresa de TI identifica y evalúa las soluciones tecnológicas que requiere de una forma práctica</v>
      </c>
      <c r="B266" s="721"/>
      <c r="C266" s="721"/>
      <c r="D266" s="721"/>
      <c r="E266" s="597" t="str">
        <f t="shared" si="27"/>
        <v>1.2.1</v>
      </c>
      <c r="F266" s="200" t="str">
        <f>IF('1.5 a 5 Grande'!V247=TRUE,"",'1.5 a 5 Grande'!I247)</f>
        <v>1.2.1</v>
      </c>
    </row>
    <row r="267" spans="1:6" ht="54.75" customHeight="1" x14ac:dyDescent="0.25">
      <c r="A267" s="721" t="str">
        <f>IF('1.5 a 5 Grande'!V248=TRUE,"",'1.5 a 5 Grande'!J248)</f>
        <v>La empresa de TI evalúa y selecciona las soluciones tecnológicas que requiere para prestar sus servicios considerando los requerimientos internos, la tecnología disponible, la viabilidad económica y evaluaciones de riesgos.</v>
      </c>
      <c r="B267" s="721"/>
      <c r="C267" s="721"/>
      <c r="D267" s="721"/>
      <c r="E267" s="597" t="str">
        <f t="shared" si="27"/>
        <v>1.2.2.1</v>
      </c>
      <c r="F267" s="200" t="str">
        <f>IF('1.5 a 5 Grande'!V248=TRUE,"",'1.5 a 5 Grande'!I248)</f>
        <v>1.2.2.1</v>
      </c>
    </row>
    <row r="268" spans="1:6" ht="69" customHeight="1" x14ac:dyDescent="0.25">
      <c r="A268" s="721" t="str">
        <f>IF('1.5 a 5 Grande'!V249=TRUE,"",'1.5 a 5 Grande'!J249)</f>
        <v xml:space="preserve">Para desarrollar, adquirir, y mantener los componentes que integran sus soluciones tecnológicas, la empresa se basa una metodología detallada,  sigue un proceso de gestión de cambios,  establece ambientes para desarrollo, prueba y producción , e incorpora elementos que garanticen la seguridad de la información </v>
      </c>
      <c r="B268" s="721"/>
      <c r="C268" s="721"/>
      <c r="D268" s="721"/>
      <c r="E268" s="597" t="str">
        <f t="shared" si="27"/>
        <v>1.2.2.2</v>
      </c>
      <c r="F268" s="200" t="str">
        <f>IF('1.5 a 5 Grande'!V249=TRUE,"",'1.5 a 5 Grande'!I249)</f>
        <v>1.2.2.2</v>
      </c>
    </row>
    <row r="269" spans="1:6" ht="69" customHeight="1" x14ac:dyDescent="0.25">
      <c r="A269" s="721" t="str">
        <f>IF('1.5 a 5 Grande'!V250=TRUE,"",'1.5 a 5 Grande'!J250)</f>
        <v xml:space="preserve">Para la  identificación, el desarrollo, adquisición y mantenimiento de los componentes tecnológicos, se desarrollan documentos que proporcionan evidencia de las actividades llevadas a cabo o los resultados obtenidos en el proceso, como son: </v>
      </c>
      <c r="B269" s="721"/>
      <c r="C269" s="721"/>
      <c r="D269" s="721"/>
      <c r="E269" s="597" t="str">
        <f t="shared" ref="E269" si="33">MID(F269,1,7)</f>
        <v>1.2.3.1</v>
      </c>
      <c r="F269" s="200" t="str">
        <f>IF('1.5 a 5 Grande'!V250=TRUE,"",'1.5 a 5 Grande'!I250)</f>
        <v>1.2.3.1</v>
      </c>
    </row>
    <row r="270" spans="1:6" ht="56.25" customHeight="1" x14ac:dyDescent="0.25">
      <c r="A270" s="929" t="str">
        <f>IF('1.5 a 5 Grande'!V251=TRUE,"",'1.5 a 5 Grande'!J251)</f>
        <v xml:space="preserve">Para la identificación de las soluciones tecnológicas : La definición de requerimientos, un estudio de viabilidad, un plan de alto nivel de adquisiciones /desarrollo, un reporte de  análisis de riesgos y firmas de aprobación. </v>
      </c>
      <c r="B270" s="929"/>
      <c r="C270" s="929"/>
      <c r="D270" s="929"/>
      <c r="E270" s="597" t="str">
        <f t="shared" si="27"/>
        <v>1.2.3.1</v>
      </c>
      <c r="F270" s="200" t="str">
        <f>IF('1.5 a 5 Grande'!V251=TRUE,"",'1.5 a 5 Grande'!I251)</f>
        <v>1.2.3.1.A</v>
      </c>
    </row>
    <row r="271" spans="1:6" ht="56.25" customHeight="1" x14ac:dyDescent="0.25">
      <c r="A271" s="721" t="str">
        <f>IF('1.5 a 5 Grande'!V252=TRUE,"",'1.5 a 5 Grande'!J252)</f>
        <v>Conoce la efectividad del proceso  ya que cuenta con indicadores de desempeño que en conjunto muestran lo siguiente:</v>
      </c>
      <c r="B271" s="721"/>
      <c r="C271" s="721"/>
      <c r="D271" s="721"/>
      <c r="E271" s="597" t="str">
        <f t="shared" ref="E271" si="34">MID(F271,1,7)</f>
        <v>1.2.4.2</v>
      </c>
      <c r="F271" s="200" t="str">
        <f>IF('1.5 a 5 Grande'!V252=TRUE,"",'1.5 a 5 Grande'!I252)</f>
        <v>1.2.4.2</v>
      </c>
    </row>
    <row r="272" spans="1:6" ht="44.25" customHeight="1" x14ac:dyDescent="0.25">
      <c r="A272" s="929" t="str">
        <f>IF('1.5 a 5 Grande'!V253=TRUE,"",'1.5 a 5 Grande'!J253)</f>
        <v>La implementación de las soluciones de TI se realiza con un enfoque preventivo, en línea con la estrategia y los objetivos de negocio</v>
      </c>
      <c r="B272" s="929"/>
      <c r="C272" s="929"/>
      <c r="D272" s="929"/>
      <c r="E272" s="597" t="str">
        <f t="shared" si="27"/>
        <v>1.2.4.2</v>
      </c>
      <c r="F272" s="200" t="str">
        <f>IF('1.5 a 5 Grande'!V253=TRUE,"",'1.5 a 5 Grande'!I253)</f>
        <v>1.2.4.2.A</v>
      </c>
    </row>
    <row r="273" spans="1:6" ht="44.25" customHeight="1" x14ac:dyDescent="0.25">
      <c r="A273" s="929" t="str">
        <f>IF('1.5 a 5 Grande'!V254=TRUE,"",'1.5 a 5 Grande'!J254)</f>
        <v>Las soluciones tecnológicas de la organización responden adecuadamente a sus necesidades y requerimientos de negocio</v>
      </c>
      <c r="B273" s="929"/>
      <c r="C273" s="929"/>
      <c r="D273" s="929"/>
      <c r="E273" s="597" t="str">
        <f t="shared" si="27"/>
        <v>1.2.4.2</v>
      </c>
      <c r="F273" s="200" t="str">
        <f>IF('1.5 a 5 Grande'!V254=TRUE,"",'1.5 a 5 Grande'!I254)</f>
        <v>1.2.4.2.B</v>
      </c>
    </row>
    <row r="274" spans="1:6" ht="44.25" customHeight="1" x14ac:dyDescent="0.25">
      <c r="A274" s="929" t="str">
        <f>IF('1.5 a 5 Grande'!V255=TRUE,"",'1.5 a 5 Grande'!J255)</f>
        <v>La organización desarrolla procesos de valor que representan ventajas competitivas</v>
      </c>
      <c r="B274" s="929"/>
      <c r="C274" s="929"/>
      <c r="D274" s="929"/>
      <c r="E274" s="597" t="str">
        <f t="shared" si="27"/>
        <v>1.2.4.2</v>
      </c>
      <c r="F274" s="200" t="str">
        <f>IF('1.5 a 5 Grande'!V255=TRUE,"",'1.5 a 5 Grande'!I255)</f>
        <v>1.2.4.2.C</v>
      </c>
    </row>
    <row r="275" spans="1:6" x14ac:dyDescent="0.25">
      <c r="A275" s="729" t="str">
        <f>IF('1.5 a 5 Grande'!V257=TRUE,"",'1.5 a 5 Grande'!J257)</f>
        <v>1.3 Operación y soporte de TI</v>
      </c>
      <c r="B275" s="729"/>
      <c r="C275" s="729"/>
      <c r="D275" s="729"/>
      <c r="E275" s="597" t="str">
        <f t="shared" si="27"/>
        <v/>
      </c>
      <c r="F275" s="200"/>
    </row>
    <row r="276" spans="1:6" ht="44.25" customHeight="1" x14ac:dyDescent="0.25">
      <c r="A276" s="721" t="str">
        <f>IF('1.5 a 5 Grande'!V262=TRUE,"",'1.5 a 5 Grande'!J262)</f>
        <v>La administración de las operaciones de TI y los servicios de soporte son provistos por parte de uno o más individuos expertos en TI y certificados</v>
      </c>
      <c r="B276" s="721"/>
      <c r="C276" s="721"/>
      <c r="D276" s="721"/>
      <c r="E276" s="597" t="str">
        <f t="shared" si="27"/>
        <v>1.3.1</v>
      </c>
      <c r="F276" s="200" t="str">
        <f>IF('1.5 a 5 Grande'!V262=TRUE,"",'1.5 a 5 Grande'!I262)</f>
        <v>1.3.1</v>
      </c>
    </row>
    <row r="277" spans="1:6" ht="82.5" customHeight="1" x14ac:dyDescent="0.25">
      <c r="A277" s="721" t="str">
        <f>IF('1.5 a 5 Grande'!V263=TRUE,"",'1.5 a 5 Grande'!J263)</f>
        <v xml:space="preserve">Para el desarrollo del proceso de Servicio y Soporte de la empresa de TI y su documentación correspondiente, la empresa de TI define actividades y procedimientos operativos necesarios para la entrega de los servicios internos y externos , promueve una respuesta oportuna y efectiva a peticiones de usuarios y establece soluciones para incidentes y  formula medidas de mejora para su prevención  </v>
      </c>
      <c r="B277" s="721"/>
      <c r="C277" s="721"/>
      <c r="D277" s="721"/>
      <c r="E277" s="597" t="str">
        <f t="shared" si="27"/>
        <v>1.3.2</v>
      </c>
      <c r="F277" s="200" t="str">
        <f>IF('1.5 a 5 Grande'!V263=TRUE,"",'1.5 a 5 Grande'!I263)</f>
        <v>1.3.2</v>
      </c>
    </row>
    <row r="278" spans="1:6" ht="54" customHeight="1" x14ac:dyDescent="0.25">
      <c r="A278" s="721" t="str">
        <f>IF('1.5 a 5 Grande'!V264=TRUE,"",'1.5 a 5 Grande'!J264)</f>
        <v>La empresa desarrolla modelos y metodologías que le permiten llevar a cabo la administración de las operaciones, la atención de requerimientos de usuarios y la identificación y solución de problemas</v>
      </c>
      <c r="B278" s="721"/>
      <c r="C278" s="721"/>
      <c r="D278" s="721"/>
      <c r="E278" s="597" t="str">
        <f t="shared" si="27"/>
        <v>1.3.3.1</v>
      </c>
      <c r="F278" s="200" t="str">
        <f>IF('1.5 a 5 Grande'!V264=TRUE,"",'1.5 a 5 Grande'!I264)</f>
        <v>1.3.3.1</v>
      </c>
    </row>
    <row r="279" spans="1:6" ht="41.25" customHeight="1" x14ac:dyDescent="0.25">
      <c r="A279" s="721" t="str">
        <f>IF('1.5 a 5 Grande'!V265=TRUE,"",'1.5 a 5 Grande'!J265)</f>
        <v xml:space="preserve">Su proceso se encuentra automatizado a través de herramientas que le permiten principalmente: </v>
      </c>
      <c r="B279" s="721"/>
      <c r="C279" s="721"/>
      <c r="D279" s="721"/>
      <c r="E279" s="597" t="str">
        <f t="shared" ref="E279" si="35">MID(F279,1,7)</f>
        <v>1.3.4.1</v>
      </c>
      <c r="F279" s="200" t="str">
        <f>IF('1.5 a 5 Grande'!V265=TRUE,"",'1.5 a 5 Grande'!I265)</f>
        <v>1.3.4.1</v>
      </c>
    </row>
    <row r="280" spans="1:6" ht="44.25" customHeight="1" x14ac:dyDescent="0.25">
      <c r="A280" s="929" t="str">
        <f>IF('1.5 a 5 Grande'!V266=TRUE,"",'1.5 a 5 Grande'!J266)</f>
        <v>Monitorear los eventos relacionados con la capacidad, disponibilidad y seguridad de la infraestructura de TI</v>
      </c>
      <c r="B280" s="929"/>
      <c r="C280" s="929"/>
      <c r="D280" s="929"/>
      <c r="E280" s="597" t="str">
        <f t="shared" si="27"/>
        <v>1.3.4.1</v>
      </c>
      <c r="F280" s="200" t="str">
        <f>IF('1.5 a 5 Grande'!V266=TRUE,"",'1.5 a 5 Grande'!I266)</f>
        <v>1.3.4.1.A</v>
      </c>
    </row>
    <row r="281" spans="1:6" ht="52.5" customHeight="1" x14ac:dyDescent="0.25">
      <c r="A281" s="929" t="str">
        <f>IF('1.5 a 5 Grande'!V267=TRUE,"",'1.5 a 5 Grande'!J267)</f>
        <v>Proporcionar información de los problemas identificados, indicando su clasificación, categorización y priorización, así como acciones tomadas y planes de remediación desarrollados.</v>
      </c>
      <c r="B281" s="929"/>
      <c r="C281" s="929"/>
      <c r="D281" s="929"/>
      <c r="E281" s="597" t="str">
        <f t="shared" si="27"/>
        <v>1.3.4.1</v>
      </c>
      <c r="F281" s="200" t="str">
        <f>IF('1.5 a 5 Grande'!V267=TRUE,"",'1.5 a 5 Grande'!I267)</f>
        <v>1.3.4.1.F</v>
      </c>
    </row>
    <row r="282" spans="1:6" x14ac:dyDescent="0.25">
      <c r="A282" s="729" t="str">
        <f>IF('1.5 a 5 Grande'!V269=TRUE,"",'1.5 a 5 Grande'!J269)</f>
        <v>1.4 Administración de los sistemas de información</v>
      </c>
      <c r="B282" s="729"/>
      <c r="C282" s="729"/>
      <c r="D282" s="729"/>
      <c r="E282" s="597" t="str">
        <f t="shared" ref="E282:E301" si="36">MID(F282,1,7)</f>
        <v/>
      </c>
      <c r="F282" s="200"/>
    </row>
    <row r="283" spans="1:6" ht="53.25" customHeight="1" x14ac:dyDescent="0.25">
      <c r="A283" s="721" t="str">
        <f>IF('1.5 a 5 Grande'!V274=TRUE,"",'1.5 a 5 Grande'!J274)</f>
        <v>La administración del desempeño y la seguridad de los sistemas de información se lleva a cabo de acuerdo con estándares y buenas prácticas aplicadas por iniciativa uno o más individuos expertos en TI y certificados</v>
      </c>
      <c r="B283" s="721"/>
      <c r="C283" s="721"/>
      <c r="D283" s="721"/>
      <c r="E283" s="597" t="str">
        <f t="shared" si="36"/>
        <v>1.4.1</v>
      </c>
      <c r="F283" s="200" t="str">
        <f>IF('1.5 a 5 Grande'!V274=TRUE,"",'1.5 a 5 Grande'!I274)</f>
        <v>1.4.1</v>
      </c>
    </row>
    <row r="284" spans="1:6" ht="53.25" customHeight="1" x14ac:dyDescent="0.25">
      <c r="A284" s="721" t="str">
        <f>IF('1.5 a 5 Grande'!V275=TRUE,"",'1.5 a 5 Grande'!J275)</f>
        <v>La empresa cuenta con procedimientos formales para la Administración de los Sistemas de Información, que considera las siguientes actividades:</v>
      </c>
      <c r="B284" s="721"/>
      <c r="C284" s="721"/>
      <c r="D284" s="721"/>
      <c r="E284" s="597" t="str">
        <f t="shared" ref="E284" si="37">MID(F284,1,7)</f>
        <v>1.4.2.1</v>
      </c>
      <c r="F284" s="200" t="str">
        <f>IF('1.5 a 5 Grande'!V275=TRUE,"",'1.5 a 5 Grande'!I275)</f>
        <v>1.4.2.1</v>
      </c>
    </row>
    <row r="285" spans="1:6" ht="44.25" customHeight="1" x14ac:dyDescent="0.25">
      <c r="A285" s="929" t="str">
        <f>IF('1.5 a 5 Grande'!V276=TRUE,"",'1.5 a 5 Grande'!J276)</f>
        <v>Equilibrar las necesidades actuales y futuras de disponibilidad, rendimiento y capacidad con una provisión de servicio efectiva en costos</v>
      </c>
      <c r="B285" s="929"/>
      <c r="C285" s="929"/>
      <c r="D285" s="929"/>
      <c r="E285" s="597" t="str">
        <f t="shared" si="36"/>
        <v>1.4.2.1</v>
      </c>
      <c r="F285" s="200" t="str">
        <f>IF('1.5 a 5 Grande'!V276=TRUE,"",'1.5 a 5 Grande'!I276)</f>
        <v>1.4.2.1.A</v>
      </c>
    </row>
    <row r="286" spans="1:6" ht="54.75" customHeight="1" x14ac:dyDescent="0.25">
      <c r="A286" s="929" t="str">
        <f>IF('1.5 a 5 Grande'!V277=TRUE,"",'1.5 a 5 Grande'!J277)</f>
        <v>La gestión de todos los cambios de manera controlada, incluyendo cambios estándar de mantenimiento y emergencia en relación con los procesos de negocio, de aplicaciones y de infraestructura</v>
      </c>
      <c r="B286" s="929"/>
      <c r="C286" s="929"/>
      <c r="D286" s="929"/>
      <c r="E286" s="597" t="str">
        <f t="shared" si="36"/>
        <v>1.4.2.1</v>
      </c>
      <c r="F286" s="200" t="str">
        <f>IF('1.5 a 5 Grande'!V277=TRUE,"",'1.5 a 5 Grande'!I277)</f>
        <v>1.4.2.1.B</v>
      </c>
    </row>
    <row r="287" spans="1:6" ht="44.25" customHeight="1" x14ac:dyDescent="0.25">
      <c r="A287" s="929" t="str">
        <f>IF('1.5 a 5 Grande'!V278=TRUE,"",'1.5 a 5 Grande'!J278)</f>
        <v>El mantenimiento de la información actualizada sobre la configuración y relaciones de los principales recursos de TI necesarios para la prestación de los servicios críticos</v>
      </c>
      <c r="B287" s="929"/>
      <c r="C287" s="929"/>
      <c r="D287" s="929"/>
      <c r="E287" s="597" t="str">
        <f t="shared" si="36"/>
        <v>1.4.2.1</v>
      </c>
      <c r="F287" s="200" t="str">
        <f>IF('1.5 a 5 Grande'!V278=TRUE,"",'1.5 a 5 Grande'!I278)</f>
        <v>1.4.2.1.C</v>
      </c>
    </row>
    <row r="288" spans="1:6" ht="52.5" customHeight="1" x14ac:dyDescent="0.25">
      <c r="A288" s="929" t="str">
        <f>IF('1.5 a 5 Grande'!V279=TRUE,"",'1.5 a 5 Grande'!J279)</f>
        <v>La protección de la información de la empresa y de sus clientes para mantener un  nivel de seguridad de la información de acuerdo con la política definida y el establecimiento de roles de seguridad y privilegios de acceso a la información.</v>
      </c>
      <c r="B288" s="929"/>
      <c r="C288" s="929"/>
      <c r="D288" s="929"/>
      <c r="E288" s="597" t="str">
        <f t="shared" si="36"/>
        <v>1.4.2.1</v>
      </c>
      <c r="F288" s="200" t="str">
        <f>IF('1.5 a 5 Grande'!V279=TRUE,"",'1.5 a 5 Grande'!I279)</f>
        <v>1.4.2.1.D</v>
      </c>
    </row>
    <row r="289" spans="1:6" ht="44.25" customHeight="1" x14ac:dyDescent="0.25">
      <c r="A289" s="929" t="str">
        <f>IF('1.5 a 5 Grande'!V280=TRUE,"",'1.5 a 5 Grande'!J280)</f>
        <v>El establecer controles adecuados y de proceso de negocio para asegurar que la información relacionada cumpla con requerimientos de legitimidad y autorización</v>
      </c>
      <c r="B289" s="929"/>
      <c r="C289" s="929"/>
      <c r="D289" s="929"/>
      <c r="E289" s="597" t="str">
        <f t="shared" si="36"/>
        <v>1.4.2.1</v>
      </c>
      <c r="F289" s="200" t="str">
        <f>IF('1.5 a 5 Grande'!V280=TRUE,"",'1.5 a 5 Grande'!I280)</f>
        <v>1.4.2.1.E</v>
      </c>
    </row>
    <row r="290" spans="1:6" ht="44.25" customHeight="1" x14ac:dyDescent="0.25">
      <c r="A290" s="721" t="str">
        <f>IF('1.5 a 5 Grande'!V281=TRUE,"",'1.5 a 5 Grande'!J281)</f>
        <v>Estos elementos se encuentran formalmente documentados a través de registros</v>
      </c>
      <c r="B290" s="721"/>
      <c r="C290" s="721"/>
      <c r="D290" s="721"/>
      <c r="E290" s="597" t="str">
        <f t="shared" si="36"/>
        <v>1.4.2.2</v>
      </c>
      <c r="F290" s="200" t="str">
        <f>IF('1.5 a 5 Grande'!V281=TRUE,"",'1.5 a 5 Grande'!I281)</f>
        <v>1.4.2.2</v>
      </c>
    </row>
    <row r="291" spans="1:6" x14ac:dyDescent="0.25">
      <c r="A291" s="729" t="str">
        <f>IF('1.5 a 5 Grande'!V287=TRUE,"",'1.5 a 5 Grande'!J287)</f>
        <v>2.1 Gestión Integral del Capital Humano</v>
      </c>
      <c r="B291" s="729"/>
      <c r="C291" s="729"/>
      <c r="D291" s="729"/>
      <c r="E291" s="597" t="str">
        <f t="shared" si="36"/>
        <v/>
      </c>
      <c r="F291" s="200"/>
    </row>
    <row r="292" spans="1:6" ht="56.25" customHeight="1" x14ac:dyDescent="0.25">
      <c r="A292" s="721" t="str">
        <f>IF('1.5 a 5 Grande'!V292=TRUE,"",'1.5 a 5 Grande'!J292)</f>
        <v>Analiza prácticas objetivas de reclutamiento, compensación y desarrollo del personal con potencial y buen desempeño, e identifica las posibilidades adecuadas para la implantación de éstas prácticas</v>
      </c>
      <c r="B292" s="721"/>
      <c r="C292" s="721"/>
      <c r="D292" s="721"/>
      <c r="E292" s="597" t="str">
        <f t="shared" si="36"/>
        <v>2.1.1</v>
      </c>
      <c r="F292" s="200" t="str">
        <f>IF('1.5 a 5 Grande'!V292=TRUE,"",'1.5 a 5 Grande'!I292)</f>
        <v>2.1.1</v>
      </c>
    </row>
    <row r="293" spans="1:6" ht="56.25" customHeight="1" x14ac:dyDescent="0.25">
      <c r="A293" s="721" t="str">
        <f>IF('1.5 a 5 Grande'!V293=TRUE,"",'1.5 a 5 Grande'!J293)</f>
        <v>Cuenta con un proceso para la gestión integral del capital humano  y éste se encuentra formalmente documentado definiendo  los siguientes procesos:</v>
      </c>
      <c r="B293" s="721"/>
      <c r="C293" s="721"/>
      <c r="D293" s="721"/>
      <c r="E293" s="597" t="str">
        <f t="shared" ref="E293" si="38">MID(F293,1,7)</f>
        <v>2.1.2</v>
      </c>
      <c r="F293" s="200" t="str">
        <f>IF('1.5 a 5 Grande'!V293=TRUE,"",'1.5 a 5 Grande'!I293)</f>
        <v>2.1.2</v>
      </c>
    </row>
    <row r="294" spans="1:6" ht="44.25" customHeight="1" x14ac:dyDescent="0.25">
      <c r="A294" s="929" t="str">
        <f>IF('1.5 a 5 Grande'!V294=TRUE,"",'1.5 a 5 Grande'!J294)</f>
        <v>Reclutamiento y selección</v>
      </c>
      <c r="B294" s="929"/>
      <c r="C294" s="929"/>
      <c r="D294" s="929"/>
      <c r="E294" s="597" t="str">
        <f t="shared" si="36"/>
        <v>2.1.2.A</v>
      </c>
      <c r="F294" s="200" t="str">
        <f>IF('1.5 a 5 Grande'!V294=TRUE,"",'1.5 a 5 Grande'!I294)</f>
        <v>2.1.2.A</v>
      </c>
    </row>
    <row r="295" spans="1:6" ht="44.25" customHeight="1" x14ac:dyDescent="0.25">
      <c r="A295" s="929" t="str">
        <f>IF('1.5 a 5 Grande'!V295=TRUE,"",'1.5 a 5 Grande'!J295)</f>
        <v>Evaluación del desempeño</v>
      </c>
      <c r="B295" s="929"/>
      <c r="C295" s="929"/>
      <c r="D295" s="929"/>
      <c r="E295" s="597" t="str">
        <f t="shared" si="36"/>
        <v>2.1.2.B</v>
      </c>
      <c r="F295" s="200" t="str">
        <f>IF('1.5 a 5 Grande'!V295=TRUE,"",'1.5 a 5 Grande'!I295)</f>
        <v>2.1.2.B</v>
      </c>
    </row>
    <row r="296" spans="1:6" ht="44.25" customHeight="1" x14ac:dyDescent="0.25">
      <c r="A296" s="929" t="str">
        <f>IF('1.5 a 5 Grande'!V296=TRUE,"",'1.5 a 5 Grande'!J296)</f>
        <v>Formación y desarrollo de las personas</v>
      </c>
      <c r="B296" s="929"/>
      <c r="C296" s="929"/>
      <c r="D296" s="929"/>
      <c r="E296" s="597" t="str">
        <f t="shared" si="36"/>
        <v>2.1.2.C</v>
      </c>
      <c r="F296" s="200" t="str">
        <f>IF('1.5 a 5 Grande'!V296=TRUE,"",'1.5 a 5 Grande'!I296)</f>
        <v>2.1.2.C</v>
      </c>
    </row>
    <row r="297" spans="1:6" ht="44.25" customHeight="1" x14ac:dyDescent="0.25">
      <c r="A297" s="929" t="str">
        <f>IF('1.5 a 5 Grande'!V297=TRUE,"",'1.5 a 5 Grande'!J297)</f>
        <v>Retención de talento</v>
      </c>
      <c r="B297" s="929"/>
      <c r="C297" s="929"/>
      <c r="D297" s="929"/>
      <c r="E297" s="597" t="str">
        <f t="shared" si="36"/>
        <v>2.1.2.D</v>
      </c>
      <c r="F297" s="200" t="str">
        <f>IF('1.5 a 5 Grande'!V297=TRUE,"",'1.5 a 5 Grande'!I297)</f>
        <v>2.1.2.D</v>
      </c>
    </row>
    <row r="298" spans="1:6" ht="44.25" customHeight="1" x14ac:dyDescent="0.25">
      <c r="A298" s="721" t="str">
        <f>IF('1.5 a 5 Grande'!V298=TRUE,"",'1.5 a 5 Grande'!J298)</f>
        <v>Su proceso se encuentra automatizado a través de herramientas que le permiten:</v>
      </c>
      <c r="B298" s="721"/>
      <c r="C298" s="721"/>
      <c r="D298" s="721"/>
      <c r="E298" s="597" t="str">
        <f t="shared" ref="E298" si="39">MID(F298,1,7)</f>
        <v>2.1.4.1</v>
      </c>
      <c r="F298" s="200" t="str">
        <f>IF('1.5 a 5 Grande'!V298=TRUE,"",'1.5 a 5 Grande'!I298)</f>
        <v>2.1.4.1</v>
      </c>
    </row>
    <row r="299" spans="1:6" ht="54.75" customHeight="1" x14ac:dyDescent="0.25">
      <c r="A299" s="929" t="str">
        <f>IF('1.5 a 5 Grande'!V299=TRUE,"",'1.5 a 5 Grande'!J299)</f>
        <v>Analizar y dar seguimiento a las habilidades críticas, competencias y nivel técnico (certificado) requerido del personal, e identificar si existen recursos humanos con éstas características dentro de la organización</v>
      </c>
      <c r="B299" s="929"/>
      <c r="C299" s="929"/>
      <c r="D299" s="929"/>
      <c r="E299" s="597" t="str">
        <f t="shared" si="36"/>
        <v>2.1.4.1</v>
      </c>
      <c r="F299" s="200" t="str">
        <f>IF('1.5 a 5 Grande'!V299=TRUE,"",'1.5 a 5 Grande'!I299)</f>
        <v>2.1.4.1.B</v>
      </c>
    </row>
    <row r="300" spans="1:6" ht="62.25" customHeight="1" x14ac:dyDescent="0.25">
      <c r="A300" s="929" t="str">
        <f>IF('1.5 a 5 Grande'!V300=TRUE,"",'1.5 a 5 Grande'!J300)</f>
        <v>Registrar los planes de acción necesarios para hacer frente a los requerimientos de personal que cumpla con determinadas características y certificaciones requeridas, tales como programas formales de capacitación, redistribución y cambios en las estrategias de contratación</v>
      </c>
      <c r="B300" s="929"/>
      <c r="C300" s="929"/>
      <c r="D300" s="929"/>
      <c r="E300" s="597" t="str">
        <f t="shared" si="36"/>
        <v>2.1.4.1</v>
      </c>
      <c r="F300" s="200" t="str">
        <f>IF('1.5 a 5 Grande'!V300=TRUE,"",'1.5 a 5 Grande'!I300)</f>
        <v>2.1.4.1.C</v>
      </c>
    </row>
    <row r="301" spans="1:6" ht="34.5" customHeight="1" x14ac:dyDescent="0.25">
      <c r="A301" s="929" t="str">
        <f>IF('1.5 a 5 Grande'!V301=TRUE,"",'1.5 a 5 Grande'!J301)</f>
        <v>Mantener un control de las certificaciones requeridas para la prestación de servicios</v>
      </c>
      <c r="B301" s="929"/>
      <c r="C301" s="929"/>
      <c r="D301" s="929"/>
      <c r="E301" s="597" t="str">
        <f t="shared" si="36"/>
        <v>2.1.4.1</v>
      </c>
      <c r="F301" s="200" t="str">
        <f>IF('1.5 a 5 Grande'!V301=TRUE,"",'1.5 a 5 Grande'!I301)</f>
        <v>2.1.4.1.H</v>
      </c>
    </row>
    <row r="302" spans="1:6" ht="68.25" customHeight="1" x14ac:dyDescent="0.25">
      <c r="A302" s="555" t="s">
        <v>901</v>
      </c>
      <c r="B302" s="598"/>
      <c r="C302" s="598"/>
      <c r="D302" s="598"/>
      <c r="F302" s="200"/>
    </row>
    <row r="303" spans="1:6" hidden="1" x14ac:dyDescent="0.25">
      <c r="A303" s="728"/>
      <c r="B303" s="728"/>
      <c r="C303" s="728"/>
      <c r="D303" s="728"/>
      <c r="F303" s="200"/>
    </row>
    <row r="304" spans="1:6" hidden="1" x14ac:dyDescent="0.25">
      <c r="A304" s="728"/>
      <c r="B304" s="728"/>
      <c r="C304" s="728"/>
      <c r="D304" s="728"/>
      <c r="F304" s="200"/>
    </row>
    <row r="305" spans="1:6" hidden="1" x14ac:dyDescent="0.25">
      <c r="A305" s="728"/>
      <c r="B305" s="728"/>
      <c r="C305" s="728"/>
      <c r="D305" s="728"/>
      <c r="F305" s="200"/>
    </row>
    <row r="306" spans="1:6" hidden="1" x14ac:dyDescent="0.25">
      <c r="A306" s="728"/>
      <c r="B306" s="728"/>
      <c r="C306" s="728"/>
      <c r="D306" s="728"/>
      <c r="F306" s="200"/>
    </row>
    <row r="307" spans="1:6" hidden="1" x14ac:dyDescent="0.25">
      <c r="A307" s="728"/>
      <c r="B307" s="728"/>
      <c r="C307" s="728"/>
      <c r="D307" s="728"/>
      <c r="F307" s="200"/>
    </row>
    <row r="308" spans="1:6" hidden="1" x14ac:dyDescent="0.25">
      <c r="A308" s="728"/>
      <c r="B308" s="728"/>
      <c r="C308" s="728"/>
      <c r="D308" s="728"/>
      <c r="F308" s="200"/>
    </row>
    <row r="309" spans="1:6" hidden="1" x14ac:dyDescent="0.25">
      <c r="A309" s="728"/>
      <c r="B309" s="728"/>
      <c r="C309" s="728"/>
      <c r="D309" s="728"/>
      <c r="F309" s="200"/>
    </row>
    <row r="310" spans="1:6" hidden="1" x14ac:dyDescent="0.25">
      <c r="A310" s="728"/>
      <c r="B310" s="728"/>
      <c r="C310" s="728"/>
      <c r="D310" s="728"/>
      <c r="F310" s="200"/>
    </row>
    <row r="311" spans="1:6" hidden="1" x14ac:dyDescent="0.25">
      <c r="A311" s="728"/>
      <c r="B311" s="728"/>
      <c r="C311" s="728"/>
      <c r="D311" s="728"/>
      <c r="F311" s="200"/>
    </row>
    <row r="312" spans="1:6" hidden="1" x14ac:dyDescent="0.25">
      <c r="A312" s="728"/>
      <c r="B312" s="728"/>
      <c r="C312" s="728"/>
      <c r="D312" s="728"/>
      <c r="F312" s="200"/>
    </row>
    <row r="313" spans="1:6" hidden="1" x14ac:dyDescent="0.25">
      <c r="A313" s="728"/>
      <c r="B313" s="728"/>
      <c r="C313" s="728"/>
      <c r="D313" s="728"/>
      <c r="F313" s="200"/>
    </row>
    <row r="314" spans="1:6" hidden="1" x14ac:dyDescent="0.25">
      <c r="A314" s="728"/>
      <c r="B314" s="728"/>
      <c r="C314" s="728"/>
      <c r="D314" s="728"/>
      <c r="F314" s="200"/>
    </row>
    <row r="315" spans="1:6" hidden="1" x14ac:dyDescent="0.25">
      <c r="A315" s="529"/>
      <c r="F315" s="200"/>
    </row>
    <row r="316" spans="1:6" hidden="1" x14ac:dyDescent="0.25">
      <c r="A316" s="529"/>
      <c r="F316" s="200"/>
    </row>
    <row r="317" spans="1:6" hidden="1" x14ac:dyDescent="0.25">
      <c r="A317" s="529"/>
      <c r="F317" s="200"/>
    </row>
    <row r="318" spans="1:6" hidden="1" x14ac:dyDescent="0.25">
      <c r="A318" s="529"/>
      <c r="F318" s="200"/>
    </row>
    <row r="319" spans="1:6" hidden="1" x14ac:dyDescent="0.25">
      <c r="A319" s="529"/>
      <c r="F319" s="200"/>
    </row>
    <row r="320" spans="1:6" hidden="1" x14ac:dyDescent="0.25">
      <c r="A320" s="529"/>
      <c r="F320" s="200"/>
    </row>
    <row r="321" spans="6:6" hidden="1" x14ac:dyDescent="0.25">
      <c r="F321" s="200"/>
    </row>
    <row r="322" spans="6:6" hidden="1" x14ac:dyDescent="0.25">
      <c r="F322" s="200"/>
    </row>
    <row r="323" spans="6:6" hidden="1" x14ac:dyDescent="0.25">
      <c r="F323" s="200"/>
    </row>
    <row r="324" spans="6:6" hidden="1" x14ac:dyDescent="0.25">
      <c r="F324" s="200"/>
    </row>
    <row r="325" spans="6:6" hidden="1" x14ac:dyDescent="0.25">
      <c r="F325" s="200"/>
    </row>
    <row r="326" spans="6:6" hidden="1" x14ac:dyDescent="0.25">
      <c r="F326" s="200"/>
    </row>
    <row r="327" spans="6:6" hidden="1" x14ac:dyDescent="0.25">
      <c r="F327" s="200"/>
    </row>
    <row r="328" spans="6:6" hidden="1" x14ac:dyDescent="0.25">
      <c r="F328" s="200"/>
    </row>
    <row r="329" spans="6:6" hidden="1" x14ac:dyDescent="0.25">
      <c r="F329" s="200"/>
    </row>
    <row r="330" spans="6:6" hidden="1" x14ac:dyDescent="0.25">
      <c r="F330" s="200"/>
    </row>
    <row r="331" spans="6:6" hidden="1" x14ac:dyDescent="0.25">
      <c r="F331" s="200"/>
    </row>
    <row r="332" spans="6:6" hidden="1" x14ac:dyDescent="0.25">
      <c r="F332" s="200"/>
    </row>
    <row r="333" spans="6:6" hidden="1" x14ac:dyDescent="0.25">
      <c r="F333" s="200"/>
    </row>
    <row r="334" spans="6:6" hidden="1" x14ac:dyDescent="0.25">
      <c r="F334" s="200"/>
    </row>
    <row r="335" spans="6:6" hidden="1" x14ac:dyDescent="0.25">
      <c r="F335" s="200"/>
    </row>
    <row r="336" spans="6:6" hidden="1" x14ac:dyDescent="0.25">
      <c r="F336" s="200"/>
    </row>
    <row r="337" spans="6:6" hidden="1" x14ac:dyDescent="0.25">
      <c r="F337" s="200"/>
    </row>
    <row r="338" spans="6:6" hidden="1" x14ac:dyDescent="0.25">
      <c r="F338" s="200"/>
    </row>
    <row r="339" spans="6:6" hidden="1" x14ac:dyDescent="0.25">
      <c r="F339" s="200"/>
    </row>
    <row r="340" spans="6:6" hidden="1" x14ac:dyDescent="0.25">
      <c r="F340" s="200"/>
    </row>
    <row r="341" spans="6:6" hidden="1" x14ac:dyDescent="0.25">
      <c r="F341" s="200"/>
    </row>
    <row r="342" spans="6:6" hidden="1" x14ac:dyDescent="0.25">
      <c r="F342" s="200"/>
    </row>
    <row r="343" spans="6:6" hidden="1" x14ac:dyDescent="0.25">
      <c r="F343" s="200"/>
    </row>
    <row r="344" spans="6:6" hidden="1" x14ac:dyDescent="0.25">
      <c r="F344" s="200"/>
    </row>
    <row r="345" spans="6:6" hidden="1" x14ac:dyDescent="0.25">
      <c r="F345" s="200"/>
    </row>
    <row r="346" spans="6:6" hidden="1" x14ac:dyDescent="0.25">
      <c r="F346" s="200"/>
    </row>
    <row r="347" spans="6:6" hidden="1" x14ac:dyDescent="0.25">
      <c r="F347" s="200"/>
    </row>
    <row r="348" spans="6:6" hidden="1" x14ac:dyDescent="0.25">
      <c r="F348" s="200"/>
    </row>
    <row r="349" spans="6:6" hidden="1" x14ac:dyDescent="0.25">
      <c r="F349" s="200"/>
    </row>
    <row r="350" spans="6:6" hidden="1" x14ac:dyDescent="0.25">
      <c r="F350" s="200"/>
    </row>
    <row r="351" spans="6:6" hidden="1" x14ac:dyDescent="0.25">
      <c r="F351" s="200"/>
    </row>
    <row r="352" spans="6:6" hidden="1" x14ac:dyDescent="0.25">
      <c r="F352" s="200"/>
    </row>
    <row r="353" spans="6:6" hidden="1" x14ac:dyDescent="0.25">
      <c r="F353" s="200"/>
    </row>
    <row r="354" spans="6:6" hidden="1" x14ac:dyDescent="0.25">
      <c r="F354" s="200"/>
    </row>
    <row r="355" spans="6:6" hidden="1" x14ac:dyDescent="0.25">
      <c r="F355" s="200"/>
    </row>
    <row r="356" spans="6:6" hidden="1" x14ac:dyDescent="0.25">
      <c r="F356" s="200"/>
    </row>
    <row r="357" spans="6:6" hidden="1" x14ac:dyDescent="0.25">
      <c r="F357" s="200"/>
    </row>
    <row r="358" spans="6:6" hidden="1" x14ac:dyDescent="0.25">
      <c r="F358" s="200"/>
    </row>
    <row r="359" spans="6:6" hidden="1" x14ac:dyDescent="0.25">
      <c r="F359" s="200"/>
    </row>
    <row r="360" spans="6:6" hidden="1" x14ac:dyDescent="0.25">
      <c r="F360" s="200"/>
    </row>
    <row r="361" spans="6:6" hidden="1" x14ac:dyDescent="0.25">
      <c r="F361" s="200"/>
    </row>
    <row r="362" spans="6:6" hidden="1" x14ac:dyDescent="0.25">
      <c r="F362" s="200"/>
    </row>
    <row r="363" spans="6:6" hidden="1" x14ac:dyDescent="0.25">
      <c r="F363" s="200"/>
    </row>
    <row r="364" spans="6:6" hidden="1" x14ac:dyDescent="0.25">
      <c r="F364" s="200"/>
    </row>
    <row r="365" spans="6:6" hidden="1" x14ac:dyDescent="0.25">
      <c r="F365" s="200"/>
    </row>
    <row r="366" spans="6:6" hidden="1" x14ac:dyDescent="0.25">
      <c r="F366" s="200"/>
    </row>
    <row r="367" spans="6:6" hidden="1" x14ac:dyDescent="0.25">
      <c r="F367" s="200"/>
    </row>
    <row r="368" spans="6:6" hidden="1" x14ac:dyDescent="0.25">
      <c r="F368" s="200"/>
    </row>
    <row r="369" spans="6:6" hidden="1" x14ac:dyDescent="0.25">
      <c r="F369" s="200"/>
    </row>
    <row r="370" spans="6:6" hidden="1" x14ac:dyDescent="0.25">
      <c r="F370" s="200"/>
    </row>
    <row r="371" spans="6:6" hidden="1" x14ac:dyDescent="0.25">
      <c r="F371" s="200"/>
    </row>
    <row r="372" spans="6:6" hidden="1" x14ac:dyDescent="0.25">
      <c r="F372" s="200"/>
    </row>
    <row r="373" spans="6:6" hidden="1" x14ac:dyDescent="0.25">
      <c r="F373" s="200"/>
    </row>
    <row r="374" spans="6:6" hidden="1" x14ac:dyDescent="0.25">
      <c r="F374" s="200"/>
    </row>
    <row r="375" spans="6:6" hidden="1" x14ac:dyDescent="0.25">
      <c r="F375" s="200"/>
    </row>
    <row r="376" spans="6:6" hidden="1" x14ac:dyDescent="0.25">
      <c r="F376" s="200"/>
    </row>
    <row r="377" spans="6:6" hidden="1" x14ac:dyDescent="0.25">
      <c r="F377" s="200"/>
    </row>
    <row r="378" spans="6:6" hidden="1" x14ac:dyDescent="0.25">
      <c r="F378" s="200"/>
    </row>
    <row r="379" spans="6:6" hidden="1" x14ac:dyDescent="0.25">
      <c r="F379" s="200"/>
    </row>
    <row r="380" spans="6:6" hidden="1" x14ac:dyDescent="0.25">
      <c r="F380" s="200"/>
    </row>
    <row r="381" spans="6:6" hidden="1" x14ac:dyDescent="0.25">
      <c r="F381" s="200"/>
    </row>
    <row r="382" spans="6:6" hidden="1" x14ac:dyDescent="0.25">
      <c r="F382" s="200"/>
    </row>
    <row r="383" spans="6:6" hidden="1" x14ac:dyDescent="0.25">
      <c r="F383" s="200"/>
    </row>
    <row r="384" spans="6:6" hidden="1" x14ac:dyDescent="0.25">
      <c r="F384" s="200"/>
    </row>
    <row r="385" spans="6:6" hidden="1" x14ac:dyDescent="0.25">
      <c r="F385" s="200"/>
    </row>
    <row r="386" spans="6:6" hidden="1" x14ac:dyDescent="0.25">
      <c r="F386" s="200"/>
    </row>
    <row r="387" spans="6:6" hidden="1" x14ac:dyDescent="0.25">
      <c r="F387" s="200"/>
    </row>
    <row r="388" spans="6:6" hidden="1" x14ac:dyDescent="0.25">
      <c r="F388" s="200"/>
    </row>
    <row r="389" spans="6:6" hidden="1" x14ac:dyDescent="0.25">
      <c r="F389" s="200"/>
    </row>
    <row r="390" spans="6:6" hidden="1" x14ac:dyDescent="0.25">
      <c r="F390" s="200"/>
    </row>
    <row r="391" spans="6:6" hidden="1" x14ac:dyDescent="0.25">
      <c r="F391" s="200"/>
    </row>
    <row r="392" spans="6:6" hidden="1" x14ac:dyDescent="0.25">
      <c r="F392" s="200"/>
    </row>
    <row r="393" spans="6:6" hidden="1" x14ac:dyDescent="0.25">
      <c r="F393" s="200"/>
    </row>
    <row r="394" spans="6:6" hidden="1" x14ac:dyDescent="0.25">
      <c r="F394" s="200"/>
    </row>
    <row r="395" spans="6:6" hidden="1" x14ac:dyDescent="0.25">
      <c r="F395" s="200"/>
    </row>
    <row r="396" spans="6:6" hidden="1" x14ac:dyDescent="0.25">
      <c r="F396" s="200"/>
    </row>
    <row r="397" spans="6:6" hidden="1" x14ac:dyDescent="0.25">
      <c r="F397" s="200"/>
    </row>
    <row r="398" spans="6:6" hidden="1" x14ac:dyDescent="0.25">
      <c r="F398" s="200"/>
    </row>
    <row r="399" spans="6:6" hidden="1" x14ac:dyDescent="0.25">
      <c r="F399" s="200"/>
    </row>
    <row r="400" spans="6:6" hidden="1" x14ac:dyDescent="0.25">
      <c r="F400" s="200"/>
    </row>
    <row r="401" spans="6:6" hidden="1" x14ac:dyDescent="0.25">
      <c r="F401" s="200"/>
    </row>
    <row r="402" spans="6:6" hidden="1" x14ac:dyDescent="0.25">
      <c r="F402" s="200"/>
    </row>
    <row r="403" spans="6:6" hidden="1" x14ac:dyDescent="0.25">
      <c r="F403" s="200"/>
    </row>
    <row r="404" spans="6:6" hidden="1" x14ac:dyDescent="0.25">
      <c r="F404" s="200"/>
    </row>
    <row r="405" spans="6:6" hidden="1" x14ac:dyDescent="0.25">
      <c r="F405" s="200"/>
    </row>
    <row r="406" spans="6:6" hidden="1" x14ac:dyDescent="0.25">
      <c r="F406" s="200"/>
    </row>
    <row r="407" spans="6:6" hidden="1" x14ac:dyDescent="0.25">
      <c r="F407" s="200"/>
    </row>
    <row r="408" spans="6:6" hidden="1" x14ac:dyDescent="0.25">
      <c r="F408" s="200"/>
    </row>
    <row r="409" spans="6:6" hidden="1" x14ac:dyDescent="0.25">
      <c r="F409" s="200"/>
    </row>
    <row r="410" spans="6:6" hidden="1" x14ac:dyDescent="0.25">
      <c r="F410" s="200"/>
    </row>
    <row r="411" spans="6:6" hidden="1" x14ac:dyDescent="0.25">
      <c r="F411" s="200"/>
    </row>
    <row r="412" spans="6:6" hidden="1" x14ac:dyDescent="0.25">
      <c r="F412" s="200"/>
    </row>
    <row r="413" spans="6:6" hidden="1" x14ac:dyDescent="0.25">
      <c r="F413" s="200"/>
    </row>
    <row r="414" spans="6:6" hidden="1" x14ac:dyDescent="0.25">
      <c r="F414" s="200"/>
    </row>
    <row r="415" spans="6:6" hidden="1" x14ac:dyDescent="0.25">
      <c r="F415" s="200"/>
    </row>
    <row r="416" spans="6:6" hidden="1" x14ac:dyDescent="0.25">
      <c r="F416" s="200"/>
    </row>
    <row r="417" spans="6:6" hidden="1" x14ac:dyDescent="0.25">
      <c r="F417" s="200"/>
    </row>
    <row r="418" spans="6:6" hidden="1" x14ac:dyDescent="0.25">
      <c r="F418" s="200"/>
    </row>
    <row r="419" spans="6:6" hidden="1" x14ac:dyDescent="0.25">
      <c r="F419" s="200"/>
    </row>
    <row r="420" spans="6:6" hidden="1" x14ac:dyDescent="0.25">
      <c r="F420" s="200"/>
    </row>
    <row r="421" spans="6:6" hidden="1" x14ac:dyDescent="0.25">
      <c r="F421" s="200"/>
    </row>
    <row r="422" spans="6:6" hidden="1" x14ac:dyDescent="0.25">
      <c r="F422" s="200"/>
    </row>
    <row r="423" spans="6:6" hidden="1" x14ac:dyDescent="0.25">
      <c r="F423" s="200"/>
    </row>
    <row r="424" spans="6:6" hidden="1" x14ac:dyDescent="0.25">
      <c r="F424" s="200"/>
    </row>
    <row r="425" spans="6:6" hidden="1" x14ac:dyDescent="0.25">
      <c r="F425" s="200"/>
    </row>
    <row r="426" spans="6:6" hidden="1" x14ac:dyDescent="0.25">
      <c r="F426" s="200"/>
    </row>
    <row r="427" spans="6:6" hidden="1" x14ac:dyDescent="0.25">
      <c r="F427" s="200"/>
    </row>
    <row r="428" spans="6:6" hidden="1" x14ac:dyDescent="0.25">
      <c r="F428" s="200"/>
    </row>
    <row r="429" spans="6:6" hidden="1" x14ac:dyDescent="0.25">
      <c r="F429" s="200"/>
    </row>
    <row r="430" spans="6:6" hidden="1" x14ac:dyDescent="0.25">
      <c r="F430" s="200"/>
    </row>
    <row r="431" spans="6:6" hidden="1" x14ac:dyDescent="0.25">
      <c r="F431" s="200"/>
    </row>
    <row r="432" spans="6:6" hidden="1" x14ac:dyDescent="0.25">
      <c r="F432" s="200"/>
    </row>
    <row r="433" spans="6:6" hidden="1" x14ac:dyDescent="0.25">
      <c r="F433" s="200"/>
    </row>
    <row r="434" spans="6:6" hidden="1" x14ac:dyDescent="0.25">
      <c r="F434" s="200"/>
    </row>
    <row r="435" spans="6:6" hidden="1" x14ac:dyDescent="0.25">
      <c r="F435" s="200"/>
    </row>
    <row r="436" spans="6:6" hidden="1" x14ac:dyDescent="0.25">
      <c r="F436" s="200"/>
    </row>
    <row r="437" spans="6:6" hidden="1" x14ac:dyDescent="0.25">
      <c r="F437" s="200"/>
    </row>
    <row r="438" spans="6:6" hidden="1" x14ac:dyDescent="0.25">
      <c r="F438" s="200"/>
    </row>
    <row r="439" spans="6:6" hidden="1" x14ac:dyDescent="0.25">
      <c r="F439" s="200"/>
    </row>
    <row r="440" spans="6:6" hidden="1" x14ac:dyDescent="0.25">
      <c r="F440" s="200"/>
    </row>
    <row r="441" spans="6:6" hidden="1" x14ac:dyDescent="0.25">
      <c r="F441" s="200"/>
    </row>
    <row r="442" spans="6:6" hidden="1" x14ac:dyDescent="0.25">
      <c r="F442" s="200"/>
    </row>
    <row r="443" spans="6:6" hidden="1" x14ac:dyDescent="0.25">
      <c r="F443" s="200"/>
    </row>
    <row r="444" spans="6:6" hidden="1" x14ac:dyDescent="0.25">
      <c r="F444" s="200"/>
    </row>
    <row r="445" spans="6:6" hidden="1" x14ac:dyDescent="0.25">
      <c r="F445" s="200"/>
    </row>
    <row r="446" spans="6:6" hidden="1" x14ac:dyDescent="0.25">
      <c r="F446" s="200"/>
    </row>
    <row r="447" spans="6:6" hidden="1" x14ac:dyDescent="0.25">
      <c r="F447" s="200"/>
    </row>
    <row r="448" spans="6:6" hidden="1" x14ac:dyDescent="0.25">
      <c r="F448" s="200"/>
    </row>
    <row r="449" spans="6:6" hidden="1" x14ac:dyDescent="0.25">
      <c r="F449" s="200"/>
    </row>
    <row r="450" spans="6:6" hidden="1" x14ac:dyDescent="0.25">
      <c r="F450" s="200"/>
    </row>
    <row r="451" spans="6:6" hidden="1" x14ac:dyDescent="0.25">
      <c r="F451" s="200"/>
    </row>
    <row r="452" spans="6:6" hidden="1" x14ac:dyDescent="0.25">
      <c r="F452" s="200"/>
    </row>
    <row r="453" spans="6:6" hidden="1" x14ac:dyDescent="0.25">
      <c r="F453" s="200"/>
    </row>
    <row r="454" spans="6:6" hidden="1" x14ac:dyDescent="0.25">
      <c r="F454" s="200"/>
    </row>
    <row r="455" spans="6:6" hidden="1" x14ac:dyDescent="0.25">
      <c r="F455" s="200"/>
    </row>
    <row r="456" spans="6:6" hidden="1" x14ac:dyDescent="0.25">
      <c r="F456" s="200"/>
    </row>
    <row r="457" spans="6:6" hidden="1" x14ac:dyDescent="0.25">
      <c r="F457" s="200"/>
    </row>
    <row r="458" spans="6:6" hidden="1" x14ac:dyDescent="0.25">
      <c r="F458" s="200"/>
    </row>
    <row r="459" spans="6:6" hidden="1" x14ac:dyDescent="0.25">
      <c r="F459" s="200"/>
    </row>
    <row r="460" spans="6:6" hidden="1" x14ac:dyDescent="0.25">
      <c r="F460" s="200"/>
    </row>
    <row r="461" spans="6:6" hidden="1" x14ac:dyDescent="0.25">
      <c r="F461" s="200"/>
    </row>
    <row r="462" spans="6:6" hidden="1" x14ac:dyDescent="0.25">
      <c r="F462" s="200"/>
    </row>
    <row r="463" spans="6:6" hidden="1" x14ac:dyDescent="0.25">
      <c r="F463" s="200"/>
    </row>
    <row r="464" spans="6:6" hidden="1" x14ac:dyDescent="0.25">
      <c r="F464" s="200"/>
    </row>
    <row r="465" spans="6:6" hidden="1" x14ac:dyDescent="0.25">
      <c r="F465" s="200"/>
    </row>
    <row r="466" spans="6:6" hidden="1" x14ac:dyDescent="0.25">
      <c r="F466" s="200"/>
    </row>
    <row r="467" spans="6:6" hidden="1" x14ac:dyDescent="0.25">
      <c r="F467" s="200"/>
    </row>
    <row r="468" spans="6:6" hidden="1" x14ac:dyDescent="0.25">
      <c r="F468" s="200"/>
    </row>
    <row r="469" spans="6:6" hidden="1" x14ac:dyDescent="0.25">
      <c r="F469" s="200"/>
    </row>
    <row r="470" spans="6:6" hidden="1" x14ac:dyDescent="0.25">
      <c r="F470" s="200"/>
    </row>
    <row r="471" spans="6:6" hidden="1" x14ac:dyDescent="0.25">
      <c r="F471" s="200"/>
    </row>
    <row r="472" spans="6:6" hidden="1" x14ac:dyDescent="0.25">
      <c r="F472" s="200"/>
    </row>
    <row r="473" spans="6:6" hidden="1" x14ac:dyDescent="0.25">
      <c r="F473" s="200"/>
    </row>
    <row r="474" spans="6:6" hidden="1" x14ac:dyDescent="0.25">
      <c r="F474" s="200"/>
    </row>
    <row r="475" spans="6:6" hidden="1" x14ac:dyDescent="0.25">
      <c r="F475" s="200"/>
    </row>
    <row r="476" spans="6:6" hidden="1" x14ac:dyDescent="0.25">
      <c r="F476" s="200"/>
    </row>
    <row r="477" spans="6:6" hidden="1" x14ac:dyDescent="0.25">
      <c r="F477" s="200"/>
    </row>
    <row r="478" spans="6:6" hidden="1" x14ac:dyDescent="0.25">
      <c r="F478" s="200"/>
    </row>
    <row r="479" spans="6:6" hidden="1" x14ac:dyDescent="0.25">
      <c r="F479" s="200"/>
    </row>
    <row r="480" spans="6:6" hidden="1" x14ac:dyDescent="0.25">
      <c r="F480" s="200"/>
    </row>
    <row r="481" spans="6:6" hidden="1" x14ac:dyDescent="0.25">
      <c r="F481" s="200"/>
    </row>
    <row r="482" spans="6:6" hidden="1" x14ac:dyDescent="0.25">
      <c r="F482" s="200"/>
    </row>
    <row r="483" spans="6:6" hidden="1" x14ac:dyDescent="0.25">
      <c r="F483" s="200"/>
    </row>
    <row r="484" spans="6:6" hidden="1" x14ac:dyDescent="0.25">
      <c r="F484" s="200"/>
    </row>
    <row r="485" spans="6:6" hidden="1" x14ac:dyDescent="0.25">
      <c r="F485" s="200"/>
    </row>
    <row r="486" spans="6:6" hidden="1" x14ac:dyDescent="0.25">
      <c r="F486" s="200"/>
    </row>
    <row r="487" spans="6:6" hidden="1" x14ac:dyDescent="0.25">
      <c r="F487" s="200"/>
    </row>
    <row r="488" spans="6:6" hidden="1" x14ac:dyDescent="0.25">
      <c r="F488" s="200"/>
    </row>
    <row r="489" spans="6:6" hidden="1" x14ac:dyDescent="0.25">
      <c r="F489" s="200"/>
    </row>
    <row r="490" spans="6:6" hidden="1" x14ac:dyDescent="0.25">
      <c r="F490" s="200"/>
    </row>
    <row r="491" spans="6:6" hidden="1" x14ac:dyDescent="0.25">
      <c r="F491" s="200"/>
    </row>
    <row r="492" spans="6:6" hidden="1" x14ac:dyDescent="0.25">
      <c r="F492" s="200"/>
    </row>
    <row r="493" spans="6:6" hidden="1" x14ac:dyDescent="0.25">
      <c r="F493" s="200"/>
    </row>
    <row r="494" spans="6:6" hidden="1" x14ac:dyDescent="0.25">
      <c r="F494" s="200"/>
    </row>
    <row r="495" spans="6:6" hidden="1" x14ac:dyDescent="0.25">
      <c r="F495" s="200"/>
    </row>
    <row r="496" spans="6:6" x14ac:dyDescent="0.25">
      <c r="F496" s="200"/>
    </row>
    <row r="497" spans="6:6" x14ac:dyDescent="0.25">
      <c r="F497" s="200"/>
    </row>
    <row r="498" spans="6:6" x14ac:dyDescent="0.25">
      <c r="F498" s="200"/>
    </row>
    <row r="499" spans="6:6" x14ac:dyDescent="0.25">
      <c r="F499" s="200"/>
    </row>
    <row r="500" spans="6:6" x14ac:dyDescent="0.25">
      <c r="F500" s="200"/>
    </row>
    <row r="501" spans="6:6" x14ac:dyDescent="0.25">
      <c r="F501" s="200"/>
    </row>
    <row r="502" spans="6:6" x14ac:dyDescent="0.25">
      <c r="F502" s="200"/>
    </row>
    <row r="503" spans="6:6" x14ac:dyDescent="0.25">
      <c r="F503" s="200"/>
    </row>
    <row r="504" spans="6:6" x14ac:dyDescent="0.25">
      <c r="F504" s="200"/>
    </row>
    <row r="505" spans="6:6" x14ac:dyDescent="0.25">
      <c r="F505" s="200"/>
    </row>
    <row r="506" spans="6:6" x14ac:dyDescent="0.25">
      <c r="F506" s="200"/>
    </row>
    <row r="507" spans="6:6" x14ac:dyDescent="0.25">
      <c r="F507" s="200"/>
    </row>
    <row r="508" spans="6:6" x14ac:dyDescent="0.25">
      <c r="F508" s="200"/>
    </row>
  </sheetData>
  <mergeCells count="240">
    <mergeCell ref="A293:D293"/>
    <mergeCell ref="A298:D298"/>
    <mergeCell ref="A241:D241"/>
    <mergeCell ref="A240:D240"/>
    <mergeCell ref="A246:D246"/>
    <mergeCell ref="A249:D249"/>
    <mergeCell ref="A254:D254"/>
    <mergeCell ref="A253:D253"/>
    <mergeCell ref="A255:D255"/>
    <mergeCell ref="A261:D261"/>
    <mergeCell ref="A260:D260"/>
    <mergeCell ref="A248:D248"/>
    <mergeCell ref="A250:D250"/>
    <mergeCell ref="A251:D251"/>
    <mergeCell ref="A252:D252"/>
    <mergeCell ref="A247:D247"/>
    <mergeCell ref="A244:D244"/>
    <mergeCell ref="A245:D245"/>
    <mergeCell ref="A242:D242"/>
    <mergeCell ref="A243:D243"/>
    <mergeCell ref="A265:D265"/>
    <mergeCell ref="A266:D266"/>
    <mergeCell ref="A262:D262"/>
    <mergeCell ref="A264:D264"/>
    <mergeCell ref="A186:D186"/>
    <mergeCell ref="A190:D190"/>
    <mergeCell ref="A194:D194"/>
    <mergeCell ref="A197:D197"/>
    <mergeCell ref="A200:D200"/>
    <mergeCell ref="A206:D206"/>
    <mergeCell ref="A212:D212"/>
    <mergeCell ref="A211:D211"/>
    <mergeCell ref="A216:D216"/>
    <mergeCell ref="A195:D195"/>
    <mergeCell ref="A196:D196"/>
    <mergeCell ref="A198:D198"/>
    <mergeCell ref="A199:D199"/>
    <mergeCell ref="A192:D192"/>
    <mergeCell ref="A193:D193"/>
    <mergeCell ref="A187:D187"/>
    <mergeCell ref="A188:D188"/>
    <mergeCell ref="A189:D189"/>
    <mergeCell ref="A191:D191"/>
    <mergeCell ref="A207:D207"/>
    <mergeCell ref="A208:D208"/>
    <mergeCell ref="A209:D209"/>
    <mergeCell ref="A210:D210"/>
    <mergeCell ref="A204:D204"/>
    <mergeCell ref="A137:D137"/>
    <mergeCell ref="A139:D139"/>
    <mergeCell ref="A144:D144"/>
    <mergeCell ref="A152:D152"/>
    <mergeCell ref="A156:D156"/>
    <mergeCell ref="A159:D159"/>
    <mergeCell ref="A166:D166"/>
    <mergeCell ref="A168:D168"/>
    <mergeCell ref="A173:D173"/>
    <mergeCell ref="A143:D143"/>
    <mergeCell ref="A145:D145"/>
    <mergeCell ref="A146:D146"/>
    <mergeCell ref="A147:D147"/>
    <mergeCell ref="A148:D148"/>
    <mergeCell ref="A142:D142"/>
    <mergeCell ref="A138:D138"/>
    <mergeCell ref="A140:D140"/>
    <mergeCell ref="A141:D141"/>
    <mergeCell ref="A157:D157"/>
    <mergeCell ref="A158:D158"/>
    <mergeCell ref="A160:D160"/>
    <mergeCell ref="A161:D161"/>
    <mergeCell ref="A154:D154"/>
    <mergeCell ref="A155:D155"/>
    <mergeCell ref="A35:F35"/>
    <mergeCell ref="A36:F36"/>
    <mergeCell ref="A40:F40"/>
    <mergeCell ref="A41:F41"/>
    <mergeCell ref="A45:F45"/>
    <mergeCell ref="B47:F47"/>
    <mergeCell ref="B21:E21"/>
    <mergeCell ref="B22:C22"/>
    <mergeCell ref="A25:F26"/>
    <mergeCell ref="A27:C27"/>
    <mergeCell ref="A29:F29"/>
    <mergeCell ref="A31:F31"/>
    <mergeCell ref="A55:F55"/>
    <mergeCell ref="A56:F56"/>
    <mergeCell ref="B58:F58"/>
    <mergeCell ref="B67:F67"/>
    <mergeCell ref="A70:B70"/>
    <mergeCell ref="C70:E70"/>
    <mergeCell ref="B48:F48"/>
    <mergeCell ref="B49:F49"/>
    <mergeCell ref="B50:F50"/>
    <mergeCell ref="A52:F52"/>
    <mergeCell ref="A53:F53"/>
    <mergeCell ref="A54:F54"/>
    <mergeCell ref="A92:F92"/>
    <mergeCell ref="B94:F94"/>
    <mergeCell ref="B103:F103"/>
    <mergeCell ref="A106:B106"/>
    <mergeCell ref="C106:E106"/>
    <mergeCell ref="A109:F109"/>
    <mergeCell ref="A72:F72"/>
    <mergeCell ref="B74:F74"/>
    <mergeCell ref="B79:F79"/>
    <mergeCell ref="B84:F84"/>
    <mergeCell ref="A89:B89"/>
    <mergeCell ref="C89:E89"/>
    <mergeCell ref="A118:D118"/>
    <mergeCell ref="A119:D119"/>
    <mergeCell ref="A120:D120"/>
    <mergeCell ref="A121:D121"/>
    <mergeCell ref="A122:D122"/>
    <mergeCell ref="A123:D123"/>
    <mergeCell ref="A111:F111"/>
    <mergeCell ref="A113:D113"/>
    <mergeCell ref="A114:D114"/>
    <mergeCell ref="A115:D115"/>
    <mergeCell ref="A117:D117"/>
    <mergeCell ref="A116:D116"/>
    <mergeCell ref="A132:D132"/>
    <mergeCell ref="A133:D133"/>
    <mergeCell ref="A134:D134"/>
    <mergeCell ref="A135:D135"/>
    <mergeCell ref="A136:D136"/>
    <mergeCell ref="A129:D129"/>
    <mergeCell ref="A130:D130"/>
    <mergeCell ref="A124:D124"/>
    <mergeCell ref="A125:D125"/>
    <mergeCell ref="A127:D127"/>
    <mergeCell ref="A128:D128"/>
    <mergeCell ref="A126:D126"/>
    <mergeCell ref="A131:D131"/>
    <mergeCell ref="A149:D149"/>
    <mergeCell ref="A150:D150"/>
    <mergeCell ref="A151:D151"/>
    <mergeCell ref="A153:D153"/>
    <mergeCell ref="A171:D171"/>
    <mergeCell ref="A172:D172"/>
    <mergeCell ref="A170:D170"/>
    <mergeCell ref="A165:D165"/>
    <mergeCell ref="A167:D167"/>
    <mergeCell ref="A169:D169"/>
    <mergeCell ref="A164:D164"/>
    <mergeCell ref="A162:D162"/>
    <mergeCell ref="A163:D163"/>
    <mergeCell ref="A180:D180"/>
    <mergeCell ref="A182:D182"/>
    <mergeCell ref="A183:D183"/>
    <mergeCell ref="A185:D185"/>
    <mergeCell ref="A179:D179"/>
    <mergeCell ref="A174:D174"/>
    <mergeCell ref="A175:D175"/>
    <mergeCell ref="A177:D177"/>
    <mergeCell ref="A178:D178"/>
    <mergeCell ref="A176:D176"/>
    <mergeCell ref="A181:D181"/>
    <mergeCell ref="A184:D184"/>
    <mergeCell ref="A205:D205"/>
    <mergeCell ref="A201:D201"/>
    <mergeCell ref="A202:D202"/>
    <mergeCell ref="A203:D203"/>
    <mergeCell ref="A227:D227"/>
    <mergeCell ref="A226:D226"/>
    <mergeCell ref="A219:D219"/>
    <mergeCell ref="A222:D222"/>
    <mergeCell ref="A223:D223"/>
    <mergeCell ref="A224:D224"/>
    <mergeCell ref="A213:D213"/>
    <mergeCell ref="A214:D214"/>
    <mergeCell ref="A215:D215"/>
    <mergeCell ref="A217:D217"/>
    <mergeCell ref="A218:D218"/>
    <mergeCell ref="A221:D221"/>
    <mergeCell ref="A220:D220"/>
    <mergeCell ref="A225:D225"/>
    <mergeCell ref="A239:D239"/>
    <mergeCell ref="A234:D234"/>
    <mergeCell ref="A235:D235"/>
    <mergeCell ref="A236:D236"/>
    <mergeCell ref="A237:D237"/>
    <mergeCell ref="A238:D238"/>
    <mergeCell ref="A228:D228"/>
    <mergeCell ref="A230:D230"/>
    <mergeCell ref="A232:D232"/>
    <mergeCell ref="A229:D229"/>
    <mergeCell ref="A231:D231"/>
    <mergeCell ref="A233:D233"/>
    <mergeCell ref="A278:D278"/>
    <mergeCell ref="A279:D279"/>
    <mergeCell ref="A284:D284"/>
    <mergeCell ref="A256:D256"/>
    <mergeCell ref="A257:D257"/>
    <mergeCell ref="A258:D258"/>
    <mergeCell ref="A259:D259"/>
    <mergeCell ref="A263:D263"/>
    <mergeCell ref="A276:D276"/>
    <mergeCell ref="A277:D277"/>
    <mergeCell ref="A273:D273"/>
    <mergeCell ref="A274:D274"/>
    <mergeCell ref="A275:D275"/>
    <mergeCell ref="A267:D267"/>
    <mergeCell ref="A268:D268"/>
    <mergeCell ref="A270:D270"/>
    <mergeCell ref="A272:D272"/>
    <mergeCell ref="A269:D269"/>
    <mergeCell ref="A271:D271"/>
    <mergeCell ref="A288:D288"/>
    <mergeCell ref="A289:D289"/>
    <mergeCell ref="A290:D290"/>
    <mergeCell ref="A283:D283"/>
    <mergeCell ref="A285:D285"/>
    <mergeCell ref="A286:D286"/>
    <mergeCell ref="A280:D280"/>
    <mergeCell ref="A281:D281"/>
    <mergeCell ref="A282:D282"/>
    <mergeCell ref="A18:C18"/>
    <mergeCell ref="A110:F110"/>
    <mergeCell ref="A314:D314"/>
    <mergeCell ref="A308:D308"/>
    <mergeCell ref="A309:D309"/>
    <mergeCell ref="A310:D310"/>
    <mergeCell ref="A311:D311"/>
    <mergeCell ref="A312:D312"/>
    <mergeCell ref="A313:D313"/>
    <mergeCell ref="A303:D303"/>
    <mergeCell ref="A304:D304"/>
    <mergeCell ref="A305:D305"/>
    <mergeCell ref="A306:D306"/>
    <mergeCell ref="A307:D307"/>
    <mergeCell ref="A296:D296"/>
    <mergeCell ref="A297:D297"/>
    <mergeCell ref="A299:D299"/>
    <mergeCell ref="A300:D300"/>
    <mergeCell ref="A301:D301"/>
    <mergeCell ref="A292:D292"/>
    <mergeCell ref="A294:D294"/>
    <mergeCell ref="A295:D295"/>
    <mergeCell ref="A291:D291"/>
    <mergeCell ref="A287:D287"/>
  </mergeCells>
  <conditionalFormatting sqref="G39">
    <cfRule type="dataBar" priority="36">
      <dataBar showValue="0">
        <cfvo type="num" val="0"/>
        <cfvo type="num" val="0.1"/>
        <color rgb="FF92D050"/>
      </dataBar>
    </cfRule>
  </conditionalFormatting>
  <conditionalFormatting sqref="A111 A109 G60 G62:G63 G71">
    <cfRule type="dataBar" priority="35">
      <dataBar showValue="0">
        <cfvo type="num" val="0"/>
        <cfvo type="num" val="0.1"/>
        <color rgb="FF60497B"/>
      </dataBar>
    </cfRule>
  </conditionalFormatting>
  <conditionalFormatting sqref="B59:C59 B61:C61 B63:C63 B65 B68 E68 B75 B77:C77 B80 B82:C82 B85:C85 C87 B95:C95 B97 B99:C99 B104 B101">
    <cfRule type="dataBar" priority="34">
      <dataBar>
        <cfvo type="num" val="0"/>
        <cfvo type="num" val="1"/>
        <color rgb="FF638EC6"/>
      </dataBar>
    </cfRule>
  </conditionalFormatting>
  <conditionalFormatting sqref="D59">
    <cfRule type="dataBar" priority="33">
      <dataBar>
        <cfvo type="num" val="0"/>
        <cfvo type="num" val="1"/>
        <color rgb="FF638EC6"/>
      </dataBar>
    </cfRule>
  </conditionalFormatting>
  <conditionalFormatting sqref="E61">
    <cfRule type="dataBar" priority="32">
      <dataBar>
        <cfvo type="num" val="0"/>
        <cfvo type="num" val="1"/>
        <color rgb="FF638EC6"/>
      </dataBar>
    </cfRule>
  </conditionalFormatting>
  <conditionalFormatting sqref="E63">
    <cfRule type="dataBar" priority="31">
      <dataBar>
        <cfvo type="num" val="0"/>
        <cfvo type="num" val="1"/>
        <color rgb="FF638EC6"/>
      </dataBar>
    </cfRule>
  </conditionalFormatting>
  <conditionalFormatting sqref="C65">
    <cfRule type="dataBar" priority="30">
      <dataBar>
        <cfvo type="num" val="0"/>
        <cfvo type="num" val="1"/>
        <color rgb="FF638EC6"/>
      </dataBar>
    </cfRule>
  </conditionalFormatting>
  <conditionalFormatting sqref="E65">
    <cfRule type="dataBar" priority="29">
      <dataBar>
        <cfvo type="num" val="0"/>
        <cfvo type="num" val="1"/>
        <color rgb="FF638EC6"/>
      </dataBar>
    </cfRule>
  </conditionalFormatting>
  <conditionalFormatting sqref="D68">
    <cfRule type="dataBar" priority="28">
      <dataBar>
        <cfvo type="num" val="0"/>
        <cfvo type="num" val="1"/>
        <color rgb="FF638EC6"/>
      </dataBar>
    </cfRule>
  </conditionalFormatting>
  <conditionalFormatting sqref="C75">
    <cfRule type="dataBar" priority="27">
      <dataBar>
        <cfvo type="num" val="0"/>
        <cfvo type="num" val="1"/>
        <color rgb="FF638EC6"/>
      </dataBar>
    </cfRule>
  </conditionalFormatting>
  <conditionalFormatting sqref="D77">
    <cfRule type="dataBar" priority="26">
      <dataBar>
        <cfvo type="num" val="0"/>
        <cfvo type="num" val="1"/>
        <color rgb="FF638EC6"/>
      </dataBar>
    </cfRule>
  </conditionalFormatting>
  <conditionalFormatting sqref="E77">
    <cfRule type="dataBar" priority="25">
      <dataBar>
        <cfvo type="num" val="0"/>
        <cfvo type="num" val="1"/>
        <color rgb="FF638EC6"/>
      </dataBar>
    </cfRule>
  </conditionalFormatting>
  <conditionalFormatting sqref="C80">
    <cfRule type="dataBar" priority="24">
      <dataBar>
        <cfvo type="num" val="0"/>
        <cfvo type="num" val="1"/>
        <color rgb="FF638EC6"/>
      </dataBar>
    </cfRule>
  </conditionalFormatting>
  <conditionalFormatting sqref="E104">
    <cfRule type="dataBar" priority="9">
      <dataBar>
        <cfvo type="num" val="0"/>
        <cfvo type="num" val="1"/>
        <color rgb="FF638EC6"/>
      </dataBar>
    </cfRule>
  </conditionalFormatting>
  <conditionalFormatting sqref="D80">
    <cfRule type="dataBar" priority="23">
      <dataBar>
        <cfvo type="num" val="0"/>
        <cfvo type="num" val="1"/>
        <color rgb="FF638EC6"/>
      </dataBar>
    </cfRule>
  </conditionalFormatting>
  <conditionalFormatting sqref="E80">
    <cfRule type="dataBar" priority="22">
      <dataBar>
        <cfvo type="num" val="0"/>
        <cfvo type="num" val="1"/>
        <color rgb="FF638EC6"/>
      </dataBar>
    </cfRule>
  </conditionalFormatting>
  <conditionalFormatting sqref="D82">
    <cfRule type="dataBar" priority="21">
      <dataBar>
        <cfvo type="num" val="0"/>
        <cfvo type="num" val="1"/>
        <color rgb="FF638EC6"/>
      </dataBar>
    </cfRule>
  </conditionalFormatting>
  <conditionalFormatting sqref="E82">
    <cfRule type="dataBar" priority="20">
      <dataBar>
        <cfvo type="num" val="0"/>
        <cfvo type="num" val="1"/>
        <color rgb="FF638EC6"/>
      </dataBar>
    </cfRule>
  </conditionalFormatting>
  <conditionalFormatting sqref="D85">
    <cfRule type="dataBar" priority="19">
      <dataBar>
        <cfvo type="num" val="0"/>
        <cfvo type="num" val="1"/>
        <color rgb="FF638EC6"/>
      </dataBar>
    </cfRule>
  </conditionalFormatting>
  <conditionalFormatting sqref="D95">
    <cfRule type="dataBar" priority="18">
      <dataBar>
        <cfvo type="num" val="0"/>
        <cfvo type="num" val="1"/>
        <color rgb="FF638EC6"/>
      </dataBar>
    </cfRule>
  </conditionalFormatting>
  <conditionalFormatting sqref="E95">
    <cfRule type="dataBar" priority="17">
      <dataBar>
        <cfvo type="num" val="0"/>
        <cfvo type="num" val="1"/>
        <color rgb="FF638EC6"/>
      </dataBar>
    </cfRule>
  </conditionalFormatting>
  <conditionalFormatting sqref="C97">
    <cfRule type="dataBar" priority="16">
      <dataBar>
        <cfvo type="num" val="0"/>
        <cfvo type="num" val="1"/>
        <color rgb="FF638EC6"/>
      </dataBar>
    </cfRule>
  </conditionalFormatting>
  <conditionalFormatting sqref="D97">
    <cfRule type="dataBar" priority="15">
      <dataBar>
        <cfvo type="num" val="0"/>
        <cfvo type="num" val="1"/>
        <color rgb="FF638EC6"/>
      </dataBar>
    </cfRule>
  </conditionalFormatting>
  <conditionalFormatting sqref="E97">
    <cfRule type="dataBar" priority="14">
      <dataBar>
        <cfvo type="num" val="0"/>
        <cfvo type="num" val="1"/>
        <color rgb="FF638EC6"/>
      </dataBar>
    </cfRule>
  </conditionalFormatting>
  <conditionalFormatting sqref="D99">
    <cfRule type="dataBar" priority="13">
      <dataBar>
        <cfvo type="num" val="0"/>
        <cfvo type="num" val="1"/>
        <color rgb="FF638EC6"/>
      </dataBar>
    </cfRule>
  </conditionalFormatting>
  <conditionalFormatting sqref="E99">
    <cfRule type="dataBar" priority="12">
      <dataBar>
        <cfvo type="num" val="0"/>
        <cfvo type="num" val="1"/>
        <color rgb="FF638EC6"/>
      </dataBar>
    </cfRule>
  </conditionalFormatting>
  <conditionalFormatting sqref="C101">
    <cfRule type="dataBar" priority="11">
      <dataBar>
        <cfvo type="num" val="0"/>
        <cfvo type="num" val="1"/>
        <color rgb="FF638EC6"/>
      </dataBar>
    </cfRule>
  </conditionalFormatting>
  <conditionalFormatting sqref="C104">
    <cfRule type="dataBar" priority="10">
      <dataBar>
        <cfvo type="num" val="0"/>
        <cfvo type="num" val="1"/>
        <color rgb="FF638EC6"/>
      </dataBar>
    </cfRule>
  </conditionalFormatting>
  <conditionalFormatting sqref="A109">
    <cfRule type="dataBar" priority="8">
      <dataBar showValue="0">
        <cfvo type="num" val="0"/>
        <cfvo type="num" val="0.1"/>
        <color rgb="FF60497B"/>
      </dataBar>
    </cfRule>
  </conditionalFormatting>
  <conditionalFormatting sqref="A109">
    <cfRule type="dataBar" priority="7">
      <dataBar showValue="0">
        <cfvo type="num" val="0"/>
        <cfvo type="num" val="0.1"/>
        <color rgb="FF60497B"/>
      </dataBar>
    </cfRule>
  </conditionalFormatting>
  <conditionalFormatting sqref="A109">
    <cfRule type="dataBar" priority="6">
      <dataBar showValue="0">
        <cfvo type="num" val="0"/>
        <cfvo type="num" val="0.1"/>
        <color rgb="FF60497B"/>
      </dataBar>
    </cfRule>
  </conditionalFormatting>
  <conditionalFormatting sqref="A109">
    <cfRule type="dataBar" priority="5">
      <dataBar showValue="0">
        <cfvo type="num" val="0"/>
        <cfvo type="num" val="0.1"/>
        <color rgb="FF60497B"/>
      </dataBar>
    </cfRule>
  </conditionalFormatting>
  <conditionalFormatting sqref="A109">
    <cfRule type="dataBar" priority="4">
      <dataBar showValue="0">
        <cfvo type="num" val="0"/>
        <cfvo type="num" val="0.1"/>
        <color rgb="FF60497B"/>
      </dataBar>
    </cfRule>
  </conditionalFormatting>
  <conditionalFormatting sqref="A109">
    <cfRule type="dataBar" priority="3">
      <dataBar showValue="0">
        <cfvo type="num" val="0"/>
        <cfvo type="num" val="0.1"/>
        <color rgb="FF60497B"/>
      </dataBar>
    </cfRule>
  </conditionalFormatting>
  <conditionalFormatting sqref="A109">
    <cfRule type="dataBar" priority="2">
      <dataBar showValue="0">
        <cfvo type="num" val="0"/>
        <cfvo type="num" val="0.1"/>
        <color rgb="FF60497B"/>
      </dataBar>
    </cfRule>
  </conditionalFormatting>
  <conditionalFormatting sqref="A110">
    <cfRule type="dataBar" priority="1">
      <dataBar showValue="0">
        <cfvo type="num" val="0"/>
        <cfvo type="num" val="0.1"/>
        <color rgb="FF60497B"/>
      </dataBar>
    </cfRule>
  </conditionalFormatting>
  <hyperlinks>
    <hyperlink ref="C106:E106" location="'R 1.5 a 5 Grande'!A244" display="Enfoque de Organizaciones Profesionales"/>
    <hyperlink ref="C89:E89" location="'R 1.5 a 5 Grande'!A170" display="Enfoque de Organizaciones Rentables"/>
    <hyperlink ref="C70:E70" location="'R 1.5 a 5 Grande'!A113" display="Enfoque de Organizaciones Inteligentes"/>
  </hyperlinks>
  <pageMargins left="0.62992125984251968" right="0.57999999999999996" top="0.59" bottom="0.56000000000000005" header="0.31496062992125984" footer="0.31496062992125984"/>
  <pageSetup scale="85" orientation="portrait" r:id="rId1"/>
  <headerFooter differentFirst="1">
    <oddHeader>&amp;L&amp;P&amp;C&amp;"-,Negrita"REPORTE DE RESULTADOS DEL CUESTIONARIO&amp;R&amp;D</oddHeader>
    <evenFooter>&amp;L&amp;G</evenFooter>
  </headerFooter>
  <drawing r:id="rId2"/>
  <legacyDrawingHF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AA381"/>
  <sheetViews>
    <sheetView showGridLines="0" showRowColHeaders="0" topLeftCell="G1" zoomScale="90" zoomScaleNormal="90" workbookViewId="0">
      <selection activeCell="G1" sqref="G1"/>
    </sheetView>
  </sheetViews>
  <sheetFormatPr baseColWidth="10" defaultColWidth="0" defaultRowHeight="0" customHeight="1" zeroHeight="1" x14ac:dyDescent="0.25"/>
  <cols>
    <col min="1" max="1" width="41.28515625" hidden="1" customWidth="1"/>
    <col min="2" max="2" width="3.85546875" hidden="1" customWidth="1"/>
    <col min="3" max="3" width="5.28515625" hidden="1" customWidth="1"/>
    <col min="4" max="4" width="4.7109375" hidden="1" customWidth="1"/>
    <col min="5" max="5" width="2.85546875" hidden="1" customWidth="1"/>
    <col min="6" max="6" width="3.140625" hidden="1" customWidth="1"/>
    <col min="7" max="7" width="2.85546875" customWidth="1"/>
    <col min="8" max="19" width="11.85546875" customWidth="1"/>
    <col min="20" max="20" width="11.85546875" style="580" customWidth="1"/>
    <col min="21" max="21" width="11.85546875" style="575" hidden="1" customWidth="1"/>
    <col min="22" max="22" width="15.85546875" style="218" hidden="1" customWidth="1"/>
    <col min="23" max="25" width="11.85546875" style="218" hidden="1" customWidth="1"/>
    <col min="26" max="26" width="17.28515625" style="220" hidden="1" customWidth="1"/>
    <col min="27" max="27" width="0" hidden="1" customWidth="1"/>
    <col min="28" max="16384" width="11.85546875" hidden="1"/>
  </cols>
  <sheetData>
    <row r="1" spans="1:26" ht="41.25" customHeight="1" x14ac:dyDescent="0.25">
      <c r="A1" s="88"/>
      <c r="B1" s="88"/>
      <c r="C1" s="88"/>
      <c r="D1" s="88"/>
      <c r="E1" s="88"/>
      <c r="F1" s="89"/>
      <c r="G1" s="90"/>
      <c r="H1" s="90"/>
      <c r="I1" s="89"/>
      <c r="J1" s="90"/>
      <c r="K1" s="90"/>
      <c r="L1" s="90"/>
      <c r="M1" s="90"/>
      <c r="N1" s="90"/>
      <c r="O1" s="90"/>
      <c r="P1" s="90"/>
      <c r="Q1" s="90"/>
      <c r="R1" s="90"/>
      <c r="S1" s="90"/>
    </row>
    <row r="2" spans="1:26" ht="30.75" customHeight="1" thickBot="1" x14ac:dyDescent="0.3">
      <c r="A2" s="88"/>
      <c r="B2" s="88"/>
      <c r="C2" s="88"/>
      <c r="D2" s="88"/>
      <c r="E2" s="88"/>
      <c r="F2" s="89"/>
      <c r="G2" s="90"/>
      <c r="H2" s="715" t="s">
        <v>115</v>
      </c>
      <c r="I2" s="715"/>
      <c r="J2" s="715"/>
      <c r="K2" s="715"/>
      <c r="L2" s="715"/>
      <c r="M2" s="715"/>
      <c r="N2" s="715"/>
      <c r="O2" s="715"/>
      <c r="P2" s="715"/>
      <c r="Q2" s="715"/>
      <c r="R2" s="715"/>
      <c r="S2" s="716"/>
    </row>
    <row r="3" spans="1:26" ht="7.5" customHeight="1" thickTop="1" x14ac:dyDescent="0.25">
      <c r="A3" s="88"/>
      <c r="B3" s="88"/>
      <c r="C3" s="88"/>
      <c r="D3" s="88"/>
      <c r="E3" s="88"/>
      <c r="F3" s="91"/>
      <c r="G3" s="90"/>
      <c r="H3" s="90"/>
      <c r="I3" s="89"/>
      <c r="J3" s="92"/>
      <c r="K3" s="90"/>
      <c r="L3" s="90"/>
      <c r="M3" s="90"/>
      <c r="N3" s="90"/>
      <c r="O3" s="90"/>
      <c r="P3" s="90"/>
      <c r="Q3" s="90"/>
      <c r="R3" s="93"/>
      <c r="S3" s="90"/>
    </row>
    <row r="4" spans="1:26" ht="87" customHeight="1" thickBot="1" x14ac:dyDescent="0.4">
      <c r="A4" s="88"/>
      <c r="B4" s="88"/>
      <c r="C4" s="88"/>
      <c r="D4" s="88"/>
      <c r="E4" s="88"/>
      <c r="F4" s="89"/>
      <c r="G4" s="90"/>
      <c r="H4" s="651" t="s">
        <v>116</v>
      </c>
      <c r="I4" s="789"/>
      <c r="J4" s="789"/>
      <c r="K4" s="789"/>
      <c r="L4" s="789"/>
      <c r="M4" s="789"/>
      <c r="N4" s="789"/>
      <c r="O4" s="789"/>
      <c r="P4" s="789"/>
      <c r="Q4" s="789"/>
      <c r="R4" s="789"/>
      <c r="S4" s="790"/>
      <c r="Y4" s="221">
        <f>SUM(Y11:Y120)</f>
        <v>0</v>
      </c>
      <c r="Z4" s="222">
        <f>AVERAGE(Z11:Z120)</f>
        <v>0</v>
      </c>
    </row>
    <row r="5" spans="1:26" ht="7.5" customHeight="1" thickTop="1" x14ac:dyDescent="0.25">
      <c r="A5" s="236"/>
      <c r="B5" s="236"/>
      <c r="C5" s="236"/>
      <c r="D5" s="236"/>
      <c r="E5" s="236"/>
      <c r="F5" s="31"/>
      <c r="G5" s="94"/>
      <c r="H5" s="94"/>
      <c r="I5" s="95"/>
      <c r="J5" s="94"/>
      <c r="K5" s="94"/>
      <c r="L5" s="94"/>
      <c r="M5" s="94"/>
      <c r="N5" s="94"/>
      <c r="O5" s="94"/>
      <c r="P5" s="94"/>
      <c r="Q5" s="94"/>
      <c r="R5" s="94"/>
      <c r="S5" s="94"/>
    </row>
    <row r="6" spans="1:26" ht="22.5" customHeight="1" thickBot="1" x14ac:dyDescent="0.3">
      <c r="A6" s="88"/>
      <c r="B6" s="88"/>
      <c r="C6" s="88"/>
      <c r="D6" s="88"/>
      <c r="E6" s="88"/>
      <c r="F6" s="89"/>
      <c r="G6" s="90"/>
      <c r="H6" s="791" t="s">
        <v>117</v>
      </c>
      <c r="I6" s="792"/>
      <c r="J6" s="703" t="s">
        <v>118</v>
      </c>
      <c r="K6" s="795"/>
      <c r="L6" s="795"/>
      <c r="M6" s="795"/>
      <c r="N6" s="795"/>
      <c r="O6" s="795"/>
      <c r="P6" s="795"/>
      <c r="Q6" s="795"/>
      <c r="R6" s="795"/>
      <c r="S6" s="796"/>
      <c r="V6" s="373" t="s">
        <v>945</v>
      </c>
      <c r="W6" s="252">
        <f>(U11+U13+U23)/3</f>
        <v>1</v>
      </c>
    </row>
    <row r="7" spans="1:26" ht="7.5" customHeight="1" thickTop="1" x14ac:dyDescent="0.25">
      <c r="A7" s="88"/>
      <c r="B7" s="88"/>
      <c r="C7" s="88"/>
      <c r="D7" s="88"/>
      <c r="E7" s="88"/>
      <c r="F7" s="89"/>
      <c r="G7" s="90"/>
      <c r="H7" s="90"/>
      <c r="I7" s="89"/>
      <c r="J7" s="92"/>
      <c r="K7" s="90"/>
      <c r="L7" s="90"/>
      <c r="M7" s="90"/>
      <c r="N7" s="90"/>
      <c r="O7" s="90"/>
      <c r="P7" s="90"/>
      <c r="Q7" s="90"/>
      <c r="R7" s="93"/>
      <c r="S7" s="90"/>
    </row>
    <row r="8" spans="1:26" ht="101.25" customHeight="1" thickBot="1" x14ac:dyDescent="0.3">
      <c r="A8" s="88"/>
      <c r="B8" s="88"/>
      <c r="C8" s="88"/>
      <c r="D8" s="88"/>
      <c r="E8" s="88"/>
      <c r="F8" s="89"/>
      <c r="G8" s="90"/>
      <c r="H8" s="659" t="s">
        <v>119</v>
      </c>
      <c r="I8" s="786"/>
      <c r="J8" s="786"/>
      <c r="K8" s="786"/>
      <c r="L8" s="786"/>
      <c r="M8" s="786"/>
      <c r="N8" s="786"/>
      <c r="O8" s="786"/>
      <c r="P8" s="786"/>
      <c r="Q8" s="786"/>
      <c r="R8" s="786"/>
      <c r="S8" s="787"/>
    </row>
    <row r="9" spans="1:26" ht="7.5" customHeight="1" thickTop="1" x14ac:dyDescent="0.25">
      <c r="A9" s="88"/>
      <c r="B9" s="88"/>
      <c r="C9" s="88"/>
      <c r="D9" s="88"/>
      <c r="E9" s="88"/>
      <c r="F9" s="91"/>
      <c r="G9" s="90"/>
      <c r="H9" s="90"/>
      <c r="I9" s="89"/>
      <c r="J9" s="92"/>
      <c r="K9" s="90"/>
      <c r="L9" s="90"/>
      <c r="M9" s="90"/>
      <c r="N9" s="90"/>
      <c r="O9" s="90"/>
      <c r="P9" s="90"/>
      <c r="Q9" s="90"/>
      <c r="R9" s="93"/>
      <c r="S9" s="90"/>
    </row>
    <row r="10" spans="1:26" ht="41.25" customHeight="1" thickBot="1" x14ac:dyDescent="0.3">
      <c r="A10" s="96" t="s">
        <v>112</v>
      </c>
      <c r="B10" s="88"/>
      <c r="C10" s="236"/>
      <c r="D10" s="236"/>
      <c r="E10" s="236"/>
      <c r="F10" s="97"/>
      <c r="G10" s="90"/>
      <c r="H10" s="35" t="s">
        <v>120</v>
      </c>
      <c r="I10" s="35" t="s">
        <v>946</v>
      </c>
      <c r="J10" s="36" t="s">
        <v>121</v>
      </c>
      <c r="K10" s="98"/>
      <c r="L10" s="98"/>
      <c r="M10" s="98"/>
      <c r="N10" s="98"/>
      <c r="O10" s="98"/>
      <c r="P10" s="98"/>
      <c r="Q10" s="98"/>
      <c r="R10" s="93"/>
      <c r="S10" s="35" t="s">
        <v>122</v>
      </c>
      <c r="V10" s="210" t="s">
        <v>825</v>
      </c>
      <c r="W10" s="211" t="s">
        <v>826</v>
      </c>
      <c r="X10" s="211" t="s">
        <v>827</v>
      </c>
      <c r="Y10" s="212" t="s">
        <v>828</v>
      </c>
      <c r="Z10" s="223" t="s">
        <v>863</v>
      </c>
    </row>
    <row r="11" spans="1:26" ht="41.25" customHeight="1" thickTop="1" thickBot="1" x14ac:dyDescent="0.3">
      <c r="A11" s="99" t="s">
        <v>123</v>
      </c>
      <c r="B11" s="100"/>
      <c r="C11" s="101" t="s">
        <v>124</v>
      </c>
      <c r="D11" s="101" t="s">
        <v>125</v>
      </c>
      <c r="E11" s="101" t="s">
        <v>126</v>
      </c>
      <c r="F11" s="101" t="s">
        <v>127</v>
      </c>
      <c r="G11" s="90"/>
      <c r="H11" s="40" t="s">
        <v>128</v>
      </c>
      <c r="I11" s="102" t="s">
        <v>129</v>
      </c>
      <c r="J11" s="710" t="s">
        <v>130</v>
      </c>
      <c r="K11" s="711"/>
      <c r="L11" s="711"/>
      <c r="M11" s="711"/>
      <c r="N11" s="711"/>
      <c r="O11" s="711"/>
      <c r="P11" s="711"/>
      <c r="Q11" s="711"/>
      <c r="R11" s="231"/>
      <c r="S11" s="103"/>
      <c r="T11" s="580">
        <v>1</v>
      </c>
      <c r="U11" s="575">
        <f>T11</f>
        <v>1</v>
      </c>
      <c r="V11" s="218" t="b">
        <v>0</v>
      </c>
      <c r="W11" s="213">
        <f>IF(V11=TRUE,$X$11,0)</f>
        <v>0</v>
      </c>
      <c r="X11" s="218">
        <v>1</v>
      </c>
      <c r="Y11" s="221">
        <f>SUM(W11)</f>
        <v>0</v>
      </c>
      <c r="Z11" s="220">
        <f>Y11/1</f>
        <v>0</v>
      </c>
    </row>
    <row r="12" spans="1:26" ht="41.25" customHeight="1" thickTop="1" thickBot="1" x14ac:dyDescent="0.3">
      <c r="A12" s="99" t="s">
        <v>123</v>
      </c>
      <c r="B12" s="88"/>
      <c r="C12" s="104"/>
      <c r="D12" s="236"/>
      <c r="E12" s="236"/>
      <c r="F12" s="105"/>
      <c r="G12" s="90"/>
      <c r="H12" s="44" t="s">
        <v>131</v>
      </c>
      <c r="I12" s="106" t="s">
        <v>132</v>
      </c>
      <c r="J12" s="908" t="s">
        <v>133</v>
      </c>
      <c r="K12" s="803"/>
      <c r="L12" s="803"/>
      <c r="M12" s="803"/>
      <c r="N12" s="803"/>
      <c r="O12" s="803"/>
      <c r="P12" s="803"/>
      <c r="Q12" s="803"/>
      <c r="R12" s="107"/>
      <c r="S12" s="108"/>
      <c r="V12" s="472" t="b">
        <f>IF(AND(V13=TRUE,V14=TRUE,V15=TRUE,V16=TRUE,V17=TRUE,V18=TRUE,V19=TRUE,V20=TRUE),TRUE,FALSE)</f>
        <v>0</v>
      </c>
    </row>
    <row r="13" spans="1:26" ht="41.25" customHeight="1" thickTop="1" thickBot="1" x14ac:dyDescent="0.3">
      <c r="A13" s="99" t="s">
        <v>391</v>
      </c>
      <c r="B13" s="100"/>
      <c r="C13" s="101" t="s">
        <v>124</v>
      </c>
      <c r="D13" s="101" t="s">
        <v>125</v>
      </c>
      <c r="E13" s="101" t="s">
        <v>126</v>
      </c>
      <c r="F13" s="101" t="s">
        <v>127</v>
      </c>
      <c r="G13" s="90"/>
      <c r="H13" s="44" t="s">
        <v>131</v>
      </c>
      <c r="I13" s="109" t="s">
        <v>219</v>
      </c>
      <c r="J13" s="897" t="s">
        <v>982</v>
      </c>
      <c r="K13" s="898"/>
      <c r="L13" s="898"/>
      <c r="M13" s="898"/>
      <c r="N13" s="898"/>
      <c r="O13" s="898"/>
      <c r="P13" s="898"/>
      <c r="Q13" s="898"/>
      <c r="R13" s="93"/>
      <c r="S13" s="103"/>
      <c r="T13" s="582">
        <f t="shared" ref="T13:T20" si="0">1/8</f>
        <v>0.125</v>
      </c>
      <c r="U13" s="575">
        <f>T13+T14+T15+T16+T17+T18+T19+T20</f>
        <v>1</v>
      </c>
      <c r="V13" s="218" t="b">
        <v>0</v>
      </c>
      <c r="W13" s="213">
        <f t="shared" ref="W13:W20" si="1">IF(V13=TRUE,$X$13,0)</f>
        <v>0</v>
      </c>
      <c r="X13" s="218">
        <f>1/8</f>
        <v>0.125</v>
      </c>
      <c r="Y13" s="221">
        <f>SUM(W13:W20)</f>
        <v>0</v>
      </c>
      <c r="Z13" s="220">
        <f>Y13/1</f>
        <v>0</v>
      </c>
    </row>
    <row r="14" spans="1:26" ht="67.5" customHeight="1" thickTop="1" thickBot="1" x14ac:dyDescent="0.3">
      <c r="A14" s="99" t="s">
        <v>123</v>
      </c>
      <c r="B14" s="100"/>
      <c r="C14" s="101" t="s">
        <v>124</v>
      </c>
      <c r="D14" s="101" t="s">
        <v>125</v>
      </c>
      <c r="E14" s="101" t="s">
        <v>126</v>
      </c>
      <c r="F14" s="101" t="s">
        <v>127</v>
      </c>
      <c r="G14" s="90"/>
      <c r="H14" s="44" t="s">
        <v>131</v>
      </c>
      <c r="I14" s="109" t="s">
        <v>134</v>
      </c>
      <c r="J14" s="897" t="s">
        <v>948</v>
      </c>
      <c r="K14" s="898"/>
      <c r="L14" s="898"/>
      <c r="M14" s="898"/>
      <c r="N14" s="898"/>
      <c r="O14" s="898"/>
      <c r="P14" s="898"/>
      <c r="Q14" s="898"/>
      <c r="R14" s="93"/>
      <c r="S14" s="103"/>
      <c r="T14" s="580">
        <f t="shared" si="0"/>
        <v>0.125</v>
      </c>
      <c r="V14" s="218" t="b">
        <v>0</v>
      </c>
      <c r="W14" s="213">
        <f t="shared" si="1"/>
        <v>0</v>
      </c>
    </row>
    <row r="15" spans="1:26" ht="41.25" customHeight="1" thickTop="1" thickBot="1" x14ac:dyDescent="0.3">
      <c r="A15" s="99" t="s">
        <v>391</v>
      </c>
      <c r="B15" s="100"/>
      <c r="C15" s="101" t="s">
        <v>124</v>
      </c>
      <c r="D15" s="101" t="s">
        <v>125</v>
      </c>
      <c r="E15" s="101" t="s">
        <v>126</v>
      </c>
      <c r="F15" s="101" t="s">
        <v>127</v>
      </c>
      <c r="G15" s="90"/>
      <c r="H15" s="44" t="s">
        <v>131</v>
      </c>
      <c r="I15" s="109" t="s">
        <v>220</v>
      </c>
      <c r="J15" s="804" t="s">
        <v>983</v>
      </c>
      <c r="K15" s="898"/>
      <c r="L15" s="898"/>
      <c r="M15" s="898"/>
      <c r="N15" s="898"/>
      <c r="O15" s="898"/>
      <c r="P15" s="898"/>
      <c r="Q15" s="898"/>
      <c r="R15" s="93"/>
      <c r="S15" s="103"/>
      <c r="T15" s="580">
        <f t="shared" si="0"/>
        <v>0.125</v>
      </c>
      <c r="V15" s="218" t="b">
        <v>0</v>
      </c>
      <c r="W15" s="213">
        <f t="shared" si="1"/>
        <v>0</v>
      </c>
    </row>
    <row r="16" spans="1:26" ht="41.25" customHeight="1" thickTop="1" thickBot="1" x14ac:dyDescent="0.3">
      <c r="A16" s="99" t="s">
        <v>391</v>
      </c>
      <c r="B16" s="100"/>
      <c r="C16" s="101" t="s">
        <v>124</v>
      </c>
      <c r="D16" s="101" t="s">
        <v>125</v>
      </c>
      <c r="E16" s="101" t="s">
        <v>126</v>
      </c>
      <c r="F16" s="101" t="s">
        <v>127</v>
      </c>
      <c r="G16" s="90"/>
      <c r="H16" s="44" t="s">
        <v>131</v>
      </c>
      <c r="I16" s="109" t="s">
        <v>349</v>
      </c>
      <c r="J16" s="906" t="s">
        <v>984</v>
      </c>
      <c r="K16" s="892"/>
      <c r="L16" s="892"/>
      <c r="M16" s="892"/>
      <c r="N16" s="892"/>
      <c r="O16" s="892"/>
      <c r="P16" s="892"/>
      <c r="Q16" s="892"/>
      <c r="R16" s="93"/>
      <c r="S16" s="103"/>
      <c r="T16" s="580">
        <f t="shared" si="0"/>
        <v>0.125</v>
      </c>
      <c r="V16" s="218" t="b">
        <v>0</v>
      </c>
      <c r="W16" s="213">
        <f t="shared" si="1"/>
        <v>0</v>
      </c>
    </row>
    <row r="17" spans="1:26" ht="41.25" customHeight="1" thickTop="1" thickBot="1" x14ac:dyDescent="0.3">
      <c r="A17" s="99" t="s">
        <v>391</v>
      </c>
      <c r="B17" s="100"/>
      <c r="C17" s="101" t="s">
        <v>124</v>
      </c>
      <c r="D17" s="101" t="s">
        <v>125</v>
      </c>
      <c r="E17" s="101" t="s">
        <v>126</v>
      </c>
      <c r="F17" s="101" t="s">
        <v>127</v>
      </c>
      <c r="G17" s="90"/>
      <c r="H17" s="44" t="s">
        <v>131</v>
      </c>
      <c r="I17" s="109" t="s">
        <v>350</v>
      </c>
      <c r="J17" s="804" t="s">
        <v>985</v>
      </c>
      <c r="K17" s="805"/>
      <c r="L17" s="805"/>
      <c r="M17" s="805"/>
      <c r="N17" s="805"/>
      <c r="O17" s="805"/>
      <c r="P17" s="805"/>
      <c r="Q17" s="805"/>
      <c r="R17" s="93"/>
      <c r="S17" s="103"/>
      <c r="T17" s="580">
        <f t="shared" si="0"/>
        <v>0.125</v>
      </c>
      <c r="V17" s="218" t="b">
        <v>0</v>
      </c>
      <c r="W17" s="213">
        <f t="shared" si="1"/>
        <v>0</v>
      </c>
      <c r="Y17"/>
      <c r="Z17"/>
    </row>
    <row r="18" spans="1:26" ht="48.75" customHeight="1" thickTop="1" thickBot="1" x14ac:dyDescent="0.3">
      <c r="A18" s="99" t="s">
        <v>391</v>
      </c>
      <c r="B18" s="100"/>
      <c r="C18" s="101" t="s">
        <v>124</v>
      </c>
      <c r="D18" s="101" t="s">
        <v>125</v>
      </c>
      <c r="E18" s="101" t="s">
        <v>126</v>
      </c>
      <c r="F18" s="101" t="s">
        <v>127</v>
      </c>
      <c r="G18" s="90"/>
      <c r="H18" s="44" t="s">
        <v>131</v>
      </c>
      <c r="I18" s="109" t="s">
        <v>351</v>
      </c>
      <c r="J18" s="804" t="s">
        <v>986</v>
      </c>
      <c r="K18" s="805"/>
      <c r="L18" s="805"/>
      <c r="M18" s="805"/>
      <c r="N18" s="805"/>
      <c r="O18" s="805"/>
      <c r="P18" s="805"/>
      <c r="Q18" s="805"/>
      <c r="R18" s="93"/>
      <c r="S18" s="103"/>
      <c r="T18" s="580">
        <f t="shared" si="0"/>
        <v>0.125</v>
      </c>
      <c r="V18" s="218" t="b">
        <v>0</v>
      </c>
      <c r="W18" s="213">
        <f t="shared" si="1"/>
        <v>0</v>
      </c>
      <c r="Y18"/>
      <c r="Z18"/>
    </row>
    <row r="19" spans="1:26" ht="48.75" customHeight="1" thickTop="1" thickBot="1" x14ac:dyDescent="0.3">
      <c r="A19" s="99" t="s">
        <v>391</v>
      </c>
      <c r="B19" s="100"/>
      <c r="C19" s="116"/>
      <c r="D19" s="101" t="s">
        <v>125</v>
      </c>
      <c r="E19" s="101" t="s">
        <v>126</v>
      </c>
      <c r="F19" s="101" t="s">
        <v>127</v>
      </c>
      <c r="G19" s="90"/>
      <c r="H19" s="44" t="s">
        <v>131</v>
      </c>
      <c r="I19" s="109" t="s">
        <v>392</v>
      </c>
      <c r="J19" s="897" t="s">
        <v>997</v>
      </c>
      <c r="K19" s="898"/>
      <c r="L19" s="898"/>
      <c r="M19" s="898"/>
      <c r="N19" s="898"/>
      <c r="O19" s="898"/>
      <c r="P19" s="898"/>
      <c r="Q19" s="898"/>
      <c r="R19" s="93"/>
      <c r="S19" s="103"/>
      <c r="T19" s="580">
        <f t="shared" si="0"/>
        <v>0.125</v>
      </c>
      <c r="V19" s="218" t="b">
        <v>0</v>
      </c>
      <c r="W19" s="213">
        <f t="shared" si="1"/>
        <v>0</v>
      </c>
      <c r="Y19"/>
      <c r="Z19"/>
    </row>
    <row r="20" spans="1:26" ht="41.25" customHeight="1" thickTop="1" thickBot="1" x14ac:dyDescent="0.3">
      <c r="A20" s="99" t="s">
        <v>391</v>
      </c>
      <c r="B20" s="100"/>
      <c r="C20" s="101" t="s">
        <v>124</v>
      </c>
      <c r="D20" s="101" t="s">
        <v>125</v>
      </c>
      <c r="E20" s="101" t="s">
        <v>126</v>
      </c>
      <c r="F20" s="101" t="s">
        <v>127</v>
      </c>
      <c r="G20" s="90"/>
      <c r="H20" s="44" t="s">
        <v>131</v>
      </c>
      <c r="I20" s="109" t="s">
        <v>353</v>
      </c>
      <c r="J20" s="897" t="s">
        <v>987</v>
      </c>
      <c r="K20" s="898"/>
      <c r="L20" s="898"/>
      <c r="M20" s="898"/>
      <c r="N20" s="898"/>
      <c r="O20" s="898"/>
      <c r="P20" s="898"/>
      <c r="Q20" s="898"/>
      <c r="R20" s="93"/>
      <c r="S20" s="103"/>
      <c r="T20" s="580">
        <f t="shared" si="0"/>
        <v>0.125</v>
      </c>
      <c r="V20" s="218" t="b">
        <v>0</v>
      </c>
      <c r="W20" s="213">
        <f t="shared" si="1"/>
        <v>0</v>
      </c>
      <c r="Y20"/>
      <c r="Z20"/>
    </row>
    <row r="21" spans="1:26" ht="41.25" customHeight="1" thickTop="1" thickBot="1" x14ac:dyDescent="0.3">
      <c r="A21" s="99" t="s">
        <v>425</v>
      </c>
      <c r="B21" s="88"/>
      <c r="C21" s="236"/>
      <c r="D21" s="236"/>
      <c r="E21" s="236"/>
      <c r="F21" s="105"/>
      <c r="G21" s="90"/>
      <c r="H21" s="44" t="s">
        <v>250</v>
      </c>
      <c r="I21" s="102" t="s">
        <v>321</v>
      </c>
      <c r="J21" s="806" t="s">
        <v>426</v>
      </c>
      <c r="K21" s="803"/>
      <c r="L21" s="803"/>
      <c r="M21" s="803"/>
      <c r="N21" s="803"/>
      <c r="O21" s="803"/>
      <c r="P21" s="803"/>
      <c r="Q21" s="803"/>
      <c r="R21" s="107"/>
      <c r="S21" s="151"/>
      <c r="V21" s="472" t="b">
        <f>IF(AND(V22=TRUE),TRUE, FALSE)</f>
        <v>0</v>
      </c>
      <c r="Y21"/>
      <c r="Z21"/>
    </row>
    <row r="22" spans="1:26" ht="41.25" customHeight="1" thickTop="1" thickBot="1" x14ac:dyDescent="0.3">
      <c r="A22" s="99" t="s">
        <v>425</v>
      </c>
      <c r="B22" s="88"/>
      <c r="C22" s="236"/>
      <c r="D22" s="104"/>
      <c r="E22" s="236"/>
      <c r="F22" s="105"/>
      <c r="G22" s="90"/>
      <c r="H22" s="44" t="s">
        <v>250</v>
      </c>
      <c r="I22" s="114"/>
      <c r="J22" s="932" t="s">
        <v>427</v>
      </c>
      <c r="K22" s="932"/>
      <c r="L22" s="932"/>
      <c r="M22" s="932"/>
      <c r="N22" s="932"/>
      <c r="O22" s="932"/>
      <c r="P22" s="932"/>
      <c r="Q22" s="932"/>
      <c r="R22" s="93"/>
      <c r="S22" s="123"/>
      <c r="V22" s="472" t="b">
        <f>IF(AND(V23=TRUE,V24=TRUE,V25=TRUE,V26=TRUE,V27=TRUE,V28=TRUE,V29=TRUE),TRUE, FALSE)</f>
        <v>0</v>
      </c>
      <c r="Y22"/>
      <c r="Z22"/>
    </row>
    <row r="23" spans="1:26" ht="57" customHeight="1" thickTop="1" thickBot="1" x14ac:dyDescent="0.3">
      <c r="A23" s="99" t="s">
        <v>425</v>
      </c>
      <c r="B23" s="100"/>
      <c r="C23" s="236"/>
      <c r="D23" s="101" t="s">
        <v>125</v>
      </c>
      <c r="E23" s="101" t="s">
        <v>126</v>
      </c>
      <c r="F23" s="101" t="s">
        <v>127</v>
      </c>
      <c r="G23" s="90"/>
      <c r="H23" s="44" t="s">
        <v>250</v>
      </c>
      <c r="I23" s="114" t="s">
        <v>322</v>
      </c>
      <c r="J23" s="934" t="s">
        <v>428</v>
      </c>
      <c r="K23" s="934"/>
      <c r="L23" s="934"/>
      <c r="M23" s="934"/>
      <c r="N23" s="934"/>
      <c r="O23" s="934"/>
      <c r="P23" s="934"/>
      <c r="Q23" s="934"/>
      <c r="R23" s="93"/>
      <c r="S23" s="103"/>
      <c r="T23" s="580">
        <f t="shared" ref="T23:T29" si="2">1/7</f>
        <v>0.14285714285714285</v>
      </c>
      <c r="U23" s="575">
        <f>T23+T24+T25+T26+T27+T28+T29</f>
        <v>0.99999999999999978</v>
      </c>
      <c r="V23" s="218" t="b">
        <v>0</v>
      </c>
      <c r="W23" s="213">
        <f t="shared" ref="W23:W29" si="3">IF(V23=TRUE,$X$23,0)</f>
        <v>0</v>
      </c>
      <c r="X23" s="218">
        <f>1/7</f>
        <v>0.14285714285714285</v>
      </c>
      <c r="Y23" s="221">
        <f>SUM(W23:W29)</f>
        <v>0</v>
      </c>
      <c r="Z23" s="220">
        <f>Y23/1</f>
        <v>0</v>
      </c>
    </row>
    <row r="24" spans="1:26" ht="41.25" customHeight="1" thickTop="1" thickBot="1" x14ac:dyDescent="0.3">
      <c r="A24" s="99" t="s">
        <v>425</v>
      </c>
      <c r="B24" s="100"/>
      <c r="C24" s="236"/>
      <c r="D24" s="101" t="s">
        <v>125</v>
      </c>
      <c r="E24" s="101" t="s">
        <v>126</v>
      </c>
      <c r="F24" s="101" t="s">
        <v>127</v>
      </c>
      <c r="G24" s="90"/>
      <c r="H24" s="44" t="s">
        <v>250</v>
      </c>
      <c r="I24" s="114" t="s">
        <v>429</v>
      </c>
      <c r="J24" s="899" t="s">
        <v>430</v>
      </c>
      <c r="K24" s="899"/>
      <c r="L24" s="899"/>
      <c r="M24" s="899"/>
      <c r="N24" s="899"/>
      <c r="O24" s="899"/>
      <c r="P24" s="899"/>
      <c r="Q24" s="899"/>
      <c r="R24" s="93"/>
      <c r="S24" s="103"/>
      <c r="T24" s="580">
        <f t="shared" si="2"/>
        <v>0.14285714285714285</v>
      </c>
      <c r="V24" s="218" t="b">
        <v>0</v>
      </c>
      <c r="W24" s="213">
        <f t="shared" si="3"/>
        <v>0</v>
      </c>
      <c r="Y24"/>
      <c r="Z24"/>
    </row>
    <row r="25" spans="1:26" ht="41.25" customHeight="1" thickTop="1" thickBot="1" x14ac:dyDescent="0.3">
      <c r="A25" s="99" t="s">
        <v>425</v>
      </c>
      <c r="B25" s="100"/>
      <c r="C25" s="236"/>
      <c r="D25" s="101" t="s">
        <v>125</v>
      </c>
      <c r="E25" s="101" t="s">
        <v>126</v>
      </c>
      <c r="F25" s="101" t="s">
        <v>127</v>
      </c>
      <c r="G25" s="90"/>
      <c r="H25" s="44" t="s">
        <v>250</v>
      </c>
      <c r="I25" s="114" t="s">
        <v>431</v>
      </c>
      <c r="J25" s="899" t="s">
        <v>432</v>
      </c>
      <c r="K25" s="899"/>
      <c r="L25" s="899"/>
      <c r="M25" s="899"/>
      <c r="N25" s="899"/>
      <c r="O25" s="899"/>
      <c r="P25" s="899"/>
      <c r="Q25" s="899"/>
      <c r="R25" s="93"/>
      <c r="S25" s="103"/>
      <c r="T25" s="580">
        <f t="shared" si="2"/>
        <v>0.14285714285714285</v>
      </c>
      <c r="V25" s="218" t="b">
        <v>0</v>
      </c>
      <c r="W25" s="213">
        <f t="shared" si="3"/>
        <v>0</v>
      </c>
      <c r="Y25"/>
      <c r="Z25"/>
    </row>
    <row r="26" spans="1:26" ht="41.25" customHeight="1" thickTop="1" thickBot="1" x14ac:dyDescent="0.3">
      <c r="A26" s="99" t="s">
        <v>425</v>
      </c>
      <c r="B26" s="100"/>
      <c r="C26" s="236"/>
      <c r="D26" s="101" t="s">
        <v>125</v>
      </c>
      <c r="E26" s="101" t="s">
        <v>126</v>
      </c>
      <c r="F26" s="101" t="s">
        <v>127</v>
      </c>
      <c r="G26" s="90"/>
      <c r="H26" s="44" t="s">
        <v>250</v>
      </c>
      <c r="I26" s="114" t="s">
        <v>433</v>
      </c>
      <c r="J26" s="899" t="s">
        <v>434</v>
      </c>
      <c r="K26" s="899"/>
      <c r="L26" s="899"/>
      <c r="M26" s="899"/>
      <c r="N26" s="899"/>
      <c r="O26" s="899"/>
      <c r="P26" s="899"/>
      <c r="Q26" s="899"/>
      <c r="R26" s="93"/>
      <c r="S26" s="103"/>
      <c r="T26" s="580">
        <f t="shared" si="2"/>
        <v>0.14285714285714285</v>
      </c>
      <c r="V26" s="218" t="b">
        <v>0</v>
      </c>
      <c r="W26" s="213">
        <f t="shared" si="3"/>
        <v>0</v>
      </c>
      <c r="Y26"/>
      <c r="Z26"/>
    </row>
    <row r="27" spans="1:26" ht="41.25" customHeight="1" thickTop="1" thickBot="1" x14ac:dyDescent="0.3">
      <c r="A27" s="99" t="s">
        <v>425</v>
      </c>
      <c r="B27" s="100"/>
      <c r="C27" s="236"/>
      <c r="D27" s="101" t="s">
        <v>125</v>
      </c>
      <c r="E27" s="101" t="s">
        <v>126</v>
      </c>
      <c r="F27" s="101" t="s">
        <v>127</v>
      </c>
      <c r="G27" s="90"/>
      <c r="H27" s="44" t="s">
        <v>250</v>
      </c>
      <c r="I27" s="114" t="s">
        <v>324</v>
      </c>
      <c r="J27" s="899" t="s">
        <v>435</v>
      </c>
      <c r="K27" s="899"/>
      <c r="L27" s="899"/>
      <c r="M27" s="899"/>
      <c r="N27" s="899"/>
      <c r="O27" s="899"/>
      <c r="P27" s="899"/>
      <c r="Q27" s="899"/>
      <c r="R27" s="93"/>
      <c r="S27" s="103"/>
      <c r="T27" s="580">
        <f t="shared" si="2"/>
        <v>0.14285714285714285</v>
      </c>
      <c r="V27" s="218" t="b">
        <v>0</v>
      </c>
      <c r="W27" s="213">
        <f t="shared" si="3"/>
        <v>0</v>
      </c>
      <c r="Y27"/>
      <c r="Z27"/>
    </row>
    <row r="28" spans="1:26" ht="41.25" customHeight="1" thickTop="1" thickBot="1" x14ac:dyDescent="0.3">
      <c r="A28" s="99" t="s">
        <v>425</v>
      </c>
      <c r="B28" s="100"/>
      <c r="C28" s="236"/>
      <c r="D28" s="101" t="s">
        <v>125</v>
      </c>
      <c r="E28" s="101" t="s">
        <v>126</v>
      </c>
      <c r="F28" s="101" t="s">
        <v>127</v>
      </c>
      <c r="G28" s="90"/>
      <c r="H28" s="44" t="s">
        <v>250</v>
      </c>
      <c r="I28" s="114" t="s">
        <v>326</v>
      </c>
      <c r="J28" s="899" t="s">
        <v>436</v>
      </c>
      <c r="K28" s="899"/>
      <c r="L28" s="899"/>
      <c r="M28" s="899"/>
      <c r="N28" s="899"/>
      <c r="O28" s="899"/>
      <c r="P28" s="899"/>
      <c r="Q28" s="899"/>
      <c r="R28" s="93"/>
      <c r="S28" s="103"/>
      <c r="T28" s="580">
        <f t="shared" si="2"/>
        <v>0.14285714285714285</v>
      </c>
      <c r="V28" s="218" t="b">
        <v>0</v>
      </c>
      <c r="W28" s="213">
        <f t="shared" si="3"/>
        <v>0</v>
      </c>
      <c r="Y28"/>
      <c r="Z28"/>
    </row>
    <row r="29" spans="1:26" ht="41.25" customHeight="1" thickTop="1" thickBot="1" x14ac:dyDescent="0.3">
      <c r="A29" s="99" t="s">
        <v>425</v>
      </c>
      <c r="B29" s="100"/>
      <c r="C29" s="236"/>
      <c r="D29" s="101" t="s">
        <v>125</v>
      </c>
      <c r="E29" s="101" t="s">
        <v>126</v>
      </c>
      <c r="F29" s="101" t="s">
        <v>127</v>
      </c>
      <c r="G29" s="90"/>
      <c r="H29" s="40" t="s">
        <v>250</v>
      </c>
      <c r="I29" s="114" t="s">
        <v>328</v>
      </c>
      <c r="J29" s="713" t="s">
        <v>437</v>
      </c>
      <c r="K29" s="713"/>
      <c r="L29" s="713"/>
      <c r="M29" s="713"/>
      <c r="N29" s="713"/>
      <c r="O29" s="713"/>
      <c r="P29" s="713"/>
      <c r="Q29" s="713"/>
      <c r="R29" s="110"/>
      <c r="S29" s="103"/>
      <c r="T29" s="580">
        <f t="shared" si="2"/>
        <v>0.14285714285714285</v>
      </c>
      <c r="V29" s="218" t="b">
        <v>0</v>
      </c>
      <c r="W29" s="213">
        <f t="shared" si="3"/>
        <v>0</v>
      </c>
      <c r="Y29"/>
      <c r="Z29"/>
    </row>
    <row r="30" spans="1:26" ht="22.5" customHeight="1" thickTop="1" x14ac:dyDescent="0.25">
      <c r="A30" s="88"/>
      <c r="B30" s="88"/>
      <c r="C30" s="236"/>
      <c r="D30" s="236"/>
      <c r="E30" s="236"/>
      <c r="F30" s="97"/>
      <c r="G30" s="90"/>
      <c r="H30" s="90"/>
      <c r="I30" s="111"/>
      <c r="J30" s="92"/>
      <c r="K30" s="90"/>
      <c r="L30" s="90"/>
      <c r="M30" s="90"/>
      <c r="N30" s="90"/>
      <c r="O30" s="90"/>
      <c r="P30" s="90"/>
      <c r="Q30" s="90"/>
      <c r="R30" s="93"/>
      <c r="S30" s="90"/>
      <c r="Y30"/>
      <c r="Z30"/>
    </row>
    <row r="31" spans="1:26" ht="22.5" customHeight="1" thickBot="1" x14ac:dyDescent="0.3">
      <c r="A31" s="88"/>
      <c r="B31" s="88"/>
      <c r="C31" s="236"/>
      <c r="D31" s="236"/>
      <c r="E31" s="236"/>
      <c r="F31" s="105"/>
      <c r="G31" s="90"/>
      <c r="H31" s="791" t="s">
        <v>117</v>
      </c>
      <c r="I31" s="792"/>
      <c r="J31" s="703" t="s">
        <v>0</v>
      </c>
      <c r="K31" s="795"/>
      <c r="L31" s="795"/>
      <c r="M31" s="795"/>
      <c r="N31" s="795"/>
      <c r="O31" s="795"/>
      <c r="P31" s="795"/>
      <c r="Q31" s="795"/>
      <c r="R31" s="795"/>
      <c r="S31" s="796"/>
      <c r="V31" s="373" t="s">
        <v>945</v>
      </c>
      <c r="W31" s="252">
        <f>(U36+U38+U43)/3</f>
        <v>1</v>
      </c>
      <c r="Y31"/>
      <c r="Z31"/>
    </row>
    <row r="32" spans="1:26" ht="7.5" customHeight="1" thickTop="1" x14ac:dyDescent="0.25">
      <c r="A32" s="88"/>
      <c r="B32" s="88"/>
      <c r="C32" s="236"/>
      <c r="D32" s="236"/>
      <c r="E32" s="236"/>
      <c r="F32" s="105"/>
      <c r="G32" s="90"/>
      <c r="H32" s="90"/>
      <c r="I32" s="111"/>
      <c r="J32" s="92"/>
      <c r="K32" s="90"/>
      <c r="L32" s="90"/>
      <c r="M32" s="90"/>
      <c r="N32" s="90"/>
      <c r="O32" s="90"/>
      <c r="P32" s="90"/>
      <c r="Q32" s="90"/>
      <c r="R32" s="93"/>
      <c r="S32" s="90"/>
      <c r="Y32"/>
      <c r="Z32"/>
    </row>
    <row r="33" spans="1:26" ht="74.25" customHeight="1" thickBot="1" x14ac:dyDescent="0.3">
      <c r="A33" s="88"/>
      <c r="B33" s="88"/>
      <c r="C33" s="236"/>
      <c r="D33" s="236"/>
      <c r="E33" s="236"/>
      <c r="F33" s="105"/>
      <c r="G33" s="90"/>
      <c r="H33" s="659" t="s">
        <v>135</v>
      </c>
      <c r="I33" s="786"/>
      <c r="J33" s="786"/>
      <c r="K33" s="786"/>
      <c r="L33" s="786"/>
      <c r="M33" s="786"/>
      <c r="N33" s="786"/>
      <c r="O33" s="786"/>
      <c r="P33" s="786"/>
      <c r="Q33" s="786"/>
      <c r="R33" s="786"/>
      <c r="S33" s="787"/>
    </row>
    <row r="34" spans="1:26" ht="7.5" customHeight="1" thickTop="1" x14ac:dyDescent="0.25">
      <c r="A34" s="88"/>
      <c r="B34" s="88"/>
      <c r="C34" s="236"/>
      <c r="D34" s="236"/>
      <c r="E34" s="236"/>
      <c r="F34" s="97"/>
      <c r="G34" s="90"/>
      <c r="H34" s="90"/>
      <c r="I34" s="111"/>
      <c r="J34" s="92"/>
      <c r="K34" s="90"/>
      <c r="L34" s="90"/>
      <c r="M34" s="90"/>
      <c r="N34" s="90"/>
      <c r="O34" s="90"/>
      <c r="P34" s="90"/>
      <c r="Q34" s="90"/>
      <c r="R34" s="93"/>
      <c r="S34" s="90"/>
    </row>
    <row r="35" spans="1:26" ht="41.25" customHeight="1" thickBot="1" x14ac:dyDescent="0.3">
      <c r="A35" s="88"/>
      <c r="B35" s="88"/>
      <c r="C35" s="236"/>
      <c r="D35" s="236"/>
      <c r="E35" s="236"/>
      <c r="F35" s="105"/>
      <c r="G35" s="90"/>
      <c r="H35" s="35" t="s">
        <v>120</v>
      </c>
      <c r="I35" s="51" t="s">
        <v>946</v>
      </c>
      <c r="J35" s="36" t="s">
        <v>121</v>
      </c>
      <c r="K35" s="98"/>
      <c r="L35" s="98"/>
      <c r="M35" s="98"/>
      <c r="N35" s="98"/>
      <c r="O35" s="98"/>
      <c r="P35" s="98"/>
      <c r="Q35" s="98"/>
      <c r="R35" s="93"/>
      <c r="S35" s="35" t="s">
        <v>122</v>
      </c>
      <c r="V35" s="210" t="s">
        <v>825</v>
      </c>
      <c r="W35" s="211" t="s">
        <v>826</v>
      </c>
      <c r="X35" s="211" t="s">
        <v>827</v>
      </c>
      <c r="Y35" s="212" t="s">
        <v>829</v>
      </c>
      <c r="Z35" s="223" t="s">
        <v>863</v>
      </c>
    </row>
    <row r="36" spans="1:26" ht="41.25" customHeight="1" thickTop="1" thickBot="1" x14ac:dyDescent="0.3">
      <c r="A36" s="99" t="s">
        <v>123</v>
      </c>
      <c r="B36" s="100"/>
      <c r="C36" s="101" t="s">
        <v>124</v>
      </c>
      <c r="D36" s="101" t="s">
        <v>125</v>
      </c>
      <c r="E36" s="101" t="s">
        <v>126</v>
      </c>
      <c r="F36" s="101" t="s">
        <v>127</v>
      </c>
      <c r="G36" s="90"/>
      <c r="H36" s="40" t="s">
        <v>128</v>
      </c>
      <c r="I36" s="102" t="s">
        <v>136</v>
      </c>
      <c r="J36" s="663" t="s">
        <v>137</v>
      </c>
      <c r="K36" s="811"/>
      <c r="L36" s="811"/>
      <c r="M36" s="811"/>
      <c r="N36" s="811"/>
      <c r="O36" s="811"/>
      <c r="P36" s="811"/>
      <c r="Q36" s="811"/>
      <c r="R36" s="231"/>
      <c r="S36" s="103"/>
      <c r="T36" s="580">
        <v>1</v>
      </c>
      <c r="U36" s="575">
        <f>T36</f>
        <v>1</v>
      </c>
      <c r="V36" s="218" t="b">
        <v>0</v>
      </c>
      <c r="W36" s="213">
        <f>IF(V36=TRUE,$X$36,0)</f>
        <v>0</v>
      </c>
      <c r="X36" s="218">
        <v>1</v>
      </c>
      <c r="Y36" s="221">
        <f>SUM(W36)</f>
        <v>0</v>
      </c>
      <c r="Z36" s="220">
        <f>Y36/1</f>
        <v>0</v>
      </c>
    </row>
    <row r="37" spans="1:26" ht="41.25" customHeight="1" thickTop="1" thickBot="1" x14ac:dyDescent="0.3">
      <c r="A37" s="99" t="s">
        <v>123</v>
      </c>
      <c r="B37" s="88"/>
      <c r="C37" s="236"/>
      <c r="D37" s="236"/>
      <c r="E37" s="236"/>
      <c r="F37" s="105"/>
      <c r="G37" s="90"/>
      <c r="H37" s="44" t="s">
        <v>131</v>
      </c>
      <c r="I37" s="106" t="s">
        <v>138</v>
      </c>
      <c r="J37" s="706" t="s">
        <v>139</v>
      </c>
      <c r="K37" s="803"/>
      <c r="L37" s="803"/>
      <c r="M37" s="803"/>
      <c r="N37" s="803"/>
      <c r="O37" s="803"/>
      <c r="P37" s="803"/>
      <c r="Q37" s="803"/>
      <c r="R37" s="107"/>
      <c r="S37" s="52"/>
      <c r="V37" s="472" t="b">
        <f>IF(AND(V38=TRUE,V39=TRUE,V40=TRUE,V41=TRUE),TRUE, FALSE)</f>
        <v>0</v>
      </c>
    </row>
    <row r="38" spans="1:26" ht="41.25" customHeight="1" thickTop="1" thickBot="1" x14ac:dyDescent="0.3">
      <c r="A38" s="99" t="s">
        <v>391</v>
      </c>
      <c r="B38" s="100"/>
      <c r="C38" s="101" t="s">
        <v>124</v>
      </c>
      <c r="D38" s="101" t="s">
        <v>125</v>
      </c>
      <c r="E38" s="101" t="s">
        <v>126</v>
      </c>
      <c r="F38" s="101" t="s">
        <v>127</v>
      </c>
      <c r="G38" s="90"/>
      <c r="H38" s="44" t="s">
        <v>131</v>
      </c>
      <c r="I38" s="109" t="s">
        <v>173</v>
      </c>
      <c r="J38" s="907" t="s">
        <v>355</v>
      </c>
      <c r="K38" s="898"/>
      <c r="L38" s="898"/>
      <c r="M38" s="898"/>
      <c r="N38" s="898"/>
      <c r="O38" s="898"/>
      <c r="P38" s="898"/>
      <c r="Q38" s="898"/>
      <c r="R38" s="93"/>
      <c r="S38" s="103"/>
      <c r="T38" s="580">
        <f>1/4</f>
        <v>0.25</v>
      </c>
      <c r="U38" s="575">
        <f>T38+T39+T40+T41</f>
        <v>1</v>
      </c>
      <c r="V38" s="218" t="b">
        <v>0</v>
      </c>
      <c r="W38" s="213">
        <f>IF(V38=TRUE,$X$38,0)</f>
        <v>0</v>
      </c>
      <c r="X38" s="218">
        <v>0.25</v>
      </c>
      <c r="Y38" s="221">
        <f>SUM(W38:W41)</f>
        <v>0</v>
      </c>
      <c r="Z38" s="220">
        <f>Y38/1</f>
        <v>0</v>
      </c>
    </row>
    <row r="39" spans="1:26" ht="41.25" customHeight="1" thickTop="1" thickBot="1" x14ac:dyDescent="0.3">
      <c r="A39" s="99" t="s">
        <v>123</v>
      </c>
      <c r="B39" s="100"/>
      <c r="C39" s="101" t="s">
        <v>124</v>
      </c>
      <c r="D39" s="101" t="s">
        <v>125</v>
      </c>
      <c r="E39" s="101" t="s">
        <v>126</v>
      </c>
      <c r="F39" s="101" t="s">
        <v>127</v>
      </c>
      <c r="G39" s="90"/>
      <c r="H39" s="44" t="s">
        <v>131</v>
      </c>
      <c r="I39" s="109" t="s">
        <v>140</v>
      </c>
      <c r="J39" s="879" t="s">
        <v>141</v>
      </c>
      <c r="K39" s="873"/>
      <c r="L39" s="873"/>
      <c r="M39" s="873"/>
      <c r="N39" s="873"/>
      <c r="O39" s="873"/>
      <c r="P39" s="873"/>
      <c r="Q39" s="873"/>
      <c r="R39" s="93"/>
      <c r="S39" s="103"/>
      <c r="T39" s="580">
        <f>1/4</f>
        <v>0.25</v>
      </c>
      <c r="V39" s="218" t="b">
        <v>0</v>
      </c>
      <c r="W39" s="213">
        <f>IF(V39=TRUE,$X$38,0)</f>
        <v>0</v>
      </c>
    </row>
    <row r="40" spans="1:26" ht="41.25" customHeight="1" thickTop="1" thickBot="1" x14ac:dyDescent="0.3">
      <c r="A40" s="99" t="s">
        <v>391</v>
      </c>
      <c r="B40" s="100"/>
      <c r="C40" s="101" t="s">
        <v>124</v>
      </c>
      <c r="D40" s="101" t="s">
        <v>125</v>
      </c>
      <c r="E40" s="101" t="s">
        <v>126</v>
      </c>
      <c r="F40" s="101" t="s">
        <v>127</v>
      </c>
      <c r="G40" s="90"/>
      <c r="H40" s="44" t="s">
        <v>131</v>
      </c>
      <c r="I40" s="109" t="s">
        <v>356</v>
      </c>
      <c r="J40" s="804" t="s">
        <v>988</v>
      </c>
      <c r="K40" s="805"/>
      <c r="L40" s="805"/>
      <c r="M40" s="805"/>
      <c r="N40" s="805"/>
      <c r="O40" s="805"/>
      <c r="P40" s="805"/>
      <c r="Q40" s="805"/>
      <c r="R40" s="93"/>
      <c r="S40" s="103"/>
      <c r="T40" s="580">
        <f>1/4</f>
        <v>0.25</v>
      </c>
      <c r="V40" s="218" t="b">
        <v>0</v>
      </c>
      <c r="W40" s="213">
        <f>IF(V40=TRUE,$X$38,0)</f>
        <v>0</v>
      </c>
    </row>
    <row r="41" spans="1:26" ht="48" customHeight="1" thickTop="1" thickBot="1" x14ac:dyDescent="0.3">
      <c r="A41" s="99" t="s">
        <v>391</v>
      </c>
      <c r="B41" s="100"/>
      <c r="C41" s="116"/>
      <c r="D41" s="101" t="s">
        <v>125</v>
      </c>
      <c r="E41" s="101" t="s">
        <v>126</v>
      </c>
      <c r="F41" s="101" t="s">
        <v>127</v>
      </c>
      <c r="G41" s="90"/>
      <c r="H41" s="44" t="s">
        <v>131</v>
      </c>
      <c r="I41" s="109" t="s">
        <v>394</v>
      </c>
      <c r="J41" s="712" t="s">
        <v>395</v>
      </c>
      <c r="K41" s="808"/>
      <c r="L41" s="808"/>
      <c r="M41" s="808"/>
      <c r="N41" s="808"/>
      <c r="O41" s="808"/>
      <c r="P41" s="808"/>
      <c r="Q41" s="808"/>
      <c r="R41" s="110"/>
      <c r="S41" s="103"/>
      <c r="T41" s="580">
        <f>1/4</f>
        <v>0.25</v>
      </c>
      <c r="V41" s="218" t="b">
        <v>0</v>
      </c>
      <c r="W41" s="213">
        <f>IF(V41=TRUE,$X$38,0)</f>
        <v>0</v>
      </c>
    </row>
    <row r="42" spans="1:26" ht="41.25" customHeight="1" thickTop="1" thickBot="1" x14ac:dyDescent="0.3">
      <c r="A42" s="99" t="s">
        <v>425</v>
      </c>
      <c r="B42" s="88"/>
      <c r="C42" s="236"/>
      <c r="D42" s="104"/>
      <c r="E42" s="236"/>
      <c r="F42" s="105"/>
      <c r="G42" s="90"/>
      <c r="H42" s="44" t="s">
        <v>250</v>
      </c>
      <c r="I42" s="102" t="s">
        <v>251</v>
      </c>
      <c r="J42" s="689" t="s">
        <v>438</v>
      </c>
      <c r="K42" s="935"/>
      <c r="L42" s="935"/>
      <c r="M42" s="935"/>
      <c r="N42" s="935"/>
      <c r="O42" s="935"/>
      <c r="P42" s="935"/>
      <c r="Q42" s="935"/>
      <c r="R42" s="107"/>
      <c r="S42" s="52"/>
      <c r="V42" s="472" t="b">
        <f>IF(AND(V43=TRUE,V44=TRUE),TRUE,FALSE)</f>
        <v>0</v>
      </c>
    </row>
    <row r="43" spans="1:26" ht="41.25" customHeight="1" thickTop="1" thickBot="1" x14ac:dyDescent="0.3">
      <c r="A43" s="99" t="s">
        <v>425</v>
      </c>
      <c r="B43" s="100"/>
      <c r="C43" s="100"/>
      <c r="D43" s="101" t="s">
        <v>125</v>
      </c>
      <c r="E43" s="101" t="s">
        <v>126</v>
      </c>
      <c r="F43" s="101" t="s">
        <v>127</v>
      </c>
      <c r="G43" s="90"/>
      <c r="H43" s="44" t="s">
        <v>250</v>
      </c>
      <c r="I43" s="114" t="s">
        <v>253</v>
      </c>
      <c r="J43" s="897" t="s">
        <v>439</v>
      </c>
      <c r="K43" s="898"/>
      <c r="L43" s="898"/>
      <c r="M43" s="898"/>
      <c r="N43" s="898"/>
      <c r="O43" s="898"/>
      <c r="P43" s="898"/>
      <c r="Q43" s="898"/>
      <c r="R43" s="124"/>
      <c r="S43" s="103"/>
      <c r="T43" s="580">
        <v>0.5</v>
      </c>
      <c r="U43" s="575">
        <f>T43+T44</f>
        <v>1</v>
      </c>
      <c r="V43" s="218" t="b">
        <v>0</v>
      </c>
      <c r="W43" s="213">
        <f>IF(V43=TRUE,$X$43,0)</f>
        <v>0</v>
      </c>
      <c r="X43" s="218">
        <v>0.5</v>
      </c>
      <c r="Y43" s="221">
        <f>SUM(W43:W44)</f>
        <v>0</v>
      </c>
      <c r="Z43" s="220">
        <f>Y43/1</f>
        <v>0</v>
      </c>
    </row>
    <row r="44" spans="1:26" ht="41.25" customHeight="1" thickTop="1" thickBot="1" x14ac:dyDescent="0.3">
      <c r="A44" s="99" t="s">
        <v>425</v>
      </c>
      <c r="B44" s="100"/>
      <c r="C44" s="100"/>
      <c r="D44" s="101" t="s">
        <v>125</v>
      </c>
      <c r="E44" s="101" t="s">
        <v>126</v>
      </c>
      <c r="F44" s="101" t="s">
        <v>127</v>
      </c>
      <c r="G44" s="90"/>
      <c r="H44" s="44" t="s">
        <v>250</v>
      </c>
      <c r="I44" s="114" t="s">
        <v>303</v>
      </c>
      <c r="J44" s="758" t="s">
        <v>440</v>
      </c>
      <c r="K44" s="788"/>
      <c r="L44" s="788"/>
      <c r="M44" s="788"/>
      <c r="N44" s="788"/>
      <c r="O44" s="788"/>
      <c r="P44" s="788"/>
      <c r="Q44" s="788"/>
      <c r="R44" s="110"/>
      <c r="S44" s="103"/>
      <c r="T44" s="580">
        <v>0.5</v>
      </c>
      <c r="V44" s="218" t="b">
        <v>0</v>
      </c>
      <c r="W44" s="213">
        <f>IF(V44=TRUE,$X$43,0)</f>
        <v>0</v>
      </c>
    </row>
    <row r="45" spans="1:26" ht="23.25" customHeight="1" thickTop="1" x14ac:dyDescent="0.25">
      <c r="A45" s="88"/>
      <c r="B45" s="88"/>
      <c r="C45" s="236"/>
      <c r="D45" s="236"/>
      <c r="E45" s="236"/>
      <c r="F45" s="97"/>
      <c r="G45" s="90"/>
      <c r="H45" s="90"/>
      <c r="I45" s="111"/>
      <c r="J45" s="92"/>
      <c r="K45" s="90"/>
      <c r="L45" s="90"/>
      <c r="M45" s="90"/>
      <c r="N45" s="90"/>
      <c r="O45" s="90"/>
      <c r="P45" s="90"/>
      <c r="Q45" s="90"/>
      <c r="R45" s="93"/>
      <c r="S45" s="112"/>
    </row>
    <row r="46" spans="1:26" ht="22.5" customHeight="1" thickBot="1" x14ac:dyDescent="0.3">
      <c r="A46" s="88"/>
      <c r="B46" s="88"/>
      <c r="C46" s="236"/>
      <c r="D46" s="236"/>
      <c r="E46" s="236"/>
      <c r="F46" s="105"/>
      <c r="G46" s="90"/>
      <c r="H46" s="791" t="s">
        <v>117</v>
      </c>
      <c r="I46" s="792"/>
      <c r="J46" s="703" t="s">
        <v>142</v>
      </c>
      <c r="K46" s="795"/>
      <c r="L46" s="795"/>
      <c r="M46" s="795"/>
      <c r="N46" s="795"/>
      <c r="O46" s="795"/>
      <c r="P46" s="795"/>
      <c r="Q46" s="795"/>
      <c r="R46" s="795"/>
      <c r="S46" s="796"/>
      <c r="V46" s="373" t="s">
        <v>945</v>
      </c>
      <c r="W46" s="252">
        <f>(U51+U53+U60)/3</f>
        <v>1</v>
      </c>
    </row>
    <row r="47" spans="1:26" ht="7.5" customHeight="1" thickTop="1" x14ac:dyDescent="0.25">
      <c r="A47" s="88"/>
      <c r="B47" s="88"/>
      <c r="C47" s="236"/>
      <c r="D47" s="236"/>
      <c r="E47" s="236"/>
      <c r="F47" s="105"/>
      <c r="G47" s="90"/>
      <c r="H47" s="90"/>
      <c r="I47" s="111"/>
      <c r="J47" s="92"/>
      <c r="K47" s="90"/>
      <c r="L47" s="90"/>
      <c r="M47" s="90"/>
      <c r="N47" s="90"/>
      <c r="O47" s="90"/>
      <c r="P47" s="90"/>
      <c r="Q47" s="90"/>
      <c r="R47" s="93"/>
      <c r="S47" s="90"/>
    </row>
    <row r="48" spans="1:26" ht="73.5" customHeight="1" thickBot="1" x14ac:dyDescent="0.3">
      <c r="A48" s="88"/>
      <c r="B48" s="88"/>
      <c r="C48" s="236"/>
      <c r="D48" s="236"/>
      <c r="E48" s="236"/>
      <c r="F48" s="105"/>
      <c r="G48" s="90"/>
      <c r="H48" s="659" t="s">
        <v>143</v>
      </c>
      <c r="I48" s="786"/>
      <c r="J48" s="786"/>
      <c r="K48" s="786"/>
      <c r="L48" s="786"/>
      <c r="M48" s="786"/>
      <c r="N48" s="786"/>
      <c r="O48" s="786"/>
      <c r="P48" s="786"/>
      <c r="Q48" s="786"/>
      <c r="R48" s="786"/>
      <c r="S48" s="787"/>
    </row>
    <row r="49" spans="1:26" ht="7.5" customHeight="1" thickTop="1" x14ac:dyDescent="0.25">
      <c r="A49" s="88"/>
      <c r="B49" s="88"/>
      <c r="C49" s="236"/>
      <c r="D49" s="236"/>
      <c r="E49" s="236"/>
      <c r="F49" s="97"/>
      <c r="G49" s="90"/>
      <c r="H49" s="90"/>
      <c r="I49" s="111"/>
      <c r="J49" s="92"/>
      <c r="K49" s="90"/>
      <c r="L49" s="90"/>
      <c r="M49" s="90"/>
      <c r="N49" s="90"/>
      <c r="O49" s="90"/>
      <c r="P49" s="90"/>
      <c r="Q49" s="90"/>
      <c r="R49" s="93"/>
      <c r="S49" s="90"/>
    </row>
    <row r="50" spans="1:26" ht="41.25" customHeight="1" thickBot="1" x14ac:dyDescent="0.3">
      <c r="A50" s="88"/>
      <c r="B50" s="88"/>
      <c r="C50" s="236"/>
      <c r="D50" s="236"/>
      <c r="E50" s="236"/>
      <c r="F50" s="97"/>
      <c r="G50" s="90"/>
      <c r="H50" s="35" t="s">
        <v>120</v>
      </c>
      <c r="I50" s="51" t="s">
        <v>946</v>
      </c>
      <c r="J50" s="36" t="s">
        <v>121</v>
      </c>
      <c r="K50" s="98"/>
      <c r="L50" s="98"/>
      <c r="M50" s="98"/>
      <c r="N50" s="98"/>
      <c r="O50" s="98"/>
      <c r="P50" s="98"/>
      <c r="Q50" s="98"/>
      <c r="R50" s="93"/>
      <c r="S50" s="35" t="s">
        <v>122</v>
      </c>
      <c r="V50" s="210" t="s">
        <v>825</v>
      </c>
      <c r="W50" s="211" t="s">
        <v>826</v>
      </c>
      <c r="X50" s="211" t="s">
        <v>827</v>
      </c>
      <c r="Y50" s="212" t="s">
        <v>830</v>
      </c>
      <c r="Z50" s="223" t="s">
        <v>863</v>
      </c>
    </row>
    <row r="51" spans="1:26" ht="54.75" customHeight="1" thickTop="1" thickBot="1" x14ac:dyDescent="0.3">
      <c r="A51" s="99" t="s">
        <v>123</v>
      </c>
      <c r="B51" s="100"/>
      <c r="C51" s="101" t="s">
        <v>124</v>
      </c>
      <c r="D51" s="101" t="s">
        <v>125</v>
      </c>
      <c r="E51" s="101" t="s">
        <v>126</v>
      </c>
      <c r="F51" s="101" t="s">
        <v>127</v>
      </c>
      <c r="G51" s="90"/>
      <c r="H51" s="40" t="s">
        <v>128</v>
      </c>
      <c r="I51" s="102" t="s">
        <v>144</v>
      </c>
      <c r="J51" s="663" t="s">
        <v>145</v>
      </c>
      <c r="K51" s="664"/>
      <c r="L51" s="664"/>
      <c r="M51" s="664"/>
      <c r="N51" s="664"/>
      <c r="O51" s="664"/>
      <c r="P51" s="664"/>
      <c r="Q51" s="664"/>
      <c r="R51" s="231"/>
      <c r="S51" s="103"/>
      <c r="T51" s="580">
        <v>1</v>
      </c>
      <c r="U51" s="575">
        <f>T51</f>
        <v>1</v>
      </c>
      <c r="V51" s="218" t="b">
        <v>0</v>
      </c>
      <c r="W51" s="213">
        <f>IF(V51=TRUE,$X$51,0)</f>
        <v>0</v>
      </c>
      <c r="X51" s="218">
        <v>1</v>
      </c>
      <c r="Y51" s="221">
        <f>SUM(W51)</f>
        <v>0</v>
      </c>
      <c r="Z51" s="220">
        <f>Y51/1</f>
        <v>0</v>
      </c>
    </row>
    <row r="52" spans="1:26" ht="41.25" customHeight="1" thickTop="1" thickBot="1" x14ac:dyDescent="0.3">
      <c r="A52" s="99" t="s">
        <v>123</v>
      </c>
      <c r="B52" s="88"/>
      <c r="C52" s="236"/>
      <c r="D52" s="236"/>
      <c r="E52" s="236"/>
      <c r="F52" s="105"/>
      <c r="G52" s="90"/>
      <c r="H52" s="44" t="s">
        <v>131</v>
      </c>
      <c r="I52" s="106" t="s">
        <v>146</v>
      </c>
      <c r="J52" s="706" t="s">
        <v>147</v>
      </c>
      <c r="K52" s="803"/>
      <c r="L52" s="803"/>
      <c r="M52" s="803"/>
      <c r="N52" s="803"/>
      <c r="O52" s="803"/>
      <c r="P52" s="803"/>
      <c r="Q52" s="803"/>
      <c r="R52" s="107"/>
      <c r="S52" s="52"/>
      <c r="V52" s="472" t="b">
        <f>IF(AND(V53=TRUE,V54=TRUE,V55=TRUE,V56=TRUE,V57=TRUE,V58=TRUE),TRUE, FALSE)</f>
        <v>0</v>
      </c>
    </row>
    <row r="53" spans="1:26" ht="41.25" customHeight="1" thickTop="1" thickBot="1" x14ac:dyDescent="0.3">
      <c r="A53" s="99" t="s">
        <v>391</v>
      </c>
      <c r="B53" s="88"/>
      <c r="C53" s="101" t="s">
        <v>124</v>
      </c>
      <c r="D53" s="101" t="s">
        <v>125</v>
      </c>
      <c r="E53" s="101" t="s">
        <v>126</v>
      </c>
      <c r="F53" s="101" t="s">
        <v>127</v>
      </c>
      <c r="G53" s="90"/>
      <c r="H53" s="44" t="s">
        <v>131</v>
      </c>
      <c r="I53" s="109" t="s">
        <v>357</v>
      </c>
      <c r="J53" s="804" t="s">
        <v>358</v>
      </c>
      <c r="K53" s="805"/>
      <c r="L53" s="805"/>
      <c r="M53" s="805"/>
      <c r="N53" s="805"/>
      <c r="O53" s="805"/>
      <c r="P53" s="805"/>
      <c r="Q53" s="805"/>
      <c r="R53" s="93"/>
      <c r="S53" s="103"/>
      <c r="T53" s="580">
        <f t="shared" ref="T53:T58" si="4">1/6</f>
        <v>0.16666666666666666</v>
      </c>
      <c r="U53" s="575">
        <f>T53+T54+T55+T56+T57+T58</f>
        <v>0.99999999999999989</v>
      </c>
      <c r="V53" s="218" t="b">
        <v>0</v>
      </c>
      <c r="W53" s="213">
        <f t="shared" ref="W53:W58" si="5">IF(V53=TRUE,$X$53,0)</f>
        <v>0</v>
      </c>
      <c r="X53" s="218">
        <f>1/6</f>
        <v>0.16666666666666666</v>
      </c>
      <c r="Y53" s="221">
        <f>SUM(W53:W58)</f>
        <v>0</v>
      </c>
      <c r="Z53" s="220">
        <f>Y53/1</f>
        <v>0</v>
      </c>
    </row>
    <row r="54" spans="1:26" ht="41.25" customHeight="1" thickTop="1" thickBot="1" x14ac:dyDescent="0.3">
      <c r="A54" s="99" t="s">
        <v>391</v>
      </c>
      <c r="B54" s="100"/>
      <c r="C54" s="101" t="s">
        <v>124</v>
      </c>
      <c r="D54" s="101" t="s">
        <v>125</v>
      </c>
      <c r="E54" s="101" t="s">
        <v>126</v>
      </c>
      <c r="F54" s="101" t="s">
        <v>127</v>
      </c>
      <c r="G54" s="90"/>
      <c r="H54" s="44" t="s">
        <v>131</v>
      </c>
      <c r="I54" s="109" t="s">
        <v>359</v>
      </c>
      <c r="J54" s="897" t="s">
        <v>360</v>
      </c>
      <c r="K54" s="898"/>
      <c r="L54" s="898"/>
      <c r="M54" s="898"/>
      <c r="N54" s="898"/>
      <c r="O54" s="898"/>
      <c r="P54" s="898"/>
      <c r="Q54" s="898"/>
      <c r="R54" s="93"/>
      <c r="S54" s="103"/>
      <c r="T54" s="580">
        <f t="shared" si="4"/>
        <v>0.16666666666666666</v>
      </c>
      <c r="V54" s="218" t="b">
        <v>0</v>
      </c>
      <c r="W54" s="213">
        <f t="shared" si="5"/>
        <v>0</v>
      </c>
    </row>
    <row r="55" spans="1:26" ht="41.25" customHeight="1" thickTop="1" thickBot="1" x14ac:dyDescent="0.3">
      <c r="A55" s="99" t="s">
        <v>123</v>
      </c>
      <c r="B55" s="100"/>
      <c r="C55" s="101" t="s">
        <v>124</v>
      </c>
      <c r="D55" s="101" t="s">
        <v>125</v>
      </c>
      <c r="E55" s="101" t="s">
        <v>126</v>
      </c>
      <c r="F55" s="101" t="s">
        <v>127</v>
      </c>
      <c r="G55" s="90"/>
      <c r="H55" s="44" t="s">
        <v>131</v>
      </c>
      <c r="I55" s="109" t="s">
        <v>148</v>
      </c>
      <c r="J55" s="804" t="s">
        <v>149</v>
      </c>
      <c r="K55" s="805"/>
      <c r="L55" s="805"/>
      <c r="M55" s="805"/>
      <c r="N55" s="805"/>
      <c r="O55" s="805"/>
      <c r="P55" s="805"/>
      <c r="Q55" s="805"/>
      <c r="R55" s="93"/>
      <c r="S55" s="103"/>
      <c r="T55" s="580">
        <f t="shared" si="4"/>
        <v>0.16666666666666666</v>
      </c>
      <c r="V55" s="218" t="b">
        <v>0</v>
      </c>
      <c r="W55" s="213">
        <f t="shared" si="5"/>
        <v>0</v>
      </c>
    </row>
    <row r="56" spans="1:26" ht="41.25" customHeight="1" thickTop="1" thickBot="1" x14ac:dyDescent="0.3">
      <c r="A56" s="99" t="s">
        <v>391</v>
      </c>
      <c r="B56" s="100"/>
      <c r="C56" s="101" t="s">
        <v>124</v>
      </c>
      <c r="D56" s="101" t="s">
        <v>125</v>
      </c>
      <c r="E56" s="101" t="s">
        <v>126</v>
      </c>
      <c r="F56" s="101" t="s">
        <v>127</v>
      </c>
      <c r="G56" s="90"/>
      <c r="H56" s="44" t="s">
        <v>131</v>
      </c>
      <c r="I56" s="109" t="s">
        <v>361</v>
      </c>
      <c r="J56" s="897" t="s">
        <v>362</v>
      </c>
      <c r="K56" s="898"/>
      <c r="L56" s="898"/>
      <c r="M56" s="898"/>
      <c r="N56" s="898"/>
      <c r="O56" s="898"/>
      <c r="P56" s="898"/>
      <c r="Q56" s="898"/>
      <c r="R56" s="93"/>
      <c r="S56" s="103"/>
      <c r="T56" s="580">
        <f t="shared" si="4"/>
        <v>0.16666666666666666</v>
      </c>
      <c r="V56" s="218" t="b">
        <v>0</v>
      </c>
      <c r="W56" s="213">
        <f t="shared" si="5"/>
        <v>0</v>
      </c>
    </row>
    <row r="57" spans="1:26" ht="41.25" customHeight="1" thickTop="1" thickBot="1" x14ac:dyDescent="0.3">
      <c r="A57" s="99" t="s">
        <v>391</v>
      </c>
      <c r="B57" s="100"/>
      <c r="C57" s="101" t="s">
        <v>124</v>
      </c>
      <c r="D57" s="101" t="s">
        <v>125</v>
      </c>
      <c r="E57" s="101" t="s">
        <v>126</v>
      </c>
      <c r="F57" s="101" t="s">
        <v>127</v>
      </c>
      <c r="G57" s="90"/>
      <c r="H57" s="44" t="s">
        <v>131</v>
      </c>
      <c r="I57" s="109" t="s">
        <v>363</v>
      </c>
      <c r="J57" s="906" t="s">
        <v>364</v>
      </c>
      <c r="K57" s="892"/>
      <c r="L57" s="892"/>
      <c r="M57" s="892"/>
      <c r="N57" s="892"/>
      <c r="O57" s="892"/>
      <c r="P57" s="892"/>
      <c r="Q57" s="892"/>
      <c r="R57" s="93"/>
      <c r="S57" s="103"/>
      <c r="T57" s="580">
        <f t="shared" si="4"/>
        <v>0.16666666666666666</v>
      </c>
      <c r="V57" s="218" t="b">
        <v>0</v>
      </c>
      <c r="W57" s="213">
        <f t="shared" si="5"/>
        <v>0</v>
      </c>
    </row>
    <row r="58" spans="1:26" ht="41.25" customHeight="1" thickTop="1" thickBot="1" x14ac:dyDescent="0.3">
      <c r="A58" s="99" t="s">
        <v>391</v>
      </c>
      <c r="B58" s="100"/>
      <c r="C58" s="101" t="s">
        <v>124</v>
      </c>
      <c r="D58" s="101" t="s">
        <v>125</v>
      </c>
      <c r="E58" s="101" t="s">
        <v>126</v>
      </c>
      <c r="F58" s="101" t="s">
        <v>127</v>
      </c>
      <c r="G58" s="90"/>
      <c r="H58" s="44" t="s">
        <v>131</v>
      </c>
      <c r="I58" s="109" t="s">
        <v>365</v>
      </c>
      <c r="J58" s="712" t="s">
        <v>366</v>
      </c>
      <c r="K58" s="808"/>
      <c r="L58" s="808"/>
      <c r="M58" s="808"/>
      <c r="N58" s="808"/>
      <c r="O58" s="808"/>
      <c r="P58" s="808"/>
      <c r="Q58" s="808"/>
      <c r="R58" s="110"/>
      <c r="S58" s="103"/>
      <c r="T58" s="580">
        <f t="shared" si="4"/>
        <v>0.16666666666666666</v>
      </c>
      <c r="V58" s="218" t="b">
        <v>0</v>
      </c>
      <c r="W58" s="213">
        <f t="shared" si="5"/>
        <v>0</v>
      </c>
    </row>
    <row r="59" spans="1:26" ht="41.25" customHeight="1" thickTop="1" thickBot="1" x14ac:dyDescent="0.3">
      <c r="A59" s="99" t="s">
        <v>123</v>
      </c>
      <c r="B59" s="88"/>
      <c r="C59" s="236"/>
      <c r="D59" s="104"/>
      <c r="E59" s="104"/>
      <c r="F59" s="113"/>
      <c r="G59" s="90"/>
      <c r="H59" s="44" t="s">
        <v>160</v>
      </c>
      <c r="I59" s="102" t="s">
        <v>236</v>
      </c>
      <c r="J59" s="806" t="s">
        <v>237</v>
      </c>
      <c r="K59" s="807"/>
      <c r="L59" s="807"/>
      <c r="M59" s="807"/>
      <c r="N59" s="807"/>
      <c r="O59" s="807"/>
      <c r="P59" s="807"/>
      <c r="Q59" s="807"/>
      <c r="R59" s="107"/>
      <c r="S59" s="52"/>
      <c r="V59" s="472" t="b">
        <f>IF(AND(V60=TRUE,V61=TRUE,V62=TRUE,V63=TRUE,V64=TRUE,V65=TRUE,V66=TRUE,V67=TRUE,V68=TRUE,V69=TRUE),TRUE, FALSE)</f>
        <v>0</v>
      </c>
    </row>
    <row r="60" spans="1:26" ht="41.25" customHeight="1" thickTop="1" thickBot="1" x14ac:dyDescent="0.3">
      <c r="A60" s="99" t="s">
        <v>425</v>
      </c>
      <c r="B60" s="100"/>
      <c r="C60" s="100"/>
      <c r="D60" s="101" t="s">
        <v>125</v>
      </c>
      <c r="E60" s="101" t="s">
        <v>126</v>
      </c>
      <c r="F60" s="101" t="s">
        <v>127</v>
      </c>
      <c r="G60" s="90"/>
      <c r="H60" s="44" t="s">
        <v>160</v>
      </c>
      <c r="I60" s="114" t="s">
        <v>441</v>
      </c>
      <c r="J60" s="899" t="s">
        <v>442</v>
      </c>
      <c r="K60" s="898"/>
      <c r="L60" s="898"/>
      <c r="M60" s="898"/>
      <c r="N60" s="898"/>
      <c r="O60" s="898"/>
      <c r="P60" s="898"/>
      <c r="Q60" s="898"/>
      <c r="R60" s="93"/>
      <c r="S60" s="103"/>
      <c r="T60" s="580">
        <f t="shared" ref="T60:T69" si="6">1/10</f>
        <v>0.1</v>
      </c>
      <c r="U60" s="575">
        <f>T60+T61+T62+T63+T64+T65+T66+T67+T68+T69</f>
        <v>0.99999999999999989</v>
      </c>
      <c r="V60" s="218" t="b">
        <v>0</v>
      </c>
      <c r="W60" s="213">
        <f t="shared" ref="W60:W69" si="7">IF(V60=TRUE,$X$60,0)</f>
        <v>0</v>
      </c>
      <c r="X60" s="218">
        <v>0.1</v>
      </c>
      <c r="Y60" s="221">
        <f>SUM(W60:W69)</f>
        <v>0</v>
      </c>
      <c r="Z60" s="220">
        <f>Y60/1</f>
        <v>0</v>
      </c>
    </row>
    <row r="61" spans="1:26" ht="41.25" customHeight="1" thickTop="1" thickBot="1" x14ac:dyDescent="0.3">
      <c r="A61" s="99" t="s">
        <v>123</v>
      </c>
      <c r="B61" s="100"/>
      <c r="C61" s="100"/>
      <c r="D61" s="101" t="s">
        <v>125</v>
      </c>
      <c r="E61" s="101" t="s">
        <v>126</v>
      </c>
      <c r="F61" s="101" t="s">
        <v>127</v>
      </c>
      <c r="G61" s="90"/>
      <c r="H61" s="40" t="s">
        <v>160</v>
      </c>
      <c r="I61" s="114" t="s">
        <v>238</v>
      </c>
      <c r="J61" s="897" t="s">
        <v>239</v>
      </c>
      <c r="K61" s="898"/>
      <c r="L61" s="898"/>
      <c r="M61" s="898"/>
      <c r="N61" s="898"/>
      <c r="O61" s="898"/>
      <c r="P61" s="898"/>
      <c r="Q61" s="898"/>
      <c r="R61" s="124"/>
      <c r="S61" s="103"/>
      <c r="T61" s="580">
        <f t="shared" si="6"/>
        <v>0.1</v>
      </c>
      <c r="V61" s="218" t="b">
        <v>0</v>
      </c>
      <c r="W61" s="213">
        <f t="shared" si="7"/>
        <v>0</v>
      </c>
    </row>
    <row r="62" spans="1:26" ht="41.25" customHeight="1" thickTop="1" thickBot="1" x14ac:dyDescent="0.3">
      <c r="A62" s="99" t="s">
        <v>425</v>
      </c>
      <c r="B62" s="100"/>
      <c r="C62" s="100"/>
      <c r="D62" s="101" t="s">
        <v>125</v>
      </c>
      <c r="E62" s="101" t="s">
        <v>126</v>
      </c>
      <c r="F62" s="101" t="s">
        <v>127</v>
      </c>
      <c r="G62" s="90"/>
      <c r="H62" s="44" t="s">
        <v>160</v>
      </c>
      <c r="I62" s="114" t="s">
        <v>443</v>
      </c>
      <c r="J62" s="899" t="s">
        <v>444</v>
      </c>
      <c r="K62" s="898"/>
      <c r="L62" s="898"/>
      <c r="M62" s="898"/>
      <c r="N62" s="898"/>
      <c r="O62" s="898"/>
      <c r="P62" s="898"/>
      <c r="Q62" s="898"/>
      <c r="R62" s="93"/>
      <c r="S62" s="103"/>
      <c r="T62" s="580">
        <f t="shared" si="6"/>
        <v>0.1</v>
      </c>
      <c r="V62" s="218" t="b">
        <v>0</v>
      </c>
      <c r="W62" s="213">
        <f t="shared" si="7"/>
        <v>0</v>
      </c>
    </row>
    <row r="63" spans="1:26" ht="41.25" customHeight="1" thickTop="1" thickBot="1" x14ac:dyDescent="0.3">
      <c r="A63" s="99" t="s">
        <v>425</v>
      </c>
      <c r="B63" s="100"/>
      <c r="C63" s="100"/>
      <c r="D63" s="101" t="s">
        <v>125</v>
      </c>
      <c r="E63" s="101" t="s">
        <v>126</v>
      </c>
      <c r="F63" s="101" t="s">
        <v>127</v>
      </c>
      <c r="G63" s="90"/>
      <c r="H63" s="44" t="s">
        <v>160</v>
      </c>
      <c r="I63" s="114" t="s">
        <v>445</v>
      </c>
      <c r="J63" s="899" t="s">
        <v>446</v>
      </c>
      <c r="K63" s="898"/>
      <c r="L63" s="898"/>
      <c r="M63" s="898"/>
      <c r="N63" s="898"/>
      <c r="O63" s="898"/>
      <c r="P63" s="898"/>
      <c r="Q63" s="898"/>
      <c r="R63" s="93"/>
      <c r="S63" s="103"/>
      <c r="T63" s="580">
        <f t="shared" si="6"/>
        <v>0.1</v>
      </c>
      <c r="V63" s="218" t="b">
        <v>0</v>
      </c>
      <c r="W63" s="213">
        <f t="shared" si="7"/>
        <v>0</v>
      </c>
    </row>
    <row r="64" spans="1:26" ht="41.25" customHeight="1" thickTop="1" thickBot="1" x14ac:dyDescent="0.3">
      <c r="A64" s="99" t="s">
        <v>425</v>
      </c>
      <c r="B64" s="100"/>
      <c r="C64" s="100"/>
      <c r="D64" s="101" t="s">
        <v>125</v>
      </c>
      <c r="E64" s="101" t="s">
        <v>126</v>
      </c>
      <c r="F64" s="101" t="s">
        <v>127</v>
      </c>
      <c r="G64" s="90"/>
      <c r="H64" s="44" t="s">
        <v>160</v>
      </c>
      <c r="I64" s="114" t="s">
        <v>447</v>
      </c>
      <c r="J64" s="899" t="s">
        <v>448</v>
      </c>
      <c r="K64" s="898"/>
      <c r="L64" s="898"/>
      <c r="M64" s="898"/>
      <c r="N64" s="898"/>
      <c r="O64" s="898"/>
      <c r="P64" s="898"/>
      <c r="Q64" s="898"/>
      <c r="R64" s="93"/>
      <c r="S64" s="103"/>
      <c r="T64" s="580">
        <f t="shared" si="6"/>
        <v>0.1</v>
      </c>
      <c r="V64" s="218" t="b">
        <v>0</v>
      </c>
      <c r="W64" s="213">
        <f t="shared" si="7"/>
        <v>0</v>
      </c>
    </row>
    <row r="65" spans="1:26" ht="41.25" customHeight="1" thickTop="1" thickBot="1" x14ac:dyDescent="0.3">
      <c r="A65" s="99" t="s">
        <v>425</v>
      </c>
      <c r="B65" s="100"/>
      <c r="C65" s="100"/>
      <c r="D65" s="101" t="s">
        <v>125</v>
      </c>
      <c r="E65" s="101" t="s">
        <v>126</v>
      </c>
      <c r="F65" s="101" t="s">
        <v>127</v>
      </c>
      <c r="G65" s="90"/>
      <c r="H65" s="44" t="s">
        <v>160</v>
      </c>
      <c r="I65" s="114" t="s">
        <v>449</v>
      </c>
      <c r="J65" s="899" t="s">
        <v>450</v>
      </c>
      <c r="K65" s="898"/>
      <c r="L65" s="898"/>
      <c r="M65" s="898"/>
      <c r="N65" s="898"/>
      <c r="O65" s="898"/>
      <c r="P65" s="898"/>
      <c r="Q65" s="898"/>
      <c r="R65" s="93"/>
      <c r="S65" s="103"/>
      <c r="T65" s="580">
        <f t="shared" si="6"/>
        <v>0.1</v>
      </c>
      <c r="V65" s="218" t="b">
        <v>0</v>
      </c>
      <c r="W65" s="213">
        <f t="shared" si="7"/>
        <v>0</v>
      </c>
    </row>
    <row r="66" spans="1:26" ht="41.25" customHeight="1" thickTop="1" thickBot="1" x14ac:dyDescent="0.3">
      <c r="A66" s="99" t="s">
        <v>425</v>
      </c>
      <c r="B66" s="100"/>
      <c r="C66" s="100"/>
      <c r="D66" s="101" t="s">
        <v>125</v>
      </c>
      <c r="E66" s="101" t="s">
        <v>126</v>
      </c>
      <c r="F66" s="101" t="s">
        <v>127</v>
      </c>
      <c r="G66" s="90"/>
      <c r="H66" s="44" t="s">
        <v>160</v>
      </c>
      <c r="I66" s="114" t="s">
        <v>451</v>
      </c>
      <c r="J66" s="899" t="s">
        <v>452</v>
      </c>
      <c r="K66" s="898"/>
      <c r="L66" s="898"/>
      <c r="M66" s="898"/>
      <c r="N66" s="898"/>
      <c r="O66" s="898"/>
      <c r="P66" s="898"/>
      <c r="Q66" s="898"/>
      <c r="R66" s="93"/>
      <c r="S66" s="103"/>
      <c r="T66" s="580">
        <f t="shared" si="6"/>
        <v>0.1</v>
      </c>
      <c r="V66" s="218" t="b">
        <v>0</v>
      </c>
      <c r="W66" s="213">
        <f t="shared" si="7"/>
        <v>0</v>
      </c>
    </row>
    <row r="67" spans="1:26" ht="41.25" customHeight="1" thickTop="1" thickBot="1" x14ac:dyDescent="0.3">
      <c r="A67" s="99" t="s">
        <v>425</v>
      </c>
      <c r="B67" s="100"/>
      <c r="C67" s="100"/>
      <c r="D67" s="101" t="s">
        <v>125</v>
      </c>
      <c r="E67" s="101" t="s">
        <v>126</v>
      </c>
      <c r="F67" s="101" t="s">
        <v>127</v>
      </c>
      <c r="G67" s="90"/>
      <c r="H67" s="44" t="s">
        <v>160</v>
      </c>
      <c r="I67" s="114" t="s">
        <v>453</v>
      </c>
      <c r="J67" s="899" t="s">
        <v>454</v>
      </c>
      <c r="K67" s="898"/>
      <c r="L67" s="898"/>
      <c r="M67" s="898"/>
      <c r="N67" s="898"/>
      <c r="O67" s="898"/>
      <c r="P67" s="898"/>
      <c r="Q67" s="898"/>
      <c r="R67" s="155"/>
      <c r="S67" s="103"/>
      <c r="T67" s="580">
        <f t="shared" si="6"/>
        <v>0.1</v>
      </c>
      <c r="V67" s="218" t="b">
        <v>0</v>
      </c>
      <c r="W67" s="213">
        <f t="shared" si="7"/>
        <v>0</v>
      </c>
    </row>
    <row r="68" spans="1:26" ht="41.25" customHeight="1" thickTop="1" thickBot="1" x14ac:dyDescent="0.3">
      <c r="A68" s="99" t="s">
        <v>425</v>
      </c>
      <c r="B68" s="100"/>
      <c r="C68" s="100"/>
      <c r="D68" s="101" t="s">
        <v>125</v>
      </c>
      <c r="E68" s="101" t="s">
        <v>126</v>
      </c>
      <c r="F68" s="101" t="s">
        <v>127</v>
      </c>
      <c r="G68" s="90"/>
      <c r="H68" s="44" t="s">
        <v>160</v>
      </c>
      <c r="I68" s="114" t="s">
        <v>455</v>
      </c>
      <c r="J68" s="899" t="s">
        <v>456</v>
      </c>
      <c r="K68" s="898"/>
      <c r="L68" s="898"/>
      <c r="M68" s="898"/>
      <c r="N68" s="898"/>
      <c r="O68" s="898"/>
      <c r="P68" s="898"/>
      <c r="Q68" s="898"/>
      <c r="R68" s="239"/>
      <c r="S68" s="103"/>
      <c r="T68" s="580">
        <f t="shared" si="6"/>
        <v>0.1</v>
      </c>
      <c r="V68" s="218" t="b">
        <v>0</v>
      </c>
      <c r="W68" s="213">
        <f t="shared" si="7"/>
        <v>0</v>
      </c>
    </row>
    <row r="69" spans="1:26" ht="41.25" customHeight="1" thickTop="1" thickBot="1" x14ac:dyDescent="0.3">
      <c r="A69" s="99" t="s">
        <v>425</v>
      </c>
      <c r="B69" s="100"/>
      <c r="C69" s="100"/>
      <c r="D69" s="101" t="s">
        <v>125</v>
      </c>
      <c r="E69" s="101" t="s">
        <v>126</v>
      </c>
      <c r="F69" s="101" t="s">
        <v>127</v>
      </c>
      <c r="G69" s="90"/>
      <c r="H69" s="40" t="s">
        <v>160</v>
      </c>
      <c r="I69" s="114" t="s">
        <v>457</v>
      </c>
      <c r="J69" s="713" t="s">
        <v>458</v>
      </c>
      <c r="K69" s="808"/>
      <c r="L69" s="808"/>
      <c r="M69" s="808"/>
      <c r="N69" s="808"/>
      <c r="O69" s="808"/>
      <c r="P69" s="808"/>
      <c r="Q69" s="808"/>
      <c r="R69" s="110"/>
      <c r="S69" s="103"/>
      <c r="T69" s="580">
        <f t="shared" si="6"/>
        <v>0.1</v>
      </c>
      <c r="V69" s="218" t="b">
        <v>0</v>
      </c>
      <c r="W69" s="213">
        <f t="shared" si="7"/>
        <v>0</v>
      </c>
    </row>
    <row r="70" spans="1:26" ht="22.5" customHeight="1" thickTop="1" x14ac:dyDescent="0.25">
      <c r="A70" s="88"/>
      <c r="B70" s="88"/>
      <c r="C70" s="236"/>
      <c r="D70" s="236"/>
      <c r="E70" s="236"/>
      <c r="F70" s="97"/>
      <c r="G70" s="90"/>
      <c r="H70" s="90"/>
      <c r="I70" s="111"/>
      <c r="J70" s="92"/>
      <c r="K70" s="90"/>
      <c r="L70" s="90"/>
      <c r="M70" s="90"/>
      <c r="N70" s="90"/>
      <c r="O70" s="90"/>
      <c r="P70" s="90"/>
      <c r="Q70" s="90"/>
      <c r="R70" s="93"/>
      <c r="S70" s="93"/>
    </row>
    <row r="71" spans="1:26" ht="22.5" customHeight="1" thickBot="1" x14ac:dyDescent="0.3">
      <c r="A71" s="88"/>
      <c r="B71" s="88"/>
      <c r="C71" s="236"/>
      <c r="D71" s="236"/>
      <c r="E71" s="236"/>
      <c r="F71" s="105"/>
      <c r="G71" s="90"/>
      <c r="H71" s="791" t="s">
        <v>117</v>
      </c>
      <c r="I71" s="792"/>
      <c r="J71" s="703" t="s">
        <v>150</v>
      </c>
      <c r="K71" s="795"/>
      <c r="L71" s="795"/>
      <c r="M71" s="795"/>
      <c r="N71" s="795"/>
      <c r="O71" s="795"/>
      <c r="P71" s="795"/>
      <c r="Q71" s="795"/>
      <c r="R71" s="795"/>
      <c r="S71" s="796"/>
      <c r="V71" s="373" t="s">
        <v>945</v>
      </c>
      <c r="W71" s="252">
        <f>(U76+U78+U85)/3</f>
        <v>1</v>
      </c>
    </row>
    <row r="72" spans="1:26" ht="7.5" customHeight="1" thickTop="1" x14ac:dyDescent="0.25">
      <c r="A72" s="88"/>
      <c r="B72" s="88"/>
      <c r="C72" s="236"/>
      <c r="D72" s="236"/>
      <c r="E72" s="236"/>
      <c r="F72" s="105"/>
      <c r="G72" s="90"/>
      <c r="H72" s="90"/>
      <c r="I72" s="111"/>
      <c r="J72" s="90"/>
      <c r="K72" s="90"/>
      <c r="L72" s="90"/>
      <c r="M72" s="90"/>
      <c r="N72" s="90"/>
      <c r="O72" s="90"/>
      <c r="P72" s="90"/>
      <c r="Q72" s="90"/>
      <c r="R72" s="90"/>
      <c r="S72" s="90"/>
    </row>
    <row r="73" spans="1:26" ht="67.5" customHeight="1" thickBot="1" x14ac:dyDescent="0.3">
      <c r="A73" s="88"/>
      <c r="B73" s="88"/>
      <c r="C73" s="236"/>
      <c r="D73" s="236"/>
      <c r="E73" s="236"/>
      <c r="F73" s="105"/>
      <c r="G73" s="90"/>
      <c r="H73" s="659" t="s">
        <v>151</v>
      </c>
      <c r="I73" s="786"/>
      <c r="J73" s="786"/>
      <c r="K73" s="786"/>
      <c r="L73" s="786"/>
      <c r="M73" s="786"/>
      <c r="N73" s="786"/>
      <c r="O73" s="786"/>
      <c r="P73" s="786"/>
      <c r="Q73" s="786"/>
      <c r="R73" s="786"/>
      <c r="S73" s="787"/>
    </row>
    <row r="74" spans="1:26" ht="7.5" customHeight="1" thickTop="1" x14ac:dyDescent="0.25">
      <c r="A74" s="88"/>
      <c r="B74" s="88"/>
      <c r="C74" s="236"/>
      <c r="D74" s="236"/>
      <c r="E74" s="236"/>
      <c r="F74" s="97"/>
      <c r="G74" s="90"/>
      <c r="H74" s="90"/>
      <c r="I74" s="111"/>
      <c r="J74" s="92"/>
      <c r="K74" s="90"/>
      <c r="L74" s="90"/>
      <c r="M74" s="90"/>
      <c r="N74" s="90"/>
      <c r="O74" s="90"/>
      <c r="P74" s="90"/>
      <c r="Q74" s="90"/>
      <c r="R74" s="93"/>
      <c r="S74" s="90"/>
    </row>
    <row r="75" spans="1:26" ht="41.25" customHeight="1" thickBot="1" x14ac:dyDescent="0.3">
      <c r="A75" s="88"/>
      <c r="B75" s="88"/>
      <c r="C75" s="236"/>
      <c r="D75" s="236"/>
      <c r="E75" s="236"/>
      <c r="F75" s="97"/>
      <c r="G75" s="90"/>
      <c r="H75" s="35" t="s">
        <v>120</v>
      </c>
      <c r="I75" s="51" t="s">
        <v>946</v>
      </c>
      <c r="J75" s="36" t="s">
        <v>121</v>
      </c>
      <c r="K75" s="98"/>
      <c r="L75" s="98"/>
      <c r="M75" s="98"/>
      <c r="N75" s="98"/>
      <c r="O75" s="98"/>
      <c r="P75" s="98"/>
      <c r="Q75" s="98"/>
      <c r="R75" s="93"/>
      <c r="S75" s="35" t="s">
        <v>122</v>
      </c>
      <c r="V75" s="210" t="s">
        <v>825</v>
      </c>
      <c r="W75" s="211" t="s">
        <v>826</v>
      </c>
      <c r="X75" s="211" t="s">
        <v>827</v>
      </c>
      <c r="Y75" s="212" t="s">
        <v>831</v>
      </c>
      <c r="Z75" s="223" t="s">
        <v>863</v>
      </c>
    </row>
    <row r="76" spans="1:26" ht="45" customHeight="1" thickTop="1" thickBot="1" x14ac:dyDescent="0.3">
      <c r="A76" s="99" t="s">
        <v>123</v>
      </c>
      <c r="B76" s="100"/>
      <c r="C76" s="101" t="s">
        <v>124</v>
      </c>
      <c r="D76" s="101" t="s">
        <v>125</v>
      </c>
      <c r="E76" s="101" t="s">
        <v>126</v>
      </c>
      <c r="F76" s="101" t="s">
        <v>127</v>
      </c>
      <c r="G76" s="90"/>
      <c r="H76" s="147" t="s">
        <v>128</v>
      </c>
      <c r="I76" s="102" t="s">
        <v>152</v>
      </c>
      <c r="J76" s="710" t="s">
        <v>153</v>
      </c>
      <c r="K76" s="800"/>
      <c r="L76" s="800"/>
      <c r="M76" s="800"/>
      <c r="N76" s="800"/>
      <c r="O76" s="800"/>
      <c r="P76" s="800"/>
      <c r="Q76" s="800"/>
      <c r="R76" s="115"/>
      <c r="S76" s="103"/>
      <c r="T76" s="580">
        <v>1</v>
      </c>
      <c r="U76" s="575">
        <f>T76</f>
        <v>1</v>
      </c>
      <c r="V76" s="218" t="b">
        <v>0</v>
      </c>
      <c r="W76" s="213">
        <f>IF(V76=TRUE,$X$76,0)</f>
        <v>0</v>
      </c>
      <c r="X76" s="218">
        <v>1</v>
      </c>
      <c r="Y76" s="221">
        <f>SUM(W76)</f>
        <v>0</v>
      </c>
      <c r="Z76" s="220">
        <f>Y76/1</f>
        <v>0</v>
      </c>
    </row>
    <row r="77" spans="1:26" ht="41.25" customHeight="1" thickTop="1" thickBot="1" x14ac:dyDescent="0.3">
      <c r="A77" s="99" t="s">
        <v>425</v>
      </c>
      <c r="B77" s="88"/>
      <c r="C77" s="236"/>
      <c r="D77" s="104"/>
      <c r="E77" s="236"/>
      <c r="F77" s="105"/>
      <c r="G77" s="90"/>
      <c r="H77" s="44" t="s">
        <v>250</v>
      </c>
      <c r="I77" s="102" t="s">
        <v>459</v>
      </c>
      <c r="J77" s="688" t="s">
        <v>1014</v>
      </c>
      <c r="K77" s="760"/>
      <c r="L77" s="760"/>
      <c r="M77" s="760"/>
      <c r="N77" s="760"/>
      <c r="O77" s="760"/>
      <c r="P77" s="760"/>
      <c r="Q77" s="760"/>
      <c r="R77" s="107"/>
      <c r="S77" s="52"/>
      <c r="V77" s="472" t="b">
        <f>IF(AND(V78=TRUE, V79=TRUE,V80=TRUE, V81=TRUE, V82=TRUE,V83=TRUE),TRUE, FALSE)</f>
        <v>0</v>
      </c>
    </row>
    <row r="78" spans="1:26" ht="41.25" customHeight="1" thickTop="1" thickBot="1" x14ac:dyDescent="0.3">
      <c r="A78" s="99" t="s">
        <v>425</v>
      </c>
      <c r="B78" s="100"/>
      <c r="C78" s="100"/>
      <c r="D78" s="101" t="s">
        <v>125</v>
      </c>
      <c r="E78" s="101" t="s">
        <v>126</v>
      </c>
      <c r="F78" s="101" t="s">
        <v>127</v>
      </c>
      <c r="G78" s="90"/>
      <c r="H78" s="44" t="s">
        <v>250</v>
      </c>
      <c r="I78" s="114" t="s">
        <v>461</v>
      </c>
      <c r="J78" s="897" t="s">
        <v>462</v>
      </c>
      <c r="K78" s="898"/>
      <c r="L78" s="898"/>
      <c r="M78" s="898"/>
      <c r="N78" s="898"/>
      <c r="O78" s="898"/>
      <c r="P78" s="898"/>
      <c r="Q78" s="898"/>
      <c r="R78" s="93"/>
      <c r="S78" s="103"/>
      <c r="T78" s="580">
        <f t="shared" ref="T78:T83" si="8">1/6</f>
        <v>0.16666666666666666</v>
      </c>
      <c r="U78" s="575">
        <f>T78+T79+T80+T81+T82+T83</f>
        <v>0.99999999999999989</v>
      </c>
      <c r="V78" s="218" t="b">
        <v>0</v>
      </c>
      <c r="W78" s="213">
        <f t="shared" ref="W78:W83" si="9">IF(V78=TRUE,$X$78,0)</f>
        <v>0</v>
      </c>
      <c r="X78" s="218">
        <f>1/6</f>
        <v>0.16666666666666666</v>
      </c>
      <c r="Y78" s="221">
        <f>SUM(W78:W83)</f>
        <v>0</v>
      </c>
      <c r="Z78" s="220">
        <f>Y78/1</f>
        <v>0</v>
      </c>
    </row>
    <row r="79" spans="1:26" ht="41.25" customHeight="1" thickTop="1" thickBot="1" x14ac:dyDescent="0.3">
      <c r="A79" s="99" t="s">
        <v>425</v>
      </c>
      <c r="B79" s="100"/>
      <c r="C79" s="100"/>
      <c r="D79" s="101" t="s">
        <v>125</v>
      </c>
      <c r="E79" s="101" t="s">
        <v>126</v>
      </c>
      <c r="F79" s="101" t="s">
        <v>127</v>
      </c>
      <c r="G79" s="90"/>
      <c r="H79" s="44" t="s">
        <v>250</v>
      </c>
      <c r="I79" s="114" t="s">
        <v>463</v>
      </c>
      <c r="J79" s="897" t="s">
        <v>464</v>
      </c>
      <c r="K79" s="898"/>
      <c r="L79" s="898"/>
      <c r="M79" s="898"/>
      <c r="N79" s="898"/>
      <c r="O79" s="898"/>
      <c r="P79" s="898"/>
      <c r="Q79" s="898"/>
      <c r="R79" s="93"/>
      <c r="S79" s="103"/>
      <c r="T79" s="580">
        <f t="shared" si="8"/>
        <v>0.16666666666666666</v>
      </c>
      <c r="V79" s="218" t="b">
        <v>0</v>
      </c>
      <c r="W79" s="213">
        <f t="shared" si="9"/>
        <v>0</v>
      </c>
    </row>
    <row r="80" spans="1:26" ht="41.25" customHeight="1" thickTop="1" thickBot="1" x14ac:dyDescent="0.3">
      <c r="A80" s="99" t="s">
        <v>425</v>
      </c>
      <c r="B80" s="100"/>
      <c r="C80" s="100"/>
      <c r="D80" s="101" t="s">
        <v>125</v>
      </c>
      <c r="E80" s="101" t="s">
        <v>126</v>
      </c>
      <c r="F80" s="101" t="s">
        <v>127</v>
      </c>
      <c r="G80" s="90"/>
      <c r="H80" s="44" t="s">
        <v>250</v>
      </c>
      <c r="I80" s="114" t="s">
        <v>465</v>
      </c>
      <c r="J80" s="897" t="s">
        <v>466</v>
      </c>
      <c r="K80" s="898"/>
      <c r="L80" s="898"/>
      <c r="M80" s="898"/>
      <c r="N80" s="898"/>
      <c r="O80" s="898"/>
      <c r="P80" s="898"/>
      <c r="Q80" s="898"/>
      <c r="R80" s="93"/>
      <c r="S80" s="103"/>
      <c r="T80" s="580">
        <f t="shared" si="8"/>
        <v>0.16666666666666666</v>
      </c>
      <c r="V80" s="218" t="b">
        <v>0</v>
      </c>
      <c r="W80" s="213">
        <f t="shared" si="9"/>
        <v>0</v>
      </c>
    </row>
    <row r="81" spans="1:26" ht="41.25" customHeight="1" thickTop="1" thickBot="1" x14ac:dyDescent="0.3">
      <c r="A81" s="99" t="s">
        <v>425</v>
      </c>
      <c r="B81" s="100"/>
      <c r="C81" s="100"/>
      <c r="D81" s="101" t="s">
        <v>125</v>
      </c>
      <c r="E81" s="101" t="s">
        <v>126</v>
      </c>
      <c r="F81" s="101" t="s">
        <v>127</v>
      </c>
      <c r="G81" s="90"/>
      <c r="H81" s="44" t="s">
        <v>250</v>
      </c>
      <c r="I81" s="114" t="s">
        <v>467</v>
      </c>
      <c r="J81" s="897" t="s">
        <v>468</v>
      </c>
      <c r="K81" s="898"/>
      <c r="L81" s="898"/>
      <c r="M81" s="898"/>
      <c r="N81" s="898"/>
      <c r="O81" s="898"/>
      <c r="P81" s="898"/>
      <c r="Q81" s="898"/>
      <c r="R81" s="93"/>
      <c r="S81" s="103"/>
      <c r="T81" s="580">
        <f t="shared" si="8"/>
        <v>0.16666666666666666</v>
      </c>
      <c r="V81" s="218" t="b">
        <v>0</v>
      </c>
      <c r="W81" s="213">
        <f t="shared" si="9"/>
        <v>0</v>
      </c>
    </row>
    <row r="82" spans="1:26" ht="41.25" customHeight="1" thickTop="1" thickBot="1" x14ac:dyDescent="0.3">
      <c r="A82" s="99" t="s">
        <v>425</v>
      </c>
      <c r="B82" s="100"/>
      <c r="C82" s="100"/>
      <c r="D82" s="101" t="s">
        <v>125</v>
      </c>
      <c r="E82" s="101" t="s">
        <v>126</v>
      </c>
      <c r="F82" s="101" t="s">
        <v>127</v>
      </c>
      <c r="G82" s="90"/>
      <c r="H82" s="44" t="s">
        <v>250</v>
      </c>
      <c r="I82" s="114" t="s">
        <v>469</v>
      </c>
      <c r="J82" s="897" t="s">
        <v>470</v>
      </c>
      <c r="K82" s="898"/>
      <c r="L82" s="898"/>
      <c r="M82" s="898"/>
      <c r="N82" s="898"/>
      <c r="O82" s="898"/>
      <c r="P82" s="898"/>
      <c r="Q82" s="898"/>
      <c r="R82" s="93"/>
      <c r="S82" s="103"/>
      <c r="T82" s="580">
        <f t="shared" si="8"/>
        <v>0.16666666666666666</v>
      </c>
      <c r="V82" s="218" t="b">
        <v>0</v>
      </c>
      <c r="W82" s="213">
        <f t="shared" si="9"/>
        <v>0</v>
      </c>
    </row>
    <row r="83" spans="1:26" ht="41.25" customHeight="1" thickTop="1" thickBot="1" x14ac:dyDescent="0.3">
      <c r="A83" s="99" t="s">
        <v>425</v>
      </c>
      <c r="B83" s="100"/>
      <c r="C83" s="100"/>
      <c r="D83" s="101" t="s">
        <v>125</v>
      </c>
      <c r="E83" s="101" t="s">
        <v>126</v>
      </c>
      <c r="F83" s="101" t="s">
        <v>127</v>
      </c>
      <c r="G83" s="90"/>
      <c r="H83" s="44" t="s">
        <v>250</v>
      </c>
      <c r="I83" s="114" t="s">
        <v>471</v>
      </c>
      <c r="J83" s="712" t="s">
        <v>472</v>
      </c>
      <c r="K83" s="808"/>
      <c r="L83" s="808"/>
      <c r="M83" s="808"/>
      <c r="N83" s="808"/>
      <c r="O83" s="808"/>
      <c r="P83" s="808"/>
      <c r="Q83" s="808"/>
      <c r="R83" s="110"/>
      <c r="S83" s="103"/>
      <c r="T83" s="580">
        <f t="shared" si="8"/>
        <v>0.16666666666666666</v>
      </c>
      <c r="V83" s="218" t="b">
        <v>0</v>
      </c>
      <c r="W83" s="213">
        <f t="shared" si="9"/>
        <v>0</v>
      </c>
    </row>
    <row r="84" spans="1:26" ht="41.25" customHeight="1" thickTop="1" thickBot="1" x14ac:dyDescent="0.3">
      <c r="A84" s="99" t="s">
        <v>123</v>
      </c>
      <c r="B84" s="88"/>
      <c r="C84" s="236"/>
      <c r="D84" s="236"/>
      <c r="E84" s="236"/>
      <c r="F84" s="105"/>
      <c r="G84" s="90"/>
      <c r="H84" s="44" t="s">
        <v>160</v>
      </c>
      <c r="I84" s="102" t="s">
        <v>295</v>
      </c>
      <c r="J84" s="801" t="s">
        <v>296</v>
      </c>
      <c r="K84" s="802"/>
      <c r="L84" s="802"/>
      <c r="M84" s="802"/>
      <c r="N84" s="802"/>
      <c r="O84" s="802"/>
      <c r="P84" s="802"/>
      <c r="Q84" s="802"/>
      <c r="R84" s="119"/>
      <c r="S84" s="52"/>
      <c r="V84" s="472" t="b">
        <f>IF(AND(V85=TRUE),TRUE, FALSE)</f>
        <v>0</v>
      </c>
    </row>
    <row r="85" spans="1:26" ht="41.25" customHeight="1" thickTop="1" thickBot="1" x14ac:dyDescent="0.3">
      <c r="A85" s="99" t="s">
        <v>123</v>
      </c>
      <c r="B85" s="100"/>
      <c r="C85" s="100"/>
      <c r="D85" s="101" t="s">
        <v>125</v>
      </c>
      <c r="E85" s="101" t="s">
        <v>126</v>
      </c>
      <c r="F85" s="101" t="s">
        <v>127</v>
      </c>
      <c r="G85" s="90"/>
      <c r="H85" s="40" t="s">
        <v>160</v>
      </c>
      <c r="I85" s="114" t="s">
        <v>240</v>
      </c>
      <c r="J85" s="758" t="s">
        <v>241</v>
      </c>
      <c r="K85" s="788"/>
      <c r="L85" s="788"/>
      <c r="M85" s="788"/>
      <c r="N85" s="788"/>
      <c r="O85" s="788"/>
      <c r="P85" s="788"/>
      <c r="Q85" s="788"/>
      <c r="R85" s="110"/>
      <c r="S85" s="103"/>
      <c r="T85" s="580">
        <v>1</v>
      </c>
      <c r="U85" s="575">
        <f>T85</f>
        <v>1</v>
      </c>
      <c r="V85" s="218" t="b">
        <v>0</v>
      </c>
      <c r="W85" s="213">
        <f>IF(V85=TRUE,$X$76,0)</f>
        <v>0</v>
      </c>
      <c r="Y85" s="221">
        <f>SUM(W85)</f>
        <v>0</v>
      </c>
      <c r="Z85" s="220">
        <f>Y85/1</f>
        <v>0</v>
      </c>
    </row>
    <row r="86" spans="1:26" ht="22.5" customHeight="1" thickTop="1" x14ac:dyDescent="0.25">
      <c r="A86" s="88"/>
      <c r="B86" s="88"/>
      <c r="C86" s="236"/>
      <c r="D86" s="236"/>
      <c r="E86" s="236"/>
      <c r="F86" s="97"/>
      <c r="G86" s="90"/>
      <c r="H86" s="90"/>
      <c r="I86" s="111"/>
      <c r="J86" s="92"/>
      <c r="K86" s="90"/>
      <c r="L86" s="90"/>
      <c r="M86" s="90"/>
      <c r="N86" s="90"/>
      <c r="O86" s="90"/>
      <c r="P86" s="90"/>
      <c r="Q86" s="90"/>
      <c r="R86" s="93"/>
      <c r="S86" s="90"/>
    </row>
    <row r="87" spans="1:26" ht="22.5" customHeight="1" x14ac:dyDescent="0.25">
      <c r="A87" s="88"/>
      <c r="B87" s="88"/>
      <c r="C87" s="236"/>
      <c r="D87" s="236"/>
      <c r="E87" s="236"/>
      <c r="F87" s="105"/>
      <c r="G87" s="90"/>
      <c r="H87" s="90"/>
      <c r="I87" s="111"/>
      <c r="J87" s="90"/>
      <c r="K87" s="90"/>
      <c r="L87" s="90"/>
      <c r="M87" s="90"/>
      <c r="N87" s="90"/>
      <c r="O87" s="90"/>
      <c r="P87" s="90"/>
      <c r="Q87" s="90"/>
      <c r="R87" s="90"/>
      <c r="S87" s="90"/>
    </row>
    <row r="88" spans="1:26" ht="22.5" customHeight="1" thickBot="1" x14ac:dyDescent="0.3">
      <c r="A88" s="88"/>
      <c r="B88" s="88"/>
      <c r="C88" s="236"/>
      <c r="D88" s="236"/>
      <c r="E88" s="236"/>
      <c r="F88" s="105"/>
      <c r="G88" s="90"/>
      <c r="H88" s="715" t="s">
        <v>154</v>
      </c>
      <c r="I88" s="715"/>
      <c r="J88" s="715"/>
      <c r="K88" s="715"/>
      <c r="L88" s="715"/>
      <c r="M88" s="715"/>
      <c r="N88" s="715"/>
      <c r="O88" s="715"/>
      <c r="P88" s="715"/>
      <c r="Q88" s="715"/>
      <c r="R88" s="715"/>
      <c r="S88" s="716"/>
    </row>
    <row r="89" spans="1:26" ht="7.5" customHeight="1" thickTop="1" x14ac:dyDescent="0.25">
      <c r="A89" s="88"/>
      <c r="B89" s="88"/>
      <c r="C89" s="236"/>
      <c r="D89" s="236"/>
      <c r="E89" s="236"/>
      <c r="F89" s="105"/>
      <c r="G89" s="90"/>
      <c r="H89" s="90"/>
      <c r="I89" s="111"/>
      <c r="J89" s="90"/>
      <c r="K89" s="90"/>
      <c r="L89" s="90"/>
      <c r="M89" s="90"/>
      <c r="N89" s="90"/>
      <c r="O89" s="90"/>
      <c r="P89" s="90"/>
      <c r="Q89" s="90"/>
      <c r="R89" s="90"/>
      <c r="S89" s="90"/>
    </row>
    <row r="90" spans="1:26" ht="67.5" customHeight="1" thickBot="1" x14ac:dyDescent="0.3">
      <c r="A90" s="88"/>
      <c r="B90" s="88"/>
      <c r="C90" s="236"/>
      <c r="D90" s="236"/>
      <c r="E90" s="236"/>
      <c r="F90" s="105"/>
      <c r="G90" s="90"/>
      <c r="H90" s="651" t="s">
        <v>155</v>
      </c>
      <c r="I90" s="789"/>
      <c r="J90" s="789"/>
      <c r="K90" s="789"/>
      <c r="L90" s="789"/>
      <c r="M90" s="789"/>
      <c r="N90" s="789"/>
      <c r="O90" s="789"/>
      <c r="P90" s="789"/>
      <c r="Q90" s="789"/>
      <c r="R90" s="789"/>
      <c r="S90" s="790"/>
    </row>
    <row r="91" spans="1:26" ht="7.5" customHeight="1" thickTop="1" x14ac:dyDescent="0.25">
      <c r="A91" s="88"/>
      <c r="B91" s="88"/>
      <c r="C91" s="236"/>
      <c r="D91" s="236"/>
      <c r="E91" s="236"/>
      <c r="F91" s="97"/>
      <c r="G91" s="90"/>
      <c r="H91" s="90"/>
      <c r="I91" s="111"/>
      <c r="J91" s="92"/>
      <c r="K91" s="90"/>
      <c r="L91" s="90"/>
      <c r="M91" s="90"/>
      <c r="N91" s="90"/>
      <c r="O91" s="90"/>
      <c r="P91" s="90"/>
      <c r="Q91" s="90"/>
      <c r="R91" s="93"/>
      <c r="S91" s="90"/>
    </row>
    <row r="92" spans="1:26" ht="22.5" customHeight="1" thickBot="1" x14ac:dyDescent="0.3">
      <c r="A92" s="88"/>
      <c r="B92" s="88"/>
      <c r="C92" s="236"/>
      <c r="D92" s="236"/>
      <c r="E92" s="236"/>
      <c r="F92" s="105"/>
      <c r="G92" s="90"/>
      <c r="H92" s="791" t="s">
        <v>117</v>
      </c>
      <c r="I92" s="792"/>
      <c r="J92" s="703" t="s">
        <v>156</v>
      </c>
      <c r="K92" s="795"/>
      <c r="L92" s="795"/>
      <c r="M92" s="795"/>
      <c r="N92" s="795"/>
      <c r="O92" s="795"/>
      <c r="P92" s="795"/>
      <c r="Q92" s="795"/>
      <c r="R92" s="795"/>
      <c r="S92" s="796"/>
      <c r="V92" s="373" t="s">
        <v>945</v>
      </c>
      <c r="W92" s="252">
        <f>(U97+U99+U102+U105)/4</f>
        <v>1</v>
      </c>
    </row>
    <row r="93" spans="1:26" ht="7.5" customHeight="1" thickTop="1" x14ac:dyDescent="0.25">
      <c r="A93" s="88"/>
      <c r="B93" s="88"/>
      <c r="C93" s="236"/>
      <c r="D93" s="236"/>
      <c r="E93" s="236"/>
      <c r="F93" s="105"/>
      <c r="G93" s="90"/>
      <c r="H93" s="90"/>
      <c r="I93" s="111"/>
      <c r="J93" s="90"/>
      <c r="K93" s="90"/>
      <c r="L93" s="90"/>
      <c r="M93" s="90"/>
      <c r="N93" s="90"/>
      <c r="O93" s="90"/>
      <c r="P93" s="90"/>
      <c r="Q93" s="90"/>
      <c r="R93" s="90"/>
      <c r="S93" s="90"/>
    </row>
    <row r="94" spans="1:26" ht="150.75" customHeight="1" thickBot="1" x14ac:dyDescent="0.3">
      <c r="A94" s="88"/>
      <c r="B94" s="88"/>
      <c r="C94" s="236"/>
      <c r="D94" s="236"/>
      <c r="E94" s="236"/>
      <c r="F94" s="105"/>
      <c r="G94" s="90"/>
      <c r="H94" s="659" t="s">
        <v>157</v>
      </c>
      <c r="I94" s="786"/>
      <c r="J94" s="786"/>
      <c r="K94" s="786"/>
      <c r="L94" s="786"/>
      <c r="M94" s="786"/>
      <c r="N94" s="786"/>
      <c r="O94" s="786"/>
      <c r="P94" s="786"/>
      <c r="Q94" s="786"/>
      <c r="R94" s="786"/>
      <c r="S94" s="787"/>
    </row>
    <row r="95" spans="1:26" ht="7.5" customHeight="1" thickTop="1" x14ac:dyDescent="0.25">
      <c r="A95" s="88"/>
      <c r="B95" s="88"/>
      <c r="C95" s="236"/>
      <c r="D95" s="236"/>
      <c r="E95" s="236"/>
      <c r="F95" s="105"/>
      <c r="G95" s="90"/>
      <c r="H95" s="240"/>
      <c r="I95" s="241"/>
      <c r="J95" s="241"/>
      <c r="K95" s="241"/>
      <c r="L95" s="241"/>
      <c r="M95" s="241"/>
      <c r="N95" s="241"/>
      <c r="O95" s="241"/>
      <c r="P95" s="241"/>
      <c r="Q95" s="241"/>
      <c r="R95" s="241"/>
      <c r="S95" s="241"/>
    </row>
    <row r="96" spans="1:26" ht="41.25" customHeight="1" thickBot="1" x14ac:dyDescent="0.3">
      <c r="A96" s="88"/>
      <c r="B96" s="88"/>
      <c r="C96" s="236"/>
      <c r="D96" s="236"/>
      <c r="E96" s="236"/>
      <c r="F96" s="97"/>
      <c r="G96" s="90"/>
      <c r="H96" s="35" t="s">
        <v>120</v>
      </c>
      <c r="I96" s="51" t="s">
        <v>946</v>
      </c>
      <c r="J96" s="36" t="s">
        <v>121</v>
      </c>
      <c r="K96" s="98"/>
      <c r="L96" s="98"/>
      <c r="M96" s="98"/>
      <c r="N96" s="98"/>
      <c r="O96" s="98"/>
      <c r="P96" s="98"/>
      <c r="Q96" s="98"/>
      <c r="R96" s="93"/>
      <c r="S96" s="35" t="s">
        <v>122</v>
      </c>
      <c r="V96" s="210" t="s">
        <v>825</v>
      </c>
      <c r="W96" s="211" t="s">
        <v>826</v>
      </c>
      <c r="X96" s="211" t="s">
        <v>827</v>
      </c>
      <c r="Y96" s="212" t="s">
        <v>832</v>
      </c>
      <c r="Z96" s="223" t="s">
        <v>863</v>
      </c>
    </row>
    <row r="97" spans="1:26" ht="56.25" customHeight="1" thickTop="1" thickBot="1" x14ac:dyDescent="0.3">
      <c r="A97" s="99" t="s">
        <v>123</v>
      </c>
      <c r="B97" s="100"/>
      <c r="C97" s="101" t="s">
        <v>124</v>
      </c>
      <c r="D97" s="101" t="s">
        <v>125</v>
      </c>
      <c r="E97" s="101" t="s">
        <v>126</v>
      </c>
      <c r="F97" s="101" t="s">
        <v>127</v>
      </c>
      <c r="G97" s="90"/>
      <c r="H97" s="40" t="s">
        <v>128</v>
      </c>
      <c r="I97" s="102" t="s">
        <v>158</v>
      </c>
      <c r="J97" s="663" t="s">
        <v>159</v>
      </c>
      <c r="K97" s="664"/>
      <c r="L97" s="664"/>
      <c r="M97" s="664"/>
      <c r="N97" s="664"/>
      <c r="O97" s="664"/>
      <c r="P97" s="664"/>
      <c r="Q97" s="664"/>
      <c r="R97" s="231"/>
      <c r="S97" s="103"/>
      <c r="T97" s="580">
        <v>1</v>
      </c>
      <c r="U97" s="575">
        <f>T97</f>
        <v>1</v>
      </c>
      <c r="V97" s="218" t="b">
        <v>0</v>
      </c>
      <c r="W97" s="213">
        <f>IF(V97=TRUE,$X$97,0)</f>
        <v>0</v>
      </c>
      <c r="X97" s="218">
        <v>1</v>
      </c>
      <c r="Y97" s="221">
        <f>SUM(W97)</f>
        <v>0</v>
      </c>
      <c r="Z97" s="220">
        <f>Y97/1</f>
        <v>0</v>
      </c>
    </row>
    <row r="98" spans="1:26" ht="56.25" customHeight="1" thickTop="1" thickBot="1" x14ac:dyDescent="0.3">
      <c r="A98" s="99" t="s">
        <v>425</v>
      </c>
      <c r="B98" s="88"/>
      <c r="C98" s="236"/>
      <c r="D98" s="236"/>
      <c r="E98" s="236"/>
      <c r="F98" s="105"/>
      <c r="G98" s="90"/>
      <c r="H98" s="40" t="s">
        <v>131</v>
      </c>
      <c r="I98" s="106" t="s">
        <v>381</v>
      </c>
      <c r="J98" s="763" t="s">
        <v>473</v>
      </c>
      <c r="K98" s="764"/>
      <c r="L98" s="764"/>
      <c r="M98" s="764"/>
      <c r="N98" s="764"/>
      <c r="O98" s="764"/>
      <c r="P98" s="764"/>
      <c r="Q98" s="764"/>
      <c r="R98" s="119"/>
      <c r="S98" s="52"/>
      <c r="V98" s="472" t="b">
        <f>IF(AND(V99=TRUE, V100=TRUE),TRUE, FALSE)</f>
        <v>0</v>
      </c>
    </row>
    <row r="99" spans="1:26" ht="56.25" customHeight="1" thickTop="1" thickBot="1" x14ac:dyDescent="0.3">
      <c r="A99" s="99" t="s">
        <v>425</v>
      </c>
      <c r="B99" s="100"/>
      <c r="C99" s="116"/>
      <c r="D99" s="101" t="s">
        <v>125</v>
      </c>
      <c r="E99" s="101" t="s">
        <v>126</v>
      </c>
      <c r="F99" s="101" t="s">
        <v>127</v>
      </c>
      <c r="G99" s="90"/>
      <c r="H99" s="40" t="s">
        <v>131</v>
      </c>
      <c r="I99" s="106" t="s">
        <v>383</v>
      </c>
      <c r="J99" s="906" t="s">
        <v>474</v>
      </c>
      <c r="K99" s="892"/>
      <c r="L99" s="892"/>
      <c r="M99" s="892"/>
      <c r="N99" s="892"/>
      <c r="O99" s="892"/>
      <c r="P99" s="892"/>
      <c r="Q99" s="892"/>
      <c r="R99" s="156"/>
      <c r="S99" s="103"/>
      <c r="T99" s="580">
        <v>0.5</v>
      </c>
      <c r="U99" s="575">
        <f>T99+T100</f>
        <v>1</v>
      </c>
      <c r="V99" s="218" t="b">
        <v>0</v>
      </c>
      <c r="W99" s="213">
        <f>IF(V99=TRUE,$X$99,0)</f>
        <v>0</v>
      </c>
      <c r="X99" s="218">
        <v>0.5</v>
      </c>
      <c r="Y99" s="221">
        <f>SUM(W99:W100)</f>
        <v>0</v>
      </c>
      <c r="Z99" s="220">
        <f>Y99/1</f>
        <v>0</v>
      </c>
    </row>
    <row r="100" spans="1:26" ht="56.25" customHeight="1" thickTop="1" thickBot="1" x14ac:dyDescent="0.3">
      <c r="A100" s="99" t="s">
        <v>425</v>
      </c>
      <c r="B100" s="100"/>
      <c r="C100" s="116"/>
      <c r="D100" s="101" t="s">
        <v>125</v>
      </c>
      <c r="E100" s="101" t="s">
        <v>126</v>
      </c>
      <c r="F100" s="101" t="s">
        <v>127</v>
      </c>
      <c r="G100" s="90"/>
      <c r="H100" s="40" t="s">
        <v>131</v>
      </c>
      <c r="I100" s="106" t="s">
        <v>385</v>
      </c>
      <c r="J100" s="936" t="s">
        <v>475</v>
      </c>
      <c r="K100" s="788"/>
      <c r="L100" s="788"/>
      <c r="M100" s="788"/>
      <c r="N100" s="788"/>
      <c r="O100" s="788"/>
      <c r="P100" s="788"/>
      <c r="Q100" s="788"/>
      <c r="R100" s="157"/>
      <c r="S100" s="103"/>
      <c r="T100" s="580">
        <v>0.5</v>
      </c>
      <c r="V100" s="218" t="b">
        <v>0</v>
      </c>
      <c r="W100" s="213">
        <f>IF(V100=TRUE,$X$99,0)</f>
        <v>0</v>
      </c>
    </row>
    <row r="101" spans="1:26" ht="41.25" customHeight="1" thickTop="1" thickBot="1" x14ac:dyDescent="0.3">
      <c r="A101" s="99" t="s">
        <v>123</v>
      </c>
      <c r="B101" s="88"/>
      <c r="C101" s="236"/>
      <c r="D101" s="236"/>
      <c r="E101" s="236"/>
      <c r="F101" s="105"/>
      <c r="G101" s="90"/>
      <c r="H101" s="44" t="s">
        <v>242</v>
      </c>
      <c r="I101" s="102" t="s">
        <v>243</v>
      </c>
      <c r="J101" s="797" t="s">
        <v>244</v>
      </c>
      <c r="K101" s="798"/>
      <c r="L101" s="798"/>
      <c r="M101" s="798"/>
      <c r="N101" s="798"/>
      <c r="O101" s="798"/>
      <c r="P101" s="798"/>
      <c r="Q101" s="798"/>
      <c r="R101" s="107"/>
      <c r="S101" s="52"/>
      <c r="V101" s="472" t="b">
        <f>IF(AND(V102=TRUE),TRUE, FALSE)</f>
        <v>0</v>
      </c>
    </row>
    <row r="102" spans="1:26" ht="56.25" customHeight="1" thickTop="1" thickBot="1" x14ac:dyDescent="0.3">
      <c r="A102" s="99" t="s">
        <v>123</v>
      </c>
      <c r="B102" s="100"/>
      <c r="C102" s="100"/>
      <c r="D102" s="101" t="s">
        <v>125</v>
      </c>
      <c r="E102" s="101" t="s">
        <v>126</v>
      </c>
      <c r="F102" s="101" t="s">
        <v>127</v>
      </c>
      <c r="G102" s="90"/>
      <c r="H102" s="44" t="s">
        <v>242</v>
      </c>
      <c r="I102" s="114" t="s">
        <v>245</v>
      </c>
      <c r="J102" s="720" t="s">
        <v>246</v>
      </c>
      <c r="K102" s="799"/>
      <c r="L102" s="799"/>
      <c r="M102" s="799"/>
      <c r="N102" s="799"/>
      <c r="O102" s="799"/>
      <c r="P102" s="799"/>
      <c r="Q102" s="799"/>
      <c r="R102" s="110"/>
      <c r="S102" s="103"/>
      <c r="T102" s="580">
        <v>0.5</v>
      </c>
      <c r="U102" s="575">
        <f>T102+T103</f>
        <v>1</v>
      </c>
      <c r="V102" s="218" t="b">
        <v>0</v>
      </c>
      <c r="W102" s="213">
        <f>IF(V102=TRUE,$X$99,0)</f>
        <v>0</v>
      </c>
      <c r="Y102" s="221">
        <f>SUM(W102:W103)</f>
        <v>0</v>
      </c>
      <c r="Z102" s="220">
        <f>Y102/1</f>
        <v>0</v>
      </c>
    </row>
    <row r="103" spans="1:26" ht="56.25" customHeight="1" thickTop="1" thickBot="1" x14ac:dyDescent="0.3">
      <c r="A103" s="99" t="s">
        <v>425</v>
      </c>
      <c r="B103" s="100"/>
      <c r="C103" s="100"/>
      <c r="D103" s="101" t="s">
        <v>125</v>
      </c>
      <c r="E103" s="101" t="s">
        <v>126</v>
      </c>
      <c r="F103" s="101" t="s">
        <v>127</v>
      </c>
      <c r="G103" s="128"/>
      <c r="H103" s="44" t="s">
        <v>242</v>
      </c>
      <c r="I103" s="102" t="s">
        <v>476</v>
      </c>
      <c r="J103" s="693" t="s">
        <v>477</v>
      </c>
      <c r="K103" s="693"/>
      <c r="L103" s="693"/>
      <c r="M103" s="693"/>
      <c r="N103" s="693"/>
      <c r="O103" s="693"/>
      <c r="P103" s="693"/>
      <c r="Q103" s="693"/>
      <c r="R103" s="115"/>
      <c r="S103" s="103"/>
      <c r="T103" s="580">
        <v>0.5</v>
      </c>
      <c r="V103" s="218" t="b">
        <v>0</v>
      </c>
      <c r="W103" s="213">
        <f>IF(V103=TRUE,$X$99,0)</f>
        <v>0</v>
      </c>
    </row>
    <row r="104" spans="1:26" ht="56.25" customHeight="1" thickTop="1" thickBot="1" x14ac:dyDescent="0.3">
      <c r="A104" s="99" t="s">
        <v>425</v>
      </c>
      <c r="B104" s="88"/>
      <c r="C104" s="236"/>
      <c r="D104" s="236"/>
      <c r="E104" s="236"/>
      <c r="F104" s="105"/>
      <c r="G104" s="90"/>
      <c r="H104" s="44" t="s">
        <v>160</v>
      </c>
      <c r="I104" s="102" t="s">
        <v>308</v>
      </c>
      <c r="J104" s="688" t="s">
        <v>478</v>
      </c>
      <c r="K104" s="760"/>
      <c r="L104" s="760"/>
      <c r="M104" s="760"/>
      <c r="N104" s="760"/>
      <c r="O104" s="760"/>
      <c r="P104" s="760"/>
      <c r="Q104" s="760"/>
      <c r="R104" s="107"/>
      <c r="S104" s="52"/>
      <c r="V104" s="472" t="b">
        <f>IF(AND(V105=TRUE,V106=TRUE, V107=TRUE,V108=TRUE,V109=TRUE,V110=TRUE,V111=TRUE,V112=TRUE),TRUE, FALSE)</f>
        <v>0</v>
      </c>
    </row>
    <row r="105" spans="1:26" ht="56.25" customHeight="1" thickTop="1" thickBot="1" x14ac:dyDescent="0.3">
      <c r="A105" s="99" t="s">
        <v>425</v>
      </c>
      <c r="B105" s="100"/>
      <c r="C105" s="100"/>
      <c r="D105" s="101" t="s">
        <v>125</v>
      </c>
      <c r="E105" s="101" t="s">
        <v>126</v>
      </c>
      <c r="F105" s="101" t="s">
        <v>127</v>
      </c>
      <c r="G105" s="90"/>
      <c r="H105" s="44" t="s">
        <v>160</v>
      </c>
      <c r="I105" s="114" t="s">
        <v>310</v>
      </c>
      <c r="J105" s="804" t="s">
        <v>479</v>
      </c>
      <c r="K105" s="805"/>
      <c r="L105" s="805"/>
      <c r="M105" s="805"/>
      <c r="N105" s="805"/>
      <c r="O105" s="805"/>
      <c r="P105" s="805"/>
      <c r="Q105" s="805"/>
      <c r="R105" s="93"/>
      <c r="S105" s="103"/>
      <c r="T105" s="582">
        <f t="shared" ref="T105:T112" si="10">1/15</f>
        <v>6.6666666666666666E-2</v>
      </c>
      <c r="U105" s="575">
        <f>T105+T106+T107+T108+T109+T110+T111+T112+T114+T115+T116+T117+T118+T119+T120</f>
        <v>0.99999999999999989</v>
      </c>
      <c r="V105" s="218" t="b">
        <v>0</v>
      </c>
      <c r="W105" s="213">
        <f t="shared" ref="W105:W112" si="11">IF(V105=TRUE,$X$105,0)</f>
        <v>0</v>
      </c>
      <c r="X105" s="218">
        <v>6.6666666666666666E-2</v>
      </c>
      <c r="Y105" s="221">
        <f>SUM(W105:W120)</f>
        <v>0</v>
      </c>
      <c r="Z105" s="220">
        <f>Y105/1</f>
        <v>0</v>
      </c>
    </row>
    <row r="106" spans="1:26" ht="56.25" customHeight="1" thickTop="1" thickBot="1" x14ac:dyDescent="0.3">
      <c r="A106" s="99" t="s">
        <v>425</v>
      </c>
      <c r="B106" s="100"/>
      <c r="C106" s="116"/>
      <c r="D106" s="101" t="s">
        <v>125</v>
      </c>
      <c r="E106" s="101" t="s">
        <v>126</v>
      </c>
      <c r="F106" s="101" t="s">
        <v>127</v>
      </c>
      <c r="G106" s="90"/>
      <c r="H106" s="44" t="s">
        <v>160</v>
      </c>
      <c r="I106" s="114" t="s">
        <v>312</v>
      </c>
      <c r="J106" s="906" t="s">
        <v>1013</v>
      </c>
      <c r="K106" s="892"/>
      <c r="L106" s="892"/>
      <c r="M106" s="892"/>
      <c r="N106" s="892"/>
      <c r="O106" s="892"/>
      <c r="P106" s="892"/>
      <c r="Q106" s="892"/>
      <c r="R106" s="93"/>
      <c r="S106" s="103"/>
      <c r="T106" s="580">
        <f t="shared" si="10"/>
        <v>6.6666666666666666E-2</v>
      </c>
      <c r="V106" s="218" t="b">
        <v>0</v>
      </c>
      <c r="W106" s="213">
        <f t="shared" si="11"/>
        <v>0</v>
      </c>
    </row>
    <row r="107" spans="1:26" ht="56.25" customHeight="1" thickTop="1" thickBot="1" x14ac:dyDescent="0.3">
      <c r="A107" s="99" t="s">
        <v>425</v>
      </c>
      <c r="B107" s="100"/>
      <c r="C107" s="100"/>
      <c r="D107" s="101" t="s">
        <v>125</v>
      </c>
      <c r="E107" s="101" t="s">
        <v>126</v>
      </c>
      <c r="F107" s="101" t="s">
        <v>127</v>
      </c>
      <c r="G107" s="90"/>
      <c r="H107" s="44" t="s">
        <v>160</v>
      </c>
      <c r="I107" s="114" t="s">
        <v>332</v>
      </c>
      <c r="J107" s="897" t="s">
        <v>480</v>
      </c>
      <c r="K107" s="898"/>
      <c r="L107" s="898"/>
      <c r="M107" s="898"/>
      <c r="N107" s="898"/>
      <c r="O107" s="898"/>
      <c r="P107" s="898"/>
      <c r="Q107" s="898"/>
      <c r="R107" s="93"/>
      <c r="S107" s="103"/>
      <c r="T107" s="580">
        <f t="shared" si="10"/>
        <v>6.6666666666666666E-2</v>
      </c>
      <c r="V107" s="218" t="b">
        <v>0</v>
      </c>
      <c r="W107" s="213">
        <f t="shared" si="11"/>
        <v>0</v>
      </c>
    </row>
    <row r="108" spans="1:26" ht="56.25" customHeight="1" thickTop="1" thickBot="1" x14ac:dyDescent="0.3">
      <c r="A108" s="99" t="s">
        <v>425</v>
      </c>
      <c r="B108" s="100"/>
      <c r="C108" s="100"/>
      <c r="D108" s="101" t="s">
        <v>125</v>
      </c>
      <c r="E108" s="101" t="s">
        <v>126</v>
      </c>
      <c r="F108" s="101" t="s">
        <v>127</v>
      </c>
      <c r="G108" s="90"/>
      <c r="H108" s="44" t="s">
        <v>160</v>
      </c>
      <c r="I108" s="114" t="s">
        <v>481</v>
      </c>
      <c r="J108" s="897" t="s">
        <v>482</v>
      </c>
      <c r="K108" s="898"/>
      <c r="L108" s="898"/>
      <c r="M108" s="898"/>
      <c r="N108" s="898"/>
      <c r="O108" s="898"/>
      <c r="P108" s="898"/>
      <c r="Q108" s="898"/>
      <c r="R108" s="93"/>
      <c r="S108" s="103"/>
      <c r="T108" s="580">
        <f t="shared" si="10"/>
        <v>6.6666666666666666E-2</v>
      </c>
      <c r="V108" s="218" t="b">
        <v>0</v>
      </c>
      <c r="W108" s="213">
        <f t="shared" si="11"/>
        <v>0</v>
      </c>
    </row>
    <row r="109" spans="1:26" ht="56.25" customHeight="1" thickTop="1" thickBot="1" x14ac:dyDescent="0.3">
      <c r="A109" s="99" t="s">
        <v>425</v>
      </c>
      <c r="B109" s="100"/>
      <c r="C109" s="100"/>
      <c r="D109" s="101" t="s">
        <v>125</v>
      </c>
      <c r="E109" s="101" t="s">
        <v>126</v>
      </c>
      <c r="F109" s="101" t="s">
        <v>127</v>
      </c>
      <c r="G109" s="90"/>
      <c r="H109" s="44" t="s">
        <v>160</v>
      </c>
      <c r="I109" s="114" t="s">
        <v>483</v>
      </c>
      <c r="J109" s="897" t="s">
        <v>484</v>
      </c>
      <c r="K109" s="898"/>
      <c r="L109" s="898"/>
      <c r="M109" s="898"/>
      <c r="N109" s="898"/>
      <c r="O109" s="898"/>
      <c r="P109" s="898"/>
      <c r="Q109" s="898"/>
      <c r="R109" s="93"/>
      <c r="S109" s="103"/>
      <c r="T109" s="580">
        <f t="shared" si="10"/>
        <v>6.6666666666666666E-2</v>
      </c>
      <c r="V109" s="218" t="b">
        <v>0</v>
      </c>
      <c r="W109" s="213">
        <f t="shared" si="11"/>
        <v>0</v>
      </c>
    </row>
    <row r="110" spans="1:26" ht="56.25" customHeight="1" thickTop="1" thickBot="1" x14ac:dyDescent="0.3">
      <c r="A110" s="99" t="s">
        <v>425</v>
      </c>
      <c r="B110" s="100"/>
      <c r="C110" s="100"/>
      <c r="D110" s="101" t="s">
        <v>125</v>
      </c>
      <c r="E110" s="101" t="s">
        <v>126</v>
      </c>
      <c r="F110" s="101" t="s">
        <v>127</v>
      </c>
      <c r="G110" s="90"/>
      <c r="H110" s="44" t="s">
        <v>160</v>
      </c>
      <c r="I110" s="114" t="s">
        <v>485</v>
      </c>
      <c r="J110" s="897" t="s">
        <v>486</v>
      </c>
      <c r="K110" s="898"/>
      <c r="L110" s="898"/>
      <c r="M110" s="898"/>
      <c r="N110" s="898"/>
      <c r="O110" s="898"/>
      <c r="P110" s="898"/>
      <c r="Q110" s="898"/>
      <c r="R110" s="93"/>
      <c r="S110" s="103"/>
      <c r="T110" s="580">
        <f t="shared" si="10"/>
        <v>6.6666666666666666E-2</v>
      </c>
      <c r="V110" s="218" t="b">
        <v>0</v>
      </c>
      <c r="W110" s="213">
        <f t="shared" si="11"/>
        <v>0</v>
      </c>
    </row>
    <row r="111" spans="1:26" ht="56.25" customHeight="1" thickTop="1" thickBot="1" x14ac:dyDescent="0.3">
      <c r="A111" s="99" t="s">
        <v>425</v>
      </c>
      <c r="B111" s="100"/>
      <c r="C111" s="100"/>
      <c r="D111" s="101" t="s">
        <v>125</v>
      </c>
      <c r="E111" s="101" t="s">
        <v>126</v>
      </c>
      <c r="F111" s="101" t="s">
        <v>127</v>
      </c>
      <c r="G111" s="90"/>
      <c r="H111" s="44" t="s">
        <v>160</v>
      </c>
      <c r="I111" s="114" t="s">
        <v>487</v>
      </c>
      <c r="J111" s="897" t="s">
        <v>488</v>
      </c>
      <c r="K111" s="898"/>
      <c r="L111" s="898"/>
      <c r="M111" s="898"/>
      <c r="N111" s="898"/>
      <c r="O111" s="898"/>
      <c r="P111" s="898"/>
      <c r="Q111" s="898"/>
      <c r="R111" s="93"/>
      <c r="S111" s="103"/>
      <c r="T111" s="580">
        <f t="shared" si="10"/>
        <v>6.6666666666666666E-2</v>
      </c>
      <c r="V111" s="218" t="b">
        <v>0</v>
      </c>
      <c r="W111" s="213">
        <f t="shared" si="11"/>
        <v>0</v>
      </c>
    </row>
    <row r="112" spans="1:26" ht="56.25" customHeight="1" thickTop="1" thickBot="1" x14ac:dyDescent="0.3">
      <c r="A112" s="99" t="s">
        <v>425</v>
      </c>
      <c r="B112" s="100"/>
      <c r="C112" s="100"/>
      <c r="D112" s="101" t="s">
        <v>125</v>
      </c>
      <c r="E112" s="101" t="s">
        <v>126</v>
      </c>
      <c r="F112" s="101" t="s">
        <v>127</v>
      </c>
      <c r="G112" s="90"/>
      <c r="H112" s="44" t="s">
        <v>160</v>
      </c>
      <c r="I112" s="114" t="s">
        <v>333</v>
      </c>
      <c r="J112" s="712" t="s">
        <v>489</v>
      </c>
      <c r="K112" s="808"/>
      <c r="L112" s="808"/>
      <c r="M112" s="808"/>
      <c r="N112" s="808"/>
      <c r="O112" s="808"/>
      <c r="P112" s="808"/>
      <c r="Q112" s="808"/>
      <c r="R112" s="110"/>
      <c r="S112" s="103"/>
      <c r="T112" s="580">
        <f t="shared" si="10"/>
        <v>6.6666666666666666E-2</v>
      </c>
      <c r="V112" s="218" t="b">
        <v>0</v>
      </c>
      <c r="W112" s="213">
        <f t="shared" si="11"/>
        <v>0</v>
      </c>
    </row>
    <row r="113" spans="1:26" ht="41.25" customHeight="1" thickTop="1" thickBot="1" x14ac:dyDescent="0.3">
      <c r="A113" s="99" t="s">
        <v>123</v>
      </c>
      <c r="B113" s="88"/>
      <c r="C113" s="236"/>
      <c r="D113" s="104"/>
      <c r="E113" s="116"/>
      <c r="F113" s="116"/>
      <c r="G113" s="90"/>
      <c r="H113" s="44" t="s">
        <v>160</v>
      </c>
      <c r="I113" s="102" t="s">
        <v>161</v>
      </c>
      <c r="J113" s="689" t="s">
        <v>162</v>
      </c>
      <c r="K113" s="760"/>
      <c r="L113" s="760"/>
      <c r="M113" s="760"/>
      <c r="N113" s="760"/>
      <c r="O113" s="760"/>
      <c r="P113" s="760"/>
      <c r="Q113" s="760"/>
      <c r="R113" s="107"/>
      <c r="S113" s="108"/>
      <c r="V113" s="472" t="b">
        <f>IF(AND(V114=TRUE, V115=TRUE, V116=TRUE,V117=TRUE,V118=TRUE,V119=TRUE,V120=TRUE),TRUE, FALSE)</f>
        <v>0</v>
      </c>
    </row>
    <row r="114" spans="1:26" ht="41.25" customHeight="1" thickTop="1" thickBot="1" x14ac:dyDescent="0.3">
      <c r="A114" s="99" t="s">
        <v>425</v>
      </c>
      <c r="B114" s="100"/>
      <c r="C114" s="100"/>
      <c r="D114" s="101" t="s">
        <v>125</v>
      </c>
      <c r="E114" s="101" t="s">
        <v>126</v>
      </c>
      <c r="F114" s="101" t="s">
        <v>127</v>
      </c>
      <c r="G114" s="90"/>
      <c r="H114" s="44" t="s">
        <v>160</v>
      </c>
      <c r="I114" s="114" t="s">
        <v>490</v>
      </c>
      <c r="J114" s="899" t="s">
        <v>491</v>
      </c>
      <c r="K114" s="898"/>
      <c r="L114" s="898"/>
      <c r="M114" s="898"/>
      <c r="N114" s="898"/>
      <c r="O114" s="898"/>
      <c r="P114" s="898"/>
      <c r="Q114" s="898"/>
      <c r="R114" s="93"/>
      <c r="S114" s="103"/>
      <c r="T114" s="580">
        <f t="shared" ref="T114:T120" si="12">1/15</f>
        <v>6.6666666666666666E-2</v>
      </c>
      <c r="V114" s="218" t="b">
        <v>0</v>
      </c>
      <c r="W114" s="213">
        <f t="shared" ref="W114:W120" si="13">IF(V114=TRUE,$X$105,0)</f>
        <v>0</v>
      </c>
    </row>
    <row r="115" spans="1:26" ht="41.25" customHeight="1" thickTop="1" thickBot="1" x14ac:dyDescent="0.3">
      <c r="A115" s="99" t="s">
        <v>425</v>
      </c>
      <c r="B115" s="100"/>
      <c r="C115" s="100"/>
      <c r="D115" s="101" t="s">
        <v>125</v>
      </c>
      <c r="E115" s="101" t="s">
        <v>126</v>
      </c>
      <c r="F115" s="101" t="s">
        <v>127</v>
      </c>
      <c r="G115" s="90"/>
      <c r="H115" s="44" t="s">
        <v>160</v>
      </c>
      <c r="I115" s="114" t="s">
        <v>492</v>
      </c>
      <c r="J115" s="934" t="s">
        <v>493</v>
      </c>
      <c r="K115" s="805"/>
      <c r="L115" s="805"/>
      <c r="M115" s="805"/>
      <c r="N115" s="805"/>
      <c r="O115" s="805"/>
      <c r="P115" s="805"/>
      <c r="Q115" s="805"/>
      <c r="R115" s="93"/>
      <c r="S115" s="103"/>
      <c r="T115" s="580">
        <f t="shared" si="12"/>
        <v>6.6666666666666666E-2</v>
      </c>
      <c r="V115" s="218" t="b">
        <v>0</v>
      </c>
      <c r="W115" s="213">
        <f t="shared" si="13"/>
        <v>0</v>
      </c>
    </row>
    <row r="116" spans="1:26" ht="41.25" customHeight="1" thickTop="1" thickBot="1" x14ac:dyDescent="0.3">
      <c r="A116" s="99" t="s">
        <v>425</v>
      </c>
      <c r="B116" s="100"/>
      <c r="C116" s="100"/>
      <c r="D116" s="101" t="s">
        <v>125</v>
      </c>
      <c r="E116" s="101" t="s">
        <v>126</v>
      </c>
      <c r="F116" s="101" t="s">
        <v>127</v>
      </c>
      <c r="G116" s="90"/>
      <c r="H116" s="44" t="s">
        <v>160</v>
      </c>
      <c r="I116" s="114" t="s">
        <v>494</v>
      </c>
      <c r="J116" s="899" t="s">
        <v>495</v>
      </c>
      <c r="K116" s="898"/>
      <c r="L116" s="898"/>
      <c r="M116" s="898"/>
      <c r="N116" s="898"/>
      <c r="O116" s="898"/>
      <c r="P116" s="898"/>
      <c r="Q116" s="898"/>
      <c r="R116" s="93"/>
      <c r="S116" s="103"/>
      <c r="T116" s="580">
        <f t="shared" si="12"/>
        <v>6.6666666666666666E-2</v>
      </c>
      <c r="V116" s="218" t="b">
        <v>0</v>
      </c>
      <c r="W116" s="213">
        <f t="shared" si="13"/>
        <v>0</v>
      </c>
    </row>
    <row r="117" spans="1:26" ht="41.25" customHeight="1" thickTop="1" thickBot="1" x14ac:dyDescent="0.3">
      <c r="A117" s="99" t="s">
        <v>425</v>
      </c>
      <c r="B117" s="100"/>
      <c r="C117" s="100"/>
      <c r="D117" s="101" t="s">
        <v>125</v>
      </c>
      <c r="E117" s="101" t="s">
        <v>126</v>
      </c>
      <c r="F117" s="101" t="s">
        <v>127</v>
      </c>
      <c r="G117" s="90"/>
      <c r="H117" s="44" t="s">
        <v>160</v>
      </c>
      <c r="I117" s="114" t="s">
        <v>496</v>
      </c>
      <c r="J117" s="899" t="s">
        <v>497</v>
      </c>
      <c r="K117" s="898"/>
      <c r="L117" s="898"/>
      <c r="M117" s="898"/>
      <c r="N117" s="898"/>
      <c r="O117" s="898"/>
      <c r="P117" s="898"/>
      <c r="Q117" s="898"/>
      <c r="R117" s="93"/>
      <c r="S117" s="103"/>
      <c r="T117" s="580">
        <f t="shared" si="12"/>
        <v>6.6666666666666666E-2</v>
      </c>
      <c r="V117" s="218" t="b">
        <v>0</v>
      </c>
      <c r="W117" s="213">
        <f t="shared" si="13"/>
        <v>0</v>
      </c>
    </row>
    <row r="118" spans="1:26" ht="41.25" customHeight="1" thickTop="1" thickBot="1" x14ac:dyDescent="0.3">
      <c r="A118" s="99" t="s">
        <v>425</v>
      </c>
      <c r="B118" s="100"/>
      <c r="C118" s="100"/>
      <c r="D118" s="101" t="s">
        <v>125</v>
      </c>
      <c r="E118" s="101" t="s">
        <v>126</v>
      </c>
      <c r="F118" s="101" t="s">
        <v>127</v>
      </c>
      <c r="G118" s="90"/>
      <c r="H118" s="44" t="s">
        <v>160</v>
      </c>
      <c r="I118" s="114" t="s">
        <v>498</v>
      </c>
      <c r="J118" s="899" t="s">
        <v>499</v>
      </c>
      <c r="K118" s="898"/>
      <c r="L118" s="898"/>
      <c r="M118" s="898"/>
      <c r="N118" s="898"/>
      <c r="O118" s="898"/>
      <c r="P118" s="898"/>
      <c r="Q118" s="898"/>
      <c r="R118" s="93"/>
      <c r="S118" s="103"/>
      <c r="T118" s="580">
        <f t="shared" si="12"/>
        <v>6.6666666666666666E-2</v>
      </c>
      <c r="V118" s="218" t="b">
        <v>0</v>
      </c>
      <c r="W118" s="213">
        <f t="shared" si="13"/>
        <v>0</v>
      </c>
    </row>
    <row r="119" spans="1:26" ht="41.25" customHeight="1" thickTop="1" thickBot="1" x14ac:dyDescent="0.3">
      <c r="A119" s="99" t="s">
        <v>425</v>
      </c>
      <c r="B119" s="100"/>
      <c r="C119" s="100"/>
      <c r="D119" s="101" t="s">
        <v>125</v>
      </c>
      <c r="E119" s="101" t="s">
        <v>126</v>
      </c>
      <c r="F119" s="101" t="s">
        <v>127</v>
      </c>
      <c r="G119" s="90"/>
      <c r="H119" s="44" t="s">
        <v>160</v>
      </c>
      <c r="I119" s="114" t="s">
        <v>500</v>
      </c>
      <c r="J119" s="899" t="s">
        <v>501</v>
      </c>
      <c r="K119" s="898"/>
      <c r="L119" s="898"/>
      <c r="M119" s="898"/>
      <c r="N119" s="898"/>
      <c r="O119" s="898"/>
      <c r="P119" s="898"/>
      <c r="Q119" s="898"/>
      <c r="R119" s="93"/>
      <c r="S119" s="103"/>
      <c r="T119" s="580">
        <f t="shared" si="12"/>
        <v>6.6666666666666666E-2</v>
      </c>
      <c r="V119" s="218" t="b">
        <v>0</v>
      </c>
      <c r="W119" s="213">
        <f t="shared" si="13"/>
        <v>0</v>
      </c>
    </row>
    <row r="120" spans="1:26" ht="41.25" customHeight="1" thickTop="1" thickBot="1" x14ac:dyDescent="0.3">
      <c r="A120" s="99" t="s">
        <v>123</v>
      </c>
      <c r="B120" s="100"/>
      <c r="C120" s="101" t="s">
        <v>124</v>
      </c>
      <c r="D120" s="101" t="s">
        <v>125</v>
      </c>
      <c r="E120" s="101" t="s">
        <v>126</v>
      </c>
      <c r="F120" s="101" t="s">
        <v>127</v>
      </c>
      <c r="G120" s="90"/>
      <c r="H120" s="40" t="s">
        <v>160</v>
      </c>
      <c r="I120" s="114" t="s">
        <v>163</v>
      </c>
      <c r="J120" s="758" t="s">
        <v>164</v>
      </c>
      <c r="K120" s="788"/>
      <c r="L120" s="788"/>
      <c r="M120" s="788"/>
      <c r="N120" s="788"/>
      <c r="O120" s="788"/>
      <c r="P120" s="788"/>
      <c r="Q120" s="788"/>
      <c r="R120" s="110"/>
      <c r="S120" s="103"/>
      <c r="T120" s="580">
        <f t="shared" si="12"/>
        <v>6.6666666666666666E-2</v>
      </c>
      <c r="V120" s="218" t="b">
        <v>0</v>
      </c>
      <c r="W120" s="213">
        <f t="shared" si="13"/>
        <v>0</v>
      </c>
    </row>
    <row r="121" spans="1:26" ht="22.5" customHeight="1" thickTop="1" x14ac:dyDescent="0.25">
      <c r="A121" s="88"/>
      <c r="B121" s="88"/>
      <c r="C121" s="88"/>
      <c r="D121" s="88"/>
      <c r="E121" s="88"/>
      <c r="F121" s="89"/>
      <c r="G121" s="90"/>
      <c r="H121" s="90"/>
      <c r="I121" s="89"/>
      <c r="J121" s="90"/>
      <c r="K121" s="90"/>
      <c r="L121" s="90"/>
      <c r="M121" s="90"/>
      <c r="N121" s="90"/>
      <c r="O121" s="90"/>
      <c r="P121" s="90"/>
      <c r="Q121" s="90"/>
      <c r="R121" s="90"/>
      <c r="S121" s="90"/>
    </row>
    <row r="122" spans="1:26" ht="22.5" customHeight="1" x14ac:dyDescent="0.25">
      <c r="A122" s="117"/>
      <c r="B122" s="29"/>
      <c r="C122" s="90"/>
      <c r="D122" s="90"/>
      <c r="E122" s="90"/>
      <c r="F122" s="90"/>
      <c r="G122" s="90"/>
      <c r="H122" s="90"/>
      <c r="I122" s="111"/>
      <c r="J122" s="90"/>
      <c r="K122" s="90"/>
      <c r="L122" s="90"/>
      <c r="M122" s="90"/>
      <c r="N122" s="90"/>
      <c r="O122" s="90"/>
      <c r="P122" s="90"/>
      <c r="Q122" s="90"/>
      <c r="R122" s="93"/>
      <c r="S122" s="90"/>
    </row>
    <row r="123" spans="1:26" ht="30" customHeight="1" thickBot="1" x14ac:dyDescent="0.3">
      <c r="A123" s="117"/>
      <c r="B123" s="29"/>
      <c r="C123" s="90"/>
      <c r="D123" s="90"/>
      <c r="E123" s="90"/>
      <c r="F123" s="90"/>
      <c r="G123" s="90"/>
      <c r="H123" s="699" t="s">
        <v>165</v>
      </c>
      <c r="I123" s="699"/>
      <c r="J123" s="699"/>
      <c r="K123" s="699"/>
      <c r="L123" s="699"/>
      <c r="M123" s="699"/>
      <c r="N123" s="699"/>
      <c r="O123" s="699"/>
      <c r="P123" s="699"/>
      <c r="Q123" s="699"/>
      <c r="R123" s="699"/>
      <c r="S123" s="700"/>
    </row>
    <row r="124" spans="1:26" ht="7.5" customHeight="1" thickTop="1" x14ac:dyDescent="0.25">
      <c r="A124" s="90"/>
      <c r="B124" s="29"/>
      <c r="C124" s="90"/>
      <c r="D124" s="90"/>
      <c r="E124" s="90"/>
      <c r="F124" s="90"/>
      <c r="G124" s="90"/>
      <c r="H124" s="90"/>
      <c r="I124" s="89"/>
      <c r="J124" s="92"/>
      <c r="K124" s="90"/>
      <c r="L124" s="90"/>
      <c r="M124" s="90"/>
      <c r="N124" s="90"/>
      <c r="O124" s="90"/>
      <c r="P124" s="90"/>
      <c r="Q124" s="90"/>
      <c r="R124" s="93"/>
      <c r="S124" s="90"/>
    </row>
    <row r="125" spans="1:26" ht="106.5" customHeight="1" thickBot="1" x14ac:dyDescent="0.4">
      <c r="A125" s="90"/>
      <c r="B125" s="27"/>
      <c r="C125" s="90"/>
      <c r="D125" s="90"/>
      <c r="E125" s="90"/>
      <c r="F125" s="90"/>
      <c r="G125" s="90"/>
      <c r="H125" s="651" t="s">
        <v>166</v>
      </c>
      <c r="I125" s="789"/>
      <c r="J125" s="789"/>
      <c r="K125" s="789"/>
      <c r="L125" s="789"/>
      <c r="M125" s="789"/>
      <c r="N125" s="789"/>
      <c r="O125" s="789"/>
      <c r="P125" s="789"/>
      <c r="Q125" s="789"/>
      <c r="R125" s="789"/>
      <c r="S125" s="790"/>
      <c r="Y125" s="221"/>
      <c r="Z125" s="222">
        <f>AVERAGE(Z132:Z245)</f>
        <v>0</v>
      </c>
    </row>
    <row r="126" spans="1:26" ht="7.5" customHeight="1" thickTop="1" x14ac:dyDescent="0.25">
      <c r="A126" s="90"/>
      <c r="B126" s="27"/>
      <c r="C126" s="90"/>
      <c r="D126" s="90"/>
      <c r="E126" s="90"/>
      <c r="F126" s="90"/>
      <c r="G126" s="90"/>
      <c r="H126" s="94"/>
      <c r="I126" s="95"/>
      <c r="J126" s="94"/>
      <c r="K126" s="94"/>
      <c r="L126" s="94"/>
      <c r="M126" s="94"/>
      <c r="N126" s="94"/>
      <c r="O126" s="94"/>
      <c r="P126" s="94"/>
      <c r="Q126" s="94"/>
      <c r="R126" s="94"/>
      <c r="S126" s="94"/>
    </row>
    <row r="127" spans="1:26" ht="22.5" customHeight="1" thickBot="1" x14ac:dyDescent="0.3">
      <c r="A127" s="90"/>
      <c r="B127" s="27"/>
      <c r="C127" s="90"/>
      <c r="D127" s="90"/>
      <c r="E127" s="90"/>
      <c r="F127" s="90"/>
      <c r="G127" s="90"/>
      <c r="H127" s="791" t="s">
        <v>117</v>
      </c>
      <c r="I127" s="792"/>
      <c r="J127" s="685" t="s">
        <v>167</v>
      </c>
      <c r="K127" s="793"/>
      <c r="L127" s="793"/>
      <c r="M127" s="793"/>
      <c r="N127" s="793"/>
      <c r="O127" s="793"/>
      <c r="P127" s="793"/>
      <c r="Q127" s="793"/>
      <c r="R127" s="793"/>
      <c r="S127" s="794"/>
      <c r="V127" s="372" t="s">
        <v>945</v>
      </c>
      <c r="W127" s="250">
        <f>(U132+U134)/2</f>
        <v>1</v>
      </c>
    </row>
    <row r="128" spans="1:26" ht="7.5" customHeight="1" thickTop="1" x14ac:dyDescent="0.25">
      <c r="A128" s="90"/>
      <c r="B128" s="29"/>
      <c r="C128" s="90"/>
      <c r="D128" s="90"/>
      <c r="E128" s="90"/>
      <c r="F128" s="90"/>
      <c r="G128" s="90"/>
      <c r="H128" s="90"/>
      <c r="I128" s="89"/>
      <c r="J128" s="92"/>
      <c r="K128" s="90"/>
      <c r="L128" s="90"/>
      <c r="M128" s="90"/>
      <c r="N128" s="90"/>
      <c r="O128" s="90"/>
      <c r="P128" s="90"/>
      <c r="Q128" s="90"/>
      <c r="R128" s="93"/>
      <c r="S128" s="90"/>
    </row>
    <row r="129" spans="1:26" ht="85.5" customHeight="1" thickBot="1" x14ac:dyDescent="0.3">
      <c r="A129" s="90"/>
      <c r="B129" s="27"/>
      <c r="C129" s="90"/>
      <c r="D129" s="90"/>
      <c r="E129" s="90"/>
      <c r="F129" s="90"/>
      <c r="G129" s="90"/>
      <c r="H129" s="658" t="s">
        <v>168</v>
      </c>
      <c r="I129" s="786"/>
      <c r="J129" s="786"/>
      <c r="K129" s="786"/>
      <c r="L129" s="786"/>
      <c r="M129" s="786"/>
      <c r="N129" s="786"/>
      <c r="O129" s="786"/>
      <c r="P129" s="786"/>
      <c r="Q129" s="786"/>
      <c r="R129" s="786"/>
      <c r="S129" s="787"/>
    </row>
    <row r="130" spans="1:26" ht="12.75" customHeight="1" thickTop="1" x14ac:dyDescent="0.25">
      <c r="A130" s="90"/>
      <c r="B130" s="27"/>
      <c r="C130" s="90"/>
      <c r="D130" s="90"/>
      <c r="E130" s="90"/>
      <c r="F130" s="90"/>
      <c r="G130" s="90"/>
      <c r="H130" s="90"/>
      <c r="I130" s="111"/>
      <c r="J130" s="90"/>
      <c r="K130" s="90"/>
      <c r="L130" s="90"/>
      <c r="M130" s="90"/>
      <c r="N130" s="90"/>
      <c r="O130" s="90"/>
      <c r="P130" s="90"/>
      <c r="Q130" s="90"/>
      <c r="R130" s="90"/>
      <c r="S130" s="90"/>
    </row>
    <row r="131" spans="1:26" ht="41.25" customHeight="1" thickBot="1" x14ac:dyDescent="0.3">
      <c r="A131" s="96" t="s">
        <v>112</v>
      </c>
      <c r="B131" s="29"/>
      <c r="C131" s="90"/>
      <c r="D131" s="90"/>
      <c r="E131" s="90"/>
      <c r="F131" s="90"/>
      <c r="G131" s="90"/>
      <c r="H131" s="35" t="s">
        <v>120</v>
      </c>
      <c r="I131" s="51" t="s">
        <v>946</v>
      </c>
      <c r="J131" s="36" t="s">
        <v>121</v>
      </c>
      <c r="K131" s="98"/>
      <c r="L131" s="98"/>
      <c r="M131" s="98"/>
      <c r="N131" s="98"/>
      <c r="O131" s="98"/>
      <c r="P131" s="98"/>
      <c r="Q131" s="98"/>
      <c r="R131" s="93"/>
      <c r="S131" s="35" t="s">
        <v>122</v>
      </c>
      <c r="V131" s="210" t="s">
        <v>825</v>
      </c>
      <c r="W131" s="211" t="s">
        <v>826</v>
      </c>
      <c r="X131" s="211" t="s">
        <v>827</v>
      </c>
      <c r="Y131" s="217" t="s">
        <v>833</v>
      </c>
      <c r="Z131" s="225" t="s">
        <v>863</v>
      </c>
    </row>
    <row r="132" spans="1:26" ht="41.25" customHeight="1" thickTop="1" thickBot="1" x14ac:dyDescent="0.3">
      <c r="A132" s="58" t="s">
        <v>123</v>
      </c>
      <c r="B132" s="29"/>
      <c r="C132" s="101" t="s">
        <v>124</v>
      </c>
      <c r="D132" s="101" t="s">
        <v>125</v>
      </c>
      <c r="E132" s="101" t="s">
        <v>126</v>
      </c>
      <c r="F132" s="101" t="s">
        <v>127</v>
      </c>
      <c r="G132" s="90"/>
      <c r="H132" s="59" t="s">
        <v>128</v>
      </c>
      <c r="I132" s="102" t="s">
        <v>129</v>
      </c>
      <c r="J132" s="669" t="s">
        <v>169</v>
      </c>
      <c r="K132" s="670"/>
      <c r="L132" s="670"/>
      <c r="M132" s="670"/>
      <c r="N132" s="670"/>
      <c r="O132" s="670"/>
      <c r="P132" s="670"/>
      <c r="Q132" s="670"/>
      <c r="R132" s="231"/>
      <c r="S132" s="118"/>
      <c r="T132" s="580">
        <v>1</v>
      </c>
      <c r="U132" s="575">
        <f>T132</f>
        <v>1</v>
      </c>
      <c r="V132" s="218" t="b">
        <v>0</v>
      </c>
      <c r="W132" s="213">
        <f>IF(V132=TRUE,$X$132,0)</f>
        <v>0</v>
      </c>
      <c r="X132" s="218">
        <v>1</v>
      </c>
      <c r="Y132" s="221">
        <f>SUM(W132)</f>
        <v>0</v>
      </c>
      <c r="Z132" s="220">
        <f>Y132/1</f>
        <v>0</v>
      </c>
    </row>
    <row r="133" spans="1:26" ht="41.25" customHeight="1" thickTop="1" thickBot="1" x14ac:dyDescent="0.3">
      <c r="A133" s="58" t="s">
        <v>123</v>
      </c>
      <c r="B133" s="29"/>
      <c r="C133" s="93"/>
      <c r="D133" s="93"/>
      <c r="E133" s="93"/>
      <c r="F133" s="93"/>
      <c r="G133" s="90"/>
      <c r="H133" s="59" t="s">
        <v>131</v>
      </c>
      <c r="I133" s="102" t="s">
        <v>132</v>
      </c>
      <c r="J133" s="763" t="s">
        <v>247</v>
      </c>
      <c r="K133" s="764"/>
      <c r="L133" s="764"/>
      <c r="M133" s="764"/>
      <c r="N133" s="764"/>
      <c r="O133" s="764"/>
      <c r="P133" s="764"/>
      <c r="Q133" s="764"/>
      <c r="R133" s="119"/>
      <c r="S133" s="108"/>
      <c r="V133" s="472" t="b">
        <f>IF(AND(V134=TRUE, V135=TRUE),TRUE, FALSE)</f>
        <v>0</v>
      </c>
    </row>
    <row r="134" spans="1:26" ht="51" customHeight="1" thickTop="1" thickBot="1" x14ac:dyDescent="0.3">
      <c r="A134" s="58" t="s">
        <v>123</v>
      </c>
      <c r="B134" s="29"/>
      <c r="C134" s="116"/>
      <c r="D134" s="101" t="s">
        <v>125</v>
      </c>
      <c r="E134" s="101" t="s">
        <v>126</v>
      </c>
      <c r="F134" s="101" t="s">
        <v>127</v>
      </c>
      <c r="G134" s="90"/>
      <c r="H134" s="59" t="s">
        <v>131</v>
      </c>
      <c r="I134" s="114" t="s">
        <v>219</v>
      </c>
      <c r="J134" s="773" t="s">
        <v>248</v>
      </c>
      <c r="K134" s="774"/>
      <c r="L134" s="774"/>
      <c r="M134" s="774"/>
      <c r="N134" s="774"/>
      <c r="O134" s="774"/>
      <c r="P134" s="774"/>
      <c r="Q134" s="774"/>
      <c r="R134" s="112"/>
      <c r="S134" s="118"/>
      <c r="T134" s="580">
        <f>1/4</f>
        <v>0.25</v>
      </c>
      <c r="U134" s="575">
        <f>T134+T135+T137+T138</f>
        <v>1</v>
      </c>
      <c r="V134" s="218" t="b">
        <v>0</v>
      </c>
      <c r="W134" s="213">
        <f>IF(V134=TRUE,$X$134,0)</f>
        <v>0</v>
      </c>
      <c r="X134" s="218">
        <v>0.25</v>
      </c>
      <c r="Y134" s="221">
        <f>SUM(W134:W138)</f>
        <v>0</v>
      </c>
      <c r="Z134" s="220">
        <f>Y134/1</f>
        <v>0</v>
      </c>
    </row>
    <row r="135" spans="1:26" ht="41.25" customHeight="1" thickTop="1" thickBot="1" x14ac:dyDescent="0.3">
      <c r="A135" s="58" t="s">
        <v>123</v>
      </c>
      <c r="B135" s="29"/>
      <c r="C135" s="116"/>
      <c r="D135" s="101" t="s">
        <v>125</v>
      </c>
      <c r="E135" s="101" t="s">
        <v>126</v>
      </c>
      <c r="F135" s="101" t="s">
        <v>127</v>
      </c>
      <c r="G135" s="90"/>
      <c r="H135" s="59" t="s">
        <v>131</v>
      </c>
      <c r="I135" s="114" t="s">
        <v>134</v>
      </c>
      <c r="J135" s="775" t="s">
        <v>249</v>
      </c>
      <c r="K135" s="776"/>
      <c r="L135" s="776"/>
      <c r="M135" s="776"/>
      <c r="N135" s="776"/>
      <c r="O135" s="776"/>
      <c r="P135" s="776"/>
      <c r="Q135" s="776"/>
      <c r="R135" s="120"/>
      <c r="S135" s="118"/>
      <c r="T135" s="580">
        <f>1/4</f>
        <v>0.25</v>
      </c>
      <c r="V135" s="218" t="b">
        <v>0</v>
      </c>
      <c r="W135" s="213">
        <f>IF(V135=TRUE,$X$134,0)</f>
        <v>0</v>
      </c>
    </row>
    <row r="136" spans="1:26" ht="41.25" customHeight="1" thickTop="1" thickBot="1" x14ac:dyDescent="0.3">
      <c r="A136" s="58" t="s">
        <v>347</v>
      </c>
      <c r="B136" s="29"/>
      <c r="C136" s="116"/>
      <c r="D136" s="116"/>
      <c r="E136" s="116"/>
      <c r="F136" s="116"/>
      <c r="G136" s="90"/>
      <c r="H136" s="59" t="s">
        <v>131</v>
      </c>
      <c r="I136" s="106" t="s">
        <v>272</v>
      </c>
      <c r="J136" s="912" t="s">
        <v>396</v>
      </c>
      <c r="K136" s="913"/>
      <c r="L136" s="913"/>
      <c r="M136" s="913"/>
      <c r="N136" s="913"/>
      <c r="O136" s="913"/>
      <c r="P136" s="913"/>
      <c r="Q136" s="913"/>
      <c r="R136" s="107"/>
      <c r="S136" s="142"/>
      <c r="V136" s="472" t="b">
        <f>IF(AND(V137=TRUE, V138=TRUE),TRUE, FALSE)</f>
        <v>0</v>
      </c>
    </row>
    <row r="137" spans="1:26" ht="41.25" customHeight="1" thickTop="1" thickBot="1" x14ac:dyDescent="0.3">
      <c r="A137" s="58" t="s">
        <v>347</v>
      </c>
      <c r="B137" s="29"/>
      <c r="C137" s="116"/>
      <c r="D137" s="101" t="s">
        <v>125</v>
      </c>
      <c r="E137" s="101" t="s">
        <v>126</v>
      </c>
      <c r="F137" s="101" t="s">
        <v>127</v>
      </c>
      <c r="G137" s="90"/>
      <c r="H137" s="59" t="s">
        <v>131</v>
      </c>
      <c r="I137" s="114" t="s">
        <v>274</v>
      </c>
      <c r="J137" s="914" t="s">
        <v>397</v>
      </c>
      <c r="K137" s="915"/>
      <c r="L137" s="915"/>
      <c r="M137" s="915"/>
      <c r="N137" s="915"/>
      <c r="O137" s="915"/>
      <c r="P137" s="915"/>
      <c r="Q137" s="915"/>
      <c r="R137" s="124"/>
      <c r="S137" s="118"/>
      <c r="T137" s="580">
        <f>1/4</f>
        <v>0.25</v>
      </c>
      <c r="V137" s="218" t="b">
        <v>0</v>
      </c>
      <c r="W137" s="213">
        <f>IF(V137=TRUE,$X$134,0)</f>
        <v>0</v>
      </c>
    </row>
    <row r="138" spans="1:26" ht="41.25" customHeight="1" thickTop="1" thickBot="1" x14ac:dyDescent="0.3">
      <c r="A138" s="58" t="s">
        <v>347</v>
      </c>
      <c r="B138" s="29"/>
      <c r="C138" s="116"/>
      <c r="D138" s="101" t="s">
        <v>125</v>
      </c>
      <c r="E138" s="101" t="s">
        <v>126</v>
      </c>
      <c r="F138" s="101" t="s">
        <v>127</v>
      </c>
      <c r="G138" s="90"/>
      <c r="H138" s="59" t="s">
        <v>131</v>
      </c>
      <c r="I138" s="114" t="s">
        <v>398</v>
      </c>
      <c r="J138" s="771" t="s">
        <v>399</v>
      </c>
      <c r="K138" s="772"/>
      <c r="L138" s="772"/>
      <c r="M138" s="772"/>
      <c r="N138" s="772"/>
      <c r="O138" s="772"/>
      <c r="P138" s="772"/>
      <c r="Q138" s="772"/>
      <c r="R138" s="121"/>
      <c r="S138" s="118"/>
      <c r="T138" s="580">
        <f>1/4</f>
        <v>0.25</v>
      </c>
      <c r="V138" s="218" t="b">
        <v>0</v>
      </c>
      <c r="W138" s="213">
        <f>IF(V138=TRUE,$X$134,0)</f>
        <v>0</v>
      </c>
    </row>
    <row r="139" spans="1:26" ht="21.75" customHeight="1" thickTop="1" x14ac:dyDescent="0.25">
      <c r="A139" s="88"/>
      <c r="B139" s="88"/>
      <c r="C139" s="88"/>
      <c r="D139" s="88"/>
      <c r="E139" s="88"/>
      <c r="F139" s="89"/>
      <c r="G139" s="90"/>
      <c r="H139" s="90"/>
      <c r="I139" s="89"/>
      <c r="J139" s="90"/>
      <c r="K139" s="90"/>
      <c r="L139" s="90"/>
      <c r="M139" s="90"/>
      <c r="N139" s="90"/>
      <c r="O139" s="90"/>
      <c r="P139" s="90"/>
      <c r="Q139" s="90"/>
      <c r="R139" s="90"/>
      <c r="S139" s="90"/>
    </row>
    <row r="140" spans="1:26" ht="22.5" customHeight="1" thickBot="1" x14ac:dyDescent="0.3">
      <c r="A140" s="29"/>
      <c r="B140" s="29"/>
      <c r="C140" s="93"/>
      <c r="D140" s="93"/>
      <c r="E140" s="93"/>
      <c r="F140" s="93"/>
      <c r="G140" s="90"/>
      <c r="H140" s="653" t="s">
        <v>117</v>
      </c>
      <c r="I140" s="654"/>
      <c r="J140" s="685" t="s">
        <v>170</v>
      </c>
      <c r="K140" s="686"/>
      <c r="L140" s="686"/>
      <c r="M140" s="686"/>
      <c r="N140" s="686"/>
      <c r="O140" s="686"/>
      <c r="P140" s="686"/>
      <c r="Q140" s="686"/>
      <c r="R140" s="686"/>
      <c r="S140" s="687"/>
      <c r="V140" s="372" t="s">
        <v>945</v>
      </c>
      <c r="W140" s="250">
        <f>(U145+U147+U150+U153)/4</f>
        <v>1</v>
      </c>
    </row>
    <row r="141" spans="1:26" ht="6.75" customHeight="1" thickTop="1" x14ac:dyDescent="0.25">
      <c r="A141" s="29"/>
      <c r="B141" s="29"/>
      <c r="C141" s="93"/>
      <c r="D141" s="93"/>
      <c r="E141" s="93"/>
      <c r="F141" s="93"/>
      <c r="G141" s="90"/>
      <c r="H141" s="28"/>
      <c r="I141" s="50"/>
      <c r="J141" s="28"/>
      <c r="K141" s="28"/>
      <c r="L141" s="28"/>
      <c r="M141" s="28"/>
      <c r="N141" s="28"/>
      <c r="O141" s="28"/>
      <c r="P141" s="28"/>
      <c r="Q141" s="28"/>
      <c r="R141" s="30"/>
      <c r="S141" s="28"/>
    </row>
    <row r="142" spans="1:26" ht="102" customHeight="1" thickBot="1" x14ac:dyDescent="0.3">
      <c r="A142" s="29"/>
      <c r="B142" s="29"/>
      <c r="C142" s="93"/>
      <c r="D142" s="93"/>
      <c r="E142" s="93"/>
      <c r="F142" s="93"/>
      <c r="G142" s="90"/>
      <c r="H142" s="658" t="s">
        <v>171</v>
      </c>
      <c r="I142" s="659"/>
      <c r="J142" s="659"/>
      <c r="K142" s="659"/>
      <c r="L142" s="659"/>
      <c r="M142" s="659"/>
      <c r="N142" s="659"/>
      <c r="O142" s="659"/>
      <c r="P142" s="659"/>
      <c r="Q142" s="659"/>
      <c r="R142" s="659"/>
      <c r="S142" s="660"/>
    </row>
    <row r="143" spans="1:26" ht="7.5" customHeight="1" thickTop="1" x14ac:dyDescent="0.25">
      <c r="A143" s="27"/>
      <c r="B143" s="29"/>
      <c r="C143" s="93"/>
      <c r="D143" s="93"/>
      <c r="E143" s="93"/>
      <c r="F143" s="93"/>
      <c r="G143" s="90"/>
      <c r="H143" s="90"/>
      <c r="I143" s="111"/>
      <c r="J143" s="90"/>
      <c r="K143" s="90"/>
      <c r="L143" s="90"/>
      <c r="M143" s="90"/>
      <c r="N143" s="90"/>
      <c r="O143" s="90"/>
      <c r="P143" s="90"/>
      <c r="Q143" s="90"/>
      <c r="R143" s="90"/>
      <c r="S143" s="90"/>
    </row>
    <row r="144" spans="1:26" ht="41.25" customHeight="1" thickBot="1" x14ac:dyDescent="0.3">
      <c r="A144" s="29"/>
      <c r="B144" s="29"/>
      <c r="C144" s="93"/>
      <c r="D144" s="112"/>
      <c r="E144" s="112"/>
      <c r="F144" s="112"/>
      <c r="G144" s="90"/>
      <c r="H144" s="35" t="s">
        <v>120</v>
      </c>
      <c r="I144" s="51" t="s">
        <v>946</v>
      </c>
      <c r="J144" s="36" t="s">
        <v>121</v>
      </c>
      <c r="K144" s="98"/>
      <c r="L144" s="98"/>
      <c r="M144" s="98"/>
      <c r="N144" s="98"/>
      <c r="O144" s="98"/>
      <c r="P144" s="98"/>
      <c r="Q144" s="98"/>
      <c r="R144" s="93"/>
      <c r="S144" s="35" t="s">
        <v>122</v>
      </c>
      <c r="V144" s="210" t="s">
        <v>825</v>
      </c>
      <c r="W144" s="211" t="s">
        <v>826</v>
      </c>
      <c r="X144" s="211" t="s">
        <v>827</v>
      </c>
      <c r="Y144" s="217" t="s">
        <v>834</v>
      </c>
      <c r="Z144" s="225" t="s">
        <v>863</v>
      </c>
    </row>
    <row r="145" spans="1:27" ht="53.25" customHeight="1" thickTop="1" thickBot="1" x14ac:dyDescent="0.3">
      <c r="A145" s="58" t="s">
        <v>123</v>
      </c>
      <c r="B145" s="29"/>
      <c r="C145" s="101" t="s">
        <v>124</v>
      </c>
      <c r="D145" s="101" t="s">
        <v>125</v>
      </c>
      <c r="E145" s="101" t="s">
        <v>126</v>
      </c>
      <c r="F145" s="101" t="s">
        <v>127</v>
      </c>
      <c r="G145" s="90"/>
      <c r="H145" s="59" t="s">
        <v>128</v>
      </c>
      <c r="I145" s="102" t="s">
        <v>136</v>
      </c>
      <c r="J145" s="669" t="s">
        <v>949</v>
      </c>
      <c r="K145" s="670"/>
      <c r="L145" s="670"/>
      <c r="M145" s="670"/>
      <c r="N145" s="670"/>
      <c r="O145" s="670"/>
      <c r="P145" s="670"/>
      <c r="Q145" s="670"/>
      <c r="R145" s="231"/>
      <c r="S145" s="118"/>
      <c r="T145" s="580">
        <v>1</v>
      </c>
      <c r="U145" s="575">
        <f>T145</f>
        <v>1</v>
      </c>
      <c r="V145" s="218" t="b">
        <v>0</v>
      </c>
      <c r="W145" s="213">
        <f>IF(V145=TRUE,$X$145,0)</f>
        <v>0</v>
      </c>
      <c r="X145" s="218">
        <v>1</v>
      </c>
      <c r="Y145" s="221">
        <f>SUM(W145)</f>
        <v>0</v>
      </c>
      <c r="Z145" s="220">
        <f>Y145/1</f>
        <v>0</v>
      </c>
    </row>
    <row r="146" spans="1:27" ht="41.25" customHeight="1" thickTop="1" thickBot="1" x14ac:dyDescent="0.3">
      <c r="A146" s="58" t="s">
        <v>123</v>
      </c>
      <c r="B146" s="29"/>
      <c r="C146" s="112"/>
      <c r="D146" s="93"/>
      <c r="E146" s="93"/>
      <c r="F146" s="93"/>
      <c r="G146" s="90"/>
      <c r="H146" s="59" t="s">
        <v>131</v>
      </c>
      <c r="I146" s="102" t="s">
        <v>138</v>
      </c>
      <c r="J146" s="689" t="s">
        <v>172</v>
      </c>
      <c r="K146" s="760"/>
      <c r="L146" s="760"/>
      <c r="M146" s="760"/>
      <c r="N146" s="760"/>
      <c r="O146" s="760"/>
      <c r="P146" s="760"/>
      <c r="Q146" s="760"/>
      <c r="R146" s="107"/>
      <c r="S146" s="52"/>
      <c r="V146" s="472" t="b">
        <f>IF(AND(V147=TRUE, V148=TRUE),TRUE, FALSE)</f>
        <v>0</v>
      </c>
    </row>
    <row r="147" spans="1:27" ht="41.25" customHeight="1" thickTop="1" thickBot="1" x14ac:dyDescent="0.3">
      <c r="A147" s="58" t="s">
        <v>123</v>
      </c>
      <c r="B147" s="29"/>
      <c r="C147" s="101" t="s">
        <v>124</v>
      </c>
      <c r="D147" s="101" t="s">
        <v>125</v>
      </c>
      <c r="E147" s="101" t="s">
        <v>126</v>
      </c>
      <c r="F147" s="101" t="s">
        <v>127</v>
      </c>
      <c r="G147" s="90"/>
      <c r="H147" s="59" t="s">
        <v>131</v>
      </c>
      <c r="I147" s="114" t="s">
        <v>173</v>
      </c>
      <c r="J147" s="781" t="s">
        <v>174</v>
      </c>
      <c r="K147" s="785"/>
      <c r="L147" s="785"/>
      <c r="M147" s="785"/>
      <c r="N147" s="785"/>
      <c r="O147" s="785"/>
      <c r="P147" s="785"/>
      <c r="Q147" s="785"/>
      <c r="R147" s="93"/>
      <c r="S147" s="118"/>
      <c r="T147" s="580">
        <v>0.5</v>
      </c>
      <c r="U147" s="575">
        <f>T147+T148</f>
        <v>1</v>
      </c>
      <c r="V147" s="218" t="b">
        <v>0</v>
      </c>
      <c r="W147" s="213">
        <f>IF(V147=TRUE,$X$147,0)</f>
        <v>0</v>
      </c>
      <c r="X147" s="218">
        <v>0.5</v>
      </c>
      <c r="Y147" s="221">
        <f>SUM(W147:W148)</f>
        <v>0</v>
      </c>
      <c r="Z147" s="220">
        <f>Y147/1</f>
        <v>0</v>
      </c>
    </row>
    <row r="148" spans="1:27" ht="71.25" customHeight="1" thickTop="1" thickBot="1" x14ac:dyDescent="0.3">
      <c r="A148" s="58" t="s">
        <v>123</v>
      </c>
      <c r="B148" s="29"/>
      <c r="C148" s="101" t="s">
        <v>124</v>
      </c>
      <c r="D148" s="101" t="s">
        <v>125</v>
      </c>
      <c r="E148" s="101" t="s">
        <v>126</v>
      </c>
      <c r="F148" s="101" t="s">
        <v>127</v>
      </c>
      <c r="G148" s="90"/>
      <c r="H148" s="59" t="s">
        <v>131</v>
      </c>
      <c r="I148" s="114" t="s">
        <v>140</v>
      </c>
      <c r="J148" s="775" t="s">
        <v>175</v>
      </c>
      <c r="K148" s="776"/>
      <c r="L148" s="776"/>
      <c r="M148" s="776"/>
      <c r="N148" s="776"/>
      <c r="O148" s="776"/>
      <c r="P148" s="776"/>
      <c r="Q148" s="776"/>
      <c r="R148" s="121"/>
      <c r="S148" s="118"/>
      <c r="T148" s="580">
        <v>0.5</v>
      </c>
      <c r="V148" s="218" t="b">
        <v>0</v>
      </c>
      <c r="W148" s="213">
        <f>IF(V148=TRUE,$X$147,0)</f>
        <v>0</v>
      </c>
    </row>
    <row r="149" spans="1:27" ht="55.5" customHeight="1" thickTop="1" thickBot="1" x14ac:dyDescent="0.3">
      <c r="A149" s="58" t="s">
        <v>123</v>
      </c>
      <c r="B149" s="29"/>
      <c r="C149" s="93"/>
      <c r="D149" s="93"/>
      <c r="E149" s="93"/>
      <c r="F149" s="93"/>
      <c r="G149" s="90"/>
      <c r="H149" s="59" t="s">
        <v>250</v>
      </c>
      <c r="I149" s="102" t="s">
        <v>251</v>
      </c>
      <c r="J149" s="763" t="s">
        <v>252</v>
      </c>
      <c r="K149" s="764"/>
      <c r="L149" s="764"/>
      <c r="M149" s="764"/>
      <c r="N149" s="764"/>
      <c r="O149" s="764"/>
      <c r="P149" s="764"/>
      <c r="Q149" s="764"/>
      <c r="R149" s="107"/>
      <c r="S149" s="108"/>
      <c r="V149" s="472" t="b">
        <f>IF(AND(V150=TRUE, V151=TRUE),TRUE, FALSE)</f>
        <v>0</v>
      </c>
    </row>
    <row r="150" spans="1:27" ht="52.5" customHeight="1" thickTop="1" thickBot="1" x14ac:dyDescent="0.3">
      <c r="A150" s="58" t="s">
        <v>123</v>
      </c>
      <c r="B150" s="29"/>
      <c r="C150" s="116"/>
      <c r="D150" s="101" t="s">
        <v>125</v>
      </c>
      <c r="E150" s="101" t="s">
        <v>126</v>
      </c>
      <c r="F150" s="101" t="s">
        <v>127</v>
      </c>
      <c r="G150" s="90"/>
      <c r="H150" s="59" t="s">
        <v>250</v>
      </c>
      <c r="I150" s="114" t="s">
        <v>253</v>
      </c>
      <c r="J150" s="781" t="s">
        <v>254</v>
      </c>
      <c r="K150" s="782"/>
      <c r="L150" s="782"/>
      <c r="M150" s="782"/>
      <c r="N150" s="782"/>
      <c r="O150" s="782"/>
      <c r="P150" s="782"/>
      <c r="Q150" s="782"/>
      <c r="R150" s="93"/>
      <c r="S150" s="118"/>
      <c r="T150" s="580">
        <v>0.5</v>
      </c>
      <c r="U150" s="575">
        <f>T150+T151</f>
        <v>1</v>
      </c>
      <c r="V150" s="218" t="b">
        <v>0</v>
      </c>
      <c r="W150" s="213">
        <f>IF(V150=TRUE,$X$150,0)</f>
        <v>0</v>
      </c>
      <c r="X150" s="218">
        <v>0.5</v>
      </c>
      <c r="Y150" s="221">
        <f>SUM(W150:W151)</f>
        <v>0</v>
      </c>
      <c r="Z150" s="220">
        <f>Y150/1</f>
        <v>0</v>
      </c>
    </row>
    <row r="151" spans="1:27" ht="55.5" customHeight="1" thickTop="1" thickBot="1" x14ac:dyDescent="0.3">
      <c r="A151" s="58" t="s">
        <v>123</v>
      </c>
      <c r="B151" s="29"/>
      <c r="C151" s="116"/>
      <c r="D151" s="101" t="s">
        <v>125</v>
      </c>
      <c r="E151" s="101" t="s">
        <v>126</v>
      </c>
      <c r="F151" s="101" t="s">
        <v>127</v>
      </c>
      <c r="G151" s="90"/>
      <c r="H151" s="59" t="s">
        <v>250</v>
      </c>
      <c r="I151" s="114" t="s">
        <v>255</v>
      </c>
      <c r="J151" s="783" t="s">
        <v>256</v>
      </c>
      <c r="K151" s="784"/>
      <c r="L151" s="784"/>
      <c r="M151" s="784"/>
      <c r="N151" s="784"/>
      <c r="O151" s="784"/>
      <c r="P151" s="784"/>
      <c r="Q151" s="784"/>
      <c r="R151" s="121"/>
      <c r="S151" s="118"/>
      <c r="T151" s="580">
        <v>0.5</v>
      </c>
      <c r="V151" s="218" t="b">
        <v>0</v>
      </c>
      <c r="W151" s="213">
        <f>IF(V151=TRUE,$X$150,0)</f>
        <v>0</v>
      </c>
    </row>
    <row r="152" spans="1:27" ht="41.25" customHeight="1" thickTop="1" thickBot="1" x14ac:dyDescent="0.3">
      <c r="A152" s="58" t="s">
        <v>123</v>
      </c>
      <c r="B152" s="29"/>
      <c r="C152" s="93"/>
      <c r="D152" s="93"/>
      <c r="E152" s="93"/>
      <c r="F152" s="93"/>
      <c r="G152" s="90"/>
      <c r="H152" s="59" t="s">
        <v>160</v>
      </c>
      <c r="I152" s="106" t="s">
        <v>278</v>
      </c>
      <c r="J152" s="688" t="s">
        <v>340</v>
      </c>
      <c r="K152" s="760"/>
      <c r="L152" s="760"/>
      <c r="M152" s="760"/>
      <c r="N152" s="760"/>
      <c r="O152" s="760"/>
      <c r="P152" s="760"/>
      <c r="Q152" s="760"/>
      <c r="R152" s="107"/>
      <c r="S152" s="52"/>
      <c r="V152" s="472" t="b">
        <f>IF(AND(V153=TRUE, V154=TRUE),TRUE, FALSE)</f>
        <v>0</v>
      </c>
    </row>
    <row r="153" spans="1:27" ht="41.25" customHeight="1" thickTop="1" thickBot="1" x14ac:dyDescent="0.3">
      <c r="A153" s="58" t="s">
        <v>425</v>
      </c>
      <c r="B153" s="29"/>
      <c r="C153" s="116"/>
      <c r="D153" s="101" t="s">
        <v>125</v>
      </c>
      <c r="E153" s="101" t="s">
        <v>126</v>
      </c>
      <c r="F153" s="101" t="s">
        <v>127</v>
      </c>
      <c r="G153" s="90"/>
      <c r="H153" s="59" t="s">
        <v>160</v>
      </c>
      <c r="I153" s="109" t="s">
        <v>502</v>
      </c>
      <c r="J153" s="781" t="s">
        <v>503</v>
      </c>
      <c r="K153" s="782"/>
      <c r="L153" s="782"/>
      <c r="M153" s="782"/>
      <c r="N153" s="782"/>
      <c r="O153" s="782"/>
      <c r="P153" s="782"/>
      <c r="Q153" s="782"/>
      <c r="R153" s="93"/>
      <c r="S153" s="118"/>
      <c r="T153" s="580">
        <v>0.5</v>
      </c>
      <c r="U153" s="575">
        <f>T153+T154</f>
        <v>1</v>
      </c>
      <c r="V153" s="218" t="b">
        <v>0</v>
      </c>
      <c r="W153" s="213">
        <f>IF(V153=TRUE,$X$153,0)</f>
        <v>0</v>
      </c>
      <c r="X153" s="218">
        <v>0.5</v>
      </c>
      <c r="Y153" s="221">
        <f>SUM(W153:W154)</f>
        <v>0</v>
      </c>
      <c r="Z153" s="220">
        <f>Y153/1</f>
        <v>0</v>
      </c>
    </row>
    <row r="154" spans="1:27" ht="51.75" customHeight="1" thickTop="1" thickBot="1" x14ac:dyDescent="0.3">
      <c r="A154" s="58" t="s">
        <v>425</v>
      </c>
      <c r="B154" s="29"/>
      <c r="C154" s="116"/>
      <c r="D154" s="101" t="s">
        <v>125</v>
      </c>
      <c r="E154" s="101" t="s">
        <v>126</v>
      </c>
      <c r="F154" s="101" t="s">
        <v>127</v>
      </c>
      <c r="G154" s="90"/>
      <c r="H154" s="59" t="s">
        <v>160</v>
      </c>
      <c r="I154" s="109" t="s">
        <v>504</v>
      </c>
      <c r="J154" s="937" t="s">
        <v>505</v>
      </c>
      <c r="K154" s="938"/>
      <c r="L154" s="938"/>
      <c r="M154" s="938"/>
      <c r="N154" s="938"/>
      <c r="O154" s="938"/>
      <c r="P154" s="938"/>
      <c r="Q154" s="938"/>
      <c r="R154" s="121"/>
      <c r="S154" s="118"/>
      <c r="T154" s="580">
        <v>0.5</v>
      </c>
      <c r="V154" s="218" t="b">
        <v>0</v>
      </c>
      <c r="W154" s="213">
        <f>IF(V154=TRUE,$X$153,0)</f>
        <v>0</v>
      </c>
    </row>
    <row r="155" spans="1:27" ht="22.5" customHeight="1" thickTop="1" x14ac:dyDescent="0.25"/>
    <row r="156" spans="1:27" ht="22.5" customHeight="1" x14ac:dyDescent="0.25">
      <c r="A156" s="88"/>
      <c r="B156" s="88"/>
      <c r="C156" s="88"/>
      <c r="D156" s="88"/>
      <c r="E156" s="88"/>
      <c r="F156" s="89"/>
      <c r="G156" s="90"/>
      <c r="H156" s="90"/>
      <c r="I156" s="89"/>
      <c r="J156" s="90"/>
      <c r="K156" s="90"/>
      <c r="L156" s="90"/>
      <c r="M156" s="90"/>
      <c r="N156" s="90"/>
      <c r="O156" s="90"/>
      <c r="P156" s="90"/>
      <c r="Q156" s="90"/>
      <c r="R156" s="90"/>
      <c r="S156" s="90"/>
      <c r="V156" s="390"/>
      <c r="AA156" s="392"/>
    </row>
    <row r="157" spans="1:27" ht="22.5" customHeight="1" thickBot="1" x14ac:dyDescent="0.3">
      <c r="A157" s="27"/>
      <c r="B157" s="29"/>
      <c r="C157" s="93"/>
      <c r="D157" s="93"/>
      <c r="E157" s="93"/>
      <c r="F157" s="93"/>
      <c r="G157" s="90"/>
      <c r="H157" s="699" t="s">
        <v>176</v>
      </c>
      <c r="I157" s="699"/>
      <c r="J157" s="699"/>
      <c r="K157" s="699"/>
      <c r="L157" s="699"/>
      <c r="M157" s="699"/>
      <c r="N157" s="699"/>
      <c r="O157" s="699"/>
      <c r="P157" s="699"/>
      <c r="Q157" s="699"/>
      <c r="R157" s="699"/>
      <c r="S157" s="700"/>
    </row>
    <row r="158" spans="1:27" ht="7.5" customHeight="1" thickTop="1" x14ac:dyDescent="0.25">
      <c r="A158" s="27"/>
      <c r="B158" s="29"/>
      <c r="C158" s="93"/>
      <c r="D158" s="93"/>
      <c r="E158" s="93"/>
      <c r="F158" s="93"/>
      <c r="G158" s="90"/>
      <c r="H158" s="28"/>
      <c r="I158" s="27"/>
      <c r="J158" s="28"/>
      <c r="K158" s="28"/>
      <c r="L158" s="28"/>
      <c r="M158" s="28"/>
      <c r="N158" s="28"/>
      <c r="O158" s="28"/>
      <c r="P158" s="28"/>
      <c r="Q158" s="28"/>
      <c r="R158" s="30"/>
      <c r="S158" s="28"/>
    </row>
    <row r="159" spans="1:27" ht="108" customHeight="1" thickBot="1" x14ac:dyDescent="0.3">
      <c r="A159" s="27"/>
      <c r="B159" s="29"/>
      <c r="C159" s="93"/>
      <c r="D159" s="93"/>
      <c r="E159" s="93"/>
      <c r="F159" s="93"/>
      <c r="G159" s="90"/>
      <c r="H159" s="651" t="s">
        <v>177</v>
      </c>
      <c r="I159" s="651"/>
      <c r="J159" s="651"/>
      <c r="K159" s="651"/>
      <c r="L159" s="651"/>
      <c r="M159" s="651"/>
      <c r="N159" s="651"/>
      <c r="O159" s="651"/>
      <c r="P159" s="651"/>
      <c r="Q159" s="651"/>
      <c r="R159" s="651"/>
      <c r="S159" s="652"/>
    </row>
    <row r="160" spans="1:27" ht="7.5" customHeight="1" thickTop="1" x14ac:dyDescent="0.25">
      <c r="A160" s="27"/>
      <c r="B160" s="29"/>
      <c r="C160" s="93"/>
      <c r="D160" s="93"/>
      <c r="E160" s="93"/>
      <c r="F160" s="93"/>
      <c r="G160" s="90"/>
      <c r="H160" s="32"/>
      <c r="I160" s="31"/>
      <c r="J160" s="32"/>
      <c r="K160" s="32"/>
      <c r="L160" s="32"/>
      <c r="M160" s="32"/>
      <c r="N160" s="32"/>
      <c r="O160" s="32"/>
      <c r="P160" s="32"/>
      <c r="Q160" s="32"/>
      <c r="R160" s="32"/>
      <c r="S160" s="32"/>
    </row>
    <row r="161" spans="1:26" ht="22.5" customHeight="1" thickBot="1" x14ac:dyDescent="0.3">
      <c r="A161" s="27"/>
      <c r="B161" s="29"/>
      <c r="C161" s="93"/>
      <c r="D161" s="93"/>
      <c r="E161" s="93"/>
      <c r="F161" s="93"/>
      <c r="G161" s="90"/>
      <c r="H161" s="653" t="s">
        <v>117</v>
      </c>
      <c r="I161" s="654"/>
      <c r="J161" s="685" t="s">
        <v>178</v>
      </c>
      <c r="K161" s="686"/>
      <c r="L161" s="686"/>
      <c r="M161" s="686"/>
      <c r="N161" s="686"/>
      <c r="O161" s="686"/>
      <c r="P161" s="686"/>
      <c r="Q161" s="686"/>
      <c r="R161" s="686"/>
      <c r="S161" s="687"/>
      <c r="V161" s="373" t="s">
        <v>945</v>
      </c>
      <c r="W161" s="252">
        <f>(U166+U168)/2</f>
        <v>1</v>
      </c>
    </row>
    <row r="162" spans="1:26" ht="7.5" customHeight="1" thickTop="1" x14ac:dyDescent="0.25">
      <c r="A162" s="27"/>
      <c r="B162" s="29"/>
      <c r="C162" s="93"/>
      <c r="D162" s="93"/>
      <c r="E162" s="93"/>
      <c r="F162" s="93"/>
      <c r="G162" s="90"/>
      <c r="H162" s="28"/>
      <c r="I162" s="27"/>
      <c r="J162" s="28"/>
      <c r="K162" s="28"/>
      <c r="L162" s="28"/>
      <c r="M162" s="28"/>
      <c r="N162" s="28"/>
      <c r="O162" s="28"/>
      <c r="P162" s="28"/>
      <c r="Q162" s="28"/>
      <c r="R162" s="30"/>
      <c r="S162" s="28"/>
    </row>
    <row r="163" spans="1:26" ht="123.75" customHeight="1" thickBot="1" x14ac:dyDescent="0.3">
      <c r="A163" s="27"/>
      <c r="B163" s="29"/>
      <c r="C163" s="93"/>
      <c r="D163" s="93"/>
      <c r="E163" s="93"/>
      <c r="F163" s="93"/>
      <c r="G163" s="90"/>
      <c r="H163" s="658" t="s">
        <v>179</v>
      </c>
      <c r="I163" s="659"/>
      <c r="J163" s="659"/>
      <c r="K163" s="659"/>
      <c r="L163" s="659"/>
      <c r="M163" s="659"/>
      <c r="N163" s="659"/>
      <c r="O163" s="659"/>
      <c r="P163" s="659"/>
      <c r="Q163" s="659"/>
      <c r="R163" s="659"/>
      <c r="S163" s="660"/>
    </row>
    <row r="164" spans="1:26" ht="7.5" customHeight="1" thickTop="1" x14ac:dyDescent="0.25">
      <c r="A164" s="27"/>
      <c r="B164" s="29"/>
      <c r="C164" s="93"/>
      <c r="D164" s="93"/>
      <c r="E164" s="93"/>
      <c r="F164" s="93"/>
      <c r="G164" s="90"/>
      <c r="H164" s="90"/>
      <c r="I164" s="111"/>
      <c r="J164" s="90"/>
      <c r="K164" s="90"/>
      <c r="L164" s="90"/>
      <c r="M164" s="90"/>
      <c r="N164" s="90"/>
      <c r="O164" s="90"/>
      <c r="P164" s="90"/>
      <c r="Q164" s="90"/>
      <c r="R164" s="90"/>
      <c r="S164" s="90"/>
    </row>
    <row r="165" spans="1:26" ht="41.25" customHeight="1" thickBot="1" x14ac:dyDescent="0.3">
      <c r="A165" s="29"/>
      <c r="B165" s="29"/>
      <c r="C165" s="93"/>
      <c r="D165" s="93"/>
      <c r="E165" s="93"/>
      <c r="F165" s="93"/>
      <c r="G165" s="90"/>
      <c r="H165" s="35" t="s">
        <v>120</v>
      </c>
      <c r="I165" s="51" t="s">
        <v>946</v>
      </c>
      <c r="J165" s="36" t="s">
        <v>121</v>
      </c>
      <c r="K165" s="98"/>
      <c r="L165" s="98"/>
      <c r="M165" s="98"/>
      <c r="N165" s="98"/>
      <c r="O165" s="98"/>
      <c r="P165" s="98"/>
      <c r="Q165" s="98"/>
      <c r="R165" s="93"/>
      <c r="S165" s="35" t="s">
        <v>122</v>
      </c>
      <c r="V165" s="210" t="s">
        <v>825</v>
      </c>
      <c r="W165" s="211" t="s">
        <v>826</v>
      </c>
      <c r="X165" s="211" t="s">
        <v>827</v>
      </c>
      <c r="Y165" s="217" t="s">
        <v>835</v>
      </c>
      <c r="Z165" s="225" t="s">
        <v>863</v>
      </c>
    </row>
    <row r="166" spans="1:26" ht="54.75" customHeight="1" thickTop="1" thickBot="1" x14ac:dyDescent="0.3">
      <c r="A166" s="58" t="s">
        <v>123</v>
      </c>
      <c r="B166" s="29"/>
      <c r="C166" s="101" t="s">
        <v>124</v>
      </c>
      <c r="D166" s="101" t="s">
        <v>125</v>
      </c>
      <c r="E166" s="101" t="s">
        <v>126</v>
      </c>
      <c r="F166" s="101" t="s">
        <v>127</v>
      </c>
      <c r="G166" s="90"/>
      <c r="H166" s="59" t="s">
        <v>128</v>
      </c>
      <c r="I166" s="102" t="s">
        <v>158</v>
      </c>
      <c r="J166" s="669" t="s">
        <v>180</v>
      </c>
      <c r="K166" s="670"/>
      <c r="L166" s="670"/>
      <c r="M166" s="670"/>
      <c r="N166" s="670"/>
      <c r="O166" s="670"/>
      <c r="P166" s="670"/>
      <c r="Q166" s="670"/>
      <c r="R166" s="231"/>
      <c r="S166" s="118"/>
      <c r="T166" s="580">
        <v>1</v>
      </c>
      <c r="U166" s="575">
        <f>T166</f>
        <v>1</v>
      </c>
      <c r="V166" s="218" t="b">
        <v>0</v>
      </c>
      <c r="W166" s="213">
        <f>IF(V166=TRUE,$X$166,0)</f>
        <v>0</v>
      </c>
      <c r="X166" s="218">
        <v>1</v>
      </c>
      <c r="Y166" s="221">
        <f>SUM(W166)</f>
        <v>0</v>
      </c>
      <c r="Z166" s="220">
        <f>Y166/1</f>
        <v>0</v>
      </c>
    </row>
    <row r="167" spans="1:26" ht="41.25" customHeight="1" thickTop="1" thickBot="1" x14ac:dyDescent="0.3">
      <c r="A167" s="58" t="s">
        <v>123</v>
      </c>
      <c r="B167" s="29"/>
      <c r="C167" s="93"/>
      <c r="D167" s="93"/>
      <c r="E167" s="93"/>
      <c r="F167" s="93"/>
      <c r="G167" s="90"/>
      <c r="H167" s="59" t="s">
        <v>131</v>
      </c>
      <c r="I167" s="102" t="s">
        <v>257</v>
      </c>
      <c r="J167" s="688" t="s">
        <v>258</v>
      </c>
      <c r="K167" s="760"/>
      <c r="L167" s="760"/>
      <c r="M167" s="760"/>
      <c r="N167" s="760"/>
      <c r="O167" s="760"/>
      <c r="P167" s="760"/>
      <c r="Q167" s="760"/>
      <c r="R167" s="107"/>
      <c r="S167" s="108"/>
      <c r="V167" s="472" t="b">
        <f>IF(AND(V168=TRUE),TRUE, FALSE)</f>
        <v>0</v>
      </c>
    </row>
    <row r="168" spans="1:26" ht="41.25" customHeight="1" thickTop="1" thickBot="1" x14ac:dyDescent="0.3">
      <c r="A168" s="58" t="s">
        <v>123</v>
      </c>
      <c r="B168" s="29"/>
      <c r="C168" s="116"/>
      <c r="D168" s="101" t="s">
        <v>125</v>
      </c>
      <c r="E168" s="101" t="s">
        <v>126</v>
      </c>
      <c r="F168" s="101" t="s">
        <v>127</v>
      </c>
      <c r="G168" s="90"/>
      <c r="H168" s="59" t="s">
        <v>131</v>
      </c>
      <c r="I168" s="114" t="s">
        <v>259</v>
      </c>
      <c r="J168" s="771" t="s">
        <v>260</v>
      </c>
      <c r="K168" s="772"/>
      <c r="L168" s="772"/>
      <c r="M168" s="772"/>
      <c r="N168" s="772"/>
      <c r="O168" s="772"/>
      <c r="P168" s="772"/>
      <c r="Q168" s="772"/>
      <c r="R168" s="121"/>
      <c r="S168" s="118"/>
      <c r="T168" s="580">
        <v>1</v>
      </c>
      <c r="U168" s="575">
        <f>T168</f>
        <v>1</v>
      </c>
      <c r="V168" s="218" t="b">
        <v>0</v>
      </c>
      <c r="W168" s="213">
        <f>IF(V168=TRUE,$X$166,0)</f>
        <v>0</v>
      </c>
      <c r="Y168" s="221">
        <f>SUM(W168)</f>
        <v>0</v>
      </c>
      <c r="Z168" s="220">
        <f>Y168/1</f>
        <v>0</v>
      </c>
    </row>
    <row r="169" spans="1:26" ht="23.25" customHeight="1" thickTop="1" x14ac:dyDescent="0.25">
      <c r="A169" s="88"/>
      <c r="B169" s="88"/>
      <c r="C169" s="88"/>
      <c r="D169" s="88"/>
      <c r="E169" s="88"/>
      <c r="F169" s="89"/>
      <c r="G169" s="90"/>
      <c r="H169" s="90"/>
      <c r="I169" s="89"/>
      <c r="J169" s="90"/>
      <c r="K169" s="90"/>
      <c r="L169" s="90"/>
      <c r="M169" s="90"/>
      <c r="N169" s="90"/>
      <c r="O169" s="90"/>
      <c r="P169" s="90"/>
      <c r="Q169" s="90"/>
      <c r="R169" s="90"/>
      <c r="S169" s="90"/>
    </row>
    <row r="170" spans="1:26" ht="22.5" customHeight="1" thickBot="1" x14ac:dyDescent="0.3">
      <c r="A170" s="88"/>
      <c r="B170" s="88"/>
      <c r="C170" s="88"/>
      <c r="D170" s="88"/>
      <c r="E170" s="88"/>
      <c r="F170" s="89"/>
      <c r="G170" s="90"/>
      <c r="H170" s="653" t="s">
        <v>117</v>
      </c>
      <c r="I170" s="654"/>
      <c r="J170" s="685" t="s">
        <v>181</v>
      </c>
      <c r="K170" s="686"/>
      <c r="L170" s="686"/>
      <c r="M170" s="686"/>
      <c r="N170" s="686"/>
      <c r="O170" s="686"/>
      <c r="P170" s="686"/>
      <c r="Q170" s="686"/>
      <c r="R170" s="686"/>
      <c r="S170" s="687"/>
      <c r="T170" s="580" t="s">
        <v>1012</v>
      </c>
      <c r="V170" s="373" t="s">
        <v>945</v>
      </c>
      <c r="W170" s="252">
        <f>(U175+U178+U186)/3</f>
        <v>1</v>
      </c>
    </row>
    <row r="171" spans="1:26" ht="7.5" customHeight="1" thickTop="1" x14ac:dyDescent="0.25">
      <c r="A171" s="27"/>
      <c r="B171" s="29"/>
      <c r="C171" s="93"/>
      <c r="D171" s="93"/>
      <c r="E171" s="93"/>
      <c r="F171" s="93"/>
      <c r="G171" s="90"/>
      <c r="H171" s="28"/>
      <c r="I171" s="27"/>
      <c r="J171" s="28"/>
      <c r="K171" s="28"/>
      <c r="L171" s="28"/>
      <c r="M171" s="28"/>
      <c r="N171" s="28"/>
      <c r="O171" s="28"/>
      <c r="P171" s="28"/>
      <c r="Q171" s="28"/>
      <c r="R171" s="30"/>
      <c r="S171" s="28"/>
    </row>
    <row r="172" spans="1:26" ht="132" customHeight="1" thickBot="1" x14ac:dyDescent="0.3">
      <c r="A172" s="27"/>
      <c r="B172" s="29"/>
      <c r="C172" s="93"/>
      <c r="D172" s="93"/>
      <c r="E172" s="93"/>
      <c r="F172" s="93"/>
      <c r="G172" s="90"/>
      <c r="H172" s="658" t="s">
        <v>182</v>
      </c>
      <c r="I172" s="659"/>
      <c r="J172" s="659"/>
      <c r="K172" s="659"/>
      <c r="L172" s="659"/>
      <c r="M172" s="659"/>
      <c r="N172" s="659"/>
      <c r="O172" s="659"/>
      <c r="P172" s="659"/>
      <c r="Q172" s="659"/>
      <c r="R172" s="659"/>
      <c r="S172" s="660"/>
    </row>
    <row r="173" spans="1:26" ht="7.5" customHeight="1" thickTop="1" x14ac:dyDescent="0.25">
      <c r="A173" s="27"/>
      <c r="B173" s="29"/>
      <c r="C173" s="93"/>
      <c r="D173" s="93"/>
      <c r="E173" s="93"/>
      <c r="F173" s="93"/>
      <c r="G173" s="90"/>
      <c r="H173" s="90"/>
      <c r="I173" s="111"/>
      <c r="J173" s="90"/>
      <c r="K173" s="90"/>
      <c r="L173" s="90"/>
      <c r="M173" s="90"/>
      <c r="N173" s="90"/>
      <c r="O173" s="90"/>
      <c r="P173" s="90"/>
      <c r="Q173" s="90"/>
      <c r="R173" s="90"/>
      <c r="S173" s="90"/>
    </row>
    <row r="174" spans="1:26" ht="41.25" customHeight="1" thickBot="1" x14ac:dyDescent="0.3">
      <c r="A174" s="29"/>
      <c r="B174" s="29"/>
      <c r="C174" s="93"/>
      <c r="D174" s="93"/>
      <c r="E174" s="93"/>
      <c r="F174" s="93"/>
      <c r="G174" s="90"/>
      <c r="H174" s="35" t="s">
        <v>120</v>
      </c>
      <c r="I174" s="51" t="s">
        <v>946</v>
      </c>
      <c r="J174" s="36" t="s">
        <v>121</v>
      </c>
      <c r="K174" s="98"/>
      <c r="L174" s="98"/>
      <c r="M174" s="98"/>
      <c r="N174" s="98"/>
      <c r="O174" s="98"/>
      <c r="P174" s="98"/>
      <c r="Q174" s="98"/>
      <c r="R174" s="93"/>
      <c r="S174" s="35" t="s">
        <v>122</v>
      </c>
      <c r="V174" s="210" t="s">
        <v>825</v>
      </c>
      <c r="W174" s="211" t="s">
        <v>826</v>
      </c>
      <c r="X174" s="211" t="s">
        <v>827</v>
      </c>
      <c r="Y174" s="217" t="s">
        <v>843</v>
      </c>
      <c r="Z174" s="225" t="s">
        <v>863</v>
      </c>
    </row>
    <row r="175" spans="1:26" ht="53.25" customHeight="1" thickTop="1" thickBot="1" x14ac:dyDescent="0.3">
      <c r="A175" s="58" t="s">
        <v>123</v>
      </c>
      <c r="B175" s="29"/>
      <c r="C175" s="101" t="s">
        <v>124</v>
      </c>
      <c r="D175" s="101" t="s">
        <v>125</v>
      </c>
      <c r="E175" s="101" t="s">
        <v>126</v>
      </c>
      <c r="F175" s="101" t="s">
        <v>127</v>
      </c>
      <c r="G175" s="90"/>
      <c r="H175" s="59" t="s">
        <v>128</v>
      </c>
      <c r="I175" s="102" t="s">
        <v>183</v>
      </c>
      <c r="J175" s="669" t="s">
        <v>184</v>
      </c>
      <c r="K175" s="670"/>
      <c r="L175" s="670"/>
      <c r="M175" s="670"/>
      <c r="N175" s="670"/>
      <c r="O175" s="670"/>
      <c r="P175" s="670"/>
      <c r="Q175" s="670"/>
      <c r="R175" s="115"/>
      <c r="S175" s="118"/>
      <c r="T175" s="580">
        <v>0.5</v>
      </c>
      <c r="U175" s="575">
        <f>T175+T176</f>
        <v>1</v>
      </c>
      <c r="V175" s="218" t="b">
        <v>0</v>
      </c>
      <c r="W175" s="213">
        <f>IF(V175=TRUE,$X$175,0)</f>
        <v>0</v>
      </c>
      <c r="X175" s="218">
        <v>0.5</v>
      </c>
      <c r="Y175" s="221">
        <f>SUM(W175:W176)</f>
        <v>0</v>
      </c>
      <c r="Z175" s="220">
        <f>Y175/1</f>
        <v>0</v>
      </c>
    </row>
    <row r="176" spans="1:26" ht="69" customHeight="1" thickTop="1" thickBot="1" x14ac:dyDescent="0.3">
      <c r="A176" s="58" t="s">
        <v>123</v>
      </c>
      <c r="B176" s="29"/>
      <c r="C176" s="101" t="s">
        <v>124</v>
      </c>
      <c r="D176" s="101" t="s">
        <v>125</v>
      </c>
      <c r="E176" s="101" t="s">
        <v>126</v>
      </c>
      <c r="F176" s="101" t="s">
        <v>127</v>
      </c>
      <c r="G176" s="90"/>
      <c r="H176" s="59" t="s">
        <v>128</v>
      </c>
      <c r="I176" s="102" t="s">
        <v>185</v>
      </c>
      <c r="J176" s="669" t="s">
        <v>186</v>
      </c>
      <c r="K176" s="670"/>
      <c r="L176" s="670"/>
      <c r="M176" s="670"/>
      <c r="N176" s="670"/>
      <c r="O176" s="670"/>
      <c r="P176" s="670"/>
      <c r="Q176" s="670"/>
      <c r="R176" s="115"/>
      <c r="S176" s="118"/>
      <c r="T176" s="580">
        <v>0.5</v>
      </c>
      <c r="V176" s="218" t="b">
        <v>0</v>
      </c>
      <c r="W176" s="213">
        <f>IF(V176=TRUE,$X$175,0)</f>
        <v>0</v>
      </c>
    </row>
    <row r="177" spans="1:26" ht="41.25" customHeight="1" thickTop="1" thickBot="1" x14ac:dyDescent="0.3">
      <c r="A177" s="58" t="s">
        <v>123</v>
      </c>
      <c r="B177" s="29"/>
      <c r="C177" s="93"/>
      <c r="D177" s="93"/>
      <c r="E177" s="93"/>
      <c r="F177" s="93"/>
      <c r="G177" s="90"/>
      <c r="H177" s="59" t="s">
        <v>131</v>
      </c>
      <c r="I177" s="102" t="s">
        <v>187</v>
      </c>
      <c r="J177" s="688" t="s">
        <v>188</v>
      </c>
      <c r="K177" s="760"/>
      <c r="L177" s="760"/>
      <c r="M177" s="760"/>
      <c r="N177" s="760"/>
      <c r="O177" s="760"/>
      <c r="P177" s="760"/>
      <c r="Q177" s="760"/>
      <c r="R177" s="107"/>
      <c r="S177" s="108"/>
      <c r="V177" s="472" t="b">
        <f>IF(AND(V178=TRUE,V179=TRUE,V180=TRUE,V181=TRUE),TRUE,FALSE)</f>
        <v>0</v>
      </c>
      <c r="Y177"/>
      <c r="Z177"/>
    </row>
    <row r="178" spans="1:26" ht="41.25" customHeight="1" thickTop="1" thickBot="1" x14ac:dyDescent="0.3">
      <c r="A178" s="58" t="s">
        <v>123</v>
      </c>
      <c r="B178" s="29"/>
      <c r="C178" s="101" t="s">
        <v>124</v>
      </c>
      <c r="D178" s="101" t="s">
        <v>125</v>
      </c>
      <c r="E178" s="101" t="s">
        <v>126</v>
      </c>
      <c r="F178" s="101" t="s">
        <v>127</v>
      </c>
      <c r="G178" s="90"/>
      <c r="H178" s="59" t="s">
        <v>131</v>
      </c>
      <c r="I178" s="122" t="s">
        <v>189</v>
      </c>
      <c r="J178" s="773" t="s">
        <v>190</v>
      </c>
      <c r="K178" s="779"/>
      <c r="L178" s="779"/>
      <c r="M178" s="779"/>
      <c r="N178" s="779"/>
      <c r="O178" s="779"/>
      <c r="P178" s="779"/>
      <c r="Q178" s="779"/>
      <c r="R178" s="780"/>
      <c r="S178" s="118"/>
      <c r="T178" s="580">
        <f>1/5</f>
        <v>0.2</v>
      </c>
      <c r="U178" s="575">
        <f>T178+T179+T180+T181+T183</f>
        <v>1</v>
      </c>
      <c r="V178" s="218" t="b">
        <v>0</v>
      </c>
      <c r="W178" s="213">
        <f>IF(V178=TRUE,$X$178,0)</f>
        <v>0</v>
      </c>
      <c r="X178" s="218">
        <v>0.2</v>
      </c>
      <c r="Y178" s="221">
        <f>SUM(W178:W183)</f>
        <v>0</v>
      </c>
      <c r="Z178" s="220">
        <f>Y178/1</f>
        <v>0</v>
      </c>
    </row>
    <row r="179" spans="1:26" ht="41.25" customHeight="1" thickTop="1" thickBot="1" x14ac:dyDescent="0.3">
      <c r="A179" s="58" t="s">
        <v>347</v>
      </c>
      <c r="B179" s="29"/>
      <c r="C179" s="101" t="s">
        <v>124</v>
      </c>
      <c r="D179" s="101" t="s">
        <v>125</v>
      </c>
      <c r="E179" s="101" t="s">
        <v>126</v>
      </c>
      <c r="F179" s="101" t="s">
        <v>127</v>
      </c>
      <c r="G179" s="90"/>
      <c r="H179" s="59" t="s">
        <v>131</v>
      </c>
      <c r="I179" s="114" t="s">
        <v>367</v>
      </c>
      <c r="J179" s="773" t="s">
        <v>368</v>
      </c>
      <c r="K179" s="774"/>
      <c r="L179" s="774"/>
      <c r="M179" s="774"/>
      <c r="N179" s="774"/>
      <c r="O179" s="774"/>
      <c r="P179" s="774"/>
      <c r="Q179" s="774"/>
      <c r="R179" s="93"/>
      <c r="S179" s="118"/>
      <c r="T179" s="580">
        <f>1/5</f>
        <v>0.2</v>
      </c>
      <c r="V179" s="218" t="b">
        <v>0</v>
      </c>
      <c r="W179" s="213">
        <f>IF(V179=TRUE,$X$178,0)</f>
        <v>0</v>
      </c>
      <c r="Y179"/>
      <c r="Z179"/>
    </row>
    <row r="180" spans="1:26" ht="41.25" customHeight="1" thickTop="1" thickBot="1" x14ac:dyDescent="0.3">
      <c r="A180" s="58" t="s">
        <v>123</v>
      </c>
      <c r="B180" s="29"/>
      <c r="C180" s="101" t="s">
        <v>124</v>
      </c>
      <c r="D180" s="101" t="s">
        <v>125</v>
      </c>
      <c r="E180" s="101" t="s">
        <v>126</v>
      </c>
      <c r="F180" s="101" t="s">
        <v>127</v>
      </c>
      <c r="G180" s="90"/>
      <c r="H180" s="59" t="s">
        <v>131</v>
      </c>
      <c r="I180" s="114" t="s">
        <v>191</v>
      </c>
      <c r="J180" s="773" t="s">
        <v>192</v>
      </c>
      <c r="K180" s="774"/>
      <c r="L180" s="774"/>
      <c r="M180" s="774"/>
      <c r="N180" s="774"/>
      <c r="O180" s="774"/>
      <c r="P180" s="774"/>
      <c r="Q180" s="774"/>
      <c r="R180" s="93"/>
      <c r="S180" s="118"/>
      <c r="T180" s="580">
        <f>1/5</f>
        <v>0.2</v>
      </c>
      <c r="V180" s="218" t="b">
        <v>0</v>
      </c>
      <c r="W180" s="213">
        <f>IF(V180=TRUE,$X$178,0)</f>
        <v>0</v>
      </c>
      <c r="Y180"/>
      <c r="Z180"/>
    </row>
    <row r="181" spans="1:26" ht="48.75" customHeight="1" thickTop="1" thickBot="1" x14ac:dyDescent="0.3">
      <c r="A181" s="58" t="s">
        <v>123</v>
      </c>
      <c r="B181" s="29"/>
      <c r="C181" s="101" t="s">
        <v>124</v>
      </c>
      <c r="D181" s="101" t="s">
        <v>125</v>
      </c>
      <c r="E181" s="101" t="s">
        <v>126</v>
      </c>
      <c r="F181" s="101" t="s">
        <v>127</v>
      </c>
      <c r="G181" s="90"/>
      <c r="H181" s="59" t="s">
        <v>131</v>
      </c>
      <c r="I181" s="114" t="s">
        <v>193</v>
      </c>
      <c r="J181" s="775" t="s">
        <v>194</v>
      </c>
      <c r="K181" s="776"/>
      <c r="L181" s="776"/>
      <c r="M181" s="776"/>
      <c r="N181" s="776"/>
      <c r="O181" s="776"/>
      <c r="P181" s="776"/>
      <c r="Q181" s="776"/>
      <c r="R181" s="121"/>
      <c r="S181" s="118"/>
      <c r="T181" s="580">
        <f>1/5</f>
        <v>0.2</v>
      </c>
      <c r="V181" s="218" t="b">
        <v>0</v>
      </c>
      <c r="W181" s="213">
        <f>IF(V181=TRUE,$X$178,0)</f>
        <v>0</v>
      </c>
      <c r="Y181"/>
      <c r="Z181"/>
    </row>
    <row r="182" spans="1:26" ht="48.75" customHeight="1" thickTop="1" thickBot="1" x14ac:dyDescent="0.3">
      <c r="A182" s="58" t="s">
        <v>425</v>
      </c>
      <c r="B182" s="29"/>
      <c r="C182" s="93"/>
      <c r="D182" s="93"/>
      <c r="E182" s="93"/>
      <c r="F182" s="93"/>
      <c r="G182" s="90"/>
      <c r="H182" s="59" t="s">
        <v>131</v>
      </c>
      <c r="I182" s="102" t="s">
        <v>506</v>
      </c>
      <c r="J182" s="688" t="s">
        <v>273</v>
      </c>
      <c r="K182" s="689"/>
      <c r="L182" s="689"/>
      <c r="M182" s="689"/>
      <c r="N182" s="689"/>
      <c r="O182" s="689"/>
      <c r="P182" s="689"/>
      <c r="Q182" s="689"/>
      <c r="R182" s="107"/>
      <c r="S182" s="167"/>
      <c r="V182" s="472" t="b">
        <f>IF(AND(V183=TRUE),TRUE,FALSE)</f>
        <v>0</v>
      </c>
      <c r="Y182"/>
      <c r="Z182"/>
    </row>
    <row r="183" spans="1:26" ht="48.75" customHeight="1" thickTop="1" thickBot="1" x14ac:dyDescent="0.3">
      <c r="A183" s="58" t="s">
        <v>425</v>
      </c>
      <c r="B183" s="29"/>
      <c r="C183" s="116"/>
      <c r="D183" s="101" t="s">
        <v>125</v>
      </c>
      <c r="E183" s="101" t="s">
        <v>126</v>
      </c>
      <c r="F183" s="101" t="s">
        <v>127</v>
      </c>
      <c r="G183" s="90"/>
      <c r="H183" s="59" t="s">
        <v>131</v>
      </c>
      <c r="I183" s="114" t="s">
        <v>507</v>
      </c>
      <c r="J183" s="771" t="s">
        <v>508</v>
      </c>
      <c r="K183" s="772"/>
      <c r="L183" s="772"/>
      <c r="M183" s="772"/>
      <c r="N183" s="772"/>
      <c r="O183" s="772"/>
      <c r="P183" s="772"/>
      <c r="Q183" s="772"/>
      <c r="R183" s="121"/>
      <c r="S183" s="118"/>
      <c r="T183" s="580">
        <f>1/5</f>
        <v>0.2</v>
      </c>
      <c r="V183" s="218" t="b">
        <v>0</v>
      </c>
      <c r="W183" s="213">
        <f>IF(V183=TRUE,$X$178,0)</f>
        <v>0</v>
      </c>
      <c r="Y183"/>
      <c r="Z183"/>
    </row>
    <row r="184" spans="1:26" ht="48.75" customHeight="1" thickTop="1" thickBot="1" x14ac:dyDescent="0.3">
      <c r="A184" s="58"/>
      <c r="B184" s="29"/>
      <c r="C184" s="101"/>
      <c r="D184" s="101"/>
      <c r="E184" s="101"/>
      <c r="F184" s="101"/>
      <c r="G184" s="90"/>
      <c r="H184" s="59" t="s">
        <v>250</v>
      </c>
      <c r="I184" s="102" t="s">
        <v>261</v>
      </c>
      <c r="J184" s="763" t="s">
        <v>955</v>
      </c>
      <c r="K184" s="764"/>
      <c r="L184" s="764"/>
      <c r="M184" s="764"/>
      <c r="N184" s="764"/>
      <c r="O184" s="764"/>
      <c r="P184" s="764"/>
      <c r="Q184" s="764"/>
      <c r="R184" s="107"/>
      <c r="S184" s="108"/>
      <c r="V184" s="472" t="b">
        <f>IF(AND(V185=TRUE,V188=TRUE),TRUE,FALSE)</f>
        <v>0</v>
      </c>
      <c r="Y184"/>
      <c r="Z184"/>
    </row>
    <row r="185" spans="1:26" ht="48.75" customHeight="1" thickTop="1" thickBot="1" x14ac:dyDescent="0.3">
      <c r="A185" s="58" t="s">
        <v>347</v>
      </c>
      <c r="B185" s="29"/>
      <c r="C185" s="112"/>
      <c r="D185" s="112"/>
      <c r="E185" s="93"/>
      <c r="F185" s="93"/>
      <c r="G185" s="90"/>
      <c r="H185" s="59" t="s">
        <v>250</v>
      </c>
      <c r="I185" s="114"/>
      <c r="J185" s="777" t="s">
        <v>369</v>
      </c>
      <c r="K185" s="777"/>
      <c r="L185" s="777"/>
      <c r="M185" s="777"/>
      <c r="N185" s="777"/>
      <c r="O185" s="777"/>
      <c r="P185" s="777"/>
      <c r="Q185" s="777"/>
      <c r="R185" s="93"/>
      <c r="S185" s="123"/>
      <c r="V185" s="472" t="b">
        <f>IF(AND(V186=TRUE,V187=TRUE),TRUE,FALSE)</f>
        <v>0</v>
      </c>
      <c r="Y185"/>
      <c r="Z185"/>
    </row>
    <row r="186" spans="1:26" ht="52.5" customHeight="1" thickTop="1" thickBot="1" x14ac:dyDescent="0.3">
      <c r="A186" s="58" t="s">
        <v>347</v>
      </c>
      <c r="B186" s="29"/>
      <c r="C186" s="101" t="s">
        <v>124</v>
      </c>
      <c r="D186" s="101" t="s">
        <v>125</v>
      </c>
      <c r="E186" s="101" t="s">
        <v>126</v>
      </c>
      <c r="F186" s="101" t="s">
        <v>127</v>
      </c>
      <c r="G186" s="90"/>
      <c r="H186" s="59" t="s">
        <v>250</v>
      </c>
      <c r="I186" s="114" t="s">
        <v>370</v>
      </c>
      <c r="J186" s="773" t="s">
        <v>371</v>
      </c>
      <c r="K186" s="779"/>
      <c r="L186" s="779"/>
      <c r="M186" s="779"/>
      <c r="N186" s="779"/>
      <c r="O186" s="779"/>
      <c r="P186" s="779"/>
      <c r="Q186" s="779"/>
      <c r="R186" s="93"/>
      <c r="S186" s="118"/>
      <c r="T186" s="580">
        <f>1/4</f>
        <v>0.25</v>
      </c>
      <c r="U186" s="575">
        <f>T186+T187+T189+T190</f>
        <v>1</v>
      </c>
      <c r="V186" s="218" t="b">
        <v>0</v>
      </c>
      <c r="W186" s="213">
        <f>IF(V186=TRUE,$X$186,0)</f>
        <v>0</v>
      </c>
      <c r="X186" s="218">
        <v>0.25</v>
      </c>
      <c r="Y186" s="221">
        <f>SUM(W186:W190)</f>
        <v>0</v>
      </c>
      <c r="Z186" s="220">
        <f>Y186/1</f>
        <v>0</v>
      </c>
    </row>
    <row r="187" spans="1:26" ht="59.25" customHeight="1" thickTop="1" thickBot="1" x14ac:dyDescent="0.3">
      <c r="A187" s="58" t="s">
        <v>347</v>
      </c>
      <c r="B187" s="29"/>
      <c r="C187" s="116"/>
      <c r="D187" s="101" t="s">
        <v>125</v>
      </c>
      <c r="E187" s="101" t="s">
        <v>126</v>
      </c>
      <c r="F187" s="101" t="s">
        <v>127</v>
      </c>
      <c r="G187" s="90"/>
      <c r="H187" s="59" t="s">
        <v>250</v>
      </c>
      <c r="I187" s="114" t="s">
        <v>400</v>
      </c>
      <c r="J187" s="773" t="s">
        <v>401</v>
      </c>
      <c r="K187" s="779"/>
      <c r="L187" s="779"/>
      <c r="M187" s="779"/>
      <c r="N187" s="779"/>
      <c r="O187" s="779"/>
      <c r="P187" s="779"/>
      <c r="Q187" s="779"/>
      <c r="R187" s="93"/>
      <c r="S187" s="118"/>
      <c r="T187" s="580">
        <f>1/4</f>
        <v>0.25</v>
      </c>
      <c r="V187" s="218" t="b">
        <v>0</v>
      </c>
      <c r="W187" s="213">
        <f>IF(V187=TRUE,$X$186,0)</f>
        <v>0</v>
      </c>
      <c r="Y187"/>
      <c r="Z187"/>
    </row>
    <row r="188" spans="1:26" ht="41.25" customHeight="1" thickTop="1" thickBot="1" x14ac:dyDescent="0.3">
      <c r="A188" s="58" t="s">
        <v>123</v>
      </c>
      <c r="B188" s="29"/>
      <c r="C188" s="93"/>
      <c r="D188" s="93"/>
      <c r="E188" s="93"/>
      <c r="F188" s="93"/>
      <c r="G188" s="90"/>
      <c r="H188" s="59" t="s">
        <v>250</v>
      </c>
      <c r="I188" s="114"/>
      <c r="J188" s="777" t="s">
        <v>262</v>
      </c>
      <c r="K188" s="777"/>
      <c r="L188" s="777"/>
      <c r="M188" s="777"/>
      <c r="N188" s="777"/>
      <c r="O188" s="777"/>
      <c r="P188" s="777"/>
      <c r="Q188" s="777"/>
      <c r="R188" s="93"/>
      <c r="S188" s="123"/>
      <c r="V188" s="472" t="b">
        <f>IF(AND(V189=TRUE,V190=TRUE),TRUE,FALSE)</f>
        <v>0</v>
      </c>
      <c r="Y188"/>
      <c r="Z188"/>
    </row>
    <row r="189" spans="1:26" ht="41.25" customHeight="1" thickTop="1" thickBot="1" x14ac:dyDescent="0.3">
      <c r="A189" s="58" t="s">
        <v>123</v>
      </c>
      <c r="B189" s="29"/>
      <c r="C189" s="116"/>
      <c r="D189" s="101" t="s">
        <v>125</v>
      </c>
      <c r="E189" s="101" t="s">
        <v>126</v>
      </c>
      <c r="F189" s="101" t="s">
        <v>127</v>
      </c>
      <c r="G189" s="90"/>
      <c r="H189" s="59" t="s">
        <v>250</v>
      </c>
      <c r="I189" s="114" t="s">
        <v>263</v>
      </c>
      <c r="J189" s="773" t="s">
        <v>264</v>
      </c>
      <c r="K189" s="774"/>
      <c r="L189" s="774"/>
      <c r="M189" s="774"/>
      <c r="N189" s="774"/>
      <c r="O189" s="774"/>
      <c r="P189" s="774"/>
      <c r="Q189" s="774"/>
      <c r="R189" s="93"/>
      <c r="S189" s="118"/>
      <c r="T189" s="580">
        <f>1/4</f>
        <v>0.25</v>
      </c>
      <c r="V189" s="218" t="b">
        <v>0</v>
      </c>
      <c r="W189" s="213">
        <f>IF(V189=TRUE,$X$186,0)</f>
        <v>0</v>
      </c>
      <c r="Y189"/>
      <c r="Z189"/>
    </row>
    <row r="190" spans="1:26" ht="41.25" customHeight="1" thickTop="1" thickBot="1" x14ac:dyDescent="0.3">
      <c r="A190" s="58" t="s">
        <v>123</v>
      </c>
      <c r="B190" s="29"/>
      <c r="C190" s="116"/>
      <c r="D190" s="101" t="s">
        <v>125</v>
      </c>
      <c r="E190" s="101" t="s">
        <v>126</v>
      </c>
      <c r="F190" s="101" t="s">
        <v>127</v>
      </c>
      <c r="G190" s="90"/>
      <c r="H190" s="59" t="s">
        <v>250</v>
      </c>
      <c r="I190" s="114" t="s">
        <v>265</v>
      </c>
      <c r="J190" s="775" t="s">
        <v>266</v>
      </c>
      <c r="K190" s="778"/>
      <c r="L190" s="778"/>
      <c r="M190" s="778"/>
      <c r="N190" s="778"/>
      <c r="O190" s="778"/>
      <c r="P190" s="778"/>
      <c r="Q190" s="778"/>
      <c r="R190" s="110"/>
      <c r="S190" s="118"/>
      <c r="T190" s="580">
        <f>1/4</f>
        <v>0.25</v>
      </c>
      <c r="V190" s="218" t="b">
        <v>0</v>
      </c>
      <c r="W190" s="213">
        <f>IF(V190=TRUE,$X$186,0)</f>
        <v>0</v>
      </c>
      <c r="Y190"/>
      <c r="Z190"/>
    </row>
    <row r="191" spans="1:26" ht="22.5" customHeight="1" thickTop="1" x14ac:dyDescent="0.25">
      <c r="Y191"/>
      <c r="Z191"/>
    </row>
    <row r="192" spans="1:26" ht="22.5" customHeight="1" thickBot="1" x14ac:dyDescent="0.3">
      <c r="H192" s="653" t="s">
        <v>117</v>
      </c>
      <c r="I192" s="654"/>
      <c r="J192" s="685" t="s">
        <v>509</v>
      </c>
      <c r="K192" s="686"/>
      <c r="L192" s="686"/>
      <c r="M192" s="686"/>
      <c r="N192" s="686"/>
      <c r="O192" s="686"/>
      <c r="P192" s="686"/>
      <c r="Q192" s="686"/>
      <c r="R192" s="686"/>
      <c r="S192" s="687"/>
      <c r="V192" s="373" t="s">
        <v>945</v>
      </c>
      <c r="W192" s="252">
        <f>(U198+U201)/2</f>
        <v>1</v>
      </c>
      <c r="Y192"/>
      <c r="Z192"/>
    </row>
    <row r="193" spans="1:26" ht="7.5" customHeight="1" thickTop="1" x14ac:dyDescent="0.25">
      <c r="H193" s="28"/>
      <c r="I193" s="27"/>
      <c r="J193" s="28"/>
      <c r="K193" s="28"/>
      <c r="L193" s="28"/>
      <c r="M193" s="28"/>
      <c r="N193" s="28"/>
      <c r="O193" s="28"/>
      <c r="P193" s="28"/>
      <c r="Q193" s="28"/>
      <c r="R193" s="30"/>
      <c r="S193" s="28"/>
    </row>
    <row r="194" spans="1:26" ht="94.5" customHeight="1" thickBot="1" x14ac:dyDescent="0.3">
      <c r="H194" s="658" t="s">
        <v>510</v>
      </c>
      <c r="I194" s="659"/>
      <c r="J194" s="659"/>
      <c r="K194" s="659"/>
      <c r="L194" s="659"/>
      <c r="M194" s="659"/>
      <c r="N194" s="659"/>
      <c r="O194" s="659"/>
      <c r="P194" s="659"/>
      <c r="Q194" s="659"/>
      <c r="R194" s="659"/>
      <c r="S194" s="660"/>
    </row>
    <row r="195" spans="1:26" ht="7.5" customHeight="1" thickTop="1" x14ac:dyDescent="0.25"/>
    <row r="196" spans="1:26" ht="48.75" customHeight="1" thickBot="1" x14ac:dyDescent="0.3">
      <c r="H196" s="35" t="s">
        <v>120</v>
      </c>
      <c r="I196" s="51" t="s">
        <v>946</v>
      </c>
      <c r="J196" s="36" t="s">
        <v>121</v>
      </c>
      <c r="K196" s="98"/>
      <c r="L196" s="98"/>
      <c r="M196" s="98"/>
      <c r="N196" s="98"/>
      <c r="O196" s="98"/>
      <c r="P196" s="98"/>
      <c r="Q196" s="98"/>
      <c r="R196" s="93"/>
      <c r="S196" s="35" t="s">
        <v>122</v>
      </c>
      <c r="V196" s="210" t="s">
        <v>825</v>
      </c>
      <c r="W196" s="211" t="s">
        <v>826</v>
      </c>
      <c r="X196" s="211" t="s">
        <v>827</v>
      </c>
      <c r="Y196" s="217" t="s">
        <v>844</v>
      </c>
      <c r="Z196" s="225" t="s">
        <v>863</v>
      </c>
    </row>
    <row r="197" spans="1:26" ht="48.75" customHeight="1" thickTop="1" thickBot="1" x14ac:dyDescent="0.3">
      <c r="A197" s="58" t="s">
        <v>425</v>
      </c>
      <c r="B197" s="29"/>
      <c r="C197" s="93"/>
      <c r="D197" s="112"/>
      <c r="E197" s="93"/>
      <c r="F197" s="93"/>
      <c r="G197" s="90"/>
      <c r="H197" s="59" t="s">
        <v>131</v>
      </c>
      <c r="I197" s="102" t="s">
        <v>511</v>
      </c>
      <c r="J197" s="688" t="s">
        <v>512</v>
      </c>
      <c r="K197" s="760"/>
      <c r="L197" s="760"/>
      <c r="M197" s="760"/>
      <c r="N197" s="760"/>
      <c r="O197" s="760"/>
      <c r="P197" s="760"/>
      <c r="Q197" s="760"/>
      <c r="R197" s="107"/>
      <c r="S197" s="108"/>
      <c r="V197" s="472" t="b">
        <f>IF(AND(V198=TRUE),TRUE,FALSE)</f>
        <v>0</v>
      </c>
      <c r="X197" s="218">
        <v>0.5</v>
      </c>
      <c r="Y197" s="213">
        <f>SUM(W198:W199)</f>
        <v>0</v>
      </c>
      <c r="Z197" s="220">
        <f>Y197/1</f>
        <v>0</v>
      </c>
    </row>
    <row r="198" spans="1:26" ht="48.75" customHeight="1" thickTop="1" thickBot="1" x14ac:dyDescent="0.3">
      <c r="A198" s="58" t="s">
        <v>425</v>
      </c>
      <c r="B198" s="29"/>
      <c r="C198" s="116"/>
      <c r="D198" s="101" t="s">
        <v>125</v>
      </c>
      <c r="E198" s="101" t="s">
        <v>126</v>
      </c>
      <c r="F198" s="101" t="s">
        <v>127</v>
      </c>
      <c r="G198" s="90"/>
      <c r="H198" s="59" t="s">
        <v>131</v>
      </c>
      <c r="I198" s="114" t="s">
        <v>513</v>
      </c>
      <c r="J198" s="775" t="s">
        <v>1011</v>
      </c>
      <c r="K198" s="938"/>
      <c r="L198" s="938"/>
      <c r="M198" s="938"/>
      <c r="N198" s="938"/>
      <c r="O198" s="938"/>
      <c r="P198" s="938"/>
      <c r="Q198" s="938"/>
      <c r="R198" s="121"/>
      <c r="S198" s="118"/>
      <c r="T198" s="580">
        <v>0.5</v>
      </c>
      <c r="U198" s="575">
        <f>T198+T199</f>
        <v>1</v>
      </c>
      <c r="V198" s="218" t="b">
        <v>0</v>
      </c>
      <c r="W198" s="213">
        <f>IF(V198=TRUE,$X$197,0)</f>
        <v>0</v>
      </c>
    </row>
    <row r="199" spans="1:26" ht="48.75" customHeight="1" thickTop="1" thickBot="1" x14ac:dyDescent="0.3">
      <c r="A199" s="58" t="s">
        <v>425</v>
      </c>
      <c r="B199" s="29"/>
      <c r="C199" s="116"/>
      <c r="D199" s="101" t="s">
        <v>125</v>
      </c>
      <c r="E199" s="101" t="s">
        <v>126</v>
      </c>
      <c r="F199" s="101" t="s">
        <v>127</v>
      </c>
      <c r="G199" s="90"/>
      <c r="H199" s="59" t="s">
        <v>131</v>
      </c>
      <c r="I199" s="102" t="s">
        <v>514</v>
      </c>
      <c r="J199" s="693" t="s">
        <v>515</v>
      </c>
      <c r="K199" s="693"/>
      <c r="L199" s="693"/>
      <c r="M199" s="693"/>
      <c r="N199" s="693"/>
      <c r="O199" s="693"/>
      <c r="P199" s="693"/>
      <c r="Q199" s="693"/>
      <c r="R199" s="115"/>
      <c r="S199" s="118"/>
      <c r="T199" s="580">
        <v>0.5</v>
      </c>
      <c r="V199" s="218" t="b">
        <v>0</v>
      </c>
      <c r="W199" s="213">
        <f>IF(V199=TRUE,$X$197,0)</f>
        <v>0</v>
      </c>
    </row>
    <row r="200" spans="1:26" ht="48.75" customHeight="1" thickTop="1" thickBot="1" x14ac:dyDescent="0.3">
      <c r="A200" s="58" t="s">
        <v>425</v>
      </c>
      <c r="B200" s="29"/>
      <c r="C200" s="93"/>
      <c r="D200" s="93"/>
      <c r="E200" s="93"/>
      <c r="F200" s="93"/>
      <c r="G200" s="90"/>
      <c r="H200" s="59" t="s">
        <v>250</v>
      </c>
      <c r="I200" s="102" t="s">
        <v>516</v>
      </c>
      <c r="J200" s="688" t="s">
        <v>1010</v>
      </c>
      <c r="K200" s="760"/>
      <c r="L200" s="760"/>
      <c r="M200" s="760"/>
      <c r="N200" s="760"/>
      <c r="O200" s="760"/>
      <c r="P200" s="760"/>
      <c r="Q200" s="760"/>
      <c r="R200" s="107"/>
      <c r="S200" s="108"/>
      <c r="V200" s="472" t="b">
        <f>IF(AND(V201=TRUE,V202=TRUE, V203=TRUE, V204=TRUE,V205=TRUE,V206=TRUE),TRUE,FALSE)</f>
        <v>0</v>
      </c>
    </row>
    <row r="201" spans="1:26" ht="48.75" customHeight="1" thickTop="1" thickBot="1" x14ac:dyDescent="0.3">
      <c r="A201" s="58" t="s">
        <v>425</v>
      </c>
      <c r="B201" s="29"/>
      <c r="C201" s="116"/>
      <c r="D201" s="101" t="s">
        <v>125</v>
      </c>
      <c r="E201" s="101" t="s">
        <v>126</v>
      </c>
      <c r="F201" s="101" t="s">
        <v>127</v>
      </c>
      <c r="G201" s="90"/>
      <c r="H201" s="59" t="s">
        <v>250</v>
      </c>
      <c r="I201" s="114" t="s">
        <v>517</v>
      </c>
      <c r="J201" s="773" t="s">
        <v>518</v>
      </c>
      <c r="K201" s="774"/>
      <c r="L201" s="774"/>
      <c r="M201" s="774"/>
      <c r="N201" s="774"/>
      <c r="O201" s="774"/>
      <c r="P201" s="774"/>
      <c r="Q201" s="774"/>
      <c r="R201" s="93"/>
      <c r="S201" s="118"/>
      <c r="T201" s="580">
        <f t="shared" ref="T201:T206" si="14">1/6</f>
        <v>0.16666666666666666</v>
      </c>
      <c r="U201" s="575">
        <f>T201+T202+T203+T204+T205+T206</f>
        <v>0.99999999999999989</v>
      </c>
      <c r="V201" s="218" t="b">
        <v>0</v>
      </c>
      <c r="W201" s="213">
        <f t="shared" ref="W201:W206" si="15">IF(V201=TRUE,$X$201,0)</f>
        <v>0</v>
      </c>
      <c r="X201" s="218">
        <f>1/6</f>
        <v>0.16666666666666666</v>
      </c>
      <c r="Y201" s="213">
        <f>SUM(W201:W206)</f>
        <v>0</v>
      </c>
      <c r="Z201" s="220">
        <f>Y201/1</f>
        <v>0</v>
      </c>
    </row>
    <row r="202" spans="1:26" ht="48.75" customHeight="1" thickTop="1" thickBot="1" x14ac:dyDescent="0.3">
      <c r="A202" s="58" t="s">
        <v>425</v>
      </c>
      <c r="B202" s="29"/>
      <c r="C202" s="116"/>
      <c r="D202" s="101" t="s">
        <v>125</v>
      </c>
      <c r="E202" s="101" t="s">
        <v>126</v>
      </c>
      <c r="F202" s="101" t="s">
        <v>127</v>
      </c>
      <c r="G202" s="90"/>
      <c r="H202" s="59" t="s">
        <v>250</v>
      </c>
      <c r="I202" s="114" t="s">
        <v>519</v>
      </c>
      <c r="J202" s="914" t="s">
        <v>943</v>
      </c>
      <c r="K202" s="917"/>
      <c r="L202" s="917"/>
      <c r="M202" s="917"/>
      <c r="N202" s="917"/>
      <c r="O202" s="917"/>
      <c r="P202" s="917"/>
      <c r="Q202" s="917"/>
      <c r="R202" s="93"/>
      <c r="S202" s="118"/>
      <c r="T202" s="580">
        <f t="shared" si="14"/>
        <v>0.16666666666666666</v>
      </c>
      <c r="V202" s="218" t="b">
        <v>0</v>
      </c>
      <c r="W202" s="213">
        <f t="shared" si="15"/>
        <v>0</v>
      </c>
    </row>
    <row r="203" spans="1:26" ht="48.75" customHeight="1" thickTop="1" thickBot="1" x14ac:dyDescent="0.3">
      <c r="A203" s="58" t="s">
        <v>425</v>
      </c>
      <c r="B203" s="29"/>
      <c r="C203" s="116"/>
      <c r="D203" s="101" t="s">
        <v>125</v>
      </c>
      <c r="E203" s="101" t="s">
        <v>126</v>
      </c>
      <c r="F203" s="101" t="s">
        <v>127</v>
      </c>
      <c r="G203" s="90"/>
      <c r="H203" s="59" t="s">
        <v>250</v>
      </c>
      <c r="I203" s="114" t="s">
        <v>520</v>
      </c>
      <c r="J203" s="773" t="s">
        <v>904</v>
      </c>
      <c r="K203" s="939"/>
      <c r="L203" s="939"/>
      <c r="M203" s="939"/>
      <c r="N203" s="939"/>
      <c r="O203" s="939"/>
      <c r="P203" s="939"/>
      <c r="Q203" s="939"/>
      <c r="R203" s="93"/>
      <c r="S203" s="118"/>
      <c r="T203" s="580">
        <f t="shared" si="14"/>
        <v>0.16666666666666666</v>
      </c>
      <c r="V203" s="218" t="b">
        <v>0</v>
      </c>
      <c r="W203" s="213">
        <f t="shared" si="15"/>
        <v>0</v>
      </c>
    </row>
    <row r="204" spans="1:26" ht="48.75" customHeight="1" thickTop="1" thickBot="1" x14ac:dyDescent="0.3">
      <c r="A204" s="58" t="s">
        <v>425</v>
      </c>
      <c r="B204" s="29"/>
      <c r="C204" s="116"/>
      <c r="D204" s="101" t="s">
        <v>125</v>
      </c>
      <c r="E204" s="101" t="s">
        <v>126</v>
      </c>
      <c r="F204" s="101" t="s">
        <v>127</v>
      </c>
      <c r="G204" s="90"/>
      <c r="H204" s="59" t="s">
        <v>250</v>
      </c>
      <c r="I204" s="114" t="s">
        <v>521</v>
      </c>
      <c r="J204" s="773" t="s">
        <v>905</v>
      </c>
      <c r="K204" s="940"/>
      <c r="L204" s="940"/>
      <c r="M204" s="940"/>
      <c r="N204" s="940"/>
      <c r="O204" s="940"/>
      <c r="P204" s="940"/>
      <c r="Q204" s="940"/>
      <c r="R204" s="93"/>
      <c r="S204" s="118"/>
      <c r="T204" s="580">
        <f t="shared" si="14"/>
        <v>0.16666666666666666</v>
      </c>
      <c r="V204" s="218" t="b">
        <v>0</v>
      </c>
      <c r="W204" s="213">
        <f t="shared" si="15"/>
        <v>0</v>
      </c>
    </row>
    <row r="205" spans="1:26" ht="48.75" customHeight="1" thickTop="1" thickBot="1" x14ac:dyDescent="0.3">
      <c r="A205" s="58" t="s">
        <v>425</v>
      </c>
      <c r="B205" s="29"/>
      <c r="C205" s="116"/>
      <c r="D205" s="101" t="s">
        <v>125</v>
      </c>
      <c r="E205" s="101" t="s">
        <v>126</v>
      </c>
      <c r="F205" s="101" t="s">
        <v>127</v>
      </c>
      <c r="G205" s="90"/>
      <c r="H205" s="59" t="s">
        <v>250</v>
      </c>
      <c r="I205" s="114" t="s">
        <v>522</v>
      </c>
      <c r="J205" s="918" t="s">
        <v>523</v>
      </c>
      <c r="K205" s="919"/>
      <c r="L205" s="919"/>
      <c r="M205" s="919"/>
      <c r="N205" s="919"/>
      <c r="O205" s="919"/>
      <c r="P205" s="919"/>
      <c r="Q205" s="919"/>
      <c r="R205" s="93"/>
      <c r="S205" s="118"/>
      <c r="T205" s="580">
        <f t="shared" si="14"/>
        <v>0.16666666666666666</v>
      </c>
      <c r="V205" s="218" t="b">
        <v>0</v>
      </c>
      <c r="W205" s="213">
        <f t="shared" si="15"/>
        <v>0</v>
      </c>
    </row>
    <row r="206" spans="1:26" ht="48.75" customHeight="1" thickTop="1" thickBot="1" x14ac:dyDescent="0.3">
      <c r="A206" s="58" t="s">
        <v>425</v>
      </c>
      <c r="B206" s="29"/>
      <c r="C206" s="116"/>
      <c r="D206" s="101" t="s">
        <v>125</v>
      </c>
      <c r="E206" s="101" t="s">
        <v>126</v>
      </c>
      <c r="F206" s="101" t="s">
        <v>127</v>
      </c>
      <c r="G206" s="90"/>
      <c r="H206" s="59" t="s">
        <v>250</v>
      </c>
      <c r="I206" s="114" t="s">
        <v>524</v>
      </c>
      <c r="J206" s="941" t="s">
        <v>525</v>
      </c>
      <c r="K206" s="942"/>
      <c r="L206" s="942"/>
      <c r="M206" s="942"/>
      <c r="N206" s="942"/>
      <c r="O206" s="942"/>
      <c r="P206" s="942"/>
      <c r="Q206" s="942"/>
      <c r="R206" s="121"/>
      <c r="S206" s="118"/>
      <c r="T206" s="580">
        <f t="shared" si="14"/>
        <v>0.16666666666666666</v>
      </c>
      <c r="V206" s="218" t="b">
        <v>0</v>
      </c>
      <c r="W206" s="213">
        <f t="shared" si="15"/>
        <v>0</v>
      </c>
    </row>
    <row r="207" spans="1:26" ht="22.5" customHeight="1" thickTop="1" x14ac:dyDescent="0.25"/>
    <row r="208" spans="1:26" ht="22.5" customHeight="1" x14ac:dyDescent="0.25">
      <c r="A208" s="88"/>
      <c r="B208" s="88"/>
      <c r="C208" s="88"/>
      <c r="D208" s="88"/>
      <c r="E208" s="88"/>
      <c r="F208" s="89"/>
      <c r="G208" s="90"/>
      <c r="H208" s="90"/>
      <c r="I208" s="89"/>
      <c r="J208" s="90"/>
      <c r="K208" s="90"/>
      <c r="L208" s="90"/>
      <c r="M208" s="90"/>
      <c r="N208" s="90"/>
      <c r="O208" s="90"/>
      <c r="P208" s="90"/>
      <c r="Q208" s="90"/>
      <c r="R208" s="90"/>
      <c r="S208" s="90"/>
    </row>
    <row r="209" spans="1:26" ht="30" customHeight="1" thickBot="1" x14ac:dyDescent="0.3">
      <c r="A209" s="27"/>
      <c r="B209" s="29"/>
      <c r="C209" s="93"/>
      <c r="D209" s="93"/>
      <c r="E209" s="93"/>
      <c r="F209" s="93"/>
      <c r="G209" s="90"/>
      <c r="H209" s="699" t="s">
        <v>195</v>
      </c>
      <c r="I209" s="699"/>
      <c r="J209" s="699"/>
      <c r="K209" s="699"/>
      <c r="L209" s="699"/>
      <c r="M209" s="699"/>
      <c r="N209" s="699"/>
      <c r="O209" s="699"/>
      <c r="P209" s="699"/>
      <c r="Q209" s="699"/>
      <c r="R209" s="699"/>
      <c r="S209" s="700"/>
    </row>
    <row r="210" spans="1:26" ht="7.5" customHeight="1" thickTop="1" x14ac:dyDescent="0.25">
      <c r="A210" s="27"/>
      <c r="B210" s="29"/>
      <c r="C210" s="93"/>
      <c r="D210" s="93"/>
      <c r="E210" s="93"/>
      <c r="F210" s="93"/>
      <c r="G210" s="90"/>
      <c r="H210" s="28"/>
      <c r="I210" s="27"/>
      <c r="J210" s="28"/>
      <c r="K210" s="28"/>
      <c r="L210" s="28"/>
      <c r="M210" s="28"/>
      <c r="N210" s="28"/>
      <c r="O210" s="28"/>
      <c r="P210" s="28"/>
      <c r="Q210" s="28"/>
      <c r="R210" s="30"/>
      <c r="S210" s="28"/>
    </row>
    <row r="211" spans="1:26" ht="82.5" customHeight="1" thickBot="1" x14ac:dyDescent="0.3">
      <c r="A211" s="27"/>
      <c r="B211" s="29"/>
      <c r="C211" s="93"/>
      <c r="D211" s="93"/>
      <c r="E211" s="93"/>
      <c r="F211" s="93"/>
      <c r="G211" s="90"/>
      <c r="H211" s="651" t="s">
        <v>196</v>
      </c>
      <c r="I211" s="651"/>
      <c r="J211" s="651"/>
      <c r="K211" s="651"/>
      <c r="L211" s="651"/>
      <c r="M211" s="651"/>
      <c r="N211" s="651"/>
      <c r="O211" s="651"/>
      <c r="P211" s="651"/>
      <c r="Q211" s="651"/>
      <c r="R211" s="651"/>
      <c r="S211" s="652"/>
    </row>
    <row r="212" spans="1:26" ht="7.5" customHeight="1" thickTop="1" x14ac:dyDescent="0.25">
      <c r="A212" s="29"/>
      <c r="B212" s="29"/>
      <c r="C212" s="93"/>
      <c r="D212" s="93"/>
      <c r="E212" s="93"/>
      <c r="F212" s="93"/>
      <c r="G212" s="90"/>
      <c r="H212" s="32"/>
      <c r="I212" s="31"/>
      <c r="J212" s="32"/>
      <c r="K212" s="32"/>
      <c r="L212" s="32"/>
      <c r="M212" s="32"/>
      <c r="N212" s="32"/>
      <c r="O212" s="32"/>
      <c r="P212" s="32"/>
      <c r="Q212" s="32"/>
      <c r="R212" s="32"/>
      <c r="S212" s="32"/>
    </row>
    <row r="213" spans="1:26" ht="22.5" customHeight="1" thickBot="1" x14ac:dyDescent="0.3">
      <c r="A213" s="29"/>
      <c r="B213" s="29"/>
      <c r="C213" s="93"/>
      <c r="D213" s="93"/>
      <c r="E213" s="93"/>
      <c r="F213" s="93"/>
      <c r="G213" s="90"/>
      <c r="H213" s="653" t="s">
        <v>117</v>
      </c>
      <c r="I213" s="654"/>
      <c r="J213" s="685" t="s">
        <v>197</v>
      </c>
      <c r="K213" s="686"/>
      <c r="L213" s="686"/>
      <c r="M213" s="686"/>
      <c r="N213" s="686"/>
      <c r="O213" s="686"/>
      <c r="P213" s="686"/>
      <c r="Q213" s="686"/>
      <c r="R213" s="686"/>
      <c r="S213" s="687"/>
      <c r="V213" s="373" t="s">
        <v>945</v>
      </c>
      <c r="W213" s="252">
        <f>(U218+U220+U227+U224)/4</f>
        <v>1</v>
      </c>
    </row>
    <row r="214" spans="1:26" ht="7.5" customHeight="1" thickTop="1" x14ac:dyDescent="0.25">
      <c r="A214" s="29"/>
      <c r="B214" s="29"/>
      <c r="C214" s="93"/>
      <c r="D214" s="93"/>
      <c r="E214" s="93"/>
      <c r="F214" s="93"/>
      <c r="G214" s="90"/>
      <c r="H214" s="28"/>
      <c r="I214" s="27"/>
      <c r="J214" s="28"/>
      <c r="K214" s="28"/>
      <c r="L214" s="28"/>
      <c r="M214" s="28"/>
      <c r="N214" s="28"/>
      <c r="O214" s="28"/>
      <c r="P214" s="28"/>
      <c r="Q214" s="28"/>
      <c r="R214" s="30"/>
      <c r="S214" s="28"/>
    </row>
    <row r="215" spans="1:26" ht="88.5" customHeight="1" thickBot="1" x14ac:dyDescent="0.3">
      <c r="A215" s="29"/>
      <c r="B215" s="29"/>
      <c r="C215" s="93"/>
      <c r="D215" s="93"/>
      <c r="E215" s="93"/>
      <c r="F215" s="93"/>
      <c r="G215" s="90"/>
      <c r="H215" s="658" t="s">
        <v>198</v>
      </c>
      <c r="I215" s="659"/>
      <c r="J215" s="659"/>
      <c r="K215" s="659"/>
      <c r="L215" s="659"/>
      <c r="M215" s="659"/>
      <c r="N215" s="659"/>
      <c r="O215" s="659"/>
      <c r="P215" s="659"/>
      <c r="Q215" s="659"/>
      <c r="R215" s="659"/>
      <c r="S215" s="660"/>
    </row>
    <row r="216" spans="1:26" ht="7.5" customHeight="1" thickTop="1" x14ac:dyDescent="0.25">
      <c r="A216" s="27"/>
      <c r="B216" s="29"/>
      <c r="C216" s="93"/>
      <c r="D216" s="93"/>
      <c r="E216" s="93"/>
      <c r="F216" s="93"/>
      <c r="G216" s="90"/>
      <c r="H216" s="90"/>
      <c r="I216" s="111"/>
      <c r="J216" s="90"/>
      <c r="K216" s="90"/>
      <c r="L216" s="90"/>
      <c r="M216" s="90"/>
      <c r="N216" s="90"/>
      <c r="O216" s="90"/>
      <c r="P216" s="90"/>
      <c r="Q216" s="90"/>
      <c r="R216" s="90"/>
      <c r="S216" s="90"/>
    </row>
    <row r="217" spans="1:26" ht="41.25" customHeight="1" thickBot="1" x14ac:dyDescent="0.3">
      <c r="A217" s="29"/>
      <c r="B217" s="29"/>
      <c r="C217" s="93"/>
      <c r="D217" s="93"/>
      <c r="E217" s="93"/>
      <c r="F217" s="93"/>
      <c r="G217" s="90"/>
      <c r="H217" s="35" t="s">
        <v>120</v>
      </c>
      <c r="I217" s="51" t="s">
        <v>946</v>
      </c>
      <c r="J217" s="36" t="s">
        <v>121</v>
      </c>
      <c r="K217" s="98"/>
      <c r="L217" s="98"/>
      <c r="M217" s="98"/>
      <c r="N217" s="98"/>
      <c r="O217" s="98"/>
      <c r="P217" s="98"/>
      <c r="Q217" s="98"/>
      <c r="R217" s="93"/>
      <c r="S217" s="35" t="s">
        <v>122</v>
      </c>
      <c r="V217" s="210" t="s">
        <v>825</v>
      </c>
      <c r="W217" s="211" t="s">
        <v>826</v>
      </c>
      <c r="X217" s="211" t="s">
        <v>827</v>
      </c>
      <c r="Y217" s="217" t="s">
        <v>836</v>
      </c>
      <c r="Z217" s="225" t="s">
        <v>863</v>
      </c>
    </row>
    <row r="218" spans="1:26" ht="41.25" customHeight="1" thickTop="1" thickBot="1" x14ac:dyDescent="0.3">
      <c r="A218" s="58" t="s">
        <v>123</v>
      </c>
      <c r="B218" s="29"/>
      <c r="C218" s="101" t="s">
        <v>124</v>
      </c>
      <c r="D218" s="101" t="s">
        <v>125</v>
      </c>
      <c r="E218" s="101" t="s">
        <v>126</v>
      </c>
      <c r="F218" s="101" t="s">
        <v>127</v>
      </c>
      <c r="G218" s="90"/>
      <c r="H218" s="59" t="s">
        <v>128</v>
      </c>
      <c r="I218" s="102" t="s">
        <v>199</v>
      </c>
      <c r="J218" s="663" t="s">
        <v>200</v>
      </c>
      <c r="K218" s="664"/>
      <c r="L218" s="664"/>
      <c r="M218" s="664"/>
      <c r="N218" s="664"/>
      <c r="O218" s="664"/>
      <c r="P218" s="664"/>
      <c r="Q218" s="664"/>
      <c r="R218" s="231"/>
      <c r="S218" s="118"/>
      <c r="T218" s="580">
        <v>1</v>
      </c>
      <c r="U218" s="575">
        <f>T218</f>
        <v>1</v>
      </c>
      <c r="V218" s="218" t="b">
        <v>0</v>
      </c>
      <c r="W218" s="213">
        <f>IF(V218=TRUE,$X$218,0)</f>
        <v>0</v>
      </c>
      <c r="X218" s="218">
        <v>1</v>
      </c>
      <c r="Y218" s="221">
        <f>SUM(W218)</f>
        <v>0</v>
      </c>
      <c r="Z218" s="220">
        <f>Y218/1</f>
        <v>0</v>
      </c>
    </row>
    <row r="219" spans="1:26" ht="41.25" customHeight="1" thickTop="1" thickBot="1" x14ac:dyDescent="0.3">
      <c r="A219" s="58" t="s">
        <v>123</v>
      </c>
      <c r="B219" s="29"/>
      <c r="C219" s="93"/>
      <c r="D219" s="93"/>
      <c r="E219" s="93"/>
      <c r="F219" s="93"/>
      <c r="G219" s="90"/>
      <c r="H219" s="59" t="s">
        <v>131</v>
      </c>
      <c r="I219" s="106" t="s">
        <v>201</v>
      </c>
      <c r="J219" s="688" t="s">
        <v>202</v>
      </c>
      <c r="K219" s="760"/>
      <c r="L219" s="760"/>
      <c r="M219" s="760"/>
      <c r="N219" s="760"/>
      <c r="O219" s="760"/>
      <c r="P219" s="760"/>
      <c r="Q219" s="760"/>
      <c r="R219" s="107"/>
      <c r="S219" s="108"/>
      <c r="V219" s="472" t="b">
        <f>IF(AND(V220=TRUE),TRUE,FALSE)</f>
        <v>0</v>
      </c>
    </row>
    <row r="220" spans="1:26" ht="41.25" customHeight="1" thickTop="1" thickBot="1" x14ac:dyDescent="0.3">
      <c r="A220" s="58" t="s">
        <v>123</v>
      </c>
      <c r="B220" s="29"/>
      <c r="C220" s="101" t="s">
        <v>124</v>
      </c>
      <c r="D220" s="101" t="s">
        <v>125</v>
      </c>
      <c r="E220" s="101" t="s">
        <v>126</v>
      </c>
      <c r="F220" s="101" t="s">
        <v>127</v>
      </c>
      <c r="G220" s="90"/>
      <c r="H220" s="59" t="s">
        <v>131</v>
      </c>
      <c r="I220" s="109" t="s">
        <v>203</v>
      </c>
      <c r="J220" s="771" t="s">
        <v>204</v>
      </c>
      <c r="K220" s="772"/>
      <c r="L220" s="772"/>
      <c r="M220" s="772"/>
      <c r="N220" s="772"/>
      <c r="O220" s="772"/>
      <c r="P220" s="772"/>
      <c r="Q220" s="772"/>
      <c r="R220" s="121"/>
      <c r="S220" s="118"/>
      <c r="T220" s="580">
        <v>0.5</v>
      </c>
      <c r="U220" s="575">
        <f>T220+T222</f>
        <v>1</v>
      </c>
      <c r="V220" s="218" t="b">
        <v>0</v>
      </c>
      <c r="W220" s="213">
        <f>IF(V220=TRUE,$X$220,0)</f>
        <v>0</v>
      </c>
      <c r="X220" s="218">
        <v>0.5</v>
      </c>
      <c r="Y220" s="221">
        <f>SUM(W220:W222)</f>
        <v>0</v>
      </c>
      <c r="Z220" s="220">
        <f>Y220/1</f>
        <v>0</v>
      </c>
    </row>
    <row r="221" spans="1:26" ht="41.25" customHeight="1" thickTop="1" thickBot="1" x14ac:dyDescent="0.3">
      <c r="A221" s="58" t="s">
        <v>347</v>
      </c>
      <c r="B221" s="29"/>
      <c r="C221" s="93"/>
      <c r="D221" s="93"/>
      <c r="E221" s="93"/>
      <c r="F221" s="93"/>
      <c r="G221" s="90"/>
      <c r="H221" s="59" t="s">
        <v>131</v>
      </c>
      <c r="I221" s="106" t="s">
        <v>372</v>
      </c>
      <c r="J221" s="688" t="s">
        <v>373</v>
      </c>
      <c r="K221" s="689"/>
      <c r="L221" s="689"/>
      <c r="M221" s="689"/>
      <c r="N221" s="689"/>
      <c r="O221" s="689"/>
      <c r="P221" s="689"/>
      <c r="Q221" s="689"/>
      <c r="R221" s="107"/>
      <c r="S221" s="167"/>
      <c r="V221" s="472" t="b">
        <f>IF(AND(V222=TRUE),TRUE,FALSE)</f>
        <v>0</v>
      </c>
    </row>
    <row r="222" spans="1:26" ht="41.25" customHeight="1" thickTop="1" thickBot="1" x14ac:dyDescent="0.3">
      <c r="A222" s="58" t="s">
        <v>347</v>
      </c>
      <c r="B222" s="29"/>
      <c r="C222" s="101" t="s">
        <v>124</v>
      </c>
      <c r="D222" s="101" t="s">
        <v>125</v>
      </c>
      <c r="E222" s="101" t="s">
        <v>126</v>
      </c>
      <c r="F222" s="101" t="s">
        <v>127</v>
      </c>
      <c r="G222" s="90"/>
      <c r="H222" s="59" t="s">
        <v>131</v>
      </c>
      <c r="I222" s="109" t="s">
        <v>374</v>
      </c>
      <c r="J222" s="771" t="s">
        <v>375</v>
      </c>
      <c r="K222" s="772"/>
      <c r="L222" s="772"/>
      <c r="M222" s="772"/>
      <c r="N222" s="772"/>
      <c r="O222" s="772"/>
      <c r="P222" s="772"/>
      <c r="Q222" s="772"/>
      <c r="R222" s="121"/>
      <c r="S222" s="118"/>
      <c r="T222" s="580">
        <v>0.5</v>
      </c>
      <c r="V222" s="218" t="b">
        <v>0</v>
      </c>
      <c r="W222" s="213">
        <f>IF(V222=TRUE,$X$220,0)</f>
        <v>0</v>
      </c>
    </row>
    <row r="223" spans="1:26" ht="41.25" customHeight="1" thickTop="1" thickBot="1" x14ac:dyDescent="0.3">
      <c r="A223" s="58" t="s">
        <v>123</v>
      </c>
      <c r="B223" s="29"/>
      <c r="C223" s="93"/>
      <c r="D223" s="93"/>
      <c r="E223" s="93"/>
      <c r="F223" s="93"/>
      <c r="G223" s="90"/>
      <c r="H223" s="59" t="s">
        <v>250</v>
      </c>
      <c r="I223" s="106" t="s">
        <v>267</v>
      </c>
      <c r="J223" s="763" t="s">
        <v>956</v>
      </c>
      <c r="K223" s="764"/>
      <c r="L223" s="764"/>
      <c r="M223" s="764"/>
      <c r="N223" s="764"/>
      <c r="O223" s="764"/>
      <c r="P223" s="764"/>
      <c r="Q223" s="764"/>
      <c r="R223" s="107"/>
      <c r="S223" s="108"/>
      <c r="V223" s="472" t="b">
        <f>IF(AND(V224=TRUE,V225=TRUE),TRUE,FALSE)</f>
        <v>0</v>
      </c>
    </row>
    <row r="224" spans="1:26" ht="64.5" customHeight="1" thickTop="1" thickBot="1" x14ac:dyDescent="0.3">
      <c r="A224" s="58" t="s">
        <v>123</v>
      </c>
      <c r="B224" s="29"/>
      <c r="C224" s="116"/>
      <c r="D224" s="101" t="s">
        <v>125</v>
      </c>
      <c r="E224" s="101" t="s">
        <v>126</v>
      </c>
      <c r="F224" s="101" t="s">
        <v>127</v>
      </c>
      <c r="G224" s="90"/>
      <c r="H224" s="59" t="s">
        <v>250</v>
      </c>
      <c r="I224" s="109" t="s">
        <v>268</v>
      </c>
      <c r="J224" s="773" t="s">
        <v>269</v>
      </c>
      <c r="K224" s="774"/>
      <c r="L224" s="774"/>
      <c r="M224" s="774"/>
      <c r="N224" s="774"/>
      <c r="O224" s="774"/>
      <c r="P224" s="774"/>
      <c r="Q224" s="774"/>
      <c r="R224" s="93"/>
      <c r="S224" s="118"/>
      <c r="T224" s="580">
        <v>0.5</v>
      </c>
      <c r="U224" s="575">
        <f>T224+T225</f>
        <v>1</v>
      </c>
      <c r="V224" s="218" t="b">
        <v>0</v>
      </c>
      <c r="W224" s="213">
        <f>IF(V224=TRUE,$X$220,0)</f>
        <v>0</v>
      </c>
      <c r="Y224" s="221">
        <f>SUM(W224:W225)</f>
        <v>0</v>
      </c>
      <c r="Z224" s="220">
        <f>Y224/1</f>
        <v>0</v>
      </c>
    </row>
    <row r="225" spans="1:26" ht="41.25" customHeight="1" thickTop="1" thickBot="1" x14ac:dyDescent="0.3">
      <c r="A225" s="58" t="s">
        <v>123</v>
      </c>
      <c r="B225" s="29"/>
      <c r="C225" s="116"/>
      <c r="D225" s="101" t="s">
        <v>125</v>
      </c>
      <c r="E225" s="101" t="s">
        <v>126</v>
      </c>
      <c r="F225" s="101" t="s">
        <v>127</v>
      </c>
      <c r="G225" s="90"/>
      <c r="H225" s="59" t="s">
        <v>250</v>
      </c>
      <c r="I225" s="109" t="s">
        <v>270</v>
      </c>
      <c r="J225" s="775" t="s">
        <v>271</v>
      </c>
      <c r="K225" s="776"/>
      <c r="L225" s="776"/>
      <c r="M225" s="776"/>
      <c r="N225" s="776"/>
      <c r="O225" s="776"/>
      <c r="P225" s="776"/>
      <c r="Q225" s="776"/>
      <c r="R225" s="121"/>
      <c r="S225" s="118"/>
      <c r="T225" s="580">
        <v>0.5</v>
      </c>
      <c r="V225" s="218" t="b">
        <v>0</v>
      </c>
      <c r="W225" s="213">
        <f>IF(V225=TRUE,$X$220,0)</f>
        <v>0</v>
      </c>
    </row>
    <row r="226" spans="1:26" ht="41.25" customHeight="1" thickTop="1" thickBot="1" x14ac:dyDescent="0.3">
      <c r="A226" s="58" t="s">
        <v>425</v>
      </c>
      <c r="B226" s="29"/>
      <c r="C226" s="93"/>
      <c r="D226" s="112"/>
      <c r="E226" s="93"/>
      <c r="F226" s="93"/>
      <c r="G226" s="90"/>
      <c r="H226" s="59" t="s">
        <v>160</v>
      </c>
      <c r="I226" s="106" t="s">
        <v>526</v>
      </c>
      <c r="J226" s="688" t="s">
        <v>1009</v>
      </c>
      <c r="K226" s="760"/>
      <c r="L226" s="760"/>
      <c r="M226" s="760"/>
      <c r="N226" s="760"/>
      <c r="O226" s="760"/>
      <c r="P226" s="760"/>
      <c r="Q226" s="760"/>
      <c r="R226" s="107"/>
      <c r="S226" s="108"/>
      <c r="V226" s="472" t="b">
        <f>IF(AND(V227=TRUE),TRUE,FALSE)</f>
        <v>0</v>
      </c>
    </row>
    <row r="227" spans="1:26" ht="41.25" customHeight="1" thickTop="1" thickBot="1" x14ac:dyDescent="0.3">
      <c r="A227" s="58" t="s">
        <v>425</v>
      </c>
      <c r="B227" s="29"/>
      <c r="C227" s="116"/>
      <c r="D227" s="101" t="s">
        <v>125</v>
      </c>
      <c r="E227" s="101" t="s">
        <v>126</v>
      </c>
      <c r="F227" s="101" t="s">
        <v>127</v>
      </c>
      <c r="G227" s="90"/>
      <c r="H227" s="59" t="s">
        <v>160</v>
      </c>
      <c r="I227" s="109" t="s">
        <v>527</v>
      </c>
      <c r="J227" s="775" t="s">
        <v>528</v>
      </c>
      <c r="K227" s="776"/>
      <c r="L227" s="776"/>
      <c r="M227" s="776"/>
      <c r="N227" s="776"/>
      <c r="O227" s="776"/>
      <c r="P227" s="776"/>
      <c r="Q227" s="776"/>
      <c r="R227" s="121"/>
      <c r="S227" s="118"/>
      <c r="T227" s="580">
        <v>1</v>
      </c>
      <c r="U227" s="575">
        <f>T227</f>
        <v>1</v>
      </c>
      <c r="V227" s="218" t="b">
        <v>0</v>
      </c>
      <c r="W227" s="213">
        <f>IF(V227=TRUE,$X$218,0)</f>
        <v>0</v>
      </c>
      <c r="Y227" s="221">
        <f>SUM(W227)</f>
        <v>0</v>
      </c>
      <c r="Z227" s="220">
        <f>Y227/1</f>
        <v>0</v>
      </c>
    </row>
    <row r="228" spans="1:26" ht="22.5" customHeight="1" thickTop="1" x14ac:dyDescent="0.25">
      <c r="A228" s="88"/>
      <c r="B228" s="88"/>
      <c r="C228" s="88"/>
      <c r="D228" s="88"/>
      <c r="E228" s="88"/>
      <c r="F228" s="89"/>
      <c r="G228" s="90"/>
      <c r="H228" s="90"/>
      <c r="I228" s="89"/>
      <c r="J228" s="90"/>
      <c r="K228" s="90"/>
      <c r="L228" s="90"/>
      <c r="M228" s="90"/>
      <c r="N228" s="90"/>
      <c r="O228" s="90"/>
      <c r="P228" s="90"/>
      <c r="Q228" s="90"/>
      <c r="R228" s="90"/>
      <c r="S228" s="90"/>
    </row>
    <row r="229" spans="1:26" ht="22.5" customHeight="1" thickBot="1" x14ac:dyDescent="0.3">
      <c r="A229" s="88"/>
      <c r="B229" s="88"/>
      <c r="C229" s="88"/>
      <c r="D229" s="88"/>
      <c r="E229" s="88"/>
      <c r="F229" s="89"/>
      <c r="G229" s="90"/>
      <c r="H229" s="653" t="s">
        <v>117</v>
      </c>
      <c r="I229" s="654"/>
      <c r="J229" s="685" t="s">
        <v>205</v>
      </c>
      <c r="K229" s="686"/>
      <c r="L229" s="686"/>
      <c r="M229" s="686"/>
      <c r="N229" s="686"/>
      <c r="O229" s="686"/>
      <c r="P229" s="686"/>
      <c r="Q229" s="686"/>
      <c r="R229" s="686"/>
      <c r="S229" s="687"/>
      <c r="V229" s="373" t="s">
        <v>945</v>
      </c>
      <c r="W229" s="252">
        <f>(U234+U237+U242)/3</f>
        <v>1</v>
      </c>
    </row>
    <row r="230" spans="1:26" ht="6.75" customHeight="1" thickTop="1" x14ac:dyDescent="0.25">
      <c r="A230" s="27"/>
      <c r="B230" s="29"/>
      <c r="C230" s="93"/>
      <c r="D230" s="93"/>
      <c r="E230" s="93"/>
      <c r="F230" s="93"/>
      <c r="G230" s="90"/>
      <c r="H230" s="28"/>
      <c r="I230" s="27"/>
      <c r="J230" s="28"/>
      <c r="K230" s="28"/>
      <c r="L230" s="28"/>
      <c r="M230" s="28"/>
      <c r="N230" s="28"/>
      <c r="O230" s="28"/>
      <c r="P230" s="28"/>
      <c r="Q230" s="28"/>
      <c r="R230" s="30"/>
      <c r="S230" s="28"/>
    </row>
    <row r="231" spans="1:26" ht="83.25" customHeight="1" thickBot="1" x14ac:dyDescent="0.3">
      <c r="A231" s="27"/>
      <c r="B231" s="29"/>
      <c r="C231" s="93"/>
      <c r="D231" s="93"/>
      <c r="E231" s="93"/>
      <c r="F231" s="93"/>
      <c r="G231" s="90"/>
      <c r="H231" s="658" t="s">
        <v>206</v>
      </c>
      <c r="I231" s="659"/>
      <c r="J231" s="659"/>
      <c r="K231" s="659"/>
      <c r="L231" s="659"/>
      <c r="M231" s="659"/>
      <c r="N231" s="659"/>
      <c r="O231" s="659"/>
      <c r="P231" s="659"/>
      <c r="Q231" s="659"/>
      <c r="R231" s="659"/>
      <c r="S231" s="660"/>
    </row>
    <row r="232" spans="1:26" ht="7.5" customHeight="1" thickTop="1" x14ac:dyDescent="0.25">
      <c r="A232" s="27"/>
      <c r="B232" s="29"/>
      <c r="C232" s="93"/>
      <c r="D232" s="93"/>
      <c r="E232" s="93"/>
      <c r="F232" s="93"/>
      <c r="G232" s="90"/>
      <c r="H232" s="90"/>
      <c r="I232" s="111"/>
      <c r="J232" s="90"/>
      <c r="K232" s="90"/>
      <c r="L232" s="90"/>
      <c r="M232" s="90"/>
      <c r="N232" s="90"/>
      <c r="O232" s="90"/>
      <c r="P232" s="90"/>
      <c r="Q232" s="90"/>
      <c r="R232" s="90"/>
      <c r="S232" s="90"/>
    </row>
    <row r="233" spans="1:26" ht="41.25" customHeight="1" thickBot="1" x14ac:dyDescent="0.3">
      <c r="A233" s="50"/>
      <c r="B233" s="29"/>
      <c r="C233" s="93"/>
      <c r="D233" s="93"/>
      <c r="E233" s="93"/>
      <c r="F233" s="93"/>
      <c r="G233" s="90"/>
      <c r="H233" s="35" t="s">
        <v>120</v>
      </c>
      <c r="I233" s="51" t="s">
        <v>946</v>
      </c>
      <c r="J233" s="36" t="s">
        <v>121</v>
      </c>
      <c r="K233" s="98"/>
      <c r="L233" s="98"/>
      <c r="M233" s="98"/>
      <c r="N233" s="98"/>
      <c r="O233" s="98"/>
      <c r="P233" s="98"/>
      <c r="Q233" s="98"/>
      <c r="R233" s="93"/>
      <c r="S233" s="35" t="s">
        <v>122</v>
      </c>
      <c r="V233" s="210" t="s">
        <v>825</v>
      </c>
      <c r="W233" s="211" t="s">
        <v>826</v>
      </c>
      <c r="X233" s="211" t="s">
        <v>827</v>
      </c>
      <c r="Y233" s="217" t="s">
        <v>837</v>
      </c>
      <c r="Z233" s="225" t="s">
        <v>863</v>
      </c>
    </row>
    <row r="234" spans="1:26" ht="41.25" customHeight="1" thickTop="1" thickBot="1" x14ac:dyDescent="0.3">
      <c r="A234" s="58" t="s">
        <v>425</v>
      </c>
      <c r="B234" s="29"/>
      <c r="C234" s="116"/>
      <c r="D234" s="101" t="s">
        <v>125</v>
      </c>
      <c r="E234" s="101" t="s">
        <v>126</v>
      </c>
      <c r="F234" s="101" t="s">
        <v>127</v>
      </c>
      <c r="G234" s="90"/>
      <c r="H234" s="59" t="s">
        <v>128</v>
      </c>
      <c r="I234" s="102" t="s">
        <v>907</v>
      </c>
      <c r="J234" s="663" t="s">
        <v>529</v>
      </c>
      <c r="K234" s="664"/>
      <c r="L234" s="664"/>
      <c r="M234" s="664"/>
      <c r="N234" s="664"/>
      <c r="O234" s="664"/>
      <c r="P234" s="664"/>
      <c r="Q234" s="664"/>
      <c r="R234" s="231"/>
      <c r="S234" s="118"/>
      <c r="T234" s="580">
        <v>0.5</v>
      </c>
      <c r="U234" s="575">
        <f>T234+T235</f>
        <v>1</v>
      </c>
      <c r="V234" s="218" t="b">
        <v>0</v>
      </c>
      <c r="W234" s="213">
        <f>IF(V234=TRUE,$X$234,0)</f>
        <v>0</v>
      </c>
      <c r="X234" s="218">
        <v>0.5</v>
      </c>
      <c r="Y234" s="221">
        <f>SUM(W234:W235)</f>
        <v>0</v>
      </c>
      <c r="Z234" s="220">
        <f>Y234/1</f>
        <v>0</v>
      </c>
    </row>
    <row r="235" spans="1:26" ht="53.25" customHeight="1" thickTop="1" thickBot="1" x14ac:dyDescent="0.3">
      <c r="A235" s="58" t="s">
        <v>425</v>
      </c>
      <c r="B235" s="29"/>
      <c r="C235" s="93"/>
      <c r="D235" s="101" t="s">
        <v>125</v>
      </c>
      <c r="E235" s="101" t="s">
        <v>126</v>
      </c>
      <c r="F235" s="101" t="s">
        <v>127</v>
      </c>
      <c r="G235" s="90"/>
      <c r="H235" s="59" t="s">
        <v>128</v>
      </c>
      <c r="I235" s="102" t="s">
        <v>908</v>
      </c>
      <c r="J235" s="663" t="s">
        <v>906</v>
      </c>
      <c r="K235" s="664"/>
      <c r="L235" s="664"/>
      <c r="M235" s="664"/>
      <c r="N235" s="664"/>
      <c r="O235" s="664"/>
      <c r="P235" s="664"/>
      <c r="Q235" s="664"/>
      <c r="R235" s="142"/>
      <c r="S235" s="118"/>
      <c r="T235" s="580">
        <v>0.5</v>
      </c>
      <c r="V235" s="390" t="b">
        <v>0</v>
      </c>
      <c r="W235" s="213">
        <f>IF(V235=TRUE,$X$234,0)</f>
        <v>0</v>
      </c>
    </row>
    <row r="236" spans="1:26" ht="41.25" customHeight="1" thickTop="1" thickBot="1" x14ac:dyDescent="0.3">
      <c r="A236" s="58" t="s">
        <v>123</v>
      </c>
      <c r="B236" s="29"/>
      <c r="C236" s="93"/>
      <c r="D236" s="93"/>
      <c r="E236" s="93"/>
      <c r="F236" s="93"/>
      <c r="G236" s="90"/>
      <c r="H236" s="59" t="s">
        <v>131</v>
      </c>
      <c r="I236" s="102" t="s">
        <v>207</v>
      </c>
      <c r="J236" s="688" t="s">
        <v>208</v>
      </c>
      <c r="K236" s="760"/>
      <c r="L236" s="760"/>
      <c r="M236" s="760"/>
      <c r="N236" s="760"/>
      <c r="O236" s="760"/>
      <c r="P236" s="760"/>
      <c r="Q236" s="760"/>
      <c r="R236" s="93"/>
      <c r="S236" s="124"/>
      <c r="V236" s="472" t="b">
        <f>IF(AND(V237=TRUE,V238=TRUE),TRUE,FALSE)</f>
        <v>0</v>
      </c>
    </row>
    <row r="237" spans="1:26" ht="41.25" customHeight="1" thickTop="1" thickBot="1" x14ac:dyDescent="0.3">
      <c r="A237" s="58" t="s">
        <v>347</v>
      </c>
      <c r="B237" s="29"/>
      <c r="C237" s="101" t="s">
        <v>124</v>
      </c>
      <c r="D237" s="101" t="s">
        <v>125</v>
      </c>
      <c r="E237" s="101" t="s">
        <v>126</v>
      </c>
      <c r="F237" s="101" t="s">
        <v>127</v>
      </c>
      <c r="G237" s="90"/>
      <c r="H237" s="59" t="s">
        <v>131</v>
      </c>
      <c r="I237" s="114" t="s">
        <v>376</v>
      </c>
      <c r="J237" s="904" t="s">
        <v>377</v>
      </c>
      <c r="K237" s="905"/>
      <c r="L237" s="905"/>
      <c r="M237" s="905"/>
      <c r="N237" s="905"/>
      <c r="O237" s="905"/>
      <c r="P237" s="905"/>
      <c r="Q237" s="905"/>
      <c r="R237" s="93"/>
      <c r="S237" s="118"/>
      <c r="T237" s="580">
        <f>1/3</f>
        <v>0.33333333333333331</v>
      </c>
      <c r="U237" s="575">
        <f>T237+T238+T239</f>
        <v>1</v>
      </c>
      <c r="V237" s="218" t="b">
        <v>0</v>
      </c>
      <c r="W237" s="213">
        <f>IF(V237=TRUE,$X$237,0)</f>
        <v>0</v>
      </c>
      <c r="X237" s="218">
        <v>0.33333333333333331</v>
      </c>
      <c r="Y237" s="221">
        <f>SUM(W237:W239)</f>
        <v>0</v>
      </c>
      <c r="Z237" s="220">
        <f>Y237/1</f>
        <v>0</v>
      </c>
    </row>
    <row r="238" spans="1:26" ht="48.75" customHeight="1" thickTop="1" thickBot="1" x14ac:dyDescent="0.3">
      <c r="A238" s="58" t="s">
        <v>123</v>
      </c>
      <c r="B238" s="29"/>
      <c r="C238" s="101" t="s">
        <v>124</v>
      </c>
      <c r="D238" s="101" t="s">
        <v>125</v>
      </c>
      <c r="E238" s="101" t="s">
        <v>126</v>
      </c>
      <c r="F238" s="101" t="s">
        <v>127</v>
      </c>
      <c r="G238" s="90"/>
      <c r="H238" s="59" t="s">
        <v>131</v>
      </c>
      <c r="I238" s="114" t="s">
        <v>209</v>
      </c>
      <c r="J238" s="690" t="s">
        <v>909</v>
      </c>
      <c r="K238" s="691"/>
      <c r="L238" s="691"/>
      <c r="M238" s="691"/>
      <c r="N238" s="691"/>
      <c r="O238" s="691"/>
      <c r="P238" s="691"/>
      <c r="Q238" s="691"/>
      <c r="R238" s="110"/>
      <c r="S238" s="118"/>
      <c r="T238" s="580">
        <f>1/3</f>
        <v>0.33333333333333331</v>
      </c>
      <c r="V238" s="218" t="b">
        <v>0</v>
      </c>
      <c r="W238" s="213">
        <f>IF(V238=TRUE,$X$237,0)</f>
        <v>0</v>
      </c>
    </row>
    <row r="239" spans="1:26" ht="41.25" customHeight="1" thickTop="1" thickBot="1" x14ac:dyDescent="0.3">
      <c r="A239" s="58" t="s">
        <v>347</v>
      </c>
      <c r="B239" s="29"/>
      <c r="C239" s="101" t="s">
        <v>124</v>
      </c>
      <c r="D239" s="101" t="s">
        <v>125</v>
      </c>
      <c r="E239" s="101" t="s">
        <v>126</v>
      </c>
      <c r="F239" s="101" t="s">
        <v>127</v>
      </c>
      <c r="G239" s="90"/>
      <c r="H239" s="59" t="s">
        <v>131</v>
      </c>
      <c r="I239" s="102" t="s">
        <v>378</v>
      </c>
      <c r="J239" s="692" t="s">
        <v>379</v>
      </c>
      <c r="K239" s="692"/>
      <c r="L239" s="692"/>
      <c r="M239" s="692"/>
      <c r="N239" s="692"/>
      <c r="O239" s="692"/>
      <c r="P239" s="692"/>
      <c r="Q239" s="692"/>
      <c r="R239" s="93"/>
      <c r="S239" s="118"/>
      <c r="T239" s="580">
        <f>1/3</f>
        <v>0.33333333333333331</v>
      </c>
      <c r="V239" s="218" t="b">
        <v>0</v>
      </c>
      <c r="W239" s="213">
        <f>IF(V239=TRUE,$X$237,0)</f>
        <v>0</v>
      </c>
    </row>
    <row r="240" spans="1:26" ht="55.5" customHeight="1" thickTop="1" thickBot="1" x14ac:dyDescent="0.3">
      <c r="A240" s="58" t="s">
        <v>425</v>
      </c>
      <c r="B240" s="29"/>
      <c r="C240" s="93"/>
      <c r="D240" s="93"/>
      <c r="E240" s="93"/>
      <c r="F240" s="93"/>
      <c r="G240" s="90"/>
      <c r="H240" s="59" t="s">
        <v>250</v>
      </c>
      <c r="I240" s="106" t="s">
        <v>530</v>
      </c>
      <c r="J240" s="689" t="s">
        <v>531</v>
      </c>
      <c r="K240" s="760"/>
      <c r="L240" s="760"/>
      <c r="M240" s="760"/>
      <c r="N240" s="760"/>
      <c r="O240" s="760"/>
      <c r="P240" s="760"/>
      <c r="Q240" s="760"/>
      <c r="R240" s="107"/>
      <c r="S240" s="108"/>
      <c r="V240" s="472" t="b">
        <f>IF(AND(V241=TRUE),TRUE,FALSE)</f>
        <v>0</v>
      </c>
    </row>
    <row r="241" spans="1:26" ht="41.25" customHeight="1" thickTop="1" thickBot="1" x14ac:dyDescent="0.3">
      <c r="A241" s="58" t="s">
        <v>425</v>
      </c>
      <c r="B241" s="29"/>
      <c r="C241" s="93"/>
      <c r="D241" s="112"/>
      <c r="E241" s="93"/>
      <c r="F241" s="93"/>
      <c r="G241" s="90"/>
      <c r="H241" s="59" t="s">
        <v>250</v>
      </c>
      <c r="I241" s="109"/>
      <c r="J241" s="943" t="s">
        <v>532</v>
      </c>
      <c r="K241" s="944"/>
      <c r="L241" s="944"/>
      <c r="M241" s="944"/>
      <c r="N241" s="944"/>
      <c r="O241" s="944"/>
      <c r="P241" s="944"/>
      <c r="Q241" s="944"/>
      <c r="R241" s="93"/>
      <c r="S241" s="124"/>
      <c r="V241" s="472" t="b">
        <f>IF(AND(V242=TRUE,V243=TRUE, V244=TRUE, V245=TRUE),TRUE,FALSE)</f>
        <v>0</v>
      </c>
    </row>
    <row r="242" spans="1:26" ht="64.5" customHeight="1" thickTop="1" thickBot="1" x14ac:dyDescent="0.3">
      <c r="A242" s="58" t="s">
        <v>425</v>
      </c>
      <c r="B242" s="158"/>
      <c r="C242" s="116"/>
      <c r="D242" s="101" t="s">
        <v>125</v>
      </c>
      <c r="E242" s="101" t="s">
        <v>126</v>
      </c>
      <c r="F242" s="101" t="s">
        <v>127</v>
      </c>
      <c r="G242" s="158"/>
      <c r="H242" s="59" t="s">
        <v>250</v>
      </c>
      <c r="I242" s="109" t="s">
        <v>533</v>
      </c>
      <c r="J242" s="945" t="s">
        <v>919</v>
      </c>
      <c r="K242" s="946"/>
      <c r="L242" s="946"/>
      <c r="M242" s="946"/>
      <c r="N242" s="946"/>
      <c r="O242" s="946"/>
      <c r="P242" s="946"/>
      <c r="Q242" s="946"/>
      <c r="R242" s="159"/>
      <c r="S242" s="118"/>
      <c r="T242" s="580">
        <f>1/4</f>
        <v>0.25</v>
      </c>
      <c r="U242" s="575">
        <f>T242+T243+T244+T245</f>
        <v>1</v>
      </c>
      <c r="V242" s="218" t="b">
        <v>0</v>
      </c>
      <c r="W242" s="213">
        <f>IF(V242=TRUE,$X$242,0)</f>
        <v>0</v>
      </c>
      <c r="X242" s="218">
        <v>0.25</v>
      </c>
      <c r="Y242" s="221">
        <f>SUM(W242:W245)</f>
        <v>0</v>
      </c>
      <c r="Z242" s="220">
        <f>Y242/1</f>
        <v>0</v>
      </c>
    </row>
    <row r="243" spans="1:26" ht="60.75" customHeight="1" thickTop="1" thickBot="1" x14ac:dyDescent="0.3">
      <c r="A243" s="58" t="s">
        <v>425</v>
      </c>
      <c r="B243" s="29"/>
      <c r="C243" s="116"/>
      <c r="D243" s="101" t="s">
        <v>125</v>
      </c>
      <c r="E243" s="101" t="s">
        <v>126</v>
      </c>
      <c r="F243" s="101" t="s">
        <v>127</v>
      </c>
      <c r="G243" s="90"/>
      <c r="H243" s="59" t="s">
        <v>250</v>
      </c>
      <c r="I243" s="109" t="s">
        <v>534</v>
      </c>
      <c r="J243" s="947" t="s">
        <v>944</v>
      </c>
      <c r="K243" s="948"/>
      <c r="L243" s="948"/>
      <c r="M243" s="948"/>
      <c r="N243" s="948"/>
      <c r="O243" s="948"/>
      <c r="P243" s="948"/>
      <c r="Q243" s="948"/>
      <c r="R243" s="93"/>
      <c r="S243" s="118"/>
      <c r="T243" s="580">
        <f>1/4</f>
        <v>0.25</v>
      </c>
      <c r="V243" s="218" t="b">
        <v>0</v>
      </c>
      <c r="W243" s="213">
        <f>IF(V243=TRUE,$X$242,0)</f>
        <v>0</v>
      </c>
    </row>
    <row r="244" spans="1:26" ht="60" customHeight="1" thickTop="1" thickBot="1" x14ac:dyDescent="0.3">
      <c r="A244" s="58" t="s">
        <v>425</v>
      </c>
      <c r="B244" s="29"/>
      <c r="C244" s="116"/>
      <c r="D244" s="101" t="s">
        <v>125</v>
      </c>
      <c r="E244" s="101" t="s">
        <v>126</v>
      </c>
      <c r="F244" s="101" t="s">
        <v>127</v>
      </c>
      <c r="G244" s="90"/>
      <c r="H244" s="59" t="s">
        <v>250</v>
      </c>
      <c r="I244" s="109" t="s">
        <v>535</v>
      </c>
      <c r="J244" s="945" t="s">
        <v>1008</v>
      </c>
      <c r="K244" s="949"/>
      <c r="L244" s="949"/>
      <c r="M244" s="949"/>
      <c r="N244" s="949"/>
      <c r="O244" s="949"/>
      <c r="P244" s="949"/>
      <c r="Q244" s="949"/>
      <c r="R244" s="93"/>
      <c r="S244" s="118"/>
      <c r="T244" s="580">
        <f>1/4</f>
        <v>0.25</v>
      </c>
      <c r="V244" s="218" t="b">
        <v>0</v>
      </c>
      <c r="W244" s="213">
        <f>IF(V244=TRUE,$X$242,0)</f>
        <v>0</v>
      </c>
    </row>
    <row r="245" spans="1:26" ht="51.75" customHeight="1" thickTop="1" thickBot="1" x14ac:dyDescent="0.3">
      <c r="A245" s="58" t="s">
        <v>425</v>
      </c>
      <c r="B245" s="29"/>
      <c r="C245" s="116"/>
      <c r="D245" s="101" t="s">
        <v>125</v>
      </c>
      <c r="E245" s="101" t="s">
        <v>126</v>
      </c>
      <c r="F245" s="101" t="s">
        <v>127</v>
      </c>
      <c r="G245" s="90"/>
      <c r="H245" s="59" t="s">
        <v>250</v>
      </c>
      <c r="I245" s="109" t="s">
        <v>536</v>
      </c>
      <c r="J245" s="690" t="s">
        <v>911</v>
      </c>
      <c r="K245" s="691"/>
      <c r="L245" s="691"/>
      <c r="M245" s="691"/>
      <c r="N245" s="691"/>
      <c r="O245" s="691"/>
      <c r="P245" s="691"/>
      <c r="Q245" s="691"/>
      <c r="R245" s="121"/>
      <c r="S245" s="118"/>
      <c r="T245" s="580">
        <f>1/4</f>
        <v>0.25</v>
      </c>
      <c r="V245" s="218" t="b">
        <v>0</v>
      </c>
      <c r="W245" s="213">
        <f>IF(V245=TRUE,$X$242,0)</f>
        <v>0</v>
      </c>
    </row>
    <row r="246" spans="1:26" ht="22.5" customHeight="1" thickTop="1" x14ac:dyDescent="0.25">
      <c r="A246" s="88"/>
      <c r="B246" s="88"/>
      <c r="C246" s="88"/>
      <c r="D246" s="88"/>
      <c r="E246" s="88"/>
      <c r="F246" s="89"/>
      <c r="G246" s="90"/>
      <c r="H246" s="90"/>
      <c r="I246" s="89"/>
      <c r="J246" s="90"/>
      <c r="K246" s="90"/>
      <c r="L246" s="90"/>
      <c r="M246" s="90"/>
      <c r="N246" s="90"/>
      <c r="O246" s="90"/>
      <c r="P246" s="90"/>
      <c r="Q246" s="90"/>
      <c r="R246" s="90"/>
      <c r="S246" s="90"/>
    </row>
    <row r="247" spans="1:26" ht="22.5" customHeight="1" x14ac:dyDescent="0.25">
      <c r="A247" s="88"/>
      <c r="B247" s="88"/>
      <c r="C247" s="88"/>
      <c r="D247" s="88"/>
      <c r="E247" s="88"/>
      <c r="F247" s="89"/>
      <c r="G247" s="90"/>
      <c r="H247" s="90"/>
      <c r="I247" s="89"/>
      <c r="J247" s="90"/>
      <c r="K247" s="90"/>
      <c r="L247" s="90"/>
      <c r="M247" s="90"/>
      <c r="N247" s="90"/>
      <c r="O247" s="90"/>
      <c r="P247" s="90"/>
      <c r="Q247" s="90"/>
      <c r="R247" s="90"/>
      <c r="S247" s="90"/>
    </row>
    <row r="248" spans="1:26" s="6" customFormat="1" ht="30" customHeight="1" thickBot="1" x14ac:dyDescent="0.3">
      <c r="A248" s="28"/>
      <c r="B248" s="28"/>
      <c r="C248" s="28"/>
      <c r="D248" s="28"/>
      <c r="E248" s="28"/>
      <c r="F248" s="57"/>
      <c r="G248" s="28"/>
      <c r="H248" s="665" t="s">
        <v>210</v>
      </c>
      <c r="I248" s="665"/>
      <c r="J248" s="665"/>
      <c r="K248" s="665"/>
      <c r="L248" s="665"/>
      <c r="M248" s="665"/>
      <c r="N248" s="665"/>
      <c r="O248" s="665"/>
      <c r="P248" s="665"/>
      <c r="Q248" s="665"/>
      <c r="R248" s="665"/>
      <c r="S248" s="666"/>
      <c r="T248" s="584"/>
      <c r="U248" s="577"/>
      <c r="V248" s="206"/>
      <c r="W248" s="206"/>
      <c r="X248" s="206"/>
      <c r="Y248" s="206"/>
      <c r="Z248" s="208"/>
    </row>
    <row r="249" spans="1:26" s="6" customFormat="1" ht="7.5" customHeight="1" thickTop="1" x14ac:dyDescent="0.25">
      <c r="A249" s="28"/>
      <c r="B249" s="28"/>
      <c r="C249" s="28"/>
      <c r="D249" s="28"/>
      <c r="E249" s="28"/>
      <c r="F249" s="28"/>
      <c r="G249" s="28"/>
      <c r="H249" s="28"/>
      <c r="I249" s="27"/>
      <c r="J249" s="28"/>
      <c r="K249" s="28"/>
      <c r="L249" s="28"/>
      <c r="M249" s="28"/>
      <c r="N249" s="28"/>
      <c r="O249" s="28"/>
      <c r="P249" s="28"/>
      <c r="Q249" s="28"/>
      <c r="R249" s="30"/>
      <c r="S249" s="28"/>
      <c r="T249" s="584"/>
      <c r="U249" s="577"/>
      <c r="V249" s="206"/>
      <c r="W249" s="206"/>
      <c r="X249" s="206"/>
      <c r="Y249" s="206"/>
      <c r="Z249" s="208"/>
    </row>
    <row r="250" spans="1:26" s="6" customFormat="1" ht="81" customHeight="1" thickBot="1" x14ac:dyDescent="0.4">
      <c r="A250" s="28"/>
      <c r="B250" s="28"/>
      <c r="C250" s="28"/>
      <c r="D250" s="28"/>
      <c r="E250" s="28"/>
      <c r="F250" s="28"/>
      <c r="G250" s="28"/>
      <c r="H250" s="651" t="s">
        <v>211</v>
      </c>
      <c r="I250" s="651"/>
      <c r="J250" s="651"/>
      <c r="K250" s="651"/>
      <c r="L250" s="651"/>
      <c r="M250" s="651"/>
      <c r="N250" s="651"/>
      <c r="O250" s="651"/>
      <c r="P250" s="651"/>
      <c r="Q250" s="651"/>
      <c r="R250" s="651"/>
      <c r="S250" s="652"/>
      <c r="T250" s="584"/>
      <c r="U250" s="577"/>
      <c r="V250" s="206"/>
      <c r="W250" s="206"/>
      <c r="X250" s="206"/>
      <c r="Y250" s="215">
        <f>SUM(Y257:Y338)</f>
        <v>0</v>
      </c>
      <c r="Z250" s="216">
        <f>AVERAGE(Z257:Z338)</f>
        <v>0</v>
      </c>
    </row>
    <row r="251" spans="1:26" s="6" customFormat="1" ht="7.5" customHeight="1" thickTop="1" x14ac:dyDescent="0.25">
      <c r="A251" s="28"/>
      <c r="B251" s="28"/>
      <c r="C251" s="28"/>
      <c r="D251" s="28"/>
      <c r="E251" s="28"/>
      <c r="F251" s="28"/>
      <c r="G251" s="28"/>
      <c r="H251" s="32"/>
      <c r="I251" s="31"/>
      <c r="J251" s="32"/>
      <c r="K251" s="32"/>
      <c r="L251" s="32"/>
      <c r="M251" s="32"/>
      <c r="N251" s="32"/>
      <c r="O251" s="32"/>
      <c r="P251" s="32"/>
      <c r="Q251" s="32"/>
      <c r="R251" s="32"/>
      <c r="S251" s="32"/>
      <c r="T251" s="584"/>
      <c r="U251" s="577"/>
      <c r="V251" s="206"/>
      <c r="W251" s="206"/>
      <c r="X251" s="206"/>
      <c r="Y251" s="206"/>
      <c r="Z251" s="208"/>
    </row>
    <row r="252" spans="1:26" s="6" customFormat="1" ht="22.5" customHeight="1" thickBot="1" x14ac:dyDescent="0.3">
      <c r="A252" s="28"/>
      <c r="B252" s="28"/>
      <c r="C252" s="28"/>
      <c r="D252" s="28"/>
      <c r="E252" s="28"/>
      <c r="F252" s="57"/>
      <c r="G252" s="28"/>
      <c r="H252" s="653" t="s">
        <v>117</v>
      </c>
      <c r="I252" s="654"/>
      <c r="J252" s="655" t="s">
        <v>212</v>
      </c>
      <c r="K252" s="656"/>
      <c r="L252" s="656"/>
      <c r="M252" s="656"/>
      <c r="N252" s="656"/>
      <c r="O252" s="656"/>
      <c r="P252" s="656"/>
      <c r="Q252" s="656"/>
      <c r="R252" s="656"/>
      <c r="S252" s="657"/>
      <c r="T252" s="578"/>
      <c r="U252" s="578"/>
      <c r="V252" s="376" t="s">
        <v>945</v>
      </c>
      <c r="W252" s="262">
        <f>(U258+U261+U267)/3</f>
        <v>1</v>
      </c>
      <c r="X252" s="206"/>
      <c r="Y252" s="206"/>
      <c r="Z252" s="208"/>
    </row>
    <row r="253" spans="1:26" s="6" customFormat="1" ht="8.25" customHeight="1" thickTop="1" x14ac:dyDescent="0.25">
      <c r="A253" s="28"/>
      <c r="B253" s="28"/>
      <c r="C253" s="28"/>
      <c r="D253" s="28"/>
      <c r="E253" s="28"/>
      <c r="F253" s="28"/>
      <c r="G253" s="28"/>
      <c r="H253" s="28"/>
      <c r="I253" s="27"/>
      <c r="J253" s="28"/>
      <c r="K253" s="28"/>
      <c r="L253" s="28"/>
      <c r="M253" s="28"/>
      <c r="N253" s="28"/>
      <c r="O253" s="28"/>
      <c r="P253" s="28"/>
      <c r="Q253" s="28"/>
      <c r="R253" s="30"/>
      <c r="S253" s="28"/>
      <c r="T253" s="584"/>
      <c r="U253" s="577"/>
      <c r="V253" s="206"/>
      <c r="W253" s="206"/>
      <c r="X253" s="206"/>
      <c r="Y253" s="206"/>
      <c r="Z253" s="208"/>
    </row>
    <row r="254" spans="1:26" s="6" customFormat="1" ht="81.75" customHeight="1" thickBot="1" x14ac:dyDescent="0.3">
      <c r="A254" s="28"/>
      <c r="B254" s="28"/>
      <c r="C254" s="28"/>
      <c r="D254" s="28"/>
      <c r="E254" s="28"/>
      <c r="F254" s="28"/>
      <c r="G254" s="28"/>
      <c r="H254" s="658" t="s">
        <v>213</v>
      </c>
      <c r="I254" s="659"/>
      <c r="J254" s="659"/>
      <c r="K254" s="659"/>
      <c r="L254" s="659"/>
      <c r="M254" s="659"/>
      <c r="N254" s="659"/>
      <c r="O254" s="659"/>
      <c r="P254" s="659"/>
      <c r="Q254" s="659"/>
      <c r="R254" s="659"/>
      <c r="S254" s="660"/>
      <c r="T254" s="584"/>
      <c r="U254" s="577"/>
      <c r="V254" s="206"/>
      <c r="W254" s="206"/>
      <c r="X254" s="206"/>
      <c r="Y254" s="206"/>
      <c r="Z254" s="208"/>
    </row>
    <row r="255" spans="1:26" ht="8.25" customHeight="1" thickTop="1" x14ac:dyDescent="0.25">
      <c r="A255" s="90"/>
      <c r="B255" s="90"/>
      <c r="C255" s="90"/>
      <c r="D255" s="90"/>
      <c r="E255" s="90"/>
      <c r="F255" s="117"/>
      <c r="G255" s="90"/>
      <c r="H255" s="90"/>
      <c r="I255" s="111"/>
      <c r="J255" s="92"/>
      <c r="K255" s="90"/>
      <c r="L255" s="90"/>
      <c r="M255" s="90"/>
      <c r="N255" s="90"/>
      <c r="O255" s="90"/>
      <c r="P255" s="90"/>
      <c r="Q255" s="90"/>
      <c r="R255" s="93"/>
      <c r="S255" s="90"/>
    </row>
    <row r="256" spans="1:26" ht="41.25" customHeight="1" thickBot="1" x14ac:dyDescent="0.3">
      <c r="A256" s="90"/>
      <c r="B256" s="90"/>
      <c r="C256" s="90"/>
      <c r="D256" s="90"/>
      <c r="E256" s="90"/>
      <c r="F256" s="90"/>
      <c r="G256" s="90"/>
      <c r="H256" s="62" t="s">
        <v>120</v>
      </c>
      <c r="I256" s="63" t="s">
        <v>946</v>
      </c>
      <c r="J256" s="64" t="s">
        <v>121</v>
      </c>
      <c r="K256" s="125"/>
      <c r="L256" s="125"/>
      <c r="M256" s="125"/>
      <c r="N256" s="125"/>
      <c r="O256" s="125"/>
      <c r="P256" s="125"/>
      <c r="Q256" s="125"/>
      <c r="R256" s="126"/>
      <c r="S256" s="62" t="s">
        <v>122</v>
      </c>
      <c r="V256" s="210" t="s">
        <v>825</v>
      </c>
      <c r="W256" s="211" t="s">
        <v>826</v>
      </c>
      <c r="X256" s="211" t="s">
        <v>827</v>
      </c>
      <c r="Y256" s="219" t="s">
        <v>838</v>
      </c>
      <c r="Z256" s="226" t="s">
        <v>863</v>
      </c>
    </row>
    <row r="257" spans="1:26" ht="41.25" customHeight="1" thickTop="1" thickBot="1" x14ac:dyDescent="0.3">
      <c r="A257" s="96" t="s">
        <v>112</v>
      </c>
      <c r="B257" s="127"/>
      <c r="C257" s="128"/>
      <c r="D257" s="127"/>
      <c r="E257" s="127"/>
      <c r="F257" s="90"/>
      <c r="G257" s="90"/>
      <c r="H257" s="69" t="s">
        <v>128</v>
      </c>
      <c r="I257" s="129" t="s">
        <v>129</v>
      </c>
      <c r="J257" s="681" t="s">
        <v>214</v>
      </c>
      <c r="K257" s="766"/>
      <c r="L257" s="766"/>
      <c r="M257" s="766"/>
      <c r="N257" s="766"/>
      <c r="O257" s="766"/>
      <c r="P257" s="766"/>
      <c r="Q257" s="766"/>
      <c r="R257" s="130"/>
      <c r="S257" s="131"/>
      <c r="V257" s="472" t="b">
        <f>IF(AND(V258=TRUE,V259=TRUE),TRUE,FALSE)</f>
        <v>0</v>
      </c>
      <c r="Y257" s="213">
        <f>SUM(W258:W259)</f>
        <v>0</v>
      </c>
      <c r="Z257" s="220">
        <f>Y257/1</f>
        <v>0</v>
      </c>
    </row>
    <row r="258" spans="1:26" ht="41.25" customHeight="1" thickTop="1" thickBot="1" x14ac:dyDescent="0.3">
      <c r="A258" s="58" t="s">
        <v>123</v>
      </c>
      <c r="B258" s="73"/>
      <c r="C258" s="101" t="s">
        <v>124</v>
      </c>
      <c r="D258" s="101" t="s">
        <v>125</v>
      </c>
      <c r="E258" s="101" t="s">
        <v>126</v>
      </c>
      <c r="F258" s="101" t="s">
        <v>127</v>
      </c>
      <c r="G258" s="90"/>
      <c r="H258" s="69" t="s">
        <v>128</v>
      </c>
      <c r="I258" s="132" t="s">
        <v>215</v>
      </c>
      <c r="J258" s="671" t="s">
        <v>216</v>
      </c>
      <c r="K258" s="769"/>
      <c r="L258" s="769"/>
      <c r="M258" s="769"/>
      <c r="N258" s="769"/>
      <c r="O258" s="769"/>
      <c r="P258" s="769"/>
      <c r="Q258" s="769"/>
      <c r="R258" s="133"/>
      <c r="S258" s="134"/>
      <c r="T258" s="580">
        <v>0.5</v>
      </c>
      <c r="U258" s="575">
        <f>T258+T259</f>
        <v>1</v>
      </c>
      <c r="V258" s="218" t="b">
        <v>0</v>
      </c>
      <c r="W258" s="213">
        <f>IF(V258=TRUE,$X$258,0)</f>
        <v>0</v>
      </c>
      <c r="X258" s="218">
        <v>0.5</v>
      </c>
    </row>
    <row r="259" spans="1:26" ht="41.25" customHeight="1" thickTop="1" thickBot="1" x14ac:dyDescent="0.3">
      <c r="A259" s="58" t="s">
        <v>123</v>
      </c>
      <c r="B259" s="73"/>
      <c r="C259" s="101" t="s">
        <v>124</v>
      </c>
      <c r="D259" s="101" t="s">
        <v>125</v>
      </c>
      <c r="E259" s="101" t="s">
        <v>126</v>
      </c>
      <c r="F259" s="101" t="s">
        <v>127</v>
      </c>
      <c r="G259" s="90"/>
      <c r="H259" s="69" t="s">
        <v>128</v>
      </c>
      <c r="I259" s="132" t="s">
        <v>217</v>
      </c>
      <c r="J259" s="673" t="s">
        <v>950</v>
      </c>
      <c r="K259" s="770"/>
      <c r="L259" s="770"/>
      <c r="M259" s="770"/>
      <c r="N259" s="770"/>
      <c r="O259" s="770"/>
      <c r="P259" s="770"/>
      <c r="Q259" s="770"/>
      <c r="R259" s="135"/>
      <c r="S259" s="134"/>
      <c r="T259" s="580">
        <v>0.5</v>
      </c>
      <c r="V259" s="218" t="b">
        <v>0</v>
      </c>
      <c r="W259" s="213">
        <f>IF(V259=TRUE,$X$258,0)</f>
        <v>0</v>
      </c>
    </row>
    <row r="260" spans="1:26" ht="41.25" customHeight="1" thickTop="1" thickBot="1" x14ac:dyDescent="0.3">
      <c r="A260" s="58" t="s">
        <v>123</v>
      </c>
      <c r="B260" s="90"/>
      <c r="C260" s="101" t="s">
        <v>124</v>
      </c>
      <c r="D260" s="101" t="s">
        <v>125</v>
      </c>
      <c r="E260" s="101" t="s">
        <v>126</v>
      </c>
      <c r="F260" s="101" t="s">
        <v>127</v>
      </c>
      <c r="G260" s="90"/>
      <c r="H260" s="69" t="s">
        <v>131</v>
      </c>
      <c r="I260" s="129" t="s">
        <v>132</v>
      </c>
      <c r="J260" s="675" t="s">
        <v>218</v>
      </c>
      <c r="K260" s="757"/>
      <c r="L260" s="757"/>
      <c r="M260" s="757"/>
      <c r="N260" s="757"/>
      <c r="O260" s="757"/>
      <c r="P260" s="757"/>
      <c r="Q260" s="757"/>
      <c r="R260" s="130"/>
      <c r="S260" s="78"/>
      <c r="V260" s="472" t="b">
        <f>IF(AND(V261=TRUE,V262=TRUE,V263=TRUE),TRUE,FALSE)</f>
        <v>0</v>
      </c>
    </row>
    <row r="261" spans="1:26" ht="53.25" customHeight="1" thickTop="1" thickBot="1" x14ac:dyDescent="0.3">
      <c r="A261" s="58" t="s">
        <v>123</v>
      </c>
      <c r="B261" s="73"/>
      <c r="C261" s="101" t="s">
        <v>124</v>
      </c>
      <c r="D261" s="101" t="s">
        <v>125</v>
      </c>
      <c r="E261" s="101" t="s">
        <v>126</v>
      </c>
      <c r="F261" s="101" t="s">
        <v>127</v>
      </c>
      <c r="G261" s="90"/>
      <c r="H261" s="69" t="s">
        <v>131</v>
      </c>
      <c r="I261" s="132" t="s">
        <v>219</v>
      </c>
      <c r="J261" s="677" t="s">
        <v>951</v>
      </c>
      <c r="K261" s="754"/>
      <c r="L261" s="754"/>
      <c r="M261" s="754"/>
      <c r="N261" s="754"/>
      <c r="O261" s="754"/>
      <c r="P261" s="754"/>
      <c r="Q261" s="754"/>
      <c r="R261" s="126"/>
      <c r="S261" s="134"/>
      <c r="T261" s="580">
        <f>1/4</f>
        <v>0.25</v>
      </c>
      <c r="U261" s="575">
        <f>T261+T262+T263+T265</f>
        <v>1</v>
      </c>
      <c r="V261" s="218" t="b">
        <v>0</v>
      </c>
      <c r="W261" s="213">
        <f>IF(V261=TRUE,$X$261,0)</f>
        <v>0</v>
      </c>
      <c r="X261" s="218">
        <v>0.25</v>
      </c>
      <c r="Y261" s="213">
        <f>SUM(W261:W265)</f>
        <v>0</v>
      </c>
      <c r="Z261" s="220">
        <f>Y261/1</f>
        <v>0</v>
      </c>
    </row>
    <row r="262" spans="1:26" ht="49.5" customHeight="1" thickTop="1" thickBot="1" x14ac:dyDescent="0.3">
      <c r="A262" s="41" t="s">
        <v>402</v>
      </c>
      <c r="B262" s="73"/>
      <c r="C262" s="73"/>
      <c r="D262" s="101" t="s">
        <v>125</v>
      </c>
      <c r="E262" s="101" t="s">
        <v>126</v>
      </c>
      <c r="F262" s="101" t="s">
        <v>127</v>
      </c>
      <c r="G262" s="90"/>
      <c r="H262" s="69" t="s">
        <v>131</v>
      </c>
      <c r="I262" s="132" t="s">
        <v>134</v>
      </c>
      <c r="J262" s="671" t="s">
        <v>996</v>
      </c>
      <c r="K262" s="672"/>
      <c r="L262" s="672"/>
      <c r="M262" s="672"/>
      <c r="N262" s="672"/>
      <c r="O262" s="672"/>
      <c r="P262" s="672"/>
      <c r="Q262" s="672"/>
      <c r="R262" s="126"/>
      <c r="S262" s="134"/>
      <c r="T262" s="580">
        <f>1/4</f>
        <v>0.25</v>
      </c>
      <c r="V262" s="218" t="b">
        <v>0</v>
      </c>
      <c r="W262" s="213">
        <f>IF(V262=TRUE,$X$261,0)</f>
        <v>0</v>
      </c>
    </row>
    <row r="263" spans="1:26" ht="41.25" customHeight="1" thickTop="1" thickBot="1" x14ac:dyDescent="0.3">
      <c r="A263" s="58" t="s">
        <v>123</v>
      </c>
      <c r="B263" s="73"/>
      <c r="C263" s="101" t="s">
        <v>124</v>
      </c>
      <c r="D263" s="101" t="s">
        <v>125</v>
      </c>
      <c r="E263" s="101" t="s">
        <v>126</v>
      </c>
      <c r="F263" s="101" t="s">
        <v>127</v>
      </c>
      <c r="G263" s="90"/>
      <c r="H263" s="69" t="s">
        <v>131</v>
      </c>
      <c r="I263" s="132" t="s">
        <v>220</v>
      </c>
      <c r="J263" s="679" t="s">
        <v>221</v>
      </c>
      <c r="K263" s="680"/>
      <c r="L263" s="680"/>
      <c r="M263" s="680"/>
      <c r="N263" s="680"/>
      <c r="O263" s="680"/>
      <c r="P263" s="680"/>
      <c r="Q263" s="680"/>
      <c r="R263" s="136"/>
      <c r="S263" s="134"/>
      <c r="T263" s="580">
        <f>1/4</f>
        <v>0.25</v>
      </c>
      <c r="V263" s="218" t="b">
        <v>0</v>
      </c>
      <c r="W263" s="213">
        <f>IF(V263=TRUE,$X$261,0)</f>
        <v>0</v>
      </c>
    </row>
    <row r="264" spans="1:26" ht="41.25" customHeight="1" thickTop="1" thickBot="1" x14ac:dyDescent="0.3">
      <c r="A264" s="58" t="s">
        <v>123</v>
      </c>
      <c r="B264" s="90"/>
      <c r="C264" s="93"/>
      <c r="D264" s="101" t="s">
        <v>125</v>
      </c>
      <c r="E264" s="101" t="s">
        <v>126</v>
      </c>
      <c r="F264" s="101" t="s">
        <v>127</v>
      </c>
      <c r="G264" s="90"/>
      <c r="H264" s="69" t="s">
        <v>131</v>
      </c>
      <c r="I264" s="129" t="s">
        <v>272</v>
      </c>
      <c r="J264" s="681" t="s">
        <v>273</v>
      </c>
      <c r="K264" s="766"/>
      <c r="L264" s="766"/>
      <c r="M264" s="766"/>
      <c r="N264" s="766"/>
      <c r="O264" s="766"/>
      <c r="P264" s="766"/>
      <c r="Q264" s="766"/>
      <c r="R264" s="130"/>
      <c r="S264" s="137"/>
      <c r="V264" s="472" t="b">
        <f>IF(AND(V265=TRUE),TRUE,FALSE)</f>
        <v>0</v>
      </c>
    </row>
    <row r="265" spans="1:26" ht="57" customHeight="1" thickTop="1" thickBot="1" x14ac:dyDescent="0.3">
      <c r="A265" s="58" t="s">
        <v>123</v>
      </c>
      <c r="B265" s="73"/>
      <c r="C265" s="73"/>
      <c r="D265" s="101" t="s">
        <v>125</v>
      </c>
      <c r="E265" s="101" t="s">
        <v>126</v>
      </c>
      <c r="F265" s="101" t="s">
        <v>127</v>
      </c>
      <c r="G265" s="90"/>
      <c r="H265" s="79" t="s">
        <v>131</v>
      </c>
      <c r="I265" s="132" t="s">
        <v>274</v>
      </c>
      <c r="J265" s="679" t="s">
        <v>957</v>
      </c>
      <c r="K265" s="680"/>
      <c r="L265" s="680"/>
      <c r="M265" s="680"/>
      <c r="N265" s="680"/>
      <c r="O265" s="680"/>
      <c r="P265" s="680"/>
      <c r="Q265" s="680"/>
      <c r="R265" s="138"/>
      <c r="S265" s="134"/>
      <c r="T265" s="580">
        <f>1/4</f>
        <v>0.25</v>
      </c>
      <c r="V265" s="218" t="b">
        <v>0</v>
      </c>
      <c r="W265" s="213">
        <f>IF(V265=TRUE,$X$261,0)</f>
        <v>0</v>
      </c>
    </row>
    <row r="266" spans="1:26" ht="60.75" customHeight="1" thickTop="1" thickBot="1" x14ac:dyDescent="0.3">
      <c r="A266" s="58" t="s">
        <v>123</v>
      </c>
      <c r="B266" s="73"/>
      <c r="C266" s="73"/>
      <c r="D266" s="101" t="s">
        <v>125</v>
      </c>
      <c r="E266" s="101" t="s">
        <v>126</v>
      </c>
      <c r="F266" s="101" t="s">
        <v>127</v>
      </c>
      <c r="G266" s="90"/>
      <c r="H266" s="69" t="s">
        <v>250</v>
      </c>
      <c r="I266" s="129" t="s">
        <v>321</v>
      </c>
      <c r="J266" s="767" t="s">
        <v>958</v>
      </c>
      <c r="K266" s="768"/>
      <c r="L266" s="768"/>
      <c r="M266" s="768"/>
      <c r="N266" s="768"/>
      <c r="O266" s="768"/>
      <c r="P266" s="768"/>
      <c r="Q266" s="768"/>
      <c r="R266" s="130"/>
      <c r="S266" s="149"/>
      <c r="V266" s="472" t="b">
        <f>IF(AND(V267=TRUE,V268=TRUE,V269=TRUE,V270=TRUE,V271=TRUE,V272=TRUE,V273=TRUE,V274=TRUE,V275=TRUE),TRUE,FALSE)</f>
        <v>0</v>
      </c>
    </row>
    <row r="267" spans="1:26" ht="53.25" customHeight="1" thickTop="1" thickBot="1" x14ac:dyDescent="0.3">
      <c r="A267" s="58" t="s">
        <v>123</v>
      </c>
      <c r="B267" s="73"/>
      <c r="C267" s="73"/>
      <c r="D267" s="101" t="s">
        <v>125</v>
      </c>
      <c r="E267" s="101" t="s">
        <v>126</v>
      </c>
      <c r="F267" s="101" t="s">
        <v>127</v>
      </c>
      <c r="G267" s="90"/>
      <c r="H267" s="69" t="s">
        <v>250</v>
      </c>
      <c r="I267" s="132" t="s">
        <v>322</v>
      </c>
      <c r="J267" s="754" t="s">
        <v>323</v>
      </c>
      <c r="K267" s="754"/>
      <c r="L267" s="754"/>
      <c r="M267" s="754"/>
      <c r="N267" s="754"/>
      <c r="O267" s="754"/>
      <c r="P267" s="754"/>
      <c r="Q267" s="754"/>
      <c r="R267" s="126"/>
      <c r="S267" s="134"/>
      <c r="T267" s="580">
        <f t="shared" ref="T267:T276" si="16">1/10</f>
        <v>0.1</v>
      </c>
      <c r="U267" s="575">
        <f>T267+T268+T269+T270+T271+T272+T273+T274+T275+T276</f>
        <v>0.99999999999999989</v>
      </c>
      <c r="V267" s="218" t="b">
        <v>0</v>
      </c>
      <c r="W267" s="213">
        <f t="shared" ref="W267:W276" si="17">IF(V267=TRUE,$X$267,0)</f>
        <v>0</v>
      </c>
      <c r="X267" s="218">
        <v>0.1</v>
      </c>
      <c r="Y267" s="213">
        <f>SUM(W267:W276)</f>
        <v>0</v>
      </c>
      <c r="Z267" s="220">
        <f>Y267/1</f>
        <v>0</v>
      </c>
    </row>
    <row r="268" spans="1:26" ht="53.25" customHeight="1" thickTop="1" thickBot="1" x14ac:dyDescent="0.3">
      <c r="A268" s="41" t="s">
        <v>537</v>
      </c>
      <c r="B268" s="73"/>
      <c r="C268" s="73"/>
      <c r="D268" s="101" t="s">
        <v>125</v>
      </c>
      <c r="E268" s="101" t="s">
        <v>126</v>
      </c>
      <c r="F268" s="101" t="s">
        <v>127</v>
      </c>
      <c r="G268" s="90"/>
      <c r="H268" s="69" t="s">
        <v>250</v>
      </c>
      <c r="I268" s="132" t="s">
        <v>429</v>
      </c>
      <c r="J268" s="754" t="s">
        <v>611</v>
      </c>
      <c r="K268" s="754"/>
      <c r="L268" s="754"/>
      <c r="M268" s="754"/>
      <c r="N268" s="754"/>
      <c r="O268" s="754"/>
      <c r="P268" s="754"/>
      <c r="Q268" s="754"/>
      <c r="R268" s="126"/>
      <c r="S268" s="134"/>
      <c r="T268" s="580">
        <f t="shared" si="16"/>
        <v>0.1</v>
      </c>
      <c r="V268" s="218" t="b">
        <v>0</v>
      </c>
      <c r="W268" s="213">
        <f t="shared" si="17"/>
        <v>0</v>
      </c>
    </row>
    <row r="269" spans="1:26" ht="53.25" customHeight="1" thickTop="1" thickBot="1" x14ac:dyDescent="0.3">
      <c r="A269" s="41" t="s">
        <v>537</v>
      </c>
      <c r="B269" s="73"/>
      <c r="C269" s="73"/>
      <c r="D269" s="101" t="s">
        <v>125</v>
      </c>
      <c r="E269" s="101" t="s">
        <v>126</v>
      </c>
      <c r="F269" s="101" t="s">
        <v>127</v>
      </c>
      <c r="G269" s="90"/>
      <c r="H269" s="69" t="s">
        <v>250</v>
      </c>
      <c r="I269" s="132" t="s">
        <v>431</v>
      </c>
      <c r="J269" s="769" t="s">
        <v>612</v>
      </c>
      <c r="K269" s="769"/>
      <c r="L269" s="769"/>
      <c r="M269" s="769"/>
      <c r="N269" s="769"/>
      <c r="O269" s="769"/>
      <c r="P269" s="769"/>
      <c r="Q269" s="769"/>
      <c r="R269" s="126"/>
      <c r="S269" s="134"/>
      <c r="T269" s="580">
        <f t="shared" si="16"/>
        <v>0.1</v>
      </c>
      <c r="V269" s="218" t="b">
        <v>0</v>
      </c>
      <c r="W269" s="213">
        <f t="shared" si="17"/>
        <v>0</v>
      </c>
    </row>
    <row r="270" spans="1:26" ht="53.25" customHeight="1" thickTop="1" thickBot="1" x14ac:dyDescent="0.3">
      <c r="A270" s="41" t="s">
        <v>537</v>
      </c>
      <c r="B270" s="73"/>
      <c r="C270" s="73"/>
      <c r="D270" s="101" t="s">
        <v>125</v>
      </c>
      <c r="E270" s="101" t="s">
        <v>126</v>
      </c>
      <c r="F270" s="101" t="s">
        <v>127</v>
      </c>
      <c r="G270" s="90"/>
      <c r="H270" s="69" t="s">
        <v>250</v>
      </c>
      <c r="I270" s="132" t="s">
        <v>433</v>
      </c>
      <c r="J270" s="754" t="s">
        <v>538</v>
      </c>
      <c r="K270" s="754"/>
      <c r="L270" s="754"/>
      <c r="M270" s="754"/>
      <c r="N270" s="754"/>
      <c r="O270" s="754"/>
      <c r="P270" s="754"/>
      <c r="Q270" s="754"/>
      <c r="R270" s="126"/>
      <c r="S270" s="134"/>
      <c r="T270" s="580">
        <f t="shared" si="16"/>
        <v>0.1</v>
      </c>
      <c r="V270" s="218" t="b">
        <v>0</v>
      </c>
      <c r="W270" s="213">
        <f t="shared" si="17"/>
        <v>0</v>
      </c>
    </row>
    <row r="271" spans="1:26" ht="77.25" customHeight="1" thickTop="1" thickBot="1" x14ac:dyDescent="0.3">
      <c r="A271" s="58" t="s">
        <v>123</v>
      </c>
      <c r="B271" s="73"/>
      <c r="C271" s="73"/>
      <c r="D271" s="101" t="s">
        <v>125</v>
      </c>
      <c r="E271" s="101" t="s">
        <v>126</v>
      </c>
      <c r="F271" s="101" t="s">
        <v>127</v>
      </c>
      <c r="G271" s="90"/>
      <c r="H271" s="69" t="s">
        <v>250</v>
      </c>
      <c r="I271" s="132" t="s">
        <v>324</v>
      </c>
      <c r="J271" s="754" t="s">
        <v>325</v>
      </c>
      <c r="K271" s="754"/>
      <c r="L271" s="754"/>
      <c r="M271" s="754"/>
      <c r="N271" s="754"/>
      <c r="O271" s="754"/>
      <c r="P271" s="754"/>
      <c r="Q271" s="754"/>
      <c r="R271" s="126"/>
      <c r="S271" s="134"/>
      <c r="T271" s="580">
        <f t="shared" si="16"/>
        <v>0.1</v>
      </c>
      <c r="V271" s="218" t="b">
        <v>0</v>
      </c>
      <c r="W271" s="213">
        <f t="shared" si="17"/>
        <v>0</v>
      </c>
    </row>
    <row r="272" spans="1:26" ht="80.25" customHeight="1" thickTop="1" thickBot="1" x14ac:dyDescent="0.3">
      <c r="A272" s="58" t="s">
        <v>123</v>
      </c>
      <c r="B272" s="73"/>
      <c r="C272" s="73"/>
      <c r="D272" s="101" t="s">
        <v>125</v>
      </c>
      <c r="E272" s="101" t="s">
        <v>126</v>
      </c>
      <c r="F272" s="101" t="s">
        <v>127</v>
      </c>
      <c r="G272" s="90"/>
      <c r="H272" s="69" t="s">
        <v>250</v>
      </c>
      <c r="I272" s="132" t="s">
        <v>326</v>
      </c>
      <c r="J272" s="754" t="s">
        <v>327</v>
      </c>
      <c r="K272" s="754"/>
      <c r="L272" s="754"/>
      <c r="M272" s="754"/>
      <c r="N272" s="754"/>
      <c r="O272" s="754"/>
      <c r="P272" s="754"/>
      <c r="Q272" s="754"/>
      <c r="R272" s="126"/>
      <c r="S272" s="134"/>
      <c r="T272" s="580">
        <f t="shared" si="16"/>
        <v>0.1</v>
      </c>
      <c r="V272" s="218" t="b">
        <v>0</v>
      </c>
      <c r="W272" s="213">
        <f t="shared" si="17"/>
        <v>0</v>
      </c>
    </row>
    <row r="273" spans="1:26" ht="55.5" customHeight="1" thickTop="1" thickBot="1" x14ac:dyDescent="0.3">
      <c r="A273" s="58" t="s">
        <v>123</v>
      </c>
      <c r="B273" s="73"/>
      <c r="C273" s="73"/>
      <c r="D273" s="101" t="s">
        <v>125</v>
      </c>
      <c r="E273" s="101" t="s">
        <v>126</v>
      </c>
      <c r="F273" s="101" t="s">
        <v>127</v>
      </c>
      <c r="G273" s="90"/>
      <c r="H273" s="79" t="s">
        <v>250</v>
      </c>
      <c r="I273" s="132" t="s">
        <v>328</v>
      </c>
      <c r="J273" s="754" t="s">
        <v>329</v>
      </c>
      <c r="K273" s="754"/>
      <c r="L273" s="754"/>
      <c r="M273" s="754"/>
      <c r="N273" s="754"/>
      <c r="O273" s="754"/>
      <c r="P273" s="754"/>
      <c r="Q273" s="754"/>
      <c r="R273" s="126"/>
      <c r="S273" s="134"/>
      <c r="T273" s="580">
        <f t="shared" si="16"/>
        <v>0.1</v>
      </c>
      <c r="V273" s="218" t="b">
        <v>0</v>
      </c>
      <c r="W273" s="213">
        <f t="shared" si="17"/>
        <v>0</v>
      </c>
    </row>
    <row r="274" spans="1:26" ht="60" customHeight="1" thickTop="1" thickBot="1" x14ac:dyDescent="0.3">
      <c r="A274" s="41" t="s">
        <v>537</v>
      </c>
      <c r="B274" s="73"/>
      <c r="C274" s="73"/>
      <c r="D274" s="101" t="s">
        <v>125</v>
      </c>
      <c r="E274" s="101" t="s">
        <v>126</v>
      </c>
      <c r="F274" s="101" t="s">
        <v>127</v>
      </c>
      <c r="G274" s="90"/>
      <c r="H274" s="69" t="s">
        <v>250</v>
      </c>
      <c r="I274" s="132" t="s">
        <v>544</v>
      </c>
      <c r="J274" s="754" t="s">
        <v>613</v>
      </c>
      <c r="K274" s="754"/>
      <c r="L274" s="754"/>
      <c r="M274" s="754"/>
      <c r="N274" s="754"/>
      <c r="O274" s="754"/>
      <c r="P274" s="754"/>
      <c r="Q274" s="754"/>
      <c r="R274" s="378"/>
      <c r="S274" s="134"/>
      <c r="T274" s="580">
        <f t="shared" si="16"/>
        <v>0.1</v>
      </c>
      <c r="V274" s="218" t="b">
        <v>0</v>
      </c>
      <c r="W274" s="213">
        <f t="shared" si="17"/>
        <v>0</v>
      </c>
    </row>
    <row r="275" spans="1:26" ht="60" customHeight="1" thickTop="1" thickBot="1" x14ac:dyDescent="0.3">
      <c r="A275" s="41" t="s">
        <v>537</v>
      </c>
      <c r="B275" s="73"/>
      <c r="C275" s="73"/>
      <c r="D275" s="101" t="s">
        <v>125</v>
      </c>
      <c r="E275" s="101" t="s">
        <v>126</v>
      </c>
      <c r="F275" s="101" t="s">
        <v>127</v>
      </c>
      <c r="G275" s="90"/>
      <c r="H275" s="79" t="s">
        <v>250</v>
      </c>
      <c r="I275" s="132" t="s">
        <v>546</v>
      </c>
      <c r="J275" s="755" t="s">
        <v>614</v>
      </c>
      <c r="K275" s="755"/>
      <c r="L275" s="755"/>
      <c r="M275" s="755"/>
      <c r="N275" s="755"/>
      <c r="O275" s="755"/>
      <c r="P275" s="755"/>
      <c r="Q275" s="755"/>
      <c r="R275" s="391"/>
      <c r="S275" s="134"/>
      <c r="T275" s="580">
        <f t="shared" si="16"/>
        <v>0.1</v>
      </c>
      <c r="V275" s="218" t="b">
        <v>0</v>
      </c>
      <c r="W275" s="213">
        <f t="shared" si="17"/>
        <v>0</v>
      </c>
    </row>
    <row r="276" spans="1:26" ht="54.75" customHeight="1" thickTop="1" thickBot="1" x14ac:dyDescent="0.3">
      <c r="A276" s="41" t="s">
        <v>537</v>
      </c>
      <c r="B276" s="73"/>
      <c r="C276" s="73"/>
      <c r="D276" s="101" t="s">
        <v>125</v>
      </c>
      <c r="E276" s="101" t="s">
        <v>126</v>
      </c>
      <c r="F276" s="101" t="s">
        <v>127</v>
      </c>
      <c r="G276" s="90"/>
      <c r="H276" s="79" t="s">
        <v>250</v>
      </c>
      <c r="I276" s="129" t="s">
        <v>539</v>
      </c>
      <c r="J276" s="950" t="s">
        <v>540</v>
      </c>
      <c r="K276" s="950"/>
      <c r="L276" s="950"/>
      <c r="M276" s="950"/>
      <c r="N276" s="950"/>
      <c r="O276" s="950"/>
      <c r="P276" s="950"/>
      <c r="Q276" s="950"/>
      <c r="R276" s="160"/>
      <c r="S276" s="134"/>
      <c r="T276" s="580">
        <f t="shared" si="16"/>
        <v>0.1</v>
      </c>
      <c r="V276" s="218" t="b">
        <v>0</v>
      </c>
      <c r="W276" s="213">
        <f t="shared" si="17"/>
        <v>0</v>
      </c>
    </row>
    <row r="277" spans="1:26" ht="22.5" customHeight="1" thickTop="1" x14ac:dyDescent="0.25">
      <c r="A277" s="90"/>
      <c r="B277" s="90"/>
      <c r="C277" s="93"/>
      <c r="D277" s="93"/>
      <c r="E277" s="93"/>
      <c r="F277" s="93"/>
      <c r="G277" s="90"/>
      <c r="H277" s="90"/>
      <c r="I277" s="111"/>
      <c r="J277" s="90"/>
      <c r="K277" s="90"/>
      <c r="L277" s="90"/>
      <c r="M277" s="90"/>
      <c r="N277" s="90"/>
      <c r="O277" s="90"/>
      <c r="P277" s="90"/>
      <c r="Q277" s="90"/>
      <c r="R277" s="90"/>
      <c r="S277" s="90"/>
    </row>
    <row r="278" spans="1:26" s="6" customFormat="1" ht="22.5" customHeight="1" thickBot="1" x14ac:dyDescent="0.3">
      <c r="A278" s="26"/>
      <c r="B278" s="26"/>
      <c r="C278" s="26"/>
      <c r="D278" s="26"/>
      <c r="E278" s="26"/>
      <c r="F278" s="27"/>
      <c r="G278" s="28"/>
      <c r="H278" s="653" t="s">
        <v>117</v>
      </c>
      <c r="I278" s="654"/>
      <c r="J278" s="655" t="s">
        <v>222</v>
      </c>
      <c r="K278" s="656"/>
      <c r="L278" s="656"/>
      <c r="M278" s="656"/>
      <c r="N278" s="656"/>
      <c r="O278" s="656"/>
      <c r="P278" s="656"/>
      <c r="Q278" s="656"/>
      <c r="R278" s="656"/>
      <c r="S278" s="657"/>
      <c r="T278" s="578"/>
      <c r="U278" s="578"/>
      <c r="V278" s="376" t="s">
        <v>945</v>
      </c>
      <c r="W278" s="262">
        <f>(U283+U284+U287)/3</f>
        <v>1</v>
      </c>
      <c r="X278" s="206"/>
      <c r="Y278" s="206"/>
      <c r="Z278" s="208"/>
    </row>
    <row r="279" spans="1:26" s="6" customFormat="1" ht="7.5" customHeight="1" thickTop="1" x14ac:dyDescent="0.25">
      <c r="A279" s="28"/>
      <c r="B279" s="28"/>
      <c r="C279" s="30"/>
      <c r="D279" s="30"/>
      <c r="E279" s="30"/>
      <c r="F279" s="30"/>
      <c r="G279" s="28"/>
      <c r="H279" s="28"/>
      <c r="I279" s="27"/>
      <c r="J279" s="28"/>
      <c r="K279" s="28"/>
      <c r="L279" s="28"/>
      <c r="M279" s="28"/>
      <c r="N279" s="28"/>
      <c r="O279" s="28"/>
      <c r="P279" s="28"/>
      <c r="Q279" s="28"/>
      <c r="R279" s="30"/>
      <c r="S279" s="28"/>
      <c r="T279" s="584"/>
      <c r="U279" s="577"/>
      <c r="V279" s="206"/>
      <c r="W279" s="206"/>
      <c r="X279" s="206"/>
      <c r="Y279" s="206"/>
      <c r="Z279" s="208"/>
    </row>
    <row r="280" spans="1:26" s="6" customFormat="1" ht="172.5" customHeight="1" thickBot="1" x14ac:dyDescent="0.3">
      <c r="A280" s="28"/>
      <c r="B280" s="28"/>
      <c r="C280" s="30"/>
      <c r="D280" s="30"/>
      <c r="E280" s="30"/>
      <c r="F280" s="81"/>
      <c r="G280" s="28"/>
      <c r="H280" s="658" t="s">
        <v>223</v>
      </c>
      <c r="I280" s="659"/>
      <c r="J280" s="659"/>
      <c r="K280" s="659"/>
      <c r="L280" s="659"/>
      <c r="M280" s="659"/>
      <c r="N280" s="659"/>
      <c r="O280" s="659"/>
      <c r="P280" s="659"/>
      <c r="Q280" s="659"/>
      <c r="R280" s="659"/>
      <c r="S280" s="660"/>
      <c r="T280" s="584"/>
      <c r="U280" s="577"/>
      <c r="V280" s="206"/>
      <c r="W280" s="206"/>
      <c r="X280" s="206"/>
      <c r="Y280" s="206"/>
      <c r="Z280" s="208"/>
    </row>
    <row r="281" spans="1:26" s="6" customFormat="1" ht="7.5" customHeight="1" thickTop="1" x14ac:dyDescent="0.25">
      <c r="A281" s="28"/>
      <c r="B281" s="28"/>
      <c r="C281" s="30"/>
      <c r="D281" s="30"/>
      <c r="E281" s="30"/>
      <c r="F281" s="30"/>
      <c r="G281" s="28"/>
      <c r="H281" s="28"/>
      <c r="I281" s="50"/>
      <c r="J281" s="28"/>
      <c r="K281" s="28"/>
      <c r="L281" s="28"/>
      <c r="M281" s="28"/>
      <c r="N281" s="28"/>
      <c r="O281" s="28"/>
      <c r="P281" s="28"/>
      <c r="Q281" s="28"/>
      <c r="R281" s="28"/>
      <c r="S281" s="28"/>
      <c r="T281" s="584"/>
      <c r="U281" s="577"/>
      <c r="V281" s="206"/>
      <c r="W281" s="206"/>
      <c r="X281" s="206"/>
      <c r="Y281" s="206"/>
      <c r="Z281" s="208"/>
    </row>
    <row r="282" spans="1:26" ht="41.25" customHeight="1" thickBot="1" x14ac:dyDescent="0.3">
      <c r="A282" s="90"/>
      <c r="B282" s="90"/>
      <c r="C282" s="93"/>
      <c r="D282" s="93"/>
      <c r="E282" s="93"/>
      <c r="F282" s="139"/>
      <c r="G282" s="90"/>
      <c r="H282" s="35" t="s">
        <v>120</v>
      </c>
      <c r="I282" s="51" t="s">
        <v>946</v>
      </c>
      <c r="J282" s="36" t="s">
        <v>121</v>
      </c>
      <c r="K282" s="98"/>
      <c r="L282" s="98"/>
      <c r="M282" s="98"/>
      <c r="N282" s="98"/>
      <c r="O282" s="98"/>
      <c r="P282" s="98"/>
      <c r="Q282" s="98"/>
      <c r="R282" s="93"/>
      <c r="S282" s="35" t="s">
        <v>122</v>
      </c>
      <c r="V282" s="210" t="s">
        <v>825</v>
      </c>
      <c r="W282" s="211" t="s">
        <v>826</v>
      </c>
      <c r="X282" s="211" t="s">
        <v>827</v>
      </c>
      <c r="Y282" s="219" t="s">
        <v>839</v>
      </c>
      <c r="Z282" s="226" t="s">
        <v>863</v>
      </c>
    </row>
    <row r="283" spans="1:26" ht="41.25" customHeight="1" thickTop="1" thickBot="1" x14ac:dyDescent="0.3">
      <c r="A283" s="58" t="s">
        <v>123</v>
      </c>
      <c r="B283" s="73"/>
      <c r="C283" s="101" t="s">
        <v>124</v>
      </c>
      <c r="D283" s="101" t="s">
        <v>125</v>
      </c>
      <c r="E283" s="101" t="s">
        <v>126</v>
      </c>
      <c r="F283" s="101" t="s">
        <v>127</v>
      </c>
      <c r="G283" s="90"/>
      <c r="H283" s="82" t="s">
        <v>128</v>
      </c>
      <c r="I283" s="102" t="s">
        <v>136</v>
      </c>
      <c r="J283" s="667" t="s">
        <v>952</v>
      </c>
      <c r="K283" s="668"/>
      <c r="L283" s="668"/>
      <c r="M283" s="668"/>
      <c r="N283" s="668"/>
      <c r="O283" s="668"/>
      <c r="P283" s="668"/>
      <c r="Q283" s="668"/>
      <c r="R283" s="231"/>
      <c r="S283" s="140"/>
      <c r="T283" s="580">
        <v>1</v>
      </c>
      <c r="U283" s="575">
        <f>T283</f>
        <v>1</v>
      </c>
      <c r="V283" s="218" t="b">
        <v>0</v>
      </c>
      <c r="W283" s="213">
        <f>IF(V283=TRUE,$X$283,0)</f>
        <v>0</v>
      </c>
      <c r="X283" s="218">
        <v>1</v>
      </c>
      <c r="Y283" s="221">
        <f>SUM(W283)</f>
        <v>0</v>
      </c>
      <c r="Z283" s="220">
        <f>Y283/1</f>
        <v>0</v>
      </c>
    </row>
    <row r="284" spans="1:26" ht="62.25" customHeight="1" thickTop="1" thickBot="1" x14ac:dyDescent="0.3">
      <c r="A284" s="58" t="s">
        <v>123</v>
      </c>
      <c r="B284" s="73"/>
      <c r="C284" s="116"/>
      <c r="D284" s="101" t="s">
        <v>125</v>
      </c>
      <c r="E284" s="101" t="s">
        <v>126</v>
      </c>
      <c r="F284" s="101" t="s">
        <v>127</v>
      </c>
      <c r="G284" s="90"/>
      <c r="H284" s="141" t="s">
        <v>131</v>
      </c>
      <c r="I284" s="102" t="s">
        <v>138</v>
      </c>
      <c r="J284" s="763" t="s">
        <v>959</v>
      </c>
      <c r="K284" s="764"/>
      <c r="L284" s="764"/>
      <c r="M284" s="764"/>
      <c r="N284" s="764"/>
      <c r="O284" s="764"/>
      <c r="P284" s="764"/>
      <c r="Q284" s="764"/>
      <c r="R284" s="231"/>
      <c r="S284" s="140"/>
      <c r="T284" s="580">
        <v>0.5</v>
      </c>
      <c r="U284" s="575">
        <f>T284+T285</f>
        <v>1</v>
      </c>
      <c r="V284" s="218" t="b">
        <v>0</v>
      </c>
      <c r="W284" s="213">
        <f>IF(V284=TRUE,$X$284,0)</f>
        <v>0</v>
      </c>
      <c r="X284" s="218">
        <v>0.5</v>
      </c>
      <c r="Y284" s="221">
        <f>SUM(W284:W285)</f>
        <v>0</v>
      </c>
      <c r="Z284" s="220">
        <f>Y284/1</f>
        <v>0</v>
      </c>
    </row>
    <row r="285" spans="1:26" ht="55.5" customHeight="1" thickTop="1" thickBot="1" x14ac:dyDescent="0.3">
      <c r="A285" s="58" t="s">
        <v>123</v>
      </c>
      <c r="B285" s="73"/>
      <c r="C285" s="116"/>
      <c r="D285" s="101" t="s">
        <v>125</v>
      </c>
      <c r="E285" s="101" t="s">
        <v>126</v>
      </c>
      <c r="F285" s="101" t="s">
        <v>127</v>
      </c>
      <c r="G285" s="90"/>
      <c r="H285" s="141" t="s">
        <v>131</v>
      </c>
      <c r="I285" s="102" t="s">
        <v>275</v>
      </c>
      <c r="J285" s="669" t="s">
        <v>960</v>
      </c>
      <c r="K285" s="670"/>
      <c r="L285" s="670"/>
      <c r="M285" s="670"/>
      <c r="N285" s="670"/>
      <c r="O285" s="670"/>
      <c r="P285" s="670"/>
      <c r="Q285" s="670"/>
      <c r="R285" s="231"/>
      <c r="S285" s="140"/>
      <c r="T285" s="580">
        <v>0.5</v>
      </c>
      <c r="V285" s="218" t="b">
        <v>0</v>
      </c>
      <c r="W285" s="213">
        <f>IF(V285=TRUE,$X$284,0)</f>
        <v>0</v>
      </c>
    </row>
    <row r="286" spans="1:26" ht="63" customHeight="1" thickTop="1" thickBot="1" x14ac:dyDescent="0.3">
      <c r="A286" s="58" t="s">
        <v>123</v>
      </c>
      <c r="B286" s="73"/>
      <c r="C286" s="73"/>
      <c r="D286" s="101" t="s">
        <v>125</v>
      </c>
      <c r="E286" s="101" t="s">
        <v>126</v>
      </c>
      <c r="F286" s="101" t="s">
        <v>127</v>
      </c>
      <c r="G286" s="90"/>
      <c r="H286" s="143" t="s">
        <v>250</v>
      </c>
      <c r="I286" s="168" t="s">
        <v>251</v>
      </c>
      <c r="J286" s="688" t="s">
        <v>961</v>
      </c>
      <c r="K286" s="689"/>
      <c r="L286" s="689"/>
      <c r="M286" s="689"/>
      <c r="N286" s="689"/>
      <c r="O286" s="689"/>
      <c r="P286" s="689"/>
      <c r="Q286" s="689"/>
      <c r="R286" s="107"/>
      <c r="S286" s="167"/>
      <c r="V286" s="472" t="b">
        <f>IF(AND(V287=TRUE),TRUE,FALSE)</f>
        <v>0</v>
      </c>
      <c r="W286"/>
    </row>
    <row r="287" spans="1:26" ht="57.75" customHeight="1" thickTop="1" thickBot="1" x14ac:dyDescent="0.3">
      <c r="A287" s="58" t="s">
        <v>123</v>
      </c>
      <c r="B287" s="73"/>
      <c r="C287" s="73"/>
      <c r="D287" s="101" t="s">
        <v>125</v>
      </c>
      <c r="E287" s="101" t="s">
        <v>126</v>
      </c>
      <c r="F287" s="101" t="s">
        <v>127</v>
      </c>
      <c r="G287" s="90"/>
      <c r="H287" s="82" t="s">
        <v>250</v>
      </c>
      <c r="I287" s="169" t="s">
        <v>253</v>
      </c>
      <c r="J287" s="765" t="s">
        <v>962</v>
      </c>
      <c r="K287" s="765"/>
      <c r="L287" s="765"/>
      <c r="M287" s="765"/>
      <c r="N287" s="765"/>
      <c r="O287" s="765"/>
      <c r="P287" s="765"/>
      <c r="Q287" s="765"/>
      <c r="R287" s="110"/>
      <c r="S287" s="140"/>
      <c r="T287" s="580">
        <v>0.5</v>
      </c>
      <c r="U287" s="575">
        <f>T287+T288</f>
        <v>1</v>
      </c>
      <c r="V287" s="218" t="b">
        <v>0</v>
      </c>
      <c r="W287" s="213">
        <f>IF(V287=TRUE,$X$284,0)</f>
        <v>0</v>
      </c>
      <c r="Y287" s="221">
        <f>SUM(W287:W288)</f>
        <v>0</v>
      </c>
      <c r="Z287" s="220">
        <f>Y287/1</f>
        <v>0</v>
      </c>
    </row>
    <row r="288" spans="1:26" ht="52.5" customHeight="1" thickTop="1" thickBot="1" x14ac:dyDescent="0.3">
      <c r="A288" s="41" t="s">
        <v>537</v>
      </c>
      <c r="B288" s="73"/>
      <c r="C288" s="73"/>
      <c r="D288" s="101" t="s">
        <v>125</v>
      </c>
      <c r="E288" s="101" t="s">
        <v>126</v>
      </c>
      <c r="F288" s="101" t="s">
        <v>127</v>
      </c>
      <c r="G288" s="90"/>
      <c r="H288" s="82" t="s">
        <v>250</v>
      </c>
      <c r="I288" s="102" t="s">
        <v>550</v>
      </c>
      <c r="J288" s="669" t="s">
        <v>1007</v>
      </c>
      <c r="K288" s="670"/>
      <c r="L288" s="670"/>
      <c r="M288" s="670"/>
      <c r="N288" s="670"/>
      <c r="O288" s="670"/>
      <c r="P288" s="670"/>
      <c r="Q288" s="670"/>
      <c r="R288" s="386"/>
      <c r="S288" s="140"/>
      <c r="T288" s="580">
        <v>0.5</v>
      </c>
      <c r="V288" s="218" t="b">
        <v>0</v>
      </c>
      <c r="W288" s="213">
        <f>IF(V288=TRUE,$X$284,0)</f>
        <v>0</v>
      </c>
    </row>
    <row r="289" spans="1:26" ht="22.5" customHeight="1" thickTop="1" x14ac:dyDescent="0.25">
      <c r="A289" s="88"/>
      <c r="B289" s="88"/>
      <c r="C289" s="88"/>
      <c r="D289" s="88"/>
      <c r="E289" s="88"/>
      <c r="F289" s="89"/>
      <c r="G289" s="90"/>
      <c r="H289" s="90"/>
      <c r="I289" s="89"/>
      <c r="J289" s="90"/>
      <c r="K289" s="90"/>
      <c r="L289" s="90"/>
      <c r="M289" s="90"/>
      <c r="N289" s="90"/>
      <c r="O289" s="90"/>
      <c r="P289" s="90"/>
      <c r="Q289" s="90"/>
      <c r="R289" s="90"/>
      <c r="S289" s="90"/>
    </row>
    <row r="290" spans="1:26" s="6" customFormat="1" ht="22.5" customHeight="1" thickBot="1" x14ac:dyDescent="0.3">
      <c r="A290" s="26"/>
      <c r="B290" s="26"/>
      <c r="C290" s="26"/>
      <c r="D290" s="26"/>
      <c r="E290" s="26"/>
      <c r="F290" s="27"/>
      <c r="G290" s="28"/>
      <c r="H290" s="653" t="s">
        <v>117</v>
      </c>
      <c r="I290" s="654"/>
      <c r="J290" s="655" t="s">
        <v>224</v>
      </c>
      <c r="K290" s="656"/>
      <c r="L290" s="656"/>
      <c r="M290" s="656"/>
      <c r="N290" s="656"/>
      <c r="O290" s="656"/>
      <c r="P290" s="656"/>
      <c r="Q290" s="656"/>
      <c r="R290" s="656"/>
      <c r="S290" s="657"/>
      <c r="T290" s="578"/>
      <c r="U290" s="578"/>
      <c r="V290" s="376" t="s">
        <v>945</v>
      </c>
      <c r="W290" s="262">
        <f>(U295+U296+U297+U300)/4</f>
        <v>1</v>
      </c>
      <c r="X290" s="206"/>
      <c r="Y290" s="206"/>
      <c r="Z290" s="208"/>
    </row>
    <row r="291" spans="1:26" s="6" customFormat="1" ht="7.5" customHeight="1" thickTop="1" x14ac:dyDescent="0.25">
      <c r="A291" s="28"/>
      <c r="B291" s="28"/>
      <c r="C291" s="30"/>
      <c r="D291" s="30"/>
      <c r="E291" s="30"/>
      <c r="F291" s="30"/>
      <c r="G291" s="28"/>
      <c r="H291" s="28"/>
      <c r="I291" s="27"/>
      <c r="J291" s="28"/>
      <c r="K291" s="28"/>
      <c r="L291" s="28"/>
      <c r="M291" s="28"/>
      <c r="N291" s="28"/>
      <c r="O291" s="28"/>
      <c r="P291" s="28"/>
      <c r="Q291" s="28"/>
      <c r="R291" s="30"/>
      <c r="S291" s="28"/>
      <c r="T291" s="584"/>
      <c r="U291" s="577"/>
      <c r="V291" s="206"/>
      <c r="W291" s="206"/>
      <c r="X291" s="206"/>
      <c r="Y291" s="206"/>
      <c r="Z291" s="208"/>
    </row>
    <row r="292" spans="1:26" s="6" customFormat="1" ht="90" customHeight="1" thickBot="1" x14ac:dyDescent="0.3">
      <c r="A292" s="28"/>
      <c r="B292" s="28"/>
      <c r="C292" s="30"/>
      <c r="D292" s="30"/>
      <c r="E292" s="30"/>
      <c r="F292" s="30"/>
      <c r="G292" s="28"/>
      <c r="H292" s="658" t="s">
        <v>225</v>
      </c>
      <c r="I292" s="659"/>
      <c r="J292" s="659"/>
      <c r="K292" s="659"/>
      <c r="L292" s="659"/>
      <c r="M292" s="659"/>
      <c r="N292" s="659"/>
      <c r="O292" s="659"/>
      <c r="P292" s="659"/>
      <c r="Q292" s="659"/>
      <c r="R292" s="659"/>
      <c r="S292" s="660"/>
      <c r="T292" s="584"/>
      <c r="U292" s="577"/>
      <c r="V292" s="206"/>
      <c r="W292" s="206"/>
      <c r="X292" s="206"/>
      <c r="Y292" s="206"/>
      <c r="Z292" s="208"/>
    </row>
    <row r="293" spans="1:26" ht="9" customHeight="1" thickTop="1" x14ac:dyDescent="0.25">
      <c r="A293" s="88"/>
      <c r="B293" s="88"/>
      <c r="C293" s="88"/>
      <c r="D293" s="88"/>
      <c r="E293" s="88"/>
      <c r="F293" s="89"/>
      <c r="G293" s="90"/>
      <c r="H293" s="90"/>
      <c r="I293" s="89"/>
      <c r="J293" s="90"/>
      <c r="K293" s="90"/>
      <c r="L293" s="90"/>
      <c r="M293" s="90"/>
      <c r="N293" s="90"/>
      <c r="O293" s="90"/>
      <c r="P293" s="90"/>
      <c r="Q293" s="90"/>
      <c r="R293" s="90"/>
      <c r="S293" s="90"/>
    </row>
    <row r="294" spans="1:26" ht="41.25" customHeight="1" thickBot="1" x14ac:dyDescent="0.3">
      <c r="A294" s="90"/>
      <c r="B294" s="90"/>
      <c r="C294" s="93"/>
      <c r="D294" s="93"/>
      <c r="E294" s="93"/>
      <c r="F294" s="139"/>
      <c r="G294" s="90"/>
      <c r="H294" s="35" t="s">
        <v>120</v>
      </c>
      <c r="I294" s="51" t="s">
        <v>946</v>
      </c>
      <c r="J294" s="36" t="s">
        <v>121</v>
      </c>
      <c r="K294" s="98"/>
      <c r="L294" s="98"/>
      <c r="M294" s="98"/>
      <c r="N294" s="98"/>
      <c r="O294" s="98"/>
      <c r="P294" s="98"/>
      <c r="Q294" s="98"/>
      <c r="R294" s="93"/>
      <c r="S294" s="35" t="s">
        <v>122</v>
      </c>
      <c r="V294" s="210" t="s">
        <v>825</v>
      </c>
      <c r="W294" s="211" t="s">
        <v>826</v>
      </c>
      <c r="X294" s="211" t="s">
        <v>827</v>
      </c>
      <c r="Y294" s="219" t="s">
        <v>841</v>
      </c>
      <c r="Z294" s="226" t="s">
        <v>863</v>
      </c>
    </row>
    <row r="295" spans="1:26" ht="41.25" customHeight="1" thickTop="1" thickBot="1" x14ac:dyDescent="0.3">
      <c r="A295" s="58" t="s">
        <v>123</v>
      </c>
      <c r="B295" s="73"/>
      <c r="C295" s="101" t="s">
        <v>124</v>
      </c>
      <c r="D295" s="101" t="s">
        <v>125</v>
      </c>
      <c r="E295" s="101" t="s">
        <v>126</v>
      </c>
      <c r="F295" s="101" t="s">
        <v>127</v>
      </c>
      <c r="G295" s="90"/>
      <c r="H295" s="82" t="s">
        <v>128</v>
      </c>
      <c r="I295" s="102" t="s">
        <v>144</v>
      </c>
      <c r="J295" s="669" t="s">
        <v>226</v>
      </c>
      <c r="K295" s="670"/>
      <c r="L295" s="670"/>
      <c r="M295" s="670"/>
      <c r="N295" s="670"/>
      <c r="O295" s="670"/>
      <c r="P295" s="670"/>
      <c r="Q295" s="670"/>
      <c r="R295" s="231"/>
      <c r="S295" s="140"/>
      <c r="T295" s="580">
        <v>1</v>
      </c>
      <c r="U295" s="575">
        <f>T295</f>
        <v>1</v>
      </c>
      <c r="V295" s="218" t="b">
        <v>0</v>
      </c>
      <c r="W295" s="213">
        <f>IF(V295=TRUE,$X$295,0)</f>
        <v>0</v>
      </c>
      <c r="X295" s="218">
        <v>1</v>
      </c>
      <c r="Y295" s="221">
        <f>SUM(W295)</f>
        <v>0</v>
      </c>
      <c r="Z295" s="220">
        <f>Y295/1</f>
        <v>0</v>
      </c>
    </row>
    <row r="296" spans="1:26" ht="93" customHeight="1" thickTop="1" thickBot="1" x14ac:dyDescent="0.3">
      <c r="A296" s="58" t="s">
        <v>123</v>
      </c>
      <c r="B296" s="73"/>
      <c r="C296" s="101" t="s">
        <v>124</v>
      </c>
      <c r="D296" s="101" t="s">
        <v>125</v>
      </c>
      <c r="E296" s="101" t="s">
        <v>126</v>
      </c>
      <c r="F296" s="101" t="s">
        <v>127</v>
      </c>
      <c r="G296" s="90"/>
      <c r="H296" s="143" t="s">
        <v>131</v>
      </c>
      <c r="I296" s="102" t="s">
        <v>227</v>
      </c>
      <c r="J296" s="663" t="s">
        <v>953</v>
      </c>
      <c r="K296" s="664"/>
      <c r="L296" s="664"/>
      <c r="M296" s="664"/>
      <c r="N296" s="664"/>
      <c r="O296" s="664"/>
      <c r="P296" s="664"/>
      <c r="Q296" s="664"/>
      <c r="R296" s="142"/>
      <c r="S296" s="140"/>
      <c r="T296" s="580">
        <v>1</v>
      </c>
      <c r="U296" s="575">
        <f>T296</f>
        <v>1</v>
      </c>
      <c r="V296" s="218" t="b">
        <v>0</v>
      </c>
      <c r="W296" s="213">
        <f>IF(V296=TRUE,$X$295,0)</f>
        <v>0</v>
      </c>
      <c r="Y296" s="221">
        <f>SUM(W296)</f>
        <v>0</v>
      </c>
      <c r="Z296" s="220">
        <f>Y296/1</f>
        <v>0</v>
      </c>
    </row>
    <row r="297" spans="1:26" ht="54.75" customHeight="1" thickTop="1" thickBot="1" x14ac:dyDescent="0.3">
      <c r="A297" s="58" t="s">
        <v>123</v>
      </c>
      <c r="B297" s="73"/>
      <c r="C297" s="73"/>
      <c r="D297" s="101" t="s">
        <v>125</v>
      </c>
      <c r="E297" s="101" t="s">
        <v>126</v>
      </c>
      <c r="F297" s="101" t="s">
        <v>127</v>
      </c>
      <c r="G297" s="90"/>
      <c r="H297" s="82" t="s">
        <v>250</v>
      </c>
      <c r="I297" s="41" t="s">
        <v>276</v>
      </c>
      <c r="J297" s="663" t="s">
        <v>963</v>
      </c>
      <c r="K297" s="664"/>
      <c r="L297" s="664"/>
      <c r="M297" s="664"/>
      <c r="N297" s="664"/>
      <c r="O297" s="664"/>
      <c r="P297" s="664"/>
      <c r="Q297" s="664"/>
      <c r="R297" s="115"/>
      <c r="S297" s="140"/>
      <c r="T297" s="580">
        <v>0.5</v>
      </c>
      <c r="U297" s="575">
        <f>T297+T298</f>
        <v>1</v>
      </c>
      <c r="V297" s="390" t="b">
        <v>0</v>
      </c>
      <c r="W297" s="213">
        <f>IF(V297=TRUE,$X$297,0)</f>
        <v>0</v>
      </c>
      <c r="X297" s="218">
        <v>0.5</v>
      </c>
      <c r="Y297" s="221">
        <f>SUM(W297:W298)</f>
        <v>0</v>
      </c>
      <c r="Z297" s="220">
        <f>Y297/1</f>
        <v>0</v>
      </c>
    </row>
    <row r="298" spans="1:26" ht="54.75" customHeight="1" thickTop="1" thickBot="1" x14ac:dyDescent="0.3">
      <c r="A298" s="41" t="s">
        <v>537</v>
      </c>
      <c r="B298" s="73"/>
      <c r="C298" s="73"/>
      <c r="D298" s="101" t="s">
        <v>125</v>
      </c>
      <c r="E298" s="101" t="s">
        <v>126</v>
      </c>
      <c r="F298" s="101" t="s">
        <v>127</v>
      </c>
      <c r="G298" s="90"/>
      <c r="H298" s="143" t="s">
        <v>250</v>
      </c>
      <c r="I298" s="102" t="s">
        <v>541</v>
      </c>
      <c r="J298" s="951" t="s">
        <v>1006</v>
      </c>
      <c r="K298" s="951"/>
      <c r="L298" s="951"/>
      <c r="M298" s="951"/>
      <c r="N298" s="951"/>
      <c r="O298" s="951"/>
      <c r="P298" s="951"/>
      <c r="Q298" s="951"/>
      <c r="R298" s="107"/>
      <c r="S298" s="140"/>
      <c r="T298" s="580">
        <v>0.5</v>
      </c>
      <c r="V298" s="390" t="b">
        <v>0</v>
      </c>
      <c r="W298" s="213">
        <f>IF(V298=TRUE,$X$297,0)</f>
        <v>0</v>
      </c>
    </row>
    <row r="299" spans="1:26" ht="54.75" customHeight="1" thickTop="1" thickBot="1" x14ac:dyDescent="0.3">
      <c r="A299" s="58" t="s">
        <v>123</v>
      </c>
      <c r="B299" s="73"/>
      <c r="C299" s="73"/>
      <c r="D299" s="101" t="s">
        <v>125</v>
      </c>
      <c r="E299" s="101" t="s">
        <v>126</v>
      </c>
      <c r="F299" s="101" t="s">
        <v>127</v>
      </c>
      <c r="G299" s="90"/>
      <c r="H299" s="143" t="s">
        <v>160</v>
      </c>
      <c r="I299" s="168" t="s">
        <v>330</v>
      </c>
      <c r="J299" s="689" t="s">
        <v>964</v>
      </c>
      <c r="K299" s="760"/>
      <c r="L299" s="760"/>
      <c r="M299" s="760"/>
      <c r="N299" s="760"/>
      <c r="O299" s="760"/>
      <c r="P299" s="760"/>
      <c r="Q299" s="760"/>
      <c r="R299" s="107"/>
      <c r="S299" s="167"/>
      <c r="V299" s="472" t="b">
        <f>IF(AND(V300=TRUE,V301=TRUE),TRUE,FALSE)</f>
        <v>0</v>
      </c>
    </row>
    <row r="300" spans="1:26" ht="54.75" customHeight="1" thickTop="1" thickBot="1" x14ac:dyDescent="0.3">
      <c r="A300" s="58" t="s">
        <v>123</v>
      </c>
      <c r="B300" s="73"/>
      <c r="C300" s="73"/>
      <c r="D300" s="101" t="s">
        <v>125</v>
      </c>
      <c r="E300" s="101" t="s">
        <v>126</v>
      </c>
      <c r="F300" s="101" t="s">
        <v>127</v>
      </c>
      <c r="G300" s="90"/>
      <c r="H300" s="143" t="s">
        <v>160</v>
      </c>
      <c r="I300" s="169" t="s">
        <v>636</v>
      </c>
      <c r="J300" s="761" t="s">
        <v>965</v>
      </c>
      <c r="K300" s="762"/>
      <c r="L300" s="762"/>
      <c r="M300" s="762"/>
      <c r="N300" s="762"/>
      <c r="O300" s="762"/>
      <c r="P300" s="762"/>
      <c r="Q300" s="762"/>
      <c r="R300" s="93"/>
      <c r="S300" s="140"/>
      <c r="T300" s="580">
        <v>0.5</v>
      </c>
      <c r="U300" s="575">
        <f>T300+T301</f>
        <v>1</v>
      </c>
      <c r="V300" s="390" t="b">
        <v>0</v>
      </c>
      <c r="W300" s="213">
        <f>IF(V300=TRUE,$X$297,0)</f>
        <v>0</v>
      </c>
      <c r="Y300" s="221">
        <f>SUM(W300:W301)</f>
        <v>0</v>
      </c>
      <c r="Z300" s="220">
        <f>Y300/1</f>
        <v>0</v>
      </c>
    </row>
    <row r="301" spans="1:26" ht="57" customHeight="1" thickTop="1" thickBot="1" x14ac:dyDescent="0.3">
      <c r="A301" s="58" t="s">
        <v>123</v>
      </c>
      <c r="B301" s="73"/>
      <c r="C301" s="73"/>
      <c r="D301" s="101" t="s">
        <v>125</v>
      </c>
      <c r="E301" s="101" t="s">
        <v>126</v>
      </c>
      <c r="F301" s="101" t="s">
        <v>127</v>
      </c>
      <c r="G301" s="90"/>
      <c r="H301" s="82" t="s">
        <v>160</v>
      </c>
      <c r="I301" s="114" t="s">
        <v>851</v>
      </c>
      <c r="J301" s="758" t="s">
        <v>966</v>
      </c>
      <c r="K301" s="759"/>
      <c r="L301" s="759"/>
      <c r="M301" s="759"/>
      <c r="N301" s="759"/>
      <c r="O301" s="759"/>
      <c r="P301" s="759"/>
      <c r="Q301" s="759"/>
      <c r="R301" s="110"/>
      <c r="S301" s="140"/>
      <c r="T301" s="580">
        <v>0.5</v>
      </c>
      <c r="V301" s="218" t="b">
        <v>0</v>
      </c>
      <c r="W301" s="213">
        <f>IF(V301=TRUE,$X$297,0)</f>
        <v>0</v>
      </c>
    </row>
    <row r="302" spans="1:26" ht="21.75" customHeight="1" thickTop="1" x14ac:dyDescent="0.25">
      <c r="A302" s="88"/>
      <c r="B302" s="88"/>
      <c r="C302" s="88"/>
      <c r="D302" s="88"/>
      <c r="E302" s="88"/>
      <c r="F302" s="89"/>
      <c r="G302" s="90"/>
      <c r="H302" s="90"/>
      <c r="I302" s="89"/>
      <c r="J302" s="90"/>
      <c r="K302" s="90"/>
      <c r="L302" s="90"/>
      <c r="M302" s="90"/>
      <c r="N302" s="90"/>
      <c r="O302" s="90"/>
      <c r="P302" s="90"/>
      <c r="Q302" s="90"/>
      <c r="R302" s="90"/>
      <c r="S302" s="90"/>
    </row>
    <row r="303" spans="1:26" s="6" customFormat="1" ht="22.5" customHeight="1" thickBot="1" x14ac:dyDescent="0.3">
      <c r="A303" s="26"/>
      <c r="B303" s="26"/>
      <c r="C303" s="26"/>
      <c r="D303" s="26"/>
      <c r="E303" s="26"/>
      <c r="F303" s="27"/>
      <c r="G303" s="28"/>
      <c r="H303" s="653" t="s">
        <v>117</v>
      </c>
      <c r="I303" s="654"/>
      <c r="J303" s="655" t="s">
        <v>228</v>
      </c>
      <c r="K303" s="656"/>
      <c r="L303" s="656"/>
      <c r="M303" s="656"/>
      <c r="N303" s="656"/>
      <c r="O303" s="656"/>
      <c r="P303" s="656"/>
      <c r="Q303" s="656"/>
      <c r="R303" s="656"/>
      <c r="S303" s="657"/>
      <c r="T303" s="578"/>
      <c r="U303" s="578"/>
      <c r="V303" s="376" t="s">
        <v>945</v>
      </c>
      <c r="W303" s="262">
        <f>(U308+U310+U316)/3</f>
        <v>1</v>
      </c>
      <c r="X303" s="206"/>
      <c r="Y303" s="206"/>
      <c r="Z303" s="208"/>
    </row>
    <row r="304" spans="1:26" s="6" customFormat="1" ht="7.5" customHeight="1" thickTop="1" x14ac:dyDescent="0.25">
      <c r="A304" s="28"/>
      <c r="B304" s="28"/>
      <c r="C304" s="30"/>
      <c r="D304" s="30"/>
      <c r="E304" s="30"/>
      <c r="F304" s="81"/>
      <c r="G304" s="28"/>
      <c r="H304" s="28"/>
      <c r="I304" s="27"/>
      <c r="J304" s="28"/>
      <c r="K304" s="28"/>
      <c r="L304" s="28"/>
      <c r="M304" s="28"/>
      <c r="N304" s="28"/>
      <c r="O304" s="28"/>
      <c r="P304" s="28"/>
      <c r="Q304" s="28"/>
      <c r="R304" s="30"/>
      <c r="S304" s="28"/>
      <c r="T304" s="584"/>
      <c r="U304" s="577"/>
      <c r="V304" s="206"/>
      <c r="W304" s="206"/>
      <c r="X304" s="206"/>
      <c r="Y304" s="206"/>
      <c r="Z304" s="208"/>
    </row>
    <row r="305" spans="1:26" s="6" customFormat="1" ht="103.5" customHeight="1" thickBot="1" x14ac:dyDescent="0.3">
      <c r="A305" s="28"/>
      <c r="B305" s="28"/>
      <c r="C305" s="30"/>
      <c r="D305" s="30"/>
      <c r="E305" s="30"/>
      <c r="F305" s="30"/>
      <c r="G305" s="28"/>
      <c r="H305" s="658" t="s">
        <v>229</v>
      </c>
      <c r="I305" s="659"/>
      <c r="J305" s="659"/>
      <c r="K305" s="659"/>
      <c r="L305" s="659"/>
      <c r="M305" s="659"/>
      <c r="N305" s="659"/>
      <c r="O305" s="659"/>
      <c r="P305" s="659"/>
      <c r="Q305" s="659"/>
      <c r="R305" s="659"/>
      <c r="S305" s="660"/>
      <c r="T305" s="584"/>
      <c r="U305" s="577"/>
      <c r="V305" s="206"/>
      <c r="W305" s="206"/>
      <c r="X305" s="206"/>
      <c r="Y305" s="206"/>
      <c r="Z305" s="208"/>
    </row>
    <row r="306" spans="1:26" ht="7.5" customHeight="1" thickTop="1" x14ac:dyDescent="0.25">
      <c r="A306" s="90"/>
      <c r="B306" s="90"/>
      <c r="C306" s="93"/>
      <c r="D306" s="93"/>
      <c r="E306" s="93"/>
      <c r="F306" s="139"/>
      <c r="G306" s="90"/>
      <c r="H306" s="90"/>
      <c r="I306" s="111"/>
      <c r="J306" s="92"/>
      <c r="K306" s="90"/>
      <c r="L306" s="90"/>
      <c r="M306" s="90"/>
      <c r="N306" s="90"/>
      <c r="O306" s="90"/>
      <c r="P306" s="90"/>
      <c r="Q306" s="90"/>
      <c r="R306" s="93"/>
      <c r="S306" s="90"/>
    </row>
    <row r="307" spans="1:26" ht="41.25" customHeight="1" thickBot="1" x14ac:dyDescent="0.3">
      <c r="A307" s="90"/>
      <c r="B307" s="90"/>
      <c r="C307" s="93"/>
      <c r="D307" s="93"/>
      <c r="E307" s="93"/>
      <c r="F307" s="139"/>
      <c r="G307" s="90"/>
      <c r="H307" s="35" t="s">
        <v>120</v>
      </c>
      <c r="I307" s="51" t="s">
        <v>946</v>
      </c>
      <c r="J307" s="36" t="s">
        <v>121</v>
      </c>
      <c r="K307" s="98"/>
      <c r="L307" s="98"/>
      <c r="M307" s="98"/>
      <c r="N307" s="98"/>
      <c r="O307" s="98"/>
      <c r="P307" s="98"/>
      <c r="Q307" s="98"/>
      <c r="R307" s="93"/>
      <c r="S307" s="35" t="s">
        <v>122</v>
      </c>
      <c r="V307" s="210" t="s">
        <v>825</v>
      </c>
      <c r="W307" s="211" t="s">
        <v>826</v>
      </c>
      <c r="X307" s="211" t="s">
        <v>827</v>
      </c>
      <c r="Y307" s="219" t="s">
        <v>840</v>
      </c>
      <c r="Z307" s="226" t="s">
        <v>863</v>
      </c>
    </row>
    <row r="308" spans="1:26" ht="53.25" customHeight="1" thickTop="1" thickBot="1" x14ac:dyDescent="0.3">
      <c r="A308" s="41" t="s">
        <v>123</v>
      </c>
      <c r="B308" s="73"/>
      <c r="C308" s="101" t="s">
        <v>124</v>
      </c>
      <c r="D308" s="101" t="s">
        <v>125</v>
      </c>
      <c r="E308" s="101" t="s">
        <v>126</v>
      </c>
      <c r="F308" s="101" t="s">
        <v>127</v>
      </c>
      <c r="G308" s="90"/>
      <c r="H308" s="82" t="s">
        <v>128</v>
      </c>
      <c r="I308" s="102" t="s">
        <v>152</v>
      </c>
      <c r="J308" s="663" t="s">
        <v>954</v>
      </c>
      <c r="K308" s="664"/>
      <c r="L308" s="664"/>
      <c r="M308" s="664"/>
      <c r="N308" s="664"/>
      <c r="O308" s="664"/>
      <c r="P308" s="664"/>
      <c r="Q308" s="664"/>
      <c r="R308" s="229"/>
      <c r="S308" s="83"/>
      <c r="T308" s="580">
        <v>1</v>
      </c>
      <c r="U308" s="575">
        <f>T308</f>
        <v>1</v>
      </c>
      <c r="V308" s="218" t="b">
        <v>0</v>
      </c>
      <c r="W308" s="213">
        <f>IF(V308=TRUE,$X$308,0)</f>
        <v>0</v>
      </c>
      <c r="X308" s="218">
        <v>1</v>
      </c>
      <c r="Y308" s="221">
        <f>SUM(W308)</f>
        <v>0</v>
      </c>
      <c r="Z308" s="220">
        <f>Y308/1</f>
        <v>0</v>
      </c>
    </row>
    <row r="309" spans="1:26" ht="41.25" customHeight="1" thickTop="1" thickBot="1" x14ac:dyDescent="0.3">
      <c r="A309" s="41" t="s">
        <v>402</v>
      </c>
      <c r="B309" s="73"/>
      <c r="C309" s="101" t="s">
        <v>124</v>
      </c>
      <c r="D309" s="101" t="s">
        <v>125</v>
      </c>
      <c r="E309" s="101" t="s">
        <v>126</v>
      </c>
      <c r="F309" s="101" t="s">
        <v>127</v>
      </c>
      <c r="G309" s="90"/>
      <c r="H309" s="143" t="s">
        <v>131</v>
      </c>
      <c r="I309" s="102" t="s">
        <v>230</v>
      </c>
      <c r="J309" s="688" t="s">
        <v>854</v>
      </c>
      <c r="K309" s="760"/>
      <c r="L309" s="760"/>
      <c r="M309" s="760"/>
      <c r="N309" s="760"/>
      <c r="O309" s="760"/>
      <c r="P309" s="760"/>
      <c r="Q309" s="760"/>
      <c r="R309" s="112"/>
      <c r="S309" s="78"/>
      <c r="V309" s="472" t="b">
        <f>IF(AND(V310=TRUE,V311=TRUE,V312=TRUE,V313=TRUE,V314=TRUE),TRUE,FALSE)</f>
        <v>0</v>
      </c>
    </row>
    <row r="310" spans="1:26" ht="53.25" customHeight="1" thickTop="1" thickBot="1" x14ac:dyDescent="0.3">
      <c r="A310" s="41" t="s">
        <v>402</v>
      </c>
      <c r="B310" s="73"/>
      <c r="C310" s="101" t="s">
        <v>124</v>
      </c>
      <c r="D310" s="101" t="s">
        <v>125</v>
      </c>
      <c r="E310" s="101" t="s">
        <v>126</v>
      </c>
      <c r="F310" s="101" t="s">
        <v>127</v>
      </c>
      <c r="G310" s="90"/>
      <c r="H310" s="143" t="s">
        <v>131</v>
      </c>
      <c r="I310" s="114" t="s">
        <v>855</v>
      </c>
      <c r="J310" s="900" t="s">
        <v>989</v>
      </c>
      <c r="K310" s="901"/>
      <c r="L310" s="901"/>
      <c r="M310" s="901"/>
      <c r="N310" s="901"/>
      <c r="O310" s="901"/>
      <c r="P310" s="901"/>
      <c r="Q310" s="901"/>
      <c r="R310" s="112"/>
      <c r="S310" s="83"/>
      <c r="T310" s="580">
        <f t="shared" ref="T310:T315" si="18">1/6</f>
        <v>0.16666666666666666</v>
      </c>
      <c r="U310" s="575">
        <f>T310+T311+T312+T313+T314+T315</f>
        <v>0.99999999999999989</v>
      </c>
      <c r="V310" s="218" t="b">
        <v>0</v>
      </c>
      <c r="W310" s="213">
        <f t="shared" ref="W310:W315" si="19">IF(V310=TRUE,$X$310,0)</f>
        <v>0</v>
      </c>
      <c r="X310" s="218">
        <v>0.16666666666666666</v>
      </c>
      <c r="Y310" s="221">
        <f>SUM(W310:W315)</f>
        <v>0</v>
      </c>
      <c r="Z310" s="220">
        <f>Y310/1</f>
        <v>0</v>
      </c>
    </row>
    <row r="311" spans="1:26" ht="47.25" customHeight="1" thickTop="1" thickBot="1" x14ac:dyDescent="0.3">
      <c r="A311" s="41" t="s">
        <v>402</v>
      </c>
      <c r="B311" s="73"/>
      <c r="C311" s="101" t="s">
        <v>124</v>
      </c>
      <c r="D311" s="101" t="s">
        <v>125</v>
      </c>
      <c r="E311" s="101" t="s">
        <v>126</v>
      </c>
      <c r="F311" s="101" t="s">
        <v>127</v>
      </c>
      <c r="G311" s="90"/>
      <c r="H311" s="82" t="s">
        <v>131</v>
      </c>
      <c r="I311" s="114" t="s">
        <v>856</v>
      </c>
      <c r="J311" s="900" t="s">
        <v>990</v>
      </c>
      <c r="K311" s="901"/>
      <c r="L311" s="901"/>
      <c r="M311" s="901"/>
      <c r="N311" s="901"/>
      <c r="O311" s="901"/>
      <c r="P311" s="901"/>
      <c r="Q311" s="901"/>
      <c r="R311" s="112"/>
      <c r="S311" s="83"/>
      <c r="T311" s="580">
        <f t="shared" si="18"/>
        <v>0.16666666666666666</v>
      </c>
      <c r="V311" s="218" t="b">
        <v>0</v>
      </c>
      <c r="W311" s="213">
        <f t="shared" si="19"/>
        <v>0</v>
      </c>
    </row>
    <row r="312" spans="1:26" ht="41.25" customHeight="1" thickTop="1" thickBot="1" x14ac:dyDescent="0.3">
      <c r="A312" s="41" t="s">
        <v>402</v>
      </c>
      <c r="B312" s="73"/>
      <c r="C312" s="116"/>
      <c r="D312" s="101" t="s">
        <v>125</v>
      </c>
      <c r="E312" s="101" t="s">
        <v>126</v>
      </c>
      <c r="F312" s="101" t="s">
        <v>127</v>
      </c>
      <c r="G312" s="90"/>
      <c r="H312" s="143" t="s">
        <v>131</v>
      </c>
      <c r="I312" s="114" t="s">
        <v>857</v>
      </c>
      <c r="J312" s="701" t="s">
        <v>995</v>
      </c>
      <c r="K312" s="827"/>
      <c r="L312" s="827"/>
      <c r="M312" s="827"/>
      <c r="N312" s="827"/>
      <c r="O312" s="827"/>
      <c r="P312" s="827"/>
      <c r="Q312" s="827"/>
      <c r="R312" s="112"/>
      <c r="S312" s="83"/>
      <c r="T312" s="580">
        <f t="shared" si="18"/>
        <v>0.16666666666666666</v>
      </c>
      <c r="V312" s="218" t="b">
        <v>0</v>
      </c>
      <c r="W312" s="213">
        <f t="shared" si="19"/>
        <v>0</v>
      </c>
    </row>
    <row r="313" spans="1:26" ht="58.5" customHeight="1" thickTop="1" thickBot="1" x14ac:dyDescent="0.3">
      <c r="A313" s="41" t="s">
        <v>402</v>
      </c>
      <c r="B313" s="73"/>
      <c r="C313" s="101" t="s">
        <v>124</v>
      </c>
      <c r="D313" s="101" t="s">
        <v>125</v>
      </c>
      <c r="E313" s="101" t="s">
        <v>126</v>
      </c>
      <c r="F313" s="101" t="s">
        <v>127</v>
      </c>
      <c r="G313" s="90"/>
      <c r="H313" s="143" t="s">
        <v>131</v>
      </c>
      <c r="I313" s="114" t="s">
        <v>858</v>
      </c>
      <c r="J313" s="900" t="s">
        <v>991</v>
      </c>
      <c r="K313" s="901"/>
      <c r="L313" s="901"/>
      <c r="M313" s="901"/>
      <c r="N313" s="901"/>
      <c r="O313" s="901"/>
      <c r="P313" s="901"/>
      <c r="Q313" s="901"/>
      <c r="R313" s="112"/>
      <c r="S313" s="83"/>
      <c r="T313" s="580">
        <f t="shared" si="18"/>
        <v>0.16666666666666666</v>
      </c>
      <c r="V313" s="218" t="b">
        <v>0</v>
      </c>
      <c r="W313" s="213">
        <f t="shared" si="19"/>
        <v>0</v>
      </c>
    </row>
    <row r="314" spans="1:26" ht="41.25" customHeight="1" thickTop="1" thickBot="1" x14ac:dyDescent="0.3">
      <c r="A314" s="41" t="s">
        <v>402</v>
      </c>
      <c r="B314" s="73"/>
      <c r="C314" s="101" t="s">
        <v>124</v>
      </c>
      <c r="D314" s="101" t="s">
        <v>125</v>
      </c>
      <c r="E314" s="101" t="s">
        <v>126</v>
      </c>
      <c r="F314" s="101" t="s">
        <v>127</v>
      </c>
      <c r="G314" s="90"/>
      <c r="H314" s="82" t="s">
        <v>131</v>
      </c>
      <c r="I314" s="169" t="s">
        <v>992</v>
      </c>
      <c r="J314" s="902" t="s">
        <v>993</v>
      </c>
      <c r="K314" s="903"/>
      <c r="L314" s="903"/>
      <c r="M314" s="903"/>
      <c r="N314" s="903"/>
      <c r="O314" s="903"/>
      <c r="P314" s="903"/>
      <c r="Q314" s="903"/>
      <c r="R314" s="120"/>
      <c r="S314" s="83"/>
      <c r="T314" s="580">
        <f t="shared" si="18"/>
        <v>0.16666666666666666</v>
      </c>
      <c r="V314" s="218" t="b">
        <v>0</v>
      </c>
      <c r="W314" s="213">
        <f t="shared" si="19"/>
        <v>0</v>
      </c>
    </row>
    <row r="315" spans="1:26" ht="51.75" customHeight="1" thickTop="1" thickBot="1" x14ac:dyDescent="0.3">
      <c r="A315" s="41" t="s">
        <v>402</v>
      </c>
      <c r="B315" s="73"/>
      <c r="C315" s="116"/>
      <c r="D315" s="101" t="s">
        <v>125</v>
      </c>
      <c r="E315" s="101" t="s">
        <v>126</v>
      </c>
      <c r="F315" s="101" t="s">
        <v>127</v>
      </c>
      <c r="G315" s="90"/>
      <c r="H315" s="82" t="s">
        <v>131</v>
      </c>
      <c r="I315" s="102" t="s">
        <v>380</v>
      </c>
      <c r="J315" s="663" t="s">
        <v>994</v>
      </c>
      <c r="K315" s="664"/>
      <c r="L315" s="664"/>
      <c r="M315" s="664"/>
      <c r="N315" s="664"/>
      <c r="O315" s="664"/>
      <c r="P315" s="664"/>
      <c r="Q315" s="664"/>
      <c r="R315" s="386"/>
      <c r="S315" s="83"/>
      <c r="T315" s="580">
        <f t="shared" si="18"/>
        <v>0.16666666666666666</v>
      </c>
      <c r="V315" s="218" t="b">
        <v>0</v>
      </c>
      <c r="W315" s="213">
        <f t="shared" si="19"/>
        <v>0</v>
      </c>
    </row>
    <row r="316" spans="1:26" ht="59.25" customHeight="1" thickTop="1" thickBot="1" x14ac:dyDescent="0.3">
      <c r="A316" s="41" t="s">
        <v>537</v>
      </c>
      <c r="B316" s="73"/>
      <c r="C316" s="73"/>
      <c r="D316" s="101" t="s">
        <v>125</v>
      </c>
      <c r="E316" s="101" t="s">
        <v>126</v>
      </c>
      <c r="F316" s="101" t="s">
        <v>127</v>
      </c>
      <c r="G316" s="90"/>
      <c r="H316" s="82" t="s">
        <v>250</v>
      </c>
      <c r="I316" s="102" t="s">
        <v>616</v>
      </c>
      <c r="J316" s="663" t="s">
        <v>1005</v>
      </c>
      <c r="K316" s="664"/>
      <c r="L316" s="664"/>
      <c r="M316" s="664"/>
      <c r="N316" s="664"/>
      <c r="O316" s="664"/>
      <c r="P316" s="664"/>
      <c r="Q316" s="664"/>
      <c r="R316" s="386"/>
      <c r="S316" s="83"/>
      <c r="T316" s="580">
        <v>0.5</v>
      </c>
      <c r="U316" s="575">
        <f>T316+T317</f>
        <v>1</v>
      </c>
      <c r="V316" s="218" t="b">
        <v>0</v>
      </c>
      <c r="W316" s="213">
        <f>IF(V316=TRUE,$X$316,0)</f>
        <v>0</v>
      </c>
      <c r="X316" s="218">
        <v>0.5</v>
      </c>
      <c r="Y316" s="221">
        <f>SUM(W316:W317)</f>
        <v>0</v>
      </c>
      <c r="Z316" s="220">
        <f>Y316/1</f>
        <v>0</v>
      </c>
    </row>
    <row r="317" spans="1:26" ht="57" customHeight="1" thickTop="1" thickBot="1" x14ac:dyDescent="0.3">
      <c r="A317" s="41" t="s">
        <v>537</v>
      </c>
      <c r="B317" s="73"/>
      <c r="C317" s="73"/>
      <c r="D317" s="101" t="s">
        <v>125</v>
      </c>
      <c r="E317" s="101" t="s">
        <v>126</v>
      </c>
      <c r="F317" s="101" t="s">
        <v>127</v>
      </c>
      <c r="G317" s="90"/>
      <c r="H317" s="82" t="s">
        <v>250</v>
      </c>
      <c r="I317" s="102" t="s">
        <v>542</v>
      </c>
      <c r="J317" s="951" t="s">
        <v>1004</v>
      </c>
      <c r="K317" s="951"/>
      <c r="L317" s="951"/>
      <c r="M317" s="951"/>
      <c r="N317" s="951"/>
      <c r="O317" s="951"/>
      <c r="P317" s="951"/>
      <c r="Q317" s="951"/>
      <c r="R317" s="386"/>
      <c r="S317" s="83"/>
      <c r="T317" s="580">
        <v>0.5</v>
      </c>
      <c r="V317" s="218" t="b">
        <v>0</v>
      </c>
      <c r="W317" s="213">
        <f>IF(V317=TRUE,$X$316,0)</f>
        <v>0</v>
      </c>
    </row>
    <row r="318" spans="1:26" ht="22.5" customHeight="1" thickTop="1" x14ac:dyDescent="0.25">
      <c r="A318" s="88"/>
      <c r="B318" s="88"/>
      <c r="C318" s="88"/>
      <c r="D318" s="88"/>
      <c r="E318" s="88"/>
      <c r="F318" s="89"/>
      <c r="G318" s="90"/>
      <c r="H318" s="90"/>
      <c r="I318" s="89"/>
      <c r="J318" s="90"/>
      <c r="K318" s="90"/>
      <c r="L318" s="90"/>
      <c r="M318" s="90"/>
      <c r="N318" s="90"/>
      <c r="O318" s="90"/>
      <c r="P318" s="90"/>
      <c r="Q318" s="90"/>
      <c r="R318" s="90"/>
      <c r="S318" s="90"/>
    </row>
    <row r="319" spans="1:26" s="6" customFormat="1" ht="30" customHeight="1" thickBot="1" x14ac:dyDescent="0.3">
      <c r="A319" s="28"/>
      <c r="B319" s="28"/>
      <c r="C319" s="30"/>
      <c r="D319" s="30"/>
      <c r="E319" s="30"/>
      <c r="F319" s="30"/>
      <c r="G319" s="28"/>
      <c r="H319" s="665" t="s">
        <v>231</v>
      </c>
      <c r="I319" s="665"/>
      <c r="J319" s="665"/>
      <c r="K319" s="665"/>
      <c r="L319" s="665"/>
      <c r="M319" s="665"/>
      <c r="N319" s="665"/>
      <c r="O319" s="665"/>
      <c r="P319" s="665"/>
      <c r="Q319" s="665"/>
      <c r="R319" s="665"/>
      <c r="S319" s="666"/>
      <c r="T319" s="584"/>
      <c r="U319" s="577"/>
      <c r="V319" s="206"/>
      <c r="W319" s="206"/>
      <c r="X319" s="206"/>
      <c r="Y319" s="206"/>
      <c r="Z319" s="208"/>
    </row>
    <row r="320" spans="1:26" s="6" customFormat="1" ht="7.5" customHeight="1" thickTop="1" x14ac:dyDescent="0.25">
      <c r="A320" s="28"/>
      <c r="B320" s="28"/>
      <c r="C320" s="30"/>
      <c r="D320" s="30"/>
      <c r="E320" s="30"/>
      <c r="F320" s="30"/>
      <c r="G320" s="28"/>
      <c r="H320" s="28"/>
      <c r="I320" s="50"/>
      <c r="J320" s="28"/>
      <c r="K320" s="28"/>
      <c r="L320" s="28"/>
      <c r="M320" s="28"/>
      <c r="N320" s="28"/>
      <c r="O320" s="28"/>
      <c r="P320" s="28"/>
      <c r="Q320" s="28"/>
      <c r="R320" s="28"/>
      <c r="S320" s="28"/>
      <c r="T320" s="584"/>
      <c r="U320" s="577"/>
      <c r="V320" s="206"/>
      <c r="W320" s="206"/>
      <c r="X320" s="206"/>
      <c r="Y320" s="206"/>
      <c r="Z320" s="208"/>
    </row>
    <row r="321" spans="1:26" s="6" customFormat="1" ht="104.25" customHeight="1" thickBot="1" x14ac:dyDescent="0.3">
      <c r="A321" s="28"/>
      <c r="B321" s="28"/>
      <c r="C321" s="30"/>
      <c r="D321" s="30"/>
      <c r="E321" s="30"/>
      <c r="F321" s="30"/>
      <c r="G321" s="28"/>
      <c r="H321" s="651" t="s">
        <v>232</v>
      </c>
      <c r="I321" s="651"/>
      <c r="J321" s="651"/>
      <c r="K321" s="651"/>
      <c r="L321" s="651"/>
      <c r="M321" s="651"/>
      <c r="N321" s="651"/>
      <c r="O321" s="651"/>
      <c r="P321" s="651"/>
      <c r="Q321" s="651"/>
      <c r="R321" s="651"/>
      <c r="S321" s="652"/>
      <c r="T321" s="584"/>
      <c r="U321" s="577"/>
      <c r="V321" s="206"/>
      <c r="W321" s="206"/>
      <c r="X321" s="206"/>
      <c r="Y321" s="206"/>
      <c r="Z321" s="208"/>
    </row>
    <row r="322" spans="1:26" s="6" customFormat="1" ht="7.5" customHeight="1" thickTop="1" x14ac:dyDescent="0.25">
      <c r="A322" s="28"/>
      <c r="B322" s="28"/>
      <c r="C322" s="30"/>
      <c r="D322" s="30"/>
      <c r="E322" s="30"/>
      <c r="F322" s="81"/>
      <c r="G322" s="28"/>
      <c r="H322" s="28"/>
      <c r="I322" s="50"/>
      <c r="J322" s="28"/>
      <c r="K322" s="28"/>
      <c r="L322" s="28"/>
      <c r="M322" s="28"/>
      <c r="N322" s="28"/>
      <c r="O322" s="28"/>
      <c r="P322" s="28"/>
      <c r="Q322" s="28"/>
      <c r="R322" s="30"/>
      <c r="S322" s="28"/>
      <c r="T322" s="584"/>
      <c r="U322" s="577"/>
      <c r="V322" s="206"/>
      <c r="W322" s="206"/>
      <c r="X322" s="206"/>
      <c r="Y322" s="206"/>
      <c r="Z322" s="208"/>
    </row>
    <row r="323" spans="1:26" s="6" customFormat="1" ht="22.5" customHeight="1" thickBot="1" x14ac:dyDescent="0.3">
      <c r="A323" s="28"/>
      <c r="B323" s="28"/>
      <c r="C323" s="30"/>
      <c r="D323" s="30"/>
      <c r="E323" s="30"/>
      <c r="F323" s="30"/>
      <c r="G323" s="28"/>
      <c r="H323" s="653" t="s">
        <v>117</v>
      </c>
      <c r="I323" s="654"/>
      <c r="J323" s="655" t="s">
        <v>233</v>
      </c>
      <c r="K323" s="656"/>
      <c r="L323" s="656"/>
      <c r="M323" s="656"/>
      <c r="N323" s="656"/>
      <c r="O323" s="656"/>
      <c r="P323" s="656"/>
      <c r="Q323" s="656"/>
      <c r="R323" s="656"/>
      <c r="S323" s="657"/>
      <c r="T323" s="578"/>
      <c r="U323" s="578"/>
      <c r="V323" s="376" t="s">
        <v>945</v>
      </c>
      <c r="W323" s="262">
        <f>(U328+U330+U334+U336)/4</f>
        <v>1</v>
      </c>
      <c r="X323" s="206"/>
      <c r="Y323" s="206"/>
      <c r="Z323" s="208"/>
    </row>
    <row r="324" spans="1:26" s="6" customFormat="1" ht="7.5" customHeight="1" thickTop="1" x14ac:dyDescent="0.25">
      <c r="A324" s="28"/>
      <c r="B324" s="28"/>
      <c r="C324" s="30"/>
      <c r="D324" s="30"/>
      <c r="E324" s="30"/>
      <c r="F324" s="30"/>
      <c r="G324" s="28"/>
      <c r="H324" s="28"/>
      <c r="I324" s="50"/>
      <c r="J324" s="28"/>
      <c r="K324" s="28"/>
      <c r="L324" s="28"/>
      <c r="M324" s="28"/>
      <c r="N324" s="28"/>
      <c r="O324" s="28"/>
      <c r="P324" s="28"/>
      <c r="Q324" s="28"/>
      <c r="R324" s="28"/>
      <c r="S324" s="28"/>
      <c r="T324" s="584"/>
      <c r="U324" s="577"/>
      <c r="V324" s="206"/>
      <c r="W324" s="206"/>
      <c r="X324" s="206"/>
      <c r="Y324" s="206"/>
      <c r="Z324" s="208"/>
    </row>
    <row r="325" spans="1:26" s="6" customFormat="1" ht="219" customHeight="1" thickBot="1" x14ac:dyDescent="0.3">
      <c r="A325" s="28"/>
      <c r="B325" s="28"/>
      <c r="C325" s="30"/>
      <c r="D325" s="30"/>
      <c r="E325" s="30"/>
      <c r="F325" s="30"/>
      <c r="G325" s="28"/>
      <c r="H325" s="658" t="s">
        <v>234</v>
      </c>
      <c r="I325" s="659"/>
      <c r="J325" s="659"/>
      <c r="K325" s="659"/>
      <c r="L325" s="659"/>
      <c r="M325" s="659"/>
      <c r="N325" s="659"/>
      <c r="O325" s="659"/>
      <c r="P325" s="659"/>
      <c r="Q325" s="659"/>
      <c r="R325" s="659"/>
      <c r="S325" s="660"/>
      <c r="T325" s="584"/>
      <c r="U325" s="577"/>
      <c r="V325" s="206"/>
      <c r="W325" s="206"/>
      <c r="X325" s="206"/>
      <c r="Y325" s="206"/>
      <c r="Z325" s="208"/>
    </row>
    <row r="326" spans="1:26" s="6" customFormat="1" ht="7.5" customHeight="1" thickTop="1" x14ac:dyDescent="0.25">
      <c r="A326" s="28"/>
      <c r="B326" s="28"/>
      <c r="C326" s="30"/>
      <c r="D326" s="30"/>
      <c r="E326" s="30"/>
      <c r="F326" s="30"/>
      <c r="G326" s="28"/>
      <c r="H326" s="240"/>
      <c r="I326" s="240"/>
      <c r="J326" s="240"/>
      <c r="K326" s="240"/>
      <c r="L326" s="240"/>
      <c r="M326" s="240"/>
      <c r="N326" s="240"/>
      <c r="O326" s="240"/>
      <c r="P326" s="240"/>
      <c r="Q326" s="240"/>
      <c r="R326" s="240"/>
      <c r="S326" s="240"/>
      <c r="T326" s="584"/>
      <c r="U326" s="577"/>
      <c r="V326" s="206"/>
      <c r="W326" s="206"/>
      <c r="X326" s="206"/>
      <c r="Y326" s="206"/>
      <c r="Z326" s="208"/>
    </row>
    <row r="327" spans="1:26" ht="41.25" customHeight="1" thickBot="1" x14ac:dyDescent="0.3">
      <c r="A327" s="90"/>
      <c r="B327" s="90"/>
      <c r="C327" s="93"/>
      <c r="D327" s="93"/>
      <c r="E327" s="93"/>
      <c r="F327" s="126"/>
      <c r="G327" s="126"/>
      <c r="H327" s="35" t="s">
        <v>120</v>
      </c>
      <c r="I327" s="51" t="s">
        <v>946</v>
      </c>
      <c r="J327" s="36" t="s">
        <v>121</v>
      </c>
      <c r="K327" s="98"/>
      <c r="L327" s="98"/>
      <c r="M327" s="98"/>
      <c r="N327" s="98"/>
      <c r="O327" s="98"/>
      <c r="P327" s="98"/>
      <c r="Q327" s="98"/>
      <c r="R327" s="93"/>
      <c r="S327" s="35" t="s">
        <v>122</v>
      </c>
      <c r="V327" s="210" t="s">
        <v>825</v>
      </c>
      <c r="W327" s="211" t="s">
        <v>826</v>
      </c>
      <c r="X327" s="211" t="s">
        <v>827</v>
      </c>
      <c r="Y327" s="219" t="s">
        <v>842</v>
      </c>
      <c r="Z327" s="226" t="s">
        <v>863</v>
      </c>
    </row>
    <row r="328" spans="1:26" ht="41.25" customHeight="1" thickTop="1" thickBot="1" x14ac:dyDescent="0.3">
      <c r="A328" s="58" t="s">
        <v>123</v>
      </c>
      <c r="B328" s="73"/>
      <c r="C328" s="101" t="s">
        <v>124</v>
      </c>
      <c r="D328" s="101" t="s">
        <v>125</v>
      </c>
      <c r="E328" s="101" t="s">
        <v>126</v>
      </c>
      <c r="F328" s="101" t="s">
        <v>127</v>
      </c>
      <c r="G328" s="126"/>
      <c r="H328" s="85" t="s">
        <v>128</v>
      </c>
      <c r="I328" s="144" t="s">
        <v>158</v>
      </c>
      <c r="J328" s="661" t="s">
        <v>235</v>
      </c>
      <c r="K328" s="756"/>
      <c r="L328" s="756"/>
      <c r="M328" s="756"/>
      <c r="N328" s="756"/>
      <c r="O328" s="756"/>
      <c r="P328" s="756"/>
      <c r="Q328" s="756"/>
      <c r="R328" s="145"/>
      <c r="S328" s="140"/>
      <c r="T328" s="580">
        <v>1</v>
      </c>
      <c r="U328" s="575">
        <f>T328</f>
        <v>1</v>
      </c>
      <c r="V328" s="218" t="b">
        <v>0</v>
      </c>
      <c r="W328" s="213">
        <f>IF(V328=TRUE,$X$328,0)</f>
        <v>0</v>
      </c>
      <c r="X328" s="218">
        <v>1</v>
      </c>
      <c r="Y328" s="221">
        <f>SUM(W328)</f>
        <v>0</v>
      </c>
      <c r="Z328" s="220">
        <f>Y328/1</f>
        <v>0</v>
      </c>
    </row>
    <row r="329" spans="1:26" ht="41.25" customHeight="1" thickTop="1" thickBot="1" x14ac:dyDescent="0.3">
      <c r="A329" s="58" t="s">
        <v>347</v>
      </c>
      <c r="B329" s="90"/>
      <c r="C329" s="101" t="s">
        <v>124</v>
      </c>
      <c r="D329" s="101" t="s">
        <v>125</v>
      </c>
      <c r="E329" s="101" t="s">
        <v>126</v>
      </c>
      <c r="F329" s="101" t="s">
        <v>127</v>
      </c>
      <c r="G329" s="126"/>
      <c r="H329" s="150" t="s">
        <v>131</v>
      </c>
      <c r="I329" s="144" t="s">
        <v>381</v>
      </c>
      <c r="J329" s="681" t="s">
        <v>382</v>
      </c>
      <c r="K329" s="766"/>
      <c r="L329" s="766"/>
      <c r="M329" s="766"/>
      <c r="N329" s="766"/>
      <c r="O329" s="766"/>
      <c r="P329" s="766"/>
      <c r="Q329" s="766"/>
      <c r="R329" s="130"/>
      <c r="S329" s="131"/>
      <c r="V329" s="472" t="b">
        <f>IF(AND(V330=TRUE,V331=TRUE,V332=TRUE,V333=TRUE),TRUE,FALSE)</f>
        <v>0</v>
      </c>
    </row>
    <row r="330" spans="1:26" ht="41.25" customHeight="1" thickTop="1" thickBot="1" x14ac:dyDescent="0.3">
      <c r="A330" s="58" t="s">
        <v>347</v>
      </c>
      <c r="B330" s="73"/>
      <c r="C330" s="101" t="s">
        <v>124</v>
      </c>
      <c r="D330" s="101" t="s">
        <v>125</v>
      </c>
      <c r="E330" s="101" t="s">
        <v>126</v>
      </c>
      <c r="F330" s="101" t="s">
        <v>127</v>
      </c>
      <c r="G330" s="126"/>
      <c r="H330" s="150" t="s">
        <v>131</v>
      </c>
      <c r="I330" s="132" t="s">
        <v>383</v>
      </c>
      <c r="J330" s="671" t="s">
        <v>384</v>
      </c>
      <c r="K330" s="769"/>
      <c r="L330" s="769"/>
      <c r="M330" s="769"/>
      <c r="N330" s="769"/>
      <c r="O330" s="769"/>
      <c r="P330" s="769"/>
      <c r="Q330" s="769"/>
      <c r="R330" s="126"/>
      <c r="S330" s="140"/>
      <c r="T330" s="580">
        <f>1/4</f>
        <v>0.25</v>
      </c>
      <c r="U330" s="575">
        <f>T330+T331+T332+T333</f>
        <v>1</v>
      </c>
      <c r="V330" s="218" t="b">
        <v>0</v>
      </c>
      <c r="W330" s="213">
        <f>IF(V330=TRUE,$X$330,0)</f>
        <v>0</v>
      </c>
      <c r="X330" s="218">
        <v>0.25</v>
      </c>
      <c r="Y330" s="221">
        <f>SUM(W330:W333)</f>
        <v>0</v>
      </c>
      <c r="Z330" s="220">
        <f>Y330/1</f>
        <v>0</v>
      </c>
    </row>
    <row r="331" spans="1:26" ht="41.25" customHeight="1" thickTop="1" thickBot="1" x14ac:dyDescent="0.3">
      <c r="A331" s="58" t="s">
        <v>347</v>
      </c>
      <c r="B331" s="73"/>
      <c r="C331" s="101" t="s">
        <v>124</v>
      </c>
      <c r="D331" s="101" t="s">
        <v>125</v>
      </c>
      <c r="E331" s="101" t="s">
        <v>126</v>
      </c>
      <c r="F331" s="101" t="s">
        <v>127</v>
      </c>
      <c r="G331" s="126"/>
      <c r="H331" s="150" t="s">
        <v>131</v>
      </c>
      <c r="I331" s="132" t="s">
        <v>385</v>
      </c>
      <c r="J331" s="671" t="s">
        <v>386</v>
      </c>
      <c r="K331" s="769"/>
      <c r="L331" s="769"/>
      <c r="M331" s="769"/>
      <c r="N331" s="769"/>
      <c r="O331" s="769"/>
      <c r="P331" s="769"/>
      <c r="Q331" s="769"/>
      <c r="R331" s="126"/>
      <c r="S331" s="140"/>
      <c r="T331" s="580">
        <f>1/4</f>
        <v>0.25</v>
      </c>
      <c r="V331" s="218" t="b">
        <v>0</v>
      </c>
      <c r="W331" s="213">
        <f>IF(V331=TRUE,$X$330,0)</f>
        <v>0</v>
      </c>
    </row>
    <row r="332" spans="1:26" ht="41.25" customHeight="1" thickTop="1" thickBot="1" x14ac:dyDescent="0.3">
      <c r="A332" s="58" t="s">
        <v>347</v>
      </c>
      <c r="B332" s="73"/>
      <c r="C332" s="101" t="s">
        <v>124</v>
      </c>
      <c r="D332" s="101" t="s">
        <v>125</v>
      </c>
      <c r="E332" s="101" t="s">
        <v>126</v>
      </c>
      <c r="F332" s="101" t="s">
        <v>127</v>
      </c>
      <c r="G332" s="126"/>
      <c r="H332" s="150" t="s">
        <v>131</v>
      </c>
      <c r="I332" s="132" t="s">
        <v>387</v>
      </c>
      <c r="J332" s="671" t="s">
        <v>388</v>
      </c>
      <c r="K332" s="769"/>
      <c r="L332" s="769"/>
      <c r="M332" s="769"/>
      <c r="N332" s="769"/>
      <c r="O332" s="769"/>
      <c r="P332" s="769"/>
      <c r="Q332" s="769"/>
      <c r="R332" s="126"/>
      <c r="S332" s="140"/>
      <c r="T332" s="580">
        <f>1/4</f>
        <v>0.25</v>
      </c>
      <c r="V332" s="218" t="b">
        <v>0</v>
      </c>
      <c r="W332" s="213">
        <f>IF(V332=TRUE,$X$330,0)</f>
        <v>0</v>
      </c>
    </row>
    <row r="333" spans="1:26" ht="41.25" customHeight="1" thickTop="1" thickBot="1" x14ac:dyDescent="0.3">
      <c r="A333" s="58" t="s">
        <v>347</v>
      </c>
      <c r="B333" s="73"/>
      <c r="C333" s="101" t="s">
        <v>124</v>
      </c>
      <c r="D333" s="101" t="s">
        <v>125</v>
      </c>
      <c r="E333" s="101" t="s">
        <v>126</v>
      </c>
      <c r="F333" s="101" t="s">
        <v>127</v>
      </c>
      <c r="G333" s="126"/>
      <c r="H333" s="150" t="s">
        <v>131</v>
      </c>
      <c r="I333" s="132" t="s">
        <v>389</v>
      </c>
      <c r="J333" s="673" t="s">
        <v>390</v>
      </c>
      <c r="K333" s="770"/>
      <c r="L333" s="770"/>
      <c r="M333" s="770"/>
      <c r="N333" s="770"/>
      <c r="O333" s="770"/>
      <c r="P333" s="770"/>
      <c r="Q333" s="770"/>
      <c r="R333" s="136"/>
      <c r="S333" s="140"/>
      <c r="T333" s="580">
        <f>1/4</f>
        <v>0.25</v>
      </c>
      <c r="V333" s="218" t="b">
        <v>0</v>
      </c>
      <c r="W333" s="213">
        <f>IF(V333=TRUE,$X$330,0)</f>
        <v>0</v>
      </c>
    </row>
    <row r="334" spans="1:26" ht="66.75" customHeight="1" thickTop="1" thickBot="1" x14ac:dyDescent="0.3">
      <c r="A334" s="41" t="s">
        <v>537</v>
      </c>
      <c r="B334" s="73"/>
      <c r="C334" s="73"/>
      <c r="D334" s="101" t="s">
        <v>125</v>
      </c>
      <c r="E334" s="101" t="s">
        <v>126</v>
      </c>
      <c r="F334" s="101" t="s">
        <v>127</v>
      </c>
      <c r="G334" s="126"/>
      <c r="H334" s="150" t="s">
        <v>250</v>
      </c>
      <c r="I334" s="144" t="s">
        <v>243</v>
      </c>
      <c r="J334" s="952" t="s">
        <v>617</v>
      </c>
      <c r="K334" s="952"/>
      <c r="L334" s="952"/>
      <c r="M334" s="952"/>
      <c r="N334" s="952"/>
      <c r="O334" s="952"/>
      <c r="P334" s="952"/>
      <c r="Q334" s="952"/>
      <c r="R334" s="126"/>
      <c r="S334" s="140"/>
      <c r="T334" s="580">
        <v>1</v>
      </c>
      <c r="U334" s="575">
        <f>T334</f>
        <v>1</v>
      </c>
      <c r="V334" s="218" t="b">
        <v>0</v>
      </c>
      <c r="W334" s="213">
        <f>IF(V334=TRUE,$X$334,0)</f>
        <v>0</v>
      </c>
      <c r="X334" s="218">
        <v>1</v>
      </c>
      <c r="Y334" s="221">
        <f>SUM(W334)</f>
        <v>0</v>
      </c>
      <c r="Z334" s="220">
        <f>Y334/1</f>
        <v>0</v>
      </c>
    </row>
    <row r="335" spans="1:26" ht="41.25" customHeight="1" thickTop="1" thickBot="1" x14ac:dyDescent="0.3">
      <c r="A335" s="58" t="s">
        <v>123</v>
      </c>
      <c r="B335" s="90"/>
      <c r="C335" s="93"/>
      <c r="D335" s="101" t="s">
        <v>125</v>
      </c>
      <c r="E335" s="101" t="s">
        <v>126</v>
      </c>
      <c r="F335" s="101" t="s">
        <v>127</v>
      </c>
      <c r="G335" s="126"/>
      <c r="H335" s="150" t="s">
        <v>160</v>
      </c>
      <c r="I335" s="144" t="s">
        <v>308</v>
      </c>
      <c r="J335" s="757" t="s">
        <v>331</v>
      </c>
      <c r="K335" s="757"/>
      <c r="L335" s="757"/>
      <c r="M335" s="757"/>
      <c r="N335" s="757"/>
      <c r="O335" s="757"/>
      <c r="P335" s="757"/>
      <c r="Q335" s="757"/>
      <c r="R335" s="130"/>
      <c r="S335" s="149"/>
      <c r="V335" s="472" t="b">
        <f>IF(AND(V336=TRUE,V337=TRUE,V338=TRUE),TRUE,FALSE)</f>
        <v>0</v>
      </c>
    </row>
    <row r="336" spans="1:26" ht="51.75" customHeight="1" thickTop="1" thickBot="1" x14ac:dyDescent="0.3">
      <c r="A336" s="58" t="s">
        <v>123</v>
      </c>
      <c r="B336" s="73"/>
      <c r="C336" s="73"/>
      <c r="D336" s="101" t="s">
        <v>125</v>
      </c>
      <c r="E336" s="101" t="s">
        <v>126</v>
      </c>
      <c r="F336" s="101" t="s">
        <v>127</v>
      </c>
      <c r="G336" s="126"/>
      <c r="H336" s="150" t="s">
        <v>160</v>
      </c>
      <c r="I336" s="132" t="s">
        <v>312</v>
      </c>
      <c r="J336" s="754" t="s">
        <v>967</v>
      </c>
      <c r="K336" s="754"/>
      <c r="L336" s="754"/>
      <c r="M336" s="754"/>
      <c r="N336" s="754"/>
      <c r="O336" s="754"/>
      <c r="P336" s="754"/>
      <c r="Q336" s="754"/>
      <c r="R336" s="126"/>
      <c r="S336" s="140"/>
      <c r="T336" s="580">
        <f>1/3</f>
        <v>0.33333333333333331</v>
      </c>
      <c r="U336" s="575">
        <f>T336+T337+T338</f>
        <v>1</v>
      </c>
      <c r="V336" s="218" t="b">
        <v>0</v>
      </c>
      <c r="W336" s="213">
        <f>IF(V336=TRUE,$X$336,0)</f>
        <v>0</v>
      </c>
      <c r="X336" s="218">
        <v>0.33333333333333331</v>
      </c>
      <c r="Y336" s="221">
        <f>SUM(W336:W338)</f>
        <v>0</v>
      </c>
      <c r="Z336" s="220">
        <f>Y336/1</f>
        <v>0</v>
      </c>
    </row>
    <row r="337" spans="1:26" ht="65.25" customHeight="1" thickTop="1" thickBot="1" x14ac:dyDescent="0.3">
      <c r="A337" s="58" t="s">
        <v>123</v>
      </c>
      <c r="B337" s="73"/>
      <c r="C337" s="73"/>
      <c r="D337" s="101" t="s">
        <v>125</v>
      </c>
      <c r="E337" s="101" t="s">
        <v>126</v>
      </c>
      <c r="F337" s="101" t="s">
        <v>127</v>
      </c>
      <c r="G337" s="126"/>
      <c r="H337" s="150" t="s">
        <v>160</v>
      </c>
      <c r="I337" s="132" t="s">
        <v>332</v>
      </c>
      <c r="J337" s="754" t="s">
        <v>968</v>
      </c>
      <c r="K337" s="754"/>
      <c r="L337" s="754"/>
      <c r="M337" s="754"/>
      <c r="N337" s="754"/>
      <c r="O337" s="754"/>
      <c r="P337" s="754"/>
      <c r="Q337" s="754"/>
      <c r="R337" s="126"/>
      <c r="S337" s="140"/>
      <c r="T337" s="580">
        <f>1/3</f>
        <v>0.33333333333333331</v>
      </c>
      <c r="V337" s="218" t="b">
        <v>0</v>
      </c>
      <c r="W337" s="213">
        <f>IF(V337=TRUE,$X$336,0)</f>
        <v>0</v>
      </c>
      <c r="X337"/>
      <c r="Y337"/>
      <c r="Z337"/>
    </row>
    <row r="338" spans="1:26" ht="41.25" customHeight="1" thickTop="1" thickBot="1" x14ac:dyDescent="0.3">
      <c r="A338" s="58" t="s">
        <v>123</v>
      </c>
      <c r="B338" s="73"/>
      <c r="C338" s="73"/>
      <c r="D338" s="101" t="s">
        <v>125</v>
      </c>
      <c r="E338" s="101" t="s">
        <v>126</v>
      </c>
      <c r="F338" s="101" t="s">
        <v>127</v>
      </c>
      <c r="G338" s="126"/>
      <c r="H338" s="85" t="s">
        <v>160</v>
      </c>
      <c r="I338" s="132" t="s">
        <v>333</v>
      </c>
      <c r="J338" s="755" t="s">
        <v>334</v>
      </c>
      <c r="K338" s="755"/>
      <c r="L338" s="755"/>
      <c r="M338" s="755"/>
      <c r="N338" s="755"/>
      <c r="O338" s="755"/>
      <c r="P338" s="755"/>
      <c r="Q338" s="755"/>
      <c r="R338" s="136"/>
      <c r="S338" s="140"/>
      <c r="T338" s="580">
        <f>1/3</f>
        <v>0.33333333333333331</v>
      </c>
      <c r="V338" s="218" t="b">
        <v>0</v>
      </c>
      <c r="W338" s="213">
        <f>IF(V338=TRUE,$X$336,0)</f>
        <v>0</v>
      </c>
      <c r="X338"/>
      <c r="Y338"/>
      <c r="Z338"/>
    </row>
    <row r="339" spans="1:26" ht="41.25" customHeight="1" thickTop="1" x14ac:dyDescent="0.25">
      <c r="G339" s="90"/>
      <c r="H339" s="90"/>
      <c r="I339" s="89"/>
      <c r="J339" s="90"/>
      <c r="K339" s="90"/>
      <c r="L339" s="90"/>
      <c r="M339" s="90"/>
      <c r="N339" s="90"/>
      <c r="O339" s="90"/>
      <c r="P339" s="90"/>
      <c r="Q339" s="90"/>
      <c r="R339" s="90"/>
      <c r="S339" s="90"/>
      <c r="X339"/>
      <c r="Y339"/>
      <c r="Z339"/>
    </row>
    <row r="340" spans="1:26" ht="41.25" customHeight="1" x14ac:dyDescent="0.25">
      <c r="X340"/>
      <c r="Y340"/>
      <c r="Z340"/>
    </row>
    <row r="341" spans="1:26" ht="41.25" customHeight="1" x14ac:dyDescent="0.25">
      <c r="X341"/>
      <c r="Y341"/>
      <c r="Z341"/>
    </row>
    <row r="342" spans="1:26" ht="41.25" hidden="1" customHeight="1" x14ac:dyDescent="0.25">
      <c r="X342"/>
      <c r="Y342"/>
      <c r="Z342"/>
    </row>
    <row r="343" spans="1:26" ht="41.25" hidden="1" customHeight="1" x14ac:dyDescent="0.25">
      <c r="X343"/>
      <c r="Y343"/>
      <c r="Z343"/>
    </row>
    <row r="344" spans="1:26" ht="41.25" hidden="1" customHeight="1" x14ac:dyDescent="0.25">
      <c r="X344"/>
      <c r="Y344"/>
      <c r="Z344"/>
    </row>
    <row r="345" spans="1:26" ht="41.25" hidden="1" customHeight="1" x14ac:dyDescent="0.25">
      <c r="X345"/>
      <c r="Y345"/>
      <c r="Z345"/>
    </row>
    <row r="346" spans="1:26" ht="41.25" hidden="1" customHeight="1" x14ac:dyDescent="0.25">
      <c r="X346"/>
      <c r="Y346"/>
      <c r="Z346"/>
    </row>
    <row r="347" spans="1:26" ht="41.25" hidden="1" customHeight="1" x14ac:dyDescent="0.25">
      <c r="X347"/>
      <c r="Y347"/>
      <c r="Z347"/>
    </row>
    <row r="348" spans="1:26" ht="41.25" hidden="1" customHeight="1" x14ac:dyDescent="0.25">
      <c r="X348"/>
      <c r="Y348"/>
      <c r="Z348"/>
    </row>
    <row r="349" spans="1:26" ht="41.25" hidden="1" customHeight="1" x14ac:dyDescent="0.25">
      <c r="X349"/>
      <c r="Y349"/>
      <c r="Z349"/>
    </row>
    <row r="350" spans="1:26" ht="41.25" hidden="1" customHeight="1" x14ac:dyDescent="0.25">
      <c r="X350"/>
      <c r="Y350"/>
      <c r="Z350"/>
    </row>
    <row r="351" spans="1:26" ht="41.25" hidden="1" customHeight="1" x14ac:dyDescent="0.25">
      <c r="X351"/>
      <c r="Y351"/>
      <c r="Z351"/>
    </row>
    <row r="352" spans="1:26" ht="41.25" hidden="1" customHeight="1" x14ac:dyDescent="0.25">
      <c r="X352"/>
      <c r="Y352"/>
      <c r="Z352"/>
    </row>
    <row r="353" spans="20:21" customFormat="1" ht="41.25" hidden="1" customHeight="1" x14ac:dyDescent="0.25">
      <c r="T353" s="583"/>
      <c r="U353" s="583"/>
    </row>
    <row r="354" spans="20:21" customFormat="1" ht="41.25" hidden="1" customHeight="1" x14ac:dyDescent="0.25">
      <c r="T354" s="583"/>
      <c r="U354" s="583"/>
    </row>
    <row r="355" spans="20:21" customFormat="1" ht="41.25" hidden="1" customHeight="1" x14ac:dyDescent="0.25">
      <c r="T355" s="583"/>
      <c r="U355" s="583"/>
    </row>
    <row r="356" spans="20:21" customFormat="1" ht="41.25" hidden="1" customHeight="1" x14ac:dyDescent="0.25">
      <c r="T356" s="583"/>
      <c r="U356" s="583"/>
    </row>
    <row r="357" spans="20:21" customFormat="1" ht="41.25" hidden="1" customHeight="1" x14ac:dyDescent="0.25">
      <c r="T357" s="583"/>
      <c r="U357" s="583"/>
    </row>
    <row r="358" spans="20:21" customFormat="1" ht="41.25" hidden="1" customHeight="1" x14ac:dyDescent="0.25">
      <c r="T358" s="583"/>
      <c r="U358" s="583"/>
    </row>
    <row r="359" spans="20:21" customFormat="1" ht="0" hidden="1" customHeight="1" x14ac:dyDescent="0.25">
      <c r="T359" s="583"/>
      <c r="U359" s="583"/>
    </row>
    <row r="360" spans="20:21" customFormat="1" ht="0" hidden="1" customHeight="1" x14ac:dyDescent="0.25">
      <c r="T360" s="583"/>
      <c r="U360" s="583"/>
    </row>
    <row r="361" spans="20:21" customFormat="1" ht="0" hidden="1" customHeight="1" x14ac:dyDescent="0.25">
      <c r="T361" s="583"/>
      <c r="U361" s="583"/>
    </row>
    <row r="362" spans="20:21" customFormat="1" ht="0" hidden="1" customHeight="1" x14ac:dyDescent="0.25">
      <c r="T362" s="583"/>
      <c r="U362" s="583"/>
    </row>
    <row r="363" spans="20:21" customFormat="1" ht="0" hidden="1" customHeight="1" x14ac:dyDescent="0.25">
      <c r="T363" s="583"/>
      <c r="U363" s="583"/>
    </row>
    <row r="364" spans="20:21" customFormat="1" ht="0" hidden="1" customHeight="1" x14ac:dyDescent="0.25">
      <c r="T364" s="583"/>
      <c r="U364" s="583"/>
    </row>
    <row r="365" spans="20:21" customFormat="1" ht="0" hidden="1" customHeight="1" x14ac:dyDescent="0.25">
      <c r="T365" s="583"/>
      <c r="U365" s="583"/>
    </row>
    <row r="366" spans="20:21" customFormat="1" ht="0" hidden="1" customHeight="1" x14ac:dyDescent="0.25">
      <c r="T366" s="583"/>
      <c r="U366" s="583"/>
    </row>
    <row r="367" spans="20:21" customFormat="1" ht="0" hidden="1" customHeight="1" x14ac:dyDescent="0.25">
      <c r="T367" s="583"/>
      <c r="U367" s="583"/>
    </row>
    <row r="368" spans="20:21" customFormat="1" ht="0" hidden="1" customHeight="1" x14ac:dyDescent="0.25">
      <c r="T368" s="583"/>
      <c r="U368" s="583"/>
    </row>
    <row r="369" spans="20:21" customFormat="1" ht="0" hidden="1" customHeight="1" x14ac:dyDescent="0.25">
      <c r="T369" s="583"/>
      <c r="U369" s="583"/>
    </row>
    <row r="370" spans="20:21" customFormat="1" ht="0" hidden="1" customHeight="1" x14ac:dyDescent="0.25">
      <c r="T370" s="583"/>
      <c r="U370" s="583"/>
    </row>
    <row r="371" spans="20:21" customFormat="1" ht="0" hidden="1" customHeight="1" x14ac:dyDescent="0.25">
      <c r="T371" s="583"/>
      <c r="U371" s="583"/>
    </row>
    <row r="372" spans="20:21" customFormat="1" ht="0" hidden="1" customHeight="1" x14ac:dyDescent="0.25">
      <c r="T372" s="583"/>
      <c r="U372" s="583"/>
    </row>
    <row r="373" spans="20:21" customFormat="1" ht="0" hidden="1" customHeight="1" x14ac:dyDescent="0.25">
      <c r="T373" s="583"/>
      <c r="U373" s="583"/>
    </row>
    <row r="374" spans="20:21" customFormat="1" ht="0" hidden="1" customHeight="1" x14ac:dyDescent="0.25">
      <c r="T374" s="583"/>
      <c r="U374" s="583"/>
    </row>
    <row r="375" spans="20:21" customFormat="1" ht="0" hidden="1" customHeight="1" x14ac:dyDescent="0.25">
      <c r="T375" s="583"/>
      <c r="U375" s="583"/>
    </row>
    <row r="376" spans="20:21" customFormat="1" ht="0" hidden="1" customHeight="1" x14ac:dyDescent="0.25">
      <c r="T376" s="583"/>
      <c r="U376" s="583"/>
    </row>
    <row r="377" spans="20:21" customFormat="1" ht="0" hidden="1" customHeight="1" x14ac:dyDescent="0.25">
      <c r="T377" s="583"/>
      <c r="U377" s="583"/>
    </row>
    <row r="378" spans="20:21" customFormat="1" ht="0" hidden="1" customHeight="1" x14ac:dyDescent="0.25">
      <c r="T378" s="583"/>
      <c r="U378" s="583"/>
    </row>
    <row r="379" spans="20:21" customFormat="1" ht="0" hidden="1" customHeight="1" x14ac:dyDescent="0.25">
      <c r="T379" s="583"/>
      <c r="U379" s="583"/>
    </row>
    <row r="380" spans="20:21" customFormat="1" ht="0" hidden="1" customHeight="1" x14ac:dyDescent="0.25">
      <c r="T380" s="583"/>
      <c r="U380" s="583"/>
    </row>
    <row r="381" spans="20:21" customFormat="1" ht="0" hidden="1" customHeight="1" x14ac:dyDescent="0.25">
      <c r="T381" s="583"/>
      <c r="U381" s="583"/>
    </row>
  </sheetData>
  <mergeCells count="268">
    <mergeCell ref="H321:S321"/>
    <mergeCell ref="H323:I323"/>
    <mergeCell ref="J323:S323"/>
    <mergeCell ref="H325:S325"/>
    <mergeCell ref="J328:Q328"/>
    <mergeCell ref="J329:Q329"/>
    <mergeCell ref="J337:Q337"/>
    <mergeCell ref="J338:Q338"/>
    <mergeCell ref="J330:Q330"/>
    <mergeCell ref="J331:Q331"/>
    <mergeCell ref="J332:Q332"/>
    <mergeCell ref="J333:Q333"/>
    <mergeCell ref="J335:Q335"/>
    <mergeCell ref="J336:Q336"/>
    <mergeCell ref="J334:Q334"/>
    <mergeCell ref="J308:Q308"/>
    <mergeCell ref="J297:Q297"/>
    <mergeCell ref="J301:Q301"/>
    <mergeCell ref="J299:Q299"/>
    <mergeCell ref="J300:Q300"/>
    <mergeCell ref="J298:Q298"/>
    <mergeCell ref="J316:Q316"/>
    <mergeCell ref="J317:Q317"/>
    <mergeCell ref="H319:S319"/>
    <mergeCell ref="J309:Q309"/>
    <mergeCell ref="J310:Q310"/>
    <mergeCell ref="J311:Q311"/>
    <mergeCell ref="J312:Q312"/>
    <mergeCell ref="J313:Q313"/>
    <mergeCell ref="J315:Q315"/>
    <mergeCell ref="J314:Q314"/>
    <mergeCell ref="J295:Q295"/>
    <mergeCell ref="J296:Q296"/>
    <mergeCell ref="J285:Q285"/>
    <mergeCell ref="J286:Q286"/>
    <mergeCell ref="J287:Q287"/>
    <mergeCell ref="J288:Q288"/>
    <mergeCell ref="H303:I303"/>
    <mergeCell ref="J303:S303"/>
    <mergeCell ref="H305:S305"/>
    <mergeCell ref="H280:S280"/>
    <mergeCell ref="J283:Q283"/>
    <mergeCell ref="J284:Q284"/>
    <mergeCell ref="J274:Q274"/>
    <mergeCell ref="J275:Q275"/>
    <mergeCell ref="J276:Q276"/>
    <mergeCell ref="H290:I290"/>
    <mergeCell ref="J290:S290"/>
    <mergeCell ref="H292:S292"/>
    <mergeCell ref="J257:Q257"/>
    <mergeCell ref="J258:Q258"/>
    <mergeCell ref="J265:Q265"/>
    <mergeCell ref="J266:Q266"/>
    <mergeCell ref="J267:Q267"/>
    <mergeCell ref="J271:Q271"/>
    <mergeCell ref="J270:Q270"/>
    <mergeCell ref="H278:I278"/>
    <mergeCell ref="J278:S278"/>
    <mergeCell ref="J272:Q272"/>
    <mergeCell ref="J273:Q273"/>
    <mergeCell ref="J259:Q259"/>
    <mergeCell ref="J260:Q260"/>
    <mergeCell ref="J261:Q261"/>
    <mergeCell ref="J262:Q262"/>
    <mergeCell ref="J263:Q263"/>
    <mergeCell ref="J264:Q264"/>
    <mergeCell ref="J268:Q268"/>
    <mergeCell ref="J269:Q269"/>
    <mergeCell ref="J226:Q226"/>
    <mergeCell ref="J227:Q227"/>
    <mergeCell ref="H229:I229"/>
    <mergeCell ref="J229:S229"/>
    <mergeCell ref="H231:S231"/>
    <mergeCell ref="J234:Q234"/>
    <mergeCell ref="H252:I252"/>
    <mergeCell ref="J252:S252"/>
    <mergeCell ref="H254:S254"/>
    <mergeCell ref="H248:S248"/>
    <mergeCell ref="J235:Q235"/>
    <mergeCell ref="J236:Q236"/>
    <mergeCell ref="J237:Q237"/>
    <mergeCell ref="J238:Q238"/>
    <mergeCell ref="J239:Q239"/>
    <mergeCell ref="J240:Q240"/>
    <mergeCell ref="J241:Q241"/>
    <mergeCell ref="J242:Q242"/>
    <mergeCell ref="J243:Q243"/>
    <mergeCell ref="J244:Q244"/>
    <mergeCell ref="J245:Q245"/>
    <mergeCell ref="H250:S250"/>
    <mergeCell ref="H209:S209"/>
    <mergeCell ref="H211:S211"/>
    <mergeCell ref="H213:I213"/>
    <mergeCell ref="J213:S213"/>
    <mergeCell ref="J223:Q223"/>
    <mergeCell ref="J224:Q224"/>
    <mergeCell ref="J225:Q225"/>
    <mergeCell ref="H215:S215"/>
    <mergeCell ref="J218:Q218"/>
    <mergeCell ref="J219:Q219"/>
    <mergeCell ref="J220:Q220"/>
    <mergeCell ref="J221:Q221"/>
    <mergeCell ref="J222:Q222"/>
    <mergeCell ref="J198:Q198"/>
    <mergeCell ref="J199:Q199"/>
    <mergeCell ref="J200:Q200"/>
    <mergeCell ref="J201:Q201"/>
    <mergeCell ref="J202:Q202"/>
    <mergeCell ref="J203:Q203"/>
    <mergeCell ref="J204:Q204"/>
    <mergeCell ref="J205:Q205"/>
    <mergeCell ref="J206:Q206"/>
    <mergeCell ref="J183:Q183"/>
    <mergeCell ref="J184:Q184"/>
    <mergeCell ref="J185:Q185"/>
    <mergeCell ref="H192:I192"/>
    <mergeCell ref="J192:S192"/>
    <mergeCell ref="H194:S194"/>
    <mergeCell ref="J197:Q197"/>
    <mergeCell ref="J186:Q186"/>
    <mergeCell ref="J187:Q187"/>
    <mergeCell ref="J188:Q188"/>
    <mergeCell ref="J189:Q189"/>
    <mergeCell ref="J190:Q190"/>
    <mergeCell ref="H172:S172"/>
    <mergeCell ref="J175:Q175"/>
    <mergeCell ref="J176:Q176"/>
    <mergeCell ref="J177:Q177"/>
    <mergeCell ref="J178:R178"/>
    <mergeCell ref="J179:Q179"/>
    <mergeCell ref="J180:Q180"/>
    <mergeCell ref="J181:Q181"/>
    <mergeCell ref="J182:Q182"/>
    <mergeCell ref="H170:I170"/>
    <mergeCell ref="J170:S170"/>
    <mergeCell ref="J167:Q167"/>
    <mergeCell ref="J168:Q168"/>
    <mergeCell ref="J154:Q154"/>
    <mergeCell ref="H157:S157"/>
    <mergeCell ref="H159:S159"/>
    <mergeCell ref="H161:I161"/>
    <mergeCell ref="J161:S161"/>
    <mergeCell ref="H163:S163"/>
    <mergeCell ref="J136:Q136"/>
    <mergeCell ref="J166:Q166"/>
    <mergeCell ref="J137:Q137"/>
    <mergeCell ref="J138:Q138"/>
    <mergeCell ref="H140:I140"/>
    <mergeCell ref="J140:S140"/>
    <mergeCell ref="H142:S142"/>
    <mergeCell ref="J145:Q145"/>
    <mergeCell ref="J150:Q150"/>
    <mergeCell ref="J151:Q151"/>
    <mergeCell ref="J152:Q152"/>
    <mergeCell ref="J153:Q153"/>
    <mergeCell ref="J146:Q146"/>
    <mergeCell ref="J147:Q147"/>
    <mergeCell ref="J148:Q148"/>
    <mergeCell ref="J149:Q149"/>
    <mergeCell ref="H123:S123"/>
    <mergeCell ref="H125:S125"/>
    <mergeCell ref="H127:I127"/>
    <mergeCell ref="J127:S127"/>
    <mergeCell ref="H129:S129"/>
    <mergeCell ref="J132:Q132"/>
    <mergeCell ref="J133:Q133"/>
    <mergeCell ref="J134:Q134"/>
    <mergeCell ref="J135:Q135"/>
    <mergeCell ref="J112:Q112"/>
    <mergeCell ref="J113:Q113"/>
    <mergeCell ref="J114:Q114"/>
    <mergeCell ref="J115:Q115"/>
    <mergeCell ref="J116:Q116"/>
    <mergeCell ref="J117:Q117"/>
    <mergeCell ref="J118:Q118"/>
    <mergeCell ref="J119:Q119"/>
    <mergeCell ref="J120:Q120"/>
    <mergeCell ref="J103:Q103"/>
    <mergeCell ref="J104:Q104"/>
    <mergeCell ref="J105:Q105"/>
    <mergeCell ref="J106:Q106"/>
    <mergeCell ref="J107:Q107"/>
    <mergeCell ref="J108:Q108"/>
    <mergeCell ref="J109:Q109"/>
    <mergeCell ref="J110:Q110"/>
    <mergeCell ref="J111:Q111"/>
    <mergeCell ref="H92:I92"/>
    <mergeCell ref="J92:S92"/>
    <mergeCell ref="H94:S94"/>
    <mergeCell ref="J97:Q97"/>
    <mergeCell ref="J98:Q98"/>
    <mergeCell ref="J99:Q99"/>
    <mergeCell ref="J100:Q100"/>
    <mergeCell ref="J101:Q101"/>
    <mergeCell ref="J102:Q102"/>
    <mergeCell ref="H71:I71"/>
    <mergeCell ref="J71:S71"/>
    <mergeCell ref="H73:S73"/>
    <mergeCell ref="J85:Q85"/>
    <mergeCell ref="H88:S88"/>
    <mergeCell ref="H90:S90"/>
    <mergeCell ref="J79:Q79"/>
    <mergeCell ref="J80:Q80"/>
    <mergeCell ref="J81:Q81"/>
    <mergeCell ref="J82:Q82"/>
    <mergeCell ref="J83:Q83"/>
    <mergeCell ref="J84:Q84"/>
    <mergeCell ref="J62:Q62"/>
    <mergeCell ref="J63:Q63"/>
    <mergeCell ref="J64:Q64"/>
    <mergeCell ref="J65:Q65"/>
    <mergeCell ref="J66:Q66"/>
    <mergeCell ref="J76:Q76"/>
    <mergeCell ref="J77:Q77"/>
    <mergeCell ref="J78:Q78"/>
    <mergeCell ref="J68:Q68"/>
    <mergeCell ref="J69:Q69"/>
    <mergeCell ref="J36:Q36"/>
    <mergeCell ref="J37:Q37"/>
    <mergeCell ref="J38:Q38"/>
    <mergeCell ref="J39:Q39"/>
    <mergeCell ref="J40:Q40"/>
    <mergeCell ref="J67:Q67"/>
    <mergeCell ref="H46:I46"/>
    <mergeCell ref="J46:S46"/>
    <mergeCell ref="J41:Q41"/>
    <mergeCell ref="J42:Q42"/>
    <mergeCell ref="J43:Q43"/>
    <mergeCell ref="J44:Q44"/>
    <mergeCell ref="J56:Q56"/>
    <mergeCell ref="J57:Q57"/>
    <mergeCell ref="J58:Q58"/>
    <mergeCell ref="J59:Q59"/>
    <mergeCell ref="J60:Q60"/>
    <mergeCell ref="H48:S48"/>
    <mergeCell ref="J51:Q51"/>
    <mergeCell ref="J52:Q52"/>
    <mergeCell ref="J53:Q53"/>
    <mergeCell ref="J54:Q54"/>
    <mergeCell ref="J55:Q55"/>
    <mergeCell ref="J61:Q61"/>
    <mergeCell ref="H31:I31"/>
    <mergeCell ref="J31:S31"/>
    <mergeCell ref="J23:Q23"/>
    <mergeCell ref="J24:Q24"/>
    <mergeCell ref="J25:Q25"/>
    <mergeCell ref="J26:Q26"/>
    <mergeCell ref="J27:Q27"/>
    <mergeCell ref="J28:Q28"/>
    <mergeCell ref="H33:S33"/>
    <mergeCell ref="J21:Q21"/>
    <mergeCell ref="J22:Q22"/>
    <mergeCell ref="J12:Q12"/>
    <mergeCell ref="J13:Q13"/>
    <mergeCell ref="J14:Q14"/>
    <mergeCell ref="J15:Q15"/>
    <mergeCell ref="J16:Q16"/>
    <mergeCell ref="J29:Q29"/>
    <mergeCell ref="J17:Q17"/>
    <mergeCell ref="H2:S2"/>
    <mergeCell ref="H4:S4"/>
    <mergeCell ref="H6:I6"/>
    <mergeCell ref="J6:S6"/>
    <mergeCell ref="H8:S8"/>
    <mergeCell ref="J11:Q11"/>
    <mergeCell ref="J18:Q18"/>
    <mergeCell ref="J19:Q19"/>
    <mergeCell ref="J20:Q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Check Box 1">
              <controlPr defaultSize="0" autoFill="0" autoLine="0" autoPict="0">
                <anchor moveWithCells="1">
                  <from>
                    <xdr:col>18</xdr:col>
                    <xdr:colOff>304800</xdr:colOff>
                    <xdr:row>10</xdr:row>
                    <xdr:rowOff>133350</xdr:rowOff>
                  </from>
                  <to>
                    <xdr:col>18</xdr:col>
                    <xdr:colOff>609600</xdr:colOff>
                    <xdr:row>10</xdr:row>
                    <xdr:rowOff>361950</xdr:rowOff>
                  </to>
                </anchor>
              </controlPr>
            </control>
          </mc:Choice>
        </mc:AlternateContent>
        <mc:AlternateContent xmlns:mc="http://schemas.openxmlformats.org/markup-compatibility/2006">
          <mc:Choice Requires="x14">
            <control shapeId="35842" r:id="rId5" name="Check Box 2">
              <controlPr defaultSize="0" autoFill="0" autoLine="0" autoPict="0">
                <anchor moveWithCells="1">
                  <from>
                    <xdr:col>18</xdr:col>
                    <xdr:colOff>304800</xdr:colOff>
                    <xdr:row>12</xdr:row>
                    <xdr:rowOff>133350</xdr:rowOff>
                  </from>
                  <to>
                    <xdr:col>18</xdr:col>
                    <xdr:colOff>609600</xdr:colOff>
                    <xdr:row>12</xdr:row>
                    <xdr:rowOff>361950</xdr:rowOff>
                  </to>
                </anchor>
              </controlPr>
            </control>
          </mc:Choice>
        </mc:AlternateContent>
        <mc:AlternateContent xmlns:mc="http://schemas.openxmlformats.org/markup-compatibility/2006">
          <mc:Choice Requires="x14">
            <control shapeId="35843" r:id="rId6" name="Check Box 3">
              <controlPr defaultSize="0" autoFill="0" autoLine="0" autoPict="0">
                <anchor moveWithCells="1">
                  <from>
                    <xdr:col>18</xdr:col>
                    <xdr:colOff>304800</xdr:colOff>
                    <xdr:row>13</xdr:row>
                    <xdr:rowOff>314325</xdr:rowOff>
                  </from>
                  <to>
                    <xdr:col>18</xdr:col>
                    <xdr:colOff>609600</xdr:colOff>
                    <xdr:row>13</xdr:row>
                    <xdr:rowOff>533400</xdr:rowOff>
                  </to>
                </anchor>
              </controlPr>
            </control>
          </mc:Choice>
        </mc:AlternateContent>
        <mc:AlternateContent xmlns:mc="http://schemas.openxmlformats.org/markup-compatibility/2006">
          <mc:Choice Requires="x14">
            <control shapeId="35844" r:id="rId7" name="Check Box 4">
              <controlPr defaultSize="0" autoFill="0" autoLine="0" autoPict="0">
                <anchor moveWithCells="1">
                  <from>
                    <xdr:col>18</xdr:col>
                    <xdr:colOff>304800</xdr:colOff>
                    <xdr:row>14</xdr:row>
                    <xdr:rowOff>133350</xdr:rowOff>
                  </from>
                  <to>
                    <xdr:col>18</xdr:col>
                    <xdr:colOff>609600</xdr:colOff>
                    <xdr:row>14</xdr:row>
                    <xdr:rowOff>361950</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from>
                    <xdr:col>18</xdr:col>
                    <xdr:colOff>304800</xdr:colOff>
                    <xdr:row>15</xdr:row>
                    <xdr:rowOff>133350</xdr:rowOff>
                  </from>
                  <to>
                    <xdr:col>18</xdr:col>
                    <xdr:colOff>609600</xdr:colOff>
                    <xdr:row>15</xdr:row>
                    <xdr:rowOff>361950</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from>
                    <xdr:col>18</xdr:col>
                    <xdr:colOff>304800</xdr:colOff>
                    <xdr:row>16</xdr:row>
                    <xdr:rowOff>133350</xdr:rowOff>
                  </from>
                  <to>
                    <xdr:col>18</xdr:col>
                    <xdr:colOff>609600</xdr:colOff>
                    <xdr:row>16</xdr:row>
                    <xdr:rowOff>361950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from>
                    <xdr:col>18</xdr:col>
                    <xdr:colOff>304800</xdr:colOff>
                    <xdr:row>17</xdr:row>
                    <xdr:rowOff>190500</xdr:rowOff>
                  </from>
                  <to>
                    <xdr:col>18</xdr:col>
                    <xdr:colOff>609600</xdr:colOff>
                    <xdr:row>17</xdr:row>
                    <xdr:rowOff>419100</xdr:rowOff>
                  </to>
                </anchor>
              </controlPr>
            </control>
          </mc:Choice>
        </mc:AlternateContent>
        <mc:AlternateContent xmlns:mc="http://schemas.openxmlformats.org/markup-compatibility/2006">
          <mc:Choice Requires="x14">
            <control shapeId="35848" r:id="rId11" name="Check Box 8">
              <controlPr defaultSize="0" autoFill="0" autoLine="0" autoPict="0">
                <anchor moveWithCells="1">
                  <from>
                    <xdr:col>18</xdr:col>
                    <xdr:colOff>304800</xdr:colOff>
                    <xdr:row>18</xdr:row>
                    <xdr:rowOff>200025</xdr:rowOff>
                  </from>
                  <to>
                    <xdr:col>18</xdr:col>
                    <xdr:colOff>609600</xdr:colOff>
                    <xdr:row>18</xdr:row>
                    <xdr:rowOff>428625</xdr:rowOff>
                  </to>
                </anchor>
              </controlPr>
            </control>
          </mc:Choice>
        </mc:AlternateContent>
        <mc:AlternateContent xmlns:mc="http://schemas.openxmlformats.org/markup-compatibility/2006">
          <mc:Choice Requires="x14">
            <control shapeId="35849" r:id="rId12" name="Check Box 9">
              <controlPr defaultSize="0" autoFill="0" autoLine="0" autoPict="0">
                <anchor moveWithCells="1">
                  <from>
                    <xdr:col>18</xdr:col>
                    <xdr:colOff>304800</xdr:colOff>
                    <xdr:row>19</xdr:row>
                    <xdr:rowOff>133350</xdr:rowOff>
                  </from>
                  <to>
                    <xdr:col>18</xdr:col>
                    <xdr:colOff>609600</xdr:colOff>
                    <xdr:row>19</xdr:row>
                    <xdr:rowOff>361950</xdr:rowOff>
                  </to>
                </anchor>
              </controlPr>
            </control>
          </mc:Choice>
        </mc:AlternateContent>
        <mc:AlternateContent xmlns:mc="http://schemas.openxmlformats.org/markup-compatibility/2006">
          <mc:Choice Requires="x14">
            <control shapeId="35850" r:id="rId13" name="Check Box 10">
              <controlPr defaultSize="0" autoFill="0" autoLine="0" autoPict="0">
                <anchor moveWithCells="1">
                  <from>
                    <xdr:col>18</xdr:col>
                    <xdr:colOff>323850</xdr:colOff>
                    <xdr:row>22</xdr:row>
                    <xdr:rowOff>219075</xdr:rowOff>
                  </from>
                  <to>
                    <xdr:col>18</xdr:col>
                    <xdr:colOff>628650</xdr:colOff>
                    <xdr:row>22</xdr:row>
                    <xdr:rowOff>447675</xdr:rowOff>
                  </to>
                </anchor>
              </controlPr>
            </control>
          </mc:Choice>
        </mc:AlternateContent>
        <mc:AlternateContent xmlns:mc="http://schemas.openxmlformats.org/markup-compatibility/2006">
          <mc:Choice Requires="x14">
            <control shapeId="35851" r:id="rId14" name="Check Box 11">
              <controlPr defaultSize="0" autoFill="0" autoLine="0" autoPict="0">
                <anchor moveWithCells="1">
                  <from>
                    <xdr:col>18</xdr:col>
                    <xdr:colOff>323850</xdr:colOff>
                    <xdr:row>23</xdr:row>
                    <xdr:rowOff>133350</xdr:rowOff>
                  </from>
                  <to>
                    <xdr:col>18</xdr:col>
                    <xdr:colOff>628650</xdr:colOff>
                    <xdr:row>23</xdr:row>
                    <xdr:rowOff>361950</xdr:rowOff>
                  </to>
                </anchor>
              </controlPr>
            </control>
          </mc:Choice>
        </mc:AlternateContent>
        <mc:AlternateContent xmlns:mc="http://schemas.openxmlformats.org/markup-compatibility/2006">
          <mc:Choice Requires="x14">
            <control shapeId="35852" r:id="rId15" name="Check Box 12">
              <controlPr defaultSize="0" autoFill="0" autoLine="0" autoPict="0">
                <anchor moveWithCells="1">
                  <from>
                    <xdr:col>18</xdr:col>
                    <xdr:colOff>323850</xdr:colOff>
                    <xdr:row>24</xdr:row>
                    <xdr:rowOff>133350</xdr:rowOff>
                  </from>
                  <to>
                    <xdr:col>18</xdr:col>
                    <xdr:colOff>628650</xdr:colOff>
                    <xdr:row>24</xdr:row>
                    <xdr:rowOff>361950</xdr:rowOff>
                  </to>
                </anchor>
              </controlPr>
            </control>
          </mc:Choice>
        </mc:AlternateContent>
        <mc:AlternateContent xmlns:mc="http://schemas.openxmlformats.org/markup-compatibility/2006">
          <mc:Choice Requires="x14">
            <control shapeId="35853" r:id="rId16" name="Check Box 13">
              <controlPr defaultSize="0" autoFill="0" autoLine="0" autoPict="0">
                <anchor moveWithCells="1">
                  <from>
                    <xdr:col>18</xdr:col>
                    <xdr:colOff>323850</xdr:colOff>
                    <xdr:row>25</xdr:row>
                    <xdr:rowOff>133350</xdr:rowOff>
                  </from>
                  <to>
                    <xdr:col>18</xdr:col>
                    <xdr:colOff>628650</xdr:colOff>
                    <xdr:row>25</xdr:row>
                    <xdr:rowOff>361950</xdr:rowOff>
                  </to>
                </anchor>
              </controlPr>
            </control>
          </mc:Choice>
        </mc:AlternateContent>
        <mc:AlternateContent xmlns:mc="http://schemas.openxmlformats.org/markup-compatibility/2006">
          <mc:Choice Requires="x14">
            <control shapeId="35854" r:id="rId17" name="Check Box 14">
              <controlPr defaultSize="0" autoFill="0" autoLine="0" autoPict="0">
                <anchor moveWithCells="1">
                  <from>
                    <xdr:col>18</xdr:col>
                    <xdr:colOff>323850</xdr:colOff>
                    <xdr:row>26</xdr:row>
                    <xdr:rowOff>133350</xdr:rowOff>
                  </from>
                  <to>
                    <xdr:col>18</xdr:col>
                    <xdr:colOff>628650</xdr:colOff>
                    <xdr:row>26</xdr:row>
                    <xdr:rowOff>361950</xdr:rowOff>
                  </to>
                </anchor>
              </controlPr>
            </control>
          </mc:Choice>
        </mc:AlternateContent>
        <mc:AlternateContent xmlns:mc="http://schemas.openxmlformats.org/markup-compatibility/2006">
          <mc:Choice Requires="x14">
            <control shapeId="35855" r:id="rId18" name="Check Box 15">
              <controlPr defaultSize="0" autoFill="0" autoLine="0" autoPict="0">
                <anchor moveWithCells="1">
                  <from>
                    <xdr:col>18</xdr:col>
                    <xdr:colOff>323850</xdr:colOff>
                    <xdr:row>27</xdr:row>
                    <xdr:rowOff>133350</xdr:rowOff>
                  </from>
                  <to>
                    <xdr:col>18</xdr:col>
                    <xdr:colOff>628650</xdr:colOff>
                    <xdr:row>27</xdr:row>
                    <xdr:rowOff>361950</xdr:rowOff>
                  </to>
                </anchor>
              </controlPr>
            </control>
          </mc:Choice>
        </mc:AlternateContent>
        <mc:AlternateContent xmlns:mc="http://schemas.openxmlformats.org/markup-compatibility/2006">
          <mc:Choice Requires="x14">
            <control shapeId="35856" r:id="rId19" name="Check Box 16">
              <controlPr defaultSize="0" autoFill="0" autoLine="0" autoPict="0">
                <anchor moveWithCells="1">
                  <from>
                    <xdr:col>18</xdr:col>
                    <xdr:colOff>323850</xdr:colOff>
                    <xdr:row>28</xdr:row>
                    <xdr:rowOff>133350</xdr:rowOff>
                  </from>
                  <to>
                    <xdr:col>18</xdr:col>
                    <xdr:colOff>628650</xdr:colOff>
                    <xdr:row>28</xdr:row>
                    <xdr:rowOff>361950</xdr:rowOff>
                  </to>
                </anchor>
              </controlPr>
            </control>
          </mc:Choice>
        </mc:AlternateContent>
        <mc:AlternateContent xmlns:mc="http://schemas.openxmlformats.org/markup-compatibility/2006">
          <mc:Choice Requires="x14">
            <control shapeId="35857" r:id="rId20" name="Check Box 17">
              <controlPr defaultSize="0" autoFill="0" autoLine="0" autoPict="0">
                <anchor moveWithCells="1">
                  <from>
                    <xdr:col>18</xdr:col>
                    <xdr:colOff>323850</xdr:colOff>
                    <xdr:row>35</xdr:row>
                    <xdr:rowOff>133350</xdr:rowOff>
                  </from>
                  <to>
                    <xdr:col>18</xdr:col>
                    <xdr:colOff>628650</xdr:colOff>
                    <xdr:row>35</xdr:row>
                    <xdr:rowOff>361950</xdr:rowOff>
                  </to>
                </anchor>
              </controlPr>
            </control>
          </mc:Choice>
        </mc:AlternateContent>
        <mc:AlternateContent xmlns:mc="http://schemas.openxmlformats.org/markup-compatibility/2006">
          <mc:Choice Requires="x14">
            <control shapeId="35858" r:id="rId21" name="Check Box 18">
              <controlPr defaultSize="0" autoFill="0" autoLine="0" autoPict="0">
                <anchor moveWithCells="1">
                  <from>
                    <xdr:col>18</xdr:col>
                    <xdr:colOff>323850</xdr:colOff>
                    <xdr:row>37</xdr:row>
                    <xdr:rowOff>133350</xdr:rowOff>
                  </from>
                  <to>
                    <xdr:col>18</xdr:col>
                    <xdr:colOff>628650</xdr:colOff>
                    <xdr:row>37</xdr:row>
                    <xdr:rowOff>361950</xdr:rowOff>
                  </to>
                </anchor>
              </controlPr>
            </control>
          </mc:Choice>
        </mc:AlternateContent>
        <mc:AlternateContent xmlns:mc="http://schemas.openxmlformats.org/markup-compatibility/2006">
          <mc:Choice Requires="x14">
            <control shapeId="35859" r:id="rId22" name="Check Box 19">
              <controlPr defaultSize="0" autoFill="0" autoLine="0" autoPict="0">
                <anchor moveWithCells="1">
                  <from>
                    <xdr:col>18</xdr:col>
                    <xdr:colOff>323850</xdr:colOff>
                    <xdr:row>38</xdr:row>
                    <xdr:rowOff>133350</xdr:rowOff>
                  </from>
                  <to>
                    <xdr:col>18</xdr:col>
                    <xdr:colOff>628650</xdr:colOff>
                    <xdr:row>38</xdr:row>
                    <xdr:rowOff>361950</xdr:rowOff>
                  </to>
                </anchor>
              </controlPr>
            </control>
          </mc:Choice>
        </mc:AlternateContent>
        <mc:AlternateContent xmlns:mc="http://schemas.openxmlformats.org/markup-compatibility/2006">
          <mc:Choice Requires="x14">
            <control shapeId="35860" r:id="rId23" name="Check Box 20">
              <controlPr defaultSize="0" autoFill="0" autoLine="0" autoPict="0">
                <anchor moveWithCells="1">
                  <from>
                    <xdr:col>18</xdr:col>
                    <xdr:colOff>323850</xdr:colOff>
                    <xdr:row>39</xdr:row>
                    <xdr:rowOff>133350</xdr:rowOff>
                  </from>
                  <to>
                    <xdr:col>18</xdr:col>
                    <xdr:colOff>628650</xdr:colOff>
                    <xdr:row>39</xdr:row>
                    <xdr:rowOff>361950</xdr:rowOff>
                  </to>
                </anchor>
              </controlPr>
            </control>
          </mc:Choice>
        </mc:AlternateContent>
        <mc:AlternateContent xmlns:mc="http://schemas.openxmlformats.org/markup-compatibility/2006">
          <mc:Choice Requires="x14">
            <control shapeId="35861" r:id="rId24" name="Check Box 21">
              <controlPr defaultSize="0" autoFill="0" autoLine="0" autoPict="0">
                <anchor moveWithCells="1">
                  <from>
                    <xdr:col>18</xdr:col>
                    <xdr:colOff>323850</xdr:colOff>
                    <xdr:row>40</xdr:row>
                    <xdr:rowOff>190500</xdr:rowOff>
                  </from>
                  <to>
                    <xdr:col>18</xdr:col>
                    <xdr:colOff>628650</xdr:colOff>
                    <xdr:row>40</xdr:row>
                    <xdr:rowOff>419100</xdr:rowOff>
                  </to>
                </anchor>
              </controlPr>
            </control>
          </mc:Choice>
        </mc:AlternateContent>
        <mc:AlternateContent xmlns:mc="http://schemas.openxmlformats.org/markup-compatibility/2006">
          <mc:Choice Requires="x14">
            <control shapeId="35862" r:id="rId25" name="Check Box 22">
              <controlPr defaultSize="0" autoFill="0" autoLine="0" autoPict="0">
                <anchor moveWithCells="1">
                  <from>
                    <xdr:col>18</xdr:col>
                    <xdr:colOff>323850</xdr:colOff>
                    <xdr:row>42</xdr:row>
                    <xdr:rowOff>133350</xdr:rowOff>
                  </from>
                  <to>
                    <xdr:col>18</xdr:col>
                    <xdr:colOff>628650</xdr:colOff>
                    <xdr:row>42</xdr:row>
                    <xdr:rowOff>361950</xdr:rowOff>
                  </to>
                </anchor>
              </controlPr>
            </control>
          </mc:Choice>
        </mc:AlternateContent>
        <mc:AlternateContent xmlns:mc="http://schemas.openxmlformats.org/markup-compatibility/2006">
          <mc:Choice Requires="x14">
            <control shapeId="35863" r:id="rId26" name="Check Box 23">
              <controlPr defaultSize="0" autoFill="0" autoLine="0" autoPict="0">
                <anchor moveWithCells="1">
                  <from>
                    <xdr:col>18</xdr:col>
                    <xdr:colOff>323850</xdr:colOff>
                    <xdr:row>43</xdr:row>
                    <xdr:rowOff>133350</xdr:rowOff>
                  </from>
                  <to>
                    <xdr:col>18</xdr:col>
                    <xdr:colOff>628650</xdr:colOff>
                    <xdr:row>43</xdr:row>
                    <xdr:rowOff>361950</xdr:rowOff>
                  </to>
                </anchor>
              </controlPr>
            </control>
          </mc:Choice>
        </mc:AlternateContent>
        <mc:AlternateContent xmlns:mc="http://schemas.openxmlformats.org/markup-compatibility/2006">
          <mc:Choice Requires="x14">
            <control shapeId="35864" r:id="rId27" name="Check Box 24">
              <controlPr defaultSize="0" autoFill="0" autoLine="0" autoPict="0">
                <anchor moveWithCells="1">
                  <from>
                    <xdr:col>18</xdr:col>
                    <xdr:colOff>323850</xdr:colOff>
                    <xdr:row>50</xdr:row>
                    <xdr:rowOff>247650</xdr:rowOff>
                  </from>
                  <to>
                    <xdr:col>18</xdr:col>
                    <xdr:colOff>628650</xdr:colOff>
                    <xdr:row>50</xdr:row>
                    <xdr:rowOff>485775</xdr:rowOff>
                  </to>
                </anchor>
              </controlPr>
            </control>
          </mc:Choice>
        </mc:AlternateContent>
        <mc:AlternateContent xmlns:mc="http://schemas.openxmlformats.org/markup-compatibility/2006">
          <mc:Choice Requires="x14">
            <control shapeId="35865" r:id="rId28" name="Check Box 25">
              <controlPr defaultSize="0" autoFill="0" autoLine="0" autoPict="0">
                <anchor moveWithCells="1">
                  <from>
                    <xdr:col>18</xdr:col>
                    <xdr:colOff>323850</xdr:colOff>
                    <xdr:row>52</xdr:row>
                    <xdr:rowOff>133350</xdr:rowOff>
                  </from>
                  <to>
                    <xdr:col>18</xdr:col>
                    <xdr:colOff>628650</xdr:colOff>
                    <xdr:row>52</xdr:row>
                    <xdr:rowOff>361950</xdr:rowOff>
                  </to>
                </anchor>
              </controlPr>
            </control>
          </mc:Choice>
        </mc:AlternateContent>
        <mc:AlternateContent xmlns:mc="http://schemas.openxmlformats.org/markup-compatibility/2006">
          <mc:Choice Requires="x14">
            <control shapeId="35866" r:id="rId29" name="Check Box 26">
              <controlPr defaultSize="0" autoFill="0" autoLine="0" autoPict="0">
                <anchor moveWithCells="1">
                  <from>
                    <xdr:col>18</xdr:col>
                    <xdr:colOff>323850</xdr:colOff>
                    <xdr:row>53</xdr:row>
                    <xdr:rowOff>133350</xdr:rowOff>
                  </from>
                  <to>
                    <xdr:col>18</xdr:col>
                    <xdr:colOff>628650</xdr:colOff>
                    <xdr:row>53</xdr:row>
                    <xdr:rowOff>361950</xdr:rowOff>
                  </to>
                </anchor>
              </controlPr>
            </control>
          </mc:Choice>
        </mc:AlternateContent>
        <mc:AlternateContent xmlns:mc="http://schemas.openxmlformats.org/markup-compatibility/2006">
          <mc:Choice Requires="x14">
            <control shapeId="35867" r:id="rId30" name="Check Box 27">
              <controlPr defaultSize="0" autoFill="0" autoLine="0" autoPict="0">
                <anchor moveWithCells="1">
                  <from>
                    <xdr:col>18</xdr:col>
                    <xdr:colOff>323850</xdr:colOff>
                    <xdr:row>54</xdr:row>
                    <xdr:rowOff>133350</xdr:rowOff>
                  </from>
                  <to>
                    <xdr:col>18</xdr:col>
                    <xdr:colOff>628650</xdr:colOff>
                    <xdr:row>54</xdr:row>
                    <xdr:rowOff>361950</xdr:rowOff>
                  </to>
                </anchor>
              </controlPr>
            </control>
          </mc:Choice>
        </mc:AlternateContent>
        <mc:AlternateContent xmlns:mc="http://schemas.openxmlformats.org/markup-compatibility/2006">
          <mc:Choice Requires="x14">
            <control shapeId="35868" r:id="rId31" name="Check Box 28">
              <controlPr defaultSize="0" autoFill="0" autoLine="0" autoPict="0">
                <anchor moveWithCells="1">
                  <from>
                    <xdr:col>18</xdr:col>
                    <xdr:colOff>323850</xdr:colOff>
                    <xdr:row>55</xdr:row>
                    <xdr:rowOff>133350</xdr:rowOff>
                  </from>
                  <to>
                    <xdr:col>18</xdr:col>
                    <xdr:colOff>628650</xdr:colOff>
                    <xdr:row>55</xdr:row>
                    <xdr:rowOff>361950</xdr:rowOff>
                  </to>
                </anchor>
              </controlPr>
            </control>
          </mc:Choice>
        </mc:AlternateContent>
        <mc:AlternateContent xmlns:mc="http://schemas.openxmlformats.org/markup-compatibility/2006">
          <mc:Choice Requires="x14">
            <control shapeId="35869" r:id="rId32" name="Check Box 29">
              <controlPr defaultSize="0" autoFill="0" autoLine="0" autoPict="0">
                <anchor moveWithCells="1">
                  <from>
                    <xdr:col>18</xdr:col>
                    <xdr:colOff>323850</xdr:colOff>
                    <xdr:row>56</xdr:row>
                    <xdr:rowOff>133350</xdr:rowOff>
                  </from>
                  <to>
                    <xdr:col>18</xdr:col>
                    <xdr:colOff>628650</xdr:colOff>
                    <xdr:row>56</xdr:row>
                    <xdr:rowOff>361950</xdr:rowOff>
                  </to>
                </anchor>
              </controlPr>
            </control>
          </mc:Choice>
        </mc:AlternateContent>
        <mc:AlternateContent xmlns:mc="http://schemas.openxmlformats.org/markup-compatibility/2006">
          <mc:Choice Requires="x14">
            <control shapeId="35870" r:id="rId33" name="Check Box 30">
              <controlPr defaultSize="0" autoFill="0" autoLine="0" autoPict="0">
                <anchor moveWithCells="1">
                  <from>
                    <xdr:col>18</xdr:col>
                    <xdr:colOff>323850</xdr:colOff>
                    <xdr:row>57</xdr:row>
                    <xdr:rowOff>133350</xdr:rowOff>
                  </from>
                  <to>
                    <xdr:col>18</xdr:col>
                    <xdr:colOff>628650</xdr:colOff>
                    <xdr:row>57</xdr:row>
                    <xdr:rowOff>361950</xdr:rowOff>
                  </to>
                </anchor>
              </controlPr>
            </control>
          </mc:Choice>
        </mc:AlternateContent>
        <mc:AlternateContent xmlns:mc="http://schemas.openxmlformats.org/markup-compatibility/2006">
          <mc:Choice Requires="x14">
            <control shapeId="35871" r:id="rId34" name="Check Box 31">
              <controlPr defaultSize="0" autoFill="0" autoLine="0" autoPict="0">
                <anchor moveWithCells="1">
                  <from>
                    <xdr:col>18</xdr:col>
                    <xdr:colOff>323850</xdr:colOff>
                    <xdr:row>59</xdr:row>
                    <xdr:rowOff>133350</xdr:rowOff>
                  </from>
                  <to>
                    <xdr:col>18</xdr:col>
                    <xdr:colOff>628650</xdr:colOff>
                    <xdr:row>59</xdr:row>
                    <xdr:rowOff>361950</xdr:rowOff>
                  </to>
                </anchor>
              </controlPr>
            </control>
          </mc:Choice>
        </mc:AlternateContent>
        <mc:AlternateContent xmlns:mc="http://schemas.openxmlformats.org/markup-compatibility/2006">
          <mc:Choice Requires="x14">
            <control shapeId="35872" r:id="rId35" name="Check Box 32">
              <controlPr defaultSize="0" autoFill="0" autoLine="0" autoPict="0">
                <anchor moveWithCells="1">
                  <from>
                    <xdr:col>18</xdr:col>
                    <xdr:colOff>323850</xdr:colOff>
                    <xdr:row>60</xdr:row>
                    <xdr:rowOff>133350</xdr:rowOff>
                  </from>
                  <to>
                    <xdr:col>18</xdr:col>
                    <xdr:colOff>628650</xdr:colOff>
                    <xdr:row>60</xdr:row>
                    <xdr:rowOff>361950</xdr:rowOff>
                  </to>
                </anchor>
              </controlPr>
            </control>
          </mc:Choice>
        </mc:AlternateContent>
        <mc:AlternateContent xmlns:mc="http://schemas.openxmlformats.org/markup-compatibility/2006">
          <mc:Choice Requires="x14">
            <control shapeId="35873" r:id="rId36" name="Check Box 33">
              <controlPr defaultSize="0" autoFill="0" autoLine="0" autoPict="0">
                <anchor moveWithCells="1">
                  <from>
                    <xdr:col>18</xdr:col>
                    <xdr:colOff>323850</xdr:colOff>
                    <xdr:row>61</xdr:row>
                    <xdr:rowOff>133350</xdr:rowOff>
                  </from>
                  <to>
                    <xdr:col>18</xdr:col>
                    <xdr:colOff>628650</xdr:colOff>
                    <xdr:row>61</xdr:row>
                    <xdr:rowOff>361950</xdr:rowOff>
                  </to>
                </anchor>
              </controlPr>
            </control>
          </mc:Choice>
        </mc:AlternateContent>
        <mc:AlternateContent xmlns:mc="http://schemas.openxmlformats.org/markup-compatibility/2006">
          <mc:Choice Requires="x14">
            <control shapeId="35874" r:id="rId37" name="Check Box 34">
              <controlPr defaultSize="0" autoFill="0" autoLine="0" autoPict="0">
                <anchor moveWithCells="1">
                  <from>
                    <xdr:col>18</xdr:col>
                    <xdr:colOff>323850</xdr:colOff>
                    <xdr:row>62</xdr:row>
                    <xdr:rowOff>133350</xdr:rowOff>
                  </from>
                  <to>
                    <xdr:col>18</xdr:col>
                    <xdr:colOff>628650</xdr:colOff>
                    <xdr:row>62</xdr:row>
                    <xdr:rowOff>361950</xdr:rowOff>
                  </to>
                </anchor>
              </controlPr>
            </control>
          </mc:Choice>
        </mc:AlternateContent>
        <mc:AlternateContent xmlns:mc="http://schemas.openxmlformats.org/markup-compatibility/2006">
          <mc:Choice Requires="x14">
            <control shapeId="35875" r:id="rId38" name="Check Box 35">
              <controlPr defaultSize="0" autoFill="0" autoLine="0" autoPict="0">
                <anchor moveWithCells="1">
                  <from>
                    <xdr:col>18</xdr:col>
                    <xdr:colOff>323850</xdr:colOff>
                    <xdr:row>63</xdr:row>
                    <xdr:rowOff>133350</xdr:rowOff>
                  </from>
                  <to>
                    <xdr:col>18</xdr:col>
                    <xdr:colOff>628650</xdr:colOff>
                    <xdr:row>63</xdr:row>
                    <xdr:rowOff>361950</xdr:rowOff>
                  </to>
                </anchor>
              </controlPr>
            </control>
          </mc:Choice>
        </mc:AlternateContent>
        <mc:AlternateContent xmlns:mc="http://schemas.openxmlformats.org/markup-compatibility/2006">
          <mc:Choice Requires="x14">
            <control shapeId="35876" r:id="rId39" name="Check Box 36">
              <controlPr defaultSize="0" autoFill="0" autoLine="0" autoPict="0">
                <anchor moveWithCells="1">
                  <from>
                    <xdr:col>18</xdr:col>
                    <xdr:colOff>323850</xdr:colOff>
                    <xdr:row>64</xdr:row>
                    <xdr:rowOff>133350</xdr:rowOff>
                  </from>
                  <to>
                    <xdr:col>18</xdr:col>
                    <xdr:colOff>628650</xdr:colOff>
                    <xdr:row>64</xdr:row>
                    <xdr:rowOff>361950</xdr:rowOff>
                  </to>
                </anchor>
              </controlPr>
            </control>
          </mc:Choice>
        </mc:AlternateContent>
        <mc:AlternateContent xmlns:mc="http://schemas.openxmlformats.org/markup-compatibility/2006">
          <mc:Choice Requires="x14">
            <control shapeId="35877" r:id="rId40" name="Check Box 37">
              <controlPr defaultSize="0" autoFill="0" autoLine="0" autoPict="0">
                <anchor moveWithCells="1">
                  <from>
                    <xdr:col>18</xdr:col>
                    <xdr:colOff>323850</xdr:colOff>
                    <xdr:row>65</xdr:row>
                    <xdr:rowOff>133350</xdr:rowOff>
                  </from>
                  <to>
                    <xdr:col>18</xdr:col>
                    <xdr:colOff>628650</xdr:colOff>
                    <xdr:row>65</xdr:row>
                    <xdr:rowOff>361950</xdr:rowOff>
                  </to>
                </anchor>
              </controlPr>
            </control>
          </mc:Choice>
        </mc:AlternateContent>
        <mc:AlternateContent xmlns:mc="http://schemas.openxmlformats.org/markup-compatibility/2006">
          <mc:Choice Requires="x14">
            <control shapeId="35878" r:id="rId41" name="Check Box 38">
              <controlPr defaultSize="0" autoFill="0" autoLine="0" autoPict="0">
                <anchor moveWithCells="1">
                  <from>
                    <xdr:col>18</xdr:col>
                    <xdr:colOff>323850</xdr:colOff>
                    <xdr:row>66</xdr:row>
                    <xdr:rowOff>133350</xdr:rowOff>
                  </from>
                  <to>
                    <xdr:col>18</xdr:col>
                    <xdr:colOff>628650</xdr:colOff>
                    <xdr:row>66</xdr:row>
                    <xdr:rowOff>361950</xdr:rowOff>
                  </to>
                </anchor>
              </controlPr>
            </control>
          </mc:Choice>
        </mc:AlternateContent>
        <mc:AlternateContent xmlns:mc="http://schemas.openxmlformats.org/markup-compatibility/2006">
          <mc:Choice Requires="x14">
            <control shapeId="35879" r:id="rId42" name="Check Box 39">
              <controlPr defaultSize="0" autoFill="0" autoLine="0" autoPict="0">
                <anchor moveWithCells="1">
                  <from>
                    <xdr:col>18</xdr:col>
                    <xdr:colOff>323850</xdr:colOff>
                    <xdr:row>67</xdr:row>
                    <xdr:rowOff>133350</xdr:rowOff>
                  </from>
                  <to>
                    <xdr:col>18</xdr:col>
                    <xdr:colOff>628650</xdr:colOff>
                    <xdr:row>67</xdr:row>
                    <xdr:rowOff>361950</xdr:rowOff>
                  </to>
                </anchor>
              </controlPr>
            </control>
          </mc:Choice>
        </mc:AlternateContent>
        <mc:AlternateContent xmlns:mc="http://schemas.openxmlformats.org/markup-compatibility/2006">
          <mc:Choice Requires="x14">
            <control shapeId="35880" r:id="rId43" name="Check Box 40">
              <controlPr defaultSize="0" autoFill="0" autoLine="0" autoPict="0">
                <anchor moveWithCells="1">
                  <from>
                    <xdr:col>18</xdr:col>
                    <xdr:colOff>323850</xdr:colOff>
                    <xdr:row>68</xdr:row>
                    <xdr:rowOff>133350</xdr:rowOff>
                  </from>
                  <to>
                    <xdr:col>18</xdr:col>
                    <xdr:colOff>628650</xdr:colOff>
                    <xdr:row>68</xdr:row>
                    <xdr:rowOff>361950</xdr:rowOff>
                  </to>
                </anchor>
              </controlPr>
            </control>
          </mc:Choice>
        </mc:AlternateContent>
        <mc:AlternateContent xmlns:mc="http://schemas.openxmlformats.org/markup-compatibility/2006">
          <mc:Choice Requires="x14">
            <control shapeId="35881" r:id="rId44" name="Check Box 41">
              <controlPr defaultSize="0" autoFill="0" autoLine="0" autoPict="0">
                <anchor moveWithCells="1">
                  <from>
                    <xdr:col>18</xdr:col>
                    <xdr:colOff>323850</xdr:colOff>
                    <xdr:row>75</xdr:row>
                    <xdr:rowOff>171450</xdr:rowOff>
                  </from>
                  <to>
                    <xdr:col>18</xdr:col>
                    <xdr:colOff>628650</xdr:colOff>
                    <xdr:row>75</xdr:row>
                    <xdr:rowOff>400050</xdr:rowOff>
                  </to>
                </anchor>
              </controlPr>
            </control>
          </mc:Choice>
        </mc:AlternateContent>
        <mc:AlternateContent xmlns:mc="http://schemas.openxmlformats.org/markup-compatibility/2006">
          <mc:Choice Requires="x14">
            <control shapeId="35882" r:id="rId45" name="Check Box 42">
              <controlPr defaultSize="0" autoFill="0" autoLine="0" autoPict="0">
                <anchor moveWithCells="1">
                  <from>
                    <xdr:col>18</xdr:col>
                    <xdr:colOff>323850</xdr:colOff>
                    <xdr:row>77</xdr:row>
                    <xdr:rowOff>133350</xdr:rowOff>
                  </from>
                  <to>
                    <xdr:col>18</xdr:col>
                    <xdr:colOff>628650</xdr:colOff>
                    <xdr:row>77</xdr:row>
                    <xdr:rowOff>361950</xdr:rowOff>
                  </to>
                </anchor>
              </controlPr>
            </control>
          </mc:Choice>
        </mc:AlternateContent>
        <mc:AlternateContent xmlns:mc="http://schemas.openxmlformats.org/markup-compatibility/2006">
          <mc:Choice Requires="x14">
            <control shapeId="35883" r:id="rId46" name="Check Box 43">
              <controlPr defaultSize="0" autoFill="0" autoLine="0" autoPict="0">
                <anchor moveWithCells="1">
                  <from>
                    <xdr:col>18</xdr:col>
                    <xdr:colOff>323850</xdr:colOff>
                    <xdr:row>78</xdr:row>
                    <xdr:rowOff>133350</xdr:rowOff>
                  </from>
                  <to>
                    <xdr:col>18</xdr:col>
                    <xdr:colOff>628650</xdr:colOff>
                    <xdr:row>78</xdr:row>
                    <xdr:rowOff>361950</xdr:rowOff>
                  </to>
                </anchor>
              </controlPr>
            </control>
          </mc:Choice>
        </mc:AlternateContent>
        <mc:AlternateContent xmlns:mc="http://schemas.openxmlformats.org/markup-compatibility/2006">
          <mc:Choice Requires="x14">
            <control shapeId="35884" r:id="rId47" name="Check Box 44">
              <controlPr defaultSize="0" autoFill="0" autoLine="0" autoPict="0">
                <anchor moveWithCells="1">
                  <from>
                    <xdr:col>18</xdr:col>
                    <xdr:colOff>323850</xdr:colOff>
                    <xdr:row>79</xdr:row>
                    <xdr:rowOff>133350</xdr:rowOff>
                  </from>
                  <to>
                    <xdr:col>18</xdr:col>
                    <xdr:colOff>628650</xdr:colOff>
                    <xdr:row>79</xdr:row>
                    <xdr:rowOff>361950</xdr:rowOff>
                  </to>
                </anchor>
              </controlPr>
            </control>
          </mc:Choice>
        </mc:AlternateContent>
        <mc:AlternateContent xmlns:mc="http://schemas.openxmlformats.org/markup-compatibility/2006">
          <mc:Choice Requires="x14">
            <control shapeId="35885" r:id="rId48" name="Check Box 45">
              <controlPr defaultSize="0" autoFill="0" autoLine="0" autoPict="0">
                <anchor moveWithCells="1">
                  <from>
                    <xdr:col>18</xdr:col>
                    <xdr:colOff>323850</xdr:colOff>
                    <xdr:row>80</xdr:row>
                    <xdr:rowOff>133350</xdr:rowOff>
                  </from>
                  <to>
                    <xdr:col>18</xdr:col>
                    <xdr:colOff>628650</xdr:colOff>
                    <xdr:row>80</xdr:row>
                    <xdr:rowOff>361950</xdr:rowOff>
                  </to>
                </anchor>
              </controlPr>
            </control>
          </mc:Choice>
        </mc:AlternateContent>
        <mc:AlternateContent xmlns:mc="http://schemas.openxmlformats.org/markup-compatibility/2006">
          <mc:Choice Requires="x14">
            <control shapeId="35886" r:id="rId49" name="Check Box 46">
              <controlPr defaultSize="0" autoFill="0" autoLine="0" autoPict="0">
                <anchor moveWithCells="1">
                  <from>
                    <xdr:col>18</xdr:col>
                    <xdr:colOff>323850</xdr:colOff>
                    <xdr:row>81</xdr:row>
                    <xdr:rowOff>133350</xdr:rowOff>
                  </from>
                  <to>
                    <xdr:col>18</xdr:col>
                    <xdr:colOff>628650</xdr:colOff>
                    <xdr:row>81</xdr:row>
                    <xdr:rowOff>361950</xdr:rowOff>
                  </to>
                </anchor>
              </controlPr>
            </control>
          </mc:Choice>
        </mc:AlternateContent>
        <mc:AlternateContent xmlns:mc="http://schemas.openxmlformats.org/markup-compatibility/2006">
          <mc:Choice Requires="x14">
            <control shapeId="35887" r:id="rId50" name="Check Box 47">
              <controlPr defaultSize="0" autoFill="0" autoLine="0" autoPict="0">
                <anchor moveWithCells="1">
                  <from>
                    <xdr:col>18</xdr:col>
                    <xdr:colOff>323850</xdr:colOff>
                    <xdr:row>82</xdr:row>
                    <xdr:rowOff>133350</xdr:rowOff>
                  </from>
                  <to>
                    <xdr:col>18</xdr:col>
                    <xdr:colOff>628650</xdr:colOff>
                    <xdr:row>82</xdr:row>
                    <xdr:rowOff>361950</xdr:rowOff>
                  </to>
                </anchor>
              </controlPr>
            </control>
          </mc:Choice>
        </mc:AlternateContent>
        <mc:AlternateContent xmlns:mc="http://schemas.openxmlformats.org/markup-compatibility/2006">
          <mc:Choice Requires="x14">
            <control shapeId="35888" r:id="rId51" name="Check Box 48">
              <controlPr defaultSize="0" autoFill="0" autoLine="0" autoPict="0">
                <anchor moveWithCells="1">
                  <from>
                    <xdr:col>18</xdr:col>
                    <xdr:colOff>323850</xdr:colOff>
                    <xdr:row>84</xdr:row>
                    <xdr:rowOff>133350</xdr:rowOff>
                  </from>
                  <to>
                    <xdr:col>18</xdr:col>
                    <xdr:colOff>628650</xdr:colOff>
                    <xdr:row>84</xdr:row>
                    <xdr:rowOff>361950</xdr:rowOff>
                  </to>
                </anchor>
              </controlPr>
            </control>
          </mc:Choice>
        </mc:AlternateContent>
        <mc:AlternateContent xmlns:mc="http://schemas.openxmlformats.org/markup-compatibility/2006">
          <mc:Choice Requires="x14">
            <control shapeId="35889" r:id="rId52" name="Check Box 49">
              <controlPr defaultSize="0" autoFill="0" autoLine="0" autoPict="0">
                <anchor moveWithCells="1">
                  <from>
                    <xdr:col>18</xdr:col>
                    <xdr:colOff>323850</xdr:colOff>
                    <xdr:row>96</xdr:row>
                    <xdr:rowOff>238125</xdr:rowOff>
                  </from>
                  <to>
                    <xdr:col>18</xdr:col>
                    <xdr:colOff>628650</xdr:colOff>
                    <xdr:row>96</xdr:row>
                    <xdr:rowOff>485775</xdr:rowOff>
                  </to>
                </anchor>
              </controlPr>
            </control>
          </mc:Choice>
        </mc:AlternateContent>
        <mc:AlternateContent xmlns:mc="http://schemas.openxmlformats.org/markup-compatibility/2006">
          <mc:Choice Requires="x14">
            <control shapeId="35890" r:id="rId53" name="Check Box 50">
              <controlPr defaultSize="0" autoFill="0" autoLine="0" autoPict="0">
                <anchor moveWithCells="1">
                  <from>
                    <xdr:col>18</xdr:col>
                    <xdr:colOff>323850</xdr:colOff>
                    <xdr:row>98</xdr:row>
                    <xdr:rowOff>247650</xdr:rowOff>
                  </from>
                  <to>
                    <xdr:col>18</xdr:col>
                    <xdr:colOff>628650</xdr:colOff>
                    <xdr:row>98</xdr:row>
                    <xdr:rowOff>485775</xdr:rowOff>
                  </to>
                </anchor>
              </controlPr>
            </control>
          </mc:Choice>
        </mc:AlternateContent>
        <mc:AlternateContent xmlns:mc="http://schemas.openxmlformats.org/markup-compatibility/2006">
          <mc:Choice Requires="x14">
            <control shapeId="35891" r:id="rId54" name="Check Box 51">
              <controlPr defaultSize="0" autoFill="0" autoLine="0" autoPict="0">
                <anchor moveWithCells="1">
                  <from>
                    <xdr:col>18</xdr:col>
                    <xdr:colOff>323850</xdr:colOff>
                    <xdr:row>99</xdr:row>
                    <xdr:rowOff>238125</xdr:rowOff>
                  </from>
                  <to>
                    <xdr:col>18</xdr:col>
                    <xdr:colOff>628650</xdr:colOff>
                    <xdr:row>99</xdr:row>
                    <xdr:rowOff>485775</xdr:rowOff>
                  </to>
                </anchor>
              </controlPr>
            </control>
          </mc:Choice>
        </mc:AlternateContent>
        <mc:AlternateContent xmlns:mc="http://schemas.openxmlformats.org/markup-compatibility/2006">
          <mc:Choice Requires="x14">
            <control shapeId="35892" r:id="rId55" name="Check Box 52">
              <controlPr defaultSize="0" autoFill="0" autoLine="0" autoPict="0">
                <anchor moveWithCells="1">
                  <from>
                    <xdr:col>18</xdr:col>
                    <xdr:colOff>323850</xdr:colOff>
                    <xdr:row>101</xdr:row>
                    <xdr:rowOff>238125</xdr:rowOff>
                  </from>
                  <to>
                    <xdr:col>18</xdr:col>
                    <xdr:colOff>628650</xdr:colOff>
                    <xdr:row>101</xdr:row>
                    <xdr:rowOff>485775</xdr:rowOff>
                  </to>
                </anchor>
              </controlPr>
            </control>
          </mc:Choice>
        </mc:AlternateContent>
        <mc:AlternateContent xmlns:mc="http://schemas.openxmlformats.org/markup-compatibility/2006">
          <mc:Choice Requires="x14">
            <control shapeId="35893" r:id="rId56" name="Check Box 53">
              <controlPr defaultSize="0" autoFill="0" autoLine="0" autoPict="0">
                <anchor moveWithCells="1">
                  <from>
                    <xdr:col>18</xdr:col>
                    <xdr:colOff>323850</xdr:colOff>
                    <xdr:row>102</xdr:row>
                    <xdr:rowOff>228600</xdr:rowOff>
                  </from>
                  <to>
                    <xdr:col>18</xdr:col>
                    <xdr:colOff>628650</xdr:colOff>
                    <xdr:row>102</xdr:row>
                    <xdr:rowOff>466725</xdr:rowOff>
                  </to>
                </anchor>
              </controlPr>
            </control>
          </mc:Choice>
        </mc:AlternateContent>
        <mc:AlternateContent xmlns:mc="http://schemas.openxmlformats.org/markup-compatibility/2006">
          <mc:Choice Requires="x14">
            <control shapeId="35894" r:id="rId57" name="Check Box 54">
              <controlPr defaultSize="0" autoFill="0" autoLine="0" autoPict="0">
                <anchor moveWithCells="1">
                  <from>
                    <xdr:col>18</xdr:col>
                    <xdr:colOff>323850</xdr:colOff>
                    <xdr:row>104</xdr:row>
                    <xdr:rowOff>238125</xdr:rowOff>
                  </from>
                  <to>
                    <xdr:col>18</xdr:col>
                    <xdr:colOff>628650</xdr:colOff>
                    <xdr:row>104</xdr:row>
                    <xdr:rowOff>485775</xdr:rowOff>
                  </to>
                </anchor>
              </controlPr>
            </control>
          </mc:Choice>
        </mc:AlternateContent>
        <mc:AlternateContent xmlns:mc="http://schemas.openxmlformats.org/markup-compatibility/2006">
          <mc:Choice Requires="x14">
            <control shapeId="35895" r:id="rId58" name="Check Box 55">
              <controlPr defaultSize="0" autoFill="0" autoLine="0" autoPict="0">
                <anchor moveWithCells="1">
                  <from>
                    <xdr:col>18</xdr:col>
                    <xdr:colOff>323850</xdr:colOff>
                    <xdr:row>105</xdr:row>
                    <xdr:rowOff>238125</xdr:rowOff>
                  </from>
                  <to>
                    <xdr:col>18</xdr:col>
                    <xdr:colOff>628650</xdr:colOff>
                    <xdr:row>105</xdr:row>
                    <xdr:rowOff>485775</xdr:rowOff>
                  </to>
                </anchor>
              </controlPr>
            </control>
          </mc:Choice>
        </mc:AlternateContent>
        <mc:AlternateContent xmlns:mc="http://schemas.openxmlformats.org/markup-compatibility/2006">
          <mc:Choice Requires="x14">
            <control shapeId="35896" r:id="rId59" name="Check Box 56">
              <controlPr defaultSize="0" autoFill="0" autoLine="0" autoPict="0">
                <anchor moveWithCells="1">
                  <from>
                    <xdr:col>18</xdr:col>
                    <xdr:colOff>323850</xdr:colOff>
                    <xdr:row>106</xdr:row>
                    <xdr:rowOff>247650</xdr:rowOff>
                  </from>
                  <to>
                    <xdr:col>18</xdr:col>
                    <xdr:colOff>628650</xdr:colOff>
                    <xdr:row>106</xdr:row>
                    <xdr:rowOff>485775</xdr:rowOff>
                  </to>
                </anchor>
              </controlPr>
            </control>
          </mc:Choice>
        </mc:AlternateContent>
        <mc:AlternateContent xmlns:mc="http://schemas.openxmlformats.org/markup-compatibility/2006">
          <mc:Choice Requires="x14">
            <control shapeId="35897" r:id="rId60" name="Check Box 57">
              <controlPr defaultSize="0" autoFill="0" autoLine="0" autoPict="0">
                <anchor moveWithCells="1">
                  <from>
                    <xdr:col>18</xdr:col>
                    <xdr:colOff>323850</xdr:colOff>
                    <xdr:row>107</xdr:row>
                    <xdr:rowOff>238125</xdr:rowOff>
                  </from>
                  <to>
                    <xdr:col>18</xdr:col>
                    <xdr:colOff>628650</xdr:colOff>
                    <xdr:row>107</xdr:row>
                    <xdr:rowOff>485775</xdr:rowOff>
                  </to>
                </anchor>
              </controlPr>
            </control>
          </mc:Choice>
        </mc:AlternateContent>
        <mc:AlternateContent xmlns:mc="http://schemas.openxmlformats.org/markup-compatibility/2006">
          <mc:Choice Requires="x14">
            <control shapeId="35898" r:id="rId61" name="Check Box 58">
              <controlPr defaultSize="0" autoFill="0" autoLine="0" autoPict="0">
                <anchor moveWithCells="1">
                  <from>
                    <xdr:col>18</xdr:col>
                    <xdr:colOff>323850</xdr:colOff>
                    <xdr:row>108</xdr:row>
                    <xdr:rowOff>228600</xdr:rowOff>
                  </from>
                  <to>
                    <xdr:col>18</xdr:col>
                    <xdr:colOff>628650</xdr:colOff>
                    <xdr:row>108</xdr:row>
                    <xdr:rowOff>466725</xdr:rowOff>
                  </to>
                </anchor>
              </controlPr>
            </control>
          </mc:Choice>
        </mc:AlternateContent>
        <mc:AlternateContent xmlns:mc="http://schemas.openxmlformats.org/markup-compatibility/2006">
          <mc:Choice Requires="x14">
            <control shapeId="35899" r:id="rId62" name="Check Box 59">
              <controlPr defaultSize="0" autoFill="0" autoLine="0" autoPict="0">
                <anchor moveWithCells="1">
                  <from>
                    <xdr:col>18</xdr:col>
                    <xdr:colOff>323850</xdr:colOff>
                    <xdr:row>109</xdr:row>
                    <xdr:rowOff>228600</xdr:rowOff>
                  </from>
                  <to>
                    <xdr:col>18</xdr:col>
                    <xdr:colOff>628650</xdr:colOff>
                    <xdr:row>109</xdr:row>
                    <xdr:rowOff>466725</xdr:rowOff>
                  </to>
                </anchor>
              </controlPr>
            </control>
          </mc:Choice>
        </mc:AlternateContent>
        <mc:AlternateContent xmlns:mc="http://schemas.openxmlformats.org/markup-compatibility/2006">
          <mc:Choice Requires="x14">
            <control shapeId="35900" r:id="rId63" name="Check Box 60">
              <controlPr defaultSize="0" autoFill="0" autoLine="0" autoPict="0">
                <anchor moveWithCells="1">
                  <from>
                    <xdr:col>18</xdr:col>
                    <xdr:colOff>323850</xdr:colOff>
                    <xdr:row>110</xdr:row>
                    <xdr:rowOff>238125</xdr:rowOff>
                  </from>
                  <to>
                    <xdr:col>18</xdr:col>
                    <xdr:colOff>628650</xdr:colOff>
                    <xdr:row>110</xdr:row>
                    <xdr:rowOff>485775</xdr:rowOff>
                  </to>
                </anchor>
              </controlPr>
            </control>
          </mc:Choice>
        </mc:AlternateContent>
        <mc:AlternateContent xmlns:mc="http://schemas.openxmlformats.org/markup-compatibility/2006">
          <mc:Choice Requires="x14">
            <control shapeId="35901" r:id="rId64" name="Check Box 61">
              <controlPr defaultSize="0" autoFill="0" autoLine="0" autoPict="0">
                <anchor moveWithCells="1">
                  <from>
                    <xdr:col>18</xdr:col>
                    <xdr:colOff>323850</xdr:colOff>
                    <xdr:row>111</xdr:row>
                    <xdr:rowOff>238125</xdr:rowOff>
                  </from>
                  <to>
                    <xdr:col>18</xdr:col>
                    <xdr:colOff>628650</xdr:colOff>
                    <xdr:row>111</xdr:row>
                    <xdr:rowOff>485775</xdr:rowOff>
                  </to>
                </anchor>
              </controlPr>
            </control>
          </mc:Choice>
        </mc:AlternateContent>
        <mc:AlternateContent xmlns:mc="http://schemas.openxmlformats.org/markup-compatibility/2006">
          <mc:Choice Requires="x14">
            <control shapeId="35902" r:id="rId65" name="Check Box 62">
              <controlPr defaultSize="0" autoFill="0" autoLine="0" autoPict="0">
                <anchor moveWithCells="1">
                  <from>
                    <xdr:col>18</xdr:col>
                    <xdr:colOff>323850</xdr:colOff>
                    <xdr:row>113</xdr:row>
                    <xdr:rowOff>133350</xdr:rowOff>
                  </from>
                  <to>
                    <xdr:col>18</xdr:col>
                    <xdr:colOff>628650</xdr:colOff>
                    <xdr:row>113</xdr:row>
                    <xdr:rowOff>361950</xdr:rowOff>
                  </to>
                </anchor>
              </controlPr>
            </control>
          </mc:Choice>
        </mc:AlternateContent>
        <mc:AlternateContent xmlns:mc="http://schemas.openxmlformats.org/markup-compatibility/2006">
          <mc:Choice Requires="x14">
            <control shapeId="35903" r:id="rId66" name="Check Box 63">
              <controlPr defaultSize="0" autoFill="0" autoLine="0" autoPict="0">
                <anchor moveWithCells="1">
                  <from>
                    <xdr:col>18</xdr:col>
                    <xdr:colOff>323850</xdr:colOff>
                    <xdr:row>114</xdr:row>
                    <xdr:rowOff>133350</xdr:rowOff>
                  </from>
                  <to>
                    <xdr:col>18</xdr:col>
                    <xdr:colOff>628650</xdr:colOff>
                    <xdr:row>114</xdr:row>
                    <xdr:rowOff>361950</xdr:rowOff>
                  </to>
                </anchor>
              </controlPr>
            </control>
          </mc:Choice>
        </mc:AlternateContent>
        <mc:AlternateContent xmlns:mc="http://schemas.openxmlformats.org/markup-compatibility/2006">
          <mc:Choice Requires="x14">
            <control shapeId="35904" r:id="rId67" name="Check Box 64">
              <controlPr defaultSize="0" autoFill="0" autoLine="0" autoPict="0">
                <anchor moveWithCells="1">
                  <from>
                    <xdr:col>18</xdr:col>
                    <xdr:colOff>323850</xdr:colOff>
                    <xdr:row>115</xdr:row>
                    <xdr:rowOff>133350</xdr:rowOff>
                  </from>
                  <to>
                    <xdr:col>18</xdr:col>
                    <xdr:colOff>628650</xdr:colOff>
                    <xdr:row>115</xdr:row>
                    <xdr:rowOff>361950</xdr:rowOff>
                  </to>
                </anchor>
              </controlPr>
            </control>
          </mc:Choice>
        </mc:AlternateContent>
        <mc:AlternateContent xmlns:mc="http://schemas.openxmlformats.org/markup-compatibility/2006">
          <mc:Choice Requires="x14">
            <control shapeId="35905" r:id="rId68" name="Check Box 65">
              <controlPr defaultSize="0" autoFill="0" autoLine="0" autoPict="0">
                <anchor moveWithCells="1">
                  <from>
                    <xdr:col>18</xdr:col>
                    <xdr:colOff>323850</xdr:colOff>
                    <xdr:row>116</xdr:row>
                    <xdr:rowOff>133350</xdr:rowOff>
                  </from>
                  <to>
                    <xdr:col>18</xdr:col>
                    <xdr:colOff>628650</xdr:colOff>
                    <xdr:row>116</xdr:row>
                    <xdr:rowOff>361950</xdr:rowOff>
                  </to>
                </anchor>
              </controlPr>
            </control>
          </mc:Choice>
        </mc:AlternateContent>
        <mc:AlternateContent xmlns:mc="http://schemas.openxmlformats.org/markup-compatibility/2006">
          <mc:Choice Requires="x14">
            <control shapeId="35906" r:id="rId69" name="Check Box 66">
              <controlPr defaultSize="0" autoFill="0" autoLine="0" autoPict="0">
                <anchor moveWithCells="1">
                  <from>
                    <xdr:col>18</xdr:col>
                    <xdr:colOff>323850</xdr:colOff>
                    <xdr:row>117</xdr:row>
                    <xdr:rowOff>133350</xdr:rowOff>
                  </from>
                  <to>
                    <xdr:col>18</xdr:col>
                    <xdr:colOff>628650</xdr:colOff>
                    <xdr:row>117</xdr:row>
                    <xdr:rowOff>361950</xdr:rowOff>
                  </to>
                </anchor>
              </controlPr>
            </control>
          </mc:Choice>
        </mc:AlternateContent>
        <mc:AlternateContent xmlns:mc="http://schemas.openxmlformats.org/markup-compatibility/2006">
          <mc:Choice Requires="x14">
            <control shapeId="35907" r:id="rId70" name="Check Box 67">
              <controlPr defaultSize="0" autoFill="0" autoLine="0" autoPict="0">
                <anchor moveWithCells="1">
                  <from>
                    <xdr:col>18</xdr:col>
                    <xdr:colOff>323850</xdr:colOff>
                    <xdr:row>118</xdr:row>
                    <xdr:rowOff>133350</xdr:rowOff>
                  </from>
                  <to>
                    <xdr:col>18</xdr:col>
                    <xdr:colOff>628650</xdr:colOff>
                    <xdr:row>118</xdr:row>
                    <xdr:rowOff>361950</xdr:rowOff>
                  </to>
                </anchor>
              </controlPr>
            </control>
          </mc:Choice>
        </mc:AlternateContent>
        <mc:AlternateContent xmlns:mc="http://schemas.openxmlformats.org/markup-compatibility/2006">
          <mc:Choice Requires="x14">
            <control shapeId="35908" r:id="rId71" name="Check Box 68">
              <controlPr defaultSize="0" autoFill="0" autoLine="0" autoPict="0">
                <anchor moveWithCells="1">
                  <from>
                    <xdr:col>18</xdr:col>
                    <xdr:colOff>323850</xdr:colOff>
                    <xdr:row>119</xdr:row>
                    <xdr:rowOff>133350</xdr:rowOff>
                  </from>
                  <to>
                    <xdr:col>18</xdr:col>
                    <xdr:colOff>628650</xdr:colOff>
                    <xdr:row>119</xdr:row>
                    <xdr:rowOff>361950</xdr:rowOff>
                  </to>
                </anchor>
              </controlPr>
            </control>
          </mc:Choice>
        </mc:AlternateContent>
        <mc:AlternateContent xmlns:mc="http://schemas.openxmlformats.org/markup-compatibility/2006">
          <mc:Choice Requires="x14">
            <control shapeId="35909" r:id="rId72" name="Check Box 69">
              <controlPr defaultSize="0" autoFill="0" autoLine="0" autoPict="0">
                <anchor moveWithCells="1">
                  <from>
                    <xdr:col>18</xdr:col>
                    <xdr:colOff>323850</xdr:colOff>
                    <xdr:row>131</xdr:row>
                    <xdr:rowOff>133350</xdr:rowOff>
                  </from>
                  <to>
                    <xdr:col>18</xdr:col>
                    <xdr:colOff>628650</xdr:colOff>
                    <xdr:row>131</xdr:row>
                    <xdr:rowOff>361950</xdr:rowOff>
                  </to>
                </anchor>
              </controlPr>
            </control>
          </mc:Choice>
        </mc:AlternateContent>
        <mc:AlternateContent xmlns:mc="http://schemas.openxmlformats.org/markup-compatibility/2006">
          <mc:Choice Requires="x14">
            <control shapeId="35910" r:id="rId73" name="Check Box 70">
              <controlPr defaultSize="0" autoFill="0" autoLine="0" autoPict="0">
                <anchor moveWithCells="1">
                  <from>
                    <xdr:col>18</xdr:col>
                    <xdr:colOff>323850</xdr:colOff>
                    <xdr:row>133</xdr:row>
                    <xdr:rowOff>219075</xdr:rowOff>
                  </from>
                  <to>
                    <xdr:col>18</xdr:col>
                    <xdr:colOff>628650</xdr:colOff>
                    <xdr:row>133</xdr:row>
                    <xdr:rowOff>447675</xdr:rowOff>
                  </to>
                </anchor>
              </controlPr>
            </control>
          </mc:Choice>
        </mc:AlternateContent>
        <mc:AlternateContent xmlns:mc="http://schemas.openxmlformats.org/markup-compatibility/2006">
          <mc:Choice Requires="x14">
            <control shapeId="35911" r:id="rId74" name="Check Box 71">
              <controlPr defaultSize="0" autoFill="0" autoLine="0" autoPict="0">
                <anchor moveWithCells="1">
                  <from>
                    <xdr:col>18</xdr:col>
                    <xdr:colOff>323850</xdr:colOff>
                    <xdr:row>134</xdr:row>
                    <xdr:rowOff>133350</xdr:rowOff>
                  </from>
                  <to>
                    <xdr:col>18</xdr:col>
                    <xdr:colOff>628650</xdr:colOff>
                    <xdr:row>134</xdr:row>
                    <xdr:rowOff>361950</xdr:rowOff>
                  </to>
                </anchor>
              </controlPr>
            </control>
          </mc:Choice>
        </mc:AlternateContent>
        <mc:AlternateContent xmlns:mc="http://schemas.openxmlformats.org/markup-compatibility/2006">
          <mc:Choice Requires="x14">
            <control shapeId="35912" r:id="rId75" name="Check Box 72">
              <controlPr defaultSize="0" autoFill="0" autoLine="0" autoPict="0">
                <anchor moveWithCells="1">
                  <from>
                    <xdr:col>18</xdr:col>
                    <xdr:colOff>323850</xdr:colOff>
                    <xdr:row>136</xdr:row>
                    <xdr:rowOff>133350</xdr:rowOff>
                  </from>
                  <to>
                    <xdr:col>18</xdr:col>
                    <xdr:colOff>628650</xdr:colOff>
                    <xdr:row>136</xdr:row>
                    <xdr:rowOff>361950</xdr:rowOff>
                  </to>
                </anchor>
              </controlPr>
            </control>
          </mc:Choice>
        </mc:AlternateContent>
        <mc:AlternateContent xmlns:mc="http://schemas.openxmlformats.org/markup-compatibility/2006">
          <mc:Choice Requires="x14">
            <control shapeId="35913" r:id="rId76" name="Check Box 73">
              <controlPr defaultSize="0" autoFill="0" autoLine="0" autoPict="0">
                <anchor moveWithCells="1">
                  <from>
                    <xdr:col>18</xdr:col>
                    <xdr:colOff>323850</xdr:colOff>
                    <xdr:row>137</xdr:row>
                    <xdr:rowOff>133350</xdr:rowOff>
                  </from>
                  <to>
                    <xdr:col>18</xdr:col>
                    <xdr:colOff>628650</xdr:colOff>
                    <xdr:row>137</xdr:row>
                    <xdr:rowOff>361950</xdr:rowOff>
                  </to>
                </anchor>
              </controlPr>
            </control>
          </mc:Choice>
        </mc:AlternateContent>
        <mc:AlternateContent xmlns:mc="http://schemas.openxmlformats.org/markup-compatibility/2006">
          <mc:Choice Requires="x14">
            <control shapeId="35914" r:id="rId77" name="Check Box 74">
              <controlPr defaultSize="0" autoFill="0" autoLine="0" autoPict="0">
                <anchor moveWithCells="1">
                  <from>
                    <xdr:col>18</xdr:col>
                    <xdr:colOff>276225</xdr:colOff>
                    <xdr:row>144</xdr:row>
                    <xdr:rowOff>238125</xdr:rowOff>
                  </from>
                  <to>
                    <xdr:col>18</xdr:col>
                    <xdr:colOff>581025</xdr:colOff>
                    <xdr:row>144</xdr:row>
                    <xdr:rowOff>485775</xdr:rowOff>
                  </to>
                </anchor>
              </controlPr>
            </control>
          </mc:Choice>
        </mc:AlternateContent>
        <mc:AlternateContent xmlns:mc="http://schemas.openxmlformats.org/markup-compatibility/2006">
          <mc:Choice Requires="x14">
            <control shapeId="35915" r:id="rId78" name="Check Box 75">
              <controlPr defaultSize="0" autoFill="0" autoLine="0" autoPict="0">
                <anchor moveWithCells="1">
                  <from>
                    <xdr:col>18</xdr:col>
                    <xdr:colOff>295275</xdr:colOff>
                    <xdr:row>146</xdr:row>
                    <xdr:rowOff>152400</xdr:rowOff>
                  </from>
                  <to>
                    <xdr:col>18</xdr:col>
                    <xdr:colOff>609600</xdr:colOff>
                    <xdr:row>146</xdr:row>
                    <xdr:rowOff>381000</xdr:rowOff>
                  </to>
                </anchor>
              </controlPr>
            </control>
          </mc:Choice>
        </mc:AlternateContent>
        <mc:AlternateContent xmlns:mc="http://schemas.openxmlformats.org/markup-compatibility/2006">
          <mc:Choice Requires="x14">
            <control shapeId="35916" r:id="rId79" name="Check Box 76">
              <controlPr defaultSize="0" autoFill="0" autoLine="0" autoPict="0">
                <anchor moveWithCells="1">
                  <from>
                    <xdr:col>18</xdr:col>
                    <xdr:colOff>295275</xdr:colOff>
                    <xdr:row>147</xdr:row>
                    <xdr:rowOff>352425</xdr:rowOff>
                  </from>
                  <to>
                    <xdr:col>18</xdr:col>
                    <xdr:colOff>609600</xdr:colOff>
                    <xdr:row>147</xdr:row>
                    <xdr:rowOff>590550</xdr:rowOff>
                  </to>
                </anchor>
              </controlPr>
            </control>
          </mc:Choice>
        </mc:AlternateContent>
        <mc:AlternateContent xmlns:mc="http://schemas.openxmlformats.org/markup-compatibility/2006">
          <mc:Choice Requires="x14">
            <control shapeId="35917" r:id="rId80" name="Check Box 77">
              <controlPr defaultSize="0" autoFill="0" autoLine="0" autoPict="0">
                <anchor moveWithCells="1">
                  <from>
                    <xdr:col>18</xdr:col>
                    <xdr:colOff>295275</xdr:colOff>
                    <xdr:row>149</xdr:row>
                    <xdr:rowOff>219075</xdr:rowOff>
                  </from>
                  <to>
                    <xdr:col>18</xdr:col>
                    <xdr:colOff>609600</xdr:colOff>
                    <xdr:row>149</xdr:row>
                    <xdr:rowOff>447675</xdr:rowOff>
                  </to>
                </anchor>
              </controlPr>
            </control>
          </mc:Choice>
        </mc:AlternateContent>
        <mc:AlternateContent xmlns:mc="http://schemas.openxmlformats.org/markup-compatibility/2006">
          <mc:Choice Requires="x14">
            <control shapeId="35918" r:id="rId81" name="Check Box 78">
              <controlPr defaultSize="0" autoFill="0" autoLine="0" autoPict="0">
                <anchor moveWithCells="1">
                  <from>
                    <xdr:col>18</xdr:col>
                    <xdr:colOff>295275</xdr:colOff>
                    <xdr:row>150</xdr:row>
                    <xdr:rowOff>238125</xdr:rowOff>
                  </from>
                  <to>
                    <xdr:col>18</xdr:col>
                    <xdr:colOff>609600</xdr:colOff>
                    <xdr:row>150</xdr:row>
                    <xdr:rowOff>485775</xdr:rowOff>
                  </to>
                </anchor>
              </controlPr>
            </control>
          </mc:Choice>
        </mc:AlternateContent>
        <mc:AlternateContent xmlns:mc="http://schemas.openxmlformats.org/markup-compatibility/2006">
          <mc:Choice Requires="x14">
            <control shapeId="35919" r:id="rId82" name="Check Box 79">
              <controlPr defaultSize="0" autoFill="0" autoLine="0" autoPict="0">
                <anchor moveWithCells="1">
                  <from>
                    <xdr:col>18</xdr:col>
                    <xdr:colOff>295275</xdr:colOff>
                    <xdr:row>152</xdr:row>
                    <xdr:rowOff>152400</xdr:rowOff>
                  </from>
                  <to>
                    <xdr:col>18</xdr:col>
                    <xdr:colOff>609600</xdr:colOff>
                    <xdr:row>152</xdr:row>
                    <xdr:rowOff>381000</xdr:rowOff>
                  </to>
                </anchor>
              </controlPr>
            </control>
          </mc:Choice>
        </mc:AlternateContent>
        <mc:AlternateContent xmlns:mc="http://schemas.openxmlformats.org/markup-compatibility/2006">
          <mc:Choice Requires="x14">
            <control shapeId="35920" r:id="rId83" name="Check Box 80">
              <controlPr defaultSize="0" autoFill="0" autoLine="0" autoPict="0">
                <anchor moveWithCells="1">
                  <from>
                    <xdr:col>18</xdr:col>
                    <xdr:colOff>295275</xdr:colOff>
                    <xdr:row>153</xdr:row>
                    <xdr:rowOff>238125</xdr:rowOff>
                  </from>
                  <to>
                    <xdr:col>18</xdr:col>
                    <xdr:colOff>609600</xdr:colOff>
                    <xdr:row>153</xdr:row>
                    <xdr:rowOff>485775</xdr:rowOff>
                  </to>
                </anchor>
              </controlPr>
            </control>
          </mc:Choice>
        </mc:AlternateContent>
        <mc:AlternateContent xmlns:mc="http://schemas.openxmlformats.org/markup-compatibility/2006">
          <mc:Choice Requires="x14">
            <control shapeId="35921" r:id="rId84" name="Check Box 81">
              <controlPr defaultSize="0" autoFill="0" autoLine="0" autoPict="0">
                <anchor moveWithCells="1">
                  <from>
                    <xdr:col>18</xdr:col>
                    <xdr:colOff>295275</xdr:colOff>
                    <xdr:row>165</xdr:row>
                    <xdr:rowOff>209550</xdr:rowOff>
                  </from>
                  <to>
                    <xdr:col>18</xdr:col>
                    <xdr:colOff>609600</xdr:colOff>
                    <xdr:row>165</xdr:row>
                    <xdr:rowOff>438150</xdr:rowOff>
                  </to>
                </anchor>
              </controlPr>
            </control>
          </mc:Choice>
        </mc:AlternateContent>
        <mc:AlternateContent xmlns:mc="http://schemas.openxmlformats.org/markup-compatibility/2006">
          <mc:Choice Requires="x14">
            <control shapeId="35922" r:id="rId85" name="Check Box 82">
              <controlPr defaultSize="0" autoFill="0" autoLine="0" autoPict="0">
                <anchor moveWithCells="1">
                  <from>
                    <xdr:col>18</xdr:col>
                    <xdr:colOff>295275</xdr:colOff>
                    <xdr:row>167</xdr:row>
                    <xdr:rowOff>152400</xdr:rowOff>
                  </from>
                  <to>
                    <xdr:col>18</xdr:col>
                    <xdr:colOff>609600</xdr:colOff>
                    <xdr:row>167</xdr:row>
                    <xdr:rowOff>381000</xdr:rowOff>
                  </to>
                </anchor>
              </controlPr>
            </control>
          </mc:Choice>
        </mc:AlternateContent>
        <mc:AlternateContent xmlns:mc="http://schemas.openxmlformats.org/markup-compatibility/2006">
          <mc:Choice Requires="x14">
            <control shapeId="35923" r:id="rId86" name="Check Box 83">
              <controlPr defaultSize="0" autoFill="0" autoLine="0" autoPict="0">
                <anchor moveWithCells="1">
                  <from>
                    <xdr:col>18</xdr:col>
                    <xdr:colOff>323850</xdr:colOff>
                    <xdr:row>174</xdr:row>
                    <xdr:rowOff>228600</xdr:rowOff>
                  </from>
                  <to>
                    <xdr:col>18</xdr:col>
                    <xdr:colOff>628650</xdr:colOff>
                    <xdr:row>174</xdr:row>
                    <xdr:rowOff>466725</xdr:rowOff>
                  </to>
                </anchor>
              </controlPr>
            </control>
          </mc:Choice>
        </mc:AlternateContent>
        <mc:AlternateContent xmlns:mc="http://schemas.openxmlformats.org/markup-compatibility/2006">
          <mc:Choice Requires="x14">
            <control shapeId="35924" r:id="rId87" name="Check Box 84">
              <controlPr defaultSize="0" autoFill="0" autoLine="0" autoPict="0">
                <anchor moveWithCells="1">
                  <from>
                    <xdr:col>18</xdr:col>
                    <xdr:colOff>323850</xdr:colOff>
                    <xdr:row>175</xdr:row>
                    <xdr:rowOff>342900</xdr:rowOff>
                  </from>
                  <to>
                    <xdr:col>18</xdr:col>
                    <xdr:colOff>628650</xdr:colOff>
                    <xdr:row>175</xdr:row>
                    <xdr:rowOff>571500</xdr:rowOff>
                  </to>
                </anchor>
              </controlPr>
            </control>
          </mc:Choice>
        </mc:AlternateContent>
        <mc:AlternateContent xmlns:mc="http://schemas.openxmlformats.org/markup-compatibility/2006">
          <mc:Choice Requires="x14">
            <control shapeId="35925" r:id="rId88" name="Check Box 85">
              <controlPr defaultSize="0" autoFill="0" autoLine="0" autoPict="0">
                <anchor moveWithCells="1">
                  <from>
                    <xdr:col>18</xdr:col>
                    <xdr:colOff>323850</xdr:colOff>
                    <xdr:row>177</xdr:row>
                    <xdr:rowOff>133350</xdr:rowOff>
                  </from>
                  <to>
                    <xdr:col>18</xdr:col>
                    <xdr:colOff>628650</xdr:colOff>
                    <xdr:row>177</xdr:row>
                    <xdr:rowOff>361950</xdr:rowOff>
                  </to>
                </anchor>
              </controlPr>
            </control>
          </mc:Choice>
        </mc:AlternateContent>
        <mc:AlternateContent xmlns:mc="http://schemas.openxmlformats.org/markup-compatibility/2006">
          <mc:Choice Requires="x14">
            <control shapeId="35926" r:id="rId89" name="Check Box 86">
              <controlPr defaultSize="0" autoFill="0" autoLine="0" autoPict="0">
                <anchor moveWithCells="1">
                  <from>
                    <xdr:col>18</xdr:col>
                    <xdr:colOff>323850</xdr:colOff>
                    <xdr:row>178</xdr:row>
                    <xdr:rowOff>133350</xdr:rowOff>
                  </from>
                  <to>
                    <xdr:col>18</xdr:col>
                    <xdr:colOff>628650</xdr:colOff>
                    <xdr:row>178</xdr:row>
                    <xdr:rowOff>361950</xdr:rowOff>
                  </to>
                </anchor>
              </controlPr>
            </control>
          </mc:Choice>
        </mc:AlternateContent>
        <mc:AlternateContent xmlns:mc="http://schemas.openxmlformats.org/markup-compatibility/2006">
          <mc:Choice Requires="x14">
            <control shapeId="35927" r:id="rId90" name="Check Box 87">
              <controlPr defaultSize="0" autoFill="0" autoLine="0" autoPict="0">
                <anchor moveWithCells="1">
                  <from>
                    <xdr:col>18</xdr:col>
                    <xdr:colOff>323850</xdr:colOff>
                    <xdr:row>179</xdr:row>
                    <xdr:rowOff>133350</xdr:rowOff>
                  </from>
                  <to>
                    <xdr:col>18</xdr:col>
                    <xdr:colOff>628650</xdr:colOff>
                    <xdr:row>179</xdr:row>
                    <xdr:rowOff>361950</xdr:rowOff>
                  </to>
                </anchor>
              </controlPr>
            </control>
          </mc:Choice>
        </mc:AlternateContent>
        <mc:AlternateContent xmlns:mc="http://schemas.openxmlformats.org/markup-compatibility/2006">
          <mc:Choice Requires="x14">
            <control shapeId="35928" r:id="rId91" name="Check Box 88">
              <controlPr defaultSize="0" autoFill="0" autoLine="0" autoPict="0">
                <anchor moveWithCells="1">
                  <from>
                    <xdr:col>18</xdr:col>
                    <xdr:colOff>323850</xdr:colOff>
                    <xdr:row>180</xdr:row>
                    <xdr:rowOff>190500</xdr:rowOff>
                  </from>
                  <to>
                    <xdr:col>18</xdr:col>
                    <xdr:colOff>628650</xdr:colOff>
                    <xdr:row>180</xdr:row>
                    <xdr:rowOff>419100</xdr:rowOff>
                  </to>
                </anchor>
              </controlPr>
            </control>
          </mc:Choice>
        </mc:AlternateContent>
        <mc:AlternateContent xmlns:mc="http://schemas.openxmlformats.org/markup-compatibility/2006">
          <mc:Choice Requires="x14">
            <control shapeId="35929" r:id="rId92" name="Check Box 89">
              <controlPr defaultSize="0" autoFill="0" autoLine="0" autoPict="0">
                <anchor moveWithCells="1">
                  <from>
                    <xdr:col>18</xdr:col>
                    <xdr:colOff>323850</xdr:colOff>
                    <xdr:row>182</xdr:row>
                    <xdr:rowOff>180975</xdr:rowOff>
                  </from>
                  <to>
                    <xdr:col>18</xdr:col>
                    <xdr:colOff>628650</xdr:colOff>
                    <xdr:row>182</xdr:row>
                    <xdr:rowOff>419100</xdr:rowOff>
                  </to>
                </anchor>
              </controlPr>
            </control>
          </mc:Choice>
        </mc:AlternateContent>
        <mc:AlternateContent xmlns:mc="http://schemas.openxmlformats.org/markup-compatibility/2006">
          <mc:Choice Requires="x14">
            <control shapeId="35930" r:id="rId93" name="Check Box 90">
              <controlPr defaultSize="0" autoFill="0" autoLine="0" autoPict="0">
                <anchor moveWithCells="1">
                  <from>
                    <xdr:col>18</xdr:col>
                    <xdr:colOff>323850</xdr:colOff>
                    <xdr:row>185</xdr:row>
                    <xdr:rowOff>228600</xdr:rowOff>
                  </from>
                  <to>
                    <xdr:col>18</xdr:col>
                    <xdr:colOff>628650</xdr:colOff>
                    <xdr:row>185</xdr:row>
                    <xdr:rowOff>466725</xdr:rowOff>
                  </to>
                </anchor>
              </controlPr>
            </control>
          </mc:Choice>
        </mc:AlternateContent>
        <mc:AlternateContent xmlns:mc="http://schemas.openxmlformats.org/markup-compatibility/2006">
          <mc:Choice Requires="x14">
            <control shapeId="35931" r:id="rId94" name="Check Box 91">
              <controlPr defaultSize="0" autoFill="0" autoLine="0" autoPict="0">
                <anchor moveWithCells="1">
                  <from>
                    <xdr:col>18</xdr:col>
                    <xdr:colOff>323850</xdr:colOff>
                    <xdr:row>186</xdr:row>
                    <xdr:rowOff>247650</xdr:rowOff>
                  </from>
                  <to>
                    <xdr:col>18</xdr:col>
                    <xdr:colOff>628650</xdr:colOff>
                    <xdr:row>186</xdr:row>
                    <xdr:rowOff>485775</xdr:rowOff>
                  </to>
                </anchor>
              </controlPr>
            </control>
          </mc:Choice>
        </mc:AlternateContent>
        <mc:AlternateContent xmlns:mc="http://schemas.openxmlformats.org/markup-compatibility/2006">
          <mc:Choice Requires="x14">
            <control shapeId="35932" r:id="rId95" name="Check Box 92">
              <controlPr defaultSize="0" autoFill="0" autoLine="0" autoPict="0">
                <anchor moveWithCells="1">
                  <from>
                    <xdr:col>18</xdr:col>
                    <xdr:colOff>323850</xdr:colOff>
                    <xdr:row>188</xdr:row>
                    <xdr:rowOff>133350</xdr:rowOff>
                  </from>
                  <to>
                    <xdr:col>18</xdr:col>
                    <xdr:colOff>628650</xdr:colOff>
                    <xdr:row>188</xdr:row>
                    <xdr:rowOff>361950</xdr:rowOff>
                  </to>
                </anchor>
              </controlPr>
            </control>
          </mc:Choice>
        </mc:AlternateContent>
        <mc:AlternateContent xmlns:mc="http://schemas.openxmlformats.org/markup-compatibility/2006">
          <mc:Choice Requires="x14">
            <control shapeId="35933" r:id="rId96" name="Check Box 93">
              <controlPr defaultSize="0" autoFill="0" autoLine="0" autoPict="0">
                <anchor moveWithCells="1">
                  <from>
                    <xdr:col>18</xdr:col>
                    <xdr:colOff>323850</xdr:colOff>
                    <xdr:row>189</xdr:row>
                    <xdr:rowOff>133350</xdr:rowOff>
                  </from>
                  <to>
                    <xdr:col>18</xdr:col>
                    <xdr:colOff>628650</xdr:colOff>
                    <xdr:row>189</xdr:row>
                    <xdr:rowOff>361950</xdr:rowOff>
                  </to>
                </anchor>
              </controlPr>
            </control>
          </mc:Choice>
        </mc:AlternateContent>
        <mc:AlternateContent xmlns:mc="http://schemas.openxmlformats.org/markup-compatibility/2006">
          <mc:Choice Requires="x14">
            <control shapeId="35934" r:id="rId97" name="Check Box 94">
              <controlPr defaultSize="0" autoFill="0" autoLine="0" autoPict="0">
                <anchor moveWithCells="1">
                  <from>
                    <xdr:col>18</xdr:col>
                    <xdr:colOff>323850</xdr:colOff>
                    <xdr:row>197</xdr:row>
                    <xdr:rowOff>190500</xdr:rowOff>
                  </from>
                  <to>
                    <xdr:col>18</xdr:col>
                    <xdr:colOff>628650</xdr:colOff>
                    <xdr:row>197</xdr:row>
                    <xdr:rowOff>419100</xdr:rowOff>
                  </to>
                </anchor>
              </controlPr>
            </control>
          </mc:Choice>
        </mc:AlternateContent>
        <mc:AlternateContent xmlns:mc="http://schemas.openxmlformats.org/markup-compatibility/2006">
          <mc:Choice Requires="x14">
            <control shapeId="35935" r:id="rId98" name="Check Box 95">
              <controlPr defaultSize="0" autoFill="0" autoLine="0" autoPict="0">
                <anchor moveWithCells="1">
                  <from>
                    <xdr:col>18</xdr:col>
                    <xdr:colOff>323850</xdr:colOff>
                    <xdr:row>198</xdr:row>
                    <xdr:rowOff>180975</xdr:rowOff>
                  </from>
                  <to>
                    <xdr:col>18</xdr:col>
                    <xdr:colOff>628650</xdr:colOff>
                    <xdr:row>198</xdr:row>
                    <xdr:rowOff>419100</xdr:rowOff>
                  </to>
                </anchor>
              </controlPr>
            </control>
          </mc:Choice>
        </mc:AlternateContent>
        <mc:AlternateContent xmlns:mc="http://schemas.openxmlformats.org/markup-compatibility/2006">
          <mc:Choice Requires="x14">
            <control shapeId="35936" r:id="rId99" name="Check Box 96">
              <controlPr defaultSize="0" autoFill="0" autoLine="0" autoPict="0">
                <anchor moveWithCells="1">
                  <from>
                    <xdr:col>18</xdr:col>
                    <xdr:colOff>323850</xdr:colOff>
                    <xdr:row>200</xdr:row>
                    <xdr:rowOff>190500</xdr:rowOff>
                  </from>
                  <to>
                    <xdr:col>18</xdr:col>
                    <xdr:colOff>628650</xdr:colOff>
                    <xdr:row>200</xdr:row>
                    <xdr:rowOff>419100</xdr:rowOff>
                  </to>
                </anchor>
              </controlPr>
            </control>
          </mc:Choice>
        </mc:AlternateContent>
        <mc:AlternateContent xmlns:mc="http://schemas.openxmlformats.org/markup-compatibility/2006">
          <mc:Choice Requires="x14">
            <control shapeId="35937" r:id="rId100" name="Check Box 97">
              <controlPr defaultSize="0" autoFill="0" autoLine="0" autoPict="0">
                <anchor moveWithCells="1">
                  <from>
                    <xdr:col>18</xdr:col>
                    <xdr:colOff>323850</xdr:colOff>
                    <xdr:row>201</xdr:row>
                    <xdr:rowOff>180975</xdr:rowOff>
                  </from>
                  <to>
                    <xdr:col>18</xdr:col>
                    <xdr:colOff>628650</xdr:colOff>
                    <xdr:row>201</xdr:row>
                    <xdr:rowOff>419100</xdr:rowOff>
                  </to>
                </anchor>
              </controlPr>
            </control>
          </mc:Choice>
        </mc:AlternateContent>
        <mc:AlternateContent xmlns:mc="http://schemas.openxmlformats.org/markup-compatibility/2006">
          <mc:Choice Requires="x14">
            <control shapeId="35938" r:id="rId101" name="Check Box 98">
              <controlPr defaultSize="0" autoFill="0" autoLine="0" autoPict="0">
                <anchor moveWithCells="1">
                  <from>
                    <xdr:col>18</xdr:col>
                    <xdr:colOff>323850</xdr:colOff>
                    <xdr:row>202</xdr:row>
                    <xdr:rowOff>190500</xdr:rowOff>
                  </from>
                  <to>
                    <xdr:col>18</xdr:col>
                    <xdr:colOff>628650</xdr:colOff>
                    <xdr:row>202</xdr:row>
                    <xdr:rowOff>419100</xdr:rowOff>
                  </to>
                </anchor>
              </controlPr>
            </control>
          </mc:Choice>
        </mc:AlternateContent>
        <mc:AlternateContent xmlns:mc="http://schemas.openxmlformats.org/markup-compatibility/2006">
          <mc:Choice Requires="x14">
            <control shapeId="35939" r:id="rId102" name="Check Box 99">
              <controlPr defaultSize="0" autoFill="0" autoLine="0" autoPict="0">
                <anchor moveWithCells="1">
                  <from>
                    <xdr:col>18</xdr:col>
                    <xdr:colOff>323850</xdr:colOff>
                    <xdr:row>203</xdr:row>
                    <xdr:rowOff>180975</xdr:rowOff>
                  </from>
                  <to>
                    <xdr:col>18</xdr:col>
                    <xdr:colOff>628650</xdr:colOff>
                    <xdr:row>203</xdr:row>
                    <xdr:rowOff>419100</xdr:rowOff>
                  </to>
                </anchor>
              </controlPr>
            </control>
          </mc:Choice>
        </mc:AlternateContent>
        <mc:AlternateContent xmlns:mc="http://schemas.openxmlformats.org/markup-compatibility/2006">
          <mc:Choice Requires="x14">
            <control shapeId="35940" r:id="rId103" name="Check Box 100">
              <controlPr defaultSize="0" autoFill="0" autoLine="0" autoPict="0">
                <anchor moveWithCells="1">
                  <from>
                    <xdr:col>18</xdr:col>
                    <xdr:colOff>323850</xdr:colOff>
                    <xdr:row>204</xdr:row>
                    <xdr:rowOff>190500</xdr:rowOff>
                  </from>
                  <to>
                    <xdr:col>18</xdr:col>
                    <xdr:colOff>628650</xdr:colOff>
                    <xdr:row>204</xdr:row>
                    <xdr:rowOff>419100</xdr:rowOff>
                  </to>
                </anchor>
              </controlPr>
            </control>
          </mc:Choice>
        </mc:AlternateContent>
        <mc:AlternateContent xmlns:mc="http://schemas.openxmlformats.org/markup-compatibility/2006">
          <mc:Choice Requires="x14">
            <control shapeId="35941" r:id="rId104" name="Check Box 101">
              <controlPr defaultSize="0" autoFill="0" autoLine="0" autoPict="0">
                <anchor moveWithCells="1">
                  <from>
                    <xdr:col>18</xdr:col>
                    <xdr:colOff>323850</xdr:colOff>
                    <xdr:row>205</xdr:row>
                    <xdr:rowOff>180975</xdr:rowOff>
                  </from>
                  <to>
                    <xdr:col>18</xdr:col>
                    <xdr:colOff>628650</xdr:colOff>
                    <xdr:row>205</xdr:row>
                    <xdr:rowOff>419100</xdr:rowOff>
                  </to>
                </anchor>
              </controlPr>
            </control>
          </mc:Choice>
        </mc:AlternateContent>
        <mc:AlternateContent xmlns:mc="http://schemas.openxmlformats.org/markup-compatibility/2006">
          <mc:Choice Requires="x14">
            <control shapeId="35942" r:id="rId105" name="Check Box 102">
              <controlPr defaultSize="0" autoFill="0" autoLine="0" autoPict="0">
                <anchor moveWithCells="1">
                  <from>
                    <xdr:col>18</xdr:col>
                    <xdr:colOff>323850</xdr:colOff>
                    <xdr:row>217</xdr:row>
                    <xdr:rowOff>133350</xdr:rowOff>
                  </from>
                  <to>
                    <xdr:col>18</xdr:col>
                    <xdr:colOff>628650</xdr:colOff>
                    <xdr:row>217</xdr:row>
                    <xdr:rowOff>361950</xdr:rowOff>
                  </to>
                </anchor>
              </controlPr>
            </control>
          </mc:Choice>
        </mc:AlternateContent>
        <mc:AlternateContent xmlns:mc="http://schemas.openxmlformats.org/markup-compatibility/2006">
          <mc:Choice Requires="x14">
            <control shapeId="35943" r:id="rId106" name="Check Box 103">
              <controlPr defaultSize="0" autoFill="0" autoLine="0" autoPict="0">
                <anchor moveWithCells="1">
                  <from>
                    <xdr:col>18</xdr:col>
                    <xdr:colOff>323850</xdr:colOff>
                    <xdr:row>219</xdr:row>
                    <xdr:rowOff>133350</xdr:rowOff>
                  </from>
                  <to>
                    <xdr:col>18</xdr:col>
                    <xdr:colOff>628650</xdr:colOff>
                    <xdr:row>219</xdr:row>
                    <xdr:rowOff>361950</xdr:rowOff>
                  </to>
                </anchor>
              </controlPr>
            </control>
          </mc:Choice>
        </mc:AlternateContent>
        <mc:AlternateContent xmlns:mc="http://schemas.openxmlformats.org/markup-compatibility/2006">
          <mc:Choice Requires="x14">
            <control shapeId="35944" r:id="rId107" name="Check Box 104">
              <controlPr defaultSize="0" autoFill="0" autoLine="0" autoPict="0">
                <anchor moveWithCells="1">
                  <from>
                    <xdr:col>18</xdr:col>
                    <xdr:colOff>323850</xdr:colOff>
                    <xdr:row>221</xdr:row>
                    <xdr:rowOff>133350</xdr:rowOff>
                  </from>
                  <to>
                    <xdr:col>18</xdr:col>
                    <xdr:colOff>628650</xdr:colOff>
                    <xdr:row>221</xdr:row>
                    <xdr:rowOff>361950</xdr:rowOff>
                  </to>
                </anchor>
              </controlPr>
            </control>
          </mc:Choice>
        </mc:AlternateContent>
        <mc:AlternateContent xmlns:mc="http://schemas.openxmlformats.org/markup-compatibility/2006">
          <mc:Choice Requires="x14">
            <control shapeId="35945" r:id="rId108" name="Check Box 105">
              <controlPr defaultSize="0" autoFill="0" autoLine="0" autoPict="0">
                <anchor moveWithCells="1">
                  <from>
                    <xdr:col>18</xdr:col>
                    <xdr:colOff>323850</xdr:colOff>
                    <xdr:row>223</xdr:row>
                    <xdr:rowOff>238125</xdr:rowOff>
                  </from>
                  <to>
                    <xdr:col>18</xdr:col>
                    <xdr:colOff>628650</xdr:colOff>
                    <xdr:row>223</xdr:row>
                    <xdr:rowOff>485775</xdr:rowOff>
                  </to>
                </anchor>
              </controlPr>
            </control>
          </mc:Choice>
        </mc:AlternateContent>
        <mc:AlternateContent xmlns:mc="http://schemas.openxmlformats.org/markup-compatibility/2006">
          <mc:Choice Requires="x14">
            <control shapeId="35946" r:id="rId109" name="Check Box 106">
              <controlPr defaultSize="0" autoFill="0" autoLine="0" autoPict="0">
                <anchor moveWithCells="1">
                  <from>
                    <xdr:col>18</xdr:col>
                    <xdr:colOff>323850</xdr:colOff>
                    <xdr:row>224</xdr:row>
                    <xdr:rowOff>133350</xdr:rowOff>
                  </from>
                  <to>
                    <xdr:col>18</xdr:col>
                    <xdr:colOff>628650</xdr:colOff>
                    <xdr:row>224</xdr:row>
                    <xdr:rowOff>361950</xdr:rowOff>
                  </to>
                </anchor>
              </controlPr>
            </control>
          </mc:Choice>
        </mc:AlternateContent>
        <mc:AlternateContent xmlns:mc="http://schemas.openxmlformats.org/markup-compatibility/2006">
          <mc:Choice Requires="x14">
            <control shapeId="35947" r:id="rId110" name="Check Box 107">
              <controlPr defaultSize="0" autoFill="0" autoLine="0" autoPict="0">
                <anchor moveWithCells="1">
                  <from>
                    <xdr:col>18</xdr:col>
                    <xdr:colOff>323850</xdr:colOff>
                    <xdr:row>226</xdr:row>
                    <xdr:rowOff>142875</xdr:rowOff>
                  </from>
                  <to>
                    <xdr:col>18</xdr:col>
                    <xdr:colOff>628650</xdr:colOff>
                    <xdr:row>226</xdr:row>
                    <xdr:rowOff>371475</xdr:rowOff>
                  </to>
                </anchor>
              </controlPr>
            </control>
          </mc:Choice>
        </mc:AlternateContent>
        <mc:AlternateContent xmlns:mc="http://schemas.openxmlformats.org/markup-compatibility/2006">
          <mc:Choice Requires="x14">
            <control shapeId="35948" r:id="rId111" name="Check Box 108">
              <controlPr defaultSize="0" autoFill="0" autoLine="0" autoPict="0">
                <anchor moveWithCells="1">
                  <from>
                    <xdr:col>18</xdr:col>
                    <xdr:colOff>323850</xdr:colOff>
                    <xdr:row>233</xdr:row>
                    <xdr:rowOff>133350</xdr:rowOff>
                  </from>
                  <to>
                    <xdr:col>18</xdr:col>
                    <xdr:colOff>628650</xdr:colOff>
                    <xdr:row>233</xdr:row>
                    <xdr:rowOff>361950</xdr:rowOff>
                  </to>
                </anchor>
              </controlPr>
            </control>
          </mc:Choice>
        </mc:AlternateContent>
        <mc:AlternateContent xmlns:mc="http://schemas.openxmlformats.org/markup-compatibility/2006">
          <mc:Choice Requires="x14">
            <control shapeId="35949" r:id="rId112" name="Check Box 109">
              <controlPr defaultSize="0" autoFill="0" autoLine="0" autoPict="0">
                <anchor moveWithCells="1">
                  <from>
                    <xdr:col>18</xdr:col>
                    <xdr:colOff>323850</xdr:colOff>
                    <xdr:row>236</xdr:row>
                    <xdr:rowOff>133350</xdr:rowOff>
                  </from>
                  <to>
                    <xdr:col>18</xdr:col>
                    <xdr:colOff>628650</xdr:colOff>
                    <xdr:row>236</xdr:row>
                    <xdr:rowOff>361950</xdr:rowOff>
                  </to>
                </anchor>
              </controlPr>
            </control>
          </mc:Choice>
        </mc:AlternateContent>
        <mc:AlternateContent xmlns:mc="http://schemas.openxmlformats.org/markup-compatibility/2006">
          <mc:Choice Requires="x14">
            <control shapeId="35950" r:id="rId113" name="Check Box 110">
              <controlPr defaultSize="0" autoFill="0" autoLine="0" autoPict="0">
                <anchor moveWithCells="1">
                  <from>
                    <xdr:col>18</xdr:col>
                    <xdr:colOff>323850</xdr:colOff>
                    <xdr:row>237</xdr:row>
                    <xdr:rowOff>133350</xdr:rowOff>
                  </from>
                  <to>
                    <xdr:col>18</xdr:col>
                    <xdr:colOff>628650</xdr:colOff>
                    <xdr:row>237</xdr:row>
                    <xdr:rowOff>361950</xdr:rowOff>
                  </to>
                </anchor>
              </controlPr>
            </control>
          </mc:Choice>
        </mc:AlternateContent>
        <mc:AlternateContent xmlns:mc="http://schemas.openxmlformats.org/markup-compatibility/2006">
          <mc:Choice Requires="x14">
            <control shapeId="35951" r:id="rId114" name="Check Box 111">
              <controlPr defaultSize="0" autoFill="0" autoLine="0" autoPict="0">
                <anchor moveWithCells="1">
                  <from>
                    <xdr:col>18</xdr:col>
                    <xdr:colOff>323850</xdr:colOff>
                    <xdr:row>238</xdr:row>
                    <xdr:rowOff>133350</xdr:rowOff>
                  </from>
                  <to>
                    <xdr:col>18</xdr:col>
                    <xdr:colOff>628650</xdr:colOff>
                    <xdr:row>238</xdr:row>
                    <xdr:rowOff>361950</xdr:rowOff>
                  </to>
                </anchor>
              </controlPr>
            </control>
          </mc:Choice>
        </mc:AlternateContent>
        <mc:AlternateContent xmlns:mc="http://schemas.openxmlformats.org/markup-compatibility/2006">
          <mc:Choice Requires="x14">
            <control shapeId="35952" r:id="rId115" name="Check Box 112">
              <controlPr defaultSize="0" autoFill="0" autoLine="0" autoPict="0">
                <anchor moveWithCells="1">
                  <from>
                    <xdr:col>18</xdr:col>
                    <xdr:colOff>323850</xdr:colOff>
                    <xdr:row>241</xdr:row>
                    <xdr:rowOff>314325</xdr:rowOff>
                  </from>
                  <to>
                    <xdr:col>18</xdr:col>
                    <xdr:colOff>628650</xdr:colOff>
                    <xdr:row>241</xdr:row>
                    <xdr:rowOff>533400</xdr:rowOff>
                  </to>
                </anchor>
              </controlPr>
            </control>
          </mc:Choice>
        </mc:AlternateContent>
        <mc:AlternateContent xmlns:mc="http://schemas.openxmlformats.org/markup-compatibility/2006">
          <mc:Choice Requires="x14">
            <control shapeId="35953" r:id="rId116" name="Check Box 113">
              <controlPr defaultSize="0" autoFill="0" autoLine="0" autoPict="0">
                <anchor moveWithCells="1">
                  <from>
                    <xdr:col>18</xdr:col>
                    <xdr:colOff>323850</xdr:colOff>
                    <xdr:row>242</xdr:row>
                    <xdr:rowOff>266700</xdr:rowOff>
                  </from>
                  <to>
                    <xdr:col>18</xdr:col>
                    <xdr:colOff>628650</xdr:colOff>
                    <xdr:row>242</xdr:row>
                    <xdr:rowOff>495300</xdr:rowOff>
                  </to>
                </anchor>
              </controlPr>
            </control>
          </mc:Choice>
        </mc:AlternateContent>
        <mc:AlternateContent xmlns:mc="http://schemas.openxmlformats.org/markup-compatibility/2006">
          <mc:Choice Requires="x14">
            <control shapeId="35954" r:id="rId117" name="Check Box 114">
              <controlPr defaultSize="0" autoFill="0" autoLine="0" autoPict="0">
                <anchor moveWithCells="1">
                  <from>
                    <xdr:col>18</xdr:col>
                    <xdr:colOff>323850</xdr:colOff>
                    <xdr:row>243</xdr:row>
                    <xdr:rowOff>247650</xdr:rowOff>
                  </from>
                  <to>
                    <xdr:col>18</xdr:col>
                    <xdr:colOff>628650</xdr:colOff>
                    <xdr:row>243</xdr:row>
                    <xdr:rowOff>485775</xdr:rowOff>
                  </to>
                </anchor>
              </controlPr>
            </control>
          </mc:Choice>
        </mc:AlternateContent>
        <mc:AlternateContent xmlns:mc="http://schemas.openxmlformats.org/markup-compatibility/2006">
          <mc:Choice Requires="x14">
            <control shapeId="35955" r:id="rId118" name="Check Box 115">
              <controlPr defaultSize="0" autoFill="0" autoLine="0" autoPict="0">
                <anchor moveWithCells="1">
                  <from>
                    <xdr:col>18</xdr:col>
                    <xdr:colOff>323850</xdr:colOff>
                    <xdr:row>244</xdr:row>
                    <xdr:rowOff>219075</xdr:rowOff>
                  </from>
                  <to>
                    <xdr:col>18</xdr:col>
                    <xdr:colOff>628650</xdr:colOff>
                    <xdr:row>244</xdr:row>
                    <xdr:rowOff>447675</xdr:rowOff>
                  </to>
                </anchor>
              </controlPr>
            </control>
          </mc:Choice>
        </mc:AlternateContent>
        <mc:AlternateContent xmlns:mc="http://schemas.openxmlformats.org/markup-compatibility/2006">
          <mc:Choice Requires="x14">
            <control shapeId="35956" r:id="rId119" name="Check Box 116">
              <controlPr defaultSize="0" autoFill="0" autoLine="0" autoPict="0">
                <anchor moveWithCells="1">
                  <from>
                    <xdr:col>18</xdr:col>
                    <xdr:colOff>304800</xdr:colOff>
                    <xdr:row>282</xdr:row>
                    <xdr:rowOff>142875</xdr:rowOff>
                  </from>
                  <to>
                    <xdr:col>18</xdr:col>
                    <xdr:colOff>609600</xdr:colOff>
                    <xdr:row>282</xdr:row>
                    <xdr:rowOff>371475</xdr:rowOff>
                  </to>
                </anchor>
              </controlPr>
            </control>
          </mc:Choice>
        </mc:AlternateContent>
        <mc:AlternateContent xmlns:mc="http://schemas.openxmlformats.org/markup-compatibility/2006">
          <mc:Choice Requires="x14">
            <control shapeId="35957" r:id="rId120" name="Check Box 117">
              <controlPr defaultSize="0" autoFill="0" autoLine="0" autoPict="0">
                <anchor moveWithCells="1">
                  <from>
                    <xdr:col>18</xdr:col>
                    <xdr:colOff>314325</xdr:colOff>
                    <xdr:row>284</xdr:row>
                    <xdr:rowOff>228600</xdr:rowOff>
                  </from>
                  <to>
                    <xdr:col>18</xdr:col>
                    <xdr:colOff>619125</xdr:colOff>
                    <xdr:row>284</xdr:row>
                    <xdr:rowOff>466725</xdr:rowOff>
                  </to>
                </anchor>
              </controlPr>
            </control>
          </mc:Choice>
        </mc:AlternateContent>
        <mc:AlternateContent xmlns:mc="http://schemas.openxmlformats.org/markup-compatibility/2006">
          <mc:Choice Requires="x14">
            <control shapeId="35958" r:id="rId121" name="Check Box 118">
              <controlPr defaultSize="0" autoFill="0" autoLine="0" autoPict="0">
                <anchor moveWithCells="1">
                  <from>
                    <xdr:col>18</xdr:col>
                    <xdr:colOff>314325</xdr:colOff>
                    <xdr:row>286</xdr:row>
                    <xdr:rowOff>247650</xdr:rowOff>
                  </from>
                  <to>
                    <xdr:col>18</xdr:col>
                    <xdr:colOff>619125</xdr:colOff>
                    <xdr:row>286</xdr:row>
                    <xdr:rowOff>485775</xdr:rowOff>
                  </to>
                </anchor>
              </controlPr>
            </control>
          </mc:Choice>
        </mc:AlternateContent>
        <mc:AlternateContent xmlns:mc="http://schemas.openxmlformats.org/markup-compatibility/2006">
          <mc:Choice Requires="x14">
            <control shapeId="35959" r:id="rId122" name="Check Box 119">
              <controlPr defaultSize="0" autoFill="0" autoLine="0" autoPict="0">
                <anchor moveWithCells="1">
                  <from>
                    <xdr:col>18</xdr:col>
                    <xdr:colOff>323850</xdr:colOff>
                    <xdr:row>234</xdr:row>
                    <xdr:rowOff>209550</xdr:rowOff>
                  </from>
                  <to>
                    <xdr:col>18</xdr:col>
                    <xdr:colOff>628650</xdr:colOff>
                    <xdr:row>234</xdr:row>
                    <xdr:rowOff>438150</xdr:rowOff>
                  </to>
                </anchor>
              </controlPr>
            </control>
          </mc:Choice>
        </mc:AlternateContent>
        <mc:AlternateContent xmlns:mc="http://schemas.openxmlformats.org/markup-compatibility/2006">
          <mc:Choice Requires="x14">
            <control shapeId="35960" r:id="rId123" name="Check Box 120">
              <controlPr defaultSize="0" autoFill="0" autoLine="0" autoPict="0">
                <anchor moveWithCells="1">
                  <from>
                    <xdr:col>18</xdr:col>
                    <xdr:colOff>304800</xdr:colOff>
                    <xdr:row>257</xdr:row>
                    <xdr:rowOff>133350</xdr:rowOff>
                  </from>
                  <to>
                    <xdr:col>18</xdr:col>
                    <xdr:colOff>609600</xdr:colOff>
                    <xdr:row>257</xdr:row>
                    <xdr:rowOff>342900</xdr:rowOff>
                  </to>
                </anchor>
              </controlPr>
            </control>
          </mc:Choice>
        </mc:AlternateContent>
        <mc:AlternateContent xmlns:mc="http://schemas.openxmlformats.org/markup-compatibility/2006">
          <mc:Choice Requires="x14">
            <control shapeId="35961" r:id="rId124" name="Check Box 121">
              <controlPr defaultSize="0" autoFill="0" autoLine="0" autoPict="0">
                <anchor moveWithCells="1">
                  <from>
                    <xdr:col>18</xdr:col>
                    <xdr:colOff>304800</xdr:colOff>
                    <xdr:row>258</xdr:row>
                    <xdr:rowOff>133350</xdr:rowOff>
                  </from>
                  <to>
                    <xdr:col>18</xdr:col>
                    <xdr:colOff>609600</xdr:colOff>
                    <xdr:row>258</xdr:row>
                    <xdr:rowOff>342900</xdr:rowOff>
                  </to>
                </anchor>
              </controlPr>
            </control>
          </mc:Choice>
        </mc:AlternateContent>
        <mc:AlternateContent xmlns:mc="http://schemas.openxmlformats.org/markup-compatibility/2006">
          <mc:Choice Requires="x14">
            <control shapeId="35962" r:id="rId125" name="Check Box 122">
              <controlPr defaultSize="0" autoFill="0" autoLine="0" autoPict="0">
                <anchor moveWithCells="1">
                  <from>
                    <xdr:col>18</xdr:col>
                    <xdr:colOff>314325</xdr:colOff>
                    <xdr:row>260</xdr:row>
                    <xdr:rowOff>228600</xdr:rowOff>
                  </from>
                  <to>
                    <xdr:col>18</xdr:col>
                    <xdr:colOff>619125</xdr:colOff>
                    <xdr:row>260</xdr:row>
                    <xdr:rowOff>457200</xdr:rowOff>
                  </to>
                </anchor>
              </controlPr>
            </control>
          </mc:Choice>
        </mc:AlternateContent>
        <mc:AlternateContent xmlns:mc="http://schemas.openxmlformats.org/markup-compatibility/2006">
          <mc:Choice Requires="x14">
            <control shapeId="35963" r:id="rId126" name="Check Box 123">
              <controlPr defaultSize="0" autoFill="0" autoLine="0" autoPict="0">
                <anchor moveWithCells="1">
                  <from>
                    <xdr:col>18</xdr:col>
                    <xdr:colOff>314325</xdr:colOff>
                    <xdr:row>262</xdr:row>
                    <xdr:rowOff>123825</xdr:rowOff>
                  </from>
                  <to>
                    <xdr:col>18</xdr:col>
                    <xdr:colOff>619125</xdr:colOff>
                    <xdr:row>262</xdr:row>
                    <xdr:rowOff>342900</xdr:rowOff>
                  </to>
                </anchor>
              </controlPr>
            </control>
          </mc:Choice>
        </mc:AlternateContent>
        <mc:AlternateContent xmlns:mc="http://schemas.openxmlformats.org/markup-compatibility/2006">
          <mc:Choice Requires="x14">
            <control shapeId="35964" r:id="rId127" name="Check Box 124">
              <controlPr defaultSize="0" autoFill="0" autoLine="0" autoPict="0">
                <anchor moveWithCells="1">
                  <from>
                    <xdr:col>18</xdr:col>
                    <xdr:colOff>304800</xdr:colOff>
                    <xdr:row>264</xdr:row>
                    <xdr:rowOff>257175</xdr:rowOff>
                  </from>
                  <to>
                    <xdr:col>18</xdr:col>
                    <xdr:colOff>609600</xdr:colOff>
                    <xdr:row>264</xdr:row>
                    <xdr:rowOff>485775</xdr:rowOff>
                  </to>
                </anchor>
              </controlPr>
            </control>
          </mc:Choice>
        </mc:AlternateContent>
        <mc:AlternateContent xmlns:mc="http://schemas.openxmlformats.org/markup-compatibility/2006">
          <mc:Choice Requires="x14">
            <control shapeId="35965" r:id="rId128" name="Check Box 125">
              <controlPr defaultSize="0" autoFill="0" autoLine="0" autoPict="0">
                <anchor moveWithCells="1">
                  <from>
                    <xdr:col>18</xdr:col>
                    <xdr:colOff>304800</xdr:colOff>
                    <xdr:row>266</xdr:row>
                    <xdr:rowOff>238125</xdr:rowOff>
                  </from>
                  <to>
                    <xdr:col>18</xdr:col>
                    <xdr:colOff>609600</xdr:colOff>
                    <xdr:row>266</xdr:row>
                    <xdr:rowOff>466725</xdr:rowOff>
                  </to>
                </anchor>
              </controlPr>
            </control>
          </mc:Choice>
        </mc:AlternateContent>
        <mc:AlternateContent xmlns:mc="http://schemas.openxmlformats.org/markup-compatibility/2006">
          <mc:Choice Requires="x14">
            <control shapeId="35966" r:id="rId129" name="Check Box 126">
              <controlPr defaultSize="0" autoFill="0" autoLine="0" autoPict="0">
                <anchor moveWithCells="1">
                  <from>
                    <xdr:col>18</xdr:col>
                    <xdr:colOff>304800</xdr:colOff>
                    <xdr:row>270</xdr:row>
                    <xdr:rowOff>390525</xdr:rowOff>
                  </from>
                  <to>
                    <xdr:col>18</xdr:col>
                    <xdr:colOff>609600</xdr:colOff>
                    <xdr:row>270</xdr:row>
                    <xdr:rowOff>609600</xdr:rowOff>
                  </to>
                </anchor>
              </controlPr>
            </control>
          </mc:Choice>
        </mc:AlternateContent>
        <mc:AlternateContent xmlns:mc="http://schemas.openxmlformats.org/markup-compatibility/2006">
          <mc:Choice Requires="x14">
            <control shapeId="35967" r:id="rId130" name="Check Box 127">
              <controlPr defaultSize="0" autoFill="0" autoLine="0" autoPict="0">
                <anchor moveWithCells="1">
                  <from>
                    <xdr:col>18</xdr:col>
                    <xdr:colOff>304800</xdr:colOff>
                    <xdr:row>271</xdr:row>
                    <xdr:rowOff>390525</xdr:rowOff>
                  </from>
                  <to>
                    <xdr:col>18</xdr:col>
                    <xdr:colOff>609600</xdr:colOff>
                    <xdr:row>271</xdr:row>
                    <xdr:rowOff>609600</xdr:rowOff>
                  </to>
                </anchor>
              </controlPr>
            </control>
          </mc:Choice>
        </mc:AlternateContent>
        <mc:AlternateContent xmlns:mc="http://schemas.openxmlformats.org/markup-compatibility/2006">
          <mc:Choice Requires="x14">
            <control shapeId="35968" r:id="rId131" name="Check Box 128">
              <controlPr defaultSize="0" autoFill="0" autoLine="0" autoPict="0">
                <anchor moveWithCells="1">
                  <from>
                    <xdr:col>18</xdr:col>
                    <xdr:colOff>304800</xdr:colOff>
                    <xdr:row>272</xdr:row>
                    <xdr:rowOff>238125</xdr:rowOff>
                  </from>
                  <to>
                    <xdr:col>18</xdr:col>
                    <xdr:colOff>609600</xdr:colOff>
                    <xdr:row>272</xdr:row>
                    <xdr:rowOff>466725</xdr:rowOff>
                  </to>
                </anchor>
              </controlPr>
            </control>
          </mc:Choice>
        </mc:AlternateContent>
        <mc:AlternateContent xmlns:mc="http://schemas.openxmlformats.org/markup-compatibility/2006">
          <mc:Choice Requires="x14">
            <control shapeId="35969" r:id="rId132" name="Check Box 129">
              <controlPr defaultSize="0" autoFill="0" autoLine="0" autoPict="0">
                <anchor moveWithCells="1">
                  <from>
                    <xdr:col>18</xdr:col>
                    <xdr:colOff>304800</xdr:colOff>
                    <xdr:row>267</xdr:row>
                    <xdr:rowOff>238125</xdr:rowOff>
                  </from>
                  <to>
                    <xdr:col>18</xdr:col>
                    <xdr:colOff>609600</xdr:colOff>
                    <xdr:row>267</xdr:row>
                    <xdr:rowOff>466725</xdr:rowOff>
                  </to>
                </anchor>
              </controlPr>
            </control>
          </mc:Choice>
        </mc:AlternateContent>
        <mc:AlternateContent xmlns:mc="http://schemas.openxmlformats.org/markup-compatibility/2006">
          <mc:Choice Requires="x14">
            <control shapeId="35970" r:id="rId133" name="Check Box 130">
              <controlPr defaultSize="0" autoFill="0" autoLine="0" autoPict="0">
                <anchor moveWithCells="1">
                  <from>
                    <xdr:col>18</xdr:col>
                    <xdr:colOff>304800</xdr:colOff>
                    <xdr:row>268</xdr:row>
                    <xdr:rowOff>238125</xdr:rowOff>
                  </from>
                  <to>
                    <xdr:col>18</xdr:col>
                    <xdr:colOff>609600</xdr:colOff>
                    <xdr:row>268</xdr:row>
                    <xdr:rowOff>466725</xdr:rowOff>
                  </to>
                </anchor>
              </controlPr>
            </control>
          </mc:Choice>
        </mc:AlternateContent>
        <mc:AlternateContent xmlns:mc="http://schemas.openxmlformats.org/markup-compatibility/2006">
          <mc:Choice Requires="x14">
            <control shapeId="35971" r:id="rId134" name="Check Box 131">
              <controlPr defaultSize="0" autoFill="0" autoLine="0" autoPict="0">
                <anchor moveWithCells="1">
                  <from>
                    <xdr:col>18</xdr:col>
                    <xdr:colOff>304800</xdr:colOff>
                    <xdr:row>269</xdr:row>
                    <xdr:rowOff>238125</xdr:rowOff>
                  </from>
                  <to>
                    <xdr:col>18</xdr:col>
                    <xdr:colOff>609600</xdr:colOff>
                    <xdr:row>269</xdr:row>
                    <xdr:rowOff>466725</xdr:rowOff>
                  </to>
                </anchor>
              </controlPr>
            </control>
          </mc:Choice>
        </mc:AlternateContent>
        <mc:AlternateContent xmlns:mc="http://schemas.openxmlformats.org/markup-compatibility/2006">
          <mc:Choice Requires="x14">
            <control shapeId="35972" r:id="rId135" name="Check Box 132">
              <controlPr defaultSize="0" autoFill="0" autoLine="0" autoPict="0">
                <anchor moveWithCells="1">
                  <from>
                    <xdr:col>18</xdr:col>
                    <xdr:colOff>304800</xdr:colOff>
                    <xdr:row>273</xdr:row>
                    <xdr:rowOff>295275</xdr:rowOff>
                  </from>
                  <to>
                    <xdr:col>18</xdr:col>
                    <xdr:colOff>609600</xdr:colOff>
                    <xdr:row>273</xdr:row>
                    <xdr:rowOff>523875</xdr:rowOff>
                  </to>
                </anchor>
              </controlPr>
            </control>
          </mc:Choice>
        </mc:AlternateContent>
        <mc:AlternateContent xmlns:mc="http://schemas.openxmlformats.org/markup-compatibility/2006">
          <mc:Choice Requires="x14">
            <control shapeId="35973" r:id="rId136" name="Check Box 133">
              <controlPr defaultSize="0" autoFill="0" autoLine="0" autoPict="0">
                <anchor moveWithCells="1">
                  <from>
                    <xdr:col>18</xdr:col>
                    <xdr:colOff>304800</xdr:colOff>
                    <xdr:row>274</xdr:row>
                    <xdr:rowOff>238125</xdr:rowOff>
                  </from>
                  <to>
                    <xdr:col>18</xdr:col>
                    <xdr:colOff>609600</xdr:colOff>
                    <xdr:row>274</xdr:row>
                    <xdr:rowOff>466725</xdr:rowOff>
                  </to>
                </anchor>
              </controlPr>
            </control>
          </mc:Choice>
        </mc:AlternateContent>
        <mc:AlternateContent xmlns:mc="http://schemas.openxmlformats.org/markup-compatibility/2006">
          <mc:Choice Requires="x14">
            <control shapeId="35974" r:id="rId137" name="Check Box 134">
              <controlPr defaultSize="0" autoFill="0" autoLine="0" autoPict="0">
                <anchor moveWithCells="1">
                  <from>
                    <xdr:col>18</xdr:col>
                    <xdr:colOff>314325</xdr:colOff>
                    <xdr:row>283</xdr:row>
                    <xdr:rowOff>295275</xdr:rowOff>
                  </from>
                  <to>
                    <xdr:col>18</xdr:col>
                    <xdr:colOff>619125</xdr:colOff>
                    <xdr:row>283</xdr:row>
                    <xdr:rowOff>523875</xdr:rowOff>
                  </to>
                </anchor>
              </controlPr>
            </control>
          </mc:Choice>
        </mc:AlternateContent>
        <mc:AlternateContent xmlns:mc="http://schemas.openxmlformats.org/markup-compatibility/2006">
          <mc:Choice Requires="x14">
            <control shapeId="35975" r:id="rId138" name="Check Box 135">
              <controlPr defaultSize="0" autoFill="0" autoLine="0" autoPict="0">
                <anchor moveWithCells="1">
                  <from>
                    <xdr:col>18</xdr:col>
                    <xdr:colOff>314325</xdr:colOff>
                    <xdr:row>287</xdr:row>
                    <xdr:rowOff>228600</xdr:rowOff>
                  </from>
                  <to>
                    <xdr:col>18</xdr:col>
                    <xdr:colOff>619125</xdr:colOff>
                    <xdr:row>287</xdr:row>
                    <xdr:rowOff>466725</xdr:rowOff>
                  </to>
                </anchor>
              </controlPr>
            </control>
          </mc:Choice>
        </mc:AlternateContent>
        <mc:AlternateContent xmlns:mc="http://schemas.openxmlformats.org/markup-compatibility/2006">
          <mc:Choice Requires="x14">
            <control shapeId="35976" r:id="rId139" name="Check Box 136">
              <controlPr defaultSize="0" autoFill="0" autoLine="0" autoPict="0">
                <anchor moveWithCells="1">
                  <from>
                    <xdr:col>18</xdr:col>
                    <xdr:colOff>314325</xdr:colOff>
                    <xdr:row>295</xdr:row>
                    <xdr:rowOff>457200</xdr:rowOff>
                  </from>
                  <to>
                    <xdr:col>18</xdr:col>
                    <xdr:colOff>628650</xdr:colOff>
                    <xdr:row>295</xdr:row>
                    <xdr:rowOff>676275</xdr:rowOff>
                  </to>
                </anchor>
              </controlPr>
            </control>
          </mc:Choice>
        </mc:AlternateContent>
        <mc:AlternateContent xmlns:mc="http://schemas.openxmlformats.org/markup-compatibility/2006">
          <mc:Choice Requires="x14">
            <control shapeId="35977" r:id="rId140" name="Check Box 137">
              <controlPr defaultSize="0" autoFill="0" autoLine="0" autoPict="0">
                <anchor moveWithCells="1">
                  <from>
                    <xdr:col>18</xdr:col>
                    <xdr:colOff>314325</xdr:colOff>
                    <xdr:row>294</xdr:row>
                    <xdr:rowOff>152400</xdr:rowOff>
                  </from>
                  <to>
                    <xdr:col>18</xdr:col>
                    <xdr:colOff>628650</xdr:colOff>
                    <xdr:row>294</xdr:row>
                    <xdr:rowOff>371475</xdr:rowOff>
                  </to>
                </anchor>
              </controlPr>
            </control>
          </mc:Choice>
        </mc:AlternateContent>
        <mc:AlternateContent xmlns:mc="http://schemas.openxmlformats.org/markup-compatibility/2006">
          <mc:Choice Requires="x14">
            <control shapeId="35978" r:id="rId141" name="Check Box 138">
              <controlPr defaultSize="0" autoFill="0" autoLine="0" autoPict="0">
                <anchor moveWithCells="1">
                  <from>
                    <xdr:col>18</xdr:col>
                    <xdr:colOff>304800</xdr:colOff>
                    <xdr:row>296</xdr:row>
                    <xdr:rowOff>228600</xdr:rowOff>
                  </from>
                  <to>
                    <xdr:col>18</xdr:col>
                    <xdr:colOff>609600</xdr:colOff>
                    <xdr:row>296</xdr:row>
                    <xdr:rowOff>457200</xdr:rowOff>
                  </to>
                </anchor>
              </controlPr>
            </control>
          </mc:Choice>
        </mc:AlternateContent>
        <mc:AlternateContent xmlns:mc="http://schemas.openxmlformats.org/markup-compatibility/2006">
          <mc:Choice Requires="x14">
            <control shapeId="35979" r:id="rId142" name="Check Box 139">
              <controlPr defaultSize="0" autoFill="0" autoLine="0" autoPict="0">
                <anchor moveWithCells="1">
                  <from>
                    <xdr:col>18</xdr:col>
                    <xdr:colOff>314325</xdr:colOff>
                    <xdr:row>327</xdr:row>
                    <xdr:rowOff>152400</xdr:rowOff>
                  </from>
                  <to>
                    <xdr:col>18</xdr:col>
                    <xdr:colOff>628650</xdr:colOff>
                    <xdr:row>327</xdr:row>
                    <xdr:rowOff>371475</xdr:rowOff>
                  </to>
                </anchor>
              </controlPr>
            </control>
          </mc:Choice>
        </mc:AlternateContent>
        <mc:AlternateContent xmlns:mc="http://schemas.openxmlformats.org/markup-compatibility/2006">
          <mc:Choice Requires="x14">
            <control shapeId="35980" r:id="rId143" name="Check Box 140">
              <controlPr defaultSize="0" autoFill="0" autoLine="0" autoPict="0">
                <anchor moveWithCells="1">
                  <from>
                    <xdr:col>18</xdr:col>
                    <xdr:colOff>314325</xdr:colOff>
                    <xdr:row>261</xdr:row>
                    <xdr:rowOff>190500</xdr:rowOff>
                  </from>
                  <to>
                    <xdr:col>18</xdr:col>
                    <xdr:colOff>619125</xdr:colOff>
                    <xdr:row>261</xdr:row>
                    <xdr:rowOff>419100</xdr:rowOff>
                  </to>
                </anchor>
              </controlPr>
            </control>
          </mc:Choice>
        </mc:AlternateContent>
        <mc:AlternateContent xmlns:mc="http://schemas.openxmlformats.org/markup-compatibility/2006">
          <mc:Choice Requires="x14">
            <control shapeId="35981" r:id="rId144" name="Check Box 141">
              <controlPr defaultSize="0" autoFill="0" autoLine="0" autoPict="0">
                <anchor moveWithCells="1">
                  <from>
                    <xdr:col>18</xdr:col>
                    <xdr:colOff>304800</xdr:colOff>
                    <xdr:row>275</xdr:row>
                    <xdr:rowOff>238125</xdr:rowOff>
                  </from>
                  <to>
                    <xdr:col>18</xdr:col>
                    <xdr:colOff>609600</xdr:colOff>
                    <xdr:row>275</xdr:row>
                    <xdr:rowOff>466725</xdr:rowOff>
                  </to>
                </anchor>
              </controlPr>
            </control>
          </mc:Choice>
        </mc:AlternateContent>
        <mc:AlternateContent xmlns:mc="http://schemas.openxmlformats.org/markup-compatibility/2006">
          <mc:Choice Requires="x14">
            <control shapeId="35982" r:id="rId145" name="Check Box 142">
              <controlPr defaultSize="0" autoFill="0" autoLine="0" autoPict="0">
                <anchor moveWithCells="1">
                  <from>
                    <xdr:col>18</xdr:col>
                    <xdr:colOff>304800</xdr:colOff>
                    <xdr:row>297</xdr:row>
                    <xdr:rowOff>228600</xdr:rowOff>
                  </from>
                  <to>
                    <xdr:col>18</xdr:col>
                    <xdr:colOff>609600</xdr:colOff>
                    <xdr:row>297</xdr:row>
                    <xdr:rowOff>457200</xdr:rowOff>
                  </to>
                </anchor>
              </controlPr>
            </control>
          </mc:Choice>
        </mc:AlternateContent>
        <mc:AlternateContent xmlns:mc="http://schemas.openxmlformats.org/markup-compatibility/2006">
          <mc:Choice Requires="x14">
            <control shapeId="35983" r:id="rId146" name="Check Box 143">
              <controlPr defaultSize="0" autoFill="0" autoLine="0" autoPict="0">
                <anchor moveWithCells="1">
                  <from>
                    <xdr:col>18</xdr:col>
                    <xdr:colOff>304800</xdr:colOff>
                    <xdr:row>299</xdr:row>
                    <xdr:rowOff>228600</xdr:rowOff>
                  </from>
                  <to>
                    <xdr:col>18</xdr:col>
                    <xdr:colOff>609600</xdr:colOff>
                    <xdr:row>299</xdr:row>
                    <xdr:rowOff>457200</xdr:rowOff>
                  </to>
                </anchor>
              </controlPr>
            </control>
          </mc:Choice>
        </mc:AlternateContent>
        <mc:AlternateContent xmlns:mc="http://schemas.openxmlformats.org/markup-compatibility/2006">
          <mc:Choice Requires="x14">
            <control shapeId="35984" r:id="rId147" name="Check Box 144">
              <controlPr defaultSize="0" autoFill="0" autoLine="0" autoPict="0">
                <anchor moveWithCells="1">
                  <from>
                    <xdr:col>18</xdr:col>
                    <xdr:colOff>304800</xdr:colOff>
                    <xdr:row>300</xdr:row>
                    <xdr:rowOff>228600</xdr:rowOff>
                  </from>
                  <to>
                    <xdr:col>18</xdr:col>
                    <xdr:colOff>609600</xdr:colOff>
                    <xdr:row>300</xdr:row>
                    <xdr:rowOff>457200</xdr:rowOff>
                  </to>
                </anchor>
              </controlPr>
            </control>
          </mc:Choice>
        </mc:AlternateContent>
        <mc:AlternateContent xmlns:mc="http://schemas.openxmlformats.org/markup-compatibility/2006">
          <mc:Choice Requires="x14">
            <control shapeId="35985" r:id="rId148" name="Check Box 145">
              <controlPr defaultSize="0" autoFill="0" autoLine="0" autoPict="0">
                <anchor moveWithCells="1">
                  <from>
                    <xdr:col>18</xdr:col>
                    <xdr:colOff>304800</xdr:colOff>
                    <xdr:row>307</xdr:row>
                    <xdr:rowOff>228600</xdr:rowOff>
                  </from>
                  <to>
                    <xdr:col>18</xdr:col>
                    <xdr:colOff>609600</xdr:colOff>
                    <xdr:row>307</xdr:row>
                    <xdr:rowOff>457200</xdr:rowOff>
                  </to>
                </anchor>
              </controlPr>
            </control>
          </mc:Choice>
        </mc:AlternateContent>
        <mc:AlternateContent xmlns:mc="http://schemas.openxmlformats.org/markup-compatibility/2006">
          <mc:Choice Requires="x14">
            <control shapeId="35986" r:id="rId149" name="Check Box 146">
              <controlPr defaultSize="0" autoFill="0" autoLine="0" autoPict="0">
                <anchor moveWithCells="1">
                  <from>
                    <xdr:col>18</xdr:col>
                    <xdr:colOff>304800</xdr:colOff>
                    <xdr:row>309</xdr:row>
                    <xdr:rowOff>228600</xdr:rowOff>
                  </from>
                  <to>
                    <xdr:col>18</xdr:col>
                    <xdr:colOff>609600</xdr:colOff>
                    <xdr:row>309</xdr:row>
                    <xdr:rowOff>457200</xdr:rowOff>
                  </to>
                </anchor>
              </controlPr>
            </control>
          </mc:Choice>
        </mc:AlternateContent>
        <mc:AlternateContent xmlns:mc="http://schemas.openxmlformats.org/markup-compatibility/2006">
          <mc:Choice Requires="x14">
            <control shapeId="35987" r:id="rId150" name="Check Box 147">
              <controlPr defaultSize="0" autoFill="0" autoLine="0" autoPict="0">
                <anchor moveWithCells="1">
                  <from>
                    <xdr:col>18</xdr:col>
                    <xdr:colOff>304800</xdr:colOff>
                    <xdr:row>310</xdr:row>
                    <xdr:rowOff>228600</xdr:rowOff>
                  </from>
                  <to>
                    <xdr:col>18</xdr:col>
                    <xdr:colOff>609600</xdr:colOff>
                    <xdr:row>310</xdr:row>
                    <xdr:rowOff>457200</xdr:rowOff>
                  </to>
                </anchor>
              </controlPr>
            </control>
          </mc:Choice>
        </mc:AlternateContent>
        <mc:AlternateContent xmlns:mc="http://schemas.openxmlformats.org/markup-compatibility/2006">
          <mc:Choice Requires="x14">
            <control shapeId="35988" r:id="rId151" name="Check Box 148">
              <controlPr defaultSize="0" autoFill="0" autoLine="0" autoPict="0">
                <anchor moveWithCells="1">
                  <from>
                    <xdr:col>18</xdr:col>
                    <xdr:colOff>304800</xdr:colOff>
                    <xdr:row>311</xdr:row>
                    <xdr:rowOff>133350</xdr:rowOff>
                  </from>
                  <to>
                    <xdr:col>18</xdr:col>
                    <xdr:colOff>609600</xdr:colOff>
                    <xdr:row>311</xdr:row>
                    <xdr:rowOff>342900</xdr:rowOff>
                  </to>
                </anchor>
              </controlPr>
            </control>
          </mc:Choice>
        </mc:AlternateContent>
        <mc:AlternateContent xmlns:mc="http://schemas.openxmlformats.org/markup-compatibility/2006">
          <mc:Choice Requires="x14">
            <control shapeId="35989" r:id="rId152" name="Check Box 149">
              <controlPr defaultSize="0" autoFill="0" autoLine="0" autoPict="0">
                <anchor moveWithCells="1">
                  <from>
                    <xdr:col>18</xdr:col>
                    <xdr:colOff>304800</xdr:colOff>
                    <xdr:row>312</xdr:row>
                    <xdr:rowOff>228600</xdr:rowOff>
                  </from>
                  <to>
                    <xdr:col>18</xdr:col>
                    <xdr:colOff>609600</xdr:colOff>
                    <xdr:row>312</xdr:row>
                    <xdr:rowOff>457200</xdr:rowOff>
                  </to>
                </anchor>
              </controlPr>
            </control>
          </mc:Choice>
        </mc:AlternateContent>
        <mc:AlternateContent xmlns:mc="http://schemas.openxmlformats.org/markup-compatibility/2006">
          <mc:Choice Requires="x14">
            <control shapeId="35990" r:id="rId153" name="Check Box 150">
              <controlPr defaultSize="0" autoFill="0" autoLine="0" autoPict="0">
                <anchor moveWithCells="1">
                  <from>
                    <xdr:col>18</xdr:col>
                    <xdr:colOff>304800</xdr:colOff>
                    <xdr:row>313</xdr:row>
                    <xdr:rowOff>142875</xdr:rowOff>
                  </from>
                  <to>
                    <xdr:col>18</xdr:col>
                    <xdr:colOff>609600</xdr:colOff>
                    <xdr:row>313</xdr:row>
                    <xdr:rowOff>371475</xdr:rowOff>
                  </to>
                </anchor>
              </controlPr>
            </control>
          </mc:Choice>
        </mc:AlternateContent>
        <mc:AlternateContent xmlns:mc="http://schemas.openxmlformats.org/markup-compatibility/2006">
          <mc:Choice Requires="x14">
            <control shapeId="35991" r:id="rId154" name="Check Box 151">
              <controlPr defaultSize="0" autoFill="0" autoLine="0" autoPict="0">
                <anchor moveWithCells="1">
                  <from>
                    <xdr:col>18</xdr:col>
                    <xdr:colOff>304800</xdr:colOff>
                    <xdr:row>314</xdr:row>
                    <xdr:rowOff>228600</xdr:rowOff>
                  </from>
                  <to>
                    <xdr:col>18</xdr:col>
                    <xdr:colOff>609600</xdr:colOff>
                    <xdr:row>314</xdr:row>
                    <xdr:rowOff>457200</xdr:rowOff>
                  </to>
                </anchor>
              </controlPr>
            </control>
          </mc:Choice>
        </mc:AlternateContent>
        <mc:AlternateContent xmlns:mc="http://schemas.openxmlformats.org/markup-compatibility/2006">
          <mc:Choice Requires="x14">
            <control shapeId="35992" r:id="rId155" name="Check Box 152">
              <controlPr defaultSize="0" autoFill="0" autoLine="0" autoPict="0">
                <anchor moveWithCells="1">
                  <from>
                    <xdr:col>18</xdr:col>
                    <xdr:colOff>304800</xdr:colOff>
                    <xdr:row>315</xdr:row>
                    <xdr:rowOff>228600</xdr:rowOff>
                  </from>
                  <to>
                    <xdr:col>18</xdr:col>
                    <xdr:colOff>609600</xdr:colOff>
                    <xdr:row>315</xdr:row>
                    <xdr:rowOff>457200</xdr:rowOff>
                  </to>
                </anchor>
              </controlPr>
            </control>
          </mc:Choice>
        </mc:AlternateContent>
        <mc:AlternateContent xmlns:mc="http://schemas.openxmlformats.org/markup-compatibility/2006">
          <mc:Choice Requires="x14">
            <control shapeId="35993" r:id="rId156" name="Check Box 153">
              <controlPr defaultSize="0" autoFill="0" autoLine="0" autoPict="0">
                <anchor moveWithCells="1">
                  <from>
                    <xdr:col>18</xdr:col>
                    <xdr:colOff>304800</xdr:colOff>
                    <xdr:row>316</xdr:row>
                    <xdr:rowOff>228600</xdr:rowOff>
                  </from>
                  <to>
                    <xdr:col>18</xdr:col>
                    <xdr:colOff>609600</xdr:colOff>
                    <xdr:row>316</xdr:row>
                    <xdr:rowOff>457200</xdr:rowOff>
                  </to>
                </anchor>
              </controlPr>
            </control>
          </mc:Choice>
        </mc:AlternateContent>
        <mc:AlternateContent xmlns:mc="http://schemas.openxmlformats.org/markup-compatibility/2006">
          <mc:Choice Requires="x14">
            <control shapeId="35994" r:id="rId157" name="Check Box 154">
              <controlPr defaultSize="0" autoFill="0" autoLine="0" autoPict="0">
                <anchor moveWithCells="1">
                  <from>
                    <xdr:col>18</xdr:col>
                    <xdr:colOff>314325</xdr:colOff>
                    <xdr:row>329</xdr:row>
                    <xdr:rowOff>152400</xdr:rowOff>
                  </from>
                  <to>
                    <xdr:col>18</xdr:col>
                    <xdr:colOff>628650</xdr:colOff>
                    <xdr:row>329</xdr:row>
                    <xdr:rowOff>371475</xdr:rowOff>
                  </to>
                </anchor>
              </controlPr>
            </control>
          </mc:Choice>
        </mc:AlternateContent>
        <mc:AlternateContent xmlns:mc="http://schemas.openxmlformats.org/markup-compatibility/2006">
          <mc:Choice Requires="x14">
            <control shapeId="35995" r:id="rId158" name="Check Box 155">
              <controlPr defaultSize="0" autoFill="0" autoLine="0" autoPict="0">
                <anchor moveWithCells="1">
                  <from>
                    <xdr:col>18</xdr:col>
                    <xdr:colOff>314325</xdr:colOff>
                    <xdr:row>330</xdr:row>
                    <xdr:rowOff>152400</xdr:rowOff>
                  </from>
                  <to>
                    <xdr:col>18</xdr:col>
                    <xdr:colOff>628650</xdr:colOff>
                    <xdr:row>330</xdr:row>
                    <xdr:rowOff>371475</xdr:rowOff>
                  </to>
                </anchor>
              </controlPr>
            </control>
          </mc:Choice>
        </mc:AlternateContent>
        <mc:AlternateContent xmlns:mc="http://schemas.openxmlformats.org/markup-compatibility/2006">
          <mc:Choice Requires="x14">
            <control shapeId="35996" r:id="rId159" name="Check Box 156">
              <controlPr defaultSize="0" autoFill="0" autoLine="0" autoPict="0">
                <anchor moveWithCells="1">
                  <from>
                    <xdr:col>18</xdr:col>
                    <xdr:colOff>314325</xdr:colOff>
                    <xdr:row>331</xdr:row>
                    <xdr:rowOff>152400</xdr:rowOff>
                  </from>
                  <to>
                    <xdr:col>18</xdr:col>
                    <xdr:colOff>628650</xdr:colOff>
                    <xdr:row>331</xdr:row>
                    <xdr:rowOff>371475</xdr:rowOff>
                  </to>
                </anchor>
              </controlPr>
            </control>
          </mc:Choice>
        </mc:AlternateContent>
        <mc:AlternateContent xmlns:mc="http://schemas.openxmlformats.org/markup-compatibility/2006">
          <mc:Choice Requires="x14">
            <control shapeId="35997" r:id="rId160" name="Check Box 157">
              <controlPr defaultSize="0" autoFill="0" autoLine="0" autoPict="0">
                <anchor moveWithCells="1">
                  <from>
                    <xdr:col>18</xdr:col>
                    <xdr:colOff>314325</xdr:colOff>
                    <xdr:row>332</xdr:row>
                    <xdr:rowOff>152400</xdr:rowOff>
                  </from>
                  <to>
                    <xdr:col>18</xdr:col>
                    <xdr:colOff>628650</xdr:colOff>
                    <xdr:row>332</xdr:row>
                    <xdr:rowOff>371475</xdr:rowOff>
                  </to>
                </anchor>
              </controlPr>
            </control>
          </mc:Choice>
        </mc:AlternateContent>
        <mc:AlternateContent xmlns:mc="http://schemas.openxmlformats.org/markup-compatibility/2006">
          <mc:Choice Requires="x14">
            <control shapeId="35998" r:id="rId161" name="Check Box 158">
              <controlPr defaultSize="0" autoFill="0" autoLine="0" autoPict="0">
                <anchor moveWithCells="1">
                  <from>
                    <xdr:col>18</xdr:col>
                    <xdr:colOff>314325</xdr:colOff>
                    <xdr:row>333</xdr:row>
                    <xdr:rowOff>314325</xdr:rowOff>
                  </from>
                  <to>
                    <xdr:col>18</xdr:col>
                    <xdr:colOff>628650</xdr:colOff>
                    <xdr:row>333</xdr:row>
                    <xdr:rowOff>533400</xdr:rowOff>
                  </to>
                </anchor>
              </controlPr>
            </control>
          </mc:Choice>
        </mc:AlternateContent>
        <mc:AlternateContent xmlns:mc="http://schemas.openxmlformats.org/markup-compatibility/2006">
          <mc:Choice Requires="x14">
            <control shapeId="35999" r:id="rId162" name="Check Box 159">
              <controlPr defaultSize="0" autoFill="0" autoLine="0" autoPict="0">
                <anchor moveWithCells="1">
                  <from>
                    <xdr:col>18</xdr:col>
                    <xdr:colOff>314325</xdr:colOff>
                    <xdr:row>335</xdr:row>
                    <xdr:rowOff>238125</xdr:rowOff>
                  </from>
                  <to>
                    <xdr:col>18</xdr:col>
                    <xdr:colOff>628650</xdr:colOff>
                    <xdr:row>335</xdr:row>
                    <xdr:rowOff>466725</xdr:rowOff>
                  </to>
                </anchor>
              </controlPr>
            </control>
          </mc:Choice>
        </mc:AlternateContent>
        <mc:AlternateContent xmlns:mc="http://schemas.openxmlformats.org/markup-compatibility/2006">
          <mc:Choice Requires="x14">
            <control shapeId="36000" r:id="rId163" name="Check Box 160">
              <controlPr defaultSize="0" autoFill="0" autoLine="0" autoPict="0">
                <anchor moveWithCells="1">
                  <from>
                    <xdr:col>18</xdr:col>
                    <xdr:colOff>314325</xdr:colOff>
                    <xdr:row>336</xdr:row>
                    <xdr:rowOff>314325</xdr:rowOff>
                  </from>
                  <to>
                    <xdr:col>18</xdr:col>
                    <xdr:colOff>628650</xdr:colOff>
                    <xdr:row>336</xdr:row>
                    <xdr:rowOff>533400</xdr:rowOff>
                  </to>
                </anchor>
              </controlPr>
            </control>
          </mc:Choice>
        </mc:AlternateContent>
        <mc:AlternateContent xmlns:mc="http://schemas.openxmlformats.org/markup-compatibility/2006">
          <mc:Choice Requires="x14">
            <control shapeId="36001" r:id="rId164" name="Check Box 161">
              <controlPr defaultSize="0" autoFill="0" autoLine="0" autoPict="0">
                <anchor moveWithCells="1">
                  <from>
                    <xdr:col>18</xdr:col>
                    <xdr:colOff>314325</xdr:colOff>
                    <xdr:row>337</xdr:row>
                    <xdr:rowOff>171450</xdr:rowOff>
                  </from>
                  <to>
                    <xdr:col>18</xdr:col>
                    <xdr:colOff>628650</xdr:colOff>
                    <xdr:row>337</xdr:row>
                    <xdr:rowOff>390525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U473"/>
  <sheetViews>
    <sheetView showGridLines="0" showRowColHeaders="0" zoomScale="90" zoomScaleNormal="90" workbookViewId="0">
      <selection activeCell="D17" sqref="D17"/>
    </sheetView>
  </sheetViews>
  <sheetFormatPr baseColWidth="10" defaultRowHeight="15" x14ac:dyDescent="0.25"/>
  <cols>
    <col min="1" max="1" width="30" style="6" customWidth="1"/>
    <col min="2" max="4" width="16.42578125" style="6" customWidth="1"/>
    <col min="5" max="5" width="16.42578125" style="200" customWidth="1"/>
    <col min="6" max="6" width="11.42578125" style="6" customWidth="1"/>
    <col min="7" max="7" width="27" style="1" customWidth="1"/>
    <col min="8" max="8" width="16.5703125" style="1" customWidth="1"/>
    <col min="9" max="9" width="13.42578125" style="198" customWidth="1"/>
    <col min="10" max="11" width="19.28515625" style="1" customWidth="1"/>
    <col min="12" max="12" width="19.28515625" customWidth="1"/>
    <col min="13" max="16384" width="11.42578125" style="6"/>
  </cols>
  <sheetData>
    <row r="1" spans="5:11" ht="36" customHeight="1" x14ac:dyDescent="0.25">
      <c r="G1" s="179"/>
      <c r="H1"/>
      <c r="I1" s="197"/>
      <c r="J1"/>
      <c r="K1" s="6"/>
    </row>
    <row r="2" spans="5:11" customFormat="1" ht="38.25" customHeight="1" x14ac:dyDescent="0.25">
      <c r="E2" s="197"/>
      <c r="I2" s="197"/>
    </row>
    <row r="3" spans="5:11" customFormat="1" ht="38.25" customHeight="1" x14ac:dyDescent="0.25">
      <c r="E3" s="197"/>
      <c r="I3" s="197"/>
    </row>
    <row r="4" spans="5:11" customFormat="1" ht="38.25" customHeight="1" x14ac:dyDescent="0.25">
      <c r="E4" s="197"/>
      <c r="I4" s="197"/>
    </row>
    <row r="5" spans="5:11" customFormat="1" ht="38.25" customHeight="1" x14ac:dyDescent="0.25">
      <c r="E5" s="197"/>
      <c r="I5" s="197"/>
    </row>
    <row r="6" spans="5:11" customFormat="1" ht="38.25" customHeight="1" x14ac:dyDescent="0.25">
      <c r="E6" s="197"/>
      <c r="I6" s="197"/>
    </row>
    <row r="7" spans="5:11" customFormat="1" ht="38.25" customHeight="1" x14ac:dyDescent="0.25">
      <c r="E7" s="197"/>
      <c r="I7" s="197"/>
    </row>
    <row r="8" spans="5:11" customFormat="1" ht="38.25" customHeight="1" x14ac:dyDescent="0.25">
      <c r="E8" s="197"/>
      <c r="I8" s="197"/>
    </row>
    <row r="9" spans="5:11" customFormat="1" ht="38.25" customHeight="1" x14ac:dyDescent="0.25">
      <c r="E9" s="197"/>
      <c r="I9" s="197"/>
    </row>
    <row r="10" spans="5:11" customFormat="1" ht="38.25" customHeight="1" x14ac:dyDescent="0.25">
      <c r="E10" s="197"/>
      <c r="I10" s="197"/>
    </row>
    <row r="11" spans="5:11" customFormat="1" ht="38.25" customHeight="1" x14ac:dyDescent="0.25">
      <c r="E11" s="197"/>
      <c r="I11" s="197"/>
    </row>
    <row r="12" spans="5:11" customFormat="1" ht="38.25" customHeight="1" x14ac:dyDescent="0.25">
      <c r="E12" s="197"/>
      <c r="I12" s="197"/>
    </row>
    <row r="13" spans="5:11" customFormat="1" ht="38.25" customHeight="1" x14ac:dyDescent="0.25">
      <c r="E13" s="197"/>
      <c r="I13" s="197"/>
    </row>
    <row r="14" spans="5:11" customFormat="1" ht="38.25" customHeight="1" x14ac:dyDescent="0.25">
      <c r="E14" s="197"/>
      <c r="I14" s="197"/>
    </row>
    <row r="15" spans="5:11" customFormat="1" ht="38.25" customHeight="1" x14ac:dyDescent="0.25">
      <c r="E15" s="197"/>
      <c r="I15" s="197"/>
    </row>
    <row r="16" spans="5:11" customFormat="1" ht="38.25" customHeight="1" x14ac:dyDescent="0.25">
      <c r="E16" s="197"/>
      <c r="I16" s="197"/>
    </row>
    <row r="17" spans="1:21" customFormat="1" ht="38.25" customHeight="1" x14ac:dyDescent="0.25">
      <c r="A17" s="622" t="s">
        <v>1140</v>
      </c>
      <c r="E17" s="197"/>
      <c r="I17" s="197"/>
    </row>
    <row r="18" spans="1:21" customFormat="1" ht="38.25" customHeight="1" x14ac:dyDescent="0.25">
      <c r="A18" s="750" t="str">
        <f>IF(Datos!E3&lt;&gt;"",Datos!E3,IF(Datos!E4&lt;&gt;"",Datos!E4,IF(Datos!E5&lt;&gt;"",Datos!E5,IF(Datos!E6&lt;&gt;"",Datos!E6,IF(Datos!E7&lt;&gt;"",Datos!E7,IF(Datos!E8&lt;&gt;"",Datos!E8,IF(Datos!E9&lt;&gt;"",Datos!E9,IF(Datos!E10&lt;&gt;"",Datos!E10))))))))</f>
        <v> JABIL MEXICO INVESTMENT, S. DE R.L. DE C.V.</v>
      </c>
      <c r="B18" s="750"/>
      <c r="C18" s="750"/>
      <c r="E18" s="197"/>
      <c r="I18" s="197"/>
    </row>
    <row r="19" spans="1:21" ht="38.25" customHeight="1" x14ac:dyDescent="0.25"/>
    <row r="20" spans="1:21" ht="23.25" customHeight="1" x14ac:dyDescent="0.25"/>
    <row r="21" spans="1:21" ht="22.5" customHeight="1" x14ac:dyDescent="0.25">
      <c r="A21" s="527"/>
      <c r="B21" s="731"/>
      <c r="C21" s="731"/>
      <c r="D21" s="731"/>
      <c r="E21" s="731"/>
    </row>
    <row r="22" spans="1:21" ht="22.5" customHeight="1" x14ac:dyDescent="0.25">
      <c r="A22" s="527"/>
      <c r="B22" s="749"/>
      <c r="C22" s="749"/>
    </row>
    <row r="23" spans="1:21" ht="25.5" customHeight="1" x14ac:dyDescent="0.25"/>
    <row r="24" spans="1:21" ht="25.5" customHeight="1" x14ac:dyDescent="0.25"/>
    <row r="25" spans="1:21" ht="42.75" customHeight="1" x14ac:dyDescent="0.25">
      <c r="A25" s="735" t="s">
        <v>1098</v>
      </c>
      <c r="B25" s="735"/>
      <c r="C25" s="735"/>
      <c r="D25" s="735"/>
      <c r="E25" s="735"/>
      <c r="F25" s="735"/>
    </row>
    <row r="26" spans="1:21" ht="8.25" customHeight="1" x14ac:dyDescent="0.25">
      <c r="A26" s="735"/>
      <c r="B26" s="735"/>
      <c r="C26" s="735"/>
      <c r="D26" s="735"/>
      <c r="E26" s="735"/>
      <c r="F26" s="735"/>
    </row>
    <row r="27" spans="1:21" ht="52.5" customHeight="1" x14ac:dyDescent="0.25">
      <c r="A27" s="751" t="s">
        <v>1097</v>
      </c>
      <c r="B27" s="735"/>
      <c r="C27" s="735"/>
      <c r="H27" s="180"/>
      <c r="I27" s="201"/>
    </row>
    <row r="28" spans="1:21" ht="21.75" customHeight="1" x14ac:dyDescent="0.25">
      <c r="A28" s="1" t="s">
        <v>1099</v>
      </c>
      <c r="G28" s="6"/>
      <c r="H28" s="6"/>
      <c r="I28" s="6"/>
      <c r="J28"/>
      <c r="K28"/>
      <c r="M28"/>
      <c r="N28"/>
      <c r="O28"/>
      <c r="P28"/>
      <c r="Q28"/>
      <c r="R28"/>
      <c r="S28"/>
      <c r="T28"/>
      <c r="U28"/>
    </row>
    <row r="29" spans="1:21" ht="22.5" customHeight="1" x14ac:dyDescent="0.25">
      <c r="A29" s="736" t="s">
        <v>1128</v>
      </c>
      <c r="B29" s="736"/>
      <c r="C29" s="736"/>
      <c r="D29" s="736"/>
      <c r="E29" s="736"/>
      <c r="F29" s="736"/>
      <c r="G29" s="553"/>
      <c r="H29" s="553"/>
      <c r="I29" s="553"/>
      <c r="J29"/>
      <c r="K29"/>
      <c r="M29"/>
      <c r="N29"/>
      <c r="O29"/>
      <c r="P29"/>
      <c r="Q29"/>
      <c r="R29"/>
      <c r="S29"/>
      <c r="T29"/>
      <c r="U29"/>
    </row>
    <row r="30" spans="1:21" ht="7.5" customHeight="1" x14ac:dyDescent="0.25">
      <c r="J30"/>
      <c r="K30"/>
      <c r="M30"/>
      <c r="N30"/>
      <c r="O30"/>
      <c r="P30"/>
      <c r="Q30"/>
      <c r="R30"/>
      <c r="S30"/>
      <c r="T30"/>
      <c r="U30"/>
    </row>
    <row r="31" spans="1:21" ht="106.5" customHeight="1" x14ac:dyDescent="0.25">
      <c r="A31" s="737" t="s">
        <v>864</v>
      </c>
      <c r="B31" s="737"/>
      <c r="C31" s="737"/>
      <c r="D31" s="737"/>
      <c r="E31" s="737"/>
      <c r="F31" s="737"/>
      <c r="J31"/>
      <c r="K31"/>
      <c r="M31"/>
      <c r="N31"/>
      <c r="O31"/>
      <c r="P31"/>
      <c r="Q31"/>
      <c r="R31"/>
      <c r="S31"/>
      <c r="T31"/>
      <c r="U31"/>
    </row>
    <row r="32" spans="1:21" ht="11.25" customHeight="1" x14ac:dyDescent="0.25">
      <c r="J32"/>
      <c r="K32"/>
      <c r="M32"/>
      <c r="N32"/>
      <c r="O32"/>
      <c r="P32"/>
      <c r="Q32"/>
      <c r="R32"/>
      <c r="S32"/>
      <c r="T32"/>
      <c r="U32"/>
    </row>
    <row r="33" spans="1:21" ht="187.5" customHeight="1" x14ac:dyDescent="0.25">
      <c r="B33" s="546">
        <f>'5 a 20 Pequeña'!Z4</f>
        <v>0</v>
      </c>
      <c r="C33" s="546">
        <f>D33-B33</f>
        <v>1</v>
      </c>
      <c r="D33" s="547">
        <v>1</v>
      </c>
      <c r="J33"/>
      <c r="K33"/>
      <c r="M33"/>
      <c r="N33"/>
      <c r="O33"/>
      <c r="P33"/>
      <c r="Q33"/>
      <c r="R33"/>
      <c r="S33"/>
      <c r="T33"/>
      <c r="U33"/>
    </row>
    <row r="34" spans="1:21" ht="7.5" customHeight="1" x14ac:dyDescent="0.25">
      <c r="J34"/>
      <c r="K34"/>
      <c r="M34"/>
      <c r="N34"/>
      <c r="O34"/>
      <c r="P34"/>
      <c r="Q34"/>
      <c r="R34"/>
      <c r="S34"/>
      <c r="T34"/>
      <c r="U34"/>
    </row>
    <row r="35" spans="1:21" ht="24" customHeight="1" x14ac:dyDescent="0.25">
      <c r="A35" s="727" t="s">
        <v>1129</v>
      </c>
      <c r="B35" s="727"/>
      <c r="C35" s="727"/>
      <c r="D35" s="727"/>
      <c r="E35" s="727"/>
      <c r="F35" s="727"/>
      <c r="G35" s="6"/>
      <c r="J35"/>
      <c r="K35"/>
      <c r="M35"/>
      <c r="N35"/>
      <c r="O35"/>
      <c r="P35"/>
      <c r="Q35"/>
      <c r="R35"/>
      <c r="S35"/>
      <c r="T35"/>
      <c r="U35"/>
    </row>
    <row r="36" spans="1:21" ht="165.75" customHeight="1" x14ac:dyDescent="0.25">
      <c r="A36" s="732" t="s">
        <v>902</v>
      </c>
      <c r="B36" s="732"/>
      <c r="C36" s="732"/>
      <c r="D36" s="732"/>
      <c r="E36" s="732"/>
      <c r="F36" s="732"/>
      <c r="G36" s="6"/>
      <c r="H36" s="6"/>
      <c r="I36" s="6"/>
      <c r="K36" s="202"/>
    </row>
    <row r="37" spans="1:21" ht="7.5" customHeight="1" x14ac:dyDescent="0.25">
      <c r="G37" s="552"/>
      <c r="H37" s="552"/>
      <c r="I37" s="552"/>
      <c r="K37" s="202"/>
    </row>
    <row r="38" spans="1:21" ht="187.5" customHeight="1" x14ac:dyDescent="0.25">
      <c r="B38" s="546">
        <f>'5 a 20 Pequeña'!Z125</f>
        <v>0</v>
      </c>
      <c r="C38" s="546">
        <f>D38-B38</f>
        <v>1</v>
      </c>
      <c r="D38" s="547">
        <v>1</v>
      </c>
    </row>
    <row r="39" spans="1:21" ht="11.25" customHeight="1" x14ac:dyDescent="0.25">
      <c r="G39" s="182"/>
      <c r="H39" s="181"/>
    </row>
    <row r="40" spans="1:21" ht="22.5" customHeight="1" x14ac:dyDescent="0.25">
      <c r="A40" s="733" t="s">
        <v>1130</v>
      </c>
      <c r="B40" s="733"/>
      <c r="C40" s="733"/>
      <c r="D40" s="733"/>
      <c r="E40" s="733"/>
      <c r="F40" s="733"/>
      <c r="G40" s="6"/>
    </row>
    <row r="41" spans="1:21" ht="171.75" customHeight="1" x14ac:dyDescent="0.25">
      <c r="A41" s="728" t="s">
        <v>865</v>
      </c>
      <c r="B41" s="728"/>
      <c r="C41" s="728"/>
      <c r="D41" s="728"/>
      <c r="E41" s="728"/>
      <c r="F41" s="728"/>
      <c r="G41" s="6"/>
      <c r="H41" s="6"/>
      <c r="I41" s="6"/>
    </row>
    <row r="42" spans="1:21" ht="7.5" customHeight="1" x14ac:dyDescent="0.25"/>
    <row r="43" spans="1:21" ht="187.5" customHeight="1" x14ac:dyDescent="0.25">
      <c r="B43" s="546">
        <f>'5 a 20 Pequeña'!Z250</f>
        <v>0</v>
      </c>
      <c r="C43" s="546">
        <f>D43-B43</f>
        <v>1</v>
      </c>
      <c r="D43" s="547">
        <v>1</v>
      </c>
    </row>
    <row r="44" spans="1:21" ht="11.25" customHeight="1" x14ac:dyDescent="0.25"/>
    <row r="45" spans="1:21" ht="48" customHeight="1" x14ac:dyDescent="0.25">
      <c r="A45" s="738" t="s">
        <v>1100</v>
      </c>
      <c r="B45" s="738"/>
      <c r="C45" s="738"/>
      <c r="D45" s="738"/>
      <c r="E45" s="738"/>
      <c r="F45" s="738"/>
      <c r="G45" s="6"/>
    </row>
    <row r="46" spans="1:21" ht="11.25" customHeight="1" thickBot="1" x14ac:dyDescent="0.3"/>
    <row r="47" spans="1:21" ht="49.5" customHeight="1" thickTop="1" thickBot="1" x14ac:dyDescent="0.3">
      <c r="A47" s="594"/>
      <c r="B47" s="742" t="s">
        <v>1101</v>
      </c>
      <c r="C47" s="742"/>
      <c r="D47" s="742"/>
      <c r="E47" s="742"/>
      <c r="F47" s="743"/>
    </row>
    <row r="48" spans="1:21" ht="69" customHeight="1" thickTop="1" thickBot="1" x14ac:dyDescent="0.3">
      <c r="A48" s="594"/>
      <c r="B48" s="744" t="s">
        <v>1102</v>
      </c>
      <c r="C48" s="744"/>
      <c r="D48" s="744"/>
      <c r="E48" s="744"/>
      <c r="F48" s="745"/>
    </row>
    <row r="49" spans="1:9" ht="77.25" customHeight="1" thickTop="1" thickBot="1" x14ac:dyDescent="0.3">
      <c r="A49" s="594"/>
      <c r="B49" s="744" t="s">
        <v>1103</v>
      </c>
      <c r="C49" s="744"/>
      <c r="D49" s="744"/>
      <c r="E49" s="744"/>
      <c r="F49" s="745"/>
    </row>
    <row r="50" spans="1:9" ht="107.25" customHeight="1" thickTop="1" thickBot="1" x14ac:dyDescent="0.3">
      <c r="A50" s="594"/>
      <c r="B50" s="744" t="s">
        <v>1104</v>
      </c>
      <c r="C50" s="744"/>
      <c r="D50" s="744"/>
      <c r="E50" s="744"/>
      <c r="F50" s="745"/>
    </row>
    <row r="51" spans="1:9" ht="7.5" customHeight="1" thickTop="1" x14ac:dyDescent="0.25">
      <c r="B51" s="554"/>
      <c r="C51" s="554"/>
      <c r="D51" s="554"/>
      <c r="E51" s="608"/>
      <c r="F51" s="554"/>
    </row>
    <row r="52" spans="1:9" ht="22.5" customHeight="1" x14ac:dyDescent="0.25">
      <c r="A52" s="739" t="s">
        <v>1114</v>
      </c>
      <c r="B52" s="739"/>
      <c r="C52" s="739"/>
      <c r="D52" s="739"/>
      <c r="E52" s="739"/>
      <c r="F52" s="739"/>
    </row>
    <row r="53" spans="1:9" ht="17.25" customHeight="1" x14ac:dyDescent="0.25">
      <c r="A53" s="751" t="s">
        <v>1113</v>
      </c>
      <c r="B53" s="751"/>
      <c r="C53" s="751"/>
      <c r="D53" s="751"/>
      <c r="E53" s="751"/>
      <c r="F53" s="751"/>
    </row>
    <row r="54" spans="1:9" ht="21" customHeight="1" x14ac:dyDescent="0.25">
      <c r="A54" s="740" t="s">
        <v>1122</v>
      </c>
      <c r="B54" s="740"/>
      <c r="C54" s="740"/>
      <c r="D54" s="740"/>
      <c r="E54" s="740"/>
      <c r="F54" s="740"/>
    </row>
    <row r="55" spans="1:9" ht="20.25" customHeight="1" x14ac:dyDescent="0.25">
      <c r="A55" s="740" t="s">
        <v>1123</v>
      </c>
      <c r="B55" s="740"/>
      <c r="C55" s="740"/>
      <c r="D55" s="740"/>
      <c r="E55" s="740"/>
      <c r="F55" s="740"/>
    </row>
    <row r="56" spans="1:9" ht="22.5" customHeight="1" x14ac:dyDescent="0.25">
      <c r="A56" s="741" t="s">
        <v>1106</v>
      </c>
      <c r="B56" s="741"/>
      <c r="C56" s="741"/>
      <c r="D56" s="741"/>
      <c r="E56" s="741"/>
      <c r="F56" s="741"/>
    </row>
    <row r="57" spans="1:9" ht="37.5" customHeight="1" x14ac:dyDescent="0.25">
      <c r="A57" s="530" t="s">
        <v>1105</v>
      </c>
      <c r="B57" s="532" t="s">
        <v>1107</v>
      </c>
      <c r="C57" s="531" t="s">
        <v>1108</v>
      </c>
      <c r="D57" s="533" t="s">
        <v>1109</v>
      </c>
      <c r="E57" s="609" t="s">
        <v>1110</v>
      </c>
      <c r="F57" s="530" t="s">
        <v>1111</v>
      </c>
    </row>
    <row r="58" spans="1:9" ht="22.5" customHeight="1" x14ac:dyDescent="0.25">
      <c r="A58" s="535" t="s">
        <v>117</v>
      </c>
      <c r="B58" s="734" t="s">
        <v>1112</v>
      </c>
      <c r="C58" s="734"/>
      <c r="D58" s="734"/>
      <c r="E58" s="734"/>
      <c r="F58" s="734"/>
    </row>
    <row r="59" spans="1:9" ht="33.75" customHeight="1" x14ac:dyDescent="0.25">
      <c r="A59" s="536" t="s">
        <v>118</v>
      </c>
      <c r="B59" s="543">
        <f>'5 a 20 Pequeña'!Z11</f>
        <v>0</v>
      </c>
      <c r="C59" s="543">
        <f>'5 a 20 Pequeña'!Z13</f>
        <v>0</v>
      </c>
      <c r="D59" s="543">
        <f>'5 a 20 Pequeña'!Z23</f>
        <v>0</v>
      </c>
      <c r="E59" s="602"/>
      <c r="F59" s="544" t="str">
        <f>IF(AND(B59=1,C59=1,D59=1),"CUMPLE","NO CUMPLE")</f>
        <v>NO CUMPLE</v>
      </c>
      <c r="G59" s="6"/>
      <c r="H59" s="6"/>
      <c r="I59" s="6"/>
    </row>
    <row r="60" spans="1:9" ht="7.5" customHeight="1" x14ac:dyDescent="0.25">
      <c r="G60" s="184"/>
      <c r="H60" s="184"/>
      <c r="I60" s="199"/>
    </row>
    <row r="61" spans="1:9" ht="33.75" customHeight="1" x14ac:dyDescent="0.25">
      <c r="A61" s="538" t="s">
        <v>0</v>
      </c>
      <c r="B61" s="543">
        <f>'5 a 20 Pequeña'!Z36</f>
        <v>0</v>
      </c>
      <c r="C61" s="543">
        <f>'5 a 20 Pequeña'!Z38</f>
        <v>0</v>
      </c>
      <c r="D61" s="543">
        <f>'5 a 20 Pequeña'!Z43</f>
        <v>0</v>
      </c>
      <c r="E61" s="602"/>
      <c r="F61" s="544" t="str">
        <f>IF(AND(B61=1,C61=1,D61=1),"CUMPLE","NO CUMPLE")</f>
        <v>NO CUMPLE</v>
      </c>
      <c r="G61" s="6"/>
      <c r="H61" s="6"/>
      <c r="I61" s="6"/>
    </row>
    <row r="62" spans="1:9" ht="7.5" customHeight="1" x14ac:dyDescent="0.25">
      <c r="G62" s="183"/>
      <c r="H62" s="181"/>
    </row>
    <row r="63" spans="1:9" ht="33.75" customHeight="1" x14ac:dyDescent="0.25">
      <c r="A63" s="538" t="s">
        <v>142</v>
      </c>
      <c r="B63" s="543">
        <f>'5 a 20 Pequeña'!Z51</f>
        <v>0</v>
      </c>
      <c r="C63" s="543">
        <f>'5 a 20 Pequeña'!Z53</f>
        <v>0</v>
      </c>
      <c r="D63" s="537"/>
      <c r="E63" s="610">
        <f>'5 a 20 Pequeña'!Z60</f>
        <v>0</v>
      </c>
      <c r="F63" s="544" t="str">
        <f>IF(AND(B63=1,C63=1,E63=1),"CUMPLE","NO CUMPLE")</f>
        <v>NO CUMPLE</v>
      </c>
      <c r="G63" s="183"/>
      <c r="H63" s="181"/>
    </row>
    <row r="64" spans="1:9" ht="8.25" customHeight="1" x14ac:dyDescent="0.25">
      <c r="G64" s="6"/>
      <c r="H64" s="6"/>
      <c r="I64" s="6"/>
    </row>
    <row r="65" spans="1:11" ht="33.75" customHeight="1" x14ac:dyDescent="0.25">
      <c r="A65" s="538" t="s">
        <v>150</v>
      </c>
      <c r="B65" s="543">
        <f>'5 a 20 Pequeña'!Z76</f>
        <v>0</v>
      </c>
      <c r="C65" s="537"/>
      <c r="D65" s="543">
        <f>'5 a 20 Pequeña'!Z78</f>
        <v>0</v>
      </c>
      <c r="E65" s="610">
        <f>'5 a 20 Pequeña'!Z85</f>
        <v>0</v>
      </c>
      <c r="F65" s="544" t="str">
        <f>IF(AND(B65=1,D65=1,E65=1),"CUMPLE","NO CUMPLE")</f>
        <v>NO CUMPLE</v>
      </c>
      <c r="G65" s="6"/>
      <c r="H65" s="6"/>
      <c r="I65" s="6"/>
    </row>
    <row r="66" spans="1:11" ht="7.5" customHeight="1" x14ac:dyDescent="0.25">
      <c r="G66" s="6"/>
      <c r="H66" s="6"/>
      <c r="I66" s="6"/>
    </row>
    <row r="67" spans="1:11" ht="22.5" customHeight="1" x14ac:dyDescent="0.25">
      <c r="A67" s="535" t="s">
        <v>117</v>
      </c>
      <c r="B67" s="734" t="s">
        <v>154</v>
      </c>
      <c r="C67" s="734"/>
      <c r="D67" s="734"/>
      <c r="E67" s="734"/>
      <c r="F67" s="734"/>
      <c r="G67" s="6"/>
      <c r="H67" s="6"/>
      <c r="I67" s="6"/>
    </row>
    <row r="68" spans="1:11" ht="33.75" customHeight="1" x14ac:dyDescent="0.25">
      <c r="A68" s="538" t="s">
        <v>156</v>
      </c>
      <c r="B68" s="543">
        <f>'5 a 20 Pequeña'!Z97</f>
        <v>0</v>
      </c>
      <c r="C68" s="543">
        <f>'5 a 20 Pequeña'!Z99</f>
        <v>0</v>
      </c>
      <c r="D68" s="543">
        <f>'5 a 20 Pequeña'!Z102</f>
        <v>0</v>
      </c>
      <c r="E68" s="610">
        <f>'5 a 20 Pequeña'!Z105</f>
        <v>0</v>
      </c>
      <c r="F68" s="544" t="str">
        <f>IF(AND(B68=1,C68=1,D68=1,E68=1),"CUMPLE","NO CUMPLE")</f>
        <v>NO CUMPLE</v>
      </c>
    </row>
    <row r="69" spans="1:11" ht="22.5" customHeight="1" x14ac:dyDescent="0.25">
      <c r="A69"/>
      <c r="B69"/>
      <c r="C69"/>
      <c r="D69"/>
      <c r="E69" s="197"/>
      <c r="F69"/>
    </row>
    <row r="70" spans="1:11" ht="22.5" customHeight="1" x14ac:dyDescent="0.25">
      <c r="A70" s="746" t="s">
        <v>1116</v>
      </c>
      <c r="B70" s="746"/>
      <c r="C70" s="747" t="s">
        <v>1115</v>
      </c>
      <c r="D70" s="747"/>
      <c r="E70" s="747"/>
      <c r="F70"/>
    </row>
    <row r="71" spans="1:11" ht="7.5" customHeight="1" x14ac:dyDescent="0.25">
      <c r="A71"/>
      <c r="B71"/>
      <c r="C71"/>
      <c r="D71"/>
      <c r="E71" s="197"/>
      <c r="F71"/>
      <c r="G71" s="549"/>
      <c r="H71" s="549"/>
      <c r="I71" s="549"/>
    </row>
    <row r="72" spans="1:11" ht="21.75" customHeight="1" x14ac:dyDescent="0.25">
      <c r="A72" s="753" t="s">
        <v>1117</v>
      </c>
      <c r="B72" s="753"/>
      <c r="C72" s="753"/>
      <c r="D72" s="753"/>
      <c r="E72" s="753"/>
      <c r="F72" s="753"/>
      <c r="J72"/>
      <c r="K72"/>
    </row>
    <row r="73" spans="1:11" ht="37.5" customHeight="1" x14ac:dyDescent="0.25">
      <c r="A73" s="530" t="s">
        <v>1105</v>
      </c>
      <c r="B73" s="532" t="s">
        <v>1107</v>
      </c>
      <c r="C73" s="531" t="s">
        <v>1108</v>
      </c>
      <c r="D73" s="533" t="s">
        <v>1109</v>
      </c>
      <c r="E73" s="609" t="s">
        <v>1110</v>
      </c>
      <c r="F73" s="530" t="s">
        <v>1111</v>
      </c>
      <c r="G73" s="6"/>
      <c r="H73" s="6"/>
      <c r="I73" s="6"/>
      <c r="J73"/>
      <c r="K73"/>
    </row>
    <row r="74" spans="1:11" ht="31.5" customHeight="1" x14ac:dyDescent="0.25">
      <c r="A74" s="535" t="s">
        <v>117</v>
      </c>
      <c r="B74" s="734" t="s">
        <v>165</v>
      </c>
      <c r="C74" s="734"/>
      <c r="D74" s="734"/>
      <c r="E74" s="734"/>
      <c r="F74" s="734"/>
      <c r="G74" s="6"/>
      <c r="H74" s="6"/>
      <c r="I74" s="6"/>
      <c r="J74"/>
      <c r="K74"/>
    </row>
    <row r="75" spans="1:11" ht="33.75" customHeight="1" x14ac:dyDescent="0.25">
      <c r="A75" s="529" t="s">
        <v>167</v>
      </c>
      <c r="B75" s="543">
        <f>'5 a 20 Pequeña'!Z132</f>
        <v>0</v>
      </c>
      <c r="C75" s="543">
        <f>'5 a 20 Pequeña'!Z134</f>
        <v>0</v>
      </c>
      <c r="D75" s="539"/>
      <c r="E75" s="604"/>
      <c r="F75" s="544" t="str">
        <f>IF(AND(B75=1,C75=1),"CUMPLE","NO CUMPLE")</f>
        <v>NO CUMPLE</v>
      </c>
      <c r="G75" s="6"/>
      <c r="H75" s="6"/>
      <c r="I75" s="6"/>
      <c r="J75"/>
      <c r="K75"/>
    </row>
    <row r="76" spans="1:11" ht="7.5" customHeight="1" x14ac:dyDescent="0.25">
      <c r="A76"/>
      <c r="B76"/>
      <c r="C76"/>
      <c r="D76"/>
      <c r="E76" s="197"/>
      <c r="F76"/>
      <c r="G76" s="6"/>
      <c r="H76" s="6"/>
      <c r="I76" s="6"/>
      <c r="J76"/>
      <c r="K76"/>
    </row>
    <row r="77" spans="1:11" ht="33.75" customHeight="1" x14ac:dyDescent="0.25">
      <c r="A77" s="529" t="s">
        <v>170</v>
      </c>
      <c r="B77" s="543">
        <f>'5 a 20 Pequeña'!Z145</f>
        <v>0</v>
      </c>
      <c r="C77" s="543">
        <f>'5 a 20 Pequeña'!Z147</f>
        <v>0</v>
      </c>
      <c r="D77" s="543">
        <f>'5 a 20 Pequeña'!Z150</f>
        <v>0</v>
      </c>
      <c r="E77" s="610">
        <f>'5 a 20 Pequeña'!Z153</f>
        <v>0</v>
      </c>
      <c r="F77" s="544" t="str">
        <f>IF(AND(B77=1,C77=1,D77=1,E77=1),"CUMPLE","NO CUMPLE")</f>
        <v>NO CUMPLE</v>
      </c>
      <c r="G77" s="6"/>
      <c r="H77" s="6"/>
      <c r="I77" s="6"/>
      <c r="J77"/>
      <c r="K77"/>
    </row>
    <row r="78" spans="1:11" ht="7.5" customHeight="1" x14ac:dyDescent="0.25">
      <c r="A78" s="529"/>
      <c r="B78"/>
      <c r="C78"/>
      <c r="D78"/>
      <c r="E78" s="197"/>
      <c r="F78"/>
      <c r="G78" s="6"/>
      <c r="H78" s="6"/>
      <c r="I78" s="6"/>
      <c r="J78"/>
      <c r="K78"/>
    </row>
    <row r="79" spans="1:11" ht="22.5" customHeight="1" x14ac:dyDescent="0.25">
      <c r="A79" s="535" t="s">
        <v>117</v>
      </c>
      <c r="B79" s="734" t="s">
        <v>176</v>
      </c>
      <c r="C79" s="734"/>
      <c r="D79" s="734"/>
      <c r="E79" s="734"/>
      <c r="F79" s="734"/>
      <c r="G79" s="6"/>
      <c r="H79" s="6"/>
      <c r="I79" s="6"/>
      <c r="J79"/>
      <c r="K79"/>
    </row>
    <row r="80" spans="1:11" ht="34.5" customHeight="1" x14ac:dyDescent="0.25">
      <c r="A80" s="529" t="s">
        <v>178</v>
      </c>
      <c r="B80" s="543">
        <f>'5 a 20 Pequeña'!Z166</f>
        <v>0</v>
      </c>
      <c r="C80" s="543">
        <f>'5 a 20 Pequeña'!Z168</f>
        <v>0</v>
      </c>
      <c r="D80" s="543"/>
      <c r="E80" s="604"/>
      <c r="F80" s="544" t="str">
        <f>IF(AND(B80=1,C80=1),"CUMPLE","NO CUMPLE")</f>
        <v>NO CUMPLE</v>
      </c>
      <c r="G80" s="6"/>
      <c r="H80" s="6"/>
      <c r="I80" s="6"/>
      <c r="J80"/>
      <c r="K80"/>
    </row>
    <row r="81" spans="1:21" ht="7.5" customHeight="1" x14ac:dyDescent="0.25">
      <c r="A81" s="529"/>
      <c r="B81"/>
      <c r="C81"/>
      <c r="D81"/>
      <c r="E81" s="197"/>
      <c r="F81"/>
      <c r="G81" s="6"/>
      <c r="H81" s="6"/>
      <c r="I81" s="6"/>
      <c r="J81"/>
      <c r="K81"/>
    </row>
    <row r="82" spans="1:21" customFormat="1" ht="34.5" customHeight="1" x14ac:dyDescent="0.25">
      <c r="A82" s="529" t="s">
        <v>181</v>
      </c>
      <c r="B82" s="543">
        <f>'5 a 20 Pequeña'!Z175</f>
        <v>0</v>
      </c>
      <c r="C82" s="543">
        <f>'5 a 20 Pequeña'!Z178</f>
        <v>0</v>
      </c>
      <c r="D82" s="543">
        <f>'5 a 20 Pequeña'!Z186</f>
        <v>0</v>
      </c>
      <c r="E82" s="604"/>
      <c r="F82" s="544" t="str">
        <f>IF(AND(B82=1,C82=1,D82=1),"CUMPLE","NO CUMPLE")</f>
        <v>NO CUMPLE</v>
      </c>
      <c r="G82" s="6"/>
      <c r="H82" s="6"/>
      <c r="I82" s="6"/>
      <c r="M82" s="6"/>
      <c r="N82" s="6"/>
      <c r="O82" s="6"/>
      <c r="P82" s="6"/>
      <c r="Q82" s="6"/>
      <c r="R82" s="6"/>
      <c r="S82" s="6"/>
      <c r="T82" s="6"/>
      <c r="U82" s="6"/>
    </row>
    <row r="83" spans="1:21" customFormat="1" ht="7.5" customHeight="1" x14ac:dyDescent="0.25">
      <c r="A83" s="529"/>
      <c r="B83" s="562"/>
      <c r="C83" s="562"/>
      <c r="D83" s="563"/>
      <c r="E83" s="611"/>
      <c r="F83" s="564"/>
      <c r="G83" s="6"/>
      <c r="H83" s="6"/>
      <c r="I83" s="6"/>
      <c r="M83" s="6"/>
      <c r="N83" s="6"/>
      <c r="O83" s="6"/>
      <c r="P83" s="6"/>
      <c r="Q83" s="6"/>
      <c r="R83" s="6"/>
      <c r="S83" s="6"/>
      <c r="T83" s="6"/>
      <c r="U83" s="6"/>
    </row>
    <row r="84" spans="1:21" customFormat="1" ht="34.5" customHeight="1" x14ac:dyDescent="0.25">
      <c r="A84" s="529" t="s">
        <v>509</v>
      </c>
      <c r="B84" s="543"/>
      <c r="C84" s="543">
        <f>'5 a 20 Pequeña'!Z197</f>
        <v>0</v>
      </c>
      <c r="D84" s="543">
        <f>'5 a 20 Pequeña'!Z201</f>
        <v>0</v>
      </c>
      <c r="E84" s="604"/>
      <c r="F84" s="544"/>
      <c r="G84" s="6"/>
      <c r="H84" s="6"/>
      <c r="I84" s="6"/>
      <c r="M84" s="6"/>
      <c r="N84" s="6"/>
      <c r="O84" s="6"/>
      <c r="P84" s="6"/>
      <c r="Q84" s="6"/>
      <c r="R84" s="6"/>
      <c r="S84" s="6"/>
      <c r="T84" s="6"/>
      <c r="U84" s="6"/>
    </row>
    <row r="85" spans="1:21" customFormat="1" ht="7.5" customHeight="1" x14ac:dyDescent="0.25">
      <c r="A85" s="529"/>
      <c r="E85" s="197"/>
      <c r="G85" s="6"/>
      <c r="H85" s="6"/>
      <c r="I85" s="6"/>
      <c r="M85" s="6"/>
      <c r="N85" s="6"/>
      <c r="O85" s="6"/>
      <c r="P85" s="6"/>
      <c r="Q85" s="6"/>
      <c r="R85" s="6"/>
      <c r="S85" s="6"/>
      <c r="T85" s="6"/>
      <c r="U85" s="6"/>
    </row>
    <row r="86" spans="1:21" customFormat="1" ht="22.5" customHeight="1" x14ac:dyDescent="0.25">
      <c r="A86" s="535" t="s">
        <v>117</v>
      </c>
      <c r="B86" s="734" t="s">
        <v>195</v>
      </c>
      <c r="C86" s="734"/>
      <c r="D86" s="734"/>
      <c r="E86" s="734"/>
      <c r="F86" s="734"/>
      <c r="G86" s="6"/>
      <c r="H86" s="6"/>
      <c r="I86" s="6"/>
      <c r="M86" s="6"/>
      <c r="N86" s="6"/>
      <c r="O86" s="6"/>
      <c r="P86" s="6"/>
      <c r="Q86" s="6"/>
      <c r="R86" s="6"/>
      <c r="S86" s="6"/>
      <c r="T86" s="6"/>
      <c r="U86" s="6"/>
    </row>
    <row r="87" spans="1:21" customFormat="1" ht="34.5" customHeight="1" x14ac:dyDescent="0.25">
      <c r="A87" s="529" t="s">
        <v>197</v>
      </c>
      <c r="B87" s="543">
        <f>'5 a 20 Pequeña'!Z218</f>
        <v>0</v>
      </c>
      <c r="C87" s="543">
        <f>'5 a 20 Pequeña'!Z220</f>
        <v>0</v>
      </c>
      <c r="D87" s="543">
        <f>'5 a 20 Pequeña'!Z224</f>
        <v>0</v>
      </c>
      <c r="E87" s="610">
        <f>'5 a 20 Pequeña'!Z227</f>
        <v>0</v>
      </c>
      <c r="F87" s="544" t="str">
        <f>IF(AND(B87=1,C87=1,D87=1,E87=1),"CUMPLE","NO CUMPLE")</f>
        <v>NO CUMPLE</v>
      </c>
      <c r="G87" s="6"/>
      <c r="H87" s="6"/>
      <c r="I87" s="6"/>
      <c r="M87" s="6"/>
      <c r="N87" s="6"/>
      <c r="O87" s="6"/>
      <c r="P87" s="6"/>
      <c r="Q87" s="6"/>
      <c r="R87" s="6"/>
      <c r="S87" s="6"/>
      <c r="T87" s="6"/>
      <c r="U87" s="6"/>
    </row>
    <row r="88" spans="1:21" customFormat="1" ht="7.5" customHeight="1" x14ac:dyDescent="0.25">
      <c r="A88" s="529"/>
      <c r="E88" s="197"/>
      <c r="G88" s="6"/>
      <c r="H88" s="6"/>
      <c r="I88" s="6"/>
      <c r="M88" s="6"/>
      <c r="N88" s="6"/>
      <c r="O88" s="6"/>
      <c r="P88" s="6"/>
      <c r="Q88" s="6"/>
      <c r="R88" s="6"/>
      <c r="S88" s="6"/>
      <c r="T88" s="6"/>
      <c r="U88" s="6"/>
    </row>
    <row r="89" spans="1:21" customFormat="1" ht="43.5" customHeight="1" x14ac:dyDescent="0.25">
      <c r="A89" s="529" t="s">
        <v>205</v>
      </c>
      <c r="B89" s="543">
        <f>'5 a 20 Pequeña'!Z234</f>
        <v>0</v>
      </c>
      <c r="C89" s="543">
        <f>'5 a 20 Pequeña'!Z237</f>
        <v>0</v>
      </c>
      <c r="D89" s="543">
        <f>'5 a 20 Pequeña'!Z242</f>
        <v>0</v>
      </c>
      <c r="E89" s="604"/>
      <c r="F89" s="544" t="str">
        <f>IF(AND(B89=1,C89=1,D89=1),"CUMPLE","NO CUMPLE")</f>
        <v>NO CUMPLE</v>
      </c>
      <c r="G89" s="6"/>
      <c r="H89" s="6"/>
      <c r="I89" s="6"/>
      <c r="M89" s="6"/>
      <c r="N89" s="6"/>
      <c r="O89" s="6"/>
      <c r="P89" s="6"/>
      <c r="Q89" s="6"/>
      <c r="R89" s="6"/>
      <c r="S89" s="6"/>
      <c r="T89" s="6"/>
      <c r="U89" s="6"/>
    </row>
    <row r="90" spans="1:21" customFormat="1" ht="22.5" customHeight="1" x14ac:dyDescent="0.25">
      <c r="A90" s="529"/>
      <c r="E90" s="197"/>
      <c r="G90" s="6"/>
      <c r="H90" s="6"/>
      <c r="I90" s="6"/>
      <c r="M90" s="6"/>
      <c r="N90" s="6"/>
      <c r="O90" s="6"/>
      <c r="P90" s="6"/>
      <c r="Q90" s="6"/>
      <c r="R90" s="6"/>
      <c r="S90" s="6"/>
      <c r="T90" s="6"/>
      <c r="U90" s="6"/>
    </row>
    <row r="91" spans="1:21" customFormat="1" ht="22.5" customHeight="1" x14ac:dyDescent="0.25">
      <c r="A91" s="746" t="s">
        <v>1116</v>
      </c>
      <c r="B91" s="746"/>
      <c r="C91" s="747" t="s">
        <v>1118</v>
      </c>
      <c r="D91" s="747"/>
      <c r="E91" s="747"/>
      <c r="G91" s="6"/>
      <c r="H91" s="6"/>
      <c r="I91" s="6"/>
      <c r="M91" s="6"/>
      <c r="N91" s="6"/>
      <c r="O91" s="6"/>
      <c r="P91" s="6"/>
      <c r="Q91" s="6"/>
      <c r="R91" s="6"/>
      <c r="S91" s="6"/>
      <c r="T91" s="6"/>
      <c r="U91" s="6"/>
    </row>
    <row r="92" spans="1:21" customFormat="1" ht="22.5" customHeight="1" x14ac:dyDescent="0.25">
      <c r="A92" s="752" t="s">
        <v>1119</v>
      </c>
      <c r="B92" s="752"/>
      <c r="C92" s="752"/>
      <c r="D92" s="752"/>
      <c r="E92" s="752"/>
      <c r="F92" s="752"/>
      <c r="G92" s="6"/>
      <c r="H92" s="6"/>
      <c r="I92" s="6"/>
      <c r="M92" s="6"/>
      <c r="N92" s="6"/>
      <c r="O92" s="6"/>
      <c r="P92" s="6"/>
      <c r="Q92" s="6"/>
      <c r="R92" s="6"/>
      <c r="S92" s="6"/>
      <c r="T92" s="6"/>
      <c r="U92" s="6"/>
    </row>
    <row r="93" spans="1:21" customFormat="1" ht="22.5" customHeight="1" x14ac:dyDescent="0.25">
      <c r="A93" s="530" t="s">
        <v>1105</v>
      </c>
      <c r="B93" s="532" t="s">
        <v>1107</v>
      </c>
      <c r="C93" s="531" t="s">
        <v>1108</v>
      </c>
      <c r="D93" s="533" t="s">
        <v>1109</v>
      </c>
      <c r="E93" s="609" t="s">
        <v>1110</v>
      </c>
      <c r="F93" s="530" t="s">
        <v>1111</v>
      </c>
      <c r="G93" s="6"/>
      <c r="H93" s="6"/>
      <c r="I93" s="6"/>
      <c r="M93" s="6"/>
      <c r="N93" s="6"/>
      <c r="O93" s="6"/>
      <c r="P93" s="6"/>
      <c r="Q93" s="6"/>
      <c r="R93" s="6"/>
      <c r="S93" s="6"/>
      <c r="T93" s="6"/>
      <c r="U93" s="6"/>
    </row>
    <row r="94" spans="1:21" customFormat="1" ht="34.5" customHeight="1" x14ac:dyDescent="0.25">
      <c r="A94" s="535" t="s">
        <v>117</v>
      </c>
      <c r="B94" s="734" t="s">
        <v>210</v>
      </c>
      <c r="C94" s="734"/>
      <c r="D94" s="734"/>
      <c r="E94" s="734"/>
      <c r="F94" s="734"/>
      <c r="G94" s="6"/>
      <c r="H94" s="6"/>
      <c r="I94" s="6"/>
      <c r="M94" s="6"/>
      <c r="N94" s="6"/>
      <c r="O94" s="6"/>
      <c r="P94" s="6"/>
      <c r="Q94" s="6"/>
      <c r="R94" s="6"/>
      <c r="S94" s="6"/>
      <c r="T94" s="6"/>
      <c r="U94" s="6"/>
    </row>
    <row r="95" spans="1:21" customFormat="1" ht="33.75" customHeight="1" x14ac:dyDescent="0.25">
      <c r="A95" s="529" t="s">
        <v>212</v>
      </c>
      <c r="B95" s="543">
        <f>'5 a 20 Pequeña'!Z257</f>
        <v>0</v>
      </c>
      <c r="C95" s="543">
        <f>'5 a 20 Pequeña'!Z261</f>
        <v>0</v>
      </c>
      <c r="D95" s="543">
        <f>'5 a 20 Pequeña'!Z267</f>
        <v>0</v>
      </c>
      <c r="E95" s="604"/>
      <c r="F95" s="544" t="str">
        <f>IF(AND(B95=1,C95=1,D95=1),"CUMPLE","NO CUMPLE")</f>
        <v>NO CUMPLE</v>
      </c>
      <c r="G95" s="6"/>
      <c r="H95" s="6"/>
      <c r="I95" s="6"/>
      <c r="M95" s="6"/>
      <c r="N95" s="6"/>
      <c r="O95" s="6"/>
      <c r="P95" s="6"/>
      <c r="Q95" s="6"/>
      <c r="R95" s="6"/>
      <c r="S95" s="6"/>
      <c r="T95" s="6"/>
      <c r="U95" s="6"/>
    </row>
    <row r="96" spans="1:21" customFormat="1" ht="7.5" customHeight="1" x14ac:dyDescent="0.25">
      <c r="E96" s="197"/>
      <c r="G96" s="6"/>
      <c r="H96" s="6"/>
      <c r="I96" s="6"/>
      <c r="M96" s="6"/>
      <c r="N96" s="6"/>
      <c r="O96" s="6"/>
      <c r="P96" s="6"/>
      <c r="Q96" s="6"/>
      <c r="R96" s="6"/>
      <c r="S96" s="6"/>
      <c r="T96" s="6"/>
      <c r="U96" s="6"/>
    </row>
    <row r="97" spans="1:21" customFormat="1" ht="34.5" customHeight="1" x14ac:dyDescent="0.25">
      <c r="A97" s="529" t="s">
        <v>222</v>
      </c>
      <c r="B97" s="543">
        <f>'5 a 20 Pequeña'!Z283</f>
        <v>0</v>
      </c>
      <c r="C97" s="543">
        <f>'5 a 20 Pequeña'!Z284</f>
        <v>0</v>
      </c>
      <c r="D97" s="543">
        <f>'5 a 20 Pequeña'!Z287</f>
        <v>0</v>
      </c>
      <c r="E97" s="604"/>
      <c r="F97" s="544" t="str">
        <f>IF(AND(B97=1,C97=1,D97=1),"CUMPLE","NO CUMPLE")</f>
        <v>NO CUMPLE</v>
      </c>
      <c r="G97" s="6"/>
      <c r="H97" s="6"/>
      <c r="I97" s="6"/>
      <c r="M97" s="6"/>
      <c r="N97" s="6"/>
      <c r="O97" s="6"/>
      <c r="P97" s="6"/>
      <c r="Q97" s="6"/>
      <c r="R97" s="6"/>
      <c r="S97" s="6"/>
      <c r="T97" s="6"/>
      <c r="U97" s="6"/>
    </row>
    <row r="98" spans="1:21" customFormat="1" ht="7.5" customHeight="1" x14ac:dyDescent="0.25">
      <c r="A98" s="529"/>
      <c r="E98" s="610"/>
      <c r="G98" s="6"/>
      <c r="H98" s="6"/>
      <c r="I98" s="6"/>
      <c r="M98" s="6"/>
      <c r="N98" s="6"/>
      <c r="O98" s="6"/>
      <c r="P98" s="6"/>
      <c r="Q98" s="6"/>
      <c r="R98" s="6"/>
      <c r="S98" s="6"/>
      <c r="T98" s="6"/>
      <c r="U98" s="6"/>
    </row>
    <row r="99" spans="1:21" customFormat="1" ht="34.5" customHeight="1" x14ac:dyDescent="0.25">
      <c r="A99" s="529" t="s">
        <v>224</v>
      </c>
      <c r="B99" s="543">
        <f>'5 a 20 Pequeña'!Z295</f>
        <v>0</v>
      </c>
      <c r="C99" s="543">
        <f>'5 a 20 Pequeña'!Z296</f>
        <v>0</v>
      </c>
      <c r="D99" s="543">
        <f>'5 a 20 Pequeña'!Z297</f>
        <v>0</v>
      </c>
      <c r="E99" s="610">
        <f>'5 a 20 Pequeña'!Z300</f>
        <v>0</v>
      </c>
      <c r="F99" s="544" t="str">
        <f>IF(AND(B99=1,C99=1,D99=1,E99=1),"CUMPLE","NO CUMPLE")</f>
        <v>NO CUMPLE</v>
      </c>
      <c r="G99" s="6"/>
      <c r="H99" s="6"/>
      <c r="I99" s="6"/>
      <c r="M99" s="6"/>
      <c r="N99" s="6"/>
      <c r="O99" s="6"/>
      <c r="P99" s="6"/>
      <c r="Q99" s="6"/>
      <c r="R99" s="6"/>
      <c r="S99" s="6"/>
      <c r="T99" s="6"/>
      <c r="U99" s="6"/>
    </row>
    <row r="100" spans="1:21" customFormat="1" ht="7.5" customHeight="1" x14ac:dyDescent="0.25">
      <c r="A100" s="529"/>
      <c r="E100" s="197"/>
      <c r="G100" s="6"/>
      <c r="H100" s="6"/>
      <c r="I100" s="6"/>
      <c r="M100" s="6"/>
      <c r="N100" s="6"/>
      <c r="O100" s="6"/>
      <c r="P100" s="6"/>
      <c r="Q100" s="6"/>
      <c r="R100" s="6"/>
      <c r="S100" s="6"/>
      <c r="T100" s="6"/>
      <c r="U100" s="6"/>
    </row>
    <row r="101" spans="1:21" customFormat="1" ht="34.5" customHeight="1" x14ac:dyDescent="0.25">
      <c r="A101" s="529" t="s">
        <v>228</v>
      </c>
      <c r="B101" s="543">
        <f>'5 a 20 Pequeña'!Z308</f>
        <v>0</v>
      </c>
      <c r="C101" s="543">
        <f>'5 a 20 Pequeña'!Z310</f>
        <v>0</v>
      </c>
      <c r="D101" s="543">
        <f>'5 a 20 Pequeña'!Z316</f>
        <v>0</v>
      </c>
      <c r="E101" s="604"/>
      <c r="F101" s="544" t="str">
        <f>IF(AND(B101=1,C101=1,D101=1),"CUMPLE","NO CUMPLE")</f>
        <v>NO CUMPLE</v>
      </c>
      <c r="G101" s="6"/>
      <c r="H101" s="6"/>
      <c r="I101" s="6"/>
      <c r="M101" s="6"/>
      <c r="N101" s="6"/>
      <c r="O101" s="6"/>
      <c r="P101" s="6"/>
      <c r="Q101" s="6"/>
      <c r="R101" s="6"/>
      <c r="S101" s="6"/>
      <c r="T101" s="6"/>
      <c r="U101" s="6"/>
    </row>
    <row r="102" spans="1:21" customFormat="1" ht="7.5" customHeight="1" x14ac:dyDescent="0.25">
      <c r="A102" s="529"/>
      <c r="E102" s="197"/>
      <c r="G102" s="6"/>
      <c r="H102" s="6"/>
      <c r="I102" s="6"/>
      <c r="M102" s="6"/>
      <c r="N102" s="6"/>
      <c r="O102" s="6"/>
      <c r="P102" s="6"/>
      <c r="Q102" s="6"/>
      <c r="R102" s="6"/>
      <c r="S102" s="6"/>
      <c r="T102" s="6"/>
      <c r="U102" s="6"/>
    </row>
    <row r="103" spans="1:21" customFormat="1" ht="30" customHeight="1" x14ac:dyDescent="0.25">
      <c r="A103" s="535" t="s">
        <v>117</v>
      </c>
      <c r="B103" s="734" t="s">
        <v>231</v>
      </c>
      <c r="C103" s="734"/>
      <c r="D103" s="734"/>
      <c r="E103" s="734"/>
      <c r="F103" s="734"/>
      <c r="G103" s="6"/>
      <c r="H103" s="6"/>
      <c r="I103" s="6"/>
      <c r="M103" s="6"/>
      <c r="N103" s="6"/>
      <c r="O103" s="6"/>
      <c r="P103" s="6"/>
      <c r="Q103" s="6"/>
      <c r="R103" s="6"/>
      <c r="S103" s="6"/>
      <c r="T103" s="6"/>
      <c r="U103" s="6"/>
    </row>
    <row r="104" spans="1:21" customFormat="1" ht="33.75" customHeight="1" x14ac:dyDescent="0.25">
      <c r="A104" s="529" t="s">
        <v>233</v>
      </c>
      <c r="B104" s="543">
        <f>'5 a 20 Pequeña'!Z328</f>
        <v>0</v>
      </c>
      <c r="C104" s="543">
        <f>'5 a 20 Pequeña'!Z330</f>
        <v>0</v>
      </c>
      <c r="D104" s="543">
        <f>'5 a 20 Pequeña'!Z334</f>
        <v>0</v>
      </c>
      <c r="E104" s="610">
        <f>'5 a 20 Pequeña'!Z336</f>
        <v>0</v>
      </c>
      <c r="F104" s="544" t="str">
        <f>IF(AND(B104=1,C104=1,D104=1,E104=1),"CUMPLE","NO CUMPLE")</f>
        <v>NO CUMPLE</v>
      </c>
      <c r="G104" s="6"/>
      <c r="H104" s="6"/>
      <c r="I104" s="6"/>
      <c r="M104" s="6"/>
      <c r="N104" s="6"/>
      <c r="O104" s="6"/>
      <c r="P104" s="6"/>
      <c r="Q104" s="6"/>
      <c r="R104" s="6"/>
      <c r="S104" s="6"/>
      <c r="T104" s="6"/>
      <c r="U104" s="6"/>
    </row>
    <row r="105" spans="1:21" customFormat="1" ht="22.5" customHeight="1" x14ac:dyDescent="0.25">
      <c r="A105" s="529"/>
      <c r="E105" s="197"/>
      <c r="G105" s="6"/>
      <c r="H105" s="6"/>
      <c r="I105" s="6"/>
      <c r="M105" s="6"/>
      <c r="N105" s="6"/>
      <c r="O105" s="6"/>
      <c r="P105" s="6"/>
      <c r="Q105" s="6"/>
      <c r="R105" s="6"/>
      <c r="S105" s="6"/>
      <c r="T105" s="6"/>
      <c r="U105" s="6"/>
    </row>
    <row r="106" spans="1:21" customFormat="1" ht="33.75" customHeight="1" x14ac:dyDescent="0.25">
      <c r="A106" s="746" t="s">
        <v>1116</v>
      </c>
      <c r="B106" s="746"/>
      <c r="C106" s="747" t="s">
        <v>1120</v>
      </c>
      <c r="D106" s="747"/>
      <c r="E106" s="747"/>
      <c r="G106" s="6"/>
      <c r="H106" s="6"/>
      <c r="I106" s="6"/>
      <c r="M106" s="6"/>
      <c r="N106" s="6"/>
      <c r="O106" s="6"/>
      <c r="P106" s="6"/>
      <c r="Q106" s="6"/>
      <c r="R106" s="6"/>
      <c r="S106" s="6"/>
      <c r="T106" s="6"/>
      <c r="U106" s="6"/>
    </row>
    <row r="107" spans="1:21" customFormat="1" ht="225" customHeight="1" x14ac:dyDescent="0.25">
      <c r="A107" s="550"/>
      <c r="B107" s="550"/>
      <c r="C107" s="551"/>
      <c r="D107" s="551"/>
      <c r="E107" s="612"/>
      <c r="G107" s="6"/>
      <c r="H107" s="6"/>
      <c r="I107" s="6"/>
      <c r="M107" s="6"/>
      <c r="N107" s="6"/>
      <c r="O107" s="6"/>
      <c r="P107" s="6"/>
      <c r="Q107" s="6"/>
      <c r="R107" s="6"/>
      <c r="S107" s="6"/>
      <c r="T107" s="6"/>
      <c r="U107" s="6"/>
    </row>
    <row r="108" spans="1:21" customFormat="1" ht="225" customHeight="1" x14ac:dyDescent="0.25">
      <c r="E108" s="197"/>
      <c r="G108" s="6"/>
      <c r="H108" s="6"/>
      <c r="I108" s="6"/>
      <c r="M108" s="6"/>
      <c r="N108" s="6"/>
      <c r="O108" s="6"/>
      <c r="P108" s="6"/>
      <c r="Q108" s="6"/>
      <c r="R108" s="6"/>
      <c r="S108" s="6"/>
      <c r="T108" s="6"/>
      <c r="U108" s="6"/>
    </row>
    <row r="109" spans="1:21" customFormat="1" ht="22.5" customHeight="1" x14ac:dyDescent="0.25">
      <c r="A109" s="748" t="s">
        <v>1132</v>
      </c>
      <c r="B109" s="748"/>
      <c r="C109" s="748"/>
      <c r="D109" s="748"/>
      <c r="E109" s="748"/>
      <c r="F109" s="748"/>
      <c r="G109" s="6"/>
      <c r="H109" s="6"/>
      <c r="I109" s="6"/>
      <c r="M109" s="6"/>
      <c r="N109" s="6"/>
      <c r="O109" s="6"/>
      <c r="P109" s="6"/>
      <c r="Q109" s="6"/>
      <c r="R109" s="6"/>
      <c r="S109" s="6"/>
      <c r="T109" s="6"/>
      <c r="U109" s="6"/>
    </row>
    <row r="110" spans="1:21" customFormat="1" ht="52.5" customHeight="1" x14ac:dyDescent="0.25">
      <c r="A110" s="722" t="s">
        <v>1133</v>
      </c>
      <c r="B110" s="722"/>
      <c r="C110" s="722"/>
      <c r="D110" s="722"/>
      <c r="E110" s="722"/>
      <c r="F110" s="722"/>
      <c r="G110" s="6"/>
      <c r="H110" s="6"/>
      <c r="I110" s="6"/>
      <c r="M110" s="6"/>
      <c r="N110" s="6"/>
      <c r="O110" s="6"/>
      <c r="P110" s="6"/>
      <c r="Q110" s="6"/>
      <c r="R110" s="6"/>
      <c r="S110" s="6"/>
      <c r="T110" s="6"/>
      <c r="U110" s="6"/>
    </row>
    <row r="111" spans="1:21" customFormat="1" ht="50.25" customHeight="1" x14ac:dyDescent="0.25">
      <c r="A111" s="722" t="s">
        <v>1121</v>
      </c>
      <c r="B111" s="722"/>
      <c r="C111" s="722"/>
      <c r="D111" s="722"/>
      <c r="E111" s="722"/>
      <c r="F111" s="722"/>
      <c r="G111" s="6"/>
      <c r="H111" s="6"/>
      <c r="I111" s="6"/>
      <c r="M111" s="6"/>
      <c r="N111" s="6"/>
      <c r="O111" s="6"/>
      <c r="P111" s="6"/>
      <c r="Q111" s="6"/>
      <c r="R111" s="6"/>
      <c r="S111" s="6"/>
      <c r="T111" s="6"/>
      <c r="U111" s="6"/>
    </row>
    <row r="112" spans="1:21" customFormat="1" ht="21" customHeight="1" x14ac:dyDescent="0.25">
      <c r="E112" s="197"/>
    </row>
    <row r="113" spans="1:21" ht="21.75" customHeight="1" x14ac:dyDescent="0.25">
      <c r="A113" s="730" t="s">
        <v>1124</v>
      </c>
      <c r="B113" s="730"/>
      <c r="C113" s="730"/>
      <c r="D113" s="730"/>
      <c r="E113" s="607" t="s">
        <v>1134</v>
      </c>
      <c r="F113"/>
      <c r="I113" s="200"/>
      <c r="J113"/>
      <c r="K113"/>
    </row>
    <row r="114" spans="1:21" x14ac:dyDescent="0.25">
      <c r="A114" s="813" t="s">
        <v>118</v>
      </c>
      <c r="B114" s="813"/>
      <c r="C114" s="813"/>
      <c r="D114" s="813"/>
      <c r="E114" s="596"/>
      <c r="F114"/>
      <c r="G114"/>
      <c r="H114"/>
      <c r="I114"/>
      <c r="J114"/>
      <c r="K114"/>
    </row>
    <row r="115" spans="1:21" ht="47.25" customHeight="1" x14ac:dyDescent="0.25">
      <c r="A115" s="721" t="str">
        <f>IF('5 a 20 Pequeña'!V11=TRUE,"",'5 a 20 Pequeña'!J11)</f>
        <v>La empresa de TI conoce a su mercado objetivo y  bajo un enfoque práctico desarrolla y administra el contenido de su oferta.</v>
      </c>
      <c r="B115" s="721"/>
      <c r="C115" s="721"/>
      <c r="D115" s="721"/>
      <c r="E115" s="597" t="str">
        <f>MID(F115,1,7)</f>
        <v>1.1.1</v>
      </c>
      <c r="F115" s="200" t="str">
        <f>IF('5 a 20 Pequeña'!V11=TRUE,"",'5 a 20 Pequeña'!I11)</f>
        <v>1.1.1</v>
      </c>
      <c r="G115"/>
      <c r="H115"/>
      <c r="I115"/>
      <c r="J115"/>
      <c r="K115"/>
    </row>
    <row r="116" spans="1:21" ht="47.25" customHeight="1" x14ac:dyDescent="0.25">
      <c r="A116" s="721" t="str">
        <f>IF('5 a 20 Pequeña'!V12=TRUE,"",'5 a 20 Pequeña'!J12)</f>
        <v xml:space="preserve">Cuenta con una administración de su oferta de productos y/o servicios que le permite a la Empresa de TI:
</v>
      </c>
      <c r="B116" s="721"/>
      <c r="C116" s="721"/>
      <c r="D116" s="721"/>
      <c r="E116" s="597" t="str">
        <f t="shared" ref="E116" si="0">MID(F116,1,7)</f>
        <v>1.1.2.1</v>
      </c>
      <c r="F116" s="200" t="str">
        <f>IF('5 a 20 Pequeña'!V12=TRUE,"",'5 a 20 Pequeña'!I12)</f>
        <v>1.1.2.1</v>
      </c>
      <c r="G116"/>
      <c r="H116"/>
      <c r="I116"/>
      <c r="J116"/>
      <c r="K116"/>
    </row>
    <row r="117" spans="1:21" s="1" customFormat="1" ht="47.25" customHeight="1" x14ac:dyDescent="0.25">
      <c r="A117" s="929" t="str">
        <f>IF('5 a 20 Pequeña'!V13=TRUE,"",'5 a 20 Pequeña'!J13)</f>
        <v>Analizar y determinar su mercado objetivo</v>
      </c>
      <c r="B117" s="929"/>
      <c r="C117" s="929"/>
      <c r="D117" s="929"/>
      <c r="E117" s="597" t="str">
        <f t="shared" ref="E117:E164" si="1">MID(F117,1,7)</f>
        <v>1.1.2.1</v>
      </c>
      <c r="F117" s="200" t="str">
        <f>IF('5 a 20 Pequeña'!V13=TRUE,"",'5 a 20 Pequeña'!I13)</f>
        <v>1.1.2.1.A</v>
      </c>
      <c r="I117" s="198"/>
      <c r="L117"/>
      <c r="M117" s="6"/>
      <c r="N117" s="6"/>
      <c r="O117" s="6"/>
      <c r="P117" s="6"/>
      <c r="Q117" s="6"/>
      <c r="R117" s="6"/>
      <c r="S117" s="6"/>
      <c r="T117" s="6"/>
      <c r="U117" s="6"/>
    </row>
    <row r="118" spans="1:21" s="1" customFormat="1" ht="69" customHeight="1" x14ac:dyDescent="0.25">
      <c r="A118" s="929" t="str">
        <f>IF('5 a 20 Pequeña'!V14=TRUE,"",'5 a 20 Pequeña'!J14)</f>
        <v>Identificar y estructurar los servicios que serán ofrecidos en el mercado con la finalidad de alcanzar las metas y objetivos planteados, considerando los recursos ,la infraestructura de la empresa y el alcance territorial de la oferta (Regional Nacional o Internacional)</v>
      </c>
      <c r="B118" s="929"/>
      <c r="C118" s="929"/>
      <c r="D118" s="929"/>
      <c r="E118" s="597" t="str">
        <f t="shared" si="1"/>
        <v>1.1.2.1</v>
      </c>
      <c r="F118" s="200" t="str">
        <f>IF('5 a 20 Pequeña'!V14=TRUE,"",'5 a 20 Pequeña'!I14)</f>
        <v>1.1.2.1.B</v>
      </c>
      <c r="I118" s="198"/>
      <c r="L118"/>
      <c r="M118" s="6"/>
      <c r="N118" s="6"/>
      <c r="O118" s="6"/>
      <c r="P118" s="6"/>
      <c r="Q118" s="6"/>
      <c r="R118" s="6"/>
      <c r="S118" s="6"/>
      <c r="T118" s="6"/>
      <c r="U118" s="6"/>
    </row>
    <row r="119" spans="1:21" s="1" customFormat="1" ht="47.25" customHeight="1" x14ac:dyDescent="0.25">
      <c r="A119" s="929" t="str">
        <f>IF('5 a 20 Pequeña'!V15=TRUE,"",'5 a 20 Pequeña'!J15)</f>
        <v>Diseñar un portafolio de servicios de TI  en función de a los objetivos estratégicos de rentabilidad del negocio</v>
      </c>
      <c r="B119" s="929"/>
      <c r="C119" s="929"/>
      <c r="D119" s="929"/>
      <c r="E119" s="597" t="str">
        <f t="shared" si="1"/>
        <v>1.1.2.1</v>
      </c>
      <c r="F119" s="200" t="str">
        <f>IF('5 a 20 Pequeña'!V15=TRUE,"",'5 a 20 Pequeña'!I15)</f>
        <v>1.1.2.1.C</v>
      </c>
      <c r="I119" s="198"/>
      <c r="L119"/>
      <c r="M119" s="6"/>
      <c r="N119" s="6"/>
      <c r="O119" s="6"/>
      <c r="P119" s="6"/>
      <c r="Q119" s="6"/>
      <c r="R119" s="6"/>
      <c r="S119" s="6"/>
      <c r="T119" s="6"/>
      <c r="U119" s="6"/>
    </row>
    <row r="120" spans="1:21" s="1" customFormat="1" ht="47.25" customHeight="1" x14ac:dyDescent="0.25">
      <c r="A120" s="929" t="str">
        <f>IF('5 a 20 Pequeña'!V16=TRUE,"",'5 a 20 Pequeña'!J16)</f>
        <v>Determinar las categorías para la agrupación de  sus servicios (por ejemplo por tipo de cliente)  y establecer una priorización de las iniciativas contenidas en el portafolio</v>
      </c>
      <c r="B120" s="929"/>
      <c r="C120" s="929"/>
      <c r="D120" s="929"/>
      <c r="E120" s="597" t="str">
        <f t="shared" si="1"/>
        <v>1.1.2.1</v>
      </c>
      <c r="F120" s="200" t="str">
        <f>IF('5 a 20 Pequeña'!V16=TRUE,"",'5 a 20 Pequeña'!I16)</f>
        <v>1.1.2.1.D</v>
      </c>
      <c r="I120" s="198"/>
      <c r="L120"/>
      <c r="M120" s="6"/>
      <c r="N120" s="6"/>
      <c r="O120" s="6"/>
      <c r="P120" s="6"/>
      <c r="Q120" s="6"/>
      <c r="R120" s="6"/>
      <c r="S120" s="6"/>
      <c r="T120" s="6"/>
      <c r="U120" s="6"/>
    </row>
    <row r="121" spans="1:21" s="1" customFormat="1" ht="47.25" customHeight="1" x14ac:dyDescent="0.25">
      <c r="A121" s="929" t="str">
        <f>IF('5 a 20 Pequeña'!V17=TRUE,"",'5 a 20 Pequeña'!J17)</f>
        <v xml:space="preserve">Actualizar los servicios  que se encuentran en operación y aquellos que se pueden implementar </v>
      </c>
      <c r="B121" s="929"/>
      <c r="C121" s="929"/>
      <c r="D121" s="929"/>
      <c r="E121" s="597" t="str">
        <f t="shared" si="1"/>
        <v>1.1.2.1</v>
      </c>
      <c r="F121" s="200" t="str">
        <f>IF('5 a 20 Pequeña'!V17=TRUE,"",'5 a 20 Pequeña'!I17)</f>
        <v>1.1.2.1.E</v>
      </c>
      <c r="I121" s="198"/>
      <c r="L121"/>
      <c r="M121" s="6"/>
      <c r="N121" s="6"/>
      <c r="O121" s="6"/>
      <c r="P121" s="6"/>
      <c r="Q121" s="6"/>
      <c r="R121" s="6"/>
      <c r="S121" s="6"/>
      <c r="T121" s="6"/>
      <c r="U121" s="6"/>
    </row>
    <row r="122" spans="1:21" s="1" customFormat="1" ht="47.25" customHeight="1" x14ac:dyDescent="0.25">
      <c r="A122" s="929" t="str">
        <f>IF('5 a 20 Pequeña'!V18=TRUE,"",'5 a 20 Pequeña'!J18)</f>
        <v>Evaluar detalladamente los servicios para decidir su viabilidad de acuerdo a su valor/rentabilidad, beneficios, costos, riesgos y alineamiento con la estrategia del negocio</v>
      </c>
      <c r="B122" s="929"/>
      <c r="C122" s="929"/>
      <c r="D122" s="929"/>
      <c r="E122" s="597" t="str">
        <f t="shared" si="1"/>
        <v>1.1.2.1</v>
      </c>
      <c r="F122" s="200" t="str">
        <f>IF('5 a 20 Pequeña'!V18=TRUE,"",'5 a 20 Pequeña'!I18)</f>
        <v>1.1.2.1.F</v>
      </c>
      <c r="I122" s="198"/>
      <c r="L122"/>
      <c r="M122" s="6"/>
      <c r="N122" s="6"/>
      <c r="O122" s="6"/>
      <c r="P122" s="6"/>
      <c r="Q122" s="6"/>
      <c r="R122" s="6"/>
      <c r="S122" s="6"/>
      <c r="T122" s="6"/>
      <c r="U122" s="6"/>
    </row>
    <row r="123" spans="1:21" s="1" customFormat="1" ht="47.25" customHeight="1" x14ac:dyDescent="0.25">
      <c r="A123" s="929" t="str">
        <f>IF('5 a 20 Pequeña'!V19=TRUE,"",'5 a 20 Pequeña'!J19)</f>
        <v xml:space="preserve">Dar un seguimiento a los beneficios obtenidos a través de los servicios y a la evolución de los servicios lo largo de su ciclo de vida; y hacer un análisis comparativo de los resultados obtenidos internamente </v>
      </c>
      <c r="B123" s="929"/>
      <c r="C123" s="929"/>
      <c r="D123" s="929"/>
      <c r="E123" s="597" t="str">
        <f t="shared" si="1"/>
        <v>1.1.2.1</v>
      </c>
      <c r="F123" s="200" t="str">
        <f>IF('5 a 20 Pequeña'!V19=TRUE,"",'5 a 20 Pequeña'!I19)</f>
        <v>1.1.2.1.G</v>
      </c>
      <c r="I123" s="198"/>
      <c r="L123"/>
      <c r="M123" s="6"/>
      <c r="N123" s="6"/>
      <c r="O123" s="6"/>
      <c r="P123" s="6"/>
      <c r="Q123" s="6"/>
      <c r="R123" s="6"/>
      <c r="S123" s="6"/>
      <c r="T123" s="6"/>
      <c r="U123" s="6"/>
    </row>
    <row r="124" spans="1:21" s="1" customFormat="1" ht="47.25" customHeight="1" x14ac:dyDescent="0.25">
      <c r="A124" s="929" t="str">
        <f>IF('5 a 20 Pequeña'!V20=TRUE,"",'5 a 20 Pequeña'!J20)</f>
        <v>Implementar acciones correctivas en caso de  que los beneficios obtenidos en los servicios se desvíen de los esperados</v>
      </c>
      <c r="B124" s="929"/>
      <c r="C124" s="929"/>
      <c r="D124" s="929"/>
      <c r="E124" s="597" t="str">
        <f t="shared" si="1"/>
        <v>1.1.2.1</v>
      </c>
      <c r="F124" s="200" t="str">
        <f>IF('5 a 20 Pequeña'!V20=TRUE,"",'5 a 20 Pequeña'!I20)</f>
        <v>1.1.2.1.H</v>
      </c>
      <c r="I124" s="198"/>
      <c r="L124"/>
      <c r="M124" s="6"/>
      <c r="N124" s="6"/>
      <c r="O124" s="6"/>
      <c r="P124" s="6"/>
      <c r="Q124" s="6"/>
      <c r="R124" s="6"/>
      <c r="S124" s="6"/>
      <c r="T124" s="6"/>
      <c r="U124" s="6"/>
    </row>
    <row r="125" spans="1:21" s="1" customFormat="1" ht="47.25" customHeight="1" x14ac:dyDescent="0.25">
      <c r="A125" s="721" t="str">
        <f>IF('5 a 20 Pequeña'!V21=TRUE,"",'5 a 20 Pequeña'!J21)</f>
        <v>Desarrolla documentos que proporcionan evidencia de las actividades llevadas a cabo o los resultados obtenidos en la administración de la oferta de productos / servicios, entre los que se encuentran:</v>
      </c>
      <c r="B125" s="721"/>
      <c r="C125" s="721"/>
      <c r="D125" s="721"/>
      <c r="E125" s="597" t="str">
        <f t="shared" ref="E125" si="2">MID(F125,1,7)</f>
        <v>1.1.3.1</v>
      </c>
      <c r="F125" s="200" t="str">
        <f>IF('5 a 20 Pequeña'!V21=TRUE,"",'5 a 20 Pequeña'!I21)</f>
        <v>1.1.3.1</v>
      </c>
      <c r="I125" s="198"/>
      <c r="L125"/>
      <c r="M125" s="6"/>
      <c r="N125" s="6"/>
      <c r="O125" s="6"/>
      <c r="P125" s="6"/>
      <c r="Q125" s="6"/>
      <c r="R125" s="6"/>
      <c r="S125" s="6"/>
      <c r="T125" s="6"/>
      <c r="U125" s="6"/>
    </row>
    <row r="126" spans="1:21" s="1" customFormat="1" ht="47.25" customHeight="1" x14ac:dyDescent="0.25">
      <c r="A126" s="812" t="str">
        <f>IF('5 a 20 Pequeña'!V22=TRUE,"",'5 a 20 Pequeña'!J22)</f>
        <v>Para la administración de servicios:</v>
      </c>
      <c r="B126" s="812"/>
      <c r="C126" s="812"/>
      <c r="D126" s="812"/>
      <c r="E126" s="597"/>
      <c r="F126" s="200">
        <f>IF('5 a 20 Pequeña'!V22=TRUE,"",'5 a 20 Pequeña'!I22)</f>
        <v>0</v>
      </c>
      <c r="I126" s="198"/>
      <c r="L126"/>
      <c r="M126" s="6"/>
      <c r="N126" s="6"/>
      <c r="O126" s="6"/>
      <c r="P126" s="6"/>
      <c r="Q126" s="6"/>
      <c r="R126" s="6"/>
      <c r="S126" s="6"/>
      <c r="T126" s="6"/>
      <c r="U126" s="6"/>
    </row>
    <row r="127" spans="1:21" s="1" customFormat="1" ht="47.25" customHeight="1" x14ac:dyDescent="0.25">
      <c r="A127" s="929" t="str">
        <f>IF('5 a 20 Pequeña'!V23=TRUE,"",'5 a 20 Pequeña'!J23)</f>
        <v>a) Caso de negocio de  cada servicio, en este documento se define la justificación técnica y económica del servicio para visualizar su valor. Incluye información de Costos, beneficios, opciones, situaciones y/o riesgos</v>
      </c>
      <c r="B127" s="929"/>
      <c r="C127" s="929"/>
      <c r="D127" s="929"/>
      <c r="E127" s="597" t="str">
        <f t="shared" si="1"/>
        <v>1.1.3.1</v>
      </c>
      <c r="F127" s="200" t="str">
        <f>IF('5 a 20 Pequeña'!V23=TRUE,"",'5 a 20 Pequeña'!I23)</f>
        <v>1.1.3.1.A</v>
      </c>
      <c r="I127" s="198"/>
      <c r="L127"/>
      <c r="M127" s="6"/>
      <c r="N127" s="6"/>
      <c r="O127" s="6"/>
      <c r="P127" s="6"/>
      <c r="Q127" s="6"/>
      <c r="R127" s="6"/>
      <c r="S127" s="6"/>
      <c r="T127" s="6"/>
      <c r="U127" s="6"/>
    </row>
    <row r="128" spans="1:21" s="1" customFormat="1" ht="47.25" customHeight="1" x14ac:dyDescent="0.25">
      <c r="A128" s="929" t="str">
        <f>IF('5 a 20 Pequeña'!V24=TRUE,"",'5 a 20 Pequeña'!J24)</f>
        <v xml:space="preserve">b) Documentos para el control de cambios al portafolio de servicios </v>
      </c>
      <c r="B128" s="929"/>
      <c r="C128" s="929"/>
      <c r="D128" s="929"/>
      <c r="E128" s="597" t="str">
        <f t="shared" si="1"/>
        <v>1.1.3.1</v>
      </c>
      <c r="F128" s="200" t="str">
        <f>IF('5 a 20 Pequeña'!V24=TRUE,"",'5 a 20 Pequeña'!I24)</f>
        <v>1.1.3.1.B</v>
      </c>
      <c r="I128" s="198"/>
      <c r="L128"/>
      <c r="M128" s="6"/>
      <c r="N128" s="6"/>
      <c r="O128" s="6"/>
      <c r="P128" s="6"/>
      <c r="Q128" s="6"/>
      <c r="R128" s="6"/>
      <c r="S128" s="6"/>
      <c r="T128" s="6"/>
      <c r="U128" s="6"/>
    </row>
    <row r="129" spans="1:21" ht="47.25" customHeight="1" x14ac:dyDescent="0.25">
      <c r="A129" s="929" t="str">
        <f>IF('5 a 20 Pequeña'!V25=TRUE,"",'5 a 20 Pequeña'!J25)</f>
        <v xml:space="preserve">c) Reporte de resultados de evaluación sobre el rendimiento del portafolio de servicios </v>
      </c>
      <c r="B129" s="929"/>
      <c r="C129" s="929"/>
      <c r="D129" s="929"/>
      <c r="E129" s="597" t="str">
        <f t="shared" si="1"/>
        <v>1.1.3.1</v>
      </c>
      <c r="F129" s="200" t="str">
        <f>IF('5 a 20 Pequeña'!V25=TRUE,"",'5 a 20 Pequeña'!I25)</f>
        <v>1.1.3.1.C</v>
      </c>
    </row>
    <row r="130" spans="1:21" ht="47.25" customHeight="1" x14ac:dyDescent="0.25">
      <c r="A130" s="929" t="str">
        <f>IF('5 a 20 Pequeña'!V26=TRUE,"",'5 a 20 Pequeña'!J26)</f>
        <v xml:space="preserve">d) Descripción detallada de los servicios dentro del  portafolio de servicios </v>
      </c>
      <c r="B130" s="929"/>
      <c r="C130" s="929"/>
      <c r="D130" s="929"/>
      <c r="E130" s="597" t="str">
        <f t="shared" si="1"/>
        <v>1.1.3.1</v>
      </c>
      <c r="F130" s="200" t="str">
        <f>IF('5 a 20 Pequeña'!V26=TRUE,"",'5 a 20 Pequeña'!I26)</f>
        <v>1.1.3.1.D</v>
      </c>
    </row>
    <row r="131" spans="1:21" ht="54.75" customHeight="1" x14ac:dyDescent="0.25">
      <c r="A131" s="929" t="str">
        <f>IF('5 a 20 Pequeña'!V27=TRUE,"",'5 a 20 Pequeña'!J27)</f>
        <v xml:space="preserve">e) Documento de categorías de servicios: el cual consta de las categorías en las que se agruparán los servicios del portafolio, con base en los objetivos establecidos por la organización </v>
      </c>
      <c r="B131" s="929"/>
      <c r="C131" s="929"/>
      <c r="D131" s="929"/>
      <c r="E131" s="597" t="str">
        <f t="shared" si="1"/>
        <v>1.1.3.1</v>
      </c>
      <c r="F131" s="200" t="str">
        <f>IF('5 a 20 Pequeña'!V27=TRUE,"",'5 a 20 Pequeña'!I27)</f>
        <v>1.1.3.1.E</v>
      </c>
    </row>
    <row r="132" spans="1:21" ht="47.25" customHeight="1" x14ac:dyDescent="0.25">
      <c r="A132" s="929" t="str">
        <f>IF('5 a 20 Pequeña'!V28=TRUE,"",'5 a 20 Pequeña'!J28)</f>
        <v>f) Documento de valoración de servicios</v>
      </c>
      <c r="B132" s="929"/>
      <c r="C132" s="929"/>
      <c r="D132" s="929"/>
      <c r="E132" s="597" t="str">
        <f t="shared" si="1"/>
        <v>1.1.3.1</v>
      </c>
      <c r="F132" s="200" t="str">
        <f>IF('5 a 20 Pequeña'!V28=TRUE,"",'5 a 20 Pequeña'!I28)</f>
        <v>1.1.3.1.F</v>
      </c>
    </row>
    <row r="133" spans="1:21" ht="47.25" customHeight="1" x14ac:dyDescent="0.25">
      <c r="A133" s="929" t="str">
        <f>IF('5 a 20 Pequeña'!V29=TRUE,"",'5 a 20 Pequeña'!J29)</f>
        <v xml:space="preserve">g) Catálogo de servicios </v>
      </c>
      <c r="B133" s="929"/>
      <c r="C133" s="929"/>
      <c r="D133" s="929"/>
      <c r="E133" s="597" t="str">
        <f t="shared" si="1"/>
        <v>1.1.3.1</v>
      </c>
      <c r="F133" s="200" t="str">
        <f>IF('5 a 20 Pequeña'!V29=TRUE,"",'5 a 20 Pequeña'!I29)</f>
        <v>1.1.3.1.G</v>
      </c>
    </row>
    <row r="134" spans="1:21" s="1" customFormat="1" x14ac:dyDescent="0.25">
      <c r="A134" s="813" t="str">
        <f>IF('5 a 20 Pequeña'!V31=TRUE,"",'5 a 20 Pequeña'!J31)</f>
        <v>1.2 Administración del Valor del Cliente para la Empresa de TI</v>
      </c>
      <c r="B134" s="813"/>
      <c r="C134" s="813"/>
      <c r="D134" s="813"/>
      <c r="E134" s="597" t="str">
        <f t="shared" si="1"/>
        <v/>
      </c>
      <c r="F134" s="200"/>
      <c r="I134" s="198"/>
      <c r="L134"/>
      <c r="M134" s="6"/>
      <c r="N134" s="6"/>
      <c r="O134" s="6"/>
      <c r="P134" s="6"/>
      <c r="Q134" s="6"/>
      <c r="R134" s="6"/>
      <c r="S134" s="6"/>
      <c r="T134" s="6"/>
      <c r="U134" s="6"/>
    </row>
    <row r="135" spans="1:21" s="1" customFormat="1" ht="47.25" customHeight="1" x14ac:dyDescent="0.25">
      <c r="A135" s="721" t="str">
        <f>IF('5 a 20 Pequeña'!V36=TRUE,"",'5 a 20 Pequeña'!J36)</f>
        <v>Mediante un enfoque práctico, analiza la situación de su cartera de clientes, selecciona aquellos que le parecen más rentables y define líneas de acción enfocadas a cada uno de éstos.</v>
      </c>
      <c r="B135" s="721"/>
      <c r="C135" s="721"/>
      <c r="D135" s="721"/>
      <c r="E135" s="597" t="str">
        <f t="shared" si="1"/>
        <v>1.2.1</v>
      </c>
      <c r="F135" s="200" t="str">
        <f>IF('5 a 20 Pequeña'!V36=TRUE,"",'5 a 20 Pequeña'!I36)</f>
        <v>1.2.1</v>
      </c>
      <c r="I135" s="198"/>
      <c r="L135"/>
      <c r="M135" s="6"/>
      <c r="N135" s="6"/>
      <c r="O135" s="6"/>
      <c r="P135" s="6"/>
      <c r="Q135" s="6"/>
      <c r="R135" s="6"/>
      <c r="S135" s="6"/>
      <c r="T135" s="6"/>
      <c r="U135" s="6"/>
    </row>
    <row r="136" spans="1:21" s="1" customFormat="1" ht="47.25" customHeight="1" x14ac:dyDescent="0.25">
      <c r="A136" s="721" t="str">
        <f>IF('5 a 20 Pequeña'!V37=TRUE,"",'5 a 20 Pequeña'!J37)</f>
        <v>La empresa de TI, cuenta con un proceso de Administración del Valor del Cliente  que considera lo siguiente:</v>
      </c>
      <c r="B136" s="721"/>
      <c r="C136" s="721"/>
      <c r="D136" s="721"/>
      <c r="E136" s="597" t="str">
        <f t="shared" ref="E136" si="3">MID(F136,1,7)</f>
        <v>1.2.2.1</v>
      </c>
      <c r="F136" s="200" t="str">
        <f>IF('5 a 20 Pequeña'!V37=TRUE,"",'5 a 20 Pequeña'!I37)</f>
        <v>1.2.2.1</v>
      </c>
      <c r="I136" s="198"/>
      <c r="L136"/>
      <c r="M136" s="6"/>
      <c r="N136" s="6"/>
      <c r="O136" s="6"/>
      <c r="P136" s="6"/>
      <c r="Q136" s="6"/>
      <c r="R136" s="6"/>
      <c r="S136" s="6"/>
      <c r="T136" s="6"/>
      <c r="U136" s="6"/>
    </row>
    <row r="137" spans="1:21" s="1" customFormat="1" ht="47.25" customHeight="1" x14ac:dyDescent="0.25">
      <c r="A137" s="929" t="str">
        <f>IF('5 a 20 Pequeña'!V38=TRUE,"",'5 a 20 Pequeña'!J38)</f>
        <v xml:space="preserve">El análisis  de la etapa del ciclo de vida en que se encuentra cada cliente </v>
      </c>
      <c r="B137" s="929"/>
      <c r="C137" s="929"/>
      <c r="D137" s="929"/>
      <c r="E137" s="597" t="str">
        <f t="shared" si="1"/>
        <v>1.2.2.1</v>
      </c>
      <c r="F137" s="200" t="str">
        <f>IF('5 a 20 Pequeña'!V38=TRUE,"",'5 a 20 Pequeña'!I38)</f>
        <v>1.2.2.1.A</v>
      </c>
      <c r="I137" s="198"/>
      <c r="L137"/>
      <c r="M137" s="6"/>
      <c r="N137" s="6"/>
      <c r="O137" s="6"/>
      <c r="P137" s="6"/>
      <c r="Q137" s="6"/>
      <c r="R137" s="6"/>
      <c r="S137" s="6"/>
      <c r="T137" s="6"/>
      <c r="U137" s="6"/>
    </row>
    <row r="138" spans="1:21" s="1" customFormat="1" ht="47.25" customHeight="1" x14ac:dyDescent="0.25">
      <c r="A138" s="929" t="str">
        <f>IF('5 a 20 Pequeña'!V39=TRUE,"",'5 a 20 Pequeña'!J39)</f>
        <v xml:space="preserve">El establecimiento de los clientes más valiosos en términos económicos, el análisis del negocio potencial que se puede conseguir y el negocio potencial que se puede perder </v>
      </c>
      <c r="B138" s="929"/>
      <c r="C138" s="929"/>
      <c r="D138" s="929"/>
      <c r="E138" s="597" t="str">
        <f t="shared" si="1"/>
        <v>1.2.2.1</v>
      </c>
      <c r="F138" s="200" t="str">
        <f>IF('5 a 20 Pequeña'!V39=TRUE,"",'5 a 20 Pequeña'!I39)</f>
        <v>1.2.2.1.B</v>
      </c>
      <c r="I138" s="198"/>
      <c r="L138"/>
      <c r="M138" s="6"/>
      <c r="N138" s="6"/>
      <c r="O138" s="6"/>
      <c r="P138" s="6"/>
      <c r="Q138" s="6"/>
      <c r="R138" s="6"/>
      <c r="S138" s="6"/>
      <c r="T138" s="6"/>
      <c r="U138" s="6"/>
    </row>
    <row r="139" spans="1:21" s="1" customFormat="1" ht="47.25" customHeight="1" x14ac:dyDescent="0.25">
      <c r="A139" s="929" t="str">
        <f>IF('5 a 20 Pequeña'!V40=TRUE,"",'5 a 20 Pequeña'!J40)</f>
        <v>La definición del  perfil de sus clientes y el establecimiento de los segmentos en los que los clasifican</v>
      </c>
      <c r="B139" s="929"/>
      <c r="C139" s="929"/>
      <c r="D139" s="929"/>
      <c r="E139" s="597" t="str">
        <f t="shared" si="1"/>
        <v>1.2.2.1</v>
      </c>
      <c r="F139" s="200" t="str">
        <f>IF('5 a 20 Pequeña'!V40=TRUE,"",'5 a 20 Pequeña'!I40)</f>
        <v>1.2.2.1.C</v>
      </c>
      <c r="I139" s="198"/>
      <c r="L139"/>
      <c r="M139" s="6"/>
      <c r="N139" s="6"/>
      <c r="O139" s="6"/>
      <c r="P139" s="6"/>
      <c r="Q139" s="6"/>
      <c r="R139" s="6"/>
      <c r="S139" s="6"/>
      <c r="T139" s="6"/>
      <c r="U139" s="6"/>
    </row>
    <row r="140" spans="1:21" s="1" customFormat="1" ht="47.25" customHeight="1" x14ac:dyDescent="0.25">
      <c r="A140" s="929" t="str">
        <f>IF('5 a 20 Pequeña'!V41=TRUE,"",'5 a 20 Pequeña'!J41)</f>
        <v>El establecimiento de las prioridades de actuación de la dirección de la empresa anticipándose a las situaciones indeseables que puedan deteriorar los resultados del negocio a mediano plazo</v>
      </c>
      <c r="B140" s="929"/>
      <c r="C140" s="929"/>
      <c r="D140" s="929"/>
      <c r="E140" s="597" t="str">
        <f t="shared" si="1"/>
        <v>1.2.2.1</v>
      </c>
      <c r="F140" s="200" t="str">
        <f>IF('5 a 20 Pequeña'!V41=TRUE,"",'5 a 20 Pequeña'!I41)</f>
        <v>1.2.2.1.D</v>
      </c>
      <c r="I140" s="198"/>
      <c r="L140"/>
      <c r="M140" s="6"/>
      <c r="N140" s="6"/>
      <c r="O140" s="6"/>
      <c r="P140" s="6"/>
      <c r="Q140" s="6"/>
      <c r="R140" s="6"/>
      <c r="S140" s="6"/>
      <c r="T140" s="6"/>
      <c r="U140" s="6"/>
    </row>
    <row r="141" spans="1:21" s="1" customFormat="1" ht="47.25" customHeight="1" x14ac:dyDescent="0.25">
      <c r="A141" s="721" t="str">
        <f>IF('5 a 20 Pequeña'!V42=TRUE,"",'5 a 20 Pequeña'!J42)</f>
        <v>Cuenta con registros que proporcionan evidencia de las actividades llevadas a cabo o los resultados obtenidos en el proceso de Administración del Valor del Cliente , entre los que se encuentran:</v>
      </c>
      <c r="B141" s="721"/>
      <c r="C141" s="721"/>
      <c r="D141" s="721"/>
      <c r="E141" s="597" t="str">
        <f t="shared" ref="E141" si="4">MID(F141,1,7)</f>
        <v>1.2.3.1</v>
      </c>
      <c r="F141" s="200" t="str">
        <f>IF('5 a 20 Pequeña'!V42=TRUE,"",'5 a 20 Pequeña'!I42)</f>
        <v>1.2.3.1</v>
      </c>
      <c r="I141" s="198"/>
      <c r="L141"/>
      <c r="M141" s="6"/>
      <c r="N141" s="6"/>
      <c r="O141" s="6"/>
      <c r="P141" s="6"/>
      <c r="Q141" s="6"/>
      <c r="R141" s="6"/>
      <c r="S141" s="6"/>
      <c r="T141" s="6"/>
      <c r="U141" s="6"/>
    </row>
    <row r="142" spans="1:21" s="1" customFormat="1" ht="47.25" customHeight="1" x14ac:dyDescent="0.25">
      <c r="A142" s="929" t="str">
        <f>IF('5 a 20 Pequeña'!V43=TRUE,"",'5 a 20 Pequeña'!J43)</f>
        <v>Modelo para la cuantificación del valor del cliente  a nivel individual  (Customer Lifetime Value, CLV)</v>
      </c>
      <c r="B142" s="929"/>
      <c r="C142" s="929"/>
      <c r="D142" s="929"/>
      <c r="E142" s="597" t="str">
        <f t="shared" si="1"/>
        <v>1.2.3.1</v>
      </c>
      <c r="F142" s="200" t="str">
        <f>IF('5 a 20 Pequeña'!V43=TRUE,"",'5 a 20 Pequeña'!I43)</f>
        <v>1.2.3.1.A</v>
      </c>
      <c r="I142" s="198"/>
      <c r="L142"/>
      <c r="M142" s="6"/>
      <c r="N142" s="6"/>
      <c r="O142" s="6"/>
      <c r="P142" s="6"/>
      <c r="Q142" s="6"/>
      <c r="R142" s="6"/>
      <c r="S142" s="6"/>
      <c r="T142" s="6"/>
      <c r="U142" s="6"/>
    </row>
    <row r="143" spans="1:21" ht="47.25" customHeight="1" x14ac:dyDescent="0.25">
      <c r="A143" s="929" t="str">
        <f>IF('5 a 20 Pequeña'!V44=TRUE,"",'5 a 20 Pequeña'!J44)</f>
        <v>Modelo para evaluar el desempeño financiero de la empresa, en función del valor de toda la base de clientes (Customer Equity, CE)</v>
      </c>
      <c r="B143" s="929"/>
      <c r="C143" s="929"/>
      <c r="D143" s="929"/>
      <c r="E143" s="597" t="str">
        <f t="shared" si="1"/>
        <v>1.2.3.1</v>
      </c>
      <c r="F143" s="200" t="str">
        <f>IF('5 a 20 Pequeña'!V44=TRUE,"",'5 a 20 Pequeña'!I44)</f>
        <v>1.2.3.1.B</v>
      </c>
    </row>
    <row r="144" spans="1:21" x14ac:dyDescent="0.25">
      <c r="A144" s="813" t="str">
        <f>IF('5 a 20 Pequeña'!V46=TRUE,"",'5 a 20 Pequeña'!J46)</f>
        <v>1.3 Administración del Valor Generado para el Cliente</v>
      </c>
      <c r="B144" s="813"/>
      <c r="C144" s="813"/>
      <c r="D144" s="813"/>
      <c r="E144" s="597" t="str">
        <f t="shared" si="1"/>
        <v/>
      </c>
      <c r="F144" s="200"/>
    </row>
    <row r="145" spans="1:21" s="1" customFormat="1" ht="47.25" customHeight="1" x14ac:dyDescent="0.25">
      <c r="A145" s="721" t="str">
        <f>IF('5 a 20 Pequeña'!V51=TRUE,"",'5 a 20 Pequeña'!J51)</f>
        <v>Bajo un enfoque práctico define una serie de acciones comerciales, con la finalidad de atender las necesidades de sus clientes y las adecúa a cada caso en particular conforme se va desarrollando la relación comercial</v>
      </c>
      <c r="B145" s="721"/>
      <c r="C145" s="721"/>
      <c r="D145" s="721"/>
      <c r="E145" s="597" t="str">
        <f t="shared" si="1"/>
        <v>1.3.1</v>
      </c>
      <c r="F145" s="200" t="str">
        <f>IF('5 a 20 Pequeña'!V51=TRUE,"",'5 a 20 Pequeña'!I51)</f>
        <v>1.3.1</v>
      </c>
      <c r="I145" s="198"/>
      <c r="L145"/>
      <c r="M145" s="6"/>
      <c r="N145" s="6"/>
      <c r="O145" s="6"/>
      <c r="P145" s="6"/>
      <c r="Q145" s="6"/>
      <c r="R145" s="6"/>
      <c r="S145" s="6"/>
      <c r="T145" s="6"/>
      <c r="U145" s="6"/>
    </row>
    <row r="146" spans="1:21" s="1" customFormat="1" ht="47.25" customHeight="1" x14ac:dyDescent="0.25">
      <c r="A146" s="721" t="str">
        <f>IF('5 a 20 Pequeña'!V52=TRUE,"",'5 a 20 Pequeña'!J52)</f>
        <v>Existe un mecanismo enfocado  en el proceso de Administración del Valor Generado para el Cliente y éste se encuentra formalmente documentado considerando lo siguiente:</v>
      </c>
      <c r="B146" s="721"/>
      <c r="C146" s="721"/>
      <c r="D146" s="721"/>
      <c r="E146" s="597" t="str">
        <f t="shared" ref="E146" si="5">MID(F146,1,7)</f>
        <v>1.3.2.1</v>
      </c>
      <c r="F146" s="200" t="str">
        <f>IF('5 a 20 Pequeña'!V52=TRUE,"",'5 a 20 Pequeña'!I52)</f>
        <v>1.3.2.1</v>
      </c>
      <c r="I146" s="198"/>
      <c r="L146"/>
      <c r="M146" s="6"/>
      <c r="N146" s="6"/>
      <c r="O146" s="6"/>
      <c r="P146" s="6"/>
      <c r="Q146" s="6"/>
      <c r="R146" s="6"/>
      <c r="S146" s="6"/>
      <c r="T146" s="6"/>
      <c r="U146" s="6"/>
    </row>
    <row r="147" spans="1:21" s="1" customFormat="1" ht="47.25" customHeight="1" x14ac:dyDescent="0.25">
      <c r="A147" s="929" t="str">
        <f>IF('5 a 20 Pequeña'!V53=TRUE,"",'5 a 20 Pequeña'!J53)</f>
        <v>La definición de estrategias para cada segmento o clasificación de cliente</v>
      </c>
      <c r="B147" s="929"/>
      <c r="C147" s="929"/>
      <c r="D147" s="929"/>
      <c r="E147" s="597" t="str">
        <f t="shared" si="1"/>
        <v>1.3.2.1</v>
      </c>
      <c r="F147" s="200" t="str">
        <f>IF('5 a 20 Pequeña'!V53=TRUE,"",'5 a 20 Pequeña'!I53)</f>
        <v>1.3.2.1.A</v>
      </c>
      <c r="I147" s="198"/>
      <c r="L147"/>
      <c r="M147" s="6"/>
      <c r="N147" s="6"/>
      <c r="O147" s="6"/>
      <c r="P147" s="6"/>
      <c r="Q147" s="6"/>
      <c r="R147" s="6"/>
      <c r="S147" s="6"/>
      <c r="T147" s="6"/>
      <c r="U147" s="6"/>
    </row>
    <row r="148" spans="1:21" s="1" customFormat="1" ht="47.25" customHeight="1" x14ac:dyDescent="0.25">
      <c r="A148" s="929" t="str">
        <f>IF('5 a 20 Pequeña'!V54=TRUE,"",'5 a 20 Pequeña'!J54)</f>
        <v>El dimensionamiento de los clientes potenciales y los recursos requeridos para atenderlos</v>
      </c>
      <c r="B148" s="929"/>
      <c r="C148" s="929"/>
      <c r="D148" s="929"/>
      <c r="E148" s="597" t="str">
        <f t="shared" si="1"/>
        <v>1.3.2.1</v>
      </c>
      <c r="F148" s="200" t="str">
        <f>IF('5 a 20 Pequeña'!V54=TRUE,"",'5 a 20 Pequeña'!I54)</f>
        <v>1.3.2.1.B</v>
      </c>
      <c r="I148" s="198"/>
      <c r="L148"/>
      <c r="M148" s="6"/>
      <c r="N148" s="6"/>
      <c r="O148" s="6"/>
      <c r="P148" s="6"/>
      <c r="Q148" s="6"/>
      <c r="R148" s="6"/>
      <c r="S148" s="6"/>
      <c r="T148" s="6"/>
      <c r="U148" s="6"/>
    </row>
    <row r="149" spans="1:21" s="1" customFormat="1" ht="47.25" customHeight="1" x14ac:dyDescent="0.25">
      <c r="A149" s="929" t="str">
        <f>IF('5 a 20 Pequeña'!V55=TRUE,"",'5 a 20 Pequeña'!J55)</f>
        <v>Un diseño y mantenimiento de la base de datos de sus clientes</v>
      </c>
      <c r="B149" s="929"/>
      <c r="C149" s="929"/>
      <c r="D149" s="929"/>
      <c r="E149" s="597" t="str">
        <f t="shared" si="1"/>
        <v>1.3.2.1</v>
      </c>
      <c r="F149" s="200" t="str">
        <f>IF('5 a 20 Pequeña'!V55=TRUE,"",'5 a 20 Pequeña'!I55)</f>
        <v>1.3.2.1.C</v>
      </c>
      <c r="I149" s="198"/>
      <c r="L149"/>
      <c r="M149" s="6"/>
      <c r="N149" s="6"/>
      <c r="O149" s="6"/>
      <c r="P149" s="6"/>
      <c r="Q149" s="6"/>
      <c r="R149" s="6"/>
      <c r="S149" s="6"/>
      <c r="T149" s="6"/>
      <c r="U149" s="6"/>
    </row>
    <row r="150" spans="1:21" s="1" customFormat="1" ht="47.25" customHeight="1" x14ac:dyDescent="0.25">
      <c r="A150" s="929" t="str">
        <f>IF('5 a 20 Pequeña'!V56=TRUE,"",'5 a 20 Pequeña'!J56)</f>
        <v>El desarrollo de un proceso de comunicación directo con el cliente</v>
      </c>
      <c r="B150" s="929"/>
      <c r="C150" s="929"/>
      <c r="D150" s="929"/>
      <c r="E150" s="597" t="str">
        <f t="shared" si="1"/>
        <v>1.3.2.1</v>
      </c>
      <c r="F150" s="200" t="str">
        <f>IF('5 a 20 Pequeña'!V56=TRUE,"",'5 a 20 Pequeña'!I56)</f>
        <v>1.3.2.1.D</v>
      </c>
      <c r="I150" s="198"/>
      <c r="L150"/>
      <c r="M150" s="6"/>
      <c r="N150" s="6"/>
      <c r="O150" s="6"/>
      <c r="P150" s="6"/>
      <c r="Q150" s="6"/>
      <c r="R150" s="6"/>
      <c r="S150" s="6"/>
      <c r="T150" s="6"/>
      <c r="U150" s="6"/>
    </row>
    <row r="151" spans="1:21" s="1" customFormat="1" ht="47.25" customHeight="1" x14ac:dyDescent="0.25">
      <c r="A151" s="929" t="str">
        <f>IF('5 a 20 Pequeña'!V57=TRUE,"",'5 a 20 Pequeña'!J57)</f>
        <v>El llevar a cabo acciones y transacciones para la vinculación del cliente con la empresa</v>
      </c>
      <c r="B151" s="929"/>
      <c r="C151" s="929"/>
      <c r="D151" s="929"/>
      <c r="E151" s="597" t="str">
        <f t="shared" si="1"/>
        <v>1.3.2.1</v>
      </c>
      <c r="F151" s="200" t="str">
        <f>IF('5 a 20 Pequeña'!V57=TRUE,"",'5 a 20 Pequeña'!I57)</f>
        <v>1.3.2.1.E</v>
      </c>
      <c r="I151" s="198"/>
      <c r="L151"/>
      <c r="M151" s="6"/>
      <c r="N151" s="6"/>
      <c r="O151" s="6"/>
      <c r="P151" s="6"/>
      <c r="Q151" s="6"/>
      <c r="R151" s="6"/>
      <c r="S151" s="6"/>
      <c r="T151" s="6"/>
      <c r="U151" s="6"/>
    </row>
    <row r="152" spans="1:21" s="1" customFormat="1" ht="47.25" customHeight="1" x14ac:dyDescent="0.25">
      <c r="A152" s="929" t="str">
        <f>IF('5 a 20 Pequeña'!V58=TRUE,"",'5 a 20 Pequeña'!J58)</f>
        <v>El hacer uso de la información que se posee de los clientes para desarrollar nuevos productos que complementen la oferta actual</v>
      </c>
      <c r="B152" s="929"/>
      <c r="C152" s="929"/>
      <c r="D152" s="929"/>
      <c r="E152" s="597" t="str">
        <f t="shared" si="1"/>
        <v>1.3.2.1</v>
      </c>
      <c r="F152" s="200" t="str">
        <f>IF('5 a 20 Pequeña'!V58=TRUE,"",'5 a 20 Pequeña'!I58)</f>
        <v>1.3.2.1.F</v>
      </c>
      <c r="I152" s="198"/>
      <c r="L152"/>
      <c r="M152" s="6"/>
      <c r="N152" s="6"/>
      <c r="O152" s="6"/>
      <c r="P152" s="6"/>
      <c r="Q152" s="6"/>
      <c r="R152" s="6"/>
      <c r="S152" s="6"/>
      <c r="T152" s="6"/>
      <c r="U152" s="6"/>
    </row>
    <row r="153" spans="1:21" s="1" customFormat="1" ht="47.25" customHeight="1" x14ac:dyDescent="0.25">
      <c r="A153" s="721" t="str">
        <f>IF('5 a 20 Pequeña'!V59=TRUE,"",'5 a 20 Pequeña'!J59)</f>
        <v>Mide la efectividad del proceso  de Administración del Valor Generado para el Cliente ya que cuenta con indicadores de desempeño  que en conjunto muestran:</v>
      </c>
      <c r="B153" s="721"/>
      <c r="C153" s="721"/>
      <c r="D153" s="721"/>
      <c r="E153" s="597" t="str">
        <f t="shared" ref="E153" si="6">MID(F153,1,7)</f>
        <v>1.3.4.2</v>
      </c>
      <c r="F153" s="200" t="str">
        <f>IF('5 a 20 Pequeña'!V59=TRUE,"",'5 a 20 Pequeña'!I59)</f>
        <v>1.3.4.2</v>
      </c>
      <c r="I153" s="198"/>
      <c r="L153"/>
      <c r="M153" s="6"/>
      <c r="N153" s="6"/>
      <c r="O153" s="6"/>
      <c r="P153" s="6"/>
      <c r="Q153" s="6"/>
      <c r="R153" s="6"/>
      <c r="S153" s="6"/>
      <c r="T153" s="6"/>
      <c r="U153" s="6"/>
    </row>
    <row r="154" spans="1:21" s="1" customFormat="1" ht="47.25" customHeight="1" x14ac:dyDescent="0.25">
      <c r="A154" s="929" t="str">
        <f>IF('5 a 20 Pequeña'!V60=TRUE,"",'5 a 20 Pequeña'!J60)</f>
        <v>Una mayor satisfacción del cliente y mayor retorno de inversión</v>
      </c>
      <c r="B154" s="929"/>
      <c r="C154" s="929"/>
      <c r="D154" s="929"/>
      <c r="E154" s="597" t="str">
        <f t="shared" si="1"/>
        <v>1.3.4.2</v>
      </c>
      <c r="F154" s="200" t="str">
        <f>IF('5 a 20 Pequeña'!V60=TRUE,"",'5 a 20 Pequeña'!I60)</f>
        <v>1.3.4.2.A</v>
      </c>
      <c r="I154" s="198"/>
      <c r="L154"/>
      <c r="M154" s="6"/>
      <c r="N154" s="6"/>
      <c r="O154" s="6"/>
      <c r="P154" s="6"/>
      <c r="Q154" s="6"/>
      <c r="R154" s="6"/>
      <c r="S154" s="6"/>
      <c r="T154" s="6"/>
      <c r="U154" s="6"/>
    </row>
    <row r="155" spans="1:21" s="1" customFormat="1" ht="47.25" customHeight="1" x14ac:dyDescent="0.25">
      <c r="A155" s="929" t="str">
        <f>IF('5 a 20 Pequeña'!V61=TRUE,"",'5 a 20 Pequeña'!J61)</f>
        <v>Un incremento en el número de clientes, frecuencia de consumo y tiempo de la relación comercial</v>
      </c>
      <c r="B155" s="929"/>
      <c r="C155" s="929"/>
      <c r="D155" s="929"/>
      <c r="E155" s="597" t="str">
        <f t="shared" si="1"/>
        <v>1.3.4.2</v>
      </c>
      <c r="F155" s="200" t="str">
        <f>IF('5 a 20 Pequeña'!V61=TRUE,"",'5 a 20 Pequeña'!I61)</f>
        <v>1.3.4.2.B</v>
      </c>
      <c r="I155" s="198"/>
      <c r="L155"/>
      <c r="M155" s="6"/>
      <c r="N155" s="6"/>
      <c r="O155" s="6"/>
      <c r="P155" s="6"/>
      <c r="Q155" s="6"/>
      <c r="R155" s="6"/>
      <c r="S155" s="6"/>
      <c r="T155" s="6"/>
      <c r="U155" s="6"/>
    </row>
    <row r="156" spans="1:21" s="1" customFormat="1" ht="47.25" customHeight="1" x14ac:dyDescent="0.25">
      <c r="A156" s="929" t="str">
        <f>IF('5 a 20 Pequeña'!V62=TRUE,"",'5 a 20 Pequeña'!J62)</f>
        <v>Un incremento del número de servicios demandados por cada cliente</v>
      </c>
      <c r="B156" s="929"/>
      <c r="C156" s="929"/>
      <c r="D156" s="929"/>
      <c r="E156" s="597" t="str">
        <f t="shared" si="1"/>
        <v>1.3.4.2</v>
      </c>
      <c r="F156" s="200" t="str">
        <f>IF('5 a 20 Pequeña'!V62=TRUE,"",'5 a 20 Pequeña'!I62)</f>
        <v>1.3.4.2.C</v>
      </c>
      <c r="I156" s="198"/>
      <c r="L156"/>
      <c r="M156" s="6"/>
      <c r="N156" s="6"/>
      <c r="O156" s="6"/>
      <c r="P156" s="6"/>
      <c r="Q156" s="6"/>
      <c r="R156" s="6"/>
      <c r="S156" s="6"/>
      <c r="T156" s="6"/>
      <c r="U156" s="6"/>
    </row>
    <row r="157" spans="1:21" s="1" customFormat="1" ht="47.25" customHeight="1" x14ac:dyDescent="0.25">
      <c r="A157" s="929" t="str">
        <f>IF('5 a 20 Pequeña'!V63=TRUE,"",'5 a 20 Pequeña'!J63)</f>
        <v>Enfoque en el conocimiento de las dimensiones del valor de los clientes</v>
      </c>
      <c r="B157" s="929"/>
      <c r="C157" s="929"/>
      <c r="D157" s="929"/>
      <c r="E157" s="597" t="str">
        <f t="shared" si="1"/>
        <v>1.3.4.2</v>
      </c>
      <c r="F157" s="200" t="str">
        <f>IF('5 a 20 Pequeña'!V63=TRUE,"",'5 a 20 Pequeña'!I63)</f>
        <v>1.3.4.2.D</v>
      </c>
      <c r="I157" s="198"/>
      <c r="L157"/>
      <c r="M157" s="6"/>
      <c r="N157" s="6"/>
      <c r="O157" s="6"/>
      <c r="P157" s="6"/>
      <c r="Q157" s="6"/>
      <c r="R157" s="6"/>
      <c r="S157" s="6"/>
      <c r="T157" s="6"/>
      <c r="U157" s="6"/>
    </row>
    <row r="158" spans="1:21" s="1" customFormat="1" ht="47.25" customHeight="1" x14ac:dyDescent="0.25">
      <c r="A158" s="929" t="str">
        <f>IF('5 a 20 Pequeña'!V64=TRUE,"",'5 a 20 Pequeña'!J64)</f>
        <v xml:space="preserve">Una mejora del servicio y asesoramiento </v>
      </c>
      <c r="B158" s="929"/>
      <c r="C158" s="929"/>
      <c r="D158" s="929"/>
      <c r="E158" s="597" t="str">
        <f t="shared" si="1"/>
        <v>1.3.4.2</v>
      </c>
      <c r="F158" s="200" t="str">
        <f>IF('5 a 20 Pequeña'!V64=TRUE,"",'5 a 20 Pequeña'!I64)</f>
        <v>1.3.4.2.E</v>
      </c>
      <c r="I158" s="198"/>
      <c r="L158"/>
      <c r="M158" s="6"/>
      <c r="N158" s="6"/>
      <c r="O158" s="6"/>
      <c r="P158" s="6"/>
      <c r="Q158" s="6"/>
      <c r="R158" s="6"/>
      <c r="S158" s="6"/>
      <c r="T158" s="6"/>
      <c r="U158" s="6"/>
    </row>
    <row r="159" spans="1:21" s="1" customFormat="1" ht="47.25" customHeight="1" x14ac:dyDescent="0.25">
      <c r="A159" s="929" t="str">
        <f>IF('5 a 20 Pequeña'!V65=TRUE,"",'5 a 20 Pequeña'!J65)</f>
        <v>Eficiencia en la  atención de peticiones, quejas y reclamos</v>
      </c>
      <c r="B159" s="929"/>
      <c r="C159" s="929"/>
      <c r="D159" s="929"/>
      <c r="E159" s="597" t="str">
        <f t="shared" si="1"/>
        <v>1.3.4.2</v>
      </c>
      <c r="F159" s="200" t="str">
        <f>IF('5 a 20 Pequeña'!V65=TRUE,"",'5 a 20 Pequeña'!I65)</f>
        <v>1.3.4.2.F</v>
      </c>
      <c r="I159" s="198"/>
      <c r="L159"/>
      <c r="M159" s="6"/>
      <c r="N159" s="6"/>
      <c r="O159" s="6"/>
      <c r="P159" s="6"/>
      <c r="Q159" s="6"/>
      <c r="R159" s="6"/>
      <c r="S159" s="6"/>
      <c r="T159" s="6"/>
      <c r="U159" s="6"/>
    </row>
    <row r="160" spans="1:21" s="1" customFormat="1" ht="47.25" customHeight="1" x14ac:dyDescent="0.25">
      <c r="A160" s="929" t="str">
        <f>IF('5 a 20 Pequeña'!V66=TRUE,"",'5 a 20 Pequeña'!J66)</f>
        <v xml:space="preserve">Mayor eficiencia en el servicio ofrecido </v>
      </c>
      <c r="B160" s="929"/>
      <c r="C160" s="929"/>
      <c r="D160" s="929"/>
      <c r="E160" s="597" t="str">
        <f t="shared" si="1"/>
        <v>1.3.4.2</v>
      </c>
      <c r="F160" s="200" t="str">
        <f>IF('5 a 20 Pequeña'!V66=TRUE,"",'5 a 20 Pequeña'!I66)</f>
        <v>1.3.4.2.G</v>
      </c>
      <c r="I160" s="198"/>
      <c r="L160"/>
      <c r="M160" s="6"/>
      <c r="N160" s="6"/>
      <c r="O160" s="6"/>
      <c r="P160" s="6"/>
      <c r="Q160" s="6"/>
      <c r="R160" s="6"/>
      <c r="S160" s="6"/>
      <c r="T160" s="6"/>
      <c r="U160" s="6"/>
    </row>
    <row r="161" spans="1:21" s="1" customFormat="1" ht="47.25" customHeight="1" x14ac:dyDescent="0.25">
      <c r="A161" s="929" t="str">
        <f>IF('5 a 20 Pequeña'!V67=TRUE,"",'5 a 20 Pequeña'!J67)</f>
        <v>Mayor adecuación de los servicios a las necesidades específicas de cada cliente</v>
      </c>
      <c r="B161" s="929"/>
      <c r="C161" s="929"/>
      <c r="D161" s="929"/>
      <c r="E161" s="597" t="str">
        <f t="shared" si="1"/>
        <v>1.3.4.2</v>
      </c>
      <c r="F161" s="200" t="str">
        <f>IF('5 a 20 Pequeña'!V67=TRUE,"",'5 a 20 Pequeña'!I67)</f>
        <v>1.3.4.2.H</v>
      </c>
      <c r="I161" s="198"/>
      <c r="L161"/>
      <c r="M161" s="6"/>
      <c r="N161" s="6"/>
      <c r="O161" s="6"/>
      <c r="P161" s="6"/>
      <c r="Q161" s="6"/>
      <c r="R161" s="6"/>
      <c r="S161" s="6"/>
      <c r="T161" s="6"/>
      <c r="U161" s="6"/>
    </row>
    <row r="162" spans="1:21" s="1" customFormat="1" ht="47.25" customHeight="1" x14ac:dyDescent="0.25">
      <c r="A162" s="929" t="str">
        <f>IF('5 a 20 Pequeña'!V68=TRUE,"",'5 a 20 Pequeña'!J68)</f>
        <v>Eficiencia y eficacia en las acciones de marketing lo que se traduce en un ROI mayor</v>
      </c>
      <c r="B162" s="929"/>
      <c r="C162" s="929"/>
      <c r="D162" s="929"/>
      <c r="E162" s="597" t="str">
        <f t="shared" si="1"/>
        <v>1.3.4.2</v>
      </c>
      <c r="F162" s="200" t="str">
        <f>IF('5 a 20 Pequeña'!V68=TRUE,"",'5 a 20 Pequeña'!I68)</f>
        <v>1.3.4.2.I</v>
      </c>
      <c r="I162" s="198"/>
      <c r="L162"/>
      <c r="M162" s="6"/>
      <c r="N162" s="6"/>
      <c r="O162" s="6"/>
      <c r="P162" s="6"/>
      <c r="Q162" s="6"/>
      <c r="R162" s="6"/>
      <c r="S162" s="6"/>
      <c r="T162" s="6"/>
      <c r="U162" s="6"/>
    </row>
    <row r="163" spans="1:21" s="1" customFormat="1" ht="47.25" customHeight="1" x14ac:dyDescent="0.25">
      <c r="A163" s="929" t="str">
        <f>IF('5 a 20 Pequeña'!V69=TRUE,"",'5 a 20 Pequeña'!J69)</f>
        <v>Menor  número de garantías y/o fianzas  ejecutadas</v>
      </c>
      <c r="B163" s="929"/>
      <c r="C163" s="929"/>
      <c r="D163" s="929"/>
      <c r="E163" s="597" t="str">
        <f t="shared" si="1"/>
        <v>1.3.4.2</v>
      </c>
      <c r="F163" s="200" t="str">
        <f>IF('5 a 20 Pequeña'!V69=TRUE,"",'5 a 20 Pequeña'!I69)</f>
        <v>1.3.4.2.J</v>
      </c>
      <c r="I163" s="198"/>
      <c r="L163"/>
      <c r="M163" s="6"/>
      <c r="N163" s="6"/>
      <c r="O163" s="6"/>
      <c r="P163" s="6"/>
      <c r="Q163" s="6"/>
      <c r="R163" s="6"/>
      <c r="S163" s="6"/>
      <c r="T163" s="6"/>
      <c r="U163" s="6"/>
    </row>
    <row r="164" spans="1:21" s="1" customFormat="1" x14ac:dyDescent="0.25">
      <c r="A164" s="813" t="str">
        <f>IF('5 a 20 Pequeña'!V71=TRUE,"",'5 a 20 Pequeña'!J71)</f>
        <v>1.4 Administración de la Calidad Empresarial</v>
      </c>
      <c r="B164" s="813"/>
      <c r="C164" s="813"/>
      <c r="D164" s="813"/>
      <c r="E164" s="597" t="str">
        <f t="shared" si="1"/>
        <v/>
      </c>
      <c r="F164" s="200"/>
      <c r="I164" s="198"/>
      <c r="L164"/>
      <c r="M164" s="6"/>
      <c r="N164" s="6"/>
      <c r="O164" s="6"/>
      <c r="P164" s="6"/>
      <c r="Q164" s="6"/>
      <c r="R164" s="6"/>
      <c r="S164" s="6"/>
      <c r="T164" s="6"/>
      <c r="U164" s="6"/>
    </row>
    <row r="165" spans="1:21" s="1" customFormat="1" ht="47.25" customHeight="1" x14ac:dyDescent="0.25">
      <c r="A165" s="721" t="str">
        <f>IF('5 a 20 Pequeña'!V76=TRUE,"",'5 a 20 Pequeña'!J76)</f>
        <v>Establece objetivos de calidad basados en percepciones y experiencia personal y desarrolla lineamientos que permitan alcanzar dichos objetivos</v>
      </c>
      <c r="B165" s="721"/>
      <c r="C165" s="721"/>
      <c r="D165" s="721"/>
      <c r="E165" s="597" t="str">
        <f t="shared" ref="E165:E209" si="7">MID(F165,1,7)</f>
        <v>1.4.1</v>
      </c>
      <c r="F165" s="200" t="str">
        <f>IF('5 a 20 Pequeña'!V76=TRUE,"",'5 a 20 Pequeña'!I76)</f>
        <v>1.4.1</v>
      </c>
      <c r="I165" s="198"/>
      <c r="L165"/>
      <c r="M165" s="6"/>
      <c r="N165" s="6"/>
      <c r="O165" s="6"/>
      <c r="P165" s="6"/>
      <c r="Q165" s="6"/>
      <c r="R165" s="6"/>
      <c r="S165" s="6"/>
      <c r="T165" s="6"/>
      <c r="U165" s="6"/>
    </row>
    <row r="166" spans="1:21" s="1" customFormat="1" ht="1.5" customHeight="1" x14ac:dyDescent="0.25">
      <c r="A166" s="953" t="str">
        <f>IF('5 a 20 Pequeña'!V76=TRUE,"",'5 a 20 Pequeña'!J76)</f>
        <v>Establece objetivos de calidad basados en percepciones y experiencia personal y desarrolla lineamientos que permitan alcanzar dichos objetivos</v>
      </c>
      <c r="B166" s="953"/>
      <c r="C166" s="953"/>
      <c r="D166" s="953"/>
      <c r="E166" s="597"/>
      <c r="F166" s="200"/>
      <c r="I166" s="198"/>
      <c r="L166"/>
      <c r="M166" s="6"/>
      <c r="N166" s="6"/>
      <c r="O166" s="6"/>
      <c r="P166" s="6"/>
      <c r="Q166" s="6"/>
      <c r="R166" s="6"/>
      <c r="S166" s="6"/>
      <c r="T166" s="6"/>
      <c r="U166" s="6"/>
    </row>
    <row r="167" spans="1:21" s="1" customFormat="1" ht="47.25" customHeight="1" x14ac:dyDescent="0.25">
      <c r="A167" s="721" t="str">
        <f>IF('5 a 20 Pequeña'!V77=TRUE,"",'5 a 20 Pequeña'!J77)</f>
        <v xml:space="preserve">Desarrolla documentos que proporcionan evidencia de las actividades llevadas a cabo o los resultados obtenidos, entre los que se encuentran: </v>
      </c>
      <c r="B167" s="721"/>
      <c r="C167" s="721"/>
      <c r="D167" s="721"/>
      <c r="E167" s="597"/>
      <c r="F167" s="200"/>
      <c r="I167" s="198"/>
      <c r="L167"/>
      <c r="M167" s="6"/>
      <c r="N167" s="6"/>
      <c r="O167" s="6"/>
      <c r="P167" s="6"/>
      <c r="Q167" s="6"/>
      <c r="R167" s="6"/>
      <c r="S167" s="6"/>
      <c r="T167" s="6"/>
      <c r="U167" s="6"/>
    </row>
    <row r="168" spans="1:21" s="1" customFormat="1" ht="47.25" customHeight="1" x14ac:dyDescent="0.25">
      <c r="A168" s="929" t="str">
        <f>IF('5 a 20 Pequeña'!V78=TRUE,"",'5 a 20 Pequeña'!J78)</f>
        <v xml:space="preserve">Informes derivados de la evaluación de los procesos </v>
      </c>
      <c r="B168" s="929"/>
      <c r="C168" s="929"/>
      <c r="D168" s="929"/>
      <c r="E168" s="597" t="str">
        <f t="shared" si="7"/>
        <v>1.4.3.A</v>
      </c>
      <c r="F168" s="200" t="str">
        <f>IF('5 a 20 Pequeña'!V78=TRUE,"",'5 a 20 Pequeña'!I78)</f>
        <v>1.4.3.A</v>
      </c>
      <c r="I168" s="198"/>
      <c r="L168"/>
      <c r="M168" s="6"/>
      <c r="N168" s="6"/>
      <c r="O168" s="6"/>
      <c r="P168" s="6"/>
      <c r="Q168" s="6"/>
      <c r="R168" s="6"/>
      <c r="S168" s="6"/>
      <c r="T168" s="6"/>
      <c r="U168" s="6"/>
    </row>
    <row r="169" spans="1:21" s="1" customFormat="1" ht="47.25" customHeight="1" x14ac:dyDescent="0.25">
      <c r="A169" s="929" t="str">
        <f>IF('5 a 20 Pequeña'!V79=TRUE,"",'5 a 20 Pequeña'!J79)</f>
        <v>Documentos en los que se registran los resultados de la evaluación del diseño y desarrollo de los productos/ servicios</v>
      </c>
      <c r="B169" s="929"/>
      <c r="C169" s="929"/>
      <c r="D169" s="929"/>
      <c r="E169" s="597" t="str">
        <f t="shared" si="7"/>
        <v>1.4.3.B</v>
      </c>
      <c r="F169" s="200" t="str">
        <f>IF('5 a 20 Pequeña'!V79=TRUE,"",'5 a 20 Pequeña'!I79)</f>
        <v>1.4.3.B</v>
      </c>
      <c r="I169" s="198"/>
      <c r="L169"/>
      <c r="M169" s="6"/>
      <c r="N169" s="6"/>
      <c r="O169" s="6"/>
      <c r="P169" s="6"/>
      <c r="Q169" s="6"/>
      <c r="R169" s="6"/>
      <c r="S169" s="6"/>
      <c r="T169" s="6"/>
      <c r="U169" s="6"/>
    </row>
    <row r="170" spans="1:21" ht="47.25" customHeight="1" x14ac:dyDescent="0.25">
      <c r="A170" s="929" t="str">
        <f>IF('5 a 20 Pequeña'!V80=TRUE,"",'5 a 20 Pequeña'!J80)</f>
        <v>Documentos en los que se registran los resultados de la evaluación de proveedores</v>
      </c>
      <c r="B170" s="929"/>
      <c r="C170" s="929"/>
      <c r="D170" s="929"/>
      <c r="E170" s="597" t="str">
        <f t="shared" si="7"/>
        <v>1.4.3.C</v>
      </c>
      <c r="F170" s="200" t="str">
        <f>IF('5 a 20 Pequeña'!V80=TRUE,"",'5 a 20 Pequeña'!I80)</f>
        <v>1.4.3.C</v>
      </c>
    </row>
    <row r="171" spans="1:21" ht="47.25" customHeight="1" x14ac:dyDescent="0.25">
      <c r="A171" s="929" t="str">
        <f>IF('5 a 20 Pequeña'!V81=TRUE,"",'5 a 20 Pequeña'!J81)</f>
        <v>Documentos en los que se registran los resultados de la auditorías internas</v>
      </c>
      <c r="B171" s="929"/>
      <c r="C171" s="929"/>
      <c r="D171" s="929"/>
      <c r="E171" s="597" t="str">
        <f t="shared" si="7"/>
        <v>1.4.3.D</v>
      </c>
      <c r="F171" s="200" t="str">
        <f>IF('5 a 20 Pequeña'!V81=TRUE,"",'5 a 20 Pequeña'!I81)</f>
        <v>1.4.3.D</v>
      </c>
    </row>
    <row r="172" spans="1:21" ht="47.25" customHeight="1" x14ac:dyDescent="0.25">
      <c r="A172" s="929" t="str">
        <f>IF('5 a 20 Pequeña'!V82=TRUE,"",'5 a 20 Pequeña'!J82)</f>
        <v xml:space="preserve">Evidencia de la conformidad o inconformidad de productos /servicios y su justificación </v>
      </c>
      <c r="B172" s="929"/>
      <c r="C172" s="929"/>
      <c r="D172" s="929"/>
      <c r="E172" s="597" t="str">
        <f t="shared" si="7"/>
        <v>1.4.3.E</v>
      </c>
      <c r="F172" s="200" t="str">
        <f>IF('5 a 20 Pequeña'!V82=TRUE,"",'5 a 20 Pequeña'!I82)</f>
        <v>1.4.3.E</v>
      </c>
    </row>
    <row r="173" spans="1:21" ht="47.25" customHeight="1" x14ac:dyDescent="0.25">
      <c r="A173" s="929" t="str">
        <f>IF('5 a 20 Pequeña'!V83=TRUE,"",'5 a 20 Pequeña'!J83)</f>
        <v>Evidencia de las acciones correctivas y preventivas implementadas</v>
      </c>
      <c r="B173" s="929"/>
      <c r="C173" s="929"/>
      <c r="D173" s="929"/>
      <c r="E173" s="597" t="str">
        <f t="shared" si="7"/>
        <v>1.4.3.F</v>
      </c>
      <c r="F173" s="200" t="str">
        <f>IF('5 a 20 Pequeña'!V83=TRUE,"",'5 a 20 Pequeña'!I83)</f>
        <v>1.4.3.F</v>
      </c>
    </row>
    <row r="174" spans="1:21" ht="47.25" customHeight="1" x14ac:dyDescent="0.25">
      <c r="A174" s="721" t="str">
        <f>IF('5 a 20 Pequeña'!V84=TRUE,"",'5 a 20 Pequeña'!J84)</f>
        <v>Mide la efectividad de su sistema de calidad ya que cuenta con indicadores de desempeño  que en conjunto muestran el cumplimiento de los siguientes objetivos:</v>
      </c>
      <c r="B174" s="721"/>
      <c r="C174" s="721"/>
      <c r="D174" s="721"/>
      <c r="E174" s="597" t="str">
        <f t="shared" ref="E174" si="8">MID(F174,1,7)</f>
        <v>1.4.4.2</v>
      </c>
      <c r="F174" s="200" t="str">
        <f>IF('5 a 20 Pequeña'!V84=TRUE,"",'5 a 20 Pequeña'!I84)</f>
        <v>1.4.4.2</v>
      </c>
    </row>
    <row r="175" spans="1:21" ht="47.25" customHeight="1" x14ac:dyDescent="0.25">
      <c r="A175" s="929" t="str">
        <f>IF('5 a 20 Pequeña'!V85=TRUE,"",'5 a 20 Pequeña'!J85)</f>
        <v>Generar una mayor confianza de los clientes hacia la oferta de la compañía obteniendo de ésta manera recomendaciones de los mismos</v>
      </c>
      <c r="B175" s="929"/>
      <c r="C175" s="929"/>
      <c r="D175" s="929"/>
      <c r="E175" s="597" t="str">
        <f t="shared" si="7"/>
        <v>1.4.4.2</v>
      </c>
      <c r="F175" s="200" t="str">
        <f>IF('5 a 20 Pequeña'!V85=TRUE,"",'5 a 20 Pequeña'!I85)</f>
        <v>1.4.4.2.I</v>
      </c>
    </row>
    <row r="176" spans="1:21" s="1" customFormat="1" x14ac:dyDescent="0.25">
      <c r="A176" s="813" t="str">
        <f>IF('5 a 20 Pequeña'!V92=TRUE,"",'5 a 20 Pequeña'!J92)</f>
        <v>2.1 Planeación Estratégica Empresarial</v>
      </c>
      <c r="B176" s="813"/>
      <c r="C176" s="813"/>
      <c r="D176" s="813"/>
      <c r="E176" s="597" t="str">
        <f t="shared" si="7"/>
        <v/>
      </c>
      <c r="F176" s="200"/>
      <c r="I176" s="198"/>
      <c r="L176"/>
      <c r="M176" s="6"/>
      <c r="N176" s="6"/>
      <c r="O176" s="6"/>
      <c r="P176" s="6"/>
      <c r="Q176" s="6"/>
      <c r="R176" s="6"/>
      <c r="S176" s="6"/>
      <c r="T176" s="6"/>
      <c r="U176" s="6"/>
    </row>
    <row r="177" spans="1:21" s="1" customFormat="1" ht="65.25" customHeight="1" x14ac:dyDescent="0.25">
      <c r="A177" s="721" t="str">
        <f>IF('5 a 20 Pequeña'!V97=TRUE,"",'5 a 20 Pequeña'!J97)</f>
        <v xml:space="preserve">Establece su mercado objetivo y bajo un enfoque práctico desarrolla líneas de negocio con el objetivo de satisfacer una demanda existente y busca  la obtención o generación de los recursos necesarios para el desarrollo de los negocios conforme se presentan los requerimientos          </v>
      </c>
      <c r="B177" s="721"/>
      <c r="C177" s="721"/>
      <c r="D177" s="721"/>
      <c r="E177" s="597" t="str">
        <f t="shared" si="7"/>
        <v>2.1.1</v>
      </c>
      <c r="F177" s="200" t="str">
        <f>IF('5 a 20 Pequeña'!V97=TRUE,"",'5 a 20 Pequeña'!I97)</f>
        <v>2.1.1</v>
      </c>
      <c r="I177" s="198"/>
      <c r="L177"/>
      <c r="M177" s="6"/>
      <c r="N177" s="6"/>
      <c r="O177" s="6"/>
      <c r="P177" s="6"/>
      <c r="Q177" s="6"/>
      <c r="R177" s="6"/>
      <c r="S177" s="6"/>
      <c r="T177" s="6"/>
      <c r="U177" s="6"/>
    </row>
    <row r="178" spans="1:21" s="1" customFormat="1" ht="45" customHeight="1" x14ac:dyDescent="0.25">
      <c r="A178" s="721" t="str">
        <f>IF('5 a 20 Pequeña'!V98=TRUE,"",'5 a 20 Pequeña'!J98)</f>
        <v>Cuenta con un proceso de Planeación Estratégica y éste se encuentra formalmente documentado considerando lo siguiente:</v>
      </c>
      <c r="B178" s="721"/>
      <c r="C178" s="721"/>
      <c r="D178" s="721"/>
      <c r="E178" s="597" t="str">
        <f t="shared" ref="E178" si="9">MID(F178,1,7)</f>
        <v>2.1.2</v>
      </c>
      <c r="F178" s="200" t="str">
        <f>IF('5 a 20 Pequeña'!V98=TRUE,"",'5 a 20 Pequeña'!I98)</f>
        <v>2.1.2</v>
      </c>
      <c r="I178" s="198"/>
      <c r="L178"/>
      <c r="M178" s="6"/>
      <c r="N178" s="6"/>
      <c r="O178" s="6"/>
      <c r="P178" s="6"/>
      <c r="Q178" s="6"/>
      <c r="R178" s="6"/>
      <c r="S178" s="6"/>
      <c r="T178" s="6"/>
      <c r="U178" s="6"/>
    </row>
    <row r="179" spans="1:21" s="1" customFormat="1" ht="47.25" customHeight="1" x14ac:dyDescent="0.25">
      <c r="A179" s="929" t="str">
        <f>IF('5 a 20 Pequeña'!V99=TRUE,"",'5 a 20 Pequeña'!J99)</f>
        <v>Documento en donde se plasma el Plan Estratégico Empresarial</v>
      </c>
      <c r="B179" s="929"/>
      <c r="C179" s="929"/>
      <c r="D179" s="929"/>
      <c r="E179" s="597" t="str">
        <f>MID(F179,1,6)</f>
        <v>2.1.2.</v>
      </c>
      <c r="F179" s="200" t="str">
        <f>IF('5 a 20 Pequeña'!V99=TRUE,"",'5 a 20 Pequeña'!I99)</f>
        <v>2.1.2.A</v>
      </c>
      <c r="I179" s="198"/>
      <c r="L179"/>
      <c r="M179" s="6"/>
      <c r="N179" s="6"/>
      <c r="O179" s="6"/>
      <c r="P179" s="6"/>
      <c r="Q179" s="6"/>
      <c r="R179" s="6"/>
      <c r="S179" s="6"/>
      <c r="T179" s="6"/>
      <c r="U179" s="6"/>
    </row>
    <row r="180" spans="1:21" s="1" customFormat="1" ht="47.25" customHeight="1" x14ac:dyDescent="0.25">
      <c r="A180" s="929" t="str">
        <f>IF('5 a 20 Pequeña'!V100=TRUE,"",'5 a 20 Pequeña'!J100)</f>
        <v>Documento en donde se plasman los Planes estratégicos de cada una de las áreas /departamentos</v>
      </c>
      <c r="B180" s="929"/>
      <c r="C180" s="929"/>
      <c r="D180" s="929"/>
      <c r="E180" s="597" t="str">
        <f t="shared" si="7"/>
        <v>2.1.2.B</v>
      </c>
      <c r="F180" s="200" t="str">
        <f>IF('5 a 20 Pequeña'!V100=TRUE,"",'5 a 20 Pequeña'!I100)</f>
        <v>2.1.2.B</v>
      </c>
      <c r="I180" s="198"/>
      <c r="L180"/>
      <c r="M180" s="6"/>
      <c r="N180" s="6"/>
      <c r="O180" s="6"/>
      <c r="P180" s="6"/>
      <c r="Q180" s="6"/>
      <c r="R180" s="6"/>
      <c r="S180" s="6"/>
      <c r="T180" s="6"/>
      <c r="U180" s="6"/>
    </row>
    <row r="181" spans="1:21" s="1" customFormat="1" ht="47.25" customHeight="1" x14ac:dyDescent="0.25">
      <c r="A181" s="721" t="str">
        <f>IF('5 a 20 Pequeña'!V101=TRUE,"",'5 a 20 Pequeña'!J101)</f>
        <v>Desarrolla documentos que proporcionan evidencia de las actividades llevadas a cabo o los resultados obtenidos en su proceso de Planeación Estratégica, los cuales pueden constar de:</v>
      </c>
      <c r="B181" s="721"/>
      <c r="C181" s="721"/>
      <c r="D181" s="721"/>
      <c r="E181" s="597" t="str">
        <f t="shared" ref="E181" si="10">MID(F181,1,7)</f>
        <v>2.1.3.1</v>
      </c>
      <c r="F181" s="200" t="str">
        <f>IF('5 a 20 Pequeña'!V101=TRUE,"",'5 a 20 Pequeña'!I101)</f>
        <v>2.1.3.1</v>
      </c>
      <c r="I181" s="198"/>
      <c r="L181"/>
      <c r="M181" s="6"/>
      <c r="N181" s="6"/>
      <c r="O181" s="6"/>
      <c r="P181" s="6"/>
      <c r="Q181" s="6"/>
      <c r="R181" s="6"/>
      <c r="S181" s="6"/>
      <c r="T181" s="6"/>
      <c r="U181" s="6"/>
    </row>
    <row r="182" spans="1:21" s="1" customFormat="1" ht="56.25" customHeight="1" x14ac:dyDescent="0.25">
      <c r="A182" s="929" t="str">
        <f>IF('5 a 20 Pequeña'!V102=TRUE,"",'5 a 20 Pequeña'!J102)</f>
        <v xml:space="preserve">Modelos y metodologías para generar, seleccionar y evaluar e implementar estrategias empresariales o corporativas enfocadas en mejorar la competividad y posicionamiento de la empresa en el sector de TI  
</v>
      </c>
      <c r="B182" s="929"/>
      <c r="C182" s="929"/>
      <c r="D182" s="929"/>
      <c r="E182" s="597" t="str">
        <f t="shared" si="7"/>
        <v>2.1.3.1</v>
      </c>
      <c r="F182" s="200" t="str">
        <f>IF('5 a 20 Pequeña'!V102=TRUE,"",'5 a 20 Pequeña'!I102)</f>
        <v>2.1.3.1.A</v>
      </c>
      <c r="I182" s="198"/>
      <c r="L182"/>
      <c r="M182" s="6"/>
      <c r="N182" s="6"/>
      <c r="O182" s="6"/>
      <c r="P182" s="6"/>
      <c r="Q182" s="6"/>
      <c r="R182" s="6"/>
      <c r="S182" s="6"/>
      <c r="T182" s="6"/>
      <c r="U182" s="6"/>
    </row>
    <row r="183" spans="1:21" s="1" customFormat="1" ht="47.25" customHeight="1" x14ac:dyDescent="0.25">
      <c r="A183" s="721" t="str">
        <f>IF('5 a 20 Pequeña'!V103=TRUE,"",'5 a 20 Pequeña'!J103)</f>
        <v>Revisa las actividades desarrolladas en su proceso de Planeación Estratégica, analiza la información generada y mediante indicadores de eficacia, evalúa el nivel de cumplimiento de su estrategia</v>
      </c>
      <c r="B183" s="721"/>
      <c r="C183" s="721"/>
      <c r="D183" s="721"/>
      <c r="E183" s="597" t="str">
        <f t="shared" si="7"/>
        <v>2.1.3.2</v>
      </c>
      <c r="F183" s="200" t="str">
        <f>IF('5 a 20 Pequeña'!V103=TRUE,"",'5 a 20 Pequeña'!I103)</f>
        <v>2.1.3.2</v>
      </c>
      <c r="I183" s="198"/>
      <c r="L183"/>
      <c r="M183" s="6"/>
      <c r="N183" s="6"/>
      <c r="O183" s="6"/>
      <c r="P183" s="6"/>
      <c r="Q183" s="6"/>
      <c r="R183" s="6"/>
      <c r="S183" s="6"/>
      <c r="T183" s="6"/>
      <c r="U183" s="6"/>
    </row>
    <row r="184" spans="1:21" s="1" customFormat="1" ht="47.25" customHeight="1" x14ac:dyDescent="0.25">
      <c r="A184" s="721" t="str">
        <f>IF('5 a 20 Pequeña'!V104=TRUE,"",'5 a 20 Pequeña'!J104)</f>
        <v>Su proceso de Planeación Estratégica se encuentra automatizado y a través de diversas herramientas efectúa una serie de acciones enfocadas en:</v>
      </c>
      <c r="B184" s="721"/>
      <c r="C184" s="721"/>
      <c r="D184" s="721"/>
      <c r="E184" s="597" t="str">
        <f t="shared" ref="E184" si="11">MID(F184,1,7)</f>
        <v>2.1.4.1</v>
      </c>
      <c r="F184" s="200" t="str">
        <f>IF('5 a 20 Pequeña'!V104=TRUE,"",'5 a 20 Pequeña'!I104)</f>
        <v>2.1.4.1</v>
      </c>
      <c r="I184" s="198"/>
      <c r="L184"/>
      <c r="M184" s="6"/>
      <c r="N184" s="6"/>
      <c r="O184" s="6"/>
      <c r="P184" s="6"/>
      <c r="Q184" s="6"/>
      <c r="R184" s="6"/>
      <c r="S184" s="6"/>
      <c r="T184" s="6"/>
      <c r="U184" s="6"/>
    </row>
    <row r="185" spans="1:21" s="1" customFormat="1" ht="51.75" customHeight="1" x14ac:dyDescent="0.25">
      <c r="A185" s="929" t="str">
        <f>IF('5 a 20 Pequeña'!V105=TRUE,"",'5 a 20 Pequeña'!J105)</f>
        <v>Analizar la situación actual de la empresa y del sector de TI con la finalidad de generar, seleccionar, evaluar e implementar estrategias  alcanzables, balanceadas y enfocadas en el entorno empresarial que se desarrolla</v>
      </c>
      <c r="B185" s="929"/>
      <c r="C185" s="929"/>
      <c r="D185" s="929"/>
      <c r="E185" s="597" t="str">
        <f t="shared" si="7"/>
        <v>2.1.4.1</v>
      </c>
      <c r="F185" s="200" t="str">
        <f>IF('5 a 20 Pequeña'!V105=TRUE,"",'5 a 20 Pequeña'!I105)</f>
        <v>2.1.4.1.A</v>
      </c>
      <c r="I185" s="198"/>
      <c r="L185"/>
      <c r="M185" s="6"/>
      <c r="N185" s="6"/>
      <c r="O185" s="6"/>
      <c r="P185" s="6"/>
      <c r="Q185" s="6"/>
      <c r="R185" s="6"/>
      <c r="S185" s="6"/>
      <c r="T185" s="6"/>
      <c r="U185" s="6"/>
    </row>
    <row r="186" spans="1:21" s="1" customFormat="1" ht="47.25" customHeight="1" x14ac:dyDescent="0.25">
      <c r="A186" s="929" t="str">
        <f>IF('5 a 20 Pequeña'!V106=TRUE,"",'5 a 20 Pequeña'!J106)</f>
        <v xml:space="preserve">Establecer  y mantener una alianza o asociación con  Clústeres de TI, Parques tecnológicos o Cámaras de la industria de TI, así como con Partners Certificados </v>
      </c>
      <c r="B186" s="929"/>
      <c r="C186" s="929"/>
      <c r="D186" s="929"/>
      <c r="E186" s="597" t="str">
        <f t="shared" si="7"/>
        <v>2.1.4.1</v>
      </c>
      <c r="F186" s="200" t="str">
        <f>IF('5 a 20 Pequeña'!V106=TRUE,"",'5 a 20 Pequeña'!I106)</f>
        <v>2.1.4.1.B</v>
      </c>
      <c r="I186" s="198"/>
      <c r="L186"/>
      <c r="M186" s="6"/>
      <c r="N186" s="6"/>
      <c r="O186" s="6"/>
      <c r="P186" s="6"/>
      <c r="Q186" s="6"/>
      <c r="R186" s="6"/>
      <c r="S186" s="6"/>
      <c r="T186" s="6"/>
      <c r="U186" s="6"/>
    </row>
    <row r="187" spans="1:21" s="1" customFormat="1" ht="47.25" customHeight="1" x14ac:dyDescent="0.25">
      <c r="A187" s="929" t="str">
        <f>IF('5 a 20 Pequeña'!V107=TRUE,"",'5 a 20 Pequeña'!J107)</f>
        <v>Revisar y difundir la misión, visión y valores empresariales</v>
      </c>
      <c r="B187" s="929"/>
      <c r="C187" s="929"/>
      <c r="D187" s="929"/>
      <c r="E187" s="597" t="str">
        <f t="shared" si="7"/>
        <v>2.1.4.1</v>
      </c>
      <c r="F187" s="200" t="str">
        <f>IF('5 a 20 Pequeña'!V107=TRUE,"",'5 a 20 Pequeña'!I107)</f>
        <v>2.1.4.1.C</v>
      </c>
      <c r="I187" s="198"/>
      <c r="L187"/>
      <c r="M187" s="6"/>
      <c r="N187" s="6"/>
      <c r="O187" s="6"/>
      <c r="P187" s="6"/>
      <c r="Q187" s="6"/>
      <c r="R187" s="6"/>
      <c r="S187" s="6"/>
      <c r="T187" s="6"/>
      <c r="U187" s="6"/>
    </row>
    <row r="188" spans="1:21" s="1" customFormat="1" ht="47.25" customHeight="1" x14ac:dyDescent="0.25">
      <c r="A188" s="929" t="str">
        <f>IF('5 a 20 Pequeña'!V108=TRUE,"",'5 a 20 Pequeña'!J108)</f>
        <v>Incorporar objetivos de mejora al plan estratégico</v>
      </c>
      <c r="B188" s="929"/>
      <c r="C188" s="929"/>
      <c r="D188" s="929"/>
      <c r="E188" s="597" t="str">
        <f t="shared" si="7"/>
        <v>2.1.4.1</v>
      </c>
      <c r="F188" s="200" t="str">
        <f>IF('5 a 20 Pequeña'!V108=TRUE,"",'5 a 20 Pequeña'!I108)</f>
        <v>2.1.4.1.D</v>
      </c>
      <c r="I188" s="198"/>
      <c r="L188"/>
      <c r="M188" s="6"/>
      <c r="N188" s="6"/>
      <c r="O188" s="6"/>
      <c r="P188" s="6"/>
      <c r="Q188" s="6"/>
      <c r="R188" s="6"/>
      <c r="S188" s="6"/>
      <c r="T188" s="6"/>
      <c r="U188" s="6"/>
    </row>
    <row r="189" spans="1:21" s="1" customFormat="1" ht="47.25" customHeight="1" x14ac:dyDescent="0.25">
      <c r="A189" s="929" t="str">
        <f>IF('5 a 20 Pequeña'!V109=TRUE,"",'5 a 20 Pequeña'!J109)</f>
        <v>Revisar y dar seguimiento a objetivos estratégicos, factores claves de éxito, iniciativas y proyectos estratégicos</v>
      </c>
      <c r="B189" s="929"/>
      <c r="C189" s="929"/>
      <c r="D189" s="929"/>
      <c r="E189" s="597" t="str">
        <f t="shared" si="7"/>
        <v>2.1.4.1</v>
      </c>
      <c r="F189" s="200" t="str">
        <f>IF('5 a 20 Pequeña'!V109=TRUE,"",'5 a 20 Pequeña'!I109)</f>
        <v>2.1.4.1.E</v>
      </c>
      <c r="I189" s="198"/>
      <c r="L189"/>
      <c r="M189" s="6"/>
      <c r="N189" s="6"/>
      <c r="O189" s="6"/>
      <c r="P189" s="6"/>
      <c r="Q189" s="6"/>
      <c r="R189" s="6"/>
      <c r="S189" s="6"/>
      <c r="T189" s="6"/>
      <c r="U189" s="6"/>
    </row>
    <row r="190" spans="1:21" s="1" customFormat="1" ht="47.25" customHeight="1" x14ac:dyDescent="0.25">
      <c r="A190" s="929" t="str">
        <f>IF('5 a 20 Pequeña'!V110=TRUE,"",'5 a 20 Pequeña'!J110)</f>
        <v>Dar seguimiento y medir el cumplimiento de los parámetros establecidos en los indicadores de desempeño con la finalidad de conocer el rendimiento de la organización</v>
      </c>
      <c r="B190" s="929"/>
      <c r="C190" s="929"/>
      <c r="D190" s="929"/>
      <c r="E190" s="597" t="str">
        <f t="shared" si="7"/>
        <v>2.1.4.1</v>
      </c>
      <c r="F190" s="200" t="str">
        <f>IF('5 a 20 Pequeña'!V110=TRUE,"",'5 a 20 Pequeña'!I110)</f>
        <v>2.1.4.1.F</v>
      </c>
      <c r="I190" s="198"/>
      <c r="L190"/>
      <c r="M190" s="6"/>
      <c r="N190" s="6"/>
      <c r="O190" s="6"/>
      <c r="P190" s="6"/>
      <c r="Q190" s="6"/>
      <c r="R190" s="6"/>
      <c r="S190" s="6"/>
      <c r="T190" s="6"/>
      <c r="U190" s="6"/>
    </row>
    <row r="191" spans="1:21" s="1" customFormat="1" ht="47.25" customHeight="1" x14ac:dyDescent="0.25">
      <c r="A191" s="929" t="str">
        <f>IF('5 a 20 Pequeña'!V111=TRUE,"",'5 a 20 Pequeña'!J111)</f>
        <v>Elaborar, operar y supervisar el avance del Plan Estratégico en términos de proyectos, metas e indicadores</v>
      </c>
      <c r="B191" s="929"/>
      <c r="C191" s="929"/>
      <c r="D191" s="929"/>
      <c r="E191" s="597" t="str">
        <f t="shared" si="7"/>
        <v>2.1.4.1</v>
      </c>
      <c r="F191" s="200" t="str">
        <f>IF('5 a 20 Pequeña'!V111=TRUE,"",'5 a 20 Pequeña'!I111)</f>
        <v>2.1.4.1.G</v>
      </c>
      <c r="I191" s="198"/>
      <c r="L191"/>
      <c r="M191" s="6"/>
      <c r="N191" s="6"/>
      <c r="O191" s="6"/>
      <c r="P191" s="6"/>
      <c r="Q191" s="6"/>
      <c r="R191" s="6"/>
      <c r="S191" s="6"/>
      <c r="T191" s="6"/>
      <c r="U191" s="6"/>
    </row>
    <row r="192" spans="1:21" s="1" customFormat="1" ht="47.25" customHeight="1" x14ac:dyDescent="0.25">
      <c r="A192" s="929" t="str">
        <f>IF('5 a 20 Pequeña'!V112=TRUE,"",'5 a 20 Pequeña'!J112)</f>
        <v>Difundir y actualizar del Plan Estratégico</v>
      </c>
      <c r="B192" s="929"/>
      <c r="C192" s="929"/>
      <c r="D192" s="929"/>
      <c r="E192" s="597" t="str">
        <f t="shared" si="7"/>
        <v>2.1.4.1</v>
      </c>
      <c r="F192" s="200" t="str">
        <f>IF('5 a 20 Pequeña'!V112=TRUE,"",'5 a 20 Pequeña'!I112)</f>
        <v>2.1.4.1.H</v>
      </c>
      <c r="I192" s="198"/>
      <c r="L192"/>
      <c r="M192" s="6"/>
      <c r="N192" s="6"/>
      <c r="O192" s="6"/>
      <c r="P192" s="6"/>
      <c r="Q192" s="6"/>
      <c r="R192" s="6"/>
      <c r="S192" s="6"/>
      <c r="T192" s="6"/>
      <c r="U192" s="6"/>
    </row>
    <row r="193" spans="1:21" s="1" customFormat="1" ht="47.25" customHeight="1" x14ac:dyDescent="0.25">
      <c r="A193" s="721" t="str">
        <f>IF('5 a 20 Pequeña'!V113=TRUE,"",'5 a 20 Pequeña'!J113)</f>
        <v>Mide la efectividad del proceso de Planeación Estratégica ya que cuenta con indicadores de desempeño muestran:</v>
      </c>
      <c r="B193" s="721"/>
      <c r="C193" s="721"/>
      <c r="D193" s="721"/>
      <c r="E193" s="597" t="str">
        <f t="shared" ref="E193" si="12">MID(F193,1,7)</f>
        <v>2.1.4.2</v>
      </c>
      <c r="F193" s="200" t="str">
        <f>IF('5 a 20 Pequeña'!V113=TRUE,"",'5 a 20 Pequeña'!I113)</f>
        <v>2.1.4.2</v>
      </c>
      <c r="I193" s="198"/>
      <c r="L193"/>
      <c r="M193" s="6"/>
      <c r="N193" s="6"/>
      <c r="O193" s="6"/>
      <c r="P193" s="6"/>
      <c r="Q193" s="6"/>
      <c r="R193" s="6"/>
      <c r="S193" s="6"/>
      <c r="T193" s="6"/>
      <c r="U193" s="6"/>
    </row>
    <row r="194" spans="1:21" s="1" customFormat="1" ht="47.25" customHeight="1" x14ac:dyDescent="0.25">
      <c r="A194" s="929" t="str">
        <f>IF('5 a 20 Pequeña'!V114=TRUE,"",'5 a 20 Pequeña'!J114)</f>
        <v>El cumplimiento satisfactorio de los objetivos estratégicos  de rentabilidad, liquidez, participación del mercado y desarrollo del personal</v>
      </c>
      <c r="B194" s="929"/>
      <c r="C194" s="929"/>
      <c r="D194" s="929"/>
      <c r="E194" s="597" t="str">
        <f t="shared" si="7"/>
        <v>2.1.4.2</v>
      </c>
      <c r="F194" s="200" t="str">
        <f>IF('5 a 20 Pequeña'!V114=TRUE,"",'5 a 20 Pequeña'!I114)</f>
        <v>2.1.4.2.A</v>
      </c>
      <c r="I194" s="198"/>
      <c r="L194"/>
      <c r="M194" s="6"/>
      <c r="N194" s="6"/>
      <c r="O194" s="6"/>
      <c r="P194" s="6"/>
      <c r="Q194" s="6"/>
      <c r="R194" s="6"/>
      <c r="S194" s="6"/>
      <c r="T194" s="6"/>
      <c r="U194" s="6"/>
    </row>
    <row r="195" spans="1:21" s="1" customFormat="1" ht="47.25" customHeight="1" x14ac:dyDescent="0.25">
      <c r="A195" s="929" t="str">
        <f>IF('5 a 20 Pequeña'!V115=TRUE,"",'5 a 20 Pequeña'!J115)</f>
        <v>Mayor utilidad y gran demanda de servicios como resultado de  las estrategias establecidas</v>
      </c>
      <c r="B195" s="929"/>
      <c r="C195" s="929"/>
      <c r="D195" s="929"/>
      <c r="E195" s="597" t="str">
        <f t="shared" si="7"/>
        <v>2.1.4.2</v>
      </c>
      <c r="F195" s="200" t="str">
        <f>IF('5 a 20 Pequeña'!V115=TRUE,"",'5 a 20 Pequeña'!I115)</f>
        <v>2.1.4.2.B</v>
      </c>
      <c r="I195" s="198"/>
      <c r="L195"/>
      <c r="M195" s="6"/>
      <c r="N195" s="6"/>
      <c r="O195" s="6"/>
      <c r="P195" s="6"/>
      <c r="Q195" s="6"/>
      <c r="R195" s="6"/>
      <c r="S195" s="6"/>
      <c r="T195" s="6"/>
      <c r="U195" s="6"/>
    </row>
    <row r="196" spans="1:21" s="1" customFormat="1" ht="47.25" customHeight="1" x14ac:dyDescent="0.25">
      <c r="A196" s="929" t="str">
        <f>IF('5 a 20 Pequeña'!V116=TRUE,"",'5 a 20 Pequeña'!J116)</f>
        <v>Incremento en el número de servicios que se ofrecen en el mercado a precios competitivos, que reducen el riesgo sustancialmente y ofrecen un valor agregado</v>
      </c>
      <c r="B196" s="929"/>
      <c r="C196" s="929"/>
      <c r="D196" s="929"/>
      <c r="E196" s="597" t="str">
        <f t="shared" si="7"/>
        <v>2.1.4.2</v>
      </c>
      <c r="F196" s="200" t="str">
        <f>IF('5 a 20 Pequeña'!V116=TRUE,"",'5 a 20 Pequeña'!I116)</f>
        <v>2.1.4.2.C</v>
      </c>
      <c r="I196" s="198"/>
      <c r="L196"/>
      <c r="M196" s="6"/>
      <c r="N196" s="6"/>
      <c r="O196" s="6"/>
      <c r="P196" s="6"/>
      <c r="Q196" s="6"/>
      <c r="R196" s="6"/>
      <c r="S196" s="6"/>
      <c r="T196" s="6"/>
      <c r="U196" s="6"/>
    </row>
    <row r="197" spans="1:21" s="1" customFormat="1" ht="47.25" customHeight="1" x14ac:dyDescent="0.25">
      <c r="A197" s="929" t="str">
        <f>IF('5 a 20 Pequeña'!V117=TRUE,"",'5 a 20 Pequeña'!J117)</f>
        <v>Aumento del valor de la empresa para los accionistas</v>
      </c>
      <c r="B197" s="929"/>
      <c r="C197" s="929"/>
      <c r="D197" s="929"/>
      <c r="E197" s="597" t="str">
        <f t="shared" si="7"/>
        <v>2.1.4.2</v>
      </c>
      <c r="F197" s="200" t="str">
        <f>IF('5 a 20 Pequeña'!V117=TRUE,"",'5 a 20 Pequeña'!I117)</f>
        <v>2.1.4.2.D</v>
      </c>
      <c r="I197" s="198"/>
      <c r="L197"/>
      <c r="M197" s="6"/>
      <c r="N197" s="6"/>
      <c r="O197" s="6"/>
      <c r="P197" s="6"/>
      <c r="Q197" s="6"/>
      <c r="R197" s="6"/>
      <c r="S197" s="6"/>
      <c r="T197" s="6"/>
      <c r="U197" s="6"/>
    </row>
    <row r="198" spans="1:21" s="1" customFormat="1" ht="47.25" customHeight="1" x14ac:dyDescent="0.25">
      <c r="A198" s="929" t="str">
        <f>IF('5 a 20 Pequeña'!V118=TRUE,"",'5 a 20 Pequeña'!J118)</f>
        <v>Asignación eficiente de recursos</v>
      </c>
      <c r="B198" s="929"/>
      <c r="C198" s="929"/>
      <c r="D198" s="929"/>
      <c r="E198" s="597" t="str">
        <f t="shared" si="7"/>
        <v>2.1.4.2</v>
      </c>
      <c r="F198" s="200" t="str">
        <f>IF('5 a 20 Pequeña'!V118=TRUE,"",'5 a 20 Pequeña'!I118)</f>
        <v>2.1.4.2.E</v>
      </c>
      <c r="I198" s="198"/>
      <c r="L198"/>
      <c r="M198" s="6"/>
      <c r="N198" s="6"/>
      <c r="O198" s="6"/>
      <c r="P198" s="6"/>
      <c r="Q198" s="6"/>
      <c r="R198" s="6"/>
      <c r="S198" s="6"/>
      <c r="T198" s="6"/>
      <c r="U198" s="6"/>
    </row>
    <row r="199" spans="1:21" s="1" customFormat="1" ht="47.25" customHeight="1" x14ac:dyDescent="0.25">
      <c r="A199" s="929" t="str">
        <f>IF('5 a 20 Pequeña'!V119=TRUE,"",'5 a 20 Pequeña'!J119)</f>
        <v>Incremento de la eficiencia global de la empresa</v>
      </c>
      <c r="B199" s="929"/>
      <c r="C199" s="929"/>
      <c r="D199" s="929"/>
      <c r="E199" s="597" t="str">
        <f t="shared" si="7"/>
        <v>2.1.4.2</v>
      </c>
      <c r="F199" s="200" t="str">
        <f>IF('5 a 20 Pequeña'!V119=TRUE,"",'5 a 20 Pequeña'!I119)</f>
        <v>2.1.4.2.F</v>
      </c>
      <c r="I199" s="198"/>
      <c r="L199"/>
      <c r="M199" s="6"/>
      <c r="N199" s="6"/>
      <c r="O199" s="6"/>
      <c r="P199" s="6"/>
      <c r="Q199" s="6"/>
      <c r="R199" s="6"/>
      <c r="S199" s="6"/>
      <c r="T199" s="6"/>
      <c r="U199" s="6"/>
    </row>
    <row r="200" spans="1:21" s="1" customFormat="1" ht="47.25" customHeight="1" x14ac:dyDescent="0.25">
      <c r="A200" s="929" t="str">
        <f>IF('5 a 20 Pequeña'!V120=TRUE,"",'5 a 20 Pequeña'!J120)</f>
        <v>El mantenimiento de las ventajas comparativas que permiten  alcanzar, sostener y mejorar una determinada posición en el entorno socioeconómico</v>
      </c>
      <c r="B200" s="929"/>
      <c r="C200" s="929"/>
      <c r="D200" s="929"/>
      <c r="E200" s="597" t="str">
        <f t="shared" si="7"/>
        <v>2.1.4.2</v>
      </c>
      <c r="F200" s="200" t="str">
        <f>IF('5 a 20 Pequeña'!V120=TRUE,"",'5 a 20 Pequeña'!I120)</f>
        <v>2.1.4.2.G</v>
      </c>
      <c r="I200" s="198"/>
      <c r="L200"/>
      <c r="M200" s="6"/>
      <c r="N200" s="6"/>
      <c r="O200" s="6"/>
      <c r="P200" s="6"/>
      <c r="Q200" s="6"/>
      <c r="R200" s="6"/>
      <c r="S200" s="6"/>
      <c r="T200" s="6"/>
      <c r="U200" s="6"/>
    </row>
    <row r="201" spans="1:21" s="1" customFormat="1" ht="22.5" customHeight="1" x14ac:dyDescent="0.25">
      <c r="A201" s="727" t="s">
        <v>1126</v>
      </c>
      <c r="B201" s="727"/>
      <c r="C201" s="727"/>
      <c r="D201" s="727"/>
      <c r="E201" s="607" t="s">
        <v>1125</v>
      </c>
      <c r="F201" s="200"/>
      <c r="I201" s="198"/>
      <c r="L201"/>
      <c r="M201" s="6"/>
      <c r="N201" s="6"/>
      <c r="O201" s="6"/>
      <c r="P201" s="6"/>
      <c r="Q201" s="6"/>
      <c r="R201" s="6"/>
      <c r="S201" s="6"/>
      <c r="T201" s="6"/>
      <c r="U201" s="6"/>
    </row>
    <row r="202" spans="1:21" s="1" customFormat="1" x14ac:dyDescent="0.25">
      <c r="A202" s="725" t="str">
        <f>IF('5 a 20 Pequeña'!V127=TRUE,"",'5 a 20 Pequeña'!J127)</f>
        <v>1.1 Administración del conocimiento financiero</v>
      </c>
      <c r="B202" s="725"/>
      <c r="C202" s="725"/>
      <c r="D202" s="725"/>
      <c r="E202" s="597" t="str">
        <f t="shared" si="7"/>
        <v/>
      </c>
      <c r="F202" s="200"/>
      <c r="I202" s="198"/>
      <c r="L202"/>
      <c r="M202" s="6"/>
      <c r="N202" s="6"/>
      <c r="O202" s="6"/>
      <c r="P202" s="6"/>
      <c r="Q202" s="6"/>
      <c r="R202" s="6"/>
      <c r="S202" s="6"/>
      <c r="T202" s="6"/>
      <c r="U202" s="6"/>
    </row>
    <row r="203" spans="1:21" s="1" customFormat="1" ht="47.25" customHeight="1" x14ac:dyDescent="0.25">
      <c r="A203" s="721" t="str">
        <f>IF('5 a 20 Pequeña'!V132=TRUE,"",'5 a 20 Pequeña'!J132)</f>
        <v>El empresario y algunos de sus colaboradores tienen nociones de finanzas que aplican de manera práctica en la gestión financiera de la empresa.</v>
      </c>
      <c r="B203" s="721"/>
      <c r="C203" s="721"/>
      <c r="D203" s="721"/>
      <c r="E203" s="597" t="str">
        <f t="shared" si="7"/>
        <v>1.1.1</v>
      </c>
      <c r="F203" s="200" t="str">
        <f>IF('5 a 20 Pequeña'!V132=TRUE,"",'5 a 20 Pequeña'!I132)</f>
        <v>1.1.1</v>
      </c>
      <c r="I203" s="198"/>
      <c r="L203"/>
      <c r="M203" s="6"/>
      <c r="N203" s="6"/>
      <c r="O203" s="6"/>
      <c r="P203" s="6"/>
      <c r="Q203" s="6"/>
      <c r="R203" s="6"/>
      <c r="S203" s="6"/>
      <c r="T203" s="6"/>
      <c r="U203" s="6"/>
    </row>
    <row r="204" spans="1:21" s="1" customFormat="1" ht="47.25" customHeight="1" x14ac:dyDescent="0.25">
      <c r="A204" s="721" t="str">
        <f>IF('5 a 20 Pequeña'!V133=TRUE,"",'5 a 20 Pequeña'!J133)</f>
        <v>El proceso de Administración del Conocimiento Financiero dentro de la empresa está formalizado y estructurado de tal forma que se establecen los siguientes elementos:</v>
      </c>
      <c r="B204" s="721"/>
      <c r="C204" s="721"/>
      <c r="D204" s="721"/>
      <c r="E204" s="597" t="str">
        <f t="shared" ref="E204" si="13">MID(F204,1,7)</f>
        <v>1.1.2.1</v>
      </c>
      <c r="F204" s="200" t="str">
        <f>IF('5 a 20 Pequeña'!V133=TRUE,"",'5 a 20 Pequeña'!I133)</f>
        <v>1.1.2.1</v>
      </c>
      <c r="I204" s="198"/>
      <c r="L204"/>
      <c r="M204" s="6"/>
      <c r="N204" s="6"/>
      <c r="O204" s="6"/>
      <c r="P204" s="6"/>
      <c r="Q204" s="6"/>
      <c r="R204" s="6"/>
      <c r="S204" s="6"/>
      <c r="T204" s="6"/>
      <c r="U204" s="6"/>
    </row>
    <row r="205" spans="1:21" s="1" customFormat="1" ht="47.25" customHeight="1" x14ac:dyDescent="0.25">
      <c r="A205" s="929" t="str">
        <f>IF('5 a 20 Pequeña'!V134=TRUE,"",'5 a 20 Pequeña'!J134)</f>
        <v>Definición de los perfiles de puestos y funciones de la administración financiera, requerimientos básicos y objetivos en cuanto a conocimientos y habilidades relacionados con cada puesto</v>
      </c>
      <c r="B205" s="929"/>
      <c r="C205" s="929"/>
      <c r="D205" s="929"/>
      <c r="E205" s="597" t="str">
        <f t="shared" si="7"/>
        <v>1.1.2.1</v>
      </c>
      <c r="F205" s="200" t="str">
        <f>IF('5 a 20 Pequeña'!V134=TRUE,"",'5 a 20 Pequeña'!I134)</f>
        <v>1.1.2.1.A</v>
      </c>
      <c r="I205" s="198"/>
      <c r="L205"/>
      <c r="M205" s="6"/>
      <c r="N205" s="6"/>
      <c r="O205" s="6"/>
      <c r="P205" s="6"/>
      <c r="Q205" s="6"/>
      <c r="R205" s="6"/>
      <c r="S205" s="6"/>
      <c r="T205" s="6"/>
      <c r="U205" s="6"/>
    </row>
    <row r="206" spans="1:21" s="1" customFormat="1" ht="47.25" customHeight="1" x14ac:dyDescent="0.25">
      <c r="A206" s="929" t="str">
        <f>IF('5 a 20 Pequeña'!V135=TRUE,"",'5 a 20 Pequeña'!J135)</f>
        <v>La empresa proporciona conocimiento al personal del área financiera para incrementar su valor agregado</v>
      </c>
      <c r="B206" s="929"/>
      <c r="C206" s="929"/>
      <c r="D206" s="929"/>
      <c r="E206" s="597" t="str">
        <f t="shared" si="7"/>
        <v>1.1.2.1</v>
      </c>
      <c r="F206" s="200" t="str">
        <f>IF('5 a 20 Pequeña'!V135=TRUE,"",'5 a 20 Pequeña'!I135)</f>
        <v>1.1.2.1.B</v>
      </c>
      <c r="I206" s="198"/>
      <c r="L206"/>
      <c r="M206" s="6"/>
      <c r="N206" s="6"/>
      <c r="O206" s="6"/>
      <c r="P206" s="6"/>
      <c r="Q206" s="6"/>
      <c r="R206" s="6"/>
      <c r="S206" s="6"/>
      <c r="T206" s="6"/>
      <c r="U206" s="6"/>
    </row>
    <row r="207" spans="1:21" s="1" customFormat="1" ht="47.25" customHeight="1" x14ac:dyDescent="0.25">
      <c r="A207" s="721" t="str">
        <f>IF('5 a 20 Pequeña'!V136=TRUE,"",'5 a 20 Pequeña'!J136)</f>
        <v>Todos éstos aspectos se encuentran formalmente documentados a través de lo siguiente:</v>
      </c>
      <c r="B207" s="721"/>
      <c r="C207" s="721"/>
      <c r="D207" s="721"/>
      <c r="E207" s="597" t="str">
        <f t="shared" ref="E207" si="14">MID(F207,1,7)</f>
        <v>1.1.2.2</v>
      </c>
      <c r="F207" s="200" t="str">
        <f>IF('5 a 20 Pequeña'!V136=TRUE,"",'5 a 20 Pequeña'!I136)</f>
        <v>1.1.2.2</v>
      </c>
      <c r="I207" s="198"/>
      <c r="L207"/>
      <c r="M207" s="6"/>
      <c r="N207" s="6"/>
      <c r="O207" s="6"/>
      <c r="P207" s="6"/>
      <c r="Q207" s="6"/>
      <c r="R207" s="6"/>
      <c r="S207" s="6"/>
      <c r="T207" s="6"/>
      <c r="U207" s="6"/>
    </row>
    <row r="208" spans="1:21" s="1" customFormat="1" ht="47.25" customHeight="1" x14ac:dyDescent="0.25">
      <c r="A208" s="929" t="str">
        <f>IF('5 a 20 Pequeña'!V137=TRUE,"",'5 a 20 Pequeña'!J137)</f>
        <v>Manual de Organización y Funciones</v>
      </c>
      <c r="B208" s="929"/>
      <c r="C208" s="929"/>
      <c r="D208" s="929"/>
      <c r="E208" s="597" t="str">
        <f t="shared" si="7"/>
        <v>1.1.2.2</v>
      </c>
      <c r="F208" s="200" t="str">
        <f>IF('5 a 20 Pequeña'!V137=TRUE,"",'5 a 20 Pequeña'!I137)</f>
        <v>1.1.2.2.A</v>
      </c>
      <c r="I208" s="198"/>
      <c r="L208"/>
      <c r="M208" s="6"/>
      <c r="N208" s="6"/>
      <c r="O208" s="6"/>
      <c r="P208" s="6"/>
      <c r="Q208" s="6"/>
      <c r="R208" s="6"/>
      <c r="S208" s="6"/>
      <c r="T208" s="6"/>
      <c r="U208" s="6"/>
    </row>
    <row r="209" spans="1:21" s="1" customFormat="1" ht="47.25" customHeight="1" x14ac:dyDescent="0.25">
      <c r="A209" s="929" t="str">
        <f>IF('5 a 20 Pequeña'!V138=TRUE,"",'5 a 20 Pequeña'!J138)</f>
        <v>Plan de Capacitación formal</v>
      </c>
      <c r="B209" s="929"/>
      <c r="C209" s="929"/>
      <c r="D209" s="929"/>
      <c r="E209" s="597" t="str">
        <f t="shared" si="7"/>
        <v>1.1.2.2</v>
      </c>
      <c r="F209" s="200" t="str">
        <f>IF('5 a 20 Pequeña'!V138=TRUE,"",'5 a 20 Pequeña'!I138)</f>
        <v>1.1.2.2.B</v>
      </c>
      <c r="I209" s="198"/>
      <c r="L209"/>
      <c r="M209" s="6"/>
      <c r="N209" s="6"/>
      <c r="O209" s="6"/>
      <c r="P209" s="6"/>
      <c r="Q209" s="6"/>
      <c r="R209" s="6"/>
      <c r="S209" s="6"/>
      <c r="T209" s="6"/>
      <c r="U209" s="6"/>
    </row>
    <row r="210" spans="1:21" s="1" customFormat="1" x14ac:dyDescent="0.25">
      <c r="A210" s="725" t="str">
        <f>IF('5 a 20 Pequeña'!V140=TRUE,"",'5 a 20 Pequeña'!J140)</f>
        <v>1.2 Elaboración y Reporte de la Información Financiera</v>
      </c>
      <c r="B210" s="725"/>
      <c r="C210" s="725"/>
      <c r="D210" s="725"/>
      <c r="E210" s="597" t="str">
        <f t="shared" ref="E210:E249" si="15">MID(F210,1,7)</f>
        <v/>
      </c>
      <c r="F210" s="200"/>
      <c r="I210" s="198"/>
      <c r="L210"/>
      <c r="M210" s="6"/>
      <c r="N210" s="6"/>
      <c r="O210" s="6"/>
      <c r="P210" s="6"/>
      <c r="Q210" s="6"/>
      <c r="R210" s="6"/>
      <c r="S210" s="6"/>
      <c r="T210" s="6"/>
      <c r="U210" s="6"/>
    </row>
    <row r="211" spans="1:21" s="1" customFormat="1" ht="47.25" customHeight="1" x14ac:dyDescent="0.25">
      <c r="A211" s="721" t="str">
        <f>IF('5 a 20 Pequeña'!V145=TRUE,"",'5 a 20 Pequeña'!J145)</f>
        <v>El proceso de Elaboración y Reporte de la Información Financiera se realiza de manera periódica y se administra o subcontrata (outsourcing) la actividad de elaboración y procesamiento de información financiera</v>
      </c>
      <c r="B211" s="721"/>
      <c r="C211" s="721"/>
      <c r="D211" s="721"/>
      <c r="E211" s="597" t="str">
        <f t="shared" si="15"/>
        <v>1.2.1</v>
      </c>
      <c r="F211" s="200" t="str">
        <f>IF('5 a 20 Pequeña'!V145=TRUE,"",'5 a 20 Pequeña'!I145)</f>
        <v>1.2.1</v>
      </c>
      <c r="I211" s="198"/>
      <c r="L211"/>
      <c r="M211" s="6"/>
      <c r="N211" s="6"/>
      <c r="O211" s="6"/>
      <c r="P211" s="6"/>
      <c r="Q211" s="6"/>
      <c r="R211" s="6"/>
      <c r="S211" s="6"/>
      <c r="T211" s="6"/>
      <c r="U211" s="6"/>
    </row>
    <row r="212" spans="1:21" s="1" customFormat="1" ht="47.25" customHeight="1" x14ac:dyDescent="0.25">
      <c r="A212" s="721" t="str">
        <f>IF('5 a 20 Pequeña'!V146=TRUE,"",'5 a 20 Pequeña'!J146)</f>
        <v>La empresa de TI está estructurada y su proceso de Elaboración y Reporte de la Información Financiera se encuentra formalizado, a través de lo siguiente:</v>
      </c>
      <c r="B212" s="721"/>
      <c r="C212" s="721"/>
      <c r="D212" s="721"/>
      <c r="E212" s="597" t="str">
        <f t="shared" ref="E212" si="16">MID(F212,1,7)</f>
        <v>1.2.2.1</v>
      </c>
      <c r="F212" s="200" t="str">
        <f>IF('5 a 20 Pequeña'!V146=TRUE,"",'5 a 20 Pequeña'!I146)</f>
        <v>1.2.2.1</v>
      </c>
      <c r="I212" s="198"/>
      <c r="L212"/>
      <c r="M212" s="6"/>
      <c r="N212" s="6"/>
      <c r="O212" s="6"/>
      <c r="P212" s="6"/>
      <c r="Q212" s="6"/>
      <c r="R212" s="6"/>
      <c r="S212" s="6"/>
      <c r="T212" s="6"/>
      <c r="U212" s="6"/>
    </row>
    <row r="213" spans="1:21" s="1" customFormat="1" ht="47.25" customHeight="1" x14ac:dyDescent="0.25">
      <c r="A213" s="929" t="str">
        <f>IF('5 a 20 Pequeña'!V147=TRUE,"",'5 a 20 Pequeña'!J147)</f>
        <v>Mantiene un historial de buró de crédito y buró legal del aval positivos</v>
      </c>
      <c r="B213" s="929"/>
      <c r="C213" s="929"/>
      <c r="D213" s="929"/>
      <c r="E213" s="597" t="str">
        <f t="shared" si="15"/>
        <v>1.2.2.1</v>
      </c>
      <c r="F213" s="200" t="str">
        <f>IF('5 a 20 Pequeña'!V147=TRUE,"",'5 a 20 Pequeña'!I147)</f>
        <v>1.2.2.1.A</v>
      </c>
      <c r="I213" s="198"/>
      <c r="L213"/>
      <c r="M213" s="6"/>
      <c r="N213" s="6"/>
      <c r="O213" s="6"/>
      <c r="P213" s="6"/>
      <c r="Q213" s="6"/>
      <c r="R213" s="6"/>
      <c r="S213" s="6"/>
      <c r="T213" s="6"/>
      <c r="U213" s="6"/>
    </row>
    <row r="214" spans="1:21" s="1" customFormat="1" ht="67.5" customHeight="1" x14ac:dyDescent="0.25">
      <c r="A214" s="929" t="str">
        <f>IF('5 a 20 Pequeña'!V148=TRUE,"",'5 a 20 Pequeña'!J148)</f>
        <v>Las actividades de elaboración y reporte interno de la información financiera están definidas, consideran la definición de funciones y responsabilidades del área, la descripción de procesos y procedimientos para elaborar la información financiera de manera formal y veraz, y el cumplimiento de obligaciones legales y fiscales</v>
      </c>
      <c r="B214" s="929"/>
      <c r="C214" s="929"/>
      <c r="D214" s="929"/>
      <c r="E214" s="597" t="str">
        <f t="shared" si="15"/>
        <v>1.2.2.1</v>
      </c>
      <c r="F214" s="200" t="str">
        <f>IF('5 a 20 Pequeña'!V148=TRUE,"",'5 a 20 Pequeña'!I148)</f>
        <v>1.2.2.1.B</v>
      </c>
      <c r="I214" s="198"/>
      <c r="L214"/>
      <c r="M214" s="6"/>
      <c r="N214" s="6"/>
      <c r="O214" s="6"/>
      <c r="P214" s="6"/>
      <c r="Q214" s="6"/>
      <c r="R214" s="6"/>
      <c r="S214" s="6"/>
      <c r="T214" s="6"/>
      <c r="U214" s="6"/>
    </row>
    <row r="215" spans="1:21" s="1" customFormat="1" ht="67.5" customHeight="1" x14ac:dyDescent="0.25">
      <c r="A215" s="721" t="str">
        <f>IF('5 a 20 Pequeña'!V149=TRUE,"",'5 a 20 Pequeña'!J149)</f>
        <v>Desarrolla documentos que proporcionan evidencia de las actividades llevadas a cabo o los resultados obtenidos en el proceso de Elaboración y Reporte de la Información Financiera, entre los que se encuentran:</v>
      </c>
      <c r="B215" s="721"/>
      <c r="C215" s="721"/>
      <c r="D215" s="721"/>
      <c r="E215" s="597" t="str">
        <f t="shared" ref="E215" si="17">MID(F215,1,7)</f>
        <v>1.2.3.1</v>
      </c>
      <c r="F215" s="200" t="str">
        <f>IF('5 a 20 Pequeña'!V149=TRUE,"",'5 a 20 Pequeña'!I149)</f>
        <v>1.2.3.1</v>
      </c>
      <c r="I215" s="198"/>
      <c r="L215"/>
      <c r="M215" s="6"/>
      <c r="N215" s="6"/>
      <c r="O215" s="6"/>
      <c r="P215" s="6"/>
      <c r="Q215" s="6"/>
      <c r="R215" s="6"/>
      <c r="S215" s="6"/>
      <c r="T215" s="6"/>
      <c r="U215" s="6"/>
    </row>
    <row r="216" spans="1:21" s="1" customFormat="1" ht="47.25" customHeight="1" x14ac:dyDescent="0.25">
      <c r="A216" s="929" t="str">
        <f>IF('5 a 20 Pequeña'!V150=TRUE,"",'5 a 20 Pequeña'!J150)</f>
        <v>Procedimientos para la elaboración de la información financiera, la cual para ser de calidad debe ser comparable, representable, objetiva, verificable y entregable de forma oportuna</v>
      </c>
      <c r="B216" s="929"/>
      <c r="C216" s="929"/>
      <c r="D216" s="929"/>
      <c r="E216" s="597" t="str">
        <f t="shared" si="15"/>
        <v>1.2.3.1</v>
      </c>
      <c r="F216" s="200" t="str">
        <f>IF('5 a 20 Pequeña'!V150=TRUE,"",'5 a 20 Pequeña'!I150)</f>
        <v>1.2.3.1.A</v>
      </c>
      <c r="I216" s="198"/>
      <c r="L216"/>
      <c r="M216" s="6"/>
      <c r="N216" s="6"/>
      <c r="O216" s="6"/>
      <c r="P216" s="6"/>
      <c r="Q216" s="6"/>
      <c r="R216" s="6"/>
      <c r="S216" s="6"/>
      <c r="T216" s="6"/>
      <c r="U216" s="6"/>
    </row>
    <row r="217" spans="1:21" s="1" customFormat="1" ht="47.25" customHeight="1" x14ac:dyDescent="0.25">
      <c r="A217" s="929" t="str">
        <f>IF('5 a 20 Pequeña'!V151=TRUE,"",'5 a 20 Pequeña'!J151)</f>
        <v>Medidas de monitoreo y control de la información financiera mediante informes de cumplimiento de los objetivos y la verificación y validación de la calidad de la información y documentación financiera</v>
      </c>
      <c r="B217" s="929"/>
      <c r="C217" s="929"/>
      <c r="D217" s="929"/>
      <c r="E217" s="597" t="str">
        <f t="shared" si="15"/>
        <v>1.2.3.1</v>
      </c>
      <c r="F217" s="200" t="str">
        <f>IF('5 a 20 Pequeña'!V151=TRUE,"",'5 a 20 Pequeña'!I151)</f>
        <v>1.2.3.1.C</v>
      </c>
      <c r="I217" s="198"/>
      <c r="L217"/>
      <c r="M217" s="6"/>
      <c r="N217" s="6"/>
      <c r="O217" s="6"/>
      <c r="P217" s="6"/>
      <c r="Q217" s="6"/>
      <c r="R217" s="6"/>
      <c r="S217" s="6"/>
      <c r="T217" s="6"/>
      <c r="U217" s="6"/>
    </row>
    <row r="218" spans="1:21" s="1" customFormat="1" ht="47.25" customHeight="1" x14ac:dyDescent="0.25">
      <c r="A218" s="721" t="str">
        <f>IF('5 a 20 Pequeña'!V152=TRUE,"",'5 a 20 Pequeña'!J152)</f>
        <v>Su proceso de Elaboración y Reporte de la Información Financiera se encuentra automatizado a través de herramientas que le permitan:</v>
      </c>
      <c r="B218" s="721"/>
      <c r="C218" s="721"/>
      <c r="D218" s="721"/>
      <c r="E218" s="597" t="str">
        <f t="shared" ref="E218" si="18">MID(F218,1,7)</f>
        <v>1.2.4.1</v>
      </c>
      <c r="F218" s="200" t="str">
        <f>IF('5 a 20 Pequeña'!V152=TRUE,"",'5 a 20 Pequeña'!I152)</f>
        <v>1.2.4.1</v>
      </c>
      <c r="I218" s="198"/>
      <c r="L218"/>
      <c r="M218" s="6"/>
      <c r="N218" s="6"/>
      <c r="O218" s="6"/>
      <c r="P218" s="6"/>
      <c r="Q218" s="6"/>
      <c r="R218" s="6"/>
      <c r="S218" s="6"/>
      <c r="T218" s="6"/>
      <c r="U218" s="6"/>
    </row>
    <row r="219" spans="1:21" s="1" customFormat="1" ht="47.25" customHeight="1" x14ac:dyDescent="0.25">
      <c r="A219" s="929" t="str">
        <f>IF('5 a 20 Pequeña'!V153=TRUE,"",'5 a 20 Pequeña'!J153)</f>
        <v>Incrementar la veracidad de la información financiera mediante la disminución de errores o desviaciones y un mejor control sobre los mismos</v>
      </c>
      <c r="B219" s="929"/>
      <c r="C219" s="929"/>
      <c r="D219" s="929"/>
      <c r="E219" s="597" t="str">
        <f t="shared" si="15"/>
        <v>1.2.4.1</v>
      </c>
      <c r="F219" s="200" t="str">
        <f>IF('5 a 20 Pequeña'!V153=TRUE,"",'5 a 20 Pequeña'!I153)</f>
        <v>1.2.4.1.A</v>
      </c>
      <c r="I219" s="198"/>
      <c r="L219"/>
      <c r="M219" s="6"/>
      <c r="N219" s="6"/>
      <c r="O219" s="6"/>
      <c r="P219" s="6"/>
      <c r="Q219" s="6"/>
      <c r="R219" s="6"/>
      <c r="S219" s="6"/>
      <c r="T219" s="6"/>
      <c r="U219" s="6"/>
    </row>
    <row r="220" spans="1:21" s="1" customFormat="1" ht="47.25" customHeight="1" x14ac:dyDescent="0.25">
      <c r="A220" s="929" t="str">
        <f>IF('5 a 20 Pequeña'!V154=TRUE,"",'5 a 20 Pequeña'!J154)</f>
        <v>Actualizar y adaptar de forma continua la información, financiera, jurídica, fiscal y legal aplicable a su actividad</v>
      </c>
      <c r="B220" s="929"/>
      <c r="C220" s="929"/>
      <c r="D220" s="929"/>
      <c r="E220" s="597" t="str">
        <f t="shared" si="15"/>
        <v>1.2.4.1</v>
      </c>
      <c r="F220" s="200" t="str">
        <f>IF('5 a 20 Pequeña'!V154=TRUE,"",'5 a 20 Pequeña'!I154)</f>
        <v>1.2.4.1.F</v>
      </c>
      <c r="I220" s="198"/>
      <c r="L220"/>
      <c r="M220" s="6"/>
      <c r="N220" s="6"/>
      <c r="O220" s="6"/>
      <c r="P220" s="6"/>
      <c r="Q220" s="6"/>
      <c r="R220" s="6"/>
      <c r="S220" s="6"/>
      <c r="T220" s="6"/>
      <c r="U220" s="6"/>
    </row>
    <row r="221" spans="1:21" s="1" customFormat="1" x14ac:dyDescent="0.25">
      <c r="A221" s="725" t="str">
        <f>IF('5 a 20 Pequeña'!V161=TRUE,"",'5 a 20 Pequeña'!J161)</f>
        <v>2.1 Planeación y Control de Gestión Financieros</v>
      </c>
      <c r="B221" s="725"/>
      <c r="C221" s="725"/>
      <c r="D221" s="725"/>
      <c r="E221" s="597" t="str">
        <f t="shared" si="15"/>
        <v/>
      </c>
      <c r="F221" s="200"/>
      <c r="I221" s="198"/>
      <c r="L221"/>
      <c r="M221" s="6"/>
      <c r="N221" s="6"/>
      <c r="O221" s="6"/>
      <c r="P221" s="6"/>
      <c r="Q221" s="6"/>
      <c r="R221" s="6"/>
      <c r="S221" s="6"/>
      <c r="T221" s="6"/>
      <c r="U221" s="6"/>
    </row>
    <row r="222" spans="1:21" s="1" customFormat="1" ht="47.25" customHeight="1" x14ac:dyDescent="0.25">
      <c r="A222" s="721" t="str">
        <f>IF('5 a 20 Pequeña'!V166=TRUE,"",'5 a 20 Pequeña'!J166)</f>
        <v>El proceso de Planeación y Control de Gestión Financiera se realiza con un enfoque práctico, basándose en tendencias generales del sector y en las experiencias pasadas de la empresa para proyectar la información.</v>
      </c>
      <c r="B222" s="721"/>
      <c r="C222" s="721"/>
      <c r="D222" s="721"/>
      <c r="E222" s="597" t="str">
        <f t="shared" si="15"/>
        <v>2.1.1</v>
      </c>
      <c r="F222" s="200" t="str">
        <f>IF('5 a 20 Pequeña'!V166=TRUE,"",'5 a 20 Pequeña'!I166)</f>
        <v>2.1.1</v>
      </c>
      <c r="I222" s="198"/>
      <c r="L222"/>
      <c r="M222" s="6"/>
      <c r="N222" s="6"/>
      <c r="O222" s="6"/>
      <c r="P222" s="6"/>
      <c r="Q222" s="6"/>
      <c r="R222" s="6"/>
      <c r="S222" s="6"/>
      <c r="T222" s="6"/>
      <c r="U222" s="6"/>
    </row>
    <row r="223" spans="1:21" s="1" customFormat="1" ht="47.25" customHeight="1" x14ac:dyDescent="0.25">
      <c r="A223" s="721" t="str">
        <f>IF('5 a 20 Pequeña'!V167=TRUE,"",'5 a 20 Pequeña'!J167)</f>
        <v>La empresa cuenta con una función de Planeación y Control de Gestión Financiera cuyas actividades consideran lo siguiente:</v>
      </c>
      <c r="B223" s="721"/>
      <c r="C223" s="721"/>
      <c r="D223" s="721"/>
      <c r="E223" s="597" t="str">
        <f t="shared" ref="E223" si="19">MID(F223,1,7)</f>
        <v>2.1.2.1</v>
      </c>
      <c r="F223" s="200" t="str">
        <f>IF('5 a 20 Pequeña'!V167=TRUE,"",'5 a 20 Pequeña'!I167)</f>
        <v>2.1.2.1</v>
      </c>
      <c r="I223" s="198"/>
      <c r="L223"/>
      <c r="M223" s="6"/>
      <c r="N223" s="6"/>
      <c r="O223" s="6"/>
      <c r="P223" s="6"/>
      <c r="Q223" s="6"/>
      <c r="R223" s="6"/>
      <c r="S223" s="6"/>
      <c r="T223" s="6"/>
      <c r="U223" s="6"/>
    </row>
    <row r="224" spans="1:21" s="1" customFormat="1" ht="47.25" customHeight="1" x14ac:dyDescent="0.25">
      <c r="A224" s="929" t="str">
        <f>IF('5 a 20 Pequeña'!V168=TRUE,"",'5 a 20 Pequeña'!J168)</f>
        <v>Elaboración de proyecciones y administración de las actividades de control de gestión con una orientación operativa (seguimiento y control de gestión presupuestaria)</v>
      </c>
      <c r="B224" s="929"/>
      <c r="C224" s="929"/>
      <c r="D224" s="929"/>
      <c r="E224" s="597" t="str">
        <f t="shared" si="15"/>
        <v>2.1.2.1</v>
      </c>
      <c r="F224" s="200" t="str">
        <f>IF('5 a 20 Pequeña'!V168=TRUE,"",'5 a 20 Pequeña'!I168)</f>
        <v>2.1.2.1.A</v>
      </c>
      <c r="I224" s="198"/>
      <c r="L224"/>
      <c r="M224" s="6"/>
      <c r="N224" s="6"/>
      <c r="O224" s="6"/>
      <c r="P224" s="6"/>
      <c r="Q224" s="6"/>
      <c r="R224" s="6"/>
      <c r="S224" s="6"/>
      <c r="T224" s="6"/>
      <c r="U224" s="6"/>
    </row>
    <row r="225" spans="1:6" x14ac:dyDescent="0.25">
      <c r="A225" s="725" t="str">
        <f>IF('5 a 20 Pequeña'!V170=TRUE,"",'5 a 20 Pequeña'!J170)</f>
        <v>2.2 Administración del Capital de Trabajo</v>
      </c>
      <c r="B225" s="725"/>
      <c r="C225" s="725"/>
      <c r="D225" s="725"/>
      <c r="E225" s="597" t="str">
        <f t="shared" si="15"/>
        <v/>
      </c>
      <c r="F225" s="200"/>
    </row>
    <row r="226" spans="1:6" ht="56.25" customHeight="1" x14ac:dyDescent="0.25">
      <c r="A226" s="721" t="str">
        <f>IF('5 a 20 Pequeña'!V175=TRUE,"",'5 a 20 Pequeña'!J175)</f>
        <v>El proceso de Administración del Capital de Trabajo se realiza de forma funcional, conforme va operando la empresa y van desarrollándose los  proyectos y/o servicios. Existen registros donde se determina el nivel de liquidez de la empresa.</v>
      </c>
      <c r="B226" s="721"/>
      <c r="C226" s="721"/>
      <c r="D226" s="721"/>
      <c r="E226" s="597" t="str">
        <f t="shared" si="15"/>
        <v>2.2.1.1</v>
      </c>
      <c r="F226" s="200" t="str">
        <f>IF('5 a 20 Pequeña'!V175=TRUE,"",'5 a 20 Pequeña'!I175)</f>
        <v>2.2.1.1</v>
      </c>
    </row>
    <row r="227" spans="1:6" ht="72.75" customHeight="1" x14ac:dyDescent="0.25">
      <c r="A227" s="721" t="str">
        <f>IF('5 a 20 Pequeña'!V176=TRUE,"",'5 a 20 Pequeña'!J176)</f>
        <v>Además, el capital de trabajo se financia con una orientación pragmática, en función de los recursos disponibles en la empresa y de las deudas que se contraen. Existen registros de los financiamientos utilizados para operar, tales como la tesorería o los préstamos otorgados (clientes, proveedores, créditos bancarios).</v>
      </c>
      <c r="B227" s="721"/>
      <c r="C227" s="721"/>
      <c r="D227" s="721"/>
      <c r="E227" s="597" t="str">
        <f t="shared" si="15"/>
        <v>2.2.1.2</v>
      </c>
      <c r="F227" s="200" t="str">
        <f>IF('5 a 20 Pequeña'!V176=TRUE,"",'5 a 20 Pequeña'!I176)</f>
        <v>2.2.1.2</v>
      </c>
    </row>
    <row r="228" spans="1:6" ht="43.5" customHeight="1" x14ac:dyDescent="0.25">
      <c r="A228" s="721" t="str">
        <f>IF('5 a 20 Pequeña'!V177=TRUE,"",'5 a 20 Pequeña'!J177)</f>
        <v>El proceso de Administración del Capital de Trabajo en la empresa de TI está estructurado a través de los aspectos siguientes:</v>
      </c>
      <c r="B228" s="721"/>
      <c r="C228" s="721"/>
      <c r="D228" s="721"/>
      <c r="E228" s="597" t="str">
        <f t="shared" ref="E228" si="20">MID(F228,1,7)</f>
        <v>2.2.2.1</v>
      </c>
      <c r="F228" s="200" t="str">
        <f>IF('5 a 20 Pequeña'!V177=TRUE,"",'5 a 20 Pequeña'!I177)</f>
        <v>2.2.2.1</v>
      </c>
    </row>
    <row r="229" spans="1:6" ht="47.25" customHeight="1" x14ac:dyDescent="0.25">
      <c r="A229" s="929" t="str">
        <f>IF('5 a 20 Pequeña'!V178=TRUE,"",'5 a 20 Pequeña'!J178)</f>
        <v>Elaboración de un Plan de Administración del Efectivo y Valores Negociables con fines a asegurar saldos adecuados de efectivo</v>
      </c>
      <c r="B229" s="929"/>
      <c r="C229" s="929"/>
      <c r="D229" s="929"/>
      <c r="E229" s="597" t="str">
        <f t="shared" si="15"/>
        <v>2.2.2.1</v>
      </c>
      <c r="F229" s="200" t="str">
        <f>IF('5 a 20 Pequeña'!V178=TRUE,"",'5 a 20 Pequeña'!I178)</f>
        <v>2.2.2.1.A</v>
      </c>
    </row>
    <row r="230" spans="1:6" ht="47.25" customHeight="1" x14ac:dyDescent="0.25">
      <c r="A230" s="929" t="str">
        <f>IF('5 a 20 Pequeña'!V179=TRUE,"",'5 a 20 Pequeña'!J179)</f>
        <v>Definición de la política de capital de trabajo implementada por la empresa</v>
      </c>
      <c r="B230" s="929"/>
      <c r="C230" s="929"/>
      <c r="D230" s="929"/>
      <c r="E230" s="597" t="str">
        <f t="shared" si="15"/>
        <v>2.2.2.1</v>
      </c>
      <c r="F230" s="200" t="str">
        <f>IF('5 a 20 Pequeña'!V179=TRUE,"",'5 a 20 Pequeña'!I179)</f>
        <v>2.2.2.1.B</v>
      </c>
    </row>
    <row r="231" spans="1:6" ht="47.25" customHeight="1" x14ac:dyDescent="0.25">
      <c r="A231" s="929" t="str">
        <f>IF('5 a 20 Pequeña'!V180=TRUE,"",'5 a 20 Pequeña'!J180)</f>
        <v>Análisis del flujo de caja para detectar los problemas de liquidez, conocer la viabilidad de los proyectos y la rentabilidad de la empresa</v>
      </c>
      <c r="B231" s="929"/>
      <c r="C231" s="929"/>
      <c r="D231" s="929"/>
      <c r="E231" s="597" t="str">
        <f t="shared" si="15"/>
        <v>2.2.2.1</v>
      </c>
      <c r="F231" s="200" t="str">
        <f>IF('5 a 20 Pequeña'!V180=TRUE,"",'5 a 20 Pequeña'!I180)</f>
        <v>2.2.2.1.C</v>
      </c>
    </row>
    <row r="232" spans="1:6" ht="47.25" customHeight="1" x14ac:dyDescent="0.25">
      <c r="A232" s="929" t="str">
        <f>IF('5 a 20 Pequeña'!V181=TRUE,"",'5 a 20 Pequeña'!J181)</f>
        <v>Determinación de la forma en la que se puedan incrementar las entradas y reducir las salidas de efectivo en términos de volumen y frecuencia para alinear el ciclo operativo con el ciclo de caja</v>
      </c>
      <c r="B232" s="929"/>
      <c r="C232" s="929"/>
      <c r="D232" s="929"/>
      <c r="E232" s="597" t="str">
        <f t="shared" si="15"/>
        <v>2.2.2.1</v>
      </c>
      <c r="F232" s="200" t="str">
        <f>IF('5 a 20 Pequeña'!V181=TRUE,"",'5 a 20 Pequeña'!I181)</f>
        <v>2.2.2.1.D</v>
      </c>
    </row>
    <row r="233" spans="1:6" ht="47.25" customHeight="1" x14ac:dyDescent="0.25">
      <c r="A233" s="721" t="str">
        <f>IF('5 a 20 Pequeña'!V182=TRUE,"",'5 a 20 Pequeña'!J182)</f>
        <v>Todos éstos aspectos se encuentran formalmente documentados a través de:</v>
      </c>
      <c r="B233" s="721"/>
      <c r="C233" s="721"/>
      <c r="D233" s="721"/>
      <c r="E233" s="597" t="str">
        <f t="shared" ref="E233" si="21">MID(F233,1,7)</f>
        <v>2.2.2.2</v>
      </c>
      <c r="F233" s="200" t="str">
        <f>IF('5 a 20 Pequeña'!V182=TRUE,"",'5 a 20 Pequeña'!I182)</f>
        <v>2.2.2.2</v>
      </c>
    </row>
    <row r="234" spans="1:6" ht="47.25" customHeight="1" x14ac:dyDescent="0.25">
      <c r="A234" s="929" t="str">
        <f>IF('5 a 20 Pequeña'!V183=TRUE,"",'5 a 20 Pequeña'!J183)</f>
        <v>Un Manual de procedimientos para la Tesorería</v>
      </c>
      <c r="B234" s="929"/>
      <c r="C234" s="929"/>
      <c r="D234" s="929"/>
      <c r="E234" s="597" t="str">
        <f t="shared" si="15"/>
        <v>2.2.2.2</v>
      </c>
      <c r="F234" s="200" t="str">
        <f>IF('5 a 20 Pequeña'!V183=TRUE,"",'5 a 20 Pequeña'!I183)</f>
        <v>2.2.2.2.A</v>
      </c>
    </row>
    <row r="235" spans="1:6" ht="47.25" customHeight="1" x14ac:dyDescent="0.25">
      <c r="A235" s="721" t="str">
        <f>IF('5 a 20 Pequeña'!V184=TRUE,"",'5 a 20 Pequeña'!J184)</f>
        <v>La empresa desarrolla modelos y metodologías que le permitan maximizar la eficacia de su proceso de Administración del Capital de Trabajo, tales como:</v>
      </c>
      <c r="B235" s="721"/>
      <c r="C235" s="721"/>
      <c r="D235" s="721"/>
      <c r="E235" s="597" t="str">
        <f t="shared" ref="E235" si="22">MID(F235,1,7)</f>
        <v>2.2.3.1</v>
      </c>
      <c r="F235" s="200" t="str">
        <f>IF('5 a 20 Pequeña'!V184=TRUE,"",'5 a 20 Pequeña'!I184)</f>
        <v>2.2.3.1</v>
      </c>
    </row>
    <row r="236" spans="1:6" ht="47.25" customHeight="1" x14ac:dyDescent="0.25">
      <c r="A236" s="812" t="str">
        <f>IF('5 a 20 Pequeña'!V185=TRUE,"",'5 a 20 Pequeña'!J185)</f>
        <v xml:space="preserve">Análisis de la estructura del Capital de Trabajo: </v>
      </c>
      <c r="B236" s="812"/>
      <c r="C236" s="812"/>
      <c r="D236" s="812"/>
      <c r="E236" s="597"/>
      <c r="F236" s="200">
        <f>IF('5 a 20 Pequeña'!V185=TRUE,"",'5 a 20 Pequeña'!I185)</f>
        <v>0</v>
      </c>
    </row>
    <row r="237" spans="1:6" ht="54" customHeight="1" x14ac:dyDescent="0.25">
      <c r="A237" s="929" t="str">
        <f>IF('5 a 20 Pequeña'!V186=TRUE,"",'5 a 20 Pequeña'!J186)</f>
        <v xml:space="preserve">Estudio de calidad de la cartera mediante un análisis de la estructura de clientes (número, repartición en ventas y nivel de dependencia de los clientes), así como su categoría (triple A, etc.) renombre y recurrencia   </v>
      </c>
      <c r="B237" s="929"/>
      <c r="C237" s="929"/>
      <c r="D237" s="929"/>
      <c r="E237" s="597" t="str">
        <f t="shared" si="15"/>
        <v>2.2.3.1</v>
      </c>
      <c r="F237" s="200" t="str">
        <f>IF('5 a 20 Pequeña'!V186=TRUE,"",'5 a 20 Pequeña'!I186)</f>
        <v>2.2.3.1.B</v>
      </c>
    </row>
    <row r="238" spans="1:6" ht="66.75" customHeight="1" x14ac:dyDescent="0.25">
      <c r="A238" s="929" t="str">
        <f>IF('5 a 20 Pequeña'!V187=TRUE,"",'5 a 20 Pequeña'!J187)</f>
        <v>Análisis de la relación con los proveedores para determinar la posición competitiva de la empresa (presiones en los precios, cantidades ofertadas, plazos de pago) así como su estructura (número, repartición en compras, nivel de dependencia) y calidad de las referencias comerciales con los proveedores</v>
      </c>
      <c r="B238" s="929"/>
      <c r="C238" s="929"/>
      <c r="D238" s="929"/>
      <c r="E238" s="597" t="str">
        <f t="shared" si="15"/>
        <v>2.2.3.1</v>
      </c>
      <c r="F238" s="200" t="str">
        <f>IF('5 a 20 Pequeña'!V187=TRUE,"",'5 a 20 Pequeña'!I187)</f>
        <v>2.2.3.1.C</v>
      </c>
    </row>
    <row r="239" spans="1:6" ht="42.75" customHeight="1" x14ac:dyDescent="0.25">
      <c r="A239" s="812" t="str">
        <f>IF('5 a 20 Pequeña'!V188=TRUE,"",'5 a 20 Pequeña'!J188)</f>
        <v>Estrategias de previsión, análisis y diferenciación de los planes de financiamiento:</v>
      </c>
      <c r="B239" s="812"/>
      <c r="C239" s="812"/>
      <c r="D239" s="812"/>
      <c r="E239" s="597"/>
      <c r="F239" s="200">
        <f>IF('5 a 20 Pequeña'!V188=TRUE,"",'5 a 20 Pequeña'!I188)</f>
        <v>0</v>
      </c>
    </row>
    <row r="240" spans="1:6" ht="47.25" customHeight="1" x14ac:dyDescent="0.25">
      <c r="A240" s="929" t="str">
        <f>IF('5 a 20 Pequeña'!V189=TRUE,"",'5 a 20 Pequeña'!J189)</f>
        <v>Estrategias de gestión de pasivos circulantes, mediante las cuales se analizan las formas de financiamiento disponibles, ya sea espontáneo o no espontáneo</v>
      </c>
      <c r="B240" s="929"/>
      <c r="C240" s="929"/>
      <c r="D240" s="929"/>
      <c r="E240" s="597" t="str">
        <f t="shared" si="15"/>
        <v>2.2.3.1</v>
      </c>
      <c r="F240" s="200" t="str">
        <f>IF('5 a 20 Pequeña'!V189=TRUE,"",'5 a 20 Pequeña'!I189)</f>
        <v>2.2.3.1.F</v>
      </c>
    </row>
    <row r="241" spans="1:6" ht="47.25" customHeight="1" x14ac:dyDescent="0.25">
      <c r="A241" s="929" t="str">
        <f>IF('5 a 20 Pequeña'!V190=TRUE,"",'5 a 20 Pequeña'!J190)</f>
        <v>Análisis de la eficiencia en la administración de activos mediante el índice de rotación de activos, días de cartera, proveedores y del ciclo financiero</v>
      </c>
      <c r="B241" s="929"/>
      <c r="C241" s="929"/>
      <c r="D241" s="929"/>
      <c r="E241" s="597" t="str">
        <f t="shared" si="15"/>
        <v>2.2.3.1</v>
      </c>
      <c r="F241" s="200" t="str">
        <f>IF('5 a 20 Pequeña'!V190=TRUE,"",'5 a 20 Pequeña'!I190)</f>
        <v>2.2.3.1.G</v>
      </c>
    </row>
    <row r="242" spans="1:6" x14ac:dyDescent="0.25">
      <c r="A242" s="725" t="str">
        <f>IF('5 a 20 Pequeña'!V192=TRUE,"",'5 a 20 Pequeña'!J192)</f>
        <v>2.3 Administración de Riesgos Financieros</v>
      </c>
      <c r="B242" s="725"/>
      <c r="C242" s="725"/>
      <c r="D242" s="725"/>
      <c r="E242" s="597" t="str">
        <f t="shared" si="15"/>
        <v/>
      </c>
      <c r="F242" s="200"/>
    </row>
    <row r="243" spans="1:6" ht="45.75" customHeight="1" x14ac:dyDescent="0.25">
      <c r="A243" s="721" t="str">
        <f>IF('5 a 20 Pequeña'!V197=TRUE,"",'5 a 20 Pequeña'!J197)</f>
        <v>Existe un proceso de Gestión de Riesgos Financieros formal en la empresa, el cual está estructurado a través de lo siguiente:</v>
      </c>
      <c r="B243" s="721"/>
      <c r="C243" s="721"/>
      <c r="D243" s="721"/>
      <c r="E243" s="597" t="str">
        <f t="shared" ref="E243" si="23">MID(F243,1,7)</f>
        <v>2.3.2.1</v>
      </c>
      <c r="F243" s="200" t="str">
        <f>IF('5 a 20 Pequeña'!V197=TRUE,"",'5 a 20 Pequeña'!I197)</f>
        <v>2.3.2.1</v>
      </c>
    </row>
    <row r="244" spans="1:6" ht="54.75" customHeight="1" x14ac:dyDescent="0.25">
      <c r="A244" s="929" t="str">
        <f>IF('5 a 20 Pequeña'!V198=TRUE,"",'5 a 20 Pequeña'!J198)</f>
        <v>Implicación de la Administración en la elaboración de un marco de gestión de riesgos financieros que incluya una descripción de las actividades relacionadas con el proceso de administración de riesgos financieros</v>
      </c>
      <c r="B244" s="929"/>
      <c r="C244" s="929"/>
      <c r="D244" s="929"/>
      <c r="E244" s="597" t="str">
        <f t="shared" si="15"/>
        <v>2.3.2.1</v>
      </c>
      <c r="F244" s="200" t="str">
        <f>IF('5 a 20 Pequeña'!V198=TRUE,"",'5 a 20 Pequeña'!I198)</f>
        <v>2.3.2.1.A</v>
      </c>
    </row>
    <row r="245" spans="1:6" ht="47.25" customHeight="1" x14ac:dyDescent="0.25">
      <c r="A245" s="721" t="str">
        <f>IF('5 a 20 Pequeña'!V199=TRUE,"",'5 a 20 Pequeña'!J199)</f>
        <v>Todos éstos aspectos se encuentran formalmente documentados a través de un Manual de procedimientos y políticas para la Administración de Riesgos Financieros</v>
      </c>
      <c r="B245" s="721"/>
      <c r="C245" s="721"/>
      <c r="D245" s="721"/>
      <c r="E245" s="597" t="str">
        <f t="shared" si="15"/>
        <v>2.3.2.2</v>
      </c>
      <c r="F245" s="200" t="str">
        <f>IF('5 a 20 Pequeña'!V199=TRUE,"",'5 a 20 Pequeña'!I199)</f>
        <v>2.3.2.2</v>
      </c>
    </row>
    <row r="246" spans="1:6" ht="47.25" customHeight="1" x14ac:dyDescent="0.25">
      <c r="A246" s="721" t="str">
        <f>IF('5 a 20 Pequeña'!V200=TRUE,"",'5 a 20 Pequeña'!J200)</f>
        <v>Desarrolla modelos y metodologías que proporcionan evidencia de las actividades llevadas a cabo o los resultados obtenidos en el proceso, entre los que se encuentran:</v>
      </c>
      <c r="B246" s="721"/>
      <c r="C246" s="721"/>
      <c r="D246" s="721"/>
      <c r="E246" s="597" t="str">
        <f t="shared" ref="E246" si="24">MID(F246,1,7)</f>
        <v>2.3.3.1</v>
      </c>
      <c r="F246" s="200" t="str">
        <f>IF('5 a 20 Pequeña'!V200=TRUE,"",'5 a 20 Pequeña'!I200)</f>
        <v>2.3.3.1</v>
      </c>
    </row>
    <row r="247" spans="1:6" ht="47.25" customHeight="1" x14ac:dyDescent="0.25">
      <c r="A247" s="929" t="str">
        <f>IF('5 a 20 Pequeña'!V201=TRUE,"",'5 a 20 Pequeña'!J201)</f>
        <v>El análisis del tipo de riesgo que puede afectar las operaciones de la empresa en función de su actividad</v>
      </c>
      <c r="B247" s="929"/>
      <c r="C247" s="929"/>
      <c r="D247" s="929"/>
      <c r="E247" s="597" t="str">
        <f t="shared" si="15"/>
        <v>2.3.3.1</v>
      </c>
      <c r="F247" s="200" t="str">
        <f>IF('5 a 20 Pequeña'!V201=TRUE,"",'5 a 20 Pequeña'!I201)</f>
        <v>2.3.3.1.A</v>
      </c>
    </row>
    <row r="248" spans="1:6" ht="47.25" customHeight="1" x14ac:dyDescent="0.25">
      <c r="A248" s="929" t="str">
        <f>IF('5 a 20 Pequeña'!V202=TRUE,"",'5 a 20 Pequeña'!J202)</f>
        <v xml:space="preserve">Modelos de elaboración de mapas de procesos para establecer una priorización frente al riesgo financiero 
</v>
      </c>
      <c r="B248" s="929"/>
      <c r="C248" s="929"/>
      <c r="D248" s="929"/>
      <c r="E248" s="597" t="str">
        <f t="shared" si="15"/>
        <v>2.3.3.1</v>
      </c>
      <c r="F248" s="200" t="str">
        <f>IF('5 a 20 Pequeña'!V202=TRUE,"",'5 a 20 Pequeña'!I202)</f>
        <v>2.3.3.1.B</v>
      </c>
    </row>
    <row r="249" spans="1:6" ht="47.25" customHeight="1" x14ac:dyDescent="0.25">
      <c r="A249" s="929" t="str">
        <f>IF('5 a 20 Pequeña'!V203=TRUE,"",'5 a 20 Pequeña'!J203)</f>
        <v>Método del coeficiente Z Altman para determinar la probabilidad de quiebra de la empresa mediante la combinación de ratios financieros</v>
      </c>
      <c r="B249" s="929"/>
      <c r="C249" s="929"/>
      <c r="D249" s="929"/>
      <c r="E249" s="597" t="str">
        <f t="shared" si="15"/>
        <v>2.3.3.1</v>
      </c>
      <c r="F249" s="200" t="str">
        <f>IF('5 a 20 Pequeña'!V203=TRUE,"",'5 a 20 Pequeña'!I203)</f>
        <v>2.3.3.1.C</v>
      </c>
    </row>
    <row r="250" spans="1:6" ht="47.25" customHeight="1" x14ac:dyDescent="0.25">
      <c r="A250" s="929" t="str">
        <f>IF('5 a 20 Pequeña'!V204=TRUE,"",'5 a 20 Pequeña'!J204)</f>
        <v>Modelos de medición del riesgo financiero para estimar el nivel de exposición al riesgo y de severidad de la pérdida potencial para la empresa</v>
      </c>
      <c r="B250" s="929"/>
      <c r="C250" s="929"/>
      <c r="D250" s="929"/>
      <c r="E250" s="597" t="str">
        <f t="shared" ref="E250:E289" si="25">MID(F250,1,7)</f>
        <v>2.3.3.1</v>
      </c>
      <c r="F250" s="200" t="str">
        <f>IF('5 a 20 Pequeña'!V204=TRUE,"",'5 a 20 Pequeña'!I204)</f>
        <v>2.3.3.1.D</v>
      </c>
    </row>
    <row r="251" spans="1:6" ht="47.25" customHeight="1" x14ac:dyDescent="0.25">
      <c r="A251" s="929" t="str">
        <f>IF('5 a 20 Pequeña'!V205=TRUE,"",'5 a 20 Pequeña'!J205)</f>
        <v>Promoción de una cultura organizacional integra y ética al establecer actividades y realizar controles que mejoren la cohesión, reduzcan los errores y el riesgo de fraude</v>
      </c>
      <c r="B251" s="929"/>
      <c r="C251" s="929"/>
      <c r="D251" s="929"/>
      <c r="E251" s="597" t="str">
        <f t="shared" si="25"/>
        <v>2.3.3.1</v>
      </c>
      <c r="F251" s="200" t="str">
        <f>IF('5 a 20 Pequeña'!V205=TRUE,"",'5 a 20 Pequeña'!I205)</f>
        <v>2.3.3.1.E</v>
      </c>
    </row>
    <row r="252" spans="1:6" ht="54" customHeight="1" x14ac:dyDescent="0.25">
      <c r="A252" s="929" t="str">
        <f>IF('5 a 20 Pequeña'!V206=TRUE,"",'5 a 20 Pequeña'!J206)</f>
        <v>Comunicación de las políticas de gestión del riesgo a través de su difusión al personal del área de finanzas, y el establecimiento de sanciones en caso de violación de estas políticas</v>
      </c>
      <c r="B252" s="929"/>
      <c r="C252" s="929"/>
      <c r="D252" s="929"/>
      <c r="E252" s="597" t="str">
        <f t="shared" si="25"/>
        <v>2.3.3.1</v>
      </c>
      <c r="F252" s="200" t="str">
        <f>IF('5 a 20 Pequeña'!V206=TRUE,"",'5 a 20 Pequeña'!I206)</f>
        <v>2.3.3.1.F</v>
      </c>
    </row>
    <row r="253" spans="1:6" x14ac:dyDescent="0.25">
      <c r="A253" s="725" t="str">
        <f>IF('5 a 20 Pequeña'!V213=TRUE,"",'5 a 20 Pequeña'!J213)</f>
        <v>3.1 Generación de Valor Económico</v>
      </c>
      <c r="B253" s="725"/>
      <c r="C253" s="725"/>
      <c r="D253" s="725"/>
      <c r="E253" s="597" t="str">
        <f t="shared" si="25"/>
        <v/>
      </c>
      <c r="F253" s="200"/>
    </row>
    <row r="254" spans="1:6" ht="47.25" customHeight="1" x14ac:dyDescent="0.25">
      <c r="A254" s="721" t="str">
        <f>IF('5 a 20 Pequeña'!V218=TRUE,"",'5 a 20 Pequeña'!J218)</f>
        <v>El proceso de Generación de Valor Económico se administra de forma práctica, por medio de una gestión diaria que puede incluir una evidencia de generación de utilidades.</v>
      </c>
      <c r="B254" s="721"/>
      <c r="C254" s="721"/>
      <c r="D254" s="721"/>
      <c r="E254" s="597" t="str">
        <f t="shared" si="25"/>
        <v>3.1.1</v>
      </c>
      <c r="F254" s="200" t="str">
        <f>IF('5 a 20 Pequeña'!V218=TRUE,"",'5 a 20 Pequeña'!I218)</f>
        <v>3.1.1</v>
      </c>
    </row>
    <row r="255" spans="1:6" ht="47.25" customHeight="1" x14ac:dyDescent="0.25">
      <c r="A255" s="721" t="str">
        <f>IF('5 a 20 Pequeña'!V219=TRUE,"",'5 a 20 Pequeña'!J219)</f>
        <v>A través de un proceso formal de Generación de Valor Económico, la empresa:</v>
      </c>
      <c r="B255" s="721"/>
      <c r="C255" s="721"/>
      <c r="D255" s="721"/>
      <c r="E255" s="597" t="str">
        <f t="shared" ref="E255" si="26">MID(F255,1,7)</f>
        <v>3.1.2.1</v>
      </c>
      <c r="F255" s="200" t="str">
        <f>IF('5 a 20 Pequeña'!V219=TRUE,"",'5 a 20 Pequeña'!I219)</f>
        <v>3.1.2.1</v>
      </c>
    </row>
    <row r="256" spans="1:6" ht="47.25" customHeight="1" x14ac:dyDescent="0.25">
      <c r="A256" s="929" t="str">
        <f>IF('5 a 20 Pequeña'!V220=TRUE,"",'5 a 20 Pequeña'!J220)</f>
        <v>Administra sus proyectos, servicios y/o productos tomando en cuenta los conceptos de costo-rentabilidad</v>
      </c>
      <c r="B256" s="929"/>
      <c r="C256" s="929"/>
      <c r="D256" s="929"/>
      <c r="E256" s="597" t="str">
        <f t="shared" si="25"/>
        <v>3.1.2.1</v>
      </c>
      <c r="F256" s="200" t="str">
        <f>IF('5 a 20 Pequeña'!V220=TRUE,"",'5 a 20 Pequeña'!I220)</f>
        <v>3.1.2.1.A</v>
      </c>
    </row>
    <row r="257" spans="1:6" ht="47.25" customHeight="1" x14ac:dyDescent="0.25">
      <c r="A257" s="721" t="str">
        <f>IF('5 a 20 Pequeña'!V221=TRUE,"",'5 a 20 Pequeña'!J221)</f>
        <v xml:space="preserve">Todos estos aspectos se encuentran formalmente documentados a través de </v>
      </c>
      <c r="B257" s="721"/>
      <c r="C257" s="721"/>
      <c r="D257" s="721"/>
      <c r="E257" s="597" t="str">
        <f t="shared" ref="E257" si="27">MID(F257,1,7)</f>
        <v>3.1.2.2</v>
      </c>
      <c r="F257" s="200" t="str">
        <f>IF('5 a 20 Pequeña'!V221=TRUE,"",'5 a 20 Pequeña'!I221)</f>
        <v>3.1.2.2</v>
      </c>
    </row>
    <row r="258" spans="1:6" ht="47.25" customHeight="1" x14ac:dyDescent="0.25">
      <c r="A258" s="929" t="str">
        <f>IF('5 a 20 Pequeña'!V222=TRUE,"",'5 a 20 Pequeña'!J222)</f>
        <v>Un Plan de Administración del Efectivo</v>
      </c>
      <c r="B258" s="929"/>
      <c r="C258" s="929"/>
      <c r="D258" s="929"/>
      <c r="E258" s="597" t="str">
        <f t="shared" si="25"/>
        <v>3.1.2.2</v>
      </c>
      <c r="F258" s="200" t="str">
        <f>IF('5 a 20 Pequeña'!V222=TRUE,"",'5 a 20 Pequeña'!I222)</f>
        <v>3.1.2.2.A</v>
      </c>
    </row>
    <row r="259" spans="1:6" ht="47.25" customHeight="1" x14ac:dyDescent="0.25">
      <c r="A259" s="721" t="str">
        <f>IF('5 a 20 Pequeña'!V223=TRUE,"",'5 a 20 Pequeña'!J223)</f>
        <v>Desarrolla modelos y metodologías que ayudan a la empresa a optimizar su proceso de Generación de Valor Económico, entre ellos:</v>
      </c>
      <c r="B259" s="721"/>
      <c r="C259" s="721"/>
      <c r="D259" s="721"/>
      <c r="E259" s="597" t="str">
        <f t="shared" ref="E259" si="28">MID(F259,1,7)</f>
        <v>3.1.3.1</v>
      </c>
      <c r="F259" s="200" t="str">
        <f>IF('5 a 20 Pequeña'!V223=TRUE,"",'5 a 20 Pequeña'!I223)</f>
        <v>3.1.3.1</v>
      </c>
    </row>
    <row r="260" spans="1:6" ht="54" customHeight="1" x14ac:dyDescent="0.25">
      <c r="A260" s="929" t="str">
        <f>IF('5 a 20 Pequeña'!V224=TRUE,"",'5 a 20 Pequeña'!J224)</f>
        <v>Análisis de la cobertura de deuda de tal manera que la empresa pueda garantizar el pago de sus obligaciones a corto plazo y de la estructura de endeudamiento para asegurar que se cuenta con suficiente capital contable para financiar los activos</v>
      </c>
      <c r="B260" s="929"/>
      <c r="C260" s="929"/>
      <c r="D260" s="929"/>
      <c r="E260" s="597" t="str">
        <f t="shared" si="25"/>
        <v>3.1.3.1</v>
      </c>
      <c r="F260" s="200" t="str">
        <f>IF('5 a 20 Pequeña'!V224=TRUE,"",'5 a 20 Pequeña'!I224)</f>
        <v>3.1.3.1.B</v>
      </c>
    </row>
    <row r="261" spans="1:6" ht="47.25" customHeight="1" x14ac:dyDescent="0.25">
      <c r="A261" s="929" t="str">
        <f>IF('5 a 20 Pequeña'!V225=TRUE,"",'5 a 20 Pequeña'!J225)</f>
        <v xml:space="preserve">Comparación de la tasa de crecimiento de la empresa con la del sector </v>
      </c>
      <c r="B261" s="929"/>
      <c r="C261" s="929"/>
      <c r="D261" s="929"/>
      <c r="E261" s="597" t="str">
        <f t="shared" si="25"/>
        <v>3.1.3.1</v>
      </c>
      <c r="F261" s="200" t="str">
        <f>IF('5 a 20 Pequeña'!V225=TRUE,"",'5 a 20 Pequeña'!I225)</f>
        <v>3.1.3.1.E</v>
      </c>
    </row>
    <row r="262" spans="1:6" ht="47.25" customHeight="1" x14ac:dyDescent="0.25">
      <c r="A262" s="721" t="str">
        <f>IF('5 a 20 Pequeña'!V226=TRUE,"",'5 a 20 Pequeña'!J226)</f>
        <v>Su proceso de Generación de Valor Económico se encuentra automatizado a través de herramientas que le permitan:</v>
      </c>
      <c r="B262" s="721"/>
      <c r="C262" s="721"/>
      <c r="D262" s="721"/>
      <c r="E262" s="597" t="str">
        <f t="shared" ref="E262" si="29">MID(F262,1,7)</f>
        <v>3.1.4.1</v>
      </c>
      <c r="F262" s="200" t="str">
        <f>IF('5 a 20 Pequeña'!V226=TRUE,"",'5 a 20 Pequeña'!I226)</f>
        <v>3.1.4.1</v>
      </c>
    </row>
    <row r="263" spans="1:6" ht="47.25" customHeight="1" x14ac:dyDescent="0.25">
      <c r="A263" s="929" t="str">
        <f>IF('5 a 20 Pequeña'!V227=TRUE,"",'5 a 20 Pequeña'!J227)</f>
        <v>Establecer presupuestos para determinar el nivel de rentabilidad proyectado de las inversiones y facilitar la toma de decisiones</v>
      </c>
      <c r="B263" s="929"/>
      <c r="C263" s="929"/>
      <c r="D263" s="929"/>
      <c r="E263" s="597" t="str">
        <f t="shared" si="25"/>
        <v>3.1.4.1</v>
      </c>
      <c r="F263" s="200" t="str">
        <f>IF('5 a 20 Pequeña'!V227=TRUE,"",'5 a 20 Pequeña'!I227)</f>
        <v>3.1.4.1.C</v>
      </c>
    </row>
    <row r="264" spans="1:6" x14ac:dyDescent="0.25">
      <c r="A264" s="725" t="str">
        <f>IF('5 a 20 Pequeña'!V229=TRUE,"",'5 a 20 Pequeña'!J229)</f>
        <v>3.2 Maximización de la Rentabilidad del Proyecto de Inversión</v>
      </c>
      <c r="B264" s="725"/>
      <c r="C264" s="725"/>
      <c r="D264" s="725"/>
      <c r="E264" s="597" t="str">
        <f t="shared" si="25"/>
        <v/>
      </c>
      <c r="F264" s="200"/>
    </row>
    <row r="265" spans="1:6" ht="47.25" customHeight="1" x14ac:dyDescent="0.25">
      <c r="A265" s="721" t="str">
        <f>IF('5 a 20 Pequeña'!V234=TRUE,"",'5 a 20 Pequeña'!J234)</f>
        <v xml:space="preserve">Se busca maximizar la rentabilidad de los proyectos de inversión de forma práctica en función de la evaluación y de las proyecciones del empresario de TI. </v>
      </c>
      <c r="B265" s="721"/>
      <c r="C265" s="721"/>
      <c r="D265" s="721"/>
      <c r="E265" s="597" t="str">
        <f t="shared" si="25"/>
        <v>3.2.1.1</v>
      </c>
      <c r="F265" s="200" t="str">
        <f>IF('5 a 20 Pequeña'!V234=TRUE,"",'5 a 20 Pequeña'!I234)</f>
        <v>3.2.1.1</v>
      </c>
    </row>
    <row r="266" spans="1:6" ht="47.25" customHeight="1" x14ac:dyDescent="0.25">
      <c r="A266" s="721" t="str">
        <f>IF('5 a 20 Pequeña'!V235=TRUE,"",'5 a 20 Pequeña'!J235)</f>
        <v>Se consiguen las fuentes de financiamiento en función del capital disponible del empresario y de los financiamientos que logra conseguir en su entorno (préstamos, donaciones o aportaciones provenientes de familiares o amigos).</v>
      </c>
      <c r="B266" s="721"/>
      <c r="C266" s="721"/>
      <c r="D266" s="721"/>
      <c r="E266" s="597" t="str">
        <f t="shared" si="25"/>
        <v>3.2.1.2</v>
      </c>
      <c r="F266" s="200" t="str">
        <f>IF('5 a 20 Pequeña'!V235=TRUE,"",'5 a 20 Pequeña'!I235)</f>
        <v>3.2.1.2</v>
      </c>
    </row>
    <row r="267" spans="1:6" ht="47.25" customHeight="1" x14ac:dyDescent="0.25">
      <c r="A267" s="721" t="str">
        <f>IF('5 a 20 Pequeña'!V236=TRUE,"",'5 a 20 Pequeña'!J236)</f>
        <v xml:space="preserve">El proceso de Maximización de la Rentabilidad del Proyecto de Inversión está estructurado, y al realizar una inversión la empresa considera lo siguiente: </v>
      </c>
      <c r="B267" s="721"/>
      <c r="C267" s="721"/>
      <c r="D267" s="721"/>
      <c r="E267" s="597" t="str">
        <f t="shared" ref="E267" si="30">MID(F267,1,7)</f>
        <v>3.2.2.1</v>
      </c>
      <c r="F267" s="200" t="str">
        <f>IF('5 a 20 Pequeña'!V236=TRUE,"",'5 a 20 Pequeña'!I236)</f>
        <v>3.2.2.1</v>
      </c>
    </row>
    <row r="268" spans="1:6" ht="47.25" customHeight="1" x14ac:dyDescent="0.25">
      <c r="A268" s="929" t="str">
        <f>IF('5 a 20 Pequeña'!V237=TRUE,"",'5 a 20 Pequeña'!J237)</f>
        <v xml:space="preserve">Análisis de las características del proyecto en base a la información disponible y definición de criterios de aceptación o rechazo del proyecto </v>
      </c>
      <c r="B268" s="929"/>
      <c r="C268" s="929"/>
      <c r="D268" s="929"/>
      <c r="E268" s="597" t="str">
        <f t="shared" si="25"/>
        <v>3.2.2.1</v>
      </c>
      <c r="F268" s="200" t="str">
        <f>IF('5 a 20 Pequeña'!V237=TRUE,"",'5 a 20 Pequeña'!I237)</f>
        <v>3.2.2.1.A</v>
      </c>
    </row>
    <row r="269" spans="1:6" ht="47.25" customHeight="1" x14ac:dyDescent="0.25">
      <c r="A269" s="929" t="str">
        <f>IF('5 a 20 Pequeña'!V238=TRUE,"",'5 a 20 Pequeña'!J238)</f>
        <v>Análisis de la viabilidad financiera de los proyectos y acceso a fuentes de financiamiento por medio de Capital riesgo o Capital de proximidad, y préstamos bancarios a corto/mediano plazo</v>
      </c>
      <c r="B269" s="929"/>
      <c r="C269" s="929"/>
      <c r="D269" s="929"/>
      <c r="E269" s="597" t="str">
        <f t="shared" si="25"/>
        <v>3.2.2.1</v>
      </c>
      <c r="F269" s="200" t="str">
        <f>IF('5 a 20 Pequeña'!V238=TRUE,"",'5 a 20 Pequeña'!I238)</f>
        <v>3.2.2.1.B</v>
      </c>
    </row>
    <row r="270" spans="1:6" ht="47.25" customHeight="1" x14ac:dyDescent="0.25">
      <c r="A270" s="721" t="str">
        <f>IF('5 a 20 Pequeña'!V239=TRUE,"",'5 a 20 Pequeña'!J239)</f>
        <v>Todos éstos aspectos se encuentran formalmente documentados a través de un análisis de pre-inversión para cada proyecto</v>
      </c>
      <c r="B270" s="721"/>
      <c r="C270" s="721"/>
      <c r="D270" s="721"/>
      <c r="E270" s="597" t="str">
        <f t="shared" si="25"/>
        <v>3.2.2.2</v>
      </c>
      <c r="F270" s="200" t="str">
        <f>IF('5 a 20 Pequeña'!V239=TRUE,"",'5 a 20 Pequeña'!I239)</f>
        <v>3.2.2.2</v>
      </c>
    </row>
    <row r="271" spans="1:6" ht="70.5" customHeight="1" x14ac:dyDescent="0.25">
      <c r="A271" s="721" t="str">
        <f>IF('5 a 20 Pequeña'!V240=TRUE,"",'5 a 20 Pequeña'!J240)</f>
        <v>El proceso de Maximización de la Rentabilidad del Proyecto de Inversión está formalizado y se enfoca en la obtención del máximo valor para la empresa y para los accionistas, a través de procedimientos para la evaluación de proyectos de inversión que incluyen las siguientes etapas:</v>
      </c>
      <c r="B271" s="721"/>
      <c r="C271" s="721"/>
      <c r="D271" s="721"/>
      <c r="E271" s="597" t="str">
        <f t="shared" ref="E271" si="31">MID(F271,1,7)</f>
        <v>3.2.3.1</v>
      </c>
      <c r="F271" s="200" t="str">
        <f>IF('5 a 20 Pequeña'!V240=TRUE,"",'5 a 20 Pequeña'!I240)</f>
        <v>3.2.3.1</v>
      </c>
    </row>
    <row r="272" spans="1:6" ht="47.25" customHeight="1" x14ac:dyDescent="0.25">
      <c r="A272" s="812" t="str">
        <f>IF('5 a 20 Pequeña'!V241=TRUE,"",'5 a 20 Pequeña'!J241)</f>
        <v>Evaluación y selección de los proyectos de inversión, considerando las siguientes actividades:</v>
      </c>
      <c r="B272" s="812"/>
      <c r="C272" s="812"/>
      <c r="D272" s="812"/>
      <c r="E272" s="597"/>
      <c r="F272" s="200">
        <f>IF('5 a 20 Pequeña'!V241=TRUE,"",'5 a 20 Pequeña'!I241)</f>
        <v>0</v>
      </c>
    </row>
    <row r="273" spans="1:6" ht="47.25" customHeight="1" x14ac:dyDescent="0.25">
      <c r="A273" s="929" t="str">
        <f>IF('5 a 20 Pequeña'!V242=TRUE,"",'5 a 20 Pequeña'!J242)</f>
        <v xml:space="preserve">Elaboración del flujo de caja (flujo de fondos del proyecto sin y con financiamiento)
</v>
      </c>
      <c r="B273" s="929"/>
      <c r="C273" s="929"/>
      <c r="D273" s="929"/>
      <c r="E273" s="597" t="str">
        <f t="shared" si="25"/>
        <v>3.2.3.1</v>
      </c>
      <c r="F273" s="200" t="str">
        <f>IF('5 a 20 Pequeña'!V242=TRUE,"",'5 a 20 Pequeña'!I242)</f>
        <v>3.2.3.1.A</v>
      </c>
    </row>
    <row r="274" spans="1:6" ht="67.5" customHeight="1" x14ac:dyDescent="0.25">
      <c r="A274" s="929" t="str">
        <f>IF('5 a 20 Pequeña'!V243=TRUE,"",'5 a 20 Pequeña'!J243)</f>
        <v>Análisis de financiamientos disponibles, de razones financieras (apalancamiento financiero, capacidad de endeudamiento, etc.) y medición del riesgo (cálculo de la probabilidad de incumplimiento, la estimación del nivel de exposición al riesgo y de severidad de la pérdida potencial para la empresa)</v>
      </c>
      <c r="B274" s="929"/>
      <c r="C274" s="929"/>
      <c r="D274" s="929"/>
      <c r="E274" s="597" t="str">
        <f t="shared" si="25"/>
        <v>3.2.3.1</v>
      </c>
      <c r="F274" s="200" t="str">
        <f>IF('5 a 20 Pequeña'!V243=TRUE,"",'5 a 20 Pequeña'!I243)</f>
        <v>3.2.3.1.B</v>
      </c>
    </row>
    <row r="275" spans="1:6" ht="47.25" customHeight="1" x14ac:dyDescent="0.25">
      <c r="A275" s="929" t="str">
        <f>IF('5 a 20 Pequeña'!V244=TRUE,"",'5 a 20 Pequeña'!J244)</f>
        <v>Evaluación de la viabilidad del proyecto (coherencia, operabilidad del proyecto y cumplimiento con los objetivos)</v>
      </c>
      <c r="B275" s="929"/>
      <c r="C275" s="929"/>
      <c r="D275" s="929"/>
      <c r="E275" s="597" t="str">
        <f t="shared" si="25"/>
        <v>3.2.3.1</v>
      </c>
      <c r="F275" s="200" t="str">
        <f>IF('5 a 20 Pequeña'!V244=TRUE,"",'5 a 20 Pequeña'!I244)</f>
        <v>3.2.3.1.C</v>
      </c>
    </row>
    <row r="276" spans="1:6" ht="52.5" customHeight="1" x14ac:dyDescent="0.25">
      <c r="A276" s="929" t="str">
        <f>IF('5 a 20 Pequeña'!V245=TRUE,"",'5 a 20 Pequeña'!J245)</f>
        <v xml:space="preserve">Preparación de los requerimientos de instituciones financieras e inversionistas, como las garantías o los covenants financieros, que obligan a la empresa a cumplir niveles de rendimiento o de equilibrio financiero determinados </v>
      </c>
      <c r="B276" s="929"/>
      <c r="C276" s="929"/>
      <c r="D276" s="929"/>
      <c r="E276" s="597" t="str">
        <f t="shared" si="25"/>
        <v>3.2.3.1</v>
      </c>
      <c r="F276" s="200" t="str">
        <f>IF('5 a 20 Pequeña'!V245=TRUE,"",'5 a 20 Pequeña'!I245)</f>
        <v>3.2.3.1.D</v>
      </c>
    </row>
    <row r="277" spans="1:6" ht="22.5" customHeight="1" x14ac:dyDescent="0.25">
      <c r="A277" s="723" t="s">
        <v>1127</v>
      </c>
      <c r="B277" s="723"/>
      <c r="C277" s="723"/>
      <c r="D277" s="723"/>
      <c r="E277" s="607" t="s">
        <v>1125</v>
      </c>
      <c r="F277" s="200"/>
    </row>
    <row r="278" spans="1:6" x14ac:dyDescent="0.25">
      <c r="A278" s="729" t="str">
        <f>IF('5 a 20 Pequeña'!V252=TRUE,"",'5 a 20 Pequeña'!J252)</f>
        <v>1.1 Administración de proyectos de TI</v>
      </c>
      <c r="B278" s="729"/>
      <c r="C278" s="729"/>
      <c r="D278" s="729"/>
      <c r="E278" s="597" t="str">
        <f t="shared" si="25"/>
        <v/>
      </c>
      <c r="F278" s="200"/>
    </row>
    <row r="279" spans="1:6" ht="39" customHeight="1" x14ac:dyDescent="0.25">
      <c r="A279" s="721" t="str">
        <f>IF('5 a 20 Pequeña'!V257=TRUE,"",'5 a 20 Pequeña'!J257)</f>
        <v>Existe un proceso de Administración de Proyectos de TI, el cual se administra de forma práctica y en donde el empresario se basa en su experiencia para:</v>
      </c>
      <c r="B279" s="721"/>
      <c r="C279" s="721"/>
      <c r="D279" s="721"/>
      <c r="E279" s="597" t="str">
        <f t="shared" ref="E279" si="32">MID(F279,1,7)</f>
        <v>1.1.1</v>
      </c>
      <c r="F279" s="200" t="str">
        <f>IF('5 a 20 Pequeña'!V257=TRUE,"",'5 a 20 Pequeña'!I257)</f>
        <v>1.1.1</v>
      </c>
    </row>
    <row r="280" spans="1:6" ht="47.25" customHeight="1" x14ac:dyDescent="0.25">
      <c r="A280" s="929" t="str">
        <f>IF('5 a 20 Pequeña'!V258=TRUE,"",'5 a 20 Pequeña'!J258)</f>
        <v>Crear proyectos y gestionarlos con procesos aceptados y prácticos</v>
      </c>
      <c r="B280" s="929"/>
      <c r="C280" s="929"/>
      <c r="D280" s="929"/>
      <c r="E280" s="597" t="str">
        <f t="shared" si="25"/>
        <v>1.1.1.A</v>
      </c>
      <c r="F280" s="200" t="str">
        <f>IF('5 a 20 Pequeña'!V258=TRUE,"",'5 a 20 Pequeña'!I258)</f>
        <v>1.1.1.A</v>
      </c>
    </row>
    <row r="281" spans="1:6" ht="47.25" customHeight="1" x14ac:dyDescent="0.25">
      <c r="A281" s="929" t="str">
        <f>IF('5 a 20 Pequeña'!V259=TRUE,"",'5 a 20 Pequeña'!J259)</f>
        <v>Generar documentación sobre los proyectos de TI sin que exista un modelo o metodología estándar y formal para ello</v>
      </c>
      <c r="B281" s="929"/>
      <c r="C281" s="929"/>
      <c r="D281" s="929"/>
      <c r="E281" s="597" t="str">
        <f t="shared" si="25"/>
        <v>1.1.1.B</v>
      </c>
      <c r="F281" s="200" t="str">
        <f>IF('5 a 20 Pequeña'!V259=TRUE,"",'5 a 20 Pequeña'!I259)</f>
        <v>1.1.1.B</v>
      </c>
    </row>
    <row r="282" spans="1:6" ht="47.25" customHeight="1" x14ac:dyDescent="0.25">
      <c r="A282" s="721" t="str">
        <f>IF('5 a 20 Pequeña'!V260=TRUE,"",'5 a 20 Pequeña'!J260)</f>
        <v>El proceso de Administración de Proyectos de TI está estandarizado y estructurado, de tal forma que existen elementos que permiten a la empresa:</v>
      </c>
      <c r="B282" s="721"/>
      <c r="C282" s="721"/>
      <c r="D282" s="721"/>
      <c r="E282" s="597" t="str">
        <f t="shared" ref="E282" si="33">MID(F282,1,7)</f>
        <v>1.1.2.1</v>
      </c>
      <c r="F282" s="200" t="str">
        <f>IF('5 a 20 Pequeña'!V260=TRUE,"",'5 a 20 Pequeña'!I260)</f>
        <v>1.1.2.1</v>
      </c>
    </row>
    <row r="283" spans="1:6" ht="52.5" customHeight="1" x14ac:dyDescent="0.25">
      <c r="A283" s="929" t="str">
        <f>IF('5 a 20 Pequeña'!V261=TRUE,"",'5 a 20 Pequeña'!J261)</f>
        <v>Contar con un marco de trabajo que define la estructura, los procedimientos, las técnicas, así como las funciones y responsabilidades de los miembros del proyecto para asegurar que los recursos se alineen al presupuesto establecido</v>
      </c>
      <c r="B283" s="929"/>
      <c r="C283" s="929"/>
      <c r="D283" s="929"/>
      <c r="E283" s="597" t="str">
        <f t="shared" si="25"/>
        <v>1.1.2.1</v>
      </c>
      <c r="F283" s="200" t="str">
        <f>IF('5 a 20 Pequeña'!V261=TRUE,"",'5 a 20 Pequeña'!I261)</f>
        <v>1.1.2.1.A</v>
      </c>
    </row>
    <row r="284" spans="1:6" ht="47.25" customHeight="1" x14ac:dyDescent="0.25">
      <c r="A284" s="929" t="str">
        <f>IF('5 a 20 Pequeña'!V262=TRUE,"",'5 a 20 Pequeña'!J262)</f>
        <v xml:space="preserve">Organizar la función de gestión de proyectos de TI a través de líderes de proyectos y de equipos funcionales claramente definidos y establecidos, bajo la supervisión de la gerencia </v>
      </c>
      <c r="B284" s="929"/>
      <c r="C284" s="929"/>
      <c r="D284" s="929"/>
      <c r="E284" s="597" t="str">
        <f t="shared" si="25"/>
        <v>1.1.2.1</v>
      </c>
      <c r="F284" s="200" t="str">
        <f>IF('5 a 20 Pequeña'!V262=TRUE,"",'5 a 20 Pequeña'!I262)</f>
        <v>1.1.2.1.B</v>
      </c>
    </row>
    <row r="285" spans="1:6" ht="47.25" customHeight="1" x14ac:dyDescent="0.25">
      <c r="A285" s="929" t="str">
        <f>IF('5 a 20 Pequeña'!V263=TRUE,"",'5 a 20 Pequeña'!J263)</f>
        <v xml:space="preserve">Realizar un seguimiento de los proyectos en cuanto a su cronograma, costo y desempeño técnico por medio de indicadores básicos  </v>
      </c>
      <c r="B285" s="929"/>
      <c r="C285" s="929"/>
      <c r="D285" s="929"/>
      <c r="E285" s="597" t="str">
        <f t="shared" si="25"/>
        <v>1.1.2.1</v>
      </c>
      <c r="F285" s="200" t="str">
        <f>IF('5 a 20 Pequeña'!V263=TRUE,"",'5 a 20 Pequeña'!I263)</f>
        <v>1.1.2.1.C</v>
      </c>
    </row>
    <row r="286" spans="1:6" ht="47.25" customHeight="1" x14ac:dyDescent="0.25">
      <c r="A286" s="721" t="str">
        <f>IF('5 a 20 Pequeña'!V264=TRUE,"",'5 a 20 Pequeña'!J264)</f>
        <v>Todos éstos aspectos se encuentran formalmente documentados a través de:</v>
      </c>
      <c r="B286" s="721"/>
      <c r="C286" s="721"/>
      <c r="D286" s="721"/>
      <c r="E286" s="597" t="str">
        <f t="shared" ref="E286" si="34">MID(F286,1,7)</f>
        <v>1.1.2.2</v>
      </c>
      <c r="F286" s="200" t="str">
        <f>IF('5 a 20 Pequeña'!V264=TRUE,"",'5 a 20 Pequeña'!I264)</f>
        <v>1.1.2.2</v>
      </c>
    </row>
    <row r="287" spans="1:6" ht="53.25" customHeight="1" x14ac:dyDescent="0.25">
      <c r="A287" s="929" t="str">
        <f>IF('5 a 20 Pequeña'!V265=TRUE,"",'5 a 20 Pequeña'!J265)</f>
        <v>Un expediente del proyecto que permita una adecuada evaluación planeación de recursos y actividades en la fase de preparación y arranque, y seguimiento al proyecto en la fase de ejecución del y cierre del mismo</v>
      </c>
      <c r="B287" s="929"/>
      <c r="C287" s="929"/>
      <c r="D287" s="929"/>
      <c r="E287" s="597" t="str">
        <f t="shared" si="25"/>
        <v>1.1.2.2</v>
      </c>
      <c r="F287" s="200" t="str">
        <f>IF('5 a 20 Pequeña'!V265=TRUE,"",'5 a 20 Pequeña'!I265)</f>
        <v>1.1.2.2.A</v>
      </c>
    </row>
    <row r="288" spans="1:6" ht="93" customHeight="1" x14ac:dyDescent="0.25">
      <c r="A288" s="721" t="str">
        <f>IF('5 a 20 Pequeña'!V266=TRUE,"",'5 a 20 Pequeña'!J266)</f>
        <v xml:space="preserve">Se administran varios proyectos simultáneamente por medio del área de Gestión de Proyectos, encargada de centralizar, coordinar la administración de los proyectos y generar valor a través de la ejecución exitosa y eficiente de los proyectos.
Además, la empresa desarrolla estrategias y utiliza modelos y metodologías que le permiten potenciar la eficiencia de sus proyectos de TI a través de la ejecución de los siguientes elementos:
</v>
      </c>
      <c r="B288" s="721"/>
      <c r="C288" s="721"/>
      <c r="D288" s="721"/>
      <c r="E288" s="597" t="str">
        <f t="shared" ref="E288" si="35">MID(F288,1,7)</f>
        <v>1.1.3.1</v>
      </c>
      <c r="F288" s="200" t="str">
        <f>IF('5 a 20 Pequeña'!V266=TRUE,"",'5 a 20 Pequeña'!I266)</f>
        <v>1.1.3.1</v>
      </c>
    </row>
    <row r="289" spans="1:6" ht="47.25" customHeight="1" x14ac:dyDescent="0.25">
      <c r="A289" s="929" t="str">
        <f>IF('5 a 20 Pequeña'!V267=TRUE,"",'5 a 20 Pequeña'!J267)</f>
        <v>Gestión de la integración del proyecto, comprende la organización de las actividades del proyecto, el análisis, registro de resultados y gestión del cierre del proyecto</v>
      </c>
      <c r="B289" s="929"/>
      <c r="C289" s="929"/>
      <c r="D289" s="929"/>
      <c r="E289" s="597" t="str">
        <f t="shared" si="25"/>
        <v>1.1.3.1</v>
      </c>
      <c r="F289" s="200" t="str">
        <f>IF('5 a 20 Pequeña'!V267=TRUE,"",'5 a 20 Pequeña'!I267)</f>
        <v>1.1.3.1.A</v>
      </c>
    </row>
    <row r="290" spans="1:6" ht="47.25" customHeight="1" x14ac:dyDescent="0.25">
      <c r="A290" s="929" t="str">
        <f>IF('5 a 20 Pequeña'!V268=TRUE,"",'5 a 20 Pequeña'!J268)</f>
        <v>Gestión del alcance del proyecto, comprende los procesos que se llevan a cabo con la finalidad de determinar claramente cuál es el trabajo que debe desarrollarse para cumplir con los requerimientos establecidos</v>
      </c>
      <c r="B290" s="929"/>
      <c r="C290" s="929"/>
      <c r="D290" s="929"/>
      <c r="E290" s="597" t="str">
        <f t="shared" ref="E290:E329" si="36">MID(F290,1,7)</f>
        <v>1.1.3.1</v>
      </c>
      <c r="F290" s="200" t="str">
        <f>IF('5 a 20 Pequeña'!V268=TRUE,"",'5 a 20 Pequeña'!I268)</f>
        <v>1.1.3.1.B</v>
      </c>
    </row>
    <row r="291" spans="1:6" ht="47.25" customHeight="1" x14ac:dyDescent="0.25">
      <c r="A291" s="929" t="str">
        <f>IF('5 a 20 Pequeña'!V269=TRUE,"",'5 a 20 Pequeña'!J269)</f>
        <v>Gestión del tiempo del proyecto, comprende de las actividades requeridas para planear el desarrollo del proyecto y asegurar que se entregue en el plazo establecido</v>
      </c>
      <c r="B291" s="929"/>
      <c r="C291" s="929"/>
      <c r="D291" s="929"/>
      <c r="E291" s="597" t="str">
        <f t="shared" si="36"/>
        <v>1.1.3.1</v>
      </c>
      <c r="F291" s="200" t="str">
        <f>IF('5 a 20 Pequeña'!V269=TRUE,"",'5 a 20 Pequeña'!I269)</f>
        <v>1.1.3.1.C</v>
      </c>
    </row>
    <row r="292" spans="1:6" ht="47.25" customHeight="1" x14ac:dyDescent="0.25">
      <c r="A292" s="929" t="str">
        <f>IF('5 a 20 Pequeña'!V270=TRUE,"",'5 a 20 Pequeña'!J270)</f>
        <v>Gestión de los costos del proyecto, comprende los elementos requeridos para poder establecer el presupuesto y asegurar que el proyecto se desarrolle dentro del mismo</v>
      </c>
      <c r="B292" s="929"/>
      <c r="C292" s="929"/>
      <c r="D292" s="929"/>
      <c r="E292" s="597" t="str">
        <f t="shared" si="36"/>
        <v>1.1.3.1</v>
      </c>
      <c r="F292" s="200" t="str">
        <f>IF('5 a 20 Pequeña'!V270=TRUE,"",'5 a 20 Pequeña'!I270)</f>
        <v>1.1.3.1.D</v>
      </c>
    </row>
    <row r="293" spans="1:6" ht="78.75" customHeight="1" x14ac:dyDescent="0.25">
      <c r="A293" s="929" t="str">
        <f>IF('5 a 20 Pequeña'!V271=TRUE,"",'5 a 20 Pequeña'!J271)</f>
        <v xml:space="preserve">Gestión de la calidad del proyecto, describe los procesos necesarios para asegurar que el proyecto cumpla con los objetivos por los cuales ha sido emprendido. La adecuada gestión de la calidad permite satisfacer las necesidades del cliente y desarrollar un producto/servicio que cumple con los requerimientos establecidos, a través de procesos y recursos humanos eficientes </v>
      </c>
      <c r="B293" s="929"/>
      <c r="C293" s="929"/>
      <c r="D293" s="929"/>
      <c r="E293" s="597" t="str">
        <f t="shared" si="36"/>
        <v>1.1.3.1</v>
      </c>
      <c r="F293" s="200" t="str">
        <f>IF('5 a 20 Pequeña'!V271=TRUE,"",'5 a 20 Pequeña'!I271)</f>
        <v>1.1.3.1.E</v>
      </c>
    </row>
    <row r="294" spans="1:6" ht="60" customHeight="1" x14ac:dyDescent="0.25">
      <c r="A294" s="929" t="str">
        <f>IF('5 a 20 Pequeña'!V272=TRUE,"",'5 a 20 Pequeña'!J272)</f>
        <v>Gestión de los riesgos del proyecto, se describen los elementos que permiten identificar los acontecimientos importantes, así como determinar, evaluar y mitigar los factores de riesgo en cada etapa del ciclo de vida del proyecto</v>
      </c>
      <c r="B294" s="929"/>
      <c r="C294" s="929"/>
      <c r="D294" s="929"/>
      <c r="E294" s="597" t="str">
        <f t="shared" si="36"/>
        <v>1.1.3.1</v>
      </c>
      <c r="F294" s="200" t="str">
        <f>IF('5 a 20 Pequeña'!V272=TRUE,"",'5 a 20 Pequeña'!I272)</f>
        <v>1.1.3.1.F</v>
      </c>
    </row>
    <row r="295" spans="1:6" ht="62.25" customHeight="1" x14ac:dyDescent="0.25">
      <c r="A295" s="929" t="str">
        <f>IF('5 a 20 Pequeña'!V273=TRUE,"",'5 a 20 Pequeña'!J273)</f>
        <v>Gestión de los recursos humanos del proyecto, a través de éste se detectan los conocimientos y habilidades necesarios  para la ejecución del proyecto. Se planean los recursos y se asignan responsabilidades, buscando asegurar la máxima eficiencia</v>
      </c>
      <c r="B295" s="929"/>
      <c r="C295" s="929"/>
      <c r="D295" s="929"/>
      <c r="E295" s="597" t="str">
        <f t="shared" si="36"/>
        <v>1.1.3.1</v>
      </c>
      <c r="F295" s="200" t="str">
        <f>IF('5 a 20 Pequeña'!V273=TRUE,"",'5 a 20 Pequeña'!I273)</f>
        <v>1.1.3.1.G</v>
      </c>
    </row>
    <row r="296" spans="1:6" ht="52.5" customHeight="1" x14ac:dyDescent="0.25">
      <c r="A296" s="929" t="str">
        <f>IF('5 a 20 Pequeña'!V274=TRUE,"",'5 a 20 Pequeña'!J274)</f>
        <v>Gestión del proceso de información del proyecto, a través de ésta se busca controlar la recopilación, organización, transmisión y uso de los datos del proyecto para la toma de decisiones</v>
      </c>
      <c r="B296" s="929"/>
      <c r="C296" s="929"/>
      <c r="D296" s="929"/>
      <c r="E296" s="597" t="str">
        <f t="shared" si="36"/>
        <v>1.1.3.1</v>
      </c>
      <c r="F296" s="200" t="str">
        <f>IF('5 a 20 Pequeña'!V274=TRUE,"",'5 a 20 Pequeña'!I274)</f>
        <v>1.1.3.1.H</v>
      </c>
    </row>
    <row r="297" spans="1:6" ht="47.25" customHeight="1" x14ac:dyDescent="0.25">
      <c r="A297" s="929" t="str">
        <f>IF('5 a 20 Pequeña'!V275=TRUE,"",'5 a 20 Pequeña'!J275)</f>
        <v>Gestión de proveedores y de contratos, ésta se enfoca en adquirir productos/servicios adecuados y de calidad</v>
      </c>
      <c r="B297" s="929"/>
      <c r="C297" s="929"/>
      <c r="D297" s="929"/>
      <c r="E297" s="597" t="str">
        <f t="shared" si="36"/>
        <v>1.1.3.1</v>
      </c>
      <c r="F297" s="200" t="str">
        <f>IF('5 a 20 Pequeña'!V275=TRUE,"",'5 a 20 Pequeña'!I275)</f>
        <v>1.1.3.1.I</v>
      </c>
    </row>
    <row r="298" spans="1:6" ht="47.25" customHeight="1" x14ac:dyDescent="0.25">
      <c r="A298" s="721" t="str">
        <f>IF('5 a 20 Pequeña'!V276=TRUE,"",'5 a 20 Pequeña'!J276)</f>
        <v xml:space="preserve">Revisa las actividades desarrolladas en el proceso, analiza la información generada y mediante indicadores de resultados, evalúa el nivel de cumplimiento del proceso  </v>
      </c>
      <c r="B298" s="721"/>
      <c r="C298" s="721"/>
      <c r="D298" s="721"/>
      <c r="E298" s="597" t="str">
        <f t="shared" si="36"/>
        <v>1.1.3.3</v>
      </c>
      <c r="F298" s="200" t="str">
        <f>IF('5 a 20 Pequeña'!V276=TRUE,"",'5 a 20 Pequeña'!I276)</f>
        <v>1.1.3.3</v>
      </c>
    </row>
    <row r="299" spans="1:6" x14ac:dyDescent="0.25">
      <c r="A299" s="729" t="str">
        <f>IF('5 a 20 Pequeña'!V278=TRUE,"",'5 a 20 Pequeña'!J278)</f>
        <v>1.2 Ingeniería y desarrollo de soluciones tecnológicas</v>
      </c>
      <c r="B299" s="729"/>
      <c r="C299" s="729"/>
      <c r="D299" s="729"/>
      <c r="E299" s="597" t="str">
        <f t="shared" si="36"/>
        <v/>
      </c>
      <c r="F299" s="200"/>
    </row>
    <row r="300" spans="1:6" ht="47.25" customHeight="1" x14ac:dyDescent="0.25">
      <c r="A300" s="721" t="str">
        <f>IF('5 a 20 Pequeña'!V283=TRUE,"",'5 a 20 Pequeña'!J283)</f>
        <v>La empresa de TI identifica y evalúa las soluciones tecnológicas que requiere de una forma práctica</v>
      </c>
      <c r="B300" s="721"/>
      <c r="C300" s="721"/>
      <c r="D300" s="721"/>
      <c r="E300" s="597" t="str">
        <f t="shared" si="36"/>
        <v>1.2.1</v>
      </c>
      <c r="F300" s="200" t="str">
        <f>IF('5 a 20 Pequeña'!V283=TRUE,"",'5 a 20 Pequeña'!I283)</f>
        <v>1.2.1</v>
      </c>
    </row>
    <row r="301" spans="1:6" ht="57" customHeight="1" x14ac:dyDescent="0.25">
      <c r="A301" s="721" t="str">
        <f>IF('5 a 20 Pequeña'!V284=TRUE,"",'5 a 20 Pequeña'!J284)</f>
        <v>La empresa de TI evalúa y selecciona las soluciones tecnológicas que requiere para prestar sus servicios considerando los requerimientos internos, la tecnología disponible, la viabilidad económica y evaluaciones de riesgos.</v>
      </c>
      <c r="B301" s="721"/>
      <c r="C301" s="721"/>
      <c r="D301" s="721"/>
      <c r="E301" s="597" t="str">
        <f t="shared" si="36"/>
        <v>1.2.2.1</v>
      </c>
      <c r="F301" s="200" t="str">
        <f>IF('5 a 20 Pequeña'!V284=TRUE,"",'5 a 20 Pequeña'!I284)</f>
        <v>1.2.2.1</v>
      </c>
    </row>
    <row r="302" spans="1:6" ht="72" customHeight="1" x14ac:dyDescent="0.25">
      <c r="A302" s="721" t="str">
        <f>IF('5 a 20 Pequeña'!V285=TRUE,"",'5 a 20 Pequeña'!J285)</f>
        <v xml:space="preserve">Para desarrollar, adquirir, y mantener los componentes que integran sus soluciones tecnológicas, la empresa se basa una metodología detallada,  sigue un proceso de gestión de cambios,  establece ambientes para desarrollo, prueba y producción , e incorpora elementos que garanticen la seguridad de la información </v>
      </c>
      <c r="B302" s="721"/>
      <c r="C302" s="721"/>
      <c r="D302" s="721"/>
      <c r="E302" s="597" t="str">
        <f t="shared" si="36"/>
        <v>1.2.2.2</v>
      </c>
      <c r="F302" s="200" t="str">
        <f>IF('5 a 20 Pequeña'!V285=TRUE,"",'5 a 20 Pequeña'!I285)</f>
        <v>1.2.2.2</v>
      </c>
    </row>
    <row r="303" spans="1:6" ht="72" customHeight="1" x14ac:dyDescent="0.25">
      <c r="A303" s="721" t="str">
        <f>IF('5 a 20 Pequeña'!V286=TRUE,"",'5 a 20 Pequeña'!J286)</f>
        <v xml:space="preserve">Para la  identificación, el desarrollo, adquisición y mantenimiento de los componentes tecnológicos, se desarrollan documentos que proporcionan evidencia de las actividades llevadas a cabo o los resultados obtenidos en el proceso, como son: </v>
      </c>
      <c r="B303" s="721"/>
      <c r="C303" s="721"/>
      <c r="D303" s="721"/>
      <c r="E303" s="597" t="str">
        <f t="shared" ref="E303" si="37">MID(F303,1,7)</f>
        <v>1.2.3.1</v>
      </c>
      <c r="F303" s="200" t="str">
        <f>IF('5 a 20 Pequeña'!V286=TRUE,"",'5 a 20 Pequeña'!I286)</f>
        <v>1.2.3.1</v>
      </c>
    </row>
    <row r="304" spans="1:6" ht="56.25" customHeight="1" x14ac:dyDescent="0.25">
      <c r="A304" s="929" t="str">
        <f>IF('5 a 20 Pequeña'!V287=TRUE,"",'5 a 20 Pequeña'!J287)</f>
        <v xml:space="preserve">Para la identificación de las soluciones tecnológicas : La definición de requerimientos, un estudio de viabilidad, un plan de alto nivel de adquisiciones /desarrollo, un reporte de  análisis de riesgos y firmas de aprobación. </v>
      </c>
      <c r="B304" s="929"/>
      <c r="C304" s="929"/>
      <c r="D304" s="929"/>
      <c r="E304" s="597" t="str">
        <f t="shared" si="36"/>
        <v>1.2.3.1</v>
      </c>
      <c r="F304" s="200" t="str">
        <f>IF('5 a 20 Pequeña'!V287=TRUE,"",'5 a 20 Pequeña'!I287)</f>
        <v>1.2.3.1.A</v>
      </c>
    </row>
    <row r="305" spans="1:6" ht="47.25" customHeight="1" x14ac:dyDescent="0.25">
      <c r="A305" s="721" t="str">
        <f>IF('5 a 20 Pequeña'!V288=TRUE,"",'5 a 20 Pequeña'!J288)</f>
        <v>Revisa las actividades desarrolladas en el proceso, analiza la información generada y mediante indicadores de eficacia, evalúa el nivel de cumplimiento del proceso.</v>
      </c>
      <c r="B305" s="721"/>
      <c r="C305" s="721"/>
      <c r="D305" s="721"/>
      <c r="E305" s="597" t="str">
        <f t="shared" si="36"/>
        <v>1.2.3.2</v>
      </c>
      <c r="F305" s="200" t="str">
        <f>IF('5 a 20 Pequeña'!V288=TRUE,"",'5 a 20 Pequeña'!I288)</f>
        <v>1.2.3.2</v>
      </c>
    </row>
    <row r="306" spans="1:6" x14ac:dyDescent="0.25">
      <c r="A306" s="729" t="str">
        <f>IF('5 a 20 Pequeña'!V290=TRUE,"",'5 a 20 Pequeña'!J290)</f>
        <v>1.3 Operación y soporte de TI</v>
      </c>
      <c r="B306" s="729"/>
      <c r="C306" s="729"/>
      <c r="D306" s="729"/>
      <c r="E306" s="597" t="str">
        <f t="shared" si="36"/>
        <v/>
      </c>
      <c r="F306" s="200"/>
    </row>
    <row r="307" spans="1:6" ht="47.25" customHeight="1" x14ac:dyDescent="0.25">
      <c r="A307" s="721" t="str">
        <f>IF('5 a 20 Pequeña'!V295=TRUE,"",'5 a 20 Pequeña'!J295)</f>
        <v>La administración de las operaciones de TI y los servicios de soporte son provistos por parte de uno o más individuos expertos en TI y certificados</v>
      </c>
      <c r="B307" s="721"/>
      <c r="C307" s="721"/>
      <c r="D307" s="721"/>
      <c r="E307" s="597" t="str">
        <f t="shared" si="36"/>
        <v>1.3.1</v>
      </c>
      <c r="F307" s="200" t="str">
        <f>IF('5 a 20 Pequeña'!V295=TRUE,"",'5 a 20 Pequeña'!I295)</f>
        <v>1.3.1</v>
      </c>
    </row>
    <row r="308" spans="1:6" ht="87" customHeight="1" x14ac:dyDescent="0.25">
      <c r="A308" s="721" t="str">
        <f>IF('5 a 20 Pequeña'!V296=TRUE,"",'5 a 20 Pequeña'!J296)</f>
        <v xml:space="preserve">Para el desarrollo del proceso de Servicio y Soporte de la empresa de TI y su documentación correspondiente, la empresa de TI define actividades y procedimientos operativos necesarios para la entrega de los servicios internos y externos , promueve una respuesta oportuna y efectiva a peticiones de usuarios y establece soluciones para incidentes y  formula medidas de mejora para su prevención  </v>
      </c>
      <c r="B308" s="721"/>
      <c r="C308" s="721"/>
      <c r="D308" s="721"/>
      <c r="E308" s="597" t="str">
        <f t="shared" si="36"/>
        <v>1.3.2</v>
      </c>
      <c r="F308" s="200" t="str">
        <f>IF('5 a 20 Pequeña'!V296=TRUE,"",'5 a 20 Pequeña'!I296)</f>
        <v>1.3.2</v>
      </c>
    </row>
    <row r="309" spans="1:6" ht="54.75" customHeight="1" x14ac:dyDescent="0.25">
      <c r="A309" s="721" t="str">
        <f>IF('5 a 20 Pequeña'!V297=TRUE,"",'5 a 20 Pequeña'!J297)</f>
        <v>La empresa desarrolla modelos y metodologías que le permiten llevar a cabo la administración de las operaciones, la atención de requerimientos de usuarios y la identificación y solución de problemas</v>
      </c>
      <c r="B309" s="721"/>
      <c r="C309" s="721"/>
      <c r="D309" s="721"/>
      <c r="E309" s="597" t="str">
        <f t="shared" si="36"/>
        <v>1.3.3.1</v>
      </c>
      <c r="F309" s="200" t="str">
        <f>IF('5 a 20 Pequeña'!V297=TRUE,"",'5 a 20 Pequeña'!I297)</f>
        <v>1.3.3.1</v>
      </c>
    </row>
    <row r="310" spans="1:6" ht="47.25" customHeight="1" x14ac:dyDescent="0.25">
      <c r="A310" s="721" t="str">
        <f>IF('5 a 20 Pequeña'!V298=TRUE,"",'5 a 20 Pequeña'!J298)</f>
        <v xml:space="preserve">Revisa las actividades desarrolladas en el proceso, analiza la información generada y mediante indicadores de eficacia, evalúa el nivel de cumplimiento del proceso  </v>
      </c>
      <c r="B310" s="721"/>
      <c r="C310" s="721"/>
      <c r="D310" s="721"/>
      <c r="E310" s="597" t="str">
        <f t="shared" si="36"/>
        <v>1.3.3.2</v>
      </c>
      <c r="F310" s="200" t="str">
        <f>IF('5 a 20 Pequeña'!V298=TRUE,"",'5 a 20 Pequeña'!I298)</f>
        <v>1.3.3.2</v>
      </c>
    </row>
    <row r="311" spans="1:6" ht="47.25" customHeight="1" x14ac:dyDescent="0.25">
      <c r="A311" s="721" t="str">
        <f>IF('5 a 20 Pequeña'!V299=TRUE,"",'5 a 20 Pequeña'!J299)</f>
        <v xml:space="preserve">Su proceso se encuentra automatizado a través de herramientas que le permiten principalmente: </v>
      </c>
      <c r="B311" s="721"/>
      <c r="C311" s="721"/>
      <c r="D311" s="721"/>
      <c r="E311" s="597" t="str">
        <f t="shared" ref="E311" si="38">MID(F311,1,7)</f>
        <v>1.3.4.1</v>
      </c>
      <c r="F311" s="200" t="str">
        <f>IF('5 a 20 Pequeña'!V299=TRUE,"",'5 a 20 Pequeña'!I299)</f>
        <v>1.3.4.1</v>
      </c>
    </row>
    <row r="312" spans="1:6" ht="47.25" customHeight="1" x14ac:dyDescent="0.25">
      <c r="A312" s="929" t="str">
        <f>IF('5 a 20 Pequeña'!V300=TRUE,"",'5 a 20 Pequeña'!J300)</f>
        <v>Monitorear los eventos relacionados con la capacidad, disponibilidad y seguridad de la infraestructura de TI</v>
      </c>
      <c r="B312" s="929"/>
      <c r="C312" s="929"/>
      <c r="D312" s="929"/>
      <c r="E312" s="597" t="str">
        <f t="shared" si="36"/>
        <v>1.3.4.1</v>
      </c>
      <c r="F312" s="200" t="str">
        <f>IF('5 a 20 Pequeña'!V300=TRUE,"",'5 a 20 Pequeña'!I300)</f>
        <v>1.3.4.1.A</v>
      </c>
    </row>
    <row r="313" spans="1:6" ht="47.25" customHeight="1" x14ac:dyDescent="0.25">
      <c r="A313" s="929" t="str">
        <f>IF('5 a 20 Pequeña'!V301=TRUE,"",'5 a 20 Pequeña'!J301)</f>
        <v>Proporcionar información de los problemas identificados, indicando su clasificación, categorización y priorización, así como acciones tomadas y planes de remediación desarrollados.</v>
      </c>
      <c r="B313" s="929"/>
      <c r="C313" s="929"/>
      <c r="D313" s="929"/>
      <c r="E313" s="597" t="str">
        <f t="shared" si="36"/>
        <v>1.3.4.1</v>
      </c>
      <c r="F313" s="200" t="str">
        <f>IF('5 a 20 Pequeña'!V301=TRUE,"",'5 a 20 Pequeña'!I301)</f>
        <v>1.3.4.1.F</v>
      </c>
    </row>
    <row r="314" spans="1:6" x14ac:dyDescent="0.25">
      <c r="A314" s="729" t="str">
        <f>IF('5 a 20 Pequeña'!V303=TRUE,"",'5 a 20 Pequeña'!J303)</f>
        <v>1.4 Administración de los sistemas de información</v>
      </c>
      <c r="B314" s="729"/>
      <c r="C314" s="729"/>
      <c r="D314" s="729"/>
      <c r="E314" s="597" t="str">
        <f t="shared" si="36"/>
        <v/>
      </c>
      <c r="F314" s="200"/>
    </row>
    <row r="315" spans="1:6" ht="47.25" customHeight="1" x14ac:dyDescent="0.25">
      <c r="A315" s="721" t="str">
        <f>IF('5 a 20 Pequeña'!V308=TRUE,"",'5 a 20 Pequeña'!J308)</f>
        <v>La administración del desempeño y la seguridad de los sistemas de información se lleva a cabo de acuerdo con estándares y buenas prácticas aplicadas por iniciativa uno o más individuos expertos en TI y certificados</v>
      </c>
      <c r="B315" s="721"/>
      <c r="C315" s="721"/>
      <c r="D315" s="721"/>
      <c r="E315" s="597" t="str">
        <f t="shared" si="36"/>
        <v>1.4.1</v>
      </c>
      <c r="F315" s="200" t="str">
        <f>IF('5 a 20 Pequeña'!V308=TRUE,"",'5 a 20 Pequeña'!I308)</f>
        <v>1.4.1</v>
      </c>
    </row>
    <row r="316" spans="1:6" ht="47.25" customHeight="1" x14ac:dyDescent="0.25">
      <c r="A316" s="721" t="str">
        <f>IF('5 a 20 Pequeña'!V309=TRUE,"",'5 a 20 Pequeña'!J309)</f>
        <v>La empresa cuenta con procedimientos formales para la Administración de los Sistemas de Información, que considera las siguientes actividades:</v>
      </c>
      <c r="B316" s="721"/>
      <c r="C316" s="721"/>
      <c r="D316" s="721"/>
      <c r="E316" s="597" t="str">
        <f t="shared" ref="E316" si="39">MID(F316,1,7)</f>
        <v>1.4.2.1</v>
      </c>
      <c r="F316" s="200" t="str">
        <f>IF('5 a 20 Pequeña'!V309=TRUE,"",'5 a 20 Pequeña'!I309)</f>
        <v>1.4.2.1</v>
      </c>
    </row>
    <row r="317" spans="1:6" ht="47.25" customHeight="1" x14ac:dyDescent="0.25">
      <c r="A317" s="929" t="str">
        <f>IF('5 a 20 Pequeña'!V310=TRUE,"",'5 a 20 Pequeña'!J310)</f>
        <v>Equilibrar las necesidades actuales y futuras de disponibilidad, rendimiento y capacidad con una provisión de servicio efectiva en costos</v>
      </c>
      <c r="B317" s="929"/>
      <c r="C317" s="929"/>
      <c r="D317" s="929"/>
      <c r="E317" s="597" t="str">
        <f t="shared" si="36"/>
        <v>1.4.2.1</v>
      </c>
      <c r="F317" s="200" t="str">
        <f>IF('5 a 20 Pequeña'!V310=TRUE,"",'5 a 20 Pequeña'!I310)</f>
        <v>1.4.2.1.A</v>
      </c>
    </row>
    <row r="318" spans="1:6" ht="47.25" customHeight="1" x14ac:dyDescent="0.25">
      <c r="A318" s="929" t="str">
        <f>IF('5 a 20 Pequeña'!V311=TRUE,"",'5 a 20 Pequeña'!J311)</f>
        <v>La gestión de todos los cambios de manera controlada, incluyendo cambios estándar de mantenimiento y emergencia en relación con los procesos de negocio, de aplicaciones y de infraestructura</v>
      </c>
      <c r="B318" s="929"/>
      <c r="C318" s="929"/>
      <c r="D318" s="929"/>
      <c r="E318" s="597" t="str">
        <f t="shared" si="36"/>
        <v>1.4.2.1</v>
      </c>
      <c r="F318" s="200" t="str">
        <f>IF('5 a 20 Pequeña'!V311=TRUE,"",'5 a 20 Pequeña'!I311)</f>
        <v>1.4.2.1.B</v>
      </c>
    </row>
    <row r="319" spans="1:6" ht="47.25" customHeight="1" x14ac:dyDescent="0.25">
      <c r="A319" s="929" t="str">
        <f>IF('5 a 20 Pequeña'!V312=TRUE,"",'5 a 20 Pequeña'!J312)</f>
        <v>El mantenimiento de la información actualizada sobre la configuración y relaciones de los principales recursos de TI necesarios para la prestación de los servicios críticos</v>
      </c>
      <c r="B319" s="929"/>
      <c r="C319" s="929"/>
      <c r="D319" s="929"/>
      <c r="E319" s="597" t="str">
        <f t="shared" si="36"/>
        <v>1.4.2.1</v>
      </c>
      <c r="F319" s="200" t="str">
        <f>IF('5 a 20 Pequeña'!V312=TRUE,"",'5 a 20 Pequeña'!I312)</f>
        <v>1.4.2.1.C</v>
      </c>
    </row>
    <row r="320" spans="1:6" ht="51.75" customHeight="1" x14ac:dyDescent="0.25">
      <c r="A320" s="929" t="str">
        <f>IF('5 a 20 Pequeña'!V313=TRUE,"",'5 a 20 Pequeña'!J313)</f>
        <v>La protección de la información de la empresa y de sus clientes para mantener un  nivel de seguridad de la información de acuerdo con la política definida y el establecimiento de roles de seguridad y privilegios de acceso a la información.</v>
      </c>
      <c r="B320" s="929"/>
      <c r="C320" s="929"/>
      <c r="D320" s="929"/>
      <c r="E320" s="597" t="str">
        <f t="shared" si="36"/>
        <v>1.4.2.1</v>
      </c>
      <c r="F320" s="200" t="str">
        <f>IF('5 a 20 Pequeña'!V313=TRUE,"",'5 a 20 Pequeña'!I313)</f>
        <v>1.4.2.1.D</v>
      </c>
    </row>
    <row r="321" spans="1:6" ht="47.25" customHeight="1" x14ac:dyDescent="0.25">
      <c r="A321" s="929" t="str">
        <f>IF('5 a 20 Pequeña'!V314=TRUE,"",'5 a 20 Pequeña'!J314)</f>
        <v>El establecer controles adecuados y de proceso de negocio para asegurar que la información relacionada cumpla con requerimientos de legitimidad y autorización</v>
      </c>
      <c r="B321" s="929"/>
      <c r="C321" s="929"/>
      <c r="D321" s="929"/>
      <c r="E321" s="597" t="str">
        <f t="shared" si="36"/>
        <v>1.4.2.1</v>
      </c>
      <c r="F321" s="200" t="str">
        <f>IF('5 a 20 Pequeña'!V314=TRUE,"",'5 a 20 Pequeña'!I314)</f>
        <v>1.4.2.1.E</v>
      </c>
    </row>
    <row r="322" spans="1:6" ht="47.25" customHeight="1" x14ac:dyDescent="0.25">
      <c r="A322" s="721" t="str">
        <f>IF('5 a 20 Pequeña'!V315=TRUE,"",'5 a 20 Pequeña'!J315)</f>
        <v>Estos elementos se encuentran formalmente documentados a través de registros</v>
      </c>
      <c r="B322" s="721"/>
      <c r="C322" s="721"/>
      <c r="D322" s="721"/>
      <c r="E322" s="597" t="str">
        <f t="shared" si="36"/>
        <v>1.4.2.2</v>
      </c>
      <c r="F322" s="200" t="str">
        <f>IF('5 a 20 Pequeña'!V315=TRUE,"",'5 a 20 Pequeña'!I315)</f>
        <v>1.4.2.2</v>
      </c>
    </row>
    <row r="323" spans="1:6" ht="55.5" customHeight="1" x14ac:dyDescent="0.25">
      <c r="A323" s="721" t="str">
        <f>IF('5 a 20 Pequeña'!V316=TRUE,"",'5 a 20 Pequeña'!J316)</f>
        <v>La empresa desarrolla modelos y documentos que le permiten llevar a cabo Administración de la disponibilidad y la capacidad, la administración de cambios, configuraciones y seguridad y el control de procesos de información del negocio.</v>
      </c>
      <c r="B323" s="721"/>
      <c r="C323" s="721"/>
      <c r="D323" s="721"/>
      <c r="E323" s="597" t="str">
        <f t="shared" si="36"/>
        <v>1.4.3.1</v>
      </c>
      <c r="F323" s="200" t="str">
        <f>IF('5 a 20 Pequeña'!V316=TRUE,"",'5 a 20 Pequeña'!I316)</f>
        <v>1.4.3.1</v>
      </c>
    </row>
    <row r="324" spans="1:6" ht="49.5" customHeight="1" x14ac:dyDescent="0.25">
      <c r="A324" s="721" t="str">
        <f>IF('5 a 20 Pequeña'!V317=TRUE,"",'5 a 20 Pequeña'!J317)</f>
        <v>Revisa las actividades realizadas, analiza la información generada y mediante indicadores de eficacia, evalúa el nivel de cumplimiento de los procesos de administración de los sistemas.</v>
      </c>
      <c r="B324" s="721"/>
      <c r="C324" s="721"/>
      <c r="D324" s="721"/>
      <c r="E324" s="597" t="str">
        <f t="shared" si="36"/>
        <v>1.4.3.2</v>
      </c>
      <c r="F324" s="200" t="str">
        <f>IF('5 a 20 Pequeña'!V317=TRUE,"",'5 a 20 Pequeña'!I317)</f>
        <v>1.4.3.2</v>
      </c>
    </row>
    <row r="325" spans="1:6" x14ac:dyDescent="0.25">
      <c r="A325" s="729" t="str">
        <f>IF('5 a 20 Pequeña'!V323=TRUE,"",'5 a 20 Pequeña'!J323)</f>
        <v>2.1 Gestión Integral del Capital Humano</v>
      </c>
      <c r="B325" s="729"/>
      <c r="C325" s="729"/>
      <c r="D325" s="729"/>
      <c r="E325" s="597" t="str">
        <f t="shared" si="36"/>
        <v/>
      </c>
      <c r="F325" s="200"/>
    </row>
    <row r="326" spans="1:6" ht="54" customHeight="1" x14ac:dyDescent="0.25">
      <c r="A326" s="721" t="str">
        <f>IF('5 a 20 Pequeña'!V328=TRUE,"",'5 a 20 Pequeña'!J328)</f>
        <v>Analiza prácticas objetivas de reclutamiento, compensación y desarrollo del personal con potencial y buen desempeño, e identifica las posibilidades adecuadas para la implantación de éstas prácticas</v>
      </c>
      <c r="B326" s="721"/>
      <c r="C326" s="721"/>
      <c r="D326" s="721"/>
      <c r="E326" s="597" t="str">
        <f t="shared" si="36"/>
        <v>2.1.1</v>
      </c>
      <c r="F326" s="200" t="str">
        <f>IF('5 a 20 Pequeña'!V328=TRUE,"",'5 a 20 Pequeña'!I328)</f>
        <v>2.1.1</v>
      </c>
    </row>
    <row r="327" spans="1:6" ht="54" customHeight="1" x14ac:dyDescent="0.25">
      <c r="A327" s="721" t="str">
        <f>IF('5 a 20 Pequeña'!V329=TRUE,"",'5 a 20 Pequeña'!J329)</f>
        <v>Cuenta con un proceso para la gestión integral del capital humano  y éste se encuentra formalmente documentado definiendo  los siguientes procesos:</v>
      </c>
      <c r="B327" s="721"/>
      <c r="C327" s="721"/>
      <c r="D327" s="721"/>
      <c r="E327" s="597" t="str">
        <f t="shared" ref="E327" si="40">MID(F327,1,7)</f>
        <v>2.1.2</v>
      </c>
      <c r="F327" s="200" t="str">
        <f>IF('5 a 20 Pequeña'!V329=TRUE,"",'5 a 20 Pequeña'!I329)</f>
        <v>2.1.2</v>
      </c>
    </row>
    <row r="328" spans="1:6" ht="47.25" customHeight="1" x14ac:dyDescent="0.25">
      <c r="A328" s="929" t="str">
        <f>IF('5 a 20 Pequeña'!V330=TRUE,"",'5 a 20 Pequeña'!J330)</f>
        <v>Reclutamiento y selección</v>
      </c>
      <c r="B328" s="929"/>
      <c r="C328" s="929"/>
      <c r="D328" s="929"/>
      <c r="E328" s="597" t="str">
        <f t="shared" si="36"/>
        <v>2.1.2.A</v>
      </c>
      <c r="F328" s="200" t="str">
        <f>IF('5 a 20 Pequeña'!V330=TRUE,"",'5 a 20 Pequeña'!I330)</f>
        <v>2.1.2.A</v>
      </c>
    </row>
    <row r="329" spans="1:6" ht="47.25" customHeight="1" x14ac:dyDescent="0.25">
      <c r="A329" s="929" t="str">
        <f>IF('5 a 20 Pequeña'!V331=TRUE,"",'5 a 20 Pequeña'!J331)</f>
        <v>Evaluación del desempeño</v>
      </c>
      <c r="B329" s="929"/>
      <c r="C329" s="929"/>
      <c r="D329" s="929"/>
      <c r="E329" s="597" t="str">
        <f t="shared" si="36"/>
        <v>2.1.2.B</v>
      </c>
      <c r="F329" s="200" t="str">
        <f>IF('5 a 20 Pequeña'!V331=TRUE,"",'5 a 20 Pequeña'!I331)</f>
        <v>2.1.2.B</v>
      </c>
    </row>
    <row r="330" spans="1:6" ht="47.25" customHeight="1" x14ac:dyDescent="0.25">
      <c r="A330" s="929" t="str">
        <f>IF('5 a 20 Pequeña'!V332=TRUE,"",'5 a 20 Pequeña'!J332)</f>
        <v>Formación y desarrollo de las personas</v>
      </c>
      <c r="B330" s="929"/>
      <c r="C330" s="929"/>
      <c r="D330" s="929"/>
      <c r="E330" s="597" t="str">
        <f t="shared" ref="E330:E336" si="41">MID(F330,1,7)</f>
        <v>2.1.2.C</v>
      </c>
      <c r="F330" s="200" t="str">
        <f>IF('5 a 20 Pequeña'!V332=TRUE,"",'5 a 20 Pequeña'!I332)</f>
        <v>2.1.2.C</v>
      </c>
    </row>
    <row r="331" spans="1:6" ht="47.25" customHeight="1" x14ac:dyDescent="0.25">
      <c r="A331" s="929" t="str">
        <f>IF('5 a 20 Pequeña'!V333=TRUE,"",'5 a 20 Pequeña'!J333)</f>
        <v>Retención de talento</v>
      </c>
      <c r="B331" s="929"/>
      <c r="C331" s="929"/>
      <c r="D331" s="929"/>
      <c r="E331" s="597" t="str">
        <f t="shared" si="41"/>
        <v>2.1.2.D</v>
      </c>
      <c r="F331" s="200" t="str">
        <f>IF('5 a 20 Pequeña'!V333=TRUE,"",'5 a 20 Pequeña'!I333)</f>
        <v>2.1.2.D</v>
      </c>
    </row>
    <row r="332" spans="1:6" ht="64.5" customHeight="1" x14ac:dyDescent="0.25">
      <c r="A332" s="721" t="str">
        <f>IF('5 a 20 Pequeña'!V334=TRUE,"",'5 a 20 Pequeña'!J334)</f>
        <v xml:space="preserve">Con la finalidad de llevar a cabo una gestión integral del capital humano, la empresa de TI cuenta con  alguna metodología, o modelo que se basa en el ciclo de vida del personal en la empresa es decir, pasando por las fases de reclutamiento, selección, retribución, formación y desarrollo, remuneración, evaluación, promoción y desvinculación. </v>
      </c>
      <c r="B332" s="721"/>
      <c r="C332" s="721"/>
      <c r="D332" s="721"/>
      <c r="E332" s="597" t="str">
        <f t="shared" si="41"/>
        <v>2.1.3.1</v>
      </c>
      <c r="F332" s="200" t="str">
        <f>IF('5 a 20 Pequeña'!V334=TRUE,"",'5 a 20 Pequeña'!I334)</f>
        <v>2.1.3.1</v>
      </c>
    </row>
    <row r="333" spans="1:6" ht="45" customHeight="1" x14ac:dyDescent="0.25">
      <c r="A333" s="721" t="str">
        <f>IF('5 a 20 Pequeña'!V335=TRUE,"",'5 a 20 Pequeña'!J335)</f>
        <v>Su proceso se encuentra automatizado a través de herramientas que le permiten:</v>
      </c>
      <c r="B333" s="721"/>
      <c r="C333" s="721"/>
      <c r="D333" s="721"/>
      <c r="E333" s="597" t="str">
        <f t="shared" ref="E333" si="42">MID(F333,1,7)</f>
        <v>2.1.4.1</v>
      </c>
      <c r="F333" s="200" t="str">
        <f>IF('5 a 20 Pequeña'!V335=TRUE,"",'5 a 20 Pequeña'!I335)</f>
        <v>2.1.4.1</v>
      </c>
    </row>
    <row r="334" spans="1:6" ht="60.75" customHeight="1" x14ac:dyDescent="0.25">
      <c r="A334" s="929" t="str">
        <f>IF('5 a 20 Pequeña'!V336=TRUE,"",'5 a 20 Pequeña'!J336)</f>
        <v>Analizar y dar seguimiento a las habilidades críticas, competencias y nivel técnico (certificado) requerido del personal, e identificar si existen recursos humanos con éstas características dentro de la organización</v>
      </c>
      <c r="B334" s="929"/>
      <c r="C334" s="929"/>
      <c r="D334" s="929"/>
      <c r="E334" s="597" t="str">
        <f t="shared" si="41"/>
        <v>2.1.4.1</v>
      </c>
      <c r="F334" s="200" t="str">
        <f>IF('5 a 20 Pequeña'!V336=TRUE,"",'5 a 20 Pequeña'!I336)</f>
        <v>2.1.4.1.B</v>
      </c>
    </row>
    <row r="335" spans="1:6" ht="68.25" customHeight="1" x14ac:dyDescent="0.25">
      <c r="A335" s="929" t="str">
        <f>IF('5 a 20 Pequeña'!V337=TRUE,"",'5 a 20 Pequeña'!J337)</f>
        <v>Registrar los planes de acción necesarios para hacer frente a los requerimientos de personal que cumpla con determinadas características y certificaciones requeridas, tales como programas formales de capacitación, redistribución y cambios en las estrategias de contratación</v>
      </c>
      <c r="B335" s="929"/>
      <c r="C335" s="929"/>
      <c r="D335" s="929"/>
      <c r="E335" s="597" t="str">
        <f t="shared" si="41"/>
        <v>2.1.4.1</v>
      </c>
      <c r="F335" s="200" t="str">
        <f>IF('5 a 20 Pequeña'!V337=TRUE,"",'5 a 20 Pequeña'!I337)</f>
        <v>2.1.4.1.C</v>
      </c>
    </row>
    <row r="336" spans="1:6" ht="47.25" customHeight="1" x14ac:dyDescent="0.25">
      <c r="A336" s="929" t="str">
        <f>IF('5 a 20 Pequeña'!V338=TRUE,"",'5 a 20 Pequeña'!J338)</f>
        <v>Mantener un control de las certificaciones requeridas para la prestación de servicios</v>
      </c>
      <c r="B336" s="929"/>
      <c r="C336" s="929"/>
      <c r="D336" s="929"/>
      <c r="E336" s="597" t="str">
        <f t="shared" si="41"/>
        <v>2.1.4.1</v>
      </c>
      <c r="F336" s="200" t="str">
        <f>IF('5 a 20 Pequeña'!V338=TRUE,"",'5 a 20 Pequeña'!I338)</f>
        <v>2.1.4.1.H</v>
      </c>
    </row>
    <row r="337" spans="1:6" ht="67.5" customHeight="1" x14ac:dyDescent="0.25">
      <c r="A337" s="555" t="s">
        <v>901</v>
      </c>
      <c r="B337" s="598"/>
      <c r="C337" s="598"/>
      <c r="D337" s="598"/>
      <c r="F337" s="200"/>
    </row>
    <row r="338" spans="1:6" hidden="1" x14ac:dyDescent="0.25">
      <c r="A338" s="728"/>
      <c r="B338" s="728"/>
      <c r="C338" s="728"/>
      <c r="D338" s="728"/>
      <c r="F338" s="200"/>
    </row>
    <row r="339" spans="1:6" hidden="1" x14ac:dyDescent="0.25">
      <c r="A339" s="728"/>
      <c r="B339" s="728"/>
      <c r="C339" s="728"/>
      <c r="D339" s="728"/>
      <c r="F339" s="200"/>
    </row>
    <row r="340" spans="1:6" hidden="1" x14ac:dyDescent="0.25">
      <c r="A340" s="728"/>
      <c r="B340" s="728"/>
      <c r="C340" s="728"/>
      <c r="D340" s="728"/>
      <c r="F340" s="200"/>
    </row>
    <row r="341" spans="1:6" hidden="1" x14ac:dyDescent="0.25">
      <c r="A341" s="728"/>
      <c r="B341" s="728"/>
      <c r="C341" s="728"/>
      <c r="D341" s="728"/>
      <c r="F341" s="200"/>
    </row>
    <row r="342" spans="1:6" hidden="1" x14ac:dyDescent="0.25">
      <c r="A342" s="728"/>
      <c r="B342" s="728"/>
      <c r="C342" s="728"/>
      <c r="D342" s="728"/>
      <c r="F342" s="200"/>
    </row>
    <row r="343" spans="1:6" hidden="1" x14ac:dyDescent="0.25">
      <c r="A343" s="728"/>
      <c r="B343" s="728"/>
      <c r="C343" s="728"/>
      <c r="D343" s="728"/>
      <c r="F343" s="200"/>
    </row>
    <row r="344" spans="1:6" hidden="1" x14ac:dyDescent="0.25">
      <c r="A344" s="728"/>
      <c r="B344" s="728"/>
      <c r="C344" s="728"/>
      <c r="D344" s="728"/>
      <c r="F344" s="200"/>
    </row>
    <row r="345" spans="1:6" hidden="1" x14ac:dyDescent="0.25">
      <c r="A345" s="728"/>
      <c r="B345" s="728"/>
      <c r="C345" s="728"/>
      <c r="D345" s="728"/>
      <c r="F345" s="200"/>
    </row>
    <row r="346" spans="1:6" hidden="1" x14ac:dyDescent="0.25">
      <c r="A346" s="728"/>
      <c r="B346" s="728"/>
      <c r="C346" s="728"/>
      <c r="D346" s="728"/>
      <c r="F346" s="200"/>
    </row>
    <row r="347" spans="1:6" hidden="1" x14ac:dyDescent="0.25">
      <c r="A347" s="728"/>
      <c r="B347" s="728"/>
      <c r="C347" s="728"/>
      <c r="D347" s="728"/>
      <c r="F347" s="200"/>
    </row>
    <row r="348" spans="1:6" hidden="1" x14ac:dyDescent="0.25">
      <c r="A348" s="728"/>
      <c r="B348" s="728"/>
      <c r="C348" s="728"/>
      <c r="D348" s="728"/>
      <c r="F348" s="200"/>
    </row>
    <row r="349" spans="1:6" hidden="1" x14ac:dyDescent="0.25">
      <c r="A349" s="529"/>
      <c r="F349" s="200"/>
    </row>
    <row r="350" spans="1:6" hidden="1" x14ac:dyDescent="0.25">
      <c r="A350" s="529"/>
      <c r="F350" s="200"/>
    </row>
    <row r="351" spans="1:6" hidden="1" x14ac:dyDescent="0.25">
      <c r="A351" s="529"/>
      <c r="F351" s="200"/>
    </row>
    <row r="352" spans="1:6" hidden="1" x14ac:dyDescent="0.25">
      <c r="A352" s="529"/>
      <c r="F352" s="200"/>
    </row>
    <row r="353" spans="1:6" hidden="1" x14ac:dyDescent="0.25">
      <c r="A353" s="529"/>
      <c r="F353" s="200"/>
    </row>
    <row r="354" spans="1:6" hidden="1" x14ac:dyDescent="0.25">
      <c r="A354" s="529"/>
      <c r="F354" s="200"/>
    </row>
    <row r="355" spans="1:6" hidden="1" x14ac:dyDescent="0.25">
      <c r="A355" s="529"/>
      <c r="F355" s="200"/>
    </row>
    <row r="356" spans="1:6" hidden="1" x14ac:dyDescent="0.25">
      <c r="A356" s="529"/>
      <c r="F356" s="200"/>
    </row>
    <row r="357" spans="1:6" hidden="1" x14ac:dyDescent="0.25">
      <c r="A357" s="529"/>
      <c r="F357" s="200"/>
    </row>
    <row r="358" spans="1:6" hidden="1" x14ac:dyDescent="0.25">
      <c r="A358" s="529"/>
      <c r="F358" s="200"/>
    </row>
    <row r="359" spans="1:6" hidden="1" x14ac:dyDescent="0.25">
      <c r="A359" s="529"/>
      <c r="F359" s="200"/>
    </row>
    <row r="360" spans="1:6" hidden="1" x14ac:dyDescent="0.25">
      <c r="A360" s="529"/>
      <c r="F360" s="200"/>
    </row>
    <row r="361" spans="1:6" hidden="1" x14ac:dyDescent="0.25">
      <c r="A361" s="529"/>
      <c r="F361" s="200"/>
    </row>
    <row r="362" spans="1:6" hidden="1" x14ac:dyDescent="0.25">
      <c r="A362" s="529"/>
      <c r="F362" s="200"/>
    </row>
    <row r="363" spans="1:6" hidden="1" x14ac:dyDescent="0.25">
      <c r="A363" s="529"/>
      <c r="F363" s="200"/>
    </row>
    <row r="364" spans="1:6" hidden="1" x14ac:dyDescent="0.25">
      <c r="F364" s="200"/>
    </row>
    <row r="365" spans="1:6" hidden="1" x14ac:dyDescent="0.25">
      <c r="F365" s="200"/>
    </row>
    <row r="366" spans="1:6" hidden="1" x14ac:dyDescent="0.25">
      <c r="F366" s="200"/>
    </row>
    <row r="367" spans="1:6" hidden="1" x14ac:dyDescent="0.25">
      <c r="F367" s="200"/>
    </row>
    <row r="368" spans="1:6" hidden="1" x14ac:dyDescent="0.25">
      <c r="F368" s="200"/>
    </row>
    <row r="369" spans="6:6" hidden="1" x14ac:dyDescent="0.25">
      <c r="F369" s="200"/>
    </row>
    <row r="370" spans="6:6" hidden="1" x14ac:dyDescent="0.25">
      <c r="F370" s="200"/>
    </row>
    <row r="371" spans="6:6" hidden="1" x14ac:dyDescent="0.25">
      <c r="F371" s="200"/>
    </row>
    <row r="372" spans="6:6" hidden="1" x14ac:dyDescent="0.25">
      <c r="F372" s="200"/>
    </row>
    <row r="373" spans="6:6" hidden="1" x14ac:dyDescent="0.25">
      <c r="F373" s="200"/>
    </row>
    <row r="374" spans="6:6" hidden="1" x14ac:dyDescent="0.25">
      <c r="F374" s="200"/>
    </row>
    <row r="375" spans="6:6" hidden="1" x14ac:dyDescent="0.25">
      <c r="F375" s="200"/>
    </row>
    <row r="376" spans="6:6" hidden="1" x14ac:dyDescent="0.25">
      <c r="F376" s="200"/>
    </row>
    <row r="377" spans="6:6" hidden="1" x14ac:dyDescent="0.25">
      <c r="F377" s="200"/>
    </row>
    <row r="378" spans="6:6" hidden="1" x14ac:dyDescent="0.25">
      <c r="F378" s="200"/>
    </row>
    <row r="379" spans="6:6" hidden="1" x14ac:dyDescent="0.25">
      <c r="F379" s="200"/>
    </row>
    <row r="380" spans="6:6" hidden="1" x14ac:dyDescent="0.25">
      <c r="F380" s="200"/>
    </row>
    <row r="381" spans="6:6" hidden="1" x14ac:dyDescent="0.25">
      <c r="F381" s="200"/>
    </row>
    <row r="382" spans="6:6" hidden="1" x14ac:dyDescent="0.25">
      <c r="F382" s="200"/>
    </row>
    <row r="383" spans="6:6" hidden="1" x14ac:dyDescent="0.25">
      <c r="F383" s="200"/>
    </row>
    <row r="384" spans="6:6" hidden="1" x14ac:dyDescent="0.25">
      <c r="F384" s="200"/>
    </row>
    <row r="385" spans="6:6" hidden="1" x14ac:dyDescent="0.25">
      <c r="F385" s="200"/>
    </row>
    <row r="386" spans="6:6" hidden="1" x14ac:dyDescent="0.25">
      <c r="F386" s="200"/>
    </row>
    <row r="387" spans="6:6" hidden="1" x14ac:dyDescent="0.25">
      <c r="F387" s="200"/>
    </row>
    <row r="388" spans="6:6" hidden="1" x14ac:dyDescent="0.25">
      <c r="F388" s="200"/>
    </row>
    <row r="389" spans="6:6" hidden="1" x14ac:dyDescent="0.25">
      <c r="F389" s="200"/>
    </row>
    <row r="390" spans="6:6" hidden="1" x14ac:dyDescent="0.25">
      <c r="F390" s="200"/>
    </row>
    <row r="391" spans="6:6" hidden="1" x14ac:dyDescent="0.25">
      <c r="F391" s="200"/>
    </row>
    <row r="392" spans="6:6" hidden="1" x14ac:dyDescent="0.25">
      <c r="F392" s="200"/>
    </row>
    <row r="393" spans="6:6" hidden="1" x14ac:dyDescent="0.25">
      <c r="F393" s="200"/>
    </row>
    <row r="394" spans="6:6" hidden="1" x14ac:dyDescent="0.25">
      <c r="F394" s="200"/>
    </row>
    <row r="395" spans="6:6" hidden="1" x14ac:dyDescent="0.25">
      <c r="F395" s="200"/>
    </row>
    <row r="396" spans="6:6" hidden="1" x14ac:dyDescent="0.25">
      <c r="F396" s="200"/>
    </row>
    <row r="397" spans="6:6" hidden="1" x14ac:dyDescent="0.25">
      <c r="F397" s="200"/>
    </row>
    <row r="398" spans="6:6" hidden="1" x14ac:dyDescent="0.25">
      <c r="F398" s="200"/>
    </row>
    <row r="399" spans="6:6" hidden="1" x14ac:dyDescent="0.25">
      <c r="F399" s="200"/>
    </row>
    <row r="400" spans="6:6" hidden="1" x14ac:dyDescent="0.25">
      <c r="F400" s="200"/>
    </row>
    <row r="401" spans="6:6" hidden="1" x14ac:dyDescent="0.25">
      <c r="F401" s="200"/>
    </row>
    <row r="402" spans="6:6" hidden="1" x14ac:dyDescent="0.25">
      <c r="F402" s="200"/>
    </row>
    <row r="403" spans="6:6" hidden="1" x14ac:dyDescent="0.25">
      <c r="F403" s="200"/>
    </row>
    <row r="404" spans="6:6" hidden="1" x14ac:dyDescent="0.25">
      <c r="F404" s="200"/>
    </row>
    <row r="405" spans="6:6" hidden="1" x14ac:dyDescent="0.25">
      <c r="F405" s="200"/>
    </row>
    <row r="406" spans="6:6" hidden="1" x14ac:dyDescent="0.25">
      <c r="F406" s="200"/>
    </row>
    <row r="407" spans="6:6" hidden="1" x14ac:dyDescent="0.25">
      <c r="F407" s="200"/>
    </row>
    <row r="408" spans="6:6" hidden="1" x14ac:dyDescent="0.25">
      <c r="F408" s="200"/>
    </row>
    <row r="409" spans="6:6" hidden="1" x14ac:dyDescent="0.25">
      <c r="F409" s="200"/>
    </row>
    <row r="410" spans="6:6" hidden="1" x14ac:dyDescent="0.25">
      <c r="F410" s="200"/>
    </row>
    <row r="411" spans="6:6" hidden="1" x14ac:dyDescent="0.25">
      <c r="F411" s="200"/>
    </row>
    <row r="412" spans="6:6" hidden="1" x14ac:dyDescent="0.25">
      <c r="F412" s="200"/>
    </row>
    <row r="413" spans="6:6" hidden="1" x14ac:dyDescent="0.25">
      <c r="F413" s="200"/>
    </row>
    <row r="414" spans="6:6" hidden="1" x14ac:dyDescent="0.25">
      <c r="F414" s="200"/>
    </row>
    <row r="415" spans="6:6" hidden="1" x14ac:dyDescent="0.25">
      <c r="F415" s="200"/>
    </row>
    <row r="416" spans="6:6" hidden="1" x14ac:dyDescent="0.25">
      <c r="F416" s="200"/>
    </row>
    <row r="417" spans="6:6" hidden="1" x14ac:dyDescent="0.25">
      <c r="F417" s="200"/>
    </row>
    <row r="418" spans="6:6" hidden="1" x14ac:dyDescent="0.25">
      <c r="F418" s="200"/>
    </row>
    <row r="419" spans="6:6" hidden="1" x14ac:dyDescent="0.25">
      <c r="F419" s="200"/>
    </row>
    <row r="420" spans="6:6" hidden="1" x14ac:dyDescent="0.25">
      <c r="F420" s="200"/>
    </row>
    <row r="421" spans="6:6" hidden="1" x14ac:dyDescent="0.25">
      <c r="F421" s="200"/>
    </row>
    <row r="422" spans="6:6" hidden="1" x14ac:dyDescent="0.25">
      <c r="F422" s="200"/>
    </row>
    <row r="423" spans="6:6" hidden="1" x14ac:dyDescent="0.25">
      <c r="F423" s="200"/>
    </row>
    <row r="424" spans="6:6" hidden="1" x14ac:dyDescent="0.25">
      <c r="F424" s="200"/>
    </row>
    <row r="425" spans="6:6" hidden="1" x14ac:dyDescent="0.25">
      <c r="F425" s="200"/>
    </row>
    <row r="426" spans="6:6" hidden="1" x14ac:dyDescent="0.25">
      <c r="F426" s="200"/>
    </row>
    <row r="427" spans="6:6" hidden="1" x14ac:dyDescent="0.25">
      <c r="F427" s="200"/>
    </row>
    <row r="428" spans="6:6" hidden="1" x14ac:dyDescent="0.25">
      <c r="F428" s="200"/>
    </row>
    <row r="429" spans="6:6" hidden="1" x14ac:dyDescent="0.25">
      <c r="F429" s="200"/>
    </row>
    <row r="430" spans="6:6" hidden="1" x14ac:dyDescent="0.25">
      <c r="F430" s="200"/>
    </row>
    <row r="431" spans="6:6" hidden="1" x14ac:dyDescent="0.25">
      <c r="F431" s="200"/>
    </row>
    <row r="432" spans="6:6" hidden="1" x14ac:dyDescent="0.25">
      <c r="F432" s="200"/>
    </row>
    <row r="433" spans="6:6" hidden="1" x14ac:dyDescent="0.25">
      <c r="F433" s="200"/>
    </row>
    <row r="434" spans="6:6" hidden="1" x14ac:dyDescent="0.25">
      <c r="F434" s="200"/>
    </row>
    <row r="435" spans="6:6" hidden="1" x14ac:dyDescent="0.25">
      <c r="F435" s="200"/>
    </row>
    <row r="436" spans="6:6" hidden="1" x14ac:dyDescent="0.25">
      <c r="F436" s="200"/>
    </row>
    <row r="437" spans="6:6" hidden="1" x14ac:dyDescent="0.25">
      <c r="F437" s="200"/>
    </row>
    <row r="438" spans="6:6" hidden="1" x14ac:dyDescent="0.25">
      <c r="F438" s="200"/>
    </row>
    <row r="439" spans="6:6" hidden="1" x14ac:dyDescent="0.25">
      <c r="F439" s="200"/>
    </row>
    <row r="440" spans="6:6" hidden="1" x14ac:dyDescent="0.25">
      <c r="F440" s="200"/>
    </row>
    <row r="441" spans="6:6" hidden="1" x14ac:dyDescent="0.25">
      <c r="F441" s="200"/>
    </row>
    <row r="442" spans="6:6" hidden="1" x14ac:dyDescent="0.25">
      <c r="F442" s="200"/>
    </row>
    <row r="443" spans="6:6" hidden="1" x14ac:dyDescent="0.25">
      <c r="F443" s="200"/>
    </row>
    <row r="444" spans="6:6" hidden="1" x14ac:dyDescent="0.25">
      <c r="F444" s="200"/>
    </row>
    <row r="445" spans="6:6" hidden="1" x14ac:dyDescent="0.25">
      <c r="F445" s="200"/>
    </row>
    <row r="446" spans="6:6" hidden="1" x14ac:dyDescent="0.25">
      <c r="F446" s="200"/>
    </row>
    <row r="447" spans="6:6" hidden="1" x14ac:dyDescent="0.25">
      <c r="F447" s="200"/>
    </row>
    <row r="448" spans="6:6" hidden="1" x14ac:dyDescent="0.25">
      <c r="F448" s="200"/>
    </row>
    <row r="449" spans="6:6" hidden="1" x14ac:dyDescent="0.25">
      <c r="F449" s="200"/>
    </row>
    <row r="450" spans="6:6" hidden="1" x14ac:dyDescent="0.25">
      <c r="F450" s="200"/>
    </row>
    <row r="451" spans="6:6" hidden="1" x14ac:dyDescent="0.25">
      <c r="F451" s="200"/>
    </row>
    <row r="452" spans="6:6" hidden="1" x14ac:dyDescent="0.25">
      <c r="F452" s="200"/>
    </row>
    <row r="453" spans="6:6" hidden="1" x14ac:dyDescent="0.25">
      <c r="F453" s="200"/>
    </row>
    <row r="454" spans="6:6" hidden="1" x14ac:dyDescent="0.25">
      <c r="F454" s="200"/>
    </row>
    <row r="455" spans="6:6" hidden="1" x14ac:dyDescent="0.25">
      <c r="F455" s="200"/>
    </row>
    <row r="456" spans="6:6" hidden="1" x14ac:dyDescent="0.25">
      <c r="F456" s="200"/>
    </row>
    <row r="457" spans="6:6" hidden="1" x14ac:dyDescent="0.25">
      <c r="F457" s="200"/>
    </row>
    <row r="458" spans="6:6" hidden="1" x14ac:dyDescent="0.25">
      <c r="F458" s="200"/>
    </row>
    <row r="459" spans="6:6" hidden="1" x14ac:dyDescent="0.25">
      <c r="F459" s="200"/>
    </row>
    <row r="460" spans="6:6" hidden="1" x14ac:dyDescent="0.25">
      <c r="F460" s="200"/>
    </row>
    <row r="461" spans="6:6" hidden="1" x14ac:dyDescent="0.25">
      <c r="F461" s="200"/>
    </row>
    <row r="462" spans="6:6" hidden="1" x14ac:dyDescent="0.25">
      <c r="F462" s="200"/>
    </row>
    <row r="463" spans="6:6" hidden="1" x14ac:dyDescent="0.25">
      <c r="F463" s="200"/>
    </row>
    <row r="464" spans="6:6" hidden="1" x14ac:dyDescent="0.25">
      <c r="F464" s="200"/>
    </row>
    <row r="465" spans="6:6" hidden="1" x14ac:dyDescent="0.25">
      <c r="F465" s="200"/>
    </row>
    <row r="466" spans="6:6" hidden="1" x14ac:dyDescent="0.25">
      <c r="F466" s="200"/>
    </row>
    <row r="467" spans="6:6" hidden="1" x14ac:dyDescent="0.25">
      <c r="F467" s="200"/>
    </row>
    <row r="468" spans="6:6" hidden="1" x14ac:dyDescent="0.25">
      <c r="F468" s="200"/>
    </row>
    <row r="469" spans="6:6" hidden="1" x14ac:dyDescent="0.25">
      <c r="F469" s="200"/>
    </row>
    <row r="470" spans="6:6" hidden="1" x14ac:dyDescent="0.25">
      <c r="F470" s="200"/>
    </row>
    <row r="471" spans="6:6" hidden="1" x14ac:dyDescent="0.25">
      <c r="F471" s="200"/>
    </row>
    <row r="472" spans="6:6" hidden="1" x14ac:dyDescent="0.25">
      <c r="F472" s="200"/>
    </row>
    <row r="473" spans="6:6" x14ac:dyDescent="0.25">
      <c r="F473" s="200"/>
    </row>
  </sheetData>
  <mergeCells count="274">
    <mergeCell ref="A327:D327"/>
    <mergeCell ref="A333:D333"/>
    <mergeCell ref="A246:D246"/>
    <mergeCell ref="A255:D255"/>
    <mergeCell ref="A257:D257"/>
    <mergeCell ref="A262:D262"/>
    <mergeCell ref="A259:D259"/>
    <mergeCell ref="A267:D267"/>
    <mergeCell ref="A272:D272"/>
    <mergeCell ref="A271:D271"/>
    <mergeCell ref="A279:D279"/>
    <mergeCell ref="A254:D254"/>
    <mergeCell ref="A256:D256"/>
    <mergeCell ref="A258:D258"/>
    <mergeCell ref="A253:D253"/>
    <mergeCell ref="A252:D252"/>
    <mergeCell ref="A247:D247"/>
    <mergeCell ref="A248:D248"/>
    <mergeCell ref="A249:D249"/>
    <mergeCell ref="A250:D250"/>
    <mergeCell ref="A251:D251"/>
    <mergeCell ref="A268:D268"/>
    <mergeCell ref="A269:D269"/>
    <mergeCell ref="A270:D270"/>
    <mergeCell ref="A178:D178"/>
    <mergeCell ref="A181:D181"/>
    <mergeCell ref="A184:D184"/>
    <mergeCell ref="A193:D193"/>
    <mergeCell ref="A204:D204"/>
    <mergeCell ref="A207:D207"/>
    <mergeCell ref="A212:D212"/>
    <mergeCell ref="A215:D215"/>
    <mergeCell ref="A218:D218"/>
    <mergeCell ref="A185:D185"/>
    <mergeCell ref="A186:D186"/>
    <mergeCell ref="A187:D187"/>
    <mergeCell ref="A188:D188"/>
    <mergeCell ref="A189:D189"/>
    <mergeCell ref="A179:D179"/>
    <mergeCell ref="A180:D180"/>
    <mergeCell ref="A182:D182"/>
    <mergeCell ref="A183:D183"/>
    <mergeCell ref="A196:D196"/>
    <mergeCell ref="A197:D197"/>
    <mergeCell ref="A198:D198"/>
    <mergeCell ref="A199:D199"/>
    <mergeCell ref="A200:D200"/>
    <mergeCell ref="A190:D190"/>
    <mergeCell ref="B21:E21"/>
    <mergeCell ref="B22:C22"/>
    <mergeCell ref="A25:F26"/>
    <mergeCell ref="A27:C27"/>
    <mergeCell ref="A29:F29"/>
    <mergeCell ref="A31:F31"/>
    <mergeCell ref="B48:F48"/>
    <mergeCell ref="B49:F49"/>
    <mergeCell ref="B50:F50"/>
    <mergeCell ref="A52:F52"/>
    <mergeCell ref="A53:F53"/>
    <mergeCell ref="A54:F54"/>
    <mergeCell ref="A35:F35"/>
    <mergeCell ref="A36:F36"/>
    <mergeCell ref="A40:F40"/>
    <mergeCell ref="A41:F41"/>
    <mergeCell ref="A45:F45"/>
    <mergeCell ref="B47:F47"/>
    <mergeCell ref="A72:F72"/>
    <mergeCell ref="B74:F74"/>
    <mergeCell ref="B79:F79"/>
    <mergeCell ref="B86:F86"/>
    <mergeCell ref="A91:B91"/>
    <mergeCell ref="C91:E91"/>
    <mergeCell ref="A55:F55"/>
    <mergeCell ref="A56:F56"/>
    <mergeCell ref="B58:F58"/>
    <mergeCell ref="B67:F67"/>
    <mergeCell ref="A70:B70"/>
    <mergeCell ref="C70:E70"/>
    <mergeCell ref="A111:F111"/>
    <mergeCell ref="A113:D113"/>
    <mergeCell ref="A114:D114"/>
    <mergeCell ref="A115:D115"/>
    <mergeCell ref="A117:D117"/>
    <mergeCell ref="A92:F92"/>
    <mergeCell ref="B94:F94"/>
    <mergeCell ref="B103:F103"/>
    <mergeCell ref="A106:B106"/>
    <mergeCell ref="C106:E106"/>
    <mergeCell ref="A109:F109"/>
    <mergeCell ref="A116:D116"/>
    <mergeCell ref="A110:F110"/>
    <mergeCell ref="A124:D124"/>
    <mergeCell ref="A127:D127"/>
    <mergeCell ref="A128:D128"/>
    <mergeCell ref="A129:D129"/>
    <mergeCell ref="A118:D118"/>
    <mergeCell ref="A119:D119"/>
    <mergeCell ref="A120:D120"/>
    <mergeCell ref="A121:D121"/>
    <mergeCell ref="A122:D122"/>
    <mergeCell ref="A123:D123"/>
    <mergeCell ref="A126:D126"/>
    <mergeCell ref="A125:D125"/>
    <mergeCell ref="A143:D143"/>
    <mergeCell ref="A144:D144"/>
    <mergeCell ref="A137:D137"/>
    <mergeCell ref="A138:D138"/>
    <mergeCell ref="A139:D139"/>
    <mergeCell ref="A140:D140"/>
    <mergeCell ref="A142:D142"/>
    <mergeCell ref="A135:D135"/>
    <mergeCell ref="A130:D130"/>
    <mergeCell ref="A131:D131"/>
    <mergeCell ref="A132:D132"/>
    <mergeCell ref="A133:D133"/>
    <mergeCell ref="A134:D134"/>
    <mergeCell ref="A136:D136"/>
    <mergeCell ref="A141:D141"/>
    <mergeCell ref="A150:D150"/>
    <mergeCell ref="A151:D151"/>
    <mergeCell ref="A152:D152"/>
    <mergeCell ref="A154:D154"/>
    <mergeCell ref="A155:D155"/>
    <mergeCell ref="A145:D145"/>
    <mergeCell ref="A147:D147"/>
    <mergeCell ref="A148:D148"/>
    <mergeCell ref="A149:D149"/>
    <mergeCell ref="A146:D146"/>
    <mergeCell ref="A153:D153"/>
    <mergeCell ref="A162:D162"/>
    <mergeCell ref="A163:D163"/>
    <mergeCell ref="A164:D164"/>
    <mergeCell ref="A156:D156"/>
    <mergeCell ref="A157:D157"/>
    <mergeCell ref="A158:D158"/>
    <mergeCell ref="A159:D159"/>
    <mergeCell ref="A160:D160"/>
    <mergeCell ref="A161:D161"/>
    <mergeCell ref="A176:D176"/>
    <mergeCell ref="A177:D177"/>
    <mergeCell ref="A170:D170"/>
    <mergeCell ref="A171:D171"/>
    <mergeCell ref="A172:D172"/>
    <mergeCell ref="A173:D173"/>
    <mergeCell ref="A175:D175"/>
    <mergeCell ref="A165:D165"/>
    <mergeCell ref="A168:D168"/>
    <mergeCell ref="A169:D169"/>
    <mergeCell ref="A167:D167"/>
    <mergeCell ref="A166:D166"/>
    <mergeCell ref="A174:D174"/>
    <mergeCell ref="A191:D191"/>
    <mergeCell ref="A192:D192"/>
    <mergeCell ref="A194:D194"/>
    <mergeCell ref="A195:D195"/>
    <mergeCell ref="A210:D210"/>
    <mergeCell ref="A211:D211"/>
    <mergeCell ref="A205:D205"/>
    <mergeCell ref="A206:D206"/>
    <mergeCell ref="A208:D208"/>
    <mergeCell ref="A209:D209"/>
    <mergeCell ref="A203:D203"/>
    <mergeCell ref="A202:D202"/>
    <mergeCell ref="A201:D201"/>
    <mergeCell ref="A225:D225"/>
    <mergeCell ref="A226:D226"/>
    <mergeCell ref="A222:D222"/>
    <mergeCell ref="A224:D224"/>
    <mergeCell ref="A221:D221"/>
    <mergeCell ref="A219:D219"/>
    <mergeCell ref="A220:D220"/>
    <mergeCell ref="A213:D213"/>
    <mergeCell ref="A214:D214"/>
    <mergeCell ref="A216:D216"/>
    <mergeCell ref="A217:D217"/>
    <mergeCell ref="A223:D223"/>
    <mergeCell ref="A244:D244"/>
    <mergeCell ref="A245:D245"/>
    <mergeCell ref="A240:D240"/>
    <mergeCell ref="A241:D241"/>
    <mergeCell ref="A242:D242"/>
    <mergeCell ref="A234:D234"/>
    <mergeCell ref="A237:D237"/>
    <mergeCell ref="A238:D238"/>
    <mergeCell ref="A227:D227"/>
    <mergeCell ref="A229:D229"/>
    <mergeCell ref="A230:D230"/>
    <mergeCell ref="A231:D231"/>
    <mergeCell ref="A232:D232"/>
    <mergeCell ref="A228:D228"/>
    <mergeCell ref="A233:D233"/>
    <mergeCell ref="A236:D236"/>
    <mergeCell ref="A235:D235"/>
    <mergeCell ref="A239:D239"/>
    <mergeCell ref="A243:D243"/>
    <mergeCell ref="A265:D265"/>
    <mergeCell ref="A266:D266"/>
    <mergeCell ref="A260:D260"/>
    <mergeCell ref="A261:D261"/>
    <mergeCell ref="A263:D263"/>
    <mergeCell ref="A264:D264"/>
    <mergeCell ref="A280:D280"/>
    <mergeCell ref="A281:D281"/>
    <mergeCell ref="A277:D277"/>
    <mergeCell ref="A278:D278"/>
    <mergeCell ref="A273:D273"/>
    <mergeCell ref="A274:D274"/>
    <mergeCell ref="A275:D275"/>
    <mergeCell ref="A276:D276"/>
    <mergeCell ref="A282:D282"/>
    <mergeCell ref="A289:D289"/>
    <mergeCell ref="A290:D290"/>
    <mergeCell ref="A291:D291"/>
    <mergeCell ref="A292:D292"/>
    <mergeCell ref="A293:D293"/>
    <mergeCell ref="A283:D283"/>
    <mergeCell ref="A284:D284"/>
    <mergeCell ref="A285:D285"/>
    <mergeCell ref="A287:D287"/>
    <mergeCell ref="A286:D286"/>
    <mergeCell ref="A288:D288"/>
    <mergeCell ref="A306:D306"/>
    <mergeCell ref="A307:D307"/>
    <mergeCell ref="A301:D301"/>
    <mergeCell ref="A302:D302"/>
    <mergeCell ref="A304:D304"/>
    <mergeCell ref="A305:D305"/>
    <mergeCell ref="A299:D299"/>
    <mergeCell ref="A300:D300"/>
    <mergeCell ref="A294:D294"/>
    <mergeCell ref="A295:D295"/>
    <mergeCell ref="A296:D296"/>
    <mergeCell ref="A297:D297"/>
    <mergeCell ref="A298:D298"/>
    <mergeCell ref="A303:D303"/>
    <mergeCell ref="A323:D323"/>
    <mergeCell ref="A324:D324"/>
    <mergeCell ref="A315:D315"/>
    <mergeCell ref="A317:D317"/>
    <mergeCell ref="A318:D318"/>
    <mergeCell ref="A319:D319"/>
    <mergeCell ref="A320:D320"/>
    <mergeCell ref="A314:D314"/>
    <mergeCell ref="A308:D308"/>
    <mergeCell ref="A309:D309"/>
    <mergeCell ref="A310:D310"/>
    <mergeCell ref="A312:D312"/>
    <mergeCell ref="A313:D313"/>
    <mergeCell ref="A311:D311"/>
    <mergeCell ref="A316:D316"/>
    <mergeCell ref="A18:C18"/>
    <mergeCell ref="A348:D348"/>
    <mergeCell ref="A342:D342"/>
    <mergeCell ref="A343:D343"/>
    <mergeCell ref="A344:D344"/>
    <mergeCell ref="A345:D345"/>
    <mergeCell ref="A346:D346"/>
    <mergeCell ref="A347:D347"/>
    <mergeCell ref="A336:D336"/>
    <mergeCell ref="A338:D338"/>
    <mergeCell ref="A339:D339"/>
    <mergeCell ref="A340:D340"/>
    <mergeCell ref="A341:D341"/>
    <mergeCell ref="A330:D330"/>
    <mergeCell ref="A331:D331"/>
    <mergeCell ref="A332:D332"/>
    <mergeCell ref="A334:D334"/>
    <mergeCell ref="A335:D335"/>
    <mergeCell ref="A326:D326"/>
    <mergeCell ref="A328:D328"/>
    <mergeCell ref="A329:D329"/>
    <mergeCell ref="A325:D325"/>
    <mergeCell ref="A321:D321"/>
    <mergeCell ref="A322:D322"/>
  </mergeCells>
  <conditionalFormatting sqref="G39">
    <cfRule type="dataBar" priority="40">
      <dataBar showValue="0">
        <cfvo type="num" val="0"/>
        <cfvo type="num" val="0.1"/>
        <color rgb="FF92D050"/>
      </dataBar>
    </cfRule>
  </conditionalFormatting>
  <conditionalFormatting sqref="A109 A111 G60 G62:G63 G71">
    <cfRule type="dataBar" priority="39">
      <dataBar showValue="0">
        <cfvo type="num" val="0"/>
        <cfvo type="num" val="0.1"/>
        <color rgb="FF60497B"/>
      </dataBar>
    </cfRule>
  </conditionalFormatting>
  <conditionalFormatting sqref="B95:C95 B97 B99:C99 B104 B101 B59:C59 B61:C61 B65 B68 E68 B75 B77:C77 B80 B82:C84 B87:C87 C89 B63:C63">
    <cfRule type="dataBar" priority="38">
      <dataBar>
        <cfvo type="num" val="0"/>
        <cfvo type="num" val="1"/>
        <color rgb="FF638EC6"/>
      </dataBar>
    </cfRule>
  </conditionalFormatting>
  <conditionalFormatting sqref="D59">
    <cfRule type="dataBar" priority="37">
      <dataBar>
        <cfvo type="num" val="0"/>
        <cfvo type="num" val="1"/>
        <color rgb="FF638EC6"/>
      </dataBar>
    </cfRule>
  </conditionalFormatting>
  <conditionalFormatting sqref="D61">
    <cfRule type="dataBar" priority="36">
      <dataBar>
        <cfvo type="num" val="0"/>
        <cfvo type="num" val="1"/>
        <color rgb="FF638EC6"/>
      </dataBar>
    </cfRule>
  </conditionalFormatting>
  <conditionalFormatting sqref="E63">
    <cfRule type="dataBar" priority="35">
      <dataBar>
        <cfvo type="num" val="0"/>
        <cfvo type="num" val="1"/>
        <color rgb="FF638EC6"/>
      </dataBar>
    </cfRule>
  </conditionalFormatting>
  <conditionalFormatting sqref="D65">
    <cfRule type="dataBar" priority="34">
      <dataBar>
        <cfvo type="num" val="0"/>
        <cfvo type="num" val="1"/>
        <color rgb="FF638EC6"/>
      </dataBar>
    </cfRule>
  </conditionalFormatting>
  <conditionalFormatting sqref="E65">
    <cfRule type="dataBar" priority="33">
      <dataBar>
        <cfvo type="num" val="0"/>
        <cfvo type="num" val="1"/>
        <color rgb="FF638EC6"/>
      </dataBar>
    </cfRule>
  </conditionalFormatting>
  <conditionalFormatting sqref="C68">
    <cfRule type="dataBar" priority="32">
      <dataBar>
        <cfvo type="num" val="0"/>
        <cfvo type="num" val="1"/>
        <color rgb="FF638EC6"/>
      </dataBar>
    </cfRule>
  </conditionalFormatting>
  <conditionalFormatting sqref="D68">
    <cfRule type="dataBar" priority="31">
      <dataBar>
        <cfvo type="num" val="0"/>
        <cfvo type="num" val="1"/>
        <color rgb="FF638EC6"/>
      </dataBar>
    </cfRule>
  </conditionalFormatting>
  <conditionalFormatting sqref="C75">
    <cfRule type="dataBar" priority="30">
      <dataBar>
        <cfvo type="num" val="0"/>
        <cfvo type="num" val="1"/>
        <color rgb="FF638EC6"/>
      </dataBar>
    </cfRule>
  </conditionalFormatting>
  <conditionalFormatting sqref="D77">
    <cfRule type="dataBar" priority="29">
      <dataBar>
        <cfvo type="num" val="0"/>
        <cfvo type="num" val="1"/>
        <color rgb="FF638EC6"/>
      </dataBar>
    </cfRule>
  </conditionalFormatting>
  <conditionalFormatting sqref="E77">
    <cfRule type="dataBar" priority="28">
      <dataBar>
        <cfvo type="num" val="0"/>
        <cfvo type="num" val="1"/>
        <color rgb="FF638EC6"/>
      </dataBar>
    </cfRule>
  </conditionalFormatting>
  <conditionalFormatting sqref="C80">
    <cfRule type="dataBar" priority="27">
      <dataBar>
        <cfvo type="num" val="0"/>
        <cfvo type="num" val="1"/>
        <color rgb="FF638EC6"/>
      </dataBar>
    </cfRule>
  </conditionalFormatting>
  <conditionalFormatting sqref="D80">
    <cfRule type="dataBar" priority="26">
      <dataBar>
        <cfvo type="num" val="0"/>
        <cfvo type="num" val="1"/>
        <color rgb="FF638EC6"/>
      </dataBar>
    </cfRule>
  </conditionalFormatting>
  <conditionalFormatting sqref="D82">
    <cfRule type="dataBar" priority="25">
      <dataBar>
        <cfvo type="num" val="0"/>
        <cfvo type="num" val="1"/>
        <color rgb="FF638EC6"/>
      </dataBar>
    </cfRule>
  </conditionalFormatting>
  <conditionalFormatting sqref="D84">
    <cfRule type="dataBar" priority="24">
      <dataBar>
        <cfvo type="num" val="0"/>
        <cfvo type="num" val="1"/>
        <color rgb="FF638EC6"/>
      </dataBar>
    </cfRule>
  </conditionalFormatting>
  <conditionalFormatting sqref="D87">
    <cfRule type="dataBar" priority="23">
      <dataBar>
        <cfvo type="num" val="0"/>
        <cfvo type="num" val="1"/>
        <color rgb="FF638EC6"/>
      </dataBar>
    </cfRule>
  </conditionalFormatting>
  <conditionalFormatting sqref="E87">
    <cfRule type="dataBar" priority="22">
      <dataBar>
        <cfvo type="num" val="0"/>
        <cfvo type="num" val="1"/>
        <color rgb="FF638EC6"/>
      </dataBar>
    </cfRule>
  </conditionalFormatting>
  <conditionalFormatting sqref="B89">
    <cfRule type="dataBar" priority="21">
      <dataBar>
        <cfvo type="num" val="0"/>
        <cfvo type="num" val="1"/>
        <color rgb="FF638EC6"/>
      </dataBar>
    </cfRule>
  </conditionalFormatting>
  <conditionalFormatting sqref="D89">
    <cfRule type="dataBar" priority="20">
      <dataBar>
        <cfvo type="num" val="0"/>
        <cfvo type="num" val="1"/>
        <color rgb="FF638EC6"/>
      </dataBar>
    </cfRule>
  </conditionalFormatting>
  <conditionalFormatting sqref="D95">
    <cfRule type="dataBar" priority="19">
      <dataBar>
        <cfvo type="num" val="0"/>
        <cfvo type="num" val="1"/>
        <color rgb="FF638EC6"/>
      </dataBar>
    </cfRule>
  </conditionalFormatting>
  <conditionalFormatting sqref="C97">
    <cfRule type="dataBar" priority="18">
      <dataBar>
        <cfvo type="num" val="0"/>
        <cfvo type="num" val="1"/>
        <color rgb="FF638EC6"/>
      </dataBar>
    </cfRule>
  </conditionalFormatting>
  <conditionalFormatting sqref="D97">
    <cfRule type="dataBar" priority="17">
      <dataBar>
        <cfvo type="num" val="0"/>
        <cfvo type="num" val="1"/>
        <color rgb="FF638EC6"/>
      </dataBar>
    </cfRule>
  </conditionalFormatting>
  <conditionalFormatting sqref="D99">
    <cfRule type="dataBar" priority="16">
      <dataBar>
        <cfvo type="num" val="0"/>
        <cfvo type="num" val="1"/>
        <color rgb="FF638EC6"/>
      </dataBar>
    </cfRule>
  </conditionalFormatting>
  <conditionalFormatting sqref="E98:E99">
    <cfRule type="dataBar" priority="15">
      <dataBar>
        <cfvo type="num" val="0"/>
        <cfvo type="num" val="1"/>
        <color rgb="FF638EC6"/>
      </dataBar>
    </cfRule>
  </conditionalFormatting>
  <conditionalFormatting sqref="C101">
    <cfRule type="dataBar" priority="14">
      <dataBar>
        <cfvo type="num" val="0"/>
        <cfvo type="num" val="1"/>
        <color rgb="FF638EC6"/>
      </dataBar>
    </cfRule>
  </conditionalFormatting>
  <conditionalFormatting sqref="D101">
    <cfRule type="dataBar" priority="13">
      <dataBar>
        <cfvo type="num" val="0"/>
        <cfvo type="num" val="1"/>
        <color rgb="FF638EC6"/>
      </dataBar>
    </cfRule>
  </conditionalFormatting>
  <conditionalFormatting sqref="C104">
    <cfRule type="dataBar" priority="12">
      <dataBar>
        <cfvo type="num" val="0"/>
        <cfvo type="num" val="1"/>
        <color rgb="FF638EC6"/>
      </dataBar>
    </cfRule>
  </conditionalFormatting>
  <conditionalFormatting sqref="D104">
    <cfRule type="dataBar" priority="11">
      <dataBar>
        <cfvo type="num" val="0"/>
        <cfvo type="num" val="1"/>
        <color rgb="FF638EC6"/>
      </dataBar>
    </cfRule>
  </conditionalFormatting>
  <conditionalFormatting sqref="E104">
    <cfRule type="dataBar" priority="10">
      <dataBar>
        <cfvo type="num" val="0"/>
        <cfvo type="num" val="1"/>
        <color rgb="FF638EC6"/>
      </dataBar>
    </cfRule>
  </conditionalFormatting>
  <conditionalFormatting sqref="A109">
    <cfRule type="dataBar" priority="9">
      <dataBar showValue="0">
        <cfvo type="num" val="0"/>
        <cfvo type="num" val="0.1"/>
        <color rgb="FF60497B"/>
      </dataBar>
    </cfRule>
  </conditionalFormatting>
  <conditionalFormatting sqref="A109">
    <cfRule type="dataBar" priority="8">
      <dataBar showValue="0">
        <cfvo type="num" val="0"/>
        <cfvo type="num" val="0.1"/>
        <color rgb="FF60497B"/>
      </dataBar>
    </cfRule>
  </conditionalFormatting>
  <conditionalFormatting sqref="A109">
    <cfRule type="dataBar" priority="7">
      <dataBar showValue="0">
        <cfvo type="num" val="0"/>
        <cfvo type="num" val="0.1"/>
        <color rgb="FF60497B"/>
      </dataBar>
    </cfRule>
  </conditionalFormatting>
  <conditionalFormatting sqref="A109">
    <cfRule type="dataBar" priority="6">
      <dataBar showValue="0">
        <cfvo type="num" val="0"/>
        <cfvo type="num" val="0.1"/>
        <color rgb="FF60497B"/>
      </dataBar>
    </cfRule>
  </conditionalFormatting>
  <conditionalFormatting sqref="A109">
    <cfRule type="dataBar" priority="5">
      <dataBar showValue="0">
        <cfvo type="num" val="0"/>
        <cfvo type="num" val="0.1"/>
        <color rgb="FF60497B"/>
      </dataBar>
    </cfRule>
  </conditionalFormatting>
  <conditionalFormatting sqref="A109">
    <cfRule type="dataBar" priority="4">
      <dataBar showValue="0">
        <cfvo type="num" val="0"/>
        <cfvo type="num" val="0.1"/>
        <color rgb="FF60497B"/>
      </dataBar>
    </cfRule>
  </conditionalFormatting>
  <conditionalFormatting sqref="A109">
    <cfRule type="dataBar" priority="3">
      <dataBar showValue="0">
        <cfvo type="num" val="0"/>
        <cfvo type="num" val="0.1"/>
        <color rgb="FF60497B"/>
      </dataBar>
    </cfRule>
  </conditionalFormatting>
  <conditionalFormatting sqref="A109">
    <cfRule type="dataBar" priority="2">
      <dataBar showValue="0">
        <cfvo type="num" val="0"/>
        <cfvo type="num" val="0.1"/>
        <color rgb="FF60497B"/>
      </dataBar>
    </cfRule>
  </conditionalFormatting>
  <conditionalFormatting sqref="A110">
    <cfRule type="dataBar" priority="1">
      <dataBar showValue="0">
        <cfvo type="num" val="0"/>
        <cfvo type="num" val="0.1"/>
        <color rgb="FF60497B"/>
      </dataBar>
    </cfRule>
  </conditionalFormatting>
  <hyperlinks>
    <hyperlink ref="C70:E70" location="'R 5 a 20 Pequeña'!A113" display="Enfoque de Organizaciones Inteligentes"/>
    <hyperlink ref="C91:E91" location="'R 5 a 20 Pequeña'!A201" display="Enfoque de Organizaciones Rentables"/>
    <hyperlink ref="C106:E106" location="'R 5 a 20 Pequeña'!A277" display="Enfoque de Organizaciones Profesionales"/>
  </hyperlinks>
  <pageMargins left="0.62992125984251968" right="0.57999999999999996" top="0.59" bottom="0.56000000000000005" header="0.31496062992125984" footer="0.31496062992125984"/>
  <pageSetup scale="85" orientation="portrait" r:id="rId1"/>
  <headerFooter differentFirst="1">
    <oddHeader>&amp;L&amp;P&amp;C&amp;"-,Negrita"REPORTE DE RESULTADOS DEL CUESTIONARIO&amp;R&amp;D</oddHeader>
    <evenFooter>&amp;L&amp;G</evenFooter>
  </headerFooter>
  <drawing r:id="rId2"/>
  <legacyDrawingHF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1"/>
  <dimension ref="A1:Z430"/>
  <sheetViews>
    <sheetView showGridLines="0" showRowColHeaders="0" topLeftCell="G394" zoomScale="90" zoomScaleNormal="90" workbookViewId="0">
      <selection activeCell="G1" sqref="G1"/>
    </sheetView>
  </sheetViews>
  <sheetFormatPr baseColWidth="10" defaultColWidth="0" defaultRowHeight="0" customHeight="1" zeroHeight="1" x14ac:dyDescent="0.25"/>
  <cols>
    <col min="1" max="1" width="37.7109375" hidden="1" customWidth="1"/>
    <col min="2" max="2" width="3.5703125" hidden="1" customWidth="1"/>
    <col min="3" max="3" width="9.85546875" hidden="1" customWidth="1"/>
    <col min="4" max="4" width="6.42578125" hidden="1" customWidth="1"/>
    <col min="5" max="5" width="6.28515625" hidden="1" customWidth="1"/>
    <col min="6" max="6" width="3.140625" hidden="1" customWidth="1"/>
    <col min="7" max="7" width="2.7109375" customWidth="1"/>
    <col min="8" max="8" width="11.42578125" style="153" customWidth="1"/>
    <col min="9" max="18" width="11.42578125" customWidth="1"/>
    <col min="19" max="19" width="12.28515625" bestFit="1" customWidth="1"/>
    <col min="20" max="20" width="11.42578125" style="580" customWidth="1"/>
    <col min="21" max="21" width="11.42578125" style="575" hidden="1" customWidth="1"/>
    <col min="22" max="22" width="12.7109375" style="218" hidden="1" customWidth="1"/>
    <col min="23" max="25" width="11.42578125" style="218" hidden="1" customWidth="1"/>
    <col min="26" max="26" width="11.42578125" style="220" hidden="1" customWidth="1"/>
    <col min="27" max="16384" width="11.42578125" hidden="1"/>
  </cols>
  <sheetData>
    <row r="1" spans="1:26" ht="41.25" customHeight="1" x14ac:dyDescent="0.25">
      <c r="A1" s="88"/>
      <c r="B1" s="88"/>
      <c r="C1" s="88"/>
      <c r="D1" s="88"/>
      <c r="E1" s="88"/>
      <c r="F1" s="89"/>
      <c r="G1" s="90"/>
      <c r="H1" s="89"/>
      <c r="I1" s="89"/>
      <c r="J1" s="90"/>
      <c r="K1" s="90"/>
      <c r="L1" s="90"/>
      <c r="M1" s="90"/>
      <c r="N1" s="90"/>
      <c r="O1" s="90"/>
      <c r="P1" s="90"/>
      <c r="Q1" s="90"/>
      <c r="R1" s="90"/>
      <c r="S1" s="90"/>
    </row>
    <row r="2" spans="1:26" ht="30.75" customHeight="1" thickBot="1" x14ac:dyDescent="0.3">
      <c r="A2" s="88"/>
      <c r="B2" s="88"/>
      <c r="C2" s="88"/>
      <c r="D2" s="88"/>
      <c r="E2" s="88"/>
      <c r="F2" s="89"/>
      <c r="G2" s="90"/>
      <c r="H2" s="715" t="s">
        <v>115</v>
      </c>
      <c r="I2" s="715"/>
      <c r="J2" s="715"/>
      <c r="K2" s="715"/>
      <c r="L2" s="715"/>
      <c r="M2" s="715"/>
      <c r="N2" s="715"/>
      <c r="O2" s="715"/>
      <c r="P2" s="715"/>
      <c r="Q2" s="715"/>
      <c r="R2" s="715"/>
      <c r="S2" s="716"/>
    </row>
    <row r="3" spans="1:26" ht="7.5" customHeight="1" thickTop="1" x14ac:dyDescent="0.25">
      <c r="A3" s="88"/>
      <c r="B3" s="88"/>
      <c r="C3" s="88"/>
      <c r="D3" s="88"/>
      <c r="E3" s="88"/>
      <c r="F3" s="91"/>
      <c r="G3" s="90"/>
      <c r="H3" s="89"/>
      <c r="I3" s="89"/>
      <c r="J3" s="92"/>
      <c r="K3" s="90"/>
      <c r="L3" s="90"/>
      <c r="M3" s="90"/>
      <c r="N3" s="90"/>
      <c r="O3" s="90"/>
      <c r="P3" s="90"/>
      <c r="Q3" s="90"/>
      <c r="R3" s="93"/>
      <c r="S3" s="90"/>
    </row>
    <row r="4" spans="1:26" ht="87" customHeight="1" thickBot="1" x14ac:dyDescent="0.4">
      <c r="A4" s="88"/>
      <c r="B4" s="88"/>
      <c r="C4" s="88"/>
      <c r="D4" s="88"/>
      <c r="E4" s="88"/>
      <c r="F4" s="89"/>
      <c r="G4" s="90"/>
      <c r="H4" s="651" t="s">
        <v>116</v>
      </c>
      <c r="I4" s="789"/>
      <c r="J4" s="789"/>
      <c r="K4" s="789"/>
      <c r="L4" s="789"/>
      <c r="M4" s="789"/>
      <c r="N4" s="789"/>
      <c r="O4" s="789"/>
      <c r="P4" s="789"/>
      <c r="Q4" s="789"/>
      <c r="R4" s="789"/>
      <c r="S4" s="790"/>
      <c r="Y4" s="221">
        <f>SUM(Y11:Y142)</f>
        <v>0</v>
      </c>
      <c r="Z4" s="222">
        <f>AVERAGE(Z11:Z142)</f>
        <v>0</v>
      </c>
    </row>
    <row r="5" spans="1:26" ht="7.5" customHeight="1" thickTop="1" x14ac:dyDescent="0.25">
      <c r="A5" s="236"/>
      <c r="B5" s="236"/>
      <c r="C5" s="236"/>
      <c r="D5" s="236"/>
      <c r="E5" s="236"/>
      <c r="F5" s="31"/>
      <c r="G5" s="94"/>
      <c r="H5" s="95"/>
      <c r="I5" s="95"/>
      <c r="J5" s="94"/>
      <c r="K5" s="94"/>
      <c r="L5" s="94"/>
      <c r="M5" s="94"/>
      <c r="N5" s="94"/>
      <c r="O5" s="94"/>
      <c r="P5" s="94"/>
      <c r="Q5" s="94"/>
      <c r="R5" s="94"/>
      <c r="S5" s="94"/>
    </row>
    <row r="6" spans="1:26" ht="22.5" customHeight="1" thickBot="1" x14ac:dyDescent="0.3">
      <c r="A6" s="88"/>
      <c r="B6" s="88"/>
      <c r="C6" s="88"/>
      <c r="D6" s="88"/>
      <c r="E6" s="88"/>
      <c r="F6" s="89"/>
      <c r="G6" s="90"/>
      <c r="H6" s="791" t="s">
        <v>117</v>
      </c>
      <c r="I6" s="792"/>
      <c r="J6" s="703" t="s">
        <v>118</v>
      </c>
      <c r="K6" s="795"/>
      <c r="L6" s="795"/>
      <c r="M6" s="795"/>
      <c r="N6" s="795"/>
      <c r="O6" s="795"/>
      <c r="P6" s="795"/>
      <c r="Q6" s="795"/>
      <c r="R6" s="795"/>
      <c r="S6" s="796"/>
      <c r="V6" s="373" t="s">
        <v>945</v>
      </c>
      <c r="W6" s="252">
        <f>(U11+U13+U24)/3</f>
        <v>1</v>
      </c>
    </row>
    <row r="7" spans="1:26" ht="7.5" customHeight="1" thickTop="1" x14ac:dyDescent="0.25">
      <c r="A7" s="88"/>
      <c r="B7" s="88"/>
      <c r="C7" s="88"/>
      <c r="D7" s="88"/>
      <c r="E7" s="88"/>
      <c r="F7" s="89"/>
      <c r="G7" s="90"/>
      <c r="H7" s="89"/>
      <c r="I7" s="89"/>
      <c r="J7" s="92"/>
      <c r="K7" s="90"/>
      <c r="L7" s="90"/>
      <c r="M7" s="90"/>
      <c r="N7" s="90"/>
      <c r="O7" s="90"/>
      <c r="P7" s="90"/>
      <c r="Q7" s="90"/>
      <c r="R7" s="93"/>
      <c r="S7" s="90"/>
    </row>
    <row r="8" spans="1:26" ht="101.25" customHeight="1" thickBot="1" x14ac:dyDescent="0.3">
      <c r="A8" s="88"/>
      <c r="B8" s="88"/>
      <c r="C8" s="88"/>
      <c r="D8" s="88"/>
      <c r="E8" s="88"/>
      <c r="F8" s="89"/>
      <c r="G8" s="90"/>
      <c r="H8" s="659" t="s">
        <v>119</v>
      </c>
      <c r="I8" s="786"/>
      <c r="J8" s="786"/>
      <c r="K8" s="786"/>
      <c r="L8" s="786"/>
      <c r="M8" s="786"/>
      <c r="N8" s="786"/>
      <c r="O8" s="786"/>
      <c r="P8" s="786"/>
      <c r="Q8" s="786"/>
      <c r="R8" s="786"/>
      <c r="S8" s="787"/>
    </row>
    <row r="9" spans="1:26" ht="7.5" customHeight="1" thickTop="1" x14ac:dyDescent="0.25">
      <c r="A9" s="88"/>
      <c r="B9" s="88"/>
      <c r="C9" s="88"/>
      <c r="D9" s="88"/>
      <c r="E9" s="88"/>
      <c r="F9" s="91"/>
      <c r="G9" s="90"/>
      <c r="H9" s="89"/>
      <c r="I9" s="89"/>
      <c r="J9" s="92"/>
      <c r="K9" s="90"/>
      <c r="L9" s="90"/>
      <c r="M9" s="90"/>
      <c r="N9" s="90"/>
      <c r="O9" s="90"/>
      <c r="P9" s="90"/>
      <c r="Q9" s="90"/>
      <c r="R9" s="93"/>
      <c r="S9" s="90"/>
    </row>
    <row r="10" spans="1:26" ht="41.25" customHeight="1" thickBot="1" x14ac:dyDescent="0.3">
      <c r="A10" s="96" t="s">
        <v>112</v>
      </c>
      <c r="B10" s="88"/>
      <c r="C10" s="236"/>
      <c r="D10" s="236"/>
      <c r="E10" s="236"/>
      <c r="F10" s="97"/>
      <c r="G10" s="90"/>
      <c r="H10" s="35" t="s">
        <v>120</v>
      </c>
      <c r="I10" s="35" t="s">
        <v>946</v>
      </c>
      <c r="J10" s="36" t="s">
        <v>121</v>
      </c>
      <c r="K10" s="98"/>
      <c r="L10" s="98"/>
      <c r="M10" s="98"/>
      <c r="N10" s="98"/>
      <c r="O10" s="98"/>
      <c r="P10" s="98"/>
      <c r="Q10" s="98"/>
      <c r="R10" s="93"/>
      <c r="S10" s="35" t="s">
        <v>122</v>
      </c>
      <c r="V10" s="210" t="s">
        <v>825</v>
      </c>
      <c r="W10" s="211" t="s">
        <v>826</v>
      </c>
      <c r="X10" s="211" t="s">
        <v>827</v>
      </c>
      <c r="Y10" s="212" t="s">
        <v>828</v>
      </c>
      <c r="Z10" s="223" t="s">
        <v>863</v>
      </c>
    </row>
    <row r="11" spans="1:26" ht="41.25" customHeight="1" thickTop="1" thickBot="1" x14ac:dyDescent="0.3">
      <c r="A11" s="99" t="s">
        <v>123</v>
      </c>
      <c r="B11" s="100"/>
      <c r="C11" s="101" t="s">
        <v>124</v>
      </c>
      <c r="D11" s="101" t="s">
        <v>125</v>
      </c>
      <c r="E11" s="101" t="s">
        <v>126</v>
      </c>
      <c r="F11" s="101" t="s">
        <v>127</v>
      </c>
      <c r="G11" s="90"/>
      <c r="H11" s="40" t="s">
        <v>128</v>
      </c>
      <c r="I11" s="102" t="s">
        <v>129</v>
      </c>
      <c r="J11" s="710" t="s">
        <v>130</v>
      </c>
      <c r="K11" s="711"/>
      <c r="L11" s="711"/>
      <c r="M11" s="711"/>
      <c r="N11" s="711"/>
      <c r="O11" s="711"/>
      <c r="P11" s="711"/>
      <c r="Q11" s="711"/>
      <c r="R11" s="231"/>
      <c r="S11" s="103"/>
      <c r="T11" s="580">
        <v>1</v>
      </c>
      <c r="U11" s="575">
        <f>T11</f>
        <v>1</v>
      </c>
      <c r="V11" s="218" t="b">
        <v>0</v>
      </c>
      <c r="W11" s="213">
        <f>IF(V11=TRUE,$X$11,0)</f>
        <v>0</v>
      </c>
      <c r="X11" s="218">
        <v>1</v>
      </c>
      <c r="Y11" s="221">
        <f>SUM(W11)</f>
        <v>0</v>
      </c>
      <c r="Z11" s="220">
        <f>Y11/1</f>
        <v>0</v>
      </c>
    </row>
    <row r="12" spans="1:26" ht="41.25" customHeight="1" thickTop="1" thickBot="1" x14ac:dyDescent="0.3">
      <c r="A12" s="99" t="s">
        <v>123</v>
      </c>
      <c r="B12" s="88"/>
      <c r="C12" s="104"/>
      <c r="D12" s="236"/>
      <c r="E12" s="236"/>
      <c r="F12" s="105"/>
      <c r="G12" s="90"/>
      <c r="H12" s="44" t="s">
        <v>131</v>
      </c>
      <c r="I12" s="106" t="s">
        <v>132</v>
      </c>
      <c r="J12" s="908" t="s">
        <v>133</v>
      </c>
      <c r="K12" s="803"/>
      <c r="L12" s="803"/>
      <c r="M12" s="803"/>
      <c r="N12" s="803"/>
      <c r="O12" s="803"/>
      <c r="P12" s="803"/>
      <c r="Q12" s="803"/>
      <c r="R12" s="107"/>
      <c r="S12" s="108"/>
      <c r="V12" s="472" t="b">
        <f>IF(AND(V13=TRUE,V14=TRUE,V15=TRUE,V16=TRUE,V17=TRUE,V18=TRUE,V19=TRUE,V20=TRUE),TRUE,FALSE)</f>
        <v>0</v>
      </c>
    </row>
    <row r="13" spans="1:26" ht="41.25" customHeight="1" thickTop="1" thickBot="1" x14ac:dyDescent="0.3">
      <c r="A13" s="99" t="s">
        <v>391</v>
      </c>
      <c r="B13" s="100"/>
      <c r="C13" s="101" t="s">
        <v>124</v>
      </c>
      <c r="D13" s="101" t="s">
        <v>125</v>
      </c>
      <c r="E13" s="101" t="s">
        <v>126</v>
      </c>
      <c r="F13" s="101" t="s">
        <v>127</v>
      </c>
      <c r="G13" s="90"/>
      <c r="H13" s="44" t="s">
        <v>131</v>
      </c>
      <c r="I13" s="109" t="s">
        <v>219</v>
      </c>
      <c r="J13" s="897" t="s">
        <v>982</v>
      </c>
      <c r="K13" s="898"/>
      <c r="L13" s="898"/>
      <c r="M13" s="898"/>
      <c r="N13" s="898"/>
      <c r="O13" s="898"/>
      <c r="P13" s="898"/>
      <c r="Q13" s="898"/>
      <c r="R13" s="93"/>
      <c r="S13" s="103"/>
      <c r="T13" s="588">
        <f>1/9</f>
        <v>0.1111111111111111</v>
      </c>
      <c r="U13" s="575">
        <f>T13+T14+T15+T16+T17+T18+T19+T20+T21</f>
        <v>1.0000000000000002</v>
      </c>
      <c r="V13" s="218" t="b">
        <v>0</v>
      </c>
      <c r="W13" s="213">
        <f t="shared" ref="W13:W21" si="0">IF(V13=TRUE,$X$13,0)</f>
        <v>0</v>
      </c>
      <c r="X13" s="218">
        <v>0.1111111111111111</v>
      </c>
      <c r="Y13" s="221">
        <f>SUM(W13:W21)</f>
        <v>0</v>
      </c>
      <c r="Z13" s="220">
        <f>Y13/1</f>
        <v>0</v>
      </c>
    </row>
    <row r="14" spans="1:26" ht="67.5" customHeight="1" thickTop="1" thickBot="1" x14ac:dyDescent="0.3">
      <c r="A14" s="99" t="s">
        <v>123</v>
      </c>
      <c r="B14" s="100"/>
      <c r="C14" s="101" t="s">
        <v>124</v>
      </c>
      <c r="D14" s="101" t="s">
        <v>125</v>
      </c>
      <c r="E14" s="101" t="s">
        <v>126</v>
      </c>
      <c r="F14" s="101" t="s">
        <v>127</v>
      </c>
      <c r="G14" s="90"/>
      <c r="H14" s="44" t="s">
        <v>131</v>
      </c>
      <c r="I14" s="109" t="s">
        <v>134</v>
      </c>
      <c r="J14" s="897" t="s">
        <v>948</v>
      </c>
      <c r="K14" s="898"/>
      <c r="L14" s="898"/>
      <c r="M14" s="898"/>
      <c r="N14" s="898"/>
      <c r="O14" s="898"/>
      <c r="P14" s="898"/>
      <c r="Q14" s="898"/>
      <c r="R14" s="93"/>
      <c r="S14" s="103"/>
      <c r="T14" s="580">
        <f t="shared" ref="T14:T21" si="1">1/9</f>
        <v>0.1111111111111111</v>
      </c>
      <c r="V14" s="218" t="b">
        <v>0</v>
      </c>
      <c r="W14" s="213">
        <f t="shared" si="0"/>
        <v>0</v>
      </c>
    </row>
    <row r="15" spans="1:26" ht="41.25" customHeight="1" thickTop="1" thickBot="1" x14ac:dyDescent="0.3">
      <c r="A15" s="99" t="s">
        <v>391</v>
      </c>
      <c r="B15" s="100"/>
      <c r="C15" s="101" t="s">
        <v>124</v>
      </c>
      <c r="D15" s="101" t="s">
        <v>125</v>
      </c>
      <c r="E15" s="101" t="s">
        <v>126</v>
      </c>
      <c r="F15" s="101" t="s">
        <v>127</v>
      </c>
      <c r="G15" s="90"/>
      <c r="H15" s="44" t="s">
        <v>131</v>
      </c>
      <c r="I15" s="109" t="s">
        <v>220</v>
      </c>
      <c r="J15" s="804" t="s">
        <v>983</v>
      </c>
      <c r="K15" s="898"/>
      <c r="L15" s="898"/>
      <c r="M15" s="898"/>
      <c r="N15" s="898"/>
      <c r="O15" s="898"/>
      <c r="P15" s="898"/>
      <c r="Q15" s="898"/>
      <c r="R15" s="93"/>
      <c r="S15" s="103"/>
      <c r="T15" s="580">
        <f t="shared" si="1"/>
        <v>0.1111111111111111</v>
      </c>
      <c r="V15" s="218" t="b">
        <v>0</v>
      </c>
      <c r="W15" s="213">
        <f t="shared" si="0"/>
        <v>0</v>
      </c>
    </row>
    <row r="16" spans="1:26" ht="41.25" customHeight="1" thickTop="1" thickBot="1" x14ac:dyDescent="0.3">
      <c r="A16" s="99" t="s">
        <v>391</v>
      </c>
      <c r="B16" s="100"/>
      <c r="C16" s="101" t="s">
        <v>124</v>
      </c>
      <c r="D16" s="101" t="s">
        <v>125</v>
      </c>
      <c r="E16" s="101" t="s">
        <v>126</v>
      </c>
      <c r="F16" s="101" t="s">
        <v>127</v>
      </c>
      <c r="G16" s="90"/>
      <c r="H16" s="44" t="s">
        <v>131</v>
      </c>
      <c r="I16" s="109" t="s">
        <v>349</v>
      </c>
      <c r="J16" s="906" t="s">
        <v>984</v>
      </c>
      <c r="K16" s="892"/>
      <c r="L16" s="892"/>
      <c r="M16" s="892"/>
      <c r="N16" s="892"/>
      <c r="O16" s="892"/>
      <c r="P16" s="892"/>
      <c r="Q16" s="892"/>
      <c r="R16" s="93"/>
      <c r="S16" s="103"/>
      <c r="T16" s="580">
        <f t="shared" si="1"/>
        <v>0.1111111111111111</v>
      </c>
      <c r="V16" s="218" t="b">
        <v>0</v>
      </c>
      <c r="W16" s="213">
        <f t="shared" si="0"/>
        <v>0</v>
      </c>
    </row>
    <row r="17" spans="1:26" ht="41.25" customHeight="1" thickTop="1" thickBot="1" x14ac:dyDescent="0.3">
      <c r="A17" s="99" t="s">
        <v>391</v>
      </c>
      <c r="B17" s="100"/>
      <c r="C17" s="101" t="s">
        <v>124</v>
      </c>
      <c r="D17" s="101" t="s">
        <v>125</v>
      </c>
      <c r="E17" s="101" t="s">
        <v>126</v>
      </c>
      <c r="F17" s="101" t="s">
        <v>127</v>
      </c>
      <c r="G17" s="90"/>
      <c r="H17" s="44" t="s">
        <v>131</v>
      </c>
      <c r="I17" s="109" t="s">
        <v>350</v>
      </c>
      <c r="J17" s="804" t="s">
        <v>985</v>
      </c>
      <c r="K17" s="805"/>
      <c r="L17" s="805"/>
      <c r="M17" s="805"/>
      <c r="N17" s="805"/>
      <c r="O17" s="805"/>
      <c r="P17" s="805"/>
      <c r="Q17" s="805"/>
      <c r="R17" s="93"/>
      <c r="S17" s="103"/>
      <c r="T17" s="580">
        <f t="shared" si="1"/>
        <v>0.1111111111111111</v>
      </c>
      <c r="V17" s="218" t="b">
        <v>0</v>
      </c>
      <c r="W17" s="213">
        <f t="shared" si="0"/>
        <v>0</v>
      </c>
    </row>
    <row r="18" spans="1:26" ht="48.75" customHeight="1" thickTop="1" thickBot="1" x14ac:dyDescent="0.3">
      <c r="A18" s="99" t="s">
        <v>391</v>
      </c>
      <c r="B18" s="100"/>
      <c r="C18" s="101" t="s">
        <v>124</v>
      </c>
      <c r="D18" s="101" t="s">
        <v>125</v>
      </c>
      <c r="E18" s="101" t="s">
        <v>126</v>
      </c>
      <c r="F18" s="101" t="s">
        <v>127</v>
      </c>
      <c r="G18" s="90"/>
      <c r="H18" s="44" t="s">
        <v>131</v>
      </c>
      <c r="I18" s="109" t="s">
        <v>351</v>
      </c>
      <c r="J18" s="804" t="s">
        <v>986</v>
      </c>
      <c r="K18" s="805"/>
      <c r="L18" s="805"/>
      <c r="M18" s="805"/>
      <c r="N18" s="805"/>
      <c r="O18" s="805"/>
      <c r="P18" s="805"/>
      <c r="Q18" s="805"/>
      <c r="R18" s="93"/>
      <c r="S18" s="103"/>
      <c r="T18" s="580">
        <f t="shared" si="1"/>
        <v>0.1111111111111111</v>
      </c>
      <c r="V18" s="218" t="b">
        <v>0</v>
      </c>
      <c r="W18" s="213">
        <f t="shared" si="0"/>
        <v>0</v>
      </c>
    </row>
    <row r="19" spans="1:26" ht="48.75" customHeight="1" thickTop="1" thickBot="1" x14ac:dyDescent="0.3">
      <c r="A19" s="99" t="s">
        <v>391</v>
      </c>
      <c r="B19" s="100"/>
      <c r="C19" s="116"/>
      <c r="D19" s="101" t="s">
        <v>125</v>
      </c>
      <c r="E19" s="101" t="s">
        <v>126</v>
      </c>
      <c r="F19" s="101" t="s">
        <v>127</v>
      </c>
      <c r="G19" s="90"/>
      <c r="H19" s="44" t="s">
        <v>131</v>
      </c>
      <c r="I19" s="109" t="s">
        <v>392</v>
      </c>
      <c r="J19" s="897" t="s">
        <v>997</v>
      </c>
      <c r="K19" s="898"/>
      <c r="L19" s="898"/>
      <c r="M19" s="898"/>
      <c r="N19" s="898"/>
      <c r="O19" s="898"/>
      <c r="P19" s="898"/>
      <c r="Q19" s="898"/>
      <c r="R19" s="93"/>
      <c r="S19" s="103"/>
      <c r="T19" s="580">
        <f t="shared" si="1"/>
        <v>0.1111111111111111</v>
      </c>
      <c r="V19" s="218" t="b">
        <v>0</v>
      </c>
      <c r="W19" s="213">
        <f t="shared" si="0"/>
        <v>0</v>
      </c>
    </row>
    <row r="20" spans="1:26" ht="41.25" customHeight="1" thickTop="1" thickBot="1" x14ac:dyDescent="0.3">
      <c r="A20" s="99" t="s">
        <v>391</v>
      </c>
      <c r="B20" s="100"/>
      <c r="C20" s="101" t="s">
        <v>124</v>
      </c>
      <c r="D20" s="101" t="s">
        <v>125</v>
      </c>
      <c r="E20" s="101" t="s">
        <v>126</v>
      </c>
      <c r="F20" s="101" t="s">
        <v>127</v>
      </c>
      <c r="G20" s="90"/>
      <c r="H20" s="44" t="s">
        <v>131</v>
      </c>
      <c r="I20" s="109" t="s">
        <v>353</v>
      </c>
      <c r="J20" s="897" t="s">
        <v>987</v>
      </c>
      <c r="K20" s="898"/>
      <c r="L20" s="898"/>
      <c r="M20" s="898"/>
      <c r="N20" s="898"/>
      <c r="O20" s="898"/>
      <c r="P20" s="898"/>
      <c r="Q20" s="898"/>
      <c r="R20" s="93"/>
      <c r="S20" s="103"/>
      <c r="T20" s="580">
        <f t="shared" si="1"/>
        <v>0.1111111111111111</v>
      </c>
      <c r="V20" s="218" t="b">
        <v>0</v>
      </c>
      <c r="W20" s="213">
        <f t="shared" si="0"/>
        <v>0</v>
      </c>
    </row>
    <row r="21" spans="1:26" ht="41.25" customHeight="1" thickTop="1" thickBot="1" x14ac:dyDescent="0.3">
      <c r="A21" s="99" t="s">
        <v>391</v>
      </c>
      <c r="B21" s="100"/>
      <c r="C21" s="116"/>
      <c r="D21" s="116"/>
      <c r="E21" s="101" t="s">
        <v>126</v>
      </c>
      <c r="F21" s="101" t="s">
        <v>127</v>
      </c>
      <c r="G21" s="90"/>
      <c r="H21" s="44" t="s">
        <v>131</v>
      </c>
      <c r="I21" s="106" t="s">
        <v>272</v>
      </c>
      <c r="J21" s="923" t="s">
        <v>1003</v>
      </c>
      <c r="K21" s="924"/>
      <c r="L21" s="924"/>
      <c r="M21" s="924"/>
      <c r="N21" s="924"/>
      <c r="O21" s="924"/>
      <c r="P21" s="924"/>
      <c r="Q21" s="924"/>
      <c r="R21" s="142"/>
      <c r="S21" s="103"/>
      <c r="T21" s="580">
        <f t="shared" si="1"/>
        <v>0.1111111111111111</v>
      </c>
      <c r="V21" s="218" t="b">
        <v>0</v>
      </c>
      <c r="W21" s="213">
        <f t="shared" si="0"/>
        <v>0</v>
      </c>
    </row>
    <row r="22" spans="1:26" ht="41.25" customHeight="1" thickTop="1" thickBot="1" x14ac:dyDescent="0.3">
      <c r="A22" s="99" t="s">
        <v>425</v>
      </c>
      <c r="B22" s="88"/>
      <c r="C22" s="236"/>
      <c r="D22" s="236"/>
      <c r="E22" s="236"/>
      <c r="F22" s="105"/>
      <c r="G22" s="90"/>
      <c r="H22" s="44" t="s">
        <v>250</v>
      </c>
      <c r="I22" s="102" t="s">
        <v>321</v>
      </c>
      <c r="J22" s="806" t="s">
        <v>426</v>
      </c>
      <c r="K22" s="803"/>
      <c r="L22" s="803"/>
      <c r="M22" s="803"/>
      <c r="N22" s="803"/>
      <c r="O22" s="803"/>
      <c r="P22" s="803"/>
      <c r="Q22" s="803"/>
      <c r="R22" s="107"/>
      <c r="S22" s="151"/>
      <c r="V22" s="472" t="b">
        <f>IF(AND(V23=TRUE,V31=TRUE),TRUE, FALSE)</f>
        <v>0</v>
      </c>
    </row>
    <row r="23" spans="1:26" ht="41.25" customHeight="1" thickTop="1" thickBot="1" x14ac:dyDescent="0.3">
      <c r="A23" s="99" t="s">
        <v>425</v>
      </c>
      <c r="B23" s="88"/>
      <c r="C23" s="236"/>
      <c r="D23" s="104"/>
      <c r="E23" s="236"/>
      <c r="F23" s="105"/>
      <c r="G23" s="90"/>
      <c r="H23" s="44" t="s">
        <v>250</v>
      </c>
      <c r="I23" s="114"/>
      <c r="J23" s="932" t="s">
        <v>427</v>
      </c>
      <c r="K23" s="932"/>
      <c r="L23" s="932"/>
      <c r="M23" s="932"/>
      <c r="N23" s="932"/>
      <c r="O23" s="932"/>
      <c r="P23" s="932"/>
      <c r="Q23" s="932"/>
      <c r="R23" s="93"/>
      <c r="S23" s="123"/>
      <c r="V23" s="472" t="b">
        <f>IF(AND(V24=TRUE,V25=TRUE,V26=TRUE,V27=TRUE,V28=TRUE,V29=TRUE,V30=TRUE),TRUE, FALSE)</f>
        <v>0</v>
      </c>
    </row>
    <row r="24" spans="1:26" ht="45" customHeight="1" thickTop="1" thickBot="1" x14ac:dyDescent="0.3">
      <c r="A24" s="99" t="s">
        <v>425</v>
      </c>
      <c r="B24" s="100"/>
      <c r="C24" s="236"/>
      <c r="D24" s="101" t="s">
        <v>125</v>
      </c>
      <c r="E24" s="101" t="s">
        <v>126</v>
      </c>
      <c r="F24" s="101" t="s">
        <v>127</v>
      </c>
      <c r="G24" s="90"/>
      <c r="H24" s="44" t="s">
        <v>250</v>
      </c>
      <c r="I24" s="114" t="s">
        <v>322</v>
      </c>
      <c r="J24" s="934" t="s">
        <v>428</v>
      </c>
      <c r="K24" s="934"/>
      <c r="L24" s="934"/>
      <c r="M24" s="934"/>
      <c r="N24" s="934"/>
      <c r="O24" s="934"/>
      <c r="P24" s="934"/>
      <c r="Q24" s="934"/>
      <c r="R24" s="93"/>
      <c r="S24" s="103"/>
      <c r="T24" s="580">
        <f>1/9</f>
        <v>0.1111111111111111</v>
      </c>
      <c r="U24" s="575">
        <f>T24+T25+T26+T27+T28+T29+T30+T32+T33</f>
        <v>1.0000000000000002</v>
      </c>
      <c r="V24" s="218" t="b">
        <v>0</v>
      </c>
      <c r="W24" s="213">
        <f t="shared" ref="W24:W30" si="2">IF(V24=TRUE,$X$24,0)</f>
        <v>0</v>
      </c>
      <c r="X24" s="218">
        <v>0.1111111111111111</v>
      </c>
      <c r="Y24" s="221">
        <f>SUM(W24:W33)</f>
        <v>0</v>
      </c>
      <c r="Z24" s="220">
        <f>Y24/1</f>
        <v>0</v>
      </c>
    </row>
    <row r="25" spans="1:26" ht="41.25" customHeight="1" thickTop="1" thickBot="1" x14ac:dyDescent="0.3">
      <c r="A25" s="99" t="s">
        <v>425</v>
      </c>
      <c r="B25" s="100"/>
      <c r="C25" s="236"/>
      <c r="D25" s="101" t="s">
        <v>125</v>
      </c>
      <c r="E25" s="101" t="s">
        <v>126</v>
      </c>
      <c r="F25" s="101" t="s">
        <v>127</v>
      </c>
      <c r="G25" s="90"/>
      <c r="H25" s="44" t="s">
        <v>250</v>
      </c>
      <c r="I25" s="114" t="s">
        <v>429</v>
      </c>
      <c r="J25" s="899" t="s">
        <v>430</v>
      </c>
      <c r="K25" s="899"/>
      <c r="L25" s="899"/>
      <c r="M25" s="899"/>
      <c r="N25" s="899"/>
      <c r="O25" s="899"/>
      <c r="P25" s="899"/>
      <c r="Q25" s="899"/>
      <c r="R25" s="93"/>
      <c r="S25" s="103"/>
      <c r="T25" s="580">
        <f t="shared" ref="T25:T33" si="3">1/9</f>
        <v>0.1111111111111111</v>
      </c>
      <c r="V25" s="218" t="b">
        <v>0</v>
      </c>
      <c r="W25" s="213">
        <f t="shared" si="2"/>
        <v>0</v>
      </c>
    </row>
    <row r="26" spans="1:26" ht="41.25" customHeight="1" thickTop="1" thickBot="1" x14ac:dyDescent="0.3">
      <c r="A26" s="99" t="s">
        <v>425</v>
      </c>
      <c r="B26" s="100"/>
      <c r="C26" s="236"/>
      <c r="D26" s="101" t="s">
        <v>125</v>
      </c>
      <c r="E26" s="101" t="s">
        <v>126</v>
      </c>
      <c r="F26" s="101" t="s">
        <v>127</v>
      </c>
      <c r="G26" s="90"/>
      <c r="H26" s="44" t="s">
        <v>250</v>
      </c>
      <c r="I26" s="114" t="s">
        <v>431</v>
      </c>
      <c r="J26" s="899" t="s">
        <v>432</v>
      </c>
      <c r="K26" s="899"/>
      <c r="L26" s="899"/>
      <c r="M26" s="899"/>
      <c r="N26" s="899"/>
      <c r="O26" s="899"/>
      <c r="P26" s="899"/>
      <c r="Q26" s="899"/>
      <c r="R26" s="93"/>
      <c r="S26" s="103"/>
      <c r="T26" s="580">
        <f t="shared" si="3"/>
        <v>0.1111111111111111</v>
      </c>
      <c r="V26" s="218" t="b">
        <v>0</v>
      </c>
      <c r="W26" s="213">
        <f t="shared" si="2"/>
        <v>0</v>
      </c>
    </row>
    <row r="27" spans="1:26" ht="41.25" customHeight="1" thickTop="1" thickBot="1" x14ac:dyDescent="0.3">
      <c r="A27" s="99" t="s">
        <v>425</v>
      </c>
      <c r="B27" s="100"/>
      <c r="C27" s="236"/>
      <c r="D27" s="101" t="s">
        <v>125</v>
      </c>
      <c r="E27" s="101" t="s">
        <v>126</v>
      </c>
      <c r="F27" s="101" t="s">
        <v>127</v>
      </c>
      <c r="G27" s="90"/>
      <c r="H27" s="44" t="s">
        <v>250</v>
      </c>
      <c r="I27" s="114" t="s">
        <v>433</v>
      </c>
      <c r="J27" s="899" t="s">
        <v>434</v>
      </c>
      <c r="K27" s="899"/>
      <c r="L27" s="899"/>
      <c r="M27" s="899"/>
      <c r="N27" s="899"/>
      <c r="O27" s="899"/>
      <c r="P27" s="899"/>
      <c r="Q27" s="899"/>
      <c r="R27" s="93"/>
      <c r="S27" s="103"/>
      <c r="T27" s="580">
        <f t="shared" si="3"/>
        <v>0.1111111111111111</v>
      </c>
      <c r="V27" s="218" t="b">
        <v>0</v>
      </c>
      <c r="W27" s="213">
        <f t="shared" si="2"/>
        <v>0</v>
      </c>
    </row>
    <row r="28" spans="1:26" ht="41.25" customHeight="1" thickTop="1" thickBot="1" x14ac:dyDescent="0.3">
      <c r="A28" s="99" t="s">
        <v>425</v>
      </c>
      <c r="B28" s="100"/>
      <c r="C28" s="236"/>
      <c r="D28" s="101" t="s">
        <v>125</v>
      </c>
      <c r="E28" s="101" t="s">
        <v>126</v>
      </c>
      <c r="F28" s="101" t="s">
        <v>127</v>
      </c>
      <c r="G28" s="90"/>
      <c r="H28" s="44" t="s">
        <v>250</v>
      </c>
      <c r="I28" s="114" t="s">
        <v>324</v>
      </c>
      <c r="J28" s="899" t="s">
        <v>435</v>
      </c>
      <c r="K28" s="899"/>
      <c r="L28" s="899"/>
      <c r="M28" s="899"/>
      <c r="N28" s="899"/>
      <c r="O28" s="899"/>
      <c r="P28" s="899"/>
      <c r="Q28" s="899"/>
      <c r="R28" s="93"/>
      <c r="S28" s="103"/>
      <c r="T28" s="580">
        <f t="shared" si="3"/>
        <v>0.1111111111111111</v>
      </c>
      <c r="V28" s="218" t="b">
        <v>0</v>
      </c>
      <c r="W28" s="213">
        <f t="shared" si="2"/>
        <v>0</v>
      </c>
    </row>
    <row r="29" spans="1:26" ht="41.25" customHeight="1" thickTop="1" thickBot="1" x14ac:dyDescent="0.3">
      <c r="A29" s="99" t="s">
        <v>425</v>
      </c>
      <c r="B29" s="100"/>
      <c r="C29" s="236"/>
      <c r="D29" s="101" t="s">
        <v>125</v>
      </c>
      <c r="E29" s="101" t="s">
        <v>126</v>
      </c>
      <c r="F29" s="101" t="s">
        <v>127</v>
      </c>
      <c r="G29" s="90"/>
      <c r="H29" s="44" t="s">
        <v>250</v>
      </c>
      <c r="I29" s="114" t="s">
        <v>326</v>
      </c>
      <c r="J29" s="899" t="s">
        <v>436</v>
      </c>
      <c r="K29" s="899"/>
      <c r="L29" s="899"/>
      <c r="M29" s="899"/>
      <c r="N29" s="899"/>
      <c r="O29" s="899"/>
      <c r="P29" s="899"/>
      <c r="Q29" s="899"/>
      <c r="R29" s="93"/>
      <c r="S29" s="103"/>
      <c r="T29" s="580">
        <f t="shared" si="3"/>
        <v>0.1111111111111111</v>
      </c>
      <c r="V29" s="218" t="b">
        <v>0</v>
      </c>
      <c r="W29" s="213">
        <f t="shared" si="2"/>
        <v>0</v>
      </c>
    </row>
    <row r="30" spans="1:26" ht="41.25" customHeight="1" thickTop="1" thickBot="1" x14ac:dyDescent="0.3">
      <c r="A30" s="99" t="s">
        <v>425</v>
      </c>
      <c r="B30" s="100"/>
      <c r="C30" s="236"/>
      <c r="D30" s="101" t="s">
        <v>125</v>
      </c>
      <c r="E30" s="101" t="s">
        <v>126</v>
      </c>
      <c r="F30" s="101" t="s">
        <v>127</v>
      </c>
      <c r="G30" s="90"/>
      <c r="H30" s="44" t="s">
        <v>250</v>
      </c>
      <c r="I30" s="114" t="s">
        <v>328</v>
      </c>
      <c r="J30" s="899" t="s">
        <v>437</v>
      </c>
      <c r="K30" s="899"/>
      <c r="L30" s="899"/>
      <c r="M30" s="899"/>
      <c r="N30" s="899"/>
      <c r="O30" s="899"/>
      <c r="P30" s="899"/>
      <c r="Q30" s="899"/>
      <c r="R30" s="93"/>
      <c r="S30" s="103"/>
      <c r="T30" s="580">
        <f t="shared" si="3"/>
        <v>0.1111111111111111</v>
      </c>
      <c r="V30" s="218" t="b">
        <v>0</v>
      </c>
      <c r="W30" s="213">
        <f t="shared" si="2"/>
        <v>0</v>
      </c>
    </row>
    <row r="31" spans="1:26" ht="41.25" customHeight="1" thickTop="1" thickBot="1" x14ac:dyDescent="0.3">
      <c r="A31" s="99" t="s">
        <v>425</v>
      </c>
      <c r="B31" s="88"/>
      <c r="C31" s="236"/>
      <c r="D31" s="236"/>
      <c r="E31" s="236"/>
      <c r="F31" s="105"/>
      <c r="G31" s="90"/>
      <c r="H31" s="44" t="s">
        <v>250</v>
      </c>
      <c r="I31" s="114"/>
      <c r="J31" s="932" t="s">
        <v>543</v>
      </c>
      <c r="K31" s="932"/>
      <c r="L31" s="932"/>
      <c r="M31" s="932"/>
      <c r="N31" s="932"/>
      <c r="O31" s="932"/>
      <c r="P31" s="932"/>
      <c r="Q31" s="932"/>
      <c r="R31" s="93"/>
      <c r="S31" s="123"/>
      <c r="V31" s="472" t="b">
        <f>IF(AND(V32=TRUE,V33=TRUE),TRUE, FALSE)</f>
        <v>0</v>
      </c>
    </row>
    <row r="32" spans="1:26" ht="41.25" customHeight="1" thickTop="1" thickBot="1" x14ac:dyDescent="0.3">
      <c r="A32" s="99" t="s">
        <v>425</v>
      </c>
      <c r="B32" s="100"/>
      <c r="C32" s="236"/>
      <c r="D32" s="236"/>
      <c r="E32" s="101" t="s">
        <v>126</v>
      </c>
      <c r="F32" s="101" t="s">
        <v>127</v>
      </c>
      <c r="G32" s="90"/>
      <c r="H32" s="44" t="s">
        <v>250</v>
      </c>
      <c r="I32" s="114" t="s">
        <v>544</v>
      </c>
      <c r="J32" s="899" t="s">
        <v>545</v>
      </c>
      <c r="K32" s="899"/>
      <c r="L32" s="899"/>
      <c r="M32" s="899"/>
      <c r="N32" s="899"/>
      <c r="O32" s="899"/>
      <c r="P32" s="899"/>
      <c r="Q32" s="899"/>
      <c r="R32" s="93"/>
      <c r="S32" s="103"/>
      <c r="T32" s="580">
        <f t="shared" si="3"/>
        <v>0.1111111111111111</v>
      </c>
      <c r="V32" s="218" t="b">
        <v>0</v>
      </c>
      <c r="W32" s="213">
        <f>IF(V32=TRUE,$X$24,0)</f>
        <v>0</v>
      </c>
    </row>
    <row r="33" spans="1:26" ht="41.25" customHeight="1" thickTop="1" thickBot="1" x14ac:dyDescent="0.3">
      <c r="A33" s="99" t="s">
        <v>425</v>
      </c>
      <c r="B33" s="100"/>
      <c r="C33" s="236"/>
      <c r="D33" s="236"/>
      <c r="E33" s="101" t="s">
        <v>126</v>
      </c>
      <c r="F33" s="101" t="s">
        <v>127</v>
      </c>
      <c r="G33" s="90"/>
      <c r="H33" s="40" t="s">
        <v>250</v>
      </c>
      <c r="I33" s="114" t="s">
        <v>546</v>
      </c>
      <c r="J33" s="878" t="s">
        <v>547</v>
      </c>
      <c r="K33" s="878"/>
      <c r="L33" s="878"/>
      <c r="M33" s="878"/>
      <c r="N33" s="878"/>
      <c r="O33" s="878"/>
      <c r="P33" s="878"/>
      <c r="Q33" s="878"/>
      <c r="R33" s="110"/>
      <c r="S33" s="103"/>
      <c r="T33" s="580">
        <f t="shared" si="3"/>
        <v>0.1111111111111111</v>
      </c>
      <c r="V33" s="218" t="b">
        <v>0</v>
      </c>
      <c r="W33" s="213">
        <f>IF(V33=TRUE,$X$24,0)</f>
        <v>0</v>
      </c>
    </row>
    <row r="34" spans="1:26" ht="22.5" customHeight="1" thickTop="1" x14ac:dyDescent="0.25">
      <c r="A34" s="88"/>
      <c r="B34" s="88"/>
      <c r="C34" s="236"/>
      <c r="D34" s="236"/>
      <c r="E34" s="236"/>
      <c r="F34" s="97"/>
      <c r="G34" s="90"/>
      <c r="H34" s="89"/>
      <c r="I34" s="111"/>
      <c r="J34" s="92"/>
      <c r="K34" s="90"/>
      <c r="L34" s="90"/>
      <c r="M34" s="90"/>
      <c r="N34" s="90"/>
      <c r="O34" s="90"/>
      <c r="P34" s="90"/>
      <c r="Q34" s="90"/>
      <c r="R34" s="93"/>
      <c r="S34" s="90"/>
    </row>
    <row r="35" spans="1:26" ht="22.5" customHeight="1" thickBot="1" x14ac:dyDescent="0.3">
      <c r="A35" s="88"/>
      <c r="B35" s="88"/>
      <c r="C35" s="236"/>
      <c r="D35" s="236"/>
      <c r="E35" s="236"/>
      <c r="F35" s="105"/>
      <c r="G35" s="90"/>
      <c r="H35" s="791" t="s">
        <v>117</v>
      </c>
      <c r="I35" s="792"/>
      <c r="J35" s="703" t="s">
        <v>0</v>
      </c>
      <c r="K35" s="795"/>
      <c r="L35" s="795"/>
      <c r="M35" s="795"/>
      <c r="N35" s="795"/>
      <c r="O35" s="795"/>
      <c r="P35" s="795"/>
      <c r="Q35" s="795"/>
      <c r="R35" s="795"/>
      <c r="S35" s="796"/>
      <c r="V35" s="373" t="s">
        <v>945</v>
      </c>
      <c r="W35" s="252">
        <f>(U40+U42+U48+U51)/4</f>
        <v>1</v>
      </c>
    </row>
    <row r="36" spans="1:26" ht="7.5" customHeight="1" thickTop="1" x14ac:dyDescent="0.25">
      <c r="A36" s="88"/>
      <c r="B36" s="88"/>
      <c r="C36" s="236"/>
      <c r="D36" s="236"/>
      <c r="E36" s="236"/>
      <c r="F36" s="105"/>
      <c r="G36" s="90"/>
      <c r="H36" s="89"/>
      <c r="I36" s="111"/>
      <c r="J36" s="92"/>
      <c r="K36" s="90"/>
      <c r="L36" s="90"/>
      <c r="M36" s="90"/>
      <c r="N36" s="90"/>
      <c r="O36" s="90"/>
      <c r="P36" s="90"/>
      <c r="Q36" s="90"/>
      <c r="R36" s="93"/>
      <c r="S36" s="90"/>
    </row>
    <row r="37" spans="1:26" ht="74.25" customHeight="1" thickBot="1" x14ac:dyDescent="0.3">
      <c r="A37" s="88"/>
      <c r="B37" s="88"/>
      <c r="C37" s="236"/>
      <c r="D37" s="236"/>
      <c r="E37" s="236"/>
      <c r="F37" s="105"/>
      <c r="G37" s="90"/>
      <c r="H37" s="659" t="s">
        <v>135</v>
      </c>
      <c r="I37" s="786"/>
      <c r="J37" s="786"/>
      <c r="K37" s="786"/>
      <c r="L37" s="786"/>
      <c r="M37" s="786"/>
      <c r="N37" s="786"/>
      <c r="O37" s="786"/>
      <c r="P37" s="786"/>
      <c r="Q37" s="786"/>
      <c r="R37" s="786"/>
      <c r="S37" s="787"/>
    </row>
    <row r="38" spans="1:26" ht="7.5" customHeight="1" thickTop="1" x14ac:dyDescent="0.25">
      <c r="A38" s="88"/>
      <c r="B38" s="88"/>
      <c r="C38" s="236"/>
      <c r="D38" s="236"/>
      <c r="E38" s="236"/>
      <c r="F38" s="97"/>
      <c r="G38" s="90"/>
      <c r="H38" s="89"/>
      <c r="I38" s="111"/>
      <c r="J38" s="92"/>
      <c r="K38" s="90"/>
      <c r="L38" s="90"/>
      <c r="M38" s="90"/>
      <c r="N38" s="90"/>
      <c r="O38" s="90"/>
      <c r="P38" s="90"/>
      <c r="Q38" s="90"/>
      <c r="R38" s="93"/>
      <c r="S38" s="90"/>
    </row>
    <row r="39" spans="1:26" ht="41.25" customHeight="1" thickBot="1" x14ac:dyDescent="0.3">
      <c r="A39" s="88"/>
      <c r="B39" s="88"/>
      <c r="C39" s="236"/>
      <c r="D39" s="236"/>
      <c r="E39" s="236"/>
      <c r="F39" s="105"/>
      <c r="G39" s="90"/>
      <c r="H39" s="35" t="s">
        <v>120</v>
      </c>
      <c r="I39" s="51" t="s">
        <v>946</v>
      </c>
      <c r="J39" s="36" t="s">
        <v>121</v>
      </c>
      <c r="K39" s="98"/>
      <c r="L39" s="98"/>
      <c r="M39" s="98"/>
      <c r="N39" s="98"/>
      <c r="O39" s="98"/>
      <c r="P39" s="98"/>
      <c r="Q39" s="98"/>
      <c r="R39" s="93"/>
      <c r="S39" s="35" t="s">
        <v>122</v>
      </c>
      <c r="V39" s="210" t="s">
        <v>825</v>
      </c>
      <c r="W39" s="211" t="s">
        <v>826</v>
      </c>
      <c r="X39" s="211" t="s">
        <v>827</v>
      </c>
      <c r="Y39" s="212" t="s">
        <v>829</v>
      </c>
      <c r="Z39" s="223" t="s">
        <v>863</v>
      </c>
    </row>
    <row r="40" spans="1:26" ht="41.25" customHeight="1" thickTop="1" thickBot="1" x14ac:dyDescent="0.3">
      <c r="A40" s="99" t="s">
        <v>123</v>
      </c>
      <c r="B40" s="100"/>
      <c r="C40" s="101" t="s">
        <v>124</v>
      </c>
      <c r="D40" s="101" t="s">
        <v>125</v>
      </c>
      <c r="E40" s="101" t="s">
        <v>126</v>
      </c>
      <c r="F40" s="101" t="s">
        <v>127</v>
      </c>
      <c r="G40" s="90"/>
      <c r="H40" s="40" t="s">
        <v>128</v>
      </c>
      <c r="I40" s="102" t="s">
        <v>136</v>
      </c>
      <c r="J40" s="663" t="s">
        <v>137</v>
      </c>
      <c r="K40" s="811"/>
      <c r="L40" s="811"/>
      <c r="M40" s="811"/>
      <c r="N40" s="811"/>
      <c r="O40" s="811"/>
      <c r="P40" s="811"/>
      <c r="Q40" s="811"/>
      <c r="R40" s="231"/>
      <c r="S40" s="103"/>
      <c r="T40" s="580">
        <v>1</v>
      </c>
      <c r="U40" s="575">
        <f>T40</f>
        <v>1</v>
      </c>
      <c r="V40" s="218" t="b">
        <v>0</v>
      </c>
      <c r="W40" s="213">
        <f>IF(V40=TRUE,$X$40,0)</f>
        <v>0</v>
      </c>
      <c r="X40" s="218">
        <v>1</v>
      </c>
      <c r="Y40" s="221">
        <f>SUM(W40)</f>
        <v>0</v>
      </c>
      <c r="Z40" s="220">
        <f>Y40/1</f>
        <v>0</v>
      </c>
    </row>
    <row r="41" spans="1:26" ht="41.25" customHeight="1" thickTop="1" thickBot="1" x14ac:dyDescent="0.3">
      <c r="A41" s="99" t="s">
        <v>123</v>
      </c>
      <c r="B41" s="88"/>
      <c r="C41" s="236"/>
      <c r="D41" s="236"/>
      <c r="E41" s="236"/>
      <c r="F41" s="105"/>
      <c r="G41" s="90"/>
      <c r="H41" s="44" t="s">
        <v>131</v>
      </c>
      <c r="I41" s="106" t="s">
        <v>138</v>
      </c>
      <c r="J41" s="706" t="s">
        <v>139</v>
      </c>
      <c r="K41" s="803"/>
      <c r="L41" s="803"/>
      <c r="M41" s="803"/>
      <c r="N41" s="803"/>
      <c r="O41" s="803"/>
      <c r="P41" s="803"/>
      <c r="Q41" s="803"/>
      <c r="R41" s="107"/>
      <c r="S41" s="52"/>
      <c r="V41" s="472" t="b">
        <f>IF(AND(V42=TRUE,V43=TRUE,V44=TRUE,V45=TRUE),TRUE, FALSE)</f>
        <v>0</v>
      </c>
    </row>
    <row r="42" spans="1:26" ht="41.25" customHeight="1" thickTop="1" thickBot="1" x14ac:dyDescent="0.3">
      <c r="A42" s="99" t="s">
        <v>391</v>
      </c>
      <c r="B42" s="100"/>
      <c r="C42" s="101" t="s">
        <v>124</v>
      </c>
      <c r="D42" s="101" t="s">
        <v>125</v>
      </c>
      <c r="E42" s="101" t="s">
        <v>126</v>
      </c>
      <c r="F42" s="101" t="s">
        <v>127</v>
      </c>
      <c r="G42" s="90"/>
      <c r="H42" s="44" t="s">
        <v>131</v>
      </c>
      <c r="I42" s="109" t="s">
        <v>173</v>
      </c>
      <c r="J42" s="907" t="s">
        <v>355</v>
      </c>
      <c r="K42" s="898"/>
      <c r="L42" s="898"/>
      <c r="M42" s="898"/>
      <c r="N42" s="898"/>
      <c r="O42" s="898"/>
      <c r="P42" s="898"/>
      <c r="Q42" s="898"/>
      <c r="R42" s="93"/>
      <c r="S42" s="103"/>
      <c r="T42" s="580">
        <f>1/5</f>
        <v>0.2</v>
      </c>
      <c r="U42" s="575">
        <f>T42+T43+T44+T45+T46</f>
        <v>1</v>
      </c>
      <c r="V42" s="218" t="b">
        <v>0</v>
      </c>
      <c r="W42" s="213">
        <f>IF(V42=TRUE,$X$42,0)</f>
        <v>0</v>
      </c>
      <c r="X42" s="218">
        <v>0.2</v>
      </c>
      <c r="Y42" s="221">
        <f>SUM(W42:W46)</f>
        <v>0</v>
      </c>
      <c r="Z42" s="220">
        <f>Y42/1</f>
        <v>0</v>
      </c>
    </row>
    <row r="43" spans="1:26" ht="41.25" customHeight="1" thickTop="1" thickBot="1" x14ac:dyDescent="0.3">
      <c r="A43" s="99" t="s">
        <v>123</v>
      </c>
      <c r="B43" s="100"/>
      <c r="C43" s="101" t="s">
        <v>124</v>
      </c>
      <c r="D43" s="101" t="s">
        <v>125</v>
      </c>
      <c r="E43" s="101" t="s">
        <v>126</v>
      </c>
      <c r="F43" s="101" t="s">
        <v>127</v>
      </c>
      <c r="G43" s="90"/>
      <c r="H43" s="44" t="s">
        <v>131</v>
      </c>
      <c r="I43" s="109" t="s">
        <v>140</v>
      </c>
      <c r="J43" s="879" t="s">
        <v>141</v>
      </c>
      <c r="K43" s="873"/>
      <c r="L43" s="873"/>
      <c r="M43" s="873"/>
      <c r="N43" s="873"/>
      <c r="O43" s="873"/>
      <c r="P43" s="873"/>
      <c r="Q43" s="873"/>
      <c r="R43" s="93"/>
      <c r="S43" s="103"/>
      <c r="T43" s="580">
        <f>1/5</f>
        <v>0.2</v>
      </c>
      <c r="V43" s="218" t="b">
        <v>0</v>
      </c>
      <c r="W43" s="213">
        <f>IF(V43=TRUE,$X$42,0)</f>
        <v>0</v>
      </c>
    </row>
    <row r="44" spans="1:26" ht="41.25" customHeight="1" thickTop="1" thickBot="1" x14ac:dyDescent="0.3">
      <c r="A44" s="99" t="s">
        <v>391</v>
      </c>
      <c r="B44" s="100"/>
      <c r="C44" s="101" t="s">
        <v>124</v>
      </c>
      <c r="D44" s="101" t="s">
        <v>125</v>
      </c>
      <c r="E44" s="101" t="s">
        <v>126</v>
      </c>
      <c r="F44" s="101" t="s">
        <v>127</v>
      </c>
      <c r="G44" s="90"/>
      <c r="H44" s="44" t="s">
        <v>131</v>
      </c>
      <c r="I44" s="109" t="s">
        <v>356</v>
      </c>
      <c r="J44" s="804" t="s">
        <v>988</v>
      </c>
      <c r="K44" s="805"/>
      <c r="L44" s="805"/>
      <c r="M44" s="805"/>
      <c r="N44" s="805"/>
      <c r="O44" s="805"/>
      <c r="P44" s="805"/>
      <c r="Q44" s="805"/>
      <c r="R44" s="93"/>
      <c r="S44" s="103"/>
      <c r="T44" s="580">
        <f>1/5</f>
        <v>0.2</v>
      </c>
      <c r="V44" s="218" t="b">
        <v>0</v>
      </c>
      <c r="W44" s="213">
        <f>IF(V44=TRUE,$X$42,0)</f>
        <v>0</v>
      </c>
    </row>
    <row r="45" spans="1:26" ht="48" customHeight="1" thickTop="1" thickBot="1" x14ac:dyDescent="0.3">
      <c r="A45" s="99" t="s">
        <v>391</v>
      </c>
      <c r="B45" s="100"/>
      <c r="C45" s="116"/>
      <c r="D45" s="101" t="s">
        <v>125</v>
      </c>
      <c r="E45" s="101" t="s">
        <v>126</v>
      </c>
      <c r="F45" s="101" t="s">
        <v>127</v>
      </c>
      <c r="G45" s="90"/>
      <c r="H45" s="44" t="s">
        <v>131</v>
      </c>
      <c r="I45" s="109" t="s">
        <v>394</v>
      </c>
      <c r="J45" s="712" t="s">
        <v>395</v>
      </c>
      <c r="K45" s="808"/>
      <c r="L45" s="808"/>
      <c r="M45" s="808"/>
      <c r="N45" s="808"/>
      <c r="O45" s="808"/>
      <c r="P45" s="808"/>
      <c r="Q45" s="808"/>
      <c r="R45" s="110"/>
      <c r="S45" s="103"/>
      <c r="T45" s="580">
        <f>1/5</f>
        <v>0.2</v>
      </c>
      <c r="V45" s="218" t="b">
        <v>0</v>
      </c>
      <c r="W45" s="213">
        <f>IF(V45=TRUE,$X$42,0)</f>
        <v>0</v>
      </c>
    </row>
    <row r="46" spans="1:26" ht="41.25" customHeight="1" thickTop="1" thickBot="1" x14ac:dyDescent="0.3">
      <c r="A46" s="99" t="s">
        <v>391</v>
      </c>
      <c r="B46" s="100"/>
      <c r="C46" s="116"/>
      <c r="D46" s="116"/>
      <c r="E46" s="101" t="s">
        <v>126</v>
      </c>
      <c r="F46" s="101" t="s">
        <v>127</v>
      </c>
      <c r="G46" s="90"/>
      <c r="H46" s="44" t="s">
        <v>131</v>
      </c>
      <c r="I46" s="106" t="s">
        <v>275</v>
      </c>
      <c r="J46" s="923" t="s">
        <v>1015</v>
      </c>
      <c r="K46" s="924"/>
      <c r="L46" s="924"/>
      <c r="M46" s="924"/>
      <c r="N46" s="924"/>
      <c r="O46" s="924"/>
      <c r="P46" s="924"/>
      <c r="Q46" s="924"/>
      <c r="R46" s="142"/>
      <c r="S46" s="103"/>
      <c r="T46" s="580">
        <f>1/5</f>
        <v>0.2</v>
      </c>
      <c r="V46" s="218" t="b">
        <v>0</v>
      </c>
      <c r="W46" s="213">
        <f>IF(V46=TRUE,$X$42,0)</f>
        <v>0</v>
      </c>
    </row>
    <row r="47" spans="1:26" ht="41.25" customHeight="1" thickTop="1" thickBot="1" x14ac:dyDescent="0.3">
      <c r="A47" s="99" t="s">
        <v>425</v>
      </c>
      <c r="B47" s="88"/>
      <c r="C47" s="236"/>
      <c r="D47" s="104"/>
      <c r="E47" s="236"/>
      <c r="F47" s="105"/>
      <c r="G47" s="90"/>
      <c r="H47" s="44" t="s">
        <v>250</v>
      </c>
      <c r="I47" s="102" t="s">
        <v>251</v>
      </c>
      <c r="J47" s="689" t="s">
        <v>438</v>
      </c>
      <c r="K47" s="935"/>
      <c r="L47" s="935"/>
      <c r="M47" s="935"/>
      <c r="N47" s="935"/>
      <c r="O47" s="935"/>
      <c r="P47" s="935"/>
      <c r="Q47" s="935"/>
      <c r="R47" s="107"/>
      <c r="S47" s="52"/>
      <c r="V47" s="472" t="b">
        <f>IF(AND(V48=TRUE,V49=TRUE),TRUE,FALSE)</f>
        <v>0</v>
      </c>
    </row>
    <row r="48" spans="1:26" ht="41.25" customHeight="1" thickTop="1" thickBot="1" x14ac:dyDescent="0.3">
      <c r="A48" s="99" t="s">
        <v>425</v>
      </c>
      <c r="B48" s="100"/>
      <c r="C48" s="100"/>
      <c r="D48" s="101" t="s">
        <v>125</v>
      </c>
      <c r="E48" s="101" t="s">
        <v>126</v>
      </c>
      <c r="F48" s="101" t="s">
        <v>127</v>
      </c>
      <c r="G48" s="90"/>
      <c r="H48" s="44" t="s">
        <v>250</v>
      </c>
      <c r="I48" s="114" t="s">
        <v>253</v>
      </c>
      <c r="J48" s="897" t="s">
        <v>439</v>
      </c>
      <c r="K48" s="898"/>
      <c r="L48" s="898"/>
      <c r="M48" s="898"/>
      <c r="N48" s="898"/>
      <c r="O48" s="898"/>
      <c r="P48" s="898"/>
      <c r="Q48" s="898"/>
      <c r="R48" s="124"/>
      <c r="S48" s="103"/>
      <c r="T48" s="580">
        <v>0.5</v>
      </c>
      <c r="U48" s="589">
        <f>T48+T49</f>
        <v>1</v>
      </c>
      <c r="V48" s="218" t="b">
        <v>0</v>
      </c>
      <c r="W48" s="213">
        <f>IF(V48=TRUE,$X$48,0)</f>
        <v>0</v>
      </c>
      <c r="X48" s="218">
        <v>0.5</v>
      </c>
      <c r="Y48" s="221">
        <f>SUM(W48:W49)</f>
        <v>0</v>
      </c>
      <c r="Z48" s="220">
        <f>Y48/1</f>
        <v>0</v>
      </c>
    </row>
    <row r="49" spans="1:26" ht="41.25" customHeight="1" thickTop="1" thickBot="1" x14ac:dyDescent="0.3">
      <c r="A49" s="99" t="s">
        <v>425</v>
      </c>
      <c r="B49" s="100"/>
      <c r="C49" s="100"/>
      <c r="D49" s="101" t="s">
        <v>125</v>
      </c>
      <c r="E49" s="101" t="s">
        <v>126</v>
      </c>
      <c r="F49" s="101" t="s">
        <v>127</v>
      </c>
      <c r="G49" s="90"/>
      <c r="H49" s="44" t="s">
        <v>250</v>
      </c>
      <c r="I49" s="114" t="s">
        <v>303</v>
      </c>
      <c r="J49" s="758" t="s">
        <v>440</v>
      </c>
      <c r="K49" s="788"/>
      <c r="L49" s="788"/>
      <c r="M49" s="788"/>
      <c r="N49" s="788"/>
      <c r="O49" s="788"/>
      <c r="P49" s="788"/>
      <c r="Q49" s="788"/>
      <c r="R49" s="110"/>
      <c r="S49" s="103"/>
      <c r="T49" s="580">
        <v>0.5</v>
      </c>
      <c r="V49" s="218" t="b">
        <v>0</v>
      </c>
      <c r="W49" s="213">
        <f>IF(V49=TRUE,$X$48,0)</f>
        <v>0</v>
      </c>
    </row>
    <row r="50" spans="1:26" ht="41.25" customHeight="1" thickTop="1" thickBot="1" x14ac:dyDescent="0.3">
      <c r="A50" s="99" t="s">
        <v>123</v>
      </c>
      <c r="B50" s="88"/>
      <c r="C50" s="236"/>
      <c r="D50" s="236"/>
      <c r="E50" s="236"/>
      <c r="F50" s="105"/>
      <c r="G50" s="90"/>
      <c r="H50" s="44" t="s">
        <v>160</v>
      </c>
      <c r="I50" s="102" t="s">
        <v>278</v>
      </c>
      <c r="J50" s="801" t="s">
        <v>279</v>
      </c>
      <c r="K50" s="802"/>
      <c r="L50" s="802"/>
      <c r="M50" s="802"/>
      <c r="N50" s="802"/>
      <c r="O50" s="802"/>
      <c r="P50" s="802"/>
      <c r="Q50" s="802"/>
      <c r="R50" s="119"/>
      <c r="S50" s="167"/>
      <c r="V50" s="472" t="b">
        <f>IF(AND(V51=TRUE),TRUE,FALSE)</f>
        <v>0</v>
      </c>
    </row>
    <row r="51" spans="1:26" ht="41.25" customHeight="1" thickTop="1" thickBot="1" x14ac:dyDescent="0.3">
      <c r="A51" s="99" t="s">
        <v>123</v>
      </c>
      <c r="B51" s="100"/>
      <c r="C51" s="100"/>
      <c r="D51" s="100"/>
      <c r="E51" s="101" t="s">
        <v>126</v>
      </c>
      <c r="F51" s="101" t="s">
        <v>127</v>
      </c>
      <c r="G51" s="90"/>
      <c r="H51" s="44" t="s">
        <v>160</v>
      </c>
      <c r="I51" s="114" t="s">
        <v>280</v>
      </c>
      <c r="J51" s="891" t="s">
        <v>281</v>
      </c>
      <c r="K51" s="892"/>
      <c r="L51" s="892"/>
      <c r="M51" s="892"/>
      <c r="N51" s="892"/>
      <c r="O51" s="892"/>
      <c r="P51" s="892"/>
      <c r="Q51" s="892"/>
      <c r="R51" s="112"/>
      <c r="S51" s="103"/>
      <c r="T51" s="580">
        <f>1/3</f>
        <v>0.33333333333333331</v>
      </c>
      <c r="U51" s="575">
        <f>T51+T54+T55</f>
        <v>1</v>
      </c>
      <c r="V51" s="218" t="b">
        <v>0</v>
      </c>
      <c r="W51" s="213">
        <f>IF(V51=TRUE,$X$51,0)</f>
        <v>0</v>
      </c>
      <c r="X51" s="218">
        <v>0.33333333333333331</v>
      </c>
      <c r="Y51" s="221">
        <f>SUM(W51:W55)</f>
        <v>0</v>
      </c>
      <c r="Z51" s="220">
        <f>Y51/1</f>
        <v>0</v>
      </c>
    </row>
    <row r="52" spans="1:26" ht="41.25" customHeight="1" thickTop="1" thickBot="1" x14ac:dyDescent="0.3">
      <c r="A52" s="99" t="s">
        <v>123</v>
      </c>
      <c r="B52" s="88"/>
      <c r="C52" s="236"/>
      <c r="D52" s="236"/>
      <c r="E52" s="236"/>
      <c r="F52" s="105"/>
      <c r="G52" s="90"/>
      <c r="H52" s="44" t="s">
        <v>160</v>
      </c>
      <c r="I52" s="102" t="s">
        <v>282</v>
      </c>
      <c r="J52" s="893" t="s">
        <v>283</v>
      </c>
      <c r="K52" s="894"/>
      <c r="L52" s="894"/>
      <c r="M52" s="894"/>
      <c r="N52" s="894"/>
      <c r="O52" s="894"/>
      <c r="P52" s="894"/>
      <c r="Q52" s="894"/>
      <c r="R52" s="119"/>
      <c r="S52" s="52"/>
      <c r="V52" s="472" t="b">
        <f>IF(AND(V53=TRUE),TRUE,FALSE)</f>
        <v>0</v>
      </c>
    </row>
    <row r="53" spans="1:26" ht="41.25" customHeight="1" thickTop="1" thickBot="1" x14ac:dyDescent="0.3">
      <c r="A53" s="99" t="s">
        <v>123</v>
      </c>
      <c r="B53" s="88"/>
      <c r="C53" s="236"/>
      <c r="D53" s="236"/>
      <c r="E53" s="104"/>
      <c r="F53" s="105"/>
      <c r="G53" s="90"/>
      <c r="H53" s="44" t="s">
        <v>160</v>
      </c>
      <c r="I53" s="122"/>
      <c r="J53" s="930" t="s">
        <v>971</v>
      </c>
      <c r="K53" s="926"/>
      <c r="L53" s="926"/>
      <c r="M53" s="926"/>
      <c r="N53" s="926"/>
      <c r="O53" s="926"/>
      <c r="P53" s="926"/>
      <c r="Q53" s="926"/>
      <c r="R53" s="112"/>
      <c r="S53" s="146"/>
      <c r="V53" s="472" t="b">
        <f>IF(AND(V54=TRUE,V55=TRUE),TRUE,FALSE)</f>
        <v>0</v>
      </c>
    </row>
    <row r="54" spans="1:26" ht="41.25" customHeight="1" thickTop="1" thickBot="1" x14ac:dyDescent="0.3">
      <c r="A54" s="99" t="s">
        <v>123</v>
      </c>
      <c r="B54" s="100"/>
      <c r="C54" s="100"/>
      <c r="D54" s="100"/>
      <c r="E54" s="101" t="s">
        <v>126</v>
      </c>
      <c r="F54" s="101" t="s">
        <v>127</v>
      </c>
      <c r="G54" s="90"/>
      <c r="H54" s="44" t="s">
        <v>160</v>
      </c>
      <c r="I54" s="114" t="s">
        <v>285</v>
      </c>
      <c r="J54" s="891" t="s">
        <v>286</v>
      </c>
      <c r="K54" s="892"/>
      <c r="L54" s="892"/>
      <c r="M54" s="892"/>
      <c r="N54" s="892"/>
      <c r="O54" s="892"/>
      <c r="P54" s="892"/>
      <c r="Q54" s="892"/>
      <c r="R54" s="112"/>
      <c r="S54" s="103"/>
      <c r="T54" s="580">
        <f>1/3</f>
        <v>0.33333333333333331</v>
      </c>
      <c r="V54" s="218" t="b">
        <v>0</v>
      </c>
      <c r="W54" s="213">
        <f>IF(V54=TRUE,$X$51,0)</f>
        <v>0</v>
      </c>
    </row>
    <row r="55" spans="1:26" ht="41.25" customHeight="1" thickTop="1" thickBot="1" x14ac:dyDescent="0.3">
      <c r="A55" s="99" t="s">
        <v>123</v>
      </c>
      <c r="B55" s="100"/>
      <c r="C55" s="100"/>
      <c r="D55" s="100"/>
      <c r="E55" s="101" t="s">
        <v>126</v>
      </c>
      <c r="F55" s="101" t="s">
        <v>127</v>
      </c>
      <c r="G55" s="90"/>
      <c r="H55" s="40" t="s">
        <v>160</v>
      </c>
      <c r="I55" s="114" t="s">
        <v>287</v>
      </c>
      <c r="J55" s="758" t="s">
        <v>288</v>
      </c>
      <c r="K55" s="788"/>
      <c r="L55" s="788"/>
      <c r="M55" s="788"/>
      <c r="N55" s="788"/>
      <c r="O55" s="788"/>
      <c r="P55" s="788"/>
      <c r="Q55" s="788"/>
      <c r="R55" s="120"/>
      <c r="S55" s="103"/>
      <c r="T55" s="580">
        <f>1/3</f>
        <v>0.33333333333333331</v>
      </c>
      <c r="V55" s="218" t="b">
        <v>0</v>
      </c>
      <c r="W55" s="213">
        <f>IF(V55=TRUE,$X$51,0)</f>
        <v>0</v>
      </c>
    </row>
    <row r="56" spans="1:26" ht="23.25" customHeight="1" thickTop="1" x14ac:dyDescent="0.25">
      <c r="A56" s="88"/>
      <c r="B56" s="88"/>
      <c r="C56" s="236"/>
      <c r="D56" s="236"/>
      <c r="E56" s="236"/>
      <c r="F56" s="97"/>
      <c r="G56" s="90"/>
      <c r="H56" s="89"/>
      <c r="I56" s="111"/>
      <c r="J56" s="92"/>
      <c r="K56" s="90"/>
      <c r="L56" s="90"/>
      <c r="M56" s="90"/>
      <c r="N56" s="90"/>
      <c r="O56" s="90"/>
      <c r="P56" s="90"/>
      <c r="Q56" s="90"/>
      <c r="R56" s="93"/>
      <c r="S56" s="112"/>
    </row>
    <row r="57" spans="1:26" ht="22.5" customHeight="1" thickBot="1" x14ac:dyDescent="0.3">
      <c r="A57" s="88"/>
      <c r="B57" s="88"/>
      <c r="C57" s="236"/>
      <c r="D57" s="236"/>
      <c r="E57" s="236"/>
      <c r="F57" s="105"/>
      <c r="G57" s="90"/>
      <c r="H57" s="791" t="s">
        <v>117</v>
      </c>
      <c r="I57" s="792"/>
      <c r="J57" s="703" t="s">
        <v>142</v>
      </c>
      <c r="K57" s="795"/>
      <c r="L57" s="795"/>
      <c r="M57" s="795"/>
      <c r="N57" s="795"/>
      <c r="O57" s="795"/>
      <c r="P57" s="795"/>
      <c r="Q57" s="795"/>
      <c r="R57" s="795"/>
      <c r="S57" s="796"/>
      <c r="V57" s="373" t="s">
        <v>945</v>
      </c>
      <c r="W57" s="252">
        <f>(U62+U64+U72+U74)/4</f>
        <v>1</v>
      </c>
    </row>
    <row r="58" spans="1:26" ht="7.5" customHeight="1" thickTop="1" x14ac:dyDescent="0.25">
      <c r="A58" s="88"/>
      <c r="B58" s="88"/>
      <c r="C58" s="236"/>
      <c r="D58" s="236"/>
      <c r="E58" s="236"/>
      <c r="F58" s="105"/>
      <c r="G58" s="90"/>
      <c r="H58" s="89"/>
      <c r="I58" s="111"/>
      <c r="J58" s="92"/>
      <c r="K58" s="90"/>
      <c r="L58" s="90"/>
      <c r="M58" s="90"/>
      <c r="N58" s="90"/>
      <c r="O58" s="90"/>
      <c r="P58" s="90"/>
      <c r="Q58" s="90"/>
      <c r="R58" s="93"/>
      <c r="S58" s="90"/>
    </row>
    <row r="59" spans="1:26" ht="73.5" customHeight="1" thickBot="1" x14ac:dyDescent="0.3">
      <c r="A59" s="88"/>
      <c r="B59" s="88"/>
      <c r="C59" s="236"/>
      <c r="D59" s="236"/>
      <c r="E59" s="236"/>
      <c r="F59" s="105"/>
      <c r="G59" s="90"/>
      <c r="H59" s="659" t="s">
        <v>143</v>
      </c>
      <c r="I59" s="786"/>
      <c r="J59" s="786"/>
      <c r="K59" s="786"/>
      <c r="L59" s="786"/>
      <c r="M59" s="786"/>
      <c r="N59" s="786"/>
      <c r="O59" s="786"/>
      <c r="P59" s="786"/>
      <c r="Q59" s="786"/>
      <c r="R59" s="786"/>
      <c r="S59" s="787"/>
    </row>
    <row r="60" spans="1:26" ht="7.5" customHeight="1" thickTop="1" x14ac:dyDescent="0.25">
      <c r="A60" s="88"/>
      <c r="B60" s="88"/>
      <c r="C60" s="236"/>
      <c r="D60" s="236"/>
      <c r="E60" s="236"/>
      <c r="F60" s="97"/>
      <c r="G60" s="90"/>
      <c r="H60" s="89"/>
      <c r="I60" s="111"/>
      <c r="J60" s="92"/>
      <c r="K60" s="90"/>
      <c r="L60" s="90"/>
      <c r="M60" s="90"/>
      <c r="N60" s="90"/>
      <c r="O60" s="90"/>
      <c r="P60" s="90"/>
      <c r="Q60" s="90"/>
      <c r="R60" s="93"/>
      <c r="S60" s="90"/>
    </row>
    <row r="61" spans="1:26" ht="41.25" customHeight="1" thickBot="1" x14ac:dyDescent="0.3">
      <c r="A61" s="88"/>
      <c r="B61" s="88"/>
      <c r="C61" s="236"/>
      <c r="D61" s="236"/>
      <c r="E61" s="236"/>
      <c r="F61" s="97"/>
      <c r="G61" s="90"/>
      <c r="H61" s="35" t="s">
        <v>120</v>
      </c>
      <c r="I61" s="51" t="s">
        <v>946</v>
      </c>
      <c r="J61" s="36" t="s">
        <v>121</v>
      </c>
      <c r="K61" s="98"/>
      <c r="L61" s="98"/>
      <c r="M61" s="98"/>
      <c r="N61" s="98"/>
      <c r="O61" s="98"/>
      <c r="P61" s="98"/>
      <c r="Q61" s="98"/>
      <c r="R61" s="93"/>
      <c r="S61" s="35" t="s">
        <v>122</v>
      </c>
      <c r="V61" s="210" t="s">
        <v>825</v>
      </c>
      <c r="W61" s="211" t="s">
        <v>826</v>
      </c>
      <c r="X61" s="211" t="s">
        <v>827</v>
      </c>
      <c r="Y61" s="212" t="s">
        <v>830</v>
      </c>
      <c r="Z61" s="223" t="s">
        <v>863</v>
      </c>
    </row>
    <row r="62" spans="1:26" ht="54.75" customHeight="1" thickTop="1" thickBot="1" x14ac:dyDescent="0.3">
      <c r="A62" s="99" t="s">
        <v>123</v>
      </c>
      <c r="B62" s="100"/>
      <c r="C62" s="101" t="s">
        <v>124</v>
      </c>
      <c r="D62" s="101" t="s">
        <v>125</v>
      </c>
      <c r="E62" s="101" t="s">
        <v>126</v>
      </c>
      <c r="F62" s="101" t="s">
        <v>127</v>
      </c>
      <c r="G62" s="90"/>
      <c r="H62" s="40" t="s">
        <v>128</v>
      </c>
      <c r="I62" s="102" t="s">
        <v>144</v>
      </c>
      <c r="J62" s="663" t="s">
        <v>145</v>
      </c>
      <c r="K62" s="664"/>
      <c r="L62" s="664"/>
      <c r="M62" s="664"/>
      <c r="N62" s="664"/>
      <c r="O62" s="664"/>
      <c r="P62" s="664"/>
      <c r="Q62" s="664"/>
      <c r="R62" s="231"/>
      <c r="S62" s="103"/>
      <c r="T62" s="580">
        <v>1</v>
      </c>
      <c r="U62" s="575">
        <f>T62</f>
        <v>1</v>
      </c>
      <c r="V62" s="218" t="b">
        <v>0</v>
      </c>
      <c r="W62" s="213">
        <f>IF(V62=TRUE,$X$62,0)</f>
        <v>0</v>
      </c>
      <c r="X62" s="218">
        <v>1</v>
      </c>
      <c r="Y62" s="221">
        <f>SUM(W62)</f>
        <v>0</v>
      </c>
      <c r="Z62" s="220">
        <f>Y62/1</f>
        <v>0</v>
      </c>
    </row>
    <row r="63" spans="1:26" ht="41.25" customHeight="1" thickTop="1" thickBot="1" x14ac:dyDescent="0.3">
      <c r="A63" s="99" t="s">
        <v>123</v>
      </c>
      <c r="B63" s="88"/>
      <c r="C63" s="236"/>
      <c r="D63" s="236"/>
      <c r="E63" s="236"/>
      <c r="F63" s="105"/>
      <c r="G63" s="90"/>
      <c r="H63" s="44" t="s">
        <v>131</v>
      </c>
      <c r="I63" s="106" t="s">
        <v>146</v>
      </c>
      <c r="J63" s="706" t="s">
        <v>147</v>
      </c>
      <c r="K63" s="803"/>
      <c r="L63" s="803"/>
      <c r="M63" s="803"/>
      <c r="N63" s="803"/>
      <c r="O63" s="803"/>
      <c r="P63" s="803"/>
      <c r="Q63" s="803"/>
      <c r="R63" s="107"/>
      <c r="S63" s="52"/>
      <c r="V63" s="472" t="b">
        <f>IF(AND(V64=TRUE, V65=TRUE,V66=TRUE,V67=TRUE,V68=TRUE,V69=TRUE),TRUE, FALSE)</f>
        <v>0</v>
      </c>
    </row>
    <row r="64" spans="1:26" ht="41.25" customHeight="1" thickTop="1" thickBot="1" x14ac:dyDescent="0.3">
      <c r="A64" s="99" t="s">
        <v>391</v>
      </c>
      <c r="B64" s="88"/>
      <c r="C64" s="101" t="s">
        <v>124</v>
      </c>
      <c r="D64" s="101" t="s">
        <v>125</v>
      </c>
      <c r="E64" s="101" t="s">
        <v>126</v>
      </c>
      <c r="F64" s="101" t="s">
        <v>127</v>
      </c>
      <c r="G64" s="90"/>
      <c r="H64" s="44" t="s">
        <v>131</v>
      </c>
      <c r="I64" s="109" t="s">
        <v>357</v>
      </c>
      <c r="J64" s="804" t="s">
        <v>358</v>
      </c>
      <c r="K64" s="805"/>
      <c r="L64" s="805"/>
      <c r="M64" s="805"/>
      <c r="N64" s="805"/>
      <c r="O64" s="805"/>
      <c r="P64" s="805"/>
      <c r="Q64" s="805"/>
      <c r="R64" s="93"/>
      <c r="S64" s="103"/>
      <c r="T64" s="582">
        <f>1/7</f>
        <v>0.14285714285714285</v>
      </c>
      <c r="U64" s="575">
        <f>T64+T65+T66+T67+T68+T69+T70</f>
        <v>0.99999999999999978</v>
      </c>
      <c r="V64" s="218" t="b">
        <v>0</v>
      </c>
      <c r="W64" s="213">
        <f t="shared" ref="W64:W70" si="4">IF(V64=TRUE,$X$64,0)</f>
        <v>0</v>
      </c>
      <c r="X64" s="218">
        <v>0.14285714285714285</v>
      </c>
      <c r="Y64" s="221">
        <f>SUM(W64:W70)</f>
        <v>0</v>
      </c>
      <c r="Z64" s="220">
        <f>Y64/1</f>
        <v>0</v>
      </c>
    </row>
    <row r="65" spans="1:26" ht="41.25" customHeight="1" thickTop="1" thickBot="1" x14ac:dyDescent="0.3">
      <c r="A65" s="99" t="s">
        <v>391</v>
      </c>
      <c r="B65" s="100"/>
      <c r="C65" s="101" t="s">
        <v>124</v>
      </c>
      <c r="D65" s="101" t="s">
        <v>125</v>
      </c>
      <c r="E65" s="101" t="s">
        <v>126</v>
      </c>
      <c r="F65" s="101" t="s">
        <v>127</v>
      </c>
      <c r="G65" s="90"/>
      <c r="H65" s="44" t="s">
        <v>131</v>
      </c>
      <c r="I65" s="109" t="s">
        <v>359</v>
      </c>
      <c r="J65" s="897" t="s">
        <v>360</v>
      </c>
      <c r="K65" s="898"/>
      <c r="L65" s="898"/>
      <c r="M65" s="898"/>
      <c r="N65" s="898"/>
      <c r="O65" s="898"/>
      <c r="P65" s="898"/>
      <c r="Q65" s="898"/>
      <c r="R65" s="93"/>
      <c r="S65" s="103"/>
      <c r="T65" s="580">
        <f t="shared" ref="T65:T70" si="5">1/7</f>
        <v>0.14285714285714285</v>
      </c>
      <c r="V65" s="218" t="b">
        <v>0</v>
      </c>
      <c r="W65" s="213">
        <f t="shared" si="4"/>
        <v>0</v>
      </c>
    </row>
    <row r="66" spans="1:26" ht="41.25" customHeight="1" thickTop="1" thickBot="1" x14ac:dyDescent="0.3">
      <c r="A66" s="99" t="s">
        <v>123</v>
      </c>
      <c r="B66" s="100"/>
      <c r="C66" s="101" t="s">
        <v>124</v>
      </c>
      <c r="D66" s="101" t="s">
        <v>125</v>
      </c>
      <c r="E66" s="101" t="s">
        <v>126</v>
      </c>
      <c r="F66" s="101" t="s">
        <v>127</v>
      </c>
      <c r="G66" s="90"/>
      <c r="H66" s="44" t="s">
        <v>131</v>
      </c>
      <c r="I66" s="109" t="s">
        <v>148</v>
      </c>
      <c r="J66" s="804" t="s">
        <v>149</v>
      </c>
      <c r="K66" s="805"/>
      <c r="L66" s="805"/>
      <c r="M66" s="805"/>
      <c r="N66" s="805"/>
      <c r="O66" s="805"/>
      <c r="P66" s="805"/>
      <c r="Q66" s="805"/>
      <c r="R66" s="93"/>
      <c r="S66" s="103"/>
      <c r="T66" s="580">
        <f t="shared" si="5"/>
        <v>0.14285714285714285</v>
      </c>
      <c r="V66" s="218" t="b">
        <v>0</v>
      </c>
      <c r="W66" s="213">
        <f t="shared" si="4"/>
        <v>0</v>
      </c>
    </row>
    <row r="67" spans="1:26" ht="41.25" customHeight="1" thickTop="1" thickBot="1" x14ac:dyDescent="0.3">
      <c r="A67" s="99" t="s">
        <v>391</v>
      </c>
      <c r="B67" s="100"/>
      <c r="C67" s="101" t="s">
        <v>124</v>
      </c>
      <c r="D67" s="101" t="s">
        <v>125</v>
      </c>
      <c r="E67" s="101" t="s">
        <v>126</v>
      </c>
      <c r="F67" s="101" t="s">
        <v>127</v>
      </c>
      <c r="G67" s="90"/>
      <c r="H67" s="44" t="s">
        <v>131</v>
      </c>
      <c r="I67" s="109" t="s">
        <v>361</v>
      </c>
      <c r="J67" s="897" t="s">
        <v>362</v>
      </c>
      <c r="K67" s="898"/>
      <c r="L67" s="898"/>
      <c r="M67" s="898"/>
      <c r="N67" s="898"/>
      <c r="O67" s="898"/>
      <c r="P67" s="898"/>
      <c r="Q67" s="898"/>
      <c r="R67" s="93"/>
      <c r="S67" s="103"/>
      <c r="T67" s="580">
        <f t="shared" si="5"/>
        <v>0.14285714285714285</v>
      </c>
      <c r="V67" s="218" t="b">
        <v>0</v>
      </c>
      <c r="W67" s="213">
        <f t="shared" si="4"/>
        <v>0</v>
      </c>
    </row>
    <row r="68" spans="1:26" ht="41.25" customHeight="1" thickTop="1" thickBot="1" x14ac:dyDescent="0.3">
      <c r="A68" s="99" t="s">
        <v>391</v>
      </c>
      <c r="B68" s="100"/>
      <c r="C68" s="101" t="s">
        <v>124</v>
      </c>
      <c r="D68" s="101" t="s">
        <v>125</v>
      </c>
      <c r="E68" s="101" t="s">
        <v>126</v>
      </c>
      <c r="F68" s="101" t="s">
        <v>127</v>
      </c>
      <c r="G68" s="90"/>
      <c r="H68" s="44" t="s">
        <v>131</v>
      </c>
      <c r="I68" s="109" t="s">
        <v>363</v>
      </c>
      <c r="J68" s="906" t="s">
        <v>364</v>
      </c>
      <c r="K68" s="892"/>
      <c r="L68" s="892"/>
      <c r="M68" s="892"/>
      <c r="N68" s="892"/>
      <c r="O68" s="892"/>
      <c r="P68" s="892"/>
      <c r="Q68" s="892"/>
      <c r="R68" s="93"/>
      <c r="S68" s="103"/>
      <c r="T68" s="580">
        <f t="shared" si="5"/>
        <v>0.14285714285714285</v>
      </c>
      <c r="V68" s="218" t="b">
        <v>0</v>
      </c>
      <c r="W68" s="213">
        <f t="shared" si="4"/>
        <v>0</v>
      </c>
    </row>
    <row r="69" spans="1:26" ht="41.25" customHeight="1" thickTop="1" thickBot="1" x14ac:dyDescent="0.3">
      <c r="A69" s="99" t="s">
        <v>391</v>
      </c>
      <c r="B69" s="100"/>
      <c r="C69" s="101" t="s">
        <v>124</v>
      </c>
      <c r="D69" s="101" t="s">
        <v>125</v>
      </c>
      <c r="E69" s="101" t="s">
        <v>126</v>
      </c>
      <c r="F69" s="101" t="s">
        <v>127</v>
      </c>
      <c r="G69" s="90"/>
      <c r="H69" s="44" t="s">
        <v>131</v>
      </c>
      <c r="I69" s="109" t="s">
        <v>365</v>
      </c>
      <c r="J69" s="712" t="s">
        <v>366</v>
      </c>
      <c r="K69" s="808"/>
      <c r="L69" s="808"/>
      <c r="M69" s="808"/>
      <c r="N69" s="808"/>
      <c r="O69" s="808"/>
      <c r="P69" s="808"/>
      <c r="Q69" s="808"/>
      <c r="R69" s="110"/>
      <c r="S69" s="103"/>
      <c r="T69" s="580">
        <f t="shared" si="5"/>
        <v>0.14285714285714285</v>
      </c>
      <c r="V69" s="218" t="b">
        <v>0</v>
      </c>
      <c r="W69" s="213">
        <f t="shared" si="4"/>
        <v>0</v>
      </c>
    </row>
    <row r="70" spans="1:26" ht="41.25" customHeight="1" thickTop="1" thickBot="1" x14ac:dyDescent="0.3">
      <c r="A70" s="99" t="s">
        <v>391</v>
      </c>
      <c r="B70" s="100"/>
      <c r="C70" s="116"/>
      <c r="D70" s="116"/>
      <c r="E70" s="101" t="s">
        <v>126</v>
      </c>
      <c r="F70" s="101" t="s">
        <v>127</v>
      </c>
      <c r="G70" s="90"/>
      <c r="H70" s="44" t="s">
        <v>131</v>
      </c>
      <c r="I70" s="106" t="s">
        <v>404</v>
      </c>
      <c r="J70" s="923" t="s">
        <v>1000</v>
      </c>
      <c r="K70" s="924"/>
      <c r="L70" s="924"/>
      <c r="M70" s="924"/>
      <c r="N70" s="924"/>
      <c r="O70" s="924"/>
      <c r="P70" s="924"/>
      <c r="Q70" s="924"/>
      <c r="R70" s="142"/>
      <c r="S70" s="103"/>
      <c r="T70" s="580">
        <f t="shared" si="5"/>
        <v>0.14285714285714285</v>
      </c>
      <c r="V70" s="218" t="b">
        <v>0</v>
      </c>
      <c r="W70" s="213">
        <f t="shared" si="4"/>
        <v>0</v>
      </c>
    </row>
    <row r="71" spans="1:26" ht="51" customHeight="1" thickTop="1" thickBot="1" x14ac:dyDescent="0.3">
      <c r="A71" s="99" t="s">
        <v>425</v>
      </c>
      <c r="B71" s="88"/>
      <c r="C71" s="236"/>
      <c r="D71" s="236"/>
      <c r="E71" s="236"/>
      <c r="F71" s="105"/>
      <c r="G71" s="90"/>
      <c r="H71" s="44" t="s">
        <v>250</v>
      </c>
      <c r="I71" s="102" t="s">
        <v>276</v>
      </c>
      <c r="J71" s="806" t="s">
        <v>552</v>
      </c>
      <c r="K71" s="803"/>
      <c r="L71" s="803"/>
      <c r="M71" s="803"/>
      <c r="N71" s="803"/>
      <c r="O71" s="803"/>
      <c r="P71" s="803"/>
      <c r="Q71" s="803"/>
      <c r="R71" s="107"/>
      <c r="S71" s="108"/>
      <c r="V71" s="472" t="b">
        <f>IF(AND(V72=TRUE),TRUE, FALSE)</f>
        <v>0</v>
      </c>
    </row>
    <row r="72" spans="1:26" ht="41.25" customHeight="1" thickTop="1" thickBot="1" x14ac:dyDescent="0.3">
      <c r="A72" s="99" t="s">
        <v>425</v>
      </c>
      <c r="B72" s="100"/>
      <c r="C72" s="100"/>
      <c r="D72" s="100"/>
      <c r="E72" s="101" t="s">
        <v>126</v>
      </c>
      <c r="F72" s="101" t="s">
        <v>127</v>
      </c>
      <c r="G72" s="90"/>
      <c r="H72" s="44" t="s">
        <v>250</v>
      </c>
      <c r="I72" s="114" t="s">
        <v>553</v>
      </c>
      <c r="J72" s="709" t="s">
        <v>554</v>
      </c>
      <c r="K72" s="958"/>
      <c r="L72" s="958"/>
      <c r="M72" s="958"/>
      <c r="N72" s="958"/>
      <c r="O72" s="958"/>
      <c r="P72" s="958"/>
      <c r="Q72" s="958"/>
      <c r="R72" s="110"/>
      <c r="S72" s="103"/>
      <c r="T72" s="580">
        <v>1</v>
      </c>
      <c r="U72" s="575">
        <f>T72</f>
        <v>1</v>
      </c>
      <c r="V72" s="218" t="b">
        <v>0</v>
      </c>
      <c r="W72" s="213">
        <f>IF(V72=TRUE,$X$62,0)</f>
        <v>0</v>
      </c>
      <c r="Y72" s="221">
        <f>SUM(W72)</f>
        <v>0</v>
      </c>
      <c r="Z72" s="220">
        <f>Y72/1</f>
        <v>0</v>
      </c>
    </row>
    <row r="73" spans="1:26" ht="41.25" customHeight="1" thickTop="1" thickBot="1" x14ac:dyDescent="0.3">
      <c r="A73" s="99" t="s">
        <v>123</v>
      </c>
      <c r="B73" s="88"/>
      <c r="C73" s="236"/>
      <c r="D73" s="104"/>
      <c r="E73" s="104"/>
      <c r="F73" s="113"/>
      <c r="G73" s="90"/>
      <c r="H73" s="44" t="s">
        <v>160</v>
      </c>
      <c r="I73" s="102" t="s">
        <v>236</v>
      </c>
      <c r="J73" s="806" t="s">
        <v>237</v>
      </c>
      <c r="K73" s="807"/>
      <c r="L73" s="807"/>
      <c r="M73" s="807"/>
      <c r="N73" s="807"/>
      <c r="O73" s="807"/>
      <c r="P73" s="807"/>
      <c r="Q73" s="807"/>
      <c r="R73" s="107"/>
      <c r="S73" s="52"/>
      <c r="V73" s="472" t="b">
        <f>IF(AND(V74=TRUE,V75=TRUE,V76=TRUE,V77=TRUE,V78=TRUE,V79=TRUE,V80=TRUE,V81=TRUE,V82=TRUE,V83=TRUE),TRUE, FALSE)</f>
        <v>0</v>
      </c>
    </row>
    <row r="74" spans="1:26" ht="41.25" customHeight="1" thickTop="1" thickBot="1" x14ac:dyDescent="0.3">
      <c r="A74" s="99" t="s">
        <v>425</v>
      </c>
      <c r="B74" s="100"/>
      <c r="C74" s="100"/>
      <c r="D74" s="101" t="s">
        <v>125</v>
      </c>
      <c r="E74" s="101" t="s">
        <v>126</v>
      </c>
      <c r="F74" s="101" t="s">
        <v>127</v>
      </c>
      <c r="G74" s="90"/>
      <c r="H74" s="44" t="s">
        <v>160</v>
      </c>
      <c r="I74" s="114" t="s">
        <v>441</v>
      </c>
      <c r="J74" s="899" t="s">
        <v>442</v>
      </c>
      <c r="K74" s="898"/>
      <c r="L74" s="898"/>
      <c r="M74" s="898"/>
      <c r="N74" s="898"/>
      <c r="O74" s="898"/>
      <c r="P74" s="898"/>
      <c r="Q74" s="898"/>
      <c r="R74" s="93"/>
      <c r="S74" s="103"/>
      <c r="T74" s="582">
        <f>1/11</f>
        <v>9.0909090909090912E-2</v>
      </c>
      <c r="U74" s="575">
        <f>T74+T75+T76+T77+T78+T79+T80+T81+T82+T83+T84</f>
        <v>1.0000000000000002</v>
      </c>
      <c r="V74" s="218" t="b">
        <v>0</v>
      </c>
      <c r="W74" s="213">
        <f t="shared" ref="W74:W84" si="6">IF(V74=TRUE,$X$74,0)</f>
        <v>0</v>
      </c>
      <c r="X74" s="218">
        <v>9.0909090909090912E-2</v>
      </c>
      <c r="Y74" s="221">
        <f>SUM(W74:W84)</f>
        <v>0</v>
      </c>
      <c r="Z74" s="220">
        <f>Y74/1</f>
        <v>0</v>
      </c>
    </row>
    <row r="75" spans="1:26" ht="41.25" customHeight="1" thickTop="1" thickBot="1" x14ac:dyDescent="0.3">
      <c r="A75" s="99" t="s">
        <v>123</v>
      </c>
      <c r="B75" s="100"/>
      <c r="C75" s="100"/>
      <c r="D75" s="101" t="s">
        <v>125</v>
      </c>
      <c r="E75" s="101" t="s">
        <v>126</v>
      </c>
      <c r="F75" s="101" t="s">
        <v>127</v>
      </c>
      <c r="G75" s="90"/>
      <c r="H75" s="40" t="s">
        <v>160</v>
      </c>
      <c r="I75" s="114" t="s">
        <v>238</v>
      </c>
      <c r="J75" s="897" t="s">
        <v>239</v>
      </c>
      <c r="K75" s="898"/>
      <c r="L75" s="898"/>
      <c r="M75" s="898"/>
      <c r="N75" s="898"/>
      <c r="O75" s="898"/>
      <c r="P75" s="898"/>
      <c r="Q75" s="898"/>
      <c r="R75" s="124"/>
      <c r="S75" s="103"/>
      <c r="T75" s="580">
        <f t="shared" ref="T75:T84" si="7">1/11</f>
        <v>9.0909090909090912E-2</v>
      </c>
      <c r="V75" s="218" t="b">
        <v>0</v>
      </c>
      <c r="W75" s="213">
        <f t="shared" si="6"/>
        <v>0</v>
      </c>
    </row>
    <row r="76" spans="1:26" ht="41.25" customHeight="1" thickTop="1" thickBot="1" x14ac:dyDescent="0.3">
      <c r="A76" s="99" t="s">
        <v>425</v>
      </c>
      <c r="B76" s="100"/>
      <c r="C76" s="100"/>
      <c r="D76" s="101" t="s">
        <v>125</v>
      </c>
      <c r="E76" s="101" t="s">
        <v>126</v>
      </c>
      <c r="F76" s="101" t="s">
        <v>127</v>
      </c>
      <c r="G76" s="90"/>
      <c r="H76" s="44" t="s">
        <v>160</v>
      </c>
      <c r="I76" s="114" t="s">
        <v>443</v>
      </c>
      <c r="J76" s="897" t="s">
        <v>444</v>
      </c>
      <c r="K76" s="898"/>
      <c r="L76" s="898"/>
      <c r="M76" s="898"/>
      <c r="N76" s="898"/>
      <c r="O76" s="898"/>
      <c r="P76" s="898"/>
      <c r="Q76" s="898"/>
      <c r="R76" s="124"/>
      <c r="S76" s="103"/>
      <c r="T76" s="580">
        <f t="shared" si="7"/>
        <v>9.0909090909090912E-2</v>
      </c>
      <c r="V76" s="218" t="b">
        <v>0</v>
      </c>
      <c r="W76" s="213">
        <f t="shared" si="6"/>
        <v>0</v>
      </c>
    </row>
    <row r="77" spans="1:26" ht="41.25" customHeight="1" thickTop="1" thickBot="1" x14ac:dyDescent="0.3">
      <c r="A77" s="99" t="s">
        <v>425</v>
      </c>
      <c r="B77" s="100"/>
      <c r="C77" s="100"/>
      <c r="D77" s="101" t="s">
        <v>125</v>
      </c>
      <c r="E77" s="101" t="s">
        <v>126</v>
      </c>
      <c r="F77" s="101" t="s">
        <v>127</v>
      </c>
      <c r="G77" s="90"/>
      <c r="H77" s="44" t="s">
        <v>160</v>
      </c>
      <c r="I77" s="114" t="s">
        <v>445</v>
      </c>
      <c r="J77" s="899" t="s">
        <v>446</v>
      </c>
      <c r="K77" s="898"/>
      <c r="L77" s="898"/>
      <c r="M77" s="898"/>
      <c r="N77" s="898"/>
      <c r="O77" s="898"/>
      <c r="P77" s="898"/>
      <c r="Q77" s="898"/>
      <c r="R77" s="93"/>
      <c r="S77" s="103"/>
      <c r="T77" s="580">
        <f t="shared" si="7"/>
        <v>9.0909090909090912E-2</v>
      </c>
      <c r="V77" s="218" t="b">
        <v>0</v>
      </c>
      <c r="W77" s="213">
        <f t="shared" si="6"/>
        <v>0</v>
      </c>
    </row>
    <row r="78" spans="1:26" ht="41.25" customHeight="1" thickTop="1" thickBot="1" x14ac:dyDescent="0.3">
      <c r="A78" s="99" t="s">
        <v>425</v>
      </c>
      <c r="B78" s="100"/>
      <c r="C78" s="100"/>
      <c r="D78" s="101" t="s">
        <v>125</v>
      </c>
      <c r="E78" s="101" t="s">
        <v>126</v>
      </c>
      <c r="F78" s="101" t="s">
        <v>127</v>
      </c>
      <c r="G78" s="90"/>
      <c r="H78" s="44" t="s">
        <v>160</v>
      </c>
      <c r="I78" s="114" t="s">
        <v>447</v>
      </c>
      <c r="J78" s="899" t="s">
        <v>448</v>
      </c>
      <c r="K78" s="898"/>
      <c r="L78" s="898"/>
      <c r="M78" s="898"/>
      <c r="N78" s="898"/>
      <c r="O78" s="898"/>
      <c r="P78" s="898"/>
      <c r="Q78" s="898"/>
      <c r="R78" s="93"/>
      <c r="S78" s="103"/>
      <c r="T78" s="580">
        <f t="shared" si="7"/>
        <v>9.0909090909090912E-2</v>
      </c>
      <c r="V78" s="218" t="b">
        <v>0</v>
      </c>
      <c r="W78" s="213">
        <f t="shared" si="6"/>
        <v>0</v>
      </c>
    </row>
    <row r="79" spans="1:26" ht="41.25" customHeight="1" thickTop="1" thickBot="1" x14ac:dyDescent="0.3">
      <c r="A79" s="99" t="s">
        <v>425</v>
      </c>
      <c r="B79" s="100"/>
      <c r="C79" s="100"/>
      <c r="D79" s="101" t="s">
        <v>125</v>
      </c>
      <c r="E79" s="101" t="s">
        <v>126</v>
      </c>
      <c r="F79" s="101" t="s">
        <v>127</v>
      </c>
      <c r="G79" s="90"/>
      <c r="H79" s="44" t="s">
        <v>160</v>
      </c>
      <c r="I79" s="114" t="s">
        <v>449</v>
      </c>
      <c r="J79" s="899" t="s">
        <v>450</v>
      </c>
      <c r="K79" s="898"/>
      <c r="L79" s="898"/>
      <c r="M79" s="898"/>
      <c r="N79" s="898"/>
      <c r="O79" s="898"/>
      <c r="P79" s="898"/>
      <c r="Q79" s="898"/>
      <c r="R79" s="93"/>
      <c r="S79" s="103"/>
      <c r="T79" s="580">
        <f t="shared" si="7"/>
        <v>9.0909090909090912E-2</v>
      </c>
      <c r="V79" s="218" t="b">
        <v>0</v>
      </c>
      <c r="W79" s="213">
        <f t="shared" si="6"/>
        <v>0</v>
      </c>
    </row>
    <row r="80" spans="1:26" ht="41.25" customHeight="1" thickTop="1" thickBot="1" x14ac:dyDescent="0.3">
      <c r="A80" s="99" t="s">
        <v>425</v>
      </c>
      <c r="B80" s="100"/>
      <c r="C80" s="100"/>
      <c r="D80" s="101" t="s">
        <v>125</v>
      </c>
      <c r="E80" s="101" t="s">
        <v>126</v>
      </c>
      <c r="F80" s="101" t="s">
        <v>127</v>
      </c>
      <c r="G80" s="90"/>
      <c r="H80" s="44" t="s">
        <v>160</v>
      </c>
      <c r="I80" s="114" t="s">
        <v>451</v>
      </c>
      <c r="J80" s="899" t="s">
        <v>452</v>
      </c>
      <c r="K80" s="898"/>
      <c r="L80" s="898"/>
      <c r="M80" s="898"/>
      <c r="N80" s="898"/>
      <c r="O80" s="898"/>
      <c r="P80" s="898"/>
      <c r="Q80" s="898"/>
      <c r="R80" s="93"/>
      <c r="S80" s="103"/>
      <c r="T80" s="580">
        <f t="shared" si="7"/>
        <v>9.0909090909090912E-2</v>
      </c>
      <c r="V80" s="218" t="b">
        <v>0</v>
      </c>
      <c r="W80" s="213">
        <f t="shared" si="6"/>
        <v>0</v>
      </c>
    </row>
    <row r="81" spans="1:26" ht="41.25" customHeight="1" thickTop="1" thickBot="1" x14ac:dyDescent="0.3">
      <c r="A81" s="99" t="s">
        <v>425</v>
      </c>
      <c r="B81" s="100"/>
      <c r="C81" s="100"/>
      <c r="D81" s="101" t="s">
        <v>125</v>
      </c>
      <c r="E81" s="101" t="s">
        <v>126</v>
      </c>
      <c r="F81" s="101" t="s">
        <v>127</v>
      </c>
      <c r="G81" s="90"/>
      <c r="H81" s="44" t="s">
        <v>160</v>
      </c>
      <c r="I81" s="114" t="s">
        <v>453</v>
      </c>
      <c r="J81" s="899" t="s">
        <v>454</v>
      </c>
      <c r="K81" s="898"/>
      <c r="L81" s="898"/>
      <c r="M81" s="898"/>
      <c r="N81" s="898"/>
      <c r="O81" s="898"/>
      <c r="P81" s="898"/>
      <c r="Q81" s="898"/>
      <c r="R81" s="155"/>
      <c r="S81" s="103"/>
      <c r="T81" s="580">
        <f t="shared" si="7"/>
        <v>9.0909090909090912E-2</v>
      </c>
      <c r="V81" s="218" t="b">
        <v>0</v>
      </c>
      <c r="W81" s="213">
        <f t="shared" si="6"/>
        <v>0</v>
      </c>
    </row>
    <row r="82" spans="1:26" ht="41.25" customHeight="1" thickTop="1" thickBot="1" x14ac:dyDescent="0.3">
      <c r="A82" s="99" t="s">
        <v>425</v>
      </c>
      <c r="B82" s="100"/>
      <c r="C82" s="100"/>
      <c r="D82" s="101" t="s">
        <v>125</v>
      </c>
      <c r="E82" s="101" t="s">
        <v>126</v>
      </c>
      <c r="F82" s="101" t="s">
        <v>127</v>
      </c>
      <c r="G82" s="90"/>
      <c r="H82" s="44" t="s">
        <v>160</v>
      </c>
      <c r="I82" s="114" t="s">
        <v>455</v>
      </c>
      <c r="J82" s="899" t="s">
        <v>456</v>
      </c>
      <c r="K82" s="898"/>
      <c r="L82" s="898"/>
      <c r="M82" s="898"/>
      <c r="N82" s="898"/>
      <c r="O82" s="898"/>
      <c r="P82" s="898"/>
      <c r="Q82" s="898"/>
      <c r="R82" s="239"/>
      <c r="S82" s="103"/>
      <c r="T82" s="580">
        <f t="shared" si="7"/>
        <v>9.0909090909090912E-2</v>
      </c>
      <c r="V82" s="218" t="b">
        <v>0</v>
      </c>
      <c r="W82" s="213">
        <f t="shared" si="6"/>
        <v>0</v>
      </c>
    </row>
    <row r="83" spans="1:26" ht="41.25" customHeight="1" thickTop="1" thickBot="1" x14ac:dyDescent="0.3">
      <c r="A83" s="99" t="s">
        <v>425</v>
      </c>
      <c r="B83" s="100"/>
      <c r="C83" s="100"/>
      <c r="D83" s="101" t="s">
        <v>125</v>
      </c>
      <c r="E83" s="101" t="s">
        <v>126</v>
      </c>
      <c r="F83" s="101" t="s">
        <v>127</v>
      </c>
      <c r="G83" s="90"/>
      <c r="H83" s="44" t="s">
        <v>160</v>
      </c>
      <c r="I83" s="114" t="s">
        <v>457</v>
      </c>
      <c r="J83" s="713" t="s">
        <v>458</v>
      </c>
      <c r="K83" s="808"/>
      <c r="L83" s="808"/>
      <c r="M83" s="808"/>
      <c r="N83" s="808"/>
      <c r="O83" s="808"/>
      <c r="P83" s="808"/>
      <c r="Q83" s="808"/>
      <c r="R83" s="110"/>
      <c r="S83" s="103"/>
      <c r="T83" s="580">
        <f t="shared" si="7"/>
        <v>9.0909090909090912E-2</v>
      </c>
      <c r="V83" s="218" t="b">
        <v>0</v>
      </c>
      <c r="W83" s="213">
        <f t="shared" si="6"/>
        <v>0</v>
      </c>
    </row>
    <row r="84" spans="1:26" ht="41.25" customHeight="1" thickTop="1" thickBot="1" x14ac:dyDescent="0.3">
      <c r="A84" s="99" t="s">
        <v>425</v>
      </c>
      <c r="B84" s="100"/>
      <c r="C84" s="100"/>
      <c r="D84" s="161"/>
      <c r="E84" s="101" t="s">
        <v>126</v>
      </c>
      <c r="F84" s="101" t="s">
        <v>127</v>
      </c>
      <c r="G84" s="90"/>
      <c r="H84" s="40" t="s">
        <v>160</v>
      </c>
      <c r="I84" s="102" t="s">
        <v>556</v>
      </c>
      <c r="J84" s="951" t="s">
        <v>557</v>
      </c>
      <c r="K84" s="924"/>
      <c r="L84" s="924"/>
      <c r="M84" s="924"/>
      <c r="N84" s="924"/>
      <c r="O84" s="924"/>
      <c r="P84" s="924"/>
      <c r="Q84" s="924"/>
      <c r="R84" s="115"/>
      <c r="S84" s="103"/>
      <c r="T84" s="580">
        <f t="shared" si="7"/>
        <v>9.0909090909090912E-2</v>
      </c>
      <c r="V84" s="218" t="b">
        <v>0</v>
      </c>
      <c r="W84" s="213">
        <f t="shared" si="6"/>
        <v>0</v>
      </c>
    </row>
    <row r="85" spans="1:26" ht="22.5" customHeight="1" thickTop="1" x14ac:dyDescent="0.25">
      <c r="A85" s="88"/>
      <c r="B85" s="88"/>
      <c r="C85" s="236"/>
      <c r="D85" s="236"/>
      <c r="E85" s="236"/>
      <c r="F85" s="97"/>
      <c r="G85" s="90"/>
      <c r="H85" s="89"/>
      <c r="I85" s="111"/>
      <c r="J85" s="92"/>
      <c r="K85" s="90"/>
      <c r="L85" s="90"/>
      <c r="M85" s="90"/>
      <c r="N85" s="90"/>
      <c r="O85" s="90"/>
      <c r="P85" s="90"/>
      <c r="Q85" s="90"/>
      <c r="R85" s="93"/>
      <c r="S85" s="93"/>
    </row>
    <row r="86" spans="1:26" ht="22.5" customHeight="1" thickBot="1" x14ac:dyDescent="0.3">
      <c r="A86" s="88"/>
      <c r="B86" s="88"/>
      <c r="C86" s="236"/>
      <c r="D86" s="236"/>
      <c r="E86" s="236"/>
      <c r="F86" s="105"/>
      <c r="G86" s="90"/>
      <c r="H86" s="791" t="s">
        <v>117</v>
      </c>
      <c r="I86" s="792"/>
      <c r="J86" s="703" t="s">
        <v>150</v>
      </c>
      <c r="K86" s="795"/>
      <c r="L86" s="795"/>
      <c r="M86" s="795"/>
      <c r="N86" s="795"/>
      <c r="O86" s="795"/>
      <c r="P86" s="795"/>
      <c r="Q86" s="795"/>
      <c r="R86" s="795"/>
      <c r="S86" s="796"/>
      <c r="V86" s="373" t="s">
        <v>945</v>
      </c>
      <c r="W86" s="252">
        <f>(U91+U93+U96+U103)/4</f>
        <v>1</v>
      </c>
    </row>
    <row r="87" spans="1:26" ht="7.5" customHeight="1" thickTop="1" x14ac:dyDescent="0.25">
      <c r="A87" s="88"/>
      <c r="B87" s="88"/>
      <c r="C87" s="236"/>
      <c r="D87" s="236"/>
      <c r="E87" s="236"/>
      <c r="F87" s="105"/>
      <c r="G87" s="90"/>
      <c r="H87" s="89"/>
      <c r="I87" s="111"/>
      <c r="J87" s="90"/>
      <c r="K87" s="90"/>
      <c r="L87" s="90"/>
      <c r="M87" s="90"/>
      <c r="N87" s="90"/>
      <c r="O87" s="90"/>
      <c r="P87" s="90"/>
      <c r="Q87" s="90"/>
      <c r="R87" s="90"/>
      <c r="S87" s="90"/>
    </row>
    <row r="88" spans="1:26" ht="67.5" customHeight="1" thickBot="1" x14ac:dyDescent="0.3">
      <c r="A88" s="88"/>
      <c r="B88" s="88"/>
      <c r="C88" s="236"/>
      <c r="D88" s="236"/>
      <c r="E88" s="236"/>
      <c r="F88" s="105"/>
      <c r="G88" s="90"/>
      <c r="H88" s="659" t="s">
        <v>151</v>
      </c>
      <c r="I88" s="786"/>
      <c r="J88" s="786"/>
      <c r="K88" s="786"/>
      <c r="L88" s="786"/>
      <c r="M88" s="786"/>
      <c r="N88" s="786"/>
      <c r="O88" s="786"/>
      <c r="P88" s="786"/>
      <c r="Q88" s="786"/>
      <c r="R88" s="786"/>
      <c r="S88" s="787"/>
    </row>
    <row r="89" spans="1:26" ht="7.5" customHeight="1" thickTop="1" x14ac:dyDescent="0.25">
      <c r="A89" s="88"/>
      <c r="B89" s="88"/>
      <c r="C89" s="236"/>
      <c r="D89" s="236"/>
      <c r="E89" s="236"/>
      <c r="F89" s="97"/>
      <c r="G89" s="90"/>
      <c r="H89" s="89"/>
      <c r="I89" s="111"/>
      <c r="J89" s="92"/>
      <c r="K89" s="90"/>
      <c r="L89" s="90"/>
      <c r="M89" s="90"/>
      <c r="N89" s="90"/>
      <c r="O89" s="90"/>
      <c r="P89" s="90"/>
      <c r="Q89" s="90"/>
      <c r="R89" s="93"/>
      <c r="S89" s="90"/>
    </row>
    <row r="90" spans="1:26" ht="41.25" customHeight="1" thickBot="1" x14ac:dyDescent="0.3">
      <c r="A90" s="88"/>
      <c r="B90" s="88"/>
      <c r="C90" s="236"/>
      <c r="D90" s="236"/>
      <c r="E90" s="236"/>
      <c r="F90" s="97"/>
      <c r="G90" s="90"/>
      <c r="H90" s="35" t="s">
        <v>120</v>
      </c>
      <c r="I90" s="51" t="s">
        <v>946</v>
      </c>
      <c r="J90" s="36" t="s">
        <v>121</v>
      </c>
      <c r="K90" s="98"/>
      <c r="L90" s="98"/>
      <c r="M90" s="98"/>
      <c r="N90" s="98"/>
      <c r="O90" s="98"/>
      <c r="P90" s="98"/>
      <c r="Q90" s="98"/>
      <c r="R90" s="93"/>
      <c r="S90" s="35" t="s">
        <v>122</v>
      </c>
      <c r="V90" s="210" t="s">
        <v>825</v>
      </c>
      <c r="W90" s="211" t="s">
        <v>826</v>
      </c>
      <c r="X90" s="211" t="s">
        <v>827</v>
      </c>
      <c r="Y90" s="212" t="s">
        <v>831</v>
      </c>
      <c r="Z90" s="223" t="s">
        <v>863</v>
      </c>
    </row>
    <row r="91" spans="1:26" ht="41.25" customHeight="1" thickTop="1" thickBot="1" x14ac:dyDescent="0.3">
      <c r="A91" s="99" t="s">
        <v>123</v>
      </c>
      <c r="B91" s="100"/>
      <c r="C91" s="101" t="s">
        <v>124</v>
      </c>
      <c r="D91" s="101" t="s">
        <v>125</v>
      </c>
      <c r="E91" s="101" t="s">
        <v>126</v>
      </c>
      <c r="F91" s="101" t="s">
        <v>127</v>
      </c>
      <c r="G91" s="90"/>
      <c r="H91" s="147" t="s">
        <v>128</v>
      </c>
      <c r="I91" s="102" t="s">
        <v>152</v>
      </c>
      <c r="J91" s="710" t="s">
        <v>153</v>
      </c>
      <c r="K91" s="800"/>
      <c r="L91" s="800"/>
      <c r="M91" s="800"/>
      <c r="N91" s="800"/>
      <c r="O91" s="800"/>
      <c r="P91" s="800"/>
      <c r="Q91" s="800"/>
      <c r="R91" s="115"/>
      <c r="S91" s="103"/>
      <c r="T91" s="580">
        <v>1</v>
      </c>
      <c r="U91" s="575">
        <f>T91</f>
        <v>1</v>
      </c>
      <c r="V91" s="218" t="b">
        <v>0</v>
      </c>
      <c r="W91" s="213">
        <f>IF(V91=TRUE,$X$91,0)</f>
        <v>0</v>
      </c>
      <c r="X91" s="218">
        <v>1</v>
      </c>
      <c r="Y91" s="221">
        <f>SUM(W91)</f>
        <v>0</v>
      </c>
      <c r="Z91" s="220">
        <f>Y91/1</f>
        <v>0</v>
      </c>
    </row>
    <row r="92" spans="1:26" ht="41.25" customHeight="1" thickTop="1" thickBot="1" x14ac:dyDescent="0.3">
      <c r="A92" s="99" t="s">
        <v>123</v>
      </c>
      <c r="B92" s="88"/>
      <c r="C92" s="236"/>
      <c r="D92" s="236"/>
      <c r="E92" s="236"/>
      <c r="F92" s="105"/>
      <c r="G92" s="90"/>
      <c r="H92" s="44" t="s">
        <v>131</v>
      </c>
      <c r="I92" s="102" t="s">
        <v>289</v>
      </c>
      <c r="J92" s="688" t="s">
        <v>290</v>
      </c>
      <c r="K92" s="760"/>
      <c r="L92" s="760"/>
      <c r="M92" s="760"/>
      <c r="N92" s="760"/>
      <c r="O92" s="760"/>
      <c r="P92" s="760"/>
      <c r="Q92" s="760"/>
      <c r="R92" s="107"/>
      <c r="S92" s="52"/>
      <c r="V92" s="472" t="b">
        <f>IF(AND(V93=TRUE, V94=TRUE),TRUE, FALSE)</f>
        <v>0</v>
      </c>
    </row>
    <row r="93" spans="1:26" ht="41.25" customHeight="1" thickTop="1" thickBot="1" x14ac:dyDescent="0.3">
      <c r="A93" s="99" t="s">
        <v>123</v>
      </c>
      <c r="B93" s="100"/>
      <c r="C93" s="100"/>
      <c r="D93" s="100"/>
      <c r="E93" s="101" t="s">
        <v>126</v>
      </c>
      <c r="F93" s="101" t="s">
        <v>127</v>
      </c>
      <c r="G93" s="90"/>
      <c r="H93" s="44" t="s">
        <v>131</v>
      </c>
      <c r="I93" s="102" t="s">
        <v>291</v>
      </c>
      <c r="J93" s="804" t="s">
        <v>292</v>
      </c>
      <c r="K93" s="805"/>
      <c r="L93" s="805"/>
      <c r="M93" s="805"/>
      <c r="N93" s="805"/>
      <c r="O93" s="805"/>
      <c r="P93" s="805"/>
      <c r="Q93" s="805"/>
      <c r="R93" s="124"/>
      <c r="S93" s="103"/>
      <c r="T93" s="580">
        <v>0.5</v>
      </c>
      <c r="U93" s="575">
        <f>T93+T94</f>
        <v>1</v>
      </c>
      <c r="V93" s="218" t="b">
        <v>0</v>
      </c>
      <c r="W93" s="213">
        <f>IF(V93=TRUE,$X$93,0)</f>
        <v>0</v>
      </c>
      <c r="X93" s="218">
        <v>0.5</v>
      </c>
      <c r="Y93" s="221">
        <f>SUM(W93:W94)</f>
        <v>0</v>
      </c>
      <c r="Z93" s="220">
        <f>Y93/1</f>
        <v>0</v>
      </c>
    </row>
    <row r="94" spans="1:26" ht="41.25" customHeight="1" thickTop="1" thickBot="1" x14ac:dyDescent="0.3">
      <c r="A94" s="99" t="s">
        <v>123</v>
      </c>
      <c r="B94" s="100"/>
      <c r="C94" s="100"/>
      <c r="D94" s="100"/>
      <c r="E94" s="101" t="s">
        <v>126</v>
      </c>
      <c r="F94" s="101" t="s">
        <v>127</v>
      </c>
      <c r="G94" s="90"/>
      <c r="H94" s="44" t="s">
        <v>131</v>
      </c>
      <c r="I94" s="102" t="s">
        <v>293</v>
      </c>
      <c r="J94" s="876" t="s">
        <v>294</v>
      </c>
      <c r="K94" s="877"/>
      <c r="L94" s="877"/>
      <c r="M94" s="877"/>
      <c r="N94" s="877"/>
      <c r="O94" s="877"/>
      <c r="P94" s="877"/>
      <c r="Q94" s="877"/>
      <c r="R94" s="121"/>
      <c r="S94" s="103"/>
      <c r="T94" s="580">
        <v>0.5</v>
      </c>
      <c r="V94" s="218" t="b">
        <v>0</v>
      </c>
      <c r="W94" s="213">
        <f>IF(V94=TRUE,$X$93,0)</f>
        <v>0</v>
      </c>
    </row>
    <row r="95" spans="1:26" ht="41.25" customHeight="1" thickTop="1" thickBot="1" x14ac:dyDescent="0.3">
      <c r="A95" s="99" t="s">
        <v>425</v>
      </c>
      <c r="B95" s="88"/>
      <c r="C95" s="236"/>
      <c r="D95" s="104"/>
      <c r="E95" s="236"/>
      <c r="F95" s="105"/>
      <c r="G95" s="90"/>
      <c r="H95" s="44" t="s">
        <v>250</v>
      </c>
      <c r="I95" s="102" t="s">
        <v>459</v>
      </c>
      <c r="J95" s="688" t="s">
        <v>1014</v>
      </c>
      <c r="K95" s="760"/>
      <c r="L95" s="760"/>
      <c r="M95" s="760"/>
      <c r="N95" s="760"/>
      <c r="O95" s="760"/>
      <c r="P95" s="760"/>
      <c r="Q95" s="760"/>
      <c r="R95" s="107"/>
      <c r="S95" s="52"/>
      <c r="V95" s="472" t="b">
        <f>IF(AND(V96=TRUE, V97=TRUE,V98=TRUE,V99=TRUE,V100=TRUE,V101=TRUE),TRUE, FALSE)</f>
        <v>0</v>
      </c>
    </row>
    <row r="96" spans="1:26" ht="41.25" customHeight="1" thickTop="1" thickBot="1" x14ac:dyDescent="0.3">
      <c r="A96" s="99" t="s">
        <v>425</v>
      </c>
      <c r="B96" s="100"/>
      <c r="C96" s="100"/>
      <c r="D96" s="101" t="s">
        <v>125</v>
      </c>
      <c r="E96" s="101" t="s">
        <v>126</v>
      </c>
      <c r="F96" s="101" t="s">
        <v>127</v>
      </c>
      <c r="G96" s="90"/>
      <c r="H96" s="44" t="s">
        <v>250</v>
      </c>
      <c r="I96" s="114" t="s">
        <v>461</v>
      </c>
      <c r="J96" s="897" t="s">
        <v>462</v>
      </c>
      <c r="K96" s="898"/>
      <c r="L96" s="898"/>
      <c r="M96" s="898"/>
      <c r="N96" s="898"/>
      <c r="O96" s="898"/>
      <c r="P96" s="898"/>
      <c r="Q96" s="898"/>
      <c r="R96" s="93"/>
      <c r="S96" s="103"/>
      <c r="T96" s="580">
        <f t="shared" ref="T96:T101" si="8">1/6</f>
        <v>0.16666666666666666</v>
      </c>
      <c r="U96" s="575">
        <f>T96+T97+T98+T99+T100+T101</f>
        <v>0.99999999999999989</v>
      </c>
      <c r="V96" s="218" t="b">
        <v>0</v>
      </c>
      <c r="W96" s="213">
        <f t="shared" ref="W96:W101" si="9">IF(V96=TRUE,$X$96,0)</f>
        <v>0</v>
      </c>
      <c r="X96" s="218">
        <f>1/6</f>
        <v>0.16666666666666666</v>
      </c>
      <c r="Y96" s="221">
        <f>SUM(W96:W101)</f>
        <v>0</v>
      </c>
      <c r="Z96" s="220">
        <f>Y96/1</f>
        <v>0</v>
      </c>
    </row>
    <row r="97" spans="1:26" ht="41.25" customHeight="1" thickTop="1" thickBot="1" x14ac:dyDescent="0.3">
      <c r="A97" s="99" t="s">
        <v>425</v>
      </c>
      <c r="B97" s="100"/>
      <c r="C97" s="100"/>
      <c r="D97" s="101" t="s">
        <v>125</v>
      </c>
      <c r="E97" s="101" t="s">
        <v>126</v>
      </c>
      <c r="F97" s="101" t="s">
        <v>127</v>
      </c>
      <c r="G97" s="90"/>
      <c r="H97" s="44" t="s">
        <v>250</v>
      </c>
      <c r="I97" s="114" t="s">
        <v>463</v>
      </c>
      <c r="J97" s="897" t="s">
        <v>464</v>
      </c>
      <c r="K97" s="898"/>
      <c r="L97" s="898"/>
      <c r="M97" s="898"/>
      <c r="N97" s="898"/>
      <c r="O97" s="898"/>
      <c r="P97" s="898"/>
      <c r="Q97" s="898"/>
      <c r="R97" s="93"/>
      <c r="S97" s="103"/>
      <c r="T97" s="580">
        <f t="shared" si="8"/>
        <v>0.16666666666666666</v>
      </c>
      <c r="V97" s="218" t="b">
        <v>0</v>
      </c>
      <c r="W97" s="213">
        <f t="shared" si="9"/>
        <v>0</v>
      </c>
    </row>
    <row r="98" spans="1:26" ht="41.25" customHeight="1" thickTop="1" thickBot="1" x14ac:dyDescent="0.3">
      <c r="A98" s="99" t="s">
        <v>425</v>
      </c>
      <c r="B98" s="100"/>
      <c r="C98" s="100"/>
      <c r="D98" s="101" t="s">
        <v>125</v>
      </c>
      <c r="E98" s="101" t="s">
        <v>126</v>
      </c>
      <c r="F98" s="101" t="s">
        <v>127</v>
      </c>
      <c r="G98" s="90"/>
      <c r="H98" s="44" t="s">
        <v>250</v>
      </c>
      <c r="I98" s="114" t="s">
        <v>465</v>
      </c>
      <c r="J98" s="897" t="s">
        <v>466</v>
      </c>
      <c r="K98" s="898"/>
      <c r="L98" s="898"/>
      <c r="M98" s="898"/>
      <c r="N98" s="898"/>
      <c r="O98" s="898"/>
      <c r="P98" s="898"/>
      <c r="Q98" s="898"/>
      <c r="R98" s="93"/>
      <c r="S98" s="103"/>
      <c r="T98" s="580">
        <f t="shared" si="8"/>
        <v>0.16666666666666666</v>
      </c>
      <c r="V98" s="218" t="b">
        <v>0</v>
      </c>
      <c r="W98" s="213">
        <f t="shared" si="9"/>
        <v>0</v>
      </c>
    </row>
    <row r="99" spans="1:26" ht="41.25" customHeight="1" thickTop="1" thickBot="1" x14ac:dyDescent="0.3">
      <c r="A99" s="99" t="s">
        <v>425</v>
      </c>
      <c r="B99" s="100"/>
      <c r="C99" s="100"/>
      <c r="D99" s="101" t="s">
        <v>125</v>
      </c>
      <c r="E99" s="101" t="s">
        <v>126</v>
      </c>
      <c r="F99" s="101" t="s">
        <v>127</v>
      </c>
      <c r="G99" s="90"/>
      <c r="H99" s="44" t="s">
        <v>250</v>
      </c>
      <c r="I99" s="114" t="s">
        <v>467</v>
      </c>
      <c r="J99" s="897" t="s">
        <v>468</v>
      </c>
      <c r="K99" s="898"/>
      <c r="L99" s="898"/>
      <c r="M99" s="898"/>
      <c r="N99" s="898"/>
      <c r="O99" s="898"/>
      <c r="P99" s="898"/>
      <c r="Q99" s="898"/>
      <c r="R99" s="93"/>
      <c r="S99" s="103"/>
      <c r="T99" s="580">
        <f t="shared" si="8"/>
        <v>0.16666666666666666</v>
      </c>
      <c r="V99" s="218" t="b">
        <v>0</v>
      </c>
      <c r="W99" s="213">
        <f t="shared" si="9"/>
        <v>0</v>
      </c>
    </row>
    <row r="100" spans="1:26" ht="41.25" customHeight="1" thickTop="1" thickBot="1" x14ac:dyDescent="0.3">
      <c r="A100" s="99" t="s">
        <v>425</v>
      </c>
      <c r="B100" s="100"/>
      <c r="C100" s="100"/>
      <c r="D100" s="101" t="s">
        <v>125</v>
      </c>
      <c r="E100" s="101" t="s">
        <v>126</v>
      </c>
      <c r="F100" s="101" t="s">
        <v>127</v>
      </c>
      <c r="G100" s="90"/>
      <c r="H100" s="44" t="s">
        <v>250</v>
      </c>
      <c r="I100" s="114" t="s">
        <v>469</v>
      </c>
      <c r="J100" s="897" t="s">
        <v>470</v>
      </c>
      <c r="K100" s="898"/>
      <c r="L100" s="898"/>
      <c r="M100" s="898"/>
      <c r="N100" s="898"/>
      <c r="O100" s="898"/>
      <c r="P100" s="898"/>
      <c r="Q100" s="898"/>
      <c r="R100" s="93"/>
      <c r="S100" s="103"/>
      <c r="T100" s="580">
        <f t="shared" si="8"/>
        <v>0.16666666666666666</v>
      </c>
      <c r="V100" s="218" t="b">
        <v>0</v>
      </c>
      <c r="W100" s="213">
        <f t="shared" si="9"/>
        <v>0</v>
      </c>
    </row>
    <row r="101" spans="1:26" ht="41.25" customHeight="1" thickTop="1" thickBot="1" x14ac:dyDescent="0.3">
      <c r="A101" s="99" t="s">
        <v>425</v>
      </c>
      <c r="B101" s="100"/>
      <c r="C101" s="100"/>
      <c r="D101" s="101" t="s">
        <v>125</v>
      </c>
      <c r="E101" s="101" t="s">
        <v>126</v>
      </c>
      <c r="F101" s="101" t="s">
        <v>127</v>
      </c>
      <c r="G101" s="90"/>
      <c r="H101" s="44" t="s">
        <v>250</v>
      </c>
      <c r="I101" s="114" t="s">
        <v>471</v>
      </c>
      <c r="J101" s="712" t="s">
        <v>472</v>
      </c>
      <c r="K101" s="808"/>
      <c r="L101" s="808"/>
      <c r="M101" s="808"/>
      <c r="N101" s="808"/>
      <c r="O101" s="808"/>
      <c r="P101" s="808"/>
      <c r="Q101" s="808"/>
      <c r="R101" s="110"/>
      <c r="S101" s="103"/>
      <c r="T101" s="580">
        <f t="shared" si="8"/>
        <v>0.16666666666666666</v>
      </c>
      <c r="V101" s="218" t="b">
        <v>0</v>
      </c>
      <c r="W101" s="213">
        <f t="shared" si="9"/>
        <v>0</v>
      </c>
    </row>
    <row r="102" spans="1:26" ht="41.25" customHeight="1" thickTop="1" thickBot="1" x14ac:dyDescent="0.3">
      <c r="A102" s="99" t="s">
        <v>123</v>
      </c>
      <c r="B102" s="88"/>
      <c r="C102" s="236"/>
      <c r="D102" s="236"/>
      <c r="E102" s="236"/>
      <c r="F102" s="105"/>
      <c r="G102" s="90"/>
      <c r="H102" s="44" t="s">
        <v>160</v>
      </c>
      <c r="I102" s="102" t="s">
        <v>295</v>
      </c>
      <c r="J102" s="801" t="s">
        <v>296</v>
      </c>
      <c r="K102" s="802"/>
      <c r="L102" s="802"/>
      <c r="M102" s="802"/>
      <c r="N102" s="802"/>
      <c r="O102" s="802"/>
      <c r="P102" s="802"/>
      <c r="Q102" s="802"/>
      <c r="R102" s="119"/>
      <c r="S102" s="52"/>
      <c r="V102" s="472" t="b">
        <f>IF(AND(V103=TRUE, V104=TRUE,V105=TRUE,V106=TRUE),TRUE, FALSE)</f>
        <v>0</v>
      </c>
    </row>
    <row r="103" spans="1:26" ht="41.25" customHeight="1" thickTop="1" thickBot="1" x14ac:dyDescent="0.3">
      <c r="A103" s="99" t="s">
        <v>123</v>
      </c>
      <c r="B103" s="100"/>
      <c r="C103" s="100"/>
      <c r="D103" s="100"/>
      <c r="E103" s="101" t="s">
        <v>126</v>
      </c>
      <c r="F103" s="101" t="s">
        <v>127</v>
      </c>
      <c r="G103" s="90"/>
      <c r="H103" s="44" t="s">
        <v>160</v>
      </c>
      <c r="I103" s="114" t="s">
        <v>297</v>
      </c>
      <c r="J103" s="891" t="s">
        <v>298</v>
      </c>
      <c r="K103" s="892"/>
      <c r="L103" s="892"/>
      <c r="M103" s="892"/>
      <c r="N103" s="892"/>
      <c r="O103" s="892"/>
      <c r="P103" s="892"/>
      <c r="Q103" s="892"/>
      <c r="R103" s="93"/>
      <c r="S103" s="103"/>
      <c r="T103" s="580">
        <f>1/4</f>
        <v>0.25</v>
      </c>
      <c r="U103" s="575">
        <f>T103+T104+T105+T106</f>
        <v>1</v>
      </c>
      <c r="V103" s="218" t="b">
        <v>0</v>
      </c>
      <c r="W103" s="213">
        <f>IF(V103=TRUE,$X$103,0)</f>
        <v>0</v>
      </c>
      <c r="X103" s="218">
        <v>0.25</v>
      </c>
      <c r="Y103" s="221">
        <f>SUM(W103:W106)</f>
        <v>0</v>
      </c>
      <c r="Z103" s="220">
        <f>Y103/1</f>
        <v>0</v>
      </c>
    </row>
    <row r="104" spans="1:26" ht="41.25" customHeight="1" thickTop="1" thickBot="1" x14ac:dyDescent="0.3">
      <c r="A104" s="99" t="s">
        <v>123</v>
      </c>
      <c r="B104" s="100"/>
      <c r="C104" s="100"/>
      <c r="D104" s="100"/>
      <c r="E104" s="101" t="s">
        <v>126</v>
      </c>
      <c r="F104" s="101" t="s">
        <v>127</v>
      </c>
      <c r="G104" s="90"/>
      <c r="H104" s="44" t="s">
        <v>160</v>
      </c>
      <c r="I104" s="114" t="s">
        <v>299</v>
      </c>
      <c r="J104" s="891" t="s">
        <v>300</v>
      </c>
      <c r="K104" s="892"/>
      <c r="L104" s="892"/>
      <c r="M104" s="892"/>
      <c r="N104" s="892"/>
      <c r="O104" s="892"/>
      <c r="P104" s="892"/>
      <c r="Q104" s="892"/>
      <c r="R104" s="93"/>
      <c r="S104" s="103"/>
      <c r="T104" s="580">
        <f>1/4</f>
        <v>0.25</v>
      </c>
      <c r="V104" s="218" t="b">
        <v>0</v>
      </c>
      <c r="W104" s="213">
        <f>IF(V104=TRUE,$X$103,0)</f>
        <v>0</v>
      </c>
    </row>
    <row r="105" spans="1:26" ht="41.25" customHeight="1" thickTop="1" thickBot="1" x14ac:dyDescent="0.3">
      <c r="A105" s="99" t="s">
        <v>123</v>
      </c>
      <c r="B105" s="100"/>
      <c r="C105" s="100"/>
      <c r="D105" s="100"/>
      <c r="E105" s="101" t="s">
        <v>126</v>
      </c>
      <c r="F105" s="101" t="s">
        <v>127</v>
      </c>
      <c r="G105" s="90"/>
      <c r="H105" s="44" t="s">
        <v>160</v>
      </c>
      <c r="I105" s="114" t="s">
        <v>301</v>
      </c>
      <c r="J105" s="891" t="s">
        <v>302</v>
      </c>
      <c r="K105" s="892"/>
      <c r="L105" s="892"/>
      <c r="M105" s="892"/>
      <c r="N105" s="892"/>
      <c r="O105" s="892"/>
      <c r="P105" s="892"/>
      <c r="Q105" s="892"/>
      <c r="R105" s="93"/>
      <c r="S105" s="103"/>
      <c r="T105" s="580">
        <f>1/4</f>
        <v>0.25</v>
      </c>
      <c r="V105" s="218" t="b">
        <v>0</v>
      </c>
      <c r="W105" s="213">
        <f>IF(V105=TRUE,$X$103,0)</f>
        <v>0</v>
      </c>
    </row>
    <row r="106" spans="1:26" ht="41.25" customHeight="1" thickTop="1" thickBot="1" x14ac:dyDescent="0.3">
      <c r="A106" s="99" t="s">
        <v>123</v>
      </c>
      <c r="B106" s="100"/>
      <c r="C106" s="100"/>
      <c r="D106" s="101" t="s">
        <v>125</v>
      </c>
      <c r="E106" s="101" t="s">
        <v>126</v>
      </c>
      <c r="F106" s="101" t="s">
        <v>127</v>
      </c>
      <c r="G106" s="90"/>
      <c r="H106" s="40" t="s">
        <v>160</v>
      </c>
      <c r="I106" s="114" t="s">
        <v>240</v>
      </c>
      <c r="J106" s="758" t="s">
        <v>241</v>
      </c>
      <c r="K106" s="788"/>
      <c r="L106" s="788"/>
      <c r="M106" s="788"/>
      <c r="N106" s="788"/>
      <c r="O106" s="788"/>
      <c r="P106" s="788"/>
      <c r="Q106" s="788"/>
      <c r="R106" s="110"/>
      <c r="S106" s="103"/>
      <c r="T106" s="580">
        <f>1/4</f>
        <v>0.25</v>
      </c>
      <c r="V106" s="218" t="b">
        <v>0</v>
      </c>
      <c r="W106" s="213">
        <f>IF(V106=TRUE,$X$103,0)</f>
        <v>0</v>
      </c>
    </row>
    <row r="107" spans="1:26" ht="22.5" customHeight="1" thickTop="1" x14ac:dyDescent="0.25">
      <c r="A107" s="88"/>
      <c r="B107" s="88"/>
      <c r="C107" s="236"/>
      <c r="D107" s="236"/>
      <c r="E107" s="236"/>
      <c r="F107" s="97"/>
      <c r="G107" s="90"/>
      <c r="H107" s="89"/>
      <c r="I107" s="111"/>
      <c r="J107" s="92"/>
      <c r="K107" s="90"/>
      <c r="L107" s="90"/>
      <c r="M107" s="90"/>
      <c r="N107" s="90"/>
      <c r="O107" s="90"/>
      <c r="P107" s="90"/>
      <c r="Q107" s="90"/>
      <c r="R107" s="93"/>
      <c r="S107" s="90"/>
    </row>
    <row r="108" spans="1:26" ht="22.5" customHeight="1" x14ac:dyDescent="0.25">
      <c r="A108" s="88"/>
      <c r="B108" s="88"/>
      <c r="C108" s="236"/>
      <c r="D108" s="236"/>
      <c r="E108" s="236"/>
      <c r="F108" s="105"/>
      <c r="G108" s="90"/>
      <c r="H108" s="89"/>
      <c r="I108" s="111"/>
      <c r="J108" s="90"/>
      <c r="K108" s="90"/>
      <c r="L108" s="90"/>
      <c r="M108" s="90"/>
      <c r="N108" s="90"/>
      <c r="O108" s="90"/>
      <c r="P108" s="90"/>
      <c r="Q108" s="90"/>
      <c r="R108" s="90"/>
      <c r="S108" s="90"/>
    </row>
    <row r="109" spans="1:26" ht="22.5" customHeight="1" thickBot="1" x14ac:dyDescent="0.3">
      <c r="A109" s="88"/>
      <c r="B109" s="88"/>
      <c r="C109" s="236"/>
      <c r="D109" s="236"/>
      <c r="E109" s="236"/>
      <c r="F109" s="105"/>
      <c r="G109" s="90"/>
      <c r="H109" s="715" t="s">
        <v>154</v>
      </c>
      <c r="I109" s="715"/>
      <c r="J109" s="715"/>
      <c r="K109" s="715"/>
      <c r="L109" s="715"/>
      <c r="M109" s="715"/>
      <c r="N109" s="715"/>
      <c r="O109" s="715"/>
      <c r="P109" s="715"/>
      <c r="Q109" s="715"/>
      <c r="R109" s="715"/>
      <c r="S109" s="716"/>
    </row>
    <row r="110" spans="1:26" ht="7.5" customHeight="1" thickTop="1" x14ac:dyDescent="0.25">
      <c r="A110" s="88"/>
      <c r="B110" s="88"/>
      <c r="C110" s="236"/>
      <c r="D110" s="236"/>
      <c r="E110" s="236"/>
      <c r="F110" s="105"/>
      <c r="G110" s="90"/>
      <c r="H110" s="89"/>
      <c r="I110" s="111"/>
      <c r="J110" s="90"/>
      <c r="K110" s="90"/>
      <c r="L110" s="90"/>
      <c r="M110" s="90"/>
      <c r="N110" s="90"/>
      <c r="O110" s="90"/>
      <c r="P110" s="90"/>
      <c r="Q110" s="90"/>
      <c r="R110" s="90"/>
      <c r="S110" s="90"/>
    </row>
    <row r="111" spans="1:26" ht="67.5" customHeight="1" thickBot="1" x14ac:dyDescent="0.3">
      <c r="A111" s="88"/>
      <c r="B111" s="88"/>
      <c r="C111" s="236"/>
      <c r="D111" s="236"/>
      <c r="E111" s="236"/>
      <c r="F111" s="105"/>
      <c r="G111" s="90"/>
      <c r="H111" s="651" t="s">
        <v>155</v>
      </c>
      <c r="I111" s="789"/>
      <c r="J111" s="789"/>
      <c r="K111" s="789"/>
      <c r="L111" s="789"/>
      <c r="M111" s="789"/>
      <c r="N111" s="789"/>
      <c r="O111" s="789"/>
      <c r="P111" s="789"/>
      <c r="Q111" s="789"/>
      <c r="R111" s="789"/>
      <c r="S111" s="790"/>
    </row>
    <row r="112" spans="1:26" ht="7.5" customHeight="1" thickTop="1" x14ac:dyDescent="0.25">
      <c r="A112" s="88"/>
      <c r="B112" s="88"/>
      <c r="C112" s="236"/>
      <c r="D112" s="236"/>
      <c r="E112" s="236"/>
      <c r="F112" s="97"/>
      <c r="G112" s="90"/>
      <c r="H112" s="89"/>
      <c r="I112" s="111"/>
      <c r="J112" s="92"/>
      <c r="K112" s="90"/>
      <c r="L112" s="90"/>
      <c r="M112" s="90"/>
      <c r="N112" s="90"/>
      <c r="O112" s="90"/>
      <c r="P112" s="90"/>
      <c r="Q112" s="90"/>
      <c r="R112" s="93"/>
      <c r="S112" s="90"/>
    </row>
    <row r="113" spans="1:26" ht="22.5" customHeight="1" thickBot="1" x14ac:dyDescent="0.3">
      <c r="A113" s="88"/>
      <c r="B113" s="88"/>
      <c r="C113" s="236"/>
      <c r="D113" s="236"/>
      <c r="E113" s="236"/>
      <c r="F113" s="105"/>
      <c r="G113" s="90"/>
      <c r="H113" s="791" t="s">
        <v>117</v>
      </c>
      <c r="I113" s="792"/>
      <c r="J113" s="703" t="s">
        <v>156</v>
      </c>
      <c r="K113" s="795"/>
      <c r="L113" s="795"/>
      <c r="M113" s="795"/>
      <c r="N113" s="795"/>
      <c r="O113" s="795"/>
      <c r="P113" s="795"/>
      <c r="Q113" s="795"/>
      <c r="R113" s="795"/>
      <c r="S113" s="796"/>
      <c r="V113" s="373" t="s">
        <v>945</v>
      </c>
      <c r="W113" s="252">
        <f>(U118+U120+U123+U126)/4</f>
        <v>1</v>
      </c>
    </row>
    <row r="114" spans="1:26" ht="7.5" customHeight="1" thickTop="1" x14ac:dyDescent="0.25">
      <c r="A114" s="88"/>
      <c r="B114" s="88"/>
      <c r="C114" s="236"/>
      <c r="D114" s="236"/>
      <c r="E114" s="236"/>
      <c r="F114" s="105"/>
      <c r="G114" s="90"/>
      <c r="H114" s="89"/>
      <c r="I114" s="111"/>
      <c r="J114" s="90"/>
      <c r="K114" s="90"/>
      <c r="L114" s="90"/>
      <c r="M114" s="90"/>
      <c r="N114" s="90"/>
      <c r="O114" s="90"/>
      <c r="P114" s="90"/>
      <c r="Q114" s="90"/>
      <c r="R114" s="90"/>
      <c r="S114" s="90"/>
    </row>
    <row r="115" spans="1:26" ht="150.75" customHeight="1" thickBot="1" x14ac:dyDescent="0.3">
      <c r="A115" s="88"/>
      <c r="B115" s="88"/>
      <c r="C115" s="236"/>
      <c r="D115" s="236"/>
      <c r="E115" s="236"/>
      <c r="F115" s="105"/>
      <c r="G115" s="90"/>
      <c r="H115" s="659" t="s">
        <v>157</v>
      </c>
      <c r="I115" s="786"/>
      <c r="J115" s="786"/>
      <c r="K115" s="786"/>
      <c r="L115" s="786"/>
      <c r="M115" s="786"/>
      <c r="N115" s="786"/>
      <c r="O115" s="786"/>
      <c r="P115" s="786"/>
      <c r="Q115" s="786"/>
      <c r="R115" s="786"/>
      <c r="S115" s="787"/>
    </row>
    <row r="116" spans="1:26" ht="7.5" customHeight="1" thickTop="1" x14ac:dyDescent="0.25">
      <c r="A116" s="88"/>
      <c r="B116" s="88"/>
      <c r="C116" s="236"/>
      <c r="D116" s="236"/>
      <c r="E116" s="236"/>
      <c r="F116" s="105"/>
      <c r="G116" s="90"/>
      <c r="H116" s="34"/>
      <c r="I116" s="241"/>
      <c r="J116" s="241"/>
      <c r="K116" s="241"/>
      <c r="L116" s="241"/>
      <c r="M116" s="241"/>
      <c r="N116" s="241"/>
      <c r="O116" s="241"/>
      <c r="P116" s="241"/>
      <c r="Q116" s="241"/>
      <c r="R116" s="241"/>
      <c r="S116" s="241"/>
    </row>
    <row r="117" spans="1:26" ht="41.25" customHeight="1" thickBot="1" x14ac:dyDescent="0.3">
      <c r="A117" s="88"/>
      <c r="B117" s="88"/>
      <c r="C117" s="236"/>
      <c r="D117" s="236"/>
      <c r="E117" s="236"/>
      <c r="F117" s="97"/>
      <c r="G117" s="90"/>
      <c r="H117" s="35" t="s">
        <v>120</v>
      </c>
      <c r="I117" s="51" t="s">
        <v>946</v>
      </c>
      <c r="J117" s="36" t="s">
        <v>121</v>
      </c>
      <c r="K117" s="98"/>
      <c r="L117" s="98"/>
      <c r="M117" s="98"/>
      <c r="N117" s="98"/>
      <c r="O117" s="98"/>
      <c r="P117" s="98"/>
      <c r="Q117" s="98"/>
      <c r="R117" s="93"/>
      <c r="S117" s="35" t="s">
        <v>122</v>
      </c>
      <c r="V117" s="210" t="s">
        <v>825</v>
      </c>
      <c r="W117" s="211" t="s">
        <v>826</v>
      </c>
      <c r="X117" s="211" t="s">
        <v>827</v>
      </c>
      <c r="Y117" s="212" t="s">
        <v>832</v>
      </c>
      <c r="Z117" s="223" t="s">
        <v>863</v>
      </c>
    </row>
    <row r="118" spans="1:26" ht="56.25" customHeight="1" thickTop="1" thickBot="1" x14ac:dyDescent="0.3">
      <c r="A118" s="99" t="s">
        <v>123</v>
      </c>
      <c r="B118" s="100"/>
      <c r="C118" s="101" t="s">
        <v>124</v>
      </c>
      <c r="D118" s="101" t="s">
        <v>125</v>
      </c>
      <c r="E118" s="101" t="s">
        <v>126</v>
      </c>
      <c r="F118" s="101" t="s">
        <v>127</v>
      </c>
      <c r="G118" s="90"/>
      <c r="H118" s="40" t="s">
        <v>128</v>
      </c>
      <c r="I118" s="102" t="s">
        <v>158</v>
      </c>
      <c r="J118" s="663" t="s">
        <v>159</v>
      </c>
      <c r="K118" s="664"/>
      <c r="L118" s="664"/>
      <c r="M118" s="664"/>
      <c r="N118" s="664"/>
      <c r="O118" s="664"/>
      <c r="P118" s="664"/>
      <c r="Q118" s="664"/>
      <c r="R118" s="231"/>
      <c r="S118" s="103"/>
      <c r="T118" s="580">
        <v>1</v>
      </c>
      <c r="U118" s="575">
        <f>T118</f>
        <v>1</v>
      </c>
      <c r="V118" s="218" t="b">
        <v>0</v>
      </c>
      <c r="W118" s="213">
        <f>IF(V118=TRUE,$X$118,0)</f>
        <v>0</v>
      </c>
      <c r="X118" s="218">
        <v>1</v>
      </c>
      <c r="Y118" s="221">
        <f>SUM(W118)</f>
        <v>0</v>
      </c>
      <c r="Z118" s="220">
        <f>Y118/1</f>
        <v>0</v>
      </c>
    </row>
    <row r="119" spans="1:26" ht="56.25" customHeight="1" thickTop="1" thickBot="1" x14ac:dyDescent="0.3">
      <c r="A119" s="99" t="s">
        <v>425</v>
      </c>
      <c r="B119" s="88"/>
      <c r="C119" s="236"/>
      <c r="D119" s="236"/>
      <c r="E119" s="236"/>
      <c r="F119" s="105"/>
      <c r="G119" s="90"/>
      <c r="H119" s="40" t="s">
        <v>131</v>
      </c>
      <c r="I119" s="106" t="s">
        <v>381</v>
      </c>
      <c r="J119" s="763" t="s">
        <v>473</v>
      </c>
      <c r="K119" s="764"/>
      <c r="L119" s="764"/>
      <c r="M119" s="764"/>
      <c r="N119" s="764"/>
      <c r="O119" s="764"/>
      <c r="P119" s="764"/>
      <c r="Q119" s="764"/>
      <c r="R119" s="119"/>
      <c r="S119" s="52"/>
      <c r="V119" s="472" t="b">
        <f>IF(AND(V120=TRUE, V121=TRUE),TRUE, FALSE)</f>
        <v>0</v>
      </c>
    </row>
    <row r="120" spans="1:26" ht="56.25" customHeight="1" thickTop="1" thickBot="1" x14ac:dyDescent="0.3">
      <c r="A120" s="99" t="s">
        <v>425</v>
      </c>
      <c r="B120" s="100"/>
      <c r="C120" s="116"/>
      <c r="D120" s="101" t="s">
        <v>125</v>
      </c>
      <c r="E120" s="101" t="s">
        <v>126</v>
      </c>
      <c r="F120" s="101" t="s">
        <v>127</v>
      </c>
      <c r="G120" s="90"/>
      <c r="H120" s="40" t="s">
        <v>131</v>
      </c>
      <c r="I120" s="106" t="s">
        <v>383</v>
      </c>
      <c r="J120" s="906" t="s">
        <v>474</v>
      </c>
      <c r="K120" s="892"/>
      <c r="L120" s="892"/>
      <c r="M120" s="892"/>
      <c r="N120" s="892"/>
      <c r="O120" s="892"/>
      <c r="P120" s="892"/>
      <c r="Q120" s="892"/>
      <c r="R120" s="156"/>
      <c r="S120" s="103"/>
      <c r="T120" s="580">
        <v>0.5</v>
      </c>
      <c r="U120" s="575">
        <f>T120+T121</f>
        <v>1</v>
      </c>
      <c r="V120" s="218" t="b">
        <v>0</v>
      </c>
      <c r="W120" s="213">
        <f>IF(V120=TRUE,$X$120,0)</f>
        <v>0</v>
      </c>
      <c r="X120" s="218">
        <v>0.5</v>
      </c>
      <c r="Y120" s="221">
        <f>SUM(W120:W121)</f>
        <v>0</v>
      </c>
      <c r="Z120" s="220">
        <f>Y120/1</f>
        <v>0</v>
      </c>
    </row>
    <row r="121" spans="1:26" ht="56.25" customHeight="1" thickTop="1" thickBot="1" x14ac:dyDescent="0.3">
      <c r="A121" s="99" t="s">
        <v>425</v>
      </c>
      <c r="B121" s="100"/>
      <c r="C121" s="116"/>
      <c r="D121" s="101" t="s">
        <v>125</v>
      </c>
      <c r="E121" s="101" t="s">
        <v>126</v>
      </c>
      <c r="F121" s="101" t="s">
        <v>127</v>
      </c>
      <c r="G121" s="90"/>
      <c r="H121" s="40" t="s">
        <v>131</v>
      </c>
      <c r="I121" s="106" t="s">
        <v>385</v>
      </c>
      <c r="J121" s="936" t="s">
        <v>475</v>
      </c>
      <c r="K121" s="788"/>
      <c r="L121" s="788"/>
      <c r="M121" s="788"/>
      <c r="N121" s="788"/>
      <c r="O121" s="788"/>
      <c r="P121" s="788"/>
      <c r="Q121" s="788"/>
      <c r="R121" s="157"/>
      <c r="S121" s="103"/>
      <c r="T121" s="580">
        <v>0.5</v>
      </c>
      <c r="V121" s="218" t="b">
        <v>0</v>
      </c>
      <c r="W121" s="213">
        <f>IF(V121=TRUE,$X$120,0)</f>
        <v>0</v>
      </c>
    </row>
    <row r="122" spans="1:26" ht="41.25" customHeight="1" thickTop="1" thickBot="1" x14ac:dyDescent="0.3">
      <c r="A122" s="99" t="s">
        <v>123</v>
      </c>
      <c r="B122" s="88"/>
      <c r="C122" s="236"/>
      <c r="D122" s="236"/>
      <c r="E122" s="236"/>
      <c r="F122" s="105"/>
      <c r="G122" s="90"/>
      <c r="H122" s="44" t="s">
        <v>242</v>
      </c>
      <c r="I122" s="102" t="s">
        <v>243</v>
      </c>
      <c r="J122" s="797" t="s">
        <v>244</v>
      </c>
      <c r="K122" s="798"/>
      <c r="L122" s="798"/>
      <c r="M122" s="798"/>
      <c r="N122" s="798"/>
      <c r="O122" s="798"/>
      <c r="P122" s="798"/>
      <c r="Q122" s="798"/>
      <c r="R122" s="107"/>
      <c r="S122" s="52"/>
      <c r="V122" s="472" t="b">
        <f>IF(AND(V123=TRUE),TRUE, FALSE)</f>
        <v>0</v>
      </c>
    </row>
    <row r="123" spans="1:26" ht="56.25" customHeight="1" thickTop="1" thickBot="1" x14ac:dyDescent="0.3">
      <c r="A123" s="99" t="s">
        <v>123</v>
      </c>
      <c r="B123" s="100"/>
      <c r="C123" s="100"/>
      <c r="D123" s="101" t="s">
        <v>125</v>
      </c>
      <c r="E123" s="101" t="s">
        <v>126</v>
      </c>
      <c r="F123" s="101" t="s">
        <v>127</v>
      </c>
      <c r="G123" s="90"/>
      <c r="H123" s="44" t="s">
        <v>242</v>
      </c>
      <c r="I123" s="114" t="s">
        <v>245</v>
      </c>
      <c r="J123" s="720" t="s">
        <v>246</v>
      </c>
      <c r="K123" s="799"/>
      <c r="L123" s="799"/>
      <c r="M123" s="799"/>
      <c r="N123" s="799"/>
      <c r="O123" s="799"/>
      <c r="P123" s="799"/>
      <c r="Q123" s="799"/>
      <c r="R123" s="110"/>
      <c r="S123" s="103"/>
      <c r="T123" s="580">
        <v>0.5</v>
      </c>
      <c r="U123" s="575">
        <f>T123+T124</f>
        <v>1</v>
      </c>
      <c r="V123" s="218" t="b">
        <v>0</v>
      </c>
      <c r="W123" s="213">
        <f>IF(V123=TRUE,$X$123,0)</f>
        <v>0</v>
      </c>
      <c r="X123" s="218">
        <v>0.5</v>
      </c>
      <c r="Y123" s="221">
        <f>SUM(W123:W124)</f>
        <v>0</v>
      </c>
      <c r="Z123" s="220">
        <f>Y123/1</f>
        <v>0</v>
      </c>
    </row>
    <row r="124" spans="1:26" ht="56.25" customHeight="1" thickTop="1" thickBot="1" x14ac:dyDescent="0.3">
      <c r="A124" s="99" t="s">
        <v>425</v>
      </c>
      <c r="B124" s="100"/>
      <c r="C124" s="100"/>
      <c r="D124" s="101" t="s">
        <v>125</v>
      </c>
      <c r="E124" s="101" t="s">
        <v>126</v>
      </c>
      <c r="F124" s="101" t="s">
        <v>127</v>
      </c>
      <c r="G124" s="128"/>
      <c r="H124" s="44" t="s">
        <v>242</v>
      </c>
      <c r="I124" s="102" t="s">
        <v>476</v>
      </c>
      <c r="J124" s="693" t="s">
        <v>477</v>
      </c>
      <c r="K124" s="693"/>
      <c r="L124" s="693"/>
      <c r="M124" s="693"/>
      <c r="N124" s="693"/>
      <c r="O124" s="693"/>
      <c r="P124" s="693"/>
      <c r="Q124" s="693"/>
      <c r="R124" s="115"/>
      <c r="S124" s="103"/>
      <c r="T124" s="580">
        <v>0.5</v>
      </c>
      <c r="V124" s="218" t="b">
        <v>0</v>
      </c>
      <c r="W124" s="213">
        <f>IF(V124=TRUE,$X$123,0)</f>
        <v>0</v>
      </c>
    </row>
    <row r="125" spans="1:26" ht="56.25" customHeight="1" thickTop="1" thickBot="1" x14ac:dyDescent="0.3">
      <c r="A125" s="99" t="s">
        <v>425</v>
      </c>
      <c r="B125" s="88"/>
      <c r="C125" s="236"/>
      <c r="D125" s="236"/>
      <c r="E125" s="236"/>
      <c r="F125" s="105"/>
      <c r="G125" s="90"/>
      <c r="H125" s="44" t="s">
        <v>160</v>
      </c>
      <c r="I125" s="102" t="s">
        <v>308</v>
      </c>
      <c r="J125" s="688" t="s">
        <v>478</v>
      </c>
      <c r="K125" s="760"/>
      <c r="L125" s="760"/>
      <c r="M125" s="760"/>
      <c r="N125" s="760"/>
      <c r="O125" s="760"/>
      <c r="P125" s="760"/>
      <c r="Q125" s="760"/>
      <c r="R125" s="107"/>
      <c r="S125" s="52"/>
      <c r="V125" s="472" t="b">
        <f>IF(AND(V126=TRUE,V127=TRUE, V128=TRUE,V129=TRUE,V130=TRUE,V131=TRUE,V132=TRUE,V133=TRUE),TRUE, FALSE)</f>
        <v>0</v>
      </c>
    </row>
    <row r="126" spans="1:26" ht="56.25" customHeight="1" thickTop="1" thickBot="1" x14ac:dyDescent="0.3">
      <c r="A126" s="99" t="s">
        <v>425</v>
      </c>
      <c r="B126" s="100"/>
      <c r="C126" s="100"/>
      <c r="D126" s="101" t="s">
        <v>125</v>
      </c>
      <c r="E126" s="101" t="s">
        <v>126</v>
      </c>
      <c r="F126" s="101" t="s">
        <v>127</v>
      </c>
      <c r="G126" s="90"/>
      <c r="H126" s="44" t="s">
        <v>160</v>
      </c>
      <c r="I126" s="114" t="s">
        <v>310</v>
      </c>
      <c r="J126" s="804" t="s">
        <v>479</v>
      </c>
      <c r="K126" s="805"/>
      <c r="L126" s="805"/>
      <c r="M126" s="805"/>
      <c r="N126" s="805"/>
      <c r="O126" s="805"/>
      <c r="P126" s="805"/>
      <c r="Q126" s="805"/>
      <c r="R126" s="93"/>
      <c r="S126" s="103"/>
      <c r="T126" s="582">
        <v>6.25E-2</v>
      </c>
      <c r="U126" s="575">
        <f>T126+T127+T128+T129+T130+T131+T132+T133+T135+T136+T137+T138+T139+T140+T141+T142</f>
        <v>1</v>
      </c>
      <c r="V126" s="218" t="b">
        <v>0</v>
      </c>
      <c r="W126" s="213">
        <f t="shared" ref="W126:W133" si="10">IF(V126=TRUE,$X$126,0)</f>
        <v>0</v>
      </c>
      <c r="X126" s="218">
        <v>6.25E-2</v>
      </c>
      <c r="Y126" s="221">
        <f>SUM(W126:W142)</f>
        <v>0</v>
      </c>
      <c r="Z126" s="220">
        <f>Y126/1</f>
        <v>0</v>
      </c>
    </row>
    <row r="127" spans="1:26" ht="56.25" customHeight="1" thickTop="1" thickBot="1" x14ac:dyDescent="0.3">
      <c r="A127" s="99" t="s">
        <v>425</v>
      </c>
      <c r="B127" s="100"/>
      <c r="C127" s="116"/>
      <c r="D127" s="101" t="s">
        <v>125</v>
      </c>
      <c r="E127" s="101" t="s">
        <v>126</v>
      </c>
      <c r="F127" s="101" t="s">
        <v>127</v>
      </c>
      <c r="G127" s="90"/>
      <c r="H127" s="44" t="s">
        <v>160</v>
      </c>
      <c r="I127" s="114" t="s">
        <v>312</v>
      </c>
      <c r="J127" s="906" t="s">
        <v>1013</v>
      </c>
      <c r="K127" s="892"/>
      <c r="L127" s="892"/>
      <c r="M127" s="892"/>
      <c r="N127" s="892"/>
      <c r="O127" s="892"/>
      <c r="P127" s="892"/>
      <c r="Q127" s="892"/>
      <c r="R127" s="93"/>
      <c r="S127" s="103"/>
      <c r="T127" s="580">
        <v>6.25E-2</v>
      </c>
      <c r="V127" s="218" t="b">
        <v>0</v>
      </c>
      <c r="W127" s="213">
        <f t="shared" si="10"/>
        <v>0</v>
      </c>
    </row>
    <row r="128" spans="1:26" ht="56.25" customHeight="1" thickTop="1" thickBot="1" x14ac:dyDescent="0.3">
      <c r="A128" s="99" t="s">
        <v>425</v>
      </c>
      <c r="B128" s="100"/>
      <c r="C128" s="100"/>
      <c r="D128" s="101" t="s">
        <v>125</v>
      </c>
      <c r="E128" s="101" t="s">
        <v>126</v>
      </c>
      <c r="F128" s="101" t="s">
        <v>127</v>
      </c>
      <c r="G128" s="90"/>
      <c r="H128" s="44" t="s">
        <v>160</v>
      </c>
      <c r="I128" s="114" t="s">
        <v>332</v>
      </c>
      <c r="J128" s="897" t="s">
        <v>480</v>
      </c>
      <c r="K128" s="898"/>
      <c r="L128" s="898"/>
      <c r="M128" s="898"/>
      <c r="N128" s="898"/>
      <c r="O128" s="898"/>
      <c r="P128" s="898"/>
      <c r="Q128" s="898"/>
      <c r="R128" s="93"/>
      <c r="S128" s="103"/>
      <c r="T128" s="580">
        <v>6.25E-2</v>
      </c>
      <c r="V128" s="218" t="b">
        <v>0</v>
      </c>
      <c r="W128" s="213">
        <f t="shared" si="10"/>
        <v>0</v>
      </c>
    </row>
    <row r="129" spans="1:23" ht="56.25" customHeight="1" thickTop="1" thickBot="1" x14ac:dyDescent="0.3">
      <c r="A129" s="99" t="s">
        <v>425</v>
      </c>
      <c r="B129" s="100"/>
      <c r="C129" s="100"/>
      <c r="D129" s="101" t="s">
        <v>125</v>
      </c>
      <c r="E129" s="101" t="s">
        <v>126</v>
      </c>
      <c r="F129" s="101" t="s">
        <v>127</v>
      </c>
      <c r="G129" s="90"/>
      <c r="H129" s="44" t="s">
        <v>160</v>
      </c>
      <c r="I129" s="114" t="s">
        <v>481</v>
      </c>
      <c r="J129" s="897" t="s">
        <v>482</v>
      </c>
      <c r="K129" s="898"/>
      <c r="L129" s="898"/>
      <c r="M129" s="898"/>
      <c r="N129" s="898"/>
      <c r="O129" s="898"/>
      <c r="P129" s="898"/>
      <c r="Q129" s="898"/>
      <c r="R129" s="93"/>
      <c r="S129" s="103"/>
      <c r="T129" s="580">
        <v>6.25E-2</v>
      </c>
      <c r="V129" s="218" t="b">
        <v>0</v>
      </c>
      <c r="W129" s="213">
        <f t="shared" si="10"/>
        <v>0</v>
      </c>
    </row>
    <row r="130" spans="1:23" ht="56.25" customHeight="1" thickTop="1" thickBot="1" x14ac:dyDescent="0.3">
      <c r="A130" s="99" t="s">
        <v>425</v>
      </c>
      <c r="B130" s="100"/>
      <c r="C130" s="100"/>
      <c r="D130" s="101" t="s">
        <v>125</v>
      </c>
      <c r="E130" s="101" t="s">
        <v>126</v>
      </c>
      <c r="F130" s="101" t="s">
        <v>127</v>
      </c>
      <c r="G130" s="90"/>
      <c r="H130" s="44" t="s">
        <v>160</v>
      </c>
      <c r="I130" s="114" t="s">
        <v>483</v>
      </c>
      <c r="J130" s="897" t="s">
        <v>484</v>
      </c>
      <c r="K130" s="898"/>
      <c r="L130" s="898"/>
      <c r="M130" s="898"/>
      <c r="N130" s="898"/>
      <c r="O130" s="898"/>
      <c r="P130" s="898"/>
      <c r="Q130" s="898"/>
      <c r="R130" s="93"/>
      <c r="S130" s="103"/>
      <c r="T130" s="580">
        <v>6.25E-2</v>
      </c>
      <c r="V130" s="218" t="b">
        <v>0</v>
      </c>
      <c r="W130" s="213">
        <f t="shared" si="10"/>
        <v>0</v>
      </c>
    </row>
    <row r="131" spans="1:23" ht="56.25" customHeight="1" thickTop="1" thickBot="1" x14ac:dyDescent="0.3">
      <c r="A131" s="99" t="s">
        <v>425</v>
      </c>
      <c r="B131" s="100"/>
      <c r="C131" s="100"/>
      <c r="D131" s="101" t="s">
        <v>125</v>
      </c>
      <c r="E131" s="101" t="s">
        <v>126</v>
      </c>
      <c r="F131" s="101" t="s">
        <v>127</v>
      </c>
      <c r="G131" s="90"/>
      <c r="H131" s="44" t="s">
        <v>160</v>
      </c>
      <c r="I131" s="114" t="s">
        <v>485</v>
      </c>
      <c r="J131" s="897" t="s">
        <v>486</v>
      </c>
      <c r="K131" s="898"/>
      <c r="L131" s="898"/>
      <c r="M131" s="898"/>
      <c r="N131" s="898"/>
      <c r="O131" s="898"/>
      <c r="P131" s="898"/>
      <c r="Q131" s="898"/>
      <c r="R131" s="93"/>
      <c r="S131" s="103"/>
      <c r="T131" s="580">
        <v>6.25E-2</v>
      </c>
      <c r="V131" s="218" t="b">
        <v>0</v>
      </c>
      <c r="W131" s="213">
        <f t="shared" si="10"/>
        <v>0</v>
      </c>
    </row>
    <row r="132" spans="1:23" ht="56.25" customHeight="1" thickTop="1" thickBot="1" x14ac:dyDescent="0.3">
      <c r="A132" s="99" t="s">
        <v>425</v>
      </c>
      <c r="B132" s="100"/>
      <c r="C132" s="100"/>
      <c r="D132" s="101" t="s">
        <v>125</v>
      </c>
      <c r="E132" s="101" t="s">
        <v>126</v>
      </c>
      <c r="F132" s="101" t="s">
        <v>127</v>
      </c>
      <c r="G132" s="90"/>
      <c r="H132" s="44" t="s">
        <v>160</v>
      </c>
      <c r="I132" s="114" t="s">
        <v>487</v>
      </c>
      <c r="J132" s="897" t="s">
        <v>488</v>
      </c>
      <c r="K132" s="898"/>
      <c r="L132" s="898"/>
      <c r="M132" s="898"/>
      <c r="N132" s="898"/>
      <c r="O132" s="898"/>
      <c r="P132" s="898"/>
      <c r="Q132" s="898"/>
      <c r="R132" s="93"/>
      <c r="S132" s="103"/>
      <c r="T132" s="580">
        <v>6.25E-2</v>
      </c>
      <c r="V132" s="218" t="b">
        <v>0</v>
      </c>
      <c r="W132" s="213">
        <f t="shared" si="10"/>
        <v>0</v>
      </c>
    </row>
    <row r="133" spans="1:23" ht="56.25" customHeight="1" thickTop="1" thickBot="1" x14ac:dyDescent="0.3">
      <c r="A133" s="99" t="s">
        <v>425</v>
      </c>
      <c r="B133" s="100"/>
      <c r="C133" s="100"/>
      <c r="D133" s="101" t="s">
        <v>125</v>
      </c>
      <c r="E133" s="101" t="s">
        <v>126</v>
      </c>
      <c r="F133" s="101" t="s">
        <v>127</v>
      </c>
      <c r="G133" s="90"/>
      <c r="H133" s="44" t="s">
        <v>160</v>
      </c>
      <c r="I133" s="114" t="s">
        <v>333</v>
      </c>
      <c r="J133" s="712" t="s">
        <v>489</v>
      </c>
      <c r="K133" s="808"/>
      <c r="L133" s="808"/>
      <c r="M133" s="808"/>
      <c r="N133" s="808"/>
      <c r="O133" s="808"/>
      <c r="P133" s="808"/>
      <c r="Q133" s="808"/>
      <c r="R133" s="110"/>
      <c r="S133" s="103"/>
      <c r="T133" s="580">
        <v>6.25E-2</v>
      </c>
      <c r="V133" s="218" t="b">
        <v>0</v>
      </c>
      <c r="W133" s="213">
        <f t="shared" si="10"/>
        <v>0</v>
      </c>
    </row>
    <row r="134" spans="1:23" ht="41.25" customHeight="1" thickTop="1" thickBot="1" x14ac:dyDescent="0.3">
      <c r="A134" s="99" t="s">
        <v>123</v>
      </c>
      <c r="B134" s="88"/>
      <c r="C134" s="236"/>
      <c r="D134" s="104"/>
      <c r="E134" s="116"/>
      <c r="F134" s="116"/>
      <c r="G134" s="90"/>
      <c r="H134" s="44" t="s">
        <v>160</v>
      </c>
      <c r="I134" s="102" t="s">
        <v>161</v>
      </c>
      <c r="J134" s="689" t="s">
        <v>162</v>
      </c>
      <c r="K134" s="760"/>
      <c r="L134" s="760"/>
      <c r="M134" s="760"/>
      <c r="N134" s="760"/>
      <c r="O134" s="760"/>
      <c r="P134" s="760"/>
      <c r="Q134" s="760"/>
      <c r="R134" s="107"/>
      <c r="S134" s="108"/>
      <c r="V134" s="472" t="b">
        <f>IF(AND(V135=TRUE, V136=TRUE, V137=TRUE,V138=TRUE,V139=TRUE,V140=TRUE,V141=TRUE),TRUE, FALSE)</f>
        <v>0</v>
      </c>
    </row>
    <row r="135" spans="1:23" ht="41.25" customHeight="1" thickTop="1" thickBot="1" x14ac:dyDescent="0.3">
      <c r="A135" s="99" t="s">
        <v>425</v>
      </c>
      <c r="B135" s="100"/>
      <c r="C135" s="100"/>
      <c r="D135" s="101" t="s">
        <v>125</v>
      </c>
      <c r="E135" s="101" t="s">
        <v>126</v>
      </c>
      <c r="F135" s="101" t="s">
        <v>127</v>
      </c>
      <c r="G135" s="90"/>
      <c r="H135" s="44" t="s">
        <v>160</v>
      </c>
      <c r="I135" s="114" t="s">
        <v>490</v>
      </c>
      <c r="J135" s="899" t="s">
        <v>491</v>
      </c>
      <c r="K135" s="898"/>
      <c r="L135" s="898"/>
      <c r="M135" s="898"/>
      <c r="N135" s="898"/>
      <c r="O135" s="898"/>
      <c r="P135" s="898"/>
      <c r="Q135" s="898"/>
      <c r="R135" s="93"/>
      <c r="S135" s="103"/>
      <c r="T135" s="580">
        <v>6.25E-2</v>
      </c>
      <c r="V135" s="218" t="b">
        <v>0</v>
      </c>
      <c r="W135" s="213">
        <f t="shared" ref="W135:W142" si="11">IF(V135=TRUE,$X$126,0)</f>
        <v>0</v>
      </c>
    </row>
    <row r="136" spans="1:23" ht="41.25" customHeight="1" thickTop="1" thickBot="1" x14ac:dyDescent="0.3">
      <c r="A136" s="99" t="s">
        <v>425</v>
      </c>
      <c r="B136" s="100"/>
      <c r="C136" s="100"/>
      <c r="D136" s="101" t="s">
        <v>125</v>
      </c>
      <c r="E136" s="101" t="s">
        <v>126</v>
      </c>
      <c r="F136" s="101" t="s">
        <v>127</v>
      </c>
      <c r="G136" s="90"/>
      <c r="H136" s="44" t="s">
        <v>160</v>
      </c>
      <c r="I136" s="114" t="s">
        <v>492</v>
      </c>
      <c r="J136" s="934" t="s">
        <v>493</v>
      </c>
      <c r="K136" s="805"/>
      <c r="L136" s="805"/>
      <c r="M136" s="805"/>
      <c r="N136" s="805"/>
      <c r="O136" s="805"/>
      <c r="P136" s="805"/>
      <c r="Q136" s="805"/>
      <c r="R136" s="93"/>
      <c r="S136" s="103"/>
      <c r="T136" s="580">
        <v>6.25E-2</v>
      </c>
      <c r="V136" s="218" t="b">
        <v>0</v>
      </c>
      <c r="W136" s="213">
        <f t="shared" si="11"/>
        <v>0</v>
      </c>
    </row>
    <row r="137" spans="1:23" ht="41.25" customHeight="1" thickTop="1" thickBot="1" x14ac:dyDescent="0.3">
      <c r="A137" s="99" t="s">
        <v>425</v>
      </c>
      <c r="B137" s="100"/>
      <c r="C137" s="100"/>
      <c r="D137" s="101" t="s">
        <v>125</v>
      </c>
      <c r="E137" s="101" t="s">
        <v>126</v>
      </c>
      <c r="F137" s="101" t="s">
        <v>127</v>
      </c>
      <c r="G137" s="90"/>
      <c r="H137" s="44" t="s">
        <v>160</v>
      </c>
      <c r="I137" s="114" t="s">
        <v>494</v>
      </c>
      <c r="J137" s="899" t="s">
        <v>495</v>
      </c>
      <c r="K137" s="898"/>
      <c r="L137" s="898"/>
      <c r="M137" s="898"/>
      <c r="N137" s="898"/>
      <c r="O137" s="898"/>
      <c r="P137" s="898"/>
      <c r="Q137" s="898"/>
      <c r="R137" s="93"/>
      <c r="S137" s="103"/>
      <c r="T137" s="580">
        <v>6.25E-2</v>
      </c>
      <c r="V137" s="218" t="b">
        <v>0</v>
      </c>
      <c r="W137" s="213">
        <f t="shared" si="11"/>
        <v>0</v>
      </c>
    </row>
    <row r="138" spans="1:23" ht="41.25" customHeight="1" thickTop="1" thickBot="1" x14ac:dyDescent="0.3">
      <c r="A138" s="99" t="s">
        <v>425</v>
      </c>
      <c r="B138" s="100"/>
      <c r="C138" s="100"/>
      <c r="D138" s="101" t="s">
        <v>125</v>
      </c>
      <c r="E138" s="101" t="s">
        <v>126</v>
      </c>
      <c r="F138" s="101" t="s">
        <v>127</v>
      </c>
      <c r="G138" s="90"/>
      <c r="H138" s="44" t="s">
        <v>160</v>
      </c>
      <c r="I138" s="114" t="s">
        <v>496</v>
      </c>
      <c r="J138" s="899" t="s">
        <v>497</v>
      </c>
      <c r="K138" s="898"/>
      <c r="L138" s="898"/>
      <c r="M138" s="898"/>
      <c r="N138" s="898"/>
      <c r="O138" s="898"/>
      <c r="P138" s="898"/>
      <c r="Q138" s="898"/>
      <c r="R138" s="93"/>
      <c r="S138" s="103"/>
      <c r="T138" s="580">
        <v>6.25E-2</v>
      </c>
      <c r="V138" s="218" t="b">
        <v>0</v>
      </c>
      <c r="W138" s="213">
        <f t="shared" si="11"/>
        <v>0</v>
      </c>
    </row>
    <row r="139" spans="1:23" ht="41.25" customHeight="1" thickTop="1" thickBot="1" x14ac:dyDescent="0.3">
      <c r="A139" s="99" t="s">
        <v>425</v>
      </c>
      <c r="B139" s="100"/>
      <c r="C139" s="100"/>
      <c r="D139" s="101" t="s">
        <v>125</v>
      </c>
      <c r="E139" s="101" t="s">
        <v>126</v>
      </c>
      <c r="F139" s="101" t="s">
        <v>127</v>
      </c>
      <c r="G139" s="90"/>
      <c r="H139" s="44" t="s">
        <v>160</v>
      </c>
      <c r="I139" s="114" t="s">
        <v>498</v>
      </c>
      <c r="J139" s="899" t="s">
        <v>499</v>
      </c>
      <c r="K139" s="898"/>
      <c r="L139" s="898"/>
      <c r="M139" s="898"/>
      <c r="N139" s="898"/>
      <c r="O139" s="898"/>
      <c r="P139" s="898"/>
      <c r="Q139" s="898"/>
      <c r="R139" s="93"/>
      <c r="S139" s="103"/>
      <c r="T139" s="580">
        <v>6.25E-2</v>
      </c>
      <c r="V139" s="218" t="b">
        <v>0</v>
      </c>
      <c r="W139" s="213">
        <f t="shared" si="11"/>
        <v>0</v>
      </c>
    </row>
    <row r="140" spans="1:23" ht="41.25" customHeight="1" thickTop="1" thickBot="1" x14ac:dyDescent="0.3">
      <c r="A140" s="99" t="s">
        <v>425</v>
      </c>
      <c r="B140" s="100"/>
      <c r="C140" s="100"/>
      <c r="D140" s="101" t="s">
        <v>125</v>
      </c>
      <c r="E140" s="101" t="s">
        <v>126</v>
      </c>
      <c r="F140" s="101" t="s">
        <v>127</v>
      </c>
      <c r="G140" s="90"/>
      <c r="H140" s="44" t="s">
        <v>160</v>
      </c>
      <c r="I140" s="114" t="s">
        <v>500</v>
      </c>
      <c r="J140" s="899" t="s">
        <v>501</v>
      </c>
      <c r="K140" s="898"/>
      <c r="L140" s="898"/>
      <c r="M140" s="898"/>
      <c r="N140" s="898"/>
      <c r="O140" s="898"/>
      <c r="P140" s="898"/>
      <c r="Q140" s="898"/>
      <c r="R140" s="93"/>
      <c r="S140" s="103"/>
      <c r="T140" s="580">
        <v>6.25E-2</v>
      </c>
      <c r="V140" s="218" t="b">
        <v>0</v>
      </c>
      <c r="W140" s="213">
        <f t="shared" si="11"/>
        <v>0</v>
      </c>
    </row>
    <row r="141" spans="1:23" ht="41.25" customHeight="1" thickTop="1" thickBot="1" x14ac:dyDescent="0.3">
      <c r="A141" s="99" t="s">
        <v>123</v>
      </c>
      <c r="B141" s="100"/>
      <c r="C141" s="101" t="s">
        <v>124</v>
      </c>
      <c r="D141" s="101" t="s">
        <v>125</v>
      </c>
      <c r="E141" s="101" t="s">
        <v>126</v>
      </c>
      <c r="F141" s="101" t="s">
        <v>127</v>
      </c>
      <c r="G141" s="90"/>
      <c r="H141" s="40" t="s">
        <v>160</v>
      </c>
      <c r="I141" s="114" t="s">
        <v>163</v>
      </c>
      <c r="J141" s="758" t="s">
        <v>164</v>
      </c>
      <c r="K141" s="788"/>
      <c r="L141" s="788"/>
      <c r="M141" s="788"/>
      <c r="N141" s="788"/>
      <c r="O141" s="788"/>
      <c r="P141" s="788"/>
      <c r="Q141" s="788"/>
      <c r="R141" s="110"/>
      <c r="S141" s="103"/>
      <c r="T141" s="580">
        <v>6.25E-2</v>
      </c>
      <c r="V141" s="218" t="b">
        <v>0</v>
      </c>
      <c r="W141" s="213">
        <f t="shared" si="11"/>
        <v>0</v>
      </c>
    </row>
    <row r="142" spans="1:23" ht="41.25" customHeight="1" thickTop="1" thickBot="1" x14ac:dyDescent="0.3">
      <c r="A142" s="99" t="s">
        <v>425</v>
      </c>
      <c r="B142" s="100"/>
      <c r="C142" s="100"/>
      <c r="D142" s="100"/>
      <c r="E142" s="101" t="s">
        <v>126</v>
      </c>
      <c r="F142" s="101" t="s">
        <v>127</v>
      </c>
      <c r="G142" s="90"/>
      <c r="H142" s="40" t="s">
        <v>160</v>
      </c>
      <c r="I142" s="102" t="s">
        <v>558</v>
      </c>
      <c r="J142" s="692" t="s">
        <v>559</v>
      </c>
      <c r="K142" s="664"/>
      <c r="L142" s="664"/>
      <c r="M142" s="664"/>
      <c r="N142" s="664"/>
      <c r="O142" s="664"/>
      <c r="P142" s="664"/>
      <c r="Q142" s="664"/>
      <c r="R142" s="115"/>
      <c r="S142" s="103"/>
      <c r="T142" s="580">
        <v>6.25E-2</v>
      </c>
      <c r="V142" s="218" t="b">
        <v>0</v>
      </c>
      <c r="W142" s="213">
        <f t="shared" si="11"/>
        <v>0</v>
      </c>
    </row>
    <row r="143" spans="1:23" ht="22.5" customHeight="1" thickTop="1" x14ac:dyDescent="0.25">
      <c r="A143" s="88"/>
      <c r="B143" s="88"/>
      <c r="C143" s="88"/>
      <c r="D143" s="88"/>
      <c r="E143" s="88"/>
      <c r="F143" s="89"/>
      <c r="G143" s="90"/>
      <c r="H143" s="89"/>
      <c r="I143" s="89"/>
      <c r="J143" s="90"/>
      <c r="K143" s="90"/>
      <c r="L143" s="90"/>
      <c r="M143" s="90"/>
      <c r="N143" s="90"/>
      <c r="O143" s="90"/>
      <c r="P143" s="90"/>
      <c r="Q143" s="90"/>
      <c r="R143" s="90"/>
      <c r="S143" s="90"/>
    </row>
    <row r="144" spans="1:23" ht="22.5" customHeight="1" x14ac:dyDescent="0.25">
      <c r="A144" s="117"/>
      <c r="B144" s="29"/>
      <c r="C144" s="90"/>
      <c r="D144" s="90"/>
      <c r="E144" s="90"/>
      <c r="F144" s="90"/>
      <c r="G144" s="90"/>
      <c r="H144" s="89"/>
      <c r="I144" s="111"/>
      <c r="J144" s="90"/>
      <c r="K144" s="90"/>
      <c r="L144" s="90"/>
      <c r="M144" s="90"/>
      <c r="N144" s="90"/>
      <c r="O144" s="90"/>
      <c r="P144" s="90"/>
      <c r="Q144" s="90"/>
      <c r="R144" s="93"/>
      <c r="S144" s="90"/>
    </row>
    <row r="145" spans="1:26" ht="30" customHeight="1" thickBot="1" x14ac:dyDescent="0.3">
      <c r="A145" s="117"/>
      <c r="B145" s="29"/>
      <c r="C145" s="90"/>
      <c r="D145" s="90"/>
      <c r="E145" s="90"/>
      <c r="F145" s="90"/>
      <c r="G145" s="90"/>
      <c r="H145" s="699" t="s">
        <v>165</v>
      </c>
      <c r="I145" s="699"/>
      <c r="J145" s="699"/>
      <c r="K145" s="699"/>
      <c r="L145" s="699"/>
      <c r="M145" s="699"/>
      <c r="N145" s="699"/>
      <c r="O145" s="699"/>
      <c r="P145" s="699"/>
      <c r="Q145" s="699"/>
      <c r="R145" s="699"/>
      <c r="S145" s="700"/>
    </row>
    <row r="146" spans="1:26" ht="7.5" customHeight="1" thickTop="1" x14ac:dyDescent="0.25">
      <c r="A146" s="90"/>
      <c r="B146" s="29"/>
      <c r="C146" s="90"/>
      <c r="D146" s="90"/>
      <c r="E146" s="90"/>
      <c r="F146" s="90"/>
      <c r="G146" s="90"/>
      <c r="H146" s="89"/>
      <c r="I146" s="89"/>
      <c r="J146" s="92"/>
      <c r="K146" s="90"/>
      <c r="L146" s="90"/>
      <c r="M146" s="90"/>
      <c r="N146" s="90"/>
      <c r="O146" s="90"/>
      <c r="P146" s="90"/>
      <c r="Q146" s="90"/>
      <c r="R146" s="93"/>
      <c r="S146" s="90"/>
    </row>
    <row r="147" spans="1:26" ht="106.5" customHeight="1" thickBot="1" x14ac:dyDescent="0.4">
      <c r="A147" s="90"/>
      <c r="B147" s="27"/>
      <c r="C147" s="90"/>
      <c r="D147" s="90"/>
      <c r="E147" s="90"/>
      <c r="F147" s="90"/>
      <c r="G147" s="90"/>
      <c r="H147" s="651" t="s">
        <v>166</v>
      </c>
      <c r="I147" s="789"/>
      <c r="J147" s="789"/>
      <c r="K147" s="789"/>
      <c r="L147" s="789"/>
      <c r="M147" s="789"/>
      <c r="N147" s="789"/>
      <c r="O147" s="789"/>
      <c r="P147" s="789"/>
      <c r="Q147" s="789"/>
      <c r="R147" s="789"/>
      <c r="S147" s="790"/>
      <c r="Y147" s="221"/>
      <c r="Z147" s="222">
        <f>AVERAGE(Z154:Z311)</f>
        <v>0</v>
      </c>
    </row>
    <row r="148" spans="1:26" ht="7.5" customHeight="1" thickTop="1" x14ac:dyDescent="0.25">
      <c r="A148" s="90"/>
      <c r="B148" s="27"/>
      <c r="C148" s="90"/>
      <c r="D148" s="90"/>
      <c r="E148" s="90"/>
      <c r="F148" s="90"/>
      <c r="G148" s="90"/>
      <c r="H148" s="95"/>
      <c r="I148" s="95"/>
      <c r="J148" s="94"/>
      <c r="K148" s="94"/>
      <c r="L148" s="94"/>
      <c r="M148" s="94"/>
      <c r="N148" s="94"/>
      <c r="O148" s="94"/>
      <c r="P148" s="94"/>
      <c r="Q148" s="94"/>
      <c r="R148" s="94"/>
      <c r="S148" s="94"/>
    </row>
    <row r="149" spans="1:26" ht="22.5" customHeight="1" thickBot="1" x14ac:dyDescent="0.3">
      <c r="A149" s="90"/>
      <c r="B149" s="27"/>
      <c r="C149" s="90"/>
      <c r="D149" s="90"/>
      <c r="E149" s="90"/>
      <c r="F149" s="90"/>
      <c r="G149" s="90"/>
      <c r="H149" s="791" t="s">
        <v>117</v>
      </c>
      <c r="I149" s="792"/>
      <c r="J149" s="685" t="s">
        <v>167</v>
      </c>
      <c r="K149" s="793"/>
      <c r="L149" s="793"/>
      <c r="M149" s="793"/>
      <c r="N149" s="793"/>
      <c r="O149" s="793"/>
      <c r="P149" s="793"/>
      <c r="Q149" s="793"/>
      <c r="R149" s="793"/>
      <c r="S149" s="794"/>
      <c r="V149" s="373" t="s">
        <v>945</v>
      </c>
      <c r="W149" s="252">
        <f>(U154+U156+U162)/3</f>
        <v>1</v>
      </c>
    </row>
    <row r="150" spans="1:26" ht="7.5" customHeight="1" thickTop="1" x14ac:dyDescent="0.25">
      <c r="A150" s="90"/>
      <c r="B150" s="29"/>
      <c r="C150" s="90"/>
      <c r="D150" s="90"/>
      <c r="E150" s="90"/>
      <c r="F150" s="90"/>
      <c r="G150" s="90"/>
      <c r="H150" s="89"/>
      <c r="I150" s="89"/>
      <c r="J150" s="92"/>
      <c r="K150" s="90"/>
      <c r="L150" s="90"/>
      <c r="M150" s="90"/>
      <c r="N150" s="90"/>
      <c r="O150" s="90"/>
      <c r="P150" s="90"/>
      <c r="Q150" s="90"/>
      <c r="R150" s="93"/>
      <c r="S150" s="90"/>
    </row>
    <row r="151" spans="1:26" ht="85.5" customHeight="1" thickBot="1" x14ac:dyDescent="0.3">
      <c r="A151" s="90"/>
      <c r="B151" s="27"/>
      <c r="C151" s="90"/>
      <c r="D151" s="90"/>
      <c r="E151" s="90"/>
      <c r="F151" s="90"/>
      <c r="G151" s="90"/>
      <c r="H151" s="658" t="s">
        <v>168</v>
      </c>
      <c r="I151" s="786"/>
      <c r="J151" s="786"/>
      <c r="K151" s="786"/>
      <c r="L151" s="786"/>
      <c r="M151" s="786"/>
      <c r="N151" s="786"/>
      <c r="O151" s="786"/>
      <c r="P151" s="786"/>
      <c r="Q151" s="786"/>
      <c r="R151" s="786"/>
      <c r="S151" s="787"/>
    </row>
    <row r="152" spans="1:26" ht="12.75" customHeight="1" thickTop="1" x14ac:dyDescent="0.25">
      <c r="A152" s="90"/>
      <c r="B152" s="27"/>
      <c r="C152" s="90"/>
      <c r="D152" s="90"/>
      <c r="E152" s="90"/>
      <c r="F152" s="90"/>
      <c r="G152" s="90"/>
      <c r="H152" s="89"/>
      <c r="I152" s="111"/>
      <c r="J152" s="90"/>
      <c r="K152" s="90"/>
      <c r="L152" s="90"/>
      <c r="M152" s="90"/>
      <c r="N152" s="90"/>
      <c r="O152" s="90"/>
      <c r="P152" s="90"/>
      <c r="Q152" s="90"/>
      <c r="R152" s="90"/>
      <c r="S152" s="90"/>
    </row>
    <row r="153" spans="1:26" ht="41.25" customHeight="1" thickBot="1" x14ac:dyDescent="0.3">
      <c r="A153" s="96" t="s">
        <v>112</v>
      </c>
      <c r="B153" s="29"/>
      <c r="C153" s="90"/>
      <c r="D153" s="90"/>
      <c r="E153" s="90"/>
      <c r="F153" s="90"/>
      <c r="G153" s="90"/>
      <c r="H153" s="35" t="s">
        <v>120</v>
      </c>
      <c r="I153" s="51" t="s">
        <v>946</v>
      </c>
      <c r="J153" s="36" t="s">
        <v>121</v>
      </c>
      <c r="K153" s="98"/>
      <c r="L153" s="98"/>
      <c r="M153" s="98"/>
      <c r="N153" s="98"/>
      <c r="O153" s="98"/>
      <c r="P153" s="98"/>
      <c r="Q153" s="98"/>
      <c r="R153" s="93"/>
      <c r="S153" s="35" t="s">
        <v>122</v>
      </c>
      <c r="V153" s="210" t="s">
        <v>825</v>
      </c>
      <c r="W153" s="211" t="s">
        <v>826</v>
      </c>
      <c r="X153" s="211" t="s">
        <v>827</v>
      </c>
      <c r="Y153" s="217" t="s">
        <v>833</v>
      </c>
      <c r="Z153" s="225" t="s">
        <v>863</v>
      </c>
    </row>
    <row r="154" spans="1:26" ht="41.25" customHeight="1" thickTop="1" thickBot="1" x14ac:dyDescent="0.3">
      <c r="A154" s="58" t="s">
        <v>123</v>
      </c>
      <c r="B154" s="29"/>
      <c r="C154" s="101" t="s">
        <v>124</v>
      </c>
      <c r="D154" s="101" t="s">
        <v>125</v>
      </c>
      <c r="E154" s="101" t="s">
        <v>126</v>
      </c>
      <c r="F154" s="101" t="s">
        <v>127</v>
      </c>
      <c r="G154" s="90"/>
      <c r="H154" s="59" t="s">
        <v>128</v>
      </c>
      <c r="I154" s="102" t="s">
        <v>129</v>
      </c>
      <c r="J154" s="669" t="s">
        <v>169</v>
      </c>
      <c r="K154" s="670"/>
      <c r="L154" s="670"/>
      <c r="M154" s="670"/>
      <c r="N154" s="670"/>
      <c r="O154" s="670"/>
      <c r="P154" s="670"/>
      <c r="Q154" s="670"/>
      <c r="R154" s="231"/>
      <c r="S154" s="118"/>
      <c r="T154" s="580">
        <v>1</v>
      </c>
      <c r="U154" s="575">
        <f>T154</f>
        <v>1</v>
      </c>
      <c r="V154" s="218" t="b">
        <v>0</v>
      </c>
      <c r="W154" s="213">
        <f>IF(V154=TRUE,$X$154,0)</f>
        <v>0</v>
      </c>
      <c r="X154" s="218">
        <v>1</v>
      </c>
      <c r="Y154" s="221">
        <f>SUM(W154)</f>
        <v>0</v>
      </c>
      <c r="Z154" s="220">
        <f>Y154/1</f>
        <v>0</v>
      </c>
    </row>
    <row r="155" spans="1:26" ht="41.25" customHeight="1" thickTop="1" thickBot="1" x14ac:dyDescent="0.3">
      <c r="A155" s="58" t="s">
        <v>123</v>
      </c>
      <c r="B155" s="29"/>
      <c r="C155" s="93"/>
      <c r="D155" s="93"/>
      <c r="E155" s="93"/>
      <c r="F155" s="93"/>
      <c r="G155" s="90"/>
      <c r="H155" s="59" t="s">
        <v>131</v>
      </c>
      <c r="I155" s="102" t="s">
        <v>132</v>
      </c>
      <c r="J155" s="763" t="s">
        <v>247</v>
      </c>
      <c r="K155" s="764"/>
      <c r="L155" s="764"/>
      <c r="M155" s="764"/>
      <c r="N155" s="764"/>
      <c r="O155" s="764"/>
      <c r="P155" s="764"/>
      <c r="Q155" s="764"/>
      <c r="R155" s="119"/>
      <c r="S155" s="108"/>
      <c r="V155" s="472" t="b">
        <f>IF(AND(V156=TRUE,V157=TRUE),TRUE, FALSE)</f>
        <v>0</v>
      </c>
    </row>
    <row r="156" spans="1:26" ht="47.25" customHeight="1" thickTop="1" thickBot="1" x14ac:dyDescent="0.3">
      <c r="A156" s="58" t="s">
        <v>123</v>
      </c>
      <c r="B156" s="29"/>
      <c r="C156" s="116"/>
      <c r="D156" s="101" t="s">
        <v>125</v>
      </c>
      <c r="E156" s="101" t="s">
        <v>126</v>
      </c>
      <c r="F156" s="101" t="s">
        <v>127</v>
      </c>
      <c r="G156" s="90"/>
      <c r="H156" s="59" t="s">
        <v>131</v>
      </c>
      <c r="I156" s="114" t="s">
        <v>219</v>
      </c>
      <c r="J156" s="773" t="s">
        <v>248</v>
      </c>
      <c r="K156" s="774"/>
      <c r="L156" s="774"/>
      <c r="M156" s="774"/>
      <c r="N156" s="774"/>
      <c r="O156" s="774"/>
      <c r="P156" s="774"/>
      <c r="Q156" s="774"/>
      <c r="R156" s="112"/>
      <c r="S156" s="118"/>
      <c r="T156" s="580">
        <v>0.25</v>
      </c>
      <c r="U156" s="575">
        <f>T156+T157+T159+T160</f>
        <v>1</v>
      </c>
      <c r="V156" s="218" t="b">
        <v>0</v>
      </c>
      <c r="W156" s="213">
        <f>IF(V156=TRUE,$X$156,0)</f>
        <v>0</v>
      </c>
      <c r="X156" s="218">
        <v>0.25</v>
      </c>
      <c r="Y156" s="221">
        <f>SUM(W156:W160)</f>
        <v>0</v>
      </c>
      <c r="Z156" s="220">
        <f>Y156/1</f>
        <v>0</v>
      </c>
    </row>
    <row r="157" spans="1:26" ht="41.25" customHeight="1" thickTop="1" thickBot="1" x14ac:dyDescent="0.3">
      <c r="A157" s="58" t="s">
        <v>123</v>
      </c>
      <c r="B157" s="29"/>
      <c r="C157" s="116"/>
      <c r="D157" s="101" t="s">
        <v>125</v>
      </c>
      <c r="E157" s="101" t="s">
        <v>126</v>
      </c>
      <c r="F157" s="101" t="s">
        <v>127</v>
      </c>
      <c r="G157" s="90"/>
      <c r="H157" s="59" t="s">
        <v>131</v>
      </c>
      <c r="I157" s="114" t="s">
        <v>134</v>
      </c>
      <c r="J157" s="775" t="s">
        <v>249</v>
      </c>
      <c r="K157" s="776"/>
      <c r="L157" s="776"/>
      <c r="M157" s="776"/>
      <c r="N157" s="776"/>
      <c r="O157" s="776"/>
      <c r="P157" s="776"/>
      <c r="Q157" s="776"/>
      <c r="R157" s="120"/>
      <c r="S157" s="118"/>
      <c r="T157" s="580">
        <v>0.25</v>
      </c>
      <c r="V157" s="218" t="b">
        <v>0</v>
      </c>
      <c r="W157" s="213">
        <f>IF(V157=TRUE,$X$156,0)</f>
        <v>0</v>
      </c>
    </row>
    <row r="158" spans="1:26" ht="41.25" customHeight="1" thickTop="1" thickBot="1" x14ac:dyDescent="0.3">
      <c r="A158" s="58" t="s">
        <v>347</v>
      </c>
      <c r="B158" s="29"/>
      <c r="C158" s="116"/>
      <c r="D158" s="116"/>
      <c r="E158" s="116"/>
      <c r="F158" s="116"/>
      <c r="G158" s="90"/>
      <c r="H158" s="59" t="s">
        <v>131</v>
      </c>
      <c r="I158" s="106" t="s">
        <v>272</v>
      </c>
      <c r="J158" s="912" t="s">
        <v>396</v>
      </c>
      <c r="K158" s="913"/>
      <c r="L158" s="913"/>
      <c r="M158" s="913"/>
      <c r="N158" s="913"/>
      <c r="O158" s="913"/>
      <c r="P158" s="913"/>
      <c r="Q158" s="913"/>
      <c r="R158" s="107"/>
      <c r="S158" s="167"/>
      <c r="V158" s="472" t="b">
        <f>IF(AND(V159=TRUE,V160=TRUE),TRUE, FALSE)</f>
        <v>0</v>
      </c>
    </row>
    <row r="159" spans="1:26" ht="41.25" customHeight="1" thickTop="1" thickBot="1" x14ac:dyDescent="0.3">
      <c r="A159" s="58" t="s">
        <v>347</v>
      </c>
      <c r="B159" s="29"/>
      <c r="C159" s="116"/>
      <c r="D159" s="101" t="s">
        <v>125</v>
      </c>
      <c r="E159" s="101" t="s">
        <v>126</v>
      </c>
      <c r="F159" s="101" t="s">
        <v>127</v>
      </c>
      <c r="G159" s="90"/>
      <c r="H159" s="59" t="s">
        <v>131</v>
      </c>
      <c r="I159" s="114" t="s">
        <v>274</v>
      </c>
      <c r="J159" s="914" t="s">
        <v>397</v>
      </c>
      <c r="K159" s="915"/>
      <c r="L159" s="915"/>
      <c r="M159" s="915"/>
      <c r="N159" s="915"/>
      <c r="O159" s="915"/>
      <c r="P159" s="915"/>
      <c r="Q159" s="915"/>
      <c r="R159" s="124"/>
      <c r="S159" s="118"/>
      <c r="T159" s="580">
        <v>0.25</v>
      </c>
      <c r="V159" s="218" t="b">
        <v>0</v>
      </c>
      <c r="W159" s="213">
        <f>IF(V159=TRUE,$X$156,0)</f>
        <v>0</v>
      </c>
    </row>
    <row r="160" spans="1:26" ht="41.25" customHeight="1" thickTop="1" thickBot="1" x14ac:dyDescent="0.3">
      <c r="A160" s="58" t="s">
        <v>347</v>
      </c>
      <c r="B160" s="29"/>
      <c r="C160" s="116"/>
      <c r="D160" s="101" t="s">
        <v>125</v>
      </c>
      <c r="E160" s="101" t="s">
        <v>126</v>
      </c>
      <c r="F160" s="101" t="s">
        <v>127</v>
      </c>
      <c r="G160" s="90"/>
      <c r="H160" s="59" t="s">
        <v>131</v>
      </c>
      <c r="I160" s="114" t="s">
        <v>398</v>
      </c>
      <c r="J160" s="771" t="s">
        <v>399</v>
      </c>
      <c r="K160" s="772"/>
      <c r="L160" s="772"/>
      <c r="M160" s="772"/>
      <c r="N160" s="772"/>
      <c r="O160" s="772"/>
      <c r="P160" s="772"/>
      <c r="Q160" s="772"/>
      <c r="R160" s="121"/>
      <c r="S160" s="118"/>
      <c r="T160" s="580">
        <v>0.25</v>
      </c>
      <c r="V160" s="218" t="b">
        <v>0</v>
      </c>
      <c r="W160" s="213">
        <f>IF(V160=TRUE,$X$156,0)</f>
        <v>0</v>
      </c>
    </row>
    <row r="161" spans="1:26" ht="45.75" customHeight="1" thickTop="1" thickBot="1" x14ac:dyDescent="0.3">
      <c r="A161" s="58" t="s">
        <v>425</v>
      </c>
      <c r="B161" s="29"/>
      <c r="C161" s="93"/>
      <c r="D161" s="93"/>
      <c r="E161" s="93"/>
      <c r="F161" s="93"/>
      <c r="G161" s="90"/>
      <c r="H161" s="59" t="s">
        <v>250</v>
      </c>
      <c r="I161" s="102" t="s">
        <v>321</v>
      </c>
      <c r="J161" s="688" t="s">
        <v>560</v>
      </c>
      <c r="K161" s="760"/>
      <c r="L161" s="760"/>
      <c r="M161" s="760"/>
      <c r="N161" s="760"/>
      <c r="O161" s="760"/>
      <c r="P161" s="760"/>
      <c r="Q161" s="760"/>
      <c r="R161" s="107"/>
      <c r="S161" s="108"/>
      <c r="V161" s="472" t="b">
        <f>IF(AND(V162=TRUE),TRUE, FALSE)</f>
        <v>0</v>
      </c>
    </row>
    <row r="162" spans="1:26" ht="48" customHeight="1" thickTop="1" thickBot="1" x14ac:dyDescent="0.3">
      <c r="A162" s="58" t="s">
        <v>425</v>
      </c>
      <c r="B162" s="29"/>
      <c r="C162" s="116"/>
      <c r="D162" s="116"/>
      <c r="E162" s="101" t="s">
        <v>126</v>
      </c>
      <c r="F162" s="101" t="s">
        <v>127</v>
      </c>
      <c r="G162" s="90"/>
      <c r="H162" s="59" t="s">
        <v>250</v>
      </c>
      <c r="I162" s="114" t="s">
        <v>429</v>
      </c>
      <c r="J162" s="775" t="s">
        <v>561</v>
      </c>
      <c r="K162" s="957"/>
      <c r="L162" s="957"/>
      <c r="M162" s="957"/>
      <c r="N162" s="957"/>
      <c r="O162" s="957"/>
      <c r="P162" s="957"/>
      <c r="Q162" s="957"/>
      <c r="R162" s="121"/>
      <c r="S162" s="118"/>
      <c r="T162" s="580">
        <f>1/2</f>
        <v>0.5</v>
      </c>
      <c r="U162" s="575">
        <f>T162+T163</f>
        <v>1</v>
      </c>
      <c r="V162" s="218" t="b">
        <v>0</v>
      </c>
      <c r="W162" s="213">
        <f>IF(V162=TRUE,$X$162,0)</f>
        <v>0</v>
      </c>
      <c r="X162" s="218">
        <v>0.5</v>
      </c>
      <c r="Y162" s="221">
        <f>SUM(W162:W163)</f>
        <v>0</v>
      </c>
      <c r="Z162" s="220">
        <f>Y162/1</f>
        <v>0</v>
      </c>
    </row>
    <row r="163" spans="1:26" ht="48" customHeight="1" thickTop="1" thickBot="1" x14ac:dyDescent="0.3">
      <c r="A163" s="58" t="s">
        <v>425</v>
      </c>
      <c r="B163" s="29"/>
      <c r="C163" s="116"/>
      <c r="D163" s="116"/>
      <c r="E163" s="101" t="s">
        <v>126</v>
      </c>
      <c r="F163" s="101" t="s">
        <v>127</v>
      </c>
      <c r="G163" s="90"/>
      <c r="H163" s="59" t="s">
        <v>250</v>
      </c>
      <c r="I163" s="102" t="s">
        <v>548</v>
      </c>
      <c r="J163" s="692" t="s">
        <v>562</v>
      </c>
      <c r="K163" s="692"/>
      <c r="L163" s="692"/>
      <c r="M163" s="692"/>
      <c r="N163" s="692"/>
      <c r="O163" s="692"/>
      <c r="P163" s="692"/>
      <c r="Q163" s="692"/>
      <c r="R163" s="115"/>
      <c r="S163" s="118"/>
      <c r="T163" s="580">
        <f>1/2</f>
        <v>0.5</v>
      </c>
      <c r="V163" s="218" t="b">
        <v>0</v>
      </c>
      <c r="W163" s="213">
        <f>IF(V163=TRUE,$X$162,0)</f>
        <v>0</v>
      </c>
    </row>
    <row r="164" spans="1:26" ht="21.75" customHeight="1" thickTop="1" x14ac:dyDescent="0.25">
      <c r="A164" s="88"/>
      <c r="B164" s="88"/>
      <c r="C164" s="88"/>
      <c r="D164" s="88"/>
      <c r="E164" s="88"/>
      <c r="F164" s="89"/>
      <c r="G164" s="90"/>
      <c r="H164" s="89"/>
      <c r="I164" s="89"/>
      <c r="J164" s="90"/>
      <c r="K164" s="90"/>
      <c r="L164" s="90"/>
      <c r="M164" s="90"/>
      <c r="N164" s="90"/>
      <c r="O164" s="90"/>
      <c r="P164" s="90"/>
      <c r="Q164" s="90"/>
      <c r="R164" s="90"/>
      <c r="S164" s="90"/>
    </row>
    <row r="165" spans="1:26" ht="22.5" customHeight="1" thickBot="1" x14ac:dyDescent="0.3">
      <c r="A165" s="29"/>
      <c r="B165" s="29"/>
      <c r="C165" s="93"/>
      <c r="D165" s="93"/>
      <c r="E165" s="93"/>
      <c r="F165" s="93"/>
      <c r="G165" s="90"/>
      <c r="H165" s="653" t="s">
        <v>117</v>
      </c>
      <c r="I165" s="654"/>
      <c r="J165" s="685" t="s">
        <v>170</v>
      </c>
      <c r="K165" s="686"/>
      <c r="L165" s="686"/>
      <c r="M165" s="686"/>
      <c r="N165" s="686"/>
      <c r="O165" s="686"/>
      <c r="P165" s="686"/>
      <c r="Q165" s="686"/>
      <c r="R165" s="686"/>
      <c r="S165" s="687"/>
      <c r="V165" s="373" t="s">
        <v>945</v>
      </c>
      <c r="W165" s="252">
        <f>(U170+U172+U177+U182)/4</f>
        <v>1</v>
      </c>
    </row>
    <row r="166" spans="1:26" ht="6.75" customHeight="1" thickTop="1" x14ac:dyDescent="0.25">
      <c r="A166" s="29"/>
      <c r="B166" s="29"/>
      <c r="C166" s="93"/>
      <c r="D166" s="93"/>
      <c r="E166" s="93"/>
      <c r="F166" s="93"/>
      <c r="G166" s="90"/>
      <c r="H166" s="27"/>
      <c r="I166" s="50"/>
      <c r="J166" s="28"/>
      <c r="K166" s="28"/>
      <c r="L166" s="28"/>
      <c r="M166" s="28"/>
      <c r="N166" s="28"/>
      <c r="O166" s="28"/>
      <c r="P166" s="28"/>
      <c r="Q166" s="28"/>
      <c r="R166" s="30"/>
      <c r="S166" s="28"/>
    </row>
    <row r="167" spans="1:26" ht="102" customHeight="1" thickBot="1" x14ac:dyDescent="0.3">
      <c r="A167" s="29"/>
      <c r="B167" s="29"/>
      <c r="C167" s="93"/>
      <c r="D167" s="93"/>
      <c r="E167" s="93"/>
      <c r="F167" s="93"/>
      <c r="G167" s="90"/>
      <c r="H167" s="658" t="s">
        <v>171</v>
      </c>
      <c r="I167" s="659"/>
      <c r="J167" s="659"/>
      <c r="K167" s="659"/>
      <c r="L167" s="659"/>
      <c r="M167" s="659"/>
      <c r="N167" s="659"/>
      <c r="O167" s="659"/>
      <c r="P167" s="659"/>
      <c r="Q167" s="659"/>
      <c r="R167" s="659"/>
      <c r="S167" s="660"/>
    </row>
    <row r="168" spans="1:26" ht="7.5" customHeight="1" thickTop="1" x14ac:dyDescent="0.25">
      <c r="A168" s="27"/>
      <c r="B168" s="29"/>
      <c r="C168" s="93"/>
      <c r="D168" s="93"/>
      <c r="E168" s="93"/>
      <c r="F168" s="93"/>
      <c r="G168" s="90"/>
      <c r="H168" s="89"/>
      <c r="I168" s="111"/>
      <c r="J168" s="90"/>
      <c r="K168" s="90"/>
      <c r="L168" s="90"/>
      <c r="M168" s="90"/>
      <c r="N168" s="90"/>
      <c r="O168" s="90"/>
      <c r="P168" s="90"/>
      <c r="Q168" s="90"/>
      <c r="R168" s="90"/>
      <c r="S168" s="90"/>
    </row>
    <row r="169" spans="1:26" ht="41.25" customHeight="1" thickBot="1" x14ac:dyDescent="0.3">
      <c r="A169" s="29"/>
      <c r="B169" s="29"/>
      <c r="C169" s="93"/>
      <c r="D169" s="112"/>
      <c r="E169" s="112"/>
      <c r="F169" s="112"/>
      <c r="G169" s="90"/>
      <c r="H169" s="35" t="s">
        <v>120</v>
      </c>
      <c r="I169" s="51" t="s">
        <v>946</v>
      </c>
      <c r="J169" s="36" t="s">
        <v>121</v>
      </c>
      <c r="K169" s="98"/>
      <c r="L169" s="98"/>
      <c r="M169" s="98"/>
      <c r="N169" s="98"/>
      <c r="O169" s="98"/>
      <c r="P169" s="98"/>
      <c r="Q169" s="98"/>
      <c r="R169" s="93"/>
      <c r="S169" s="35" t="s">
        <v>122</v>
      </c>
      <c r="V169" s="210" t="s">
        <v>825</v>
      </c>
      <c r="W169" s="211" t="s">
        <v>826</v>
      </c>
      <c r="X169" s="211" t="s">
        <v>827</v>
      </c>
      <c r="Y169" s="217" t="s">
        <v>834</v>
      </c>
      <c r="Z169" s="225" t="s">
        <v>863</v>
      </c>
    </row>
    <row r="170" spans="1:26" ht="53.25" customHeight="1" thickTop="1" thickBot="1" x14ac:dyDescent="0.3">
      <c r="A170" s="58" t="s">
        <v>123</v>
      </c>
      <c r="B170" s="29"/>
      <c r="C170" s="101" t="s">
        <v>124</v>
      </c>
      <c r="D170" s="101" t="s">
        <v>125</v>
      </c>
      <c r="E170" s="101" t="s">
        <v>126</v>
      </c>
      <c r="F170" s="101" t="s">
        <v>127</v>
      </c>
      <c r="G170" s="90"/>
      <c r="H170" s="59" t="s">
        <v>128</v>
      </c>
      <c r="I170" s="102" t="s">
        <v>136</v>
      </c>
      <c r="J170" s="669" t="s">
        <v>949</v>
      </c>
      <c r="K170" s="670"/>
      <c r="L170" s="670"/>
      <c r="M170" s="670"/>
      <c r="N170" s="670"/>
      <c r="O170" s="670"/>
      <c r="P170" s="670"/>
      <c r="Q170" s="670"/>
      <c r="R170" s="231"/>
      <c r="S170" s="118"/>
      <c r="T170" s="580">
        <v>1</v>
      </c>
      <c r="U170" s="575">
        <f>T170</f>
        <v>1</v>
      </c>
      <c r="V170" s="218" t="b">
        <v>0</v>
      </c>
      <c r="W170" s="213">
        <f>IF(V170=TRUE,$X$170,0)</f>
        <v>0</v>
      </c>
      <c r="X170" s="218">
        <v>1</v>
      </c>
      <c r="Y170" s="221">
        <f>SUM(W170)</f>
        <v>0</v>
      </c>
      <c r="Z170" s="220">
        <f>Y170/1</f>
        <v>0</v>
      </c>
    </row>
    <row r="171" spans="1:26" ht="41.25" customHeight="1" thickTop="1" thickBot="1" x14ac:dyDescent="0.3">
      <c r="A171" s="58" t="s">
        <v>123</v>
      </c>
      <c r="B171" s="29"/>
      <c r="C171" s="112"/>
      <c r="D171" s="93"/>
      <c r="E171" s="93"/>
      <c r="F171" s="93"/>
      <c r="G171" s="90"/>
      <c r="H171" s="59" t="s">
        <v>131</v>
      </c>
      <c r="I171" s="102" t="s">
        <v>138</v>
      </c>
      <c r="J171" s="689" t="s">
        <v>172</v>
      </c>
      <c r="K171" s="760"/>
      <c r="L171" s="760"/>
      <c r="M171" s="760"/>
      <c r="N171" s="760"/>
      <c r="O171" s="760"/>
      <c r="P171" s="760"/>
      <c r="Q171" s="760"/>
      <c r="R171" s="107"/>
      <c r="S171" s="52"/>
      <c r="V171" s="472" t="b">
        <f>IF(AND(V172=TRUE,V173=TRUE),TRUE, FALSE)</f>
        <v>0</v>
      </c>
    </row>
    <row r="172" spans="1:26" ht="41.25" customHeight="1" thickTop="1" thickBot="1" x14ac:dyDescent="0.3">
      <c r="A172" s="58" t="s">
        <v>123</v>
      </c>
      <c r="B172" s="29"/>
      <c r="C172" s="101" t="s">
        <v>124</v>
      </c>
      <c r="D172" s="101" t="s">
        <v>125</v>
      </c>
      <c r="E172" s="101" t="s">
        <v>126</v>
      </c>
      <c r="F172" s="101" t="s">
        <v>127</v>
      </c>
      <c r="G172" s="90"/>
      <c r="H172" s="59" t="s">
        <v>131</v>
      </c>
      <c r="I172" s="114" t="s">
        <v>173</v>
      </c>
      <c r="J172" s="781" t="s">
        <v>174</v>
      </c>
      <c r="K172" s="785"/>
      <c r="L172" s="785"/>
      <c r="M172" s="785"/>
      <c r="N172" s="785"/>
      <c r="O172" s="785"/>
      <c r="P172" s="785"/>
      <c r="Q172" s="785"/>
      <c r="R172" s="93"/>
      <c r="S172" s="118"/>
      <c r="T172" s="580">
        <f>1/3</f>
        <v>0.33333333333333331</v>
      </c>
      <c r="U172" s="575">
        <f>T172+T173+T175</f>
        <v>1</v>
      </c>
      <c r="V172" s="218" t="b">
        <v>0</v>
      </c>
      <c r="W172" s="213">
        <f>IF(V172=TRUE,$X$172,0)</f>
        <v>0</v>
      </c>
      <c r="X172" s="218">
        <v>0.33333333333333331</v>
      </c>
      <c r="Y172" s="221">
        <f>SUM(W172:W175)</f>
        <v>0</v>
      </c>
      <c r="Z172" s="220">
        <f>Y172/1</f>
        <v>0</v>
      </c>
    </row>
    <row r="173" spans="1:26" ht="71.25" customHeight="1" thickTop="1" thickBot="1" x14ac:dyDescent="0.3">
      <c r="A173" s="58" t="s">
        <v>123</v>
      </c>
      <c r="B173" s="29"/>
      <c r="C173" s="101" t="s">
        <v>124</v>
      </c>
      <c r="D173" s="101" t="s">
        <v>125</v>
      </c>
      <c r="E173" s="101" t="s">
        <v>126</v>
      </c>
      <c r="F173" s="101" t="s">
        <v>127</v>
      </c>
      <c r="G173" s="90"/>
      <c r="H173" s="59" t="s">
        <v>131</v>
      </c>
      <c r="I173" s="114" t="s">
        <v>140</v>
      </c>
      <c r="J173" s="775" t="s">
        <v>175</v>
      </c>
      <c r="K173" s="776"/>
      <c r="L173" s="776"/>
      <c r="M173" s="776"/>
      <c r="N173" s="776"/>
      <c r="O173" s="776"/>
      <c r="P173" s="776"/>
      <c r="Q173" s="776"/>
      <c r="R173" s="121"/>
      <c r="S173" s="118"/>
      <c r="T173" s="580">
        <f>1/3</f>
        <v>0.33333333333333331</v>
      </c>
      <c r="V173" s="218" t="b">
        <v>0</v>
      </c>
      <c r="W173" s="213">
        <f>IF(V173=TRUE,$X$172,0)</f>
        <v>0</v>
      </c>
    </row>
    <row r="174" spans="1:26" ht="52.5" customHeight="1" thickTop="1" thickBot="1" x14ac:dyDescent="0.3">
      <c r="A174" s="58" t="s">
        <v>347</v>
      </c>
      <c r="B174" s="29"/>
      <c r="C174" s="116"/>
      <c r="D174" s="112"/>
      <c r="E174" s="116"/>
      <c r="F174" s="116"/>
      <c r="G174" s="90"/>
      <c r="H174" s="59" t="s">
        <v>131</v>
      </c>
      <c r="I174" s="106" t="s">
        <v>275</v>
      </c>
      <c r="J174" s="912" t="s">
        <v>273</v>
      </c>
      <c r="K174" s="913"/>
      <c r="L174" s="913"/>
      <c r="M174" s="913"/>
      <c r="N174" s="913"/>
      <c r="O174" s="913"/>
      <c r="P174" s="913"/>
      <c r="Q174" s="913"/>
      <c r="R174" s="107"/>
      <c r="S174" s="154"/>
      <c r="V174" s="472" t="b">
        <f>IF(AND(V175=TRUE),TRUE, FALSE)</f>
        <v>0</v>
      </c>
    </row>
    <row r="175" spans="1:26" ht="52.5" customHeight="1" thickTop="1" thickBot="1" x14ac:dyDescent="0.3">
      <c r="A175" s="58" t="s">
        <v>347</v>
      </c>
      <c r="B175" s="29"/>
      <c r="C175" s="116"/>
      <c r="D175" s="116"/>
      <c r="E175" s="101" t="s">
        <v>126</v>
      </c>
      <c r="F175" s="101" t="s">
        <v>127</v>
      </c>
      <c r="G175" s="90"/>
      <c r="H175" s="59" t="s">
        <v>131</v>
      </c>
      <c r="I175" s="114" t="s">
        <v>405</v>
      </c>
      <c r="J175" s="771" t="s">
        <v>406</v>
      </c>
      <c r="K175" s="922"/>
      <c r="L175" s="922"/>
      <c r="M175" s="922"/>
      <c r="N175" s="922"/>
      <c r="O175" s="922"/>
      <c r="P175" s="922"/>
      <c r="Q175" s="922"/>
      <c r="R175" s="121"/>
      <c r="S175" s="118"/>
      <c r="T175" s="580">
        <f>1/3</f>
        <v>0.33333333333333331</v>
      </c>
      <c r="V175" s="218" t="b">
        <v>0</v>
      </c>
      <c r="W175" s="213">
        <f>IF(V175=TRUE,$X$172,0)</f>
        <v>0</v>
      </c>
    </row>
    <row r="176" spans="1:26" ht="55.5" customHeight="1" thickTop="1" thickBot="1" x14ac:dyDescent="0.3">
      <c r="A176" s="58" t="s">
        <v>123</v>
      </c>
      <c r="B176" s="29"/>
      <c r="C176" s="93"/>
      <c r="D176" s="93"/>
      <c r="E176" s="93"/>
      <c r="F176" s="93"/>
      <c r="G176" s="90"/>
      <c r="H176" s="59" t="s">
        <v>250</v>
      </c>
      <c r="I176" s="102" t="s">
        <v>251</v>
      </c>
      <c r="J176" s="763" t="s">
        <v>252</v>
      </c>
      <c r="K176" s="764"/>
      <c r="L176" s="764"/>
      <c r="M176" s="764"/>
      <c r="N176" s="764"/>
      <c r="O176" s="764"/>
      <c r="P176" s="764"/>
      <c r="Q176" s="764"/>
      <c r="R176" s="107"/>
      <c r="S176" s="108"/>
      <c r="V176" s="472" t="b">
        <f>IF(AND(V177=TRUE,V178=TRUE, V179=TRUE),TRUE,FALSE)</f>
        <v>0</v>
      </c>
    </row>
    <row r="177" spans="1:26" ht="52.5" customHeight="1" thickTop="1" thickBot="1" x14ac:dyDescent="0.3">
      <c r="A177" s="58" t="s">
        <v>123</v>
      </c>
      <c r="B177" s="29"/>
      <c r="C177" s="116"/>
      <c r="D177" s="101" t="s">
        <v>125</v>
      </c>
      <c r="E177" s="101" t="s">
        <v>126</v>
      </c>
      <c r="F177" s="101" t="s">
        <v>127</v>
      </c>
      <c r="G177" s="90"/>
      <c r="H177" s="59" t="s">
        <v>250</v>
      </c>
      <c r="I177" s="114" t="s">
        <v>253</v>
      </c>
      <c r="J177" s="781" t="s">
        <v>254</v>
      </c>
      <c r="K177" s="782"/>
      <c r="L177" s="782"/>
      <c r="M177" s="782"/>
      <c r="N177" s="782"/>
      <c r="O177" s="782"/>
      <c r="P177" s="782"/>
      <c r="Q177" s="782"/>
      <c r="R177" s="124"/>
      <c r="S177" s="118"/>
      <c r="T177" s="580">
        <f>1/4</f>
        <v>0.25</v>
      </c>
      <c r="U177" s="575">
        <f>T177+T178+T179+T180</f>
        <v>1</v>
      </c>
      <c r="V177" s="218" t="b">
        <v>0</v>
      </c>
      <c r="W177" s="213">
        <f>IF(V177=TRUE,$X$177,0)</f>
        <v>0</v>
      </c>
      <c r="X177" s="218">
        <v>0.25</v>
      </c>
      <c r="Y177" s="221">
        <f>SUM(W177:W180)</f>
        <v>0</v>
      </c>
      <c r="Z177" s="220">
        <f>Y177/1</f>
        <v>0</v>
      </c>
    </row>
    <row r="178" spans="1:26" ht="41.25" customHeight="1" thickTop="1" thickBot="1" x14ac:dyDescent="0.3">
      <c r="A178" s="58" t="s">
        <v>123</v>
      </c>
      <c r="B178" s="29"/>
      <c r="C178" s="116"/>
      <c r="D178" s="116"/>
      <c r="E178" s="101" t="s">
        <v>126</v>
      </c>
      <c r="F178" s="101" t="s">
        <v>127</v>
      </c>
      <c r="G178" s="90"/>
      <c r="H178" s="59" t="s">
        <v>250</v>
      </c>
      <c r="I178" s="114" t="s">
        <v>303</v>
      </c>
      <c r="J178" s="773" t="s">
        <v>304</v>
      </c>
      <c r="K178" s="779"/>
      <c r="L178" s="779"/>
      <c r="M178" s="779"/>
      <c r="N178" s="779"/>
      <c r="O178" s="779"/>
      <c r="P178" s="779"/>
      <c r="Q178" s="779"/>
      <c r="R178" s="124"/>
      <c r="S178" s="118"/>
      <c r="T178" s="580">
        <f>1/4</f>
        <v>0.25</v>
      </c>
      <c r="V178" s="218" t="b">
        <v>0</v>
      </c>
      <c r="W178" s="213">
        <f>IF(V178=TRUE,$X$177,0)</f>
        <v>0</v>
      </c>
    </row>
    <row r="179" spans="1:26" ht="55.5" customHeight="1" thickTop="1" thickBot="1" x14ac:dyDescent="0.3">
      <c r="A179" s="58" t="s">
        <v>123</v>
      </c>
      <c r="B179" s="29"/>
      <c r="C179" s="116"/>
      <c r="D179" s="101" t="s">
        <v>125</v>
      </c>
      <c r="E179" s="101" t="s">
        <v>126</v>
      </c>
      <c r="F179" s="101" t="s">
        <v>127</v>
      </c>
      <c r="G179" s="90"/>
      <c r="H179" s="59" t="s">
        <v>250</v>
      </c>
      <c r="I179" s="114" t="s">
        <v>255</v>
      </c>
      <c r="J179" s="783" t="s">
        <v>256</v>
      </c>
      <c r="K179" s="784"/>
      <c r="L179" s="784"/>
      <c r="M179" s="784"/>
      <c r="N179" s="784"/>
      <c r="O179" s="784"/>
      <c r="P179" s="784"/>
      <c r="Q179" s="784"/>
      <c r="R179" s="121"/>
      <c r="S179" s="118"/>
      <c r="T179" s="580">
        <f>1/4</f>
        <v>0.25</v>
      </c>
      <c r="V179" s="218" t="b">
        <v>0</v>
      </c>
      <c r="W179" s="213">
        <f>IF(V179=TRUE,$X$177,0)</f>
        <v>0</v>
      </c>
    </row>
    <row r="180" spans="1:26" ht="55.5" customHeight="1" thickTop="1" thickBot="1" x14ac:dyDescent="0.3">
      <c r="A180" s="58" t="s">
        <v>425</v>
      </c>
      <c r="B180" s="29"/>
      <c r="C180" s="116"/>
      <c r="D180" s="116"/>
      <c r="E180" s="101" t="s">
        <v>126</v>
      </c>
      <c r="F180" s="101" t="s">
        <v>127</v>
      </c>
      <c r="G180" s="90"/>
      <c r="H180" s="59" t="s">
        <v>250</v>
      </c>
      <c r="I180" s="102" t="s">
        <v>550</v>
      </c>
      <c r="J180" s="692" t="s">
        <v>563</v>
      </c>
      <c r="K180" s="956"/>
      <c r="L180" s="956"/>
      <c r="M180" s="956"/>
      <c r="N180" s="956"/>
      <c r="O180" s="956"/>
      <c r="P180" s="956"/>
      <c r="Q180" s="956"/>
      <c r="R180" s="115"/>
      <c r="S180" s="118"/>
      <c r="T180" s="580">
        <f>1/4</f>
        <v>0.25</v>
      </c>
      <c r="V180" s="218" t="b">
        <v>0</v>
      </c>
      <c r="W180" s="213">
        <f>IF(V180=TRUE,$X$177,0)</f>
        <v>0</v>
      </c>
    </row>
    <row r="181" spans="1:26" ht="41.25" customHeight="1" thickTop="1" thickBot="1" x14ac:dyDescent="0.3">
      <c r="A181" s="58" t="s">
        <v>123</v>
      </c>
      <c r="B181" s="29"/>
      <c r="C181" s="93"/>
      <c r="D181" s="93"/>
      <c r="E181" s="93"/>
      <c r="F181" s="93"/>
      <c r="G181" s="90"/>
      <c r="H181" s="59" t="s">
        <v>160</v>
      </c>
      <c r="I181" s="106" t="s">
        <v>278</v>
      </c>
      <c r="J181" s="688" t="s">
        <v>340</v>
      </c>
      <c r="K181" s="760"/>
      <c r="L181" s="760"/>
      <c r="M181" s="760"/>
      <c r="N181" s="760"/>
      <c r="O181" s="760"/>
      <c r="P181" s="760"/>
      <c r="Q181" s="760"/>
      <c r="R181" s="107"/>
      <c r="S181" s="52"/>
      <c r="V181" s="472" t="b">
        <f>IF(AND(V182=TRUE,V183=TRUE),TRUE, FALSE)</f>
        <v>0</v>
      </c>
    </row>
    <row r="182" spans="1:26" ht="41.25" customHeight="1" thickTop="1" thickBot="1" x14ac:dyDescent="0.3">
      <c r="A182" s="58" t="s">
        <v>425</v>
      </c>
      <c r="B182" s="29"/>
      <c r="C182" s="116"/>
      <c r="D182" s="101" t="s">
        <v>125</v>
      </c>
      <c r="E182" s="101" t="s">
        <v>126</v>
      </c>
      <c r="F182" s="101" t="s">
        <v>127</v>
      </c>
      <c r="G182" s="90"/>
      <c r="H182" s="59" t="s">
        <v>160</v>
      </c>
      <c r="I182" s="109" t="s">
        <v>502</v>
      </c>
      <c r="J182" s="781" t="s">
        <v>503</v>
      </c>
      <c r="K182" s="782"/>
      <c r="L182" s="782"/>
      <c r="M182" s="782"/>
      <c r="N182" s="782"/>
      <c r="O182" s="782"/>
      <c r="P182" s="782"/>
      <c r="Q182" s="782"/>
      <c r="R182" s="93"/>
      <c r="S182" s="118"/>
      <c r="T182" s="580">
        <v>0.5</v>
      </c>
      <c r="U182" s="575">
        <f>T182+T183</f>
        <v>1</v>
      </c>
      <c r="V182" s="218" t="b">
        <v>0</v>
      </c>
      <c r="W182" s="213">
        <f>IF(V182=TRUE,$X$182,0)</f>
        <v>0</v>
      </c>
      <c r="X182" s="218">
        <v>0.5</v>
      </c>
      <c r="Y182" s="221">
        <f>SUM(W182:W183)</f>
        <v>0</v>
      </c>
      <c r="Z182" s="220">
        <f>Y182/1</f>
        <v>0</v>
      </c>
    </row>
    <row r="183" spans="1:26" ht="51.75" customHeight="1" thickTop="1" thickBot="1" x14ac:dyDescent="0.3">
      <c r="A183" s="58" t="s">
        <v>425</v>
      </c>
      <c r="B183" s="29"/>
      <c r="C183" s="116"/>
      <c r="D183" s="101" t="s">
        <v>125</v>
      </c>
      <c r="E183" s="101" t="s">
        <v>126</v>
      </c>
      <c r="F183" s="101" t="s">
        <v>127</v>
      </c>
      <c r="G183" s="90"/>
      <c r="H183" s="59" t="s">
        <v>160</v>
      </c>
      <c r="I183" s="109" t="s">
        <v>504</v>
      </c>
      <c r="J183" s="937" t="s">
        <v>505</v>
      </c>
      <c r="K183" s="938"/>
      <c r="L183" s="938"/>
      <c r="M183" s="938"/>
      <c r="N183" s="938"/>
      <c r="O183" s="938"/>
      <c r="P183" s="938"/>
      <c r="Q183" s="938"/>
      <c r="R183" s="121"/>
      <c r="S183" s="118"/>
      <c r="T183" s="580">
        <v>0.5</v>
      </c>
      <c r="V183" s="218" t="b">
        <v>0</v>
      </c>
      <c r="W183" s="213">
        <f>IF(V183=TRUE,$X$182,0)</f>
        <v>0</v>
      </c>
      <c r="Y183" s="218" t="s">
        <v>901</v>
      </c>
    </row>
    <row r="184" spans="1:26" ht="22.5" customHeight="1" thickTop="1" x14ac:dyDescent="0.25"/>
    <row r="185" spans="1:26" ht="22.5" customHeight="1" x14ac:dyDescent="0.25">
      <c r="A185" s="88"/>
      <c r="B185" s="88"/>
      <c r="C185" s="88"/>
      <c r="D185" s="88"/>
      <c r="E185" s="88"/>
      <c r="F185" s="89"/>
      <c r="G185" s="90"/>
      <c r="H185" s="89"/>
      <c r="I185" s="89"/>
      <c r="J185" s="90"/>
      <c r="K185" s="90"/>
      <c r="L185" s="90"/>
      <c r="M185" s="90"/>
      <c r="N185" s="90"/>
      <c r="O185" s="90"/>
      <c r="P185" s="90"/>
      <c r="Q185" s="90"/>
      <c r="R185" s="90"/>
      <c r="S185" s="90"/>
    </row>
    <row r="186" spans="1:26" ht="22.5" customHeight="1" thickBot="1" x14ac:dyDescent="0.3">
      <c r="A186" s="27"/>
      <c r="B186" s="29"/>
      <c r="C186" s="93"/>
      <c r="D186" s="93"/>
      <c r="E186" s="93"/>
      <c r="F186" s="93"/>
      <c r="G186" s="90"/>
      <c r="H186" s="699" t="s">
        <v>176</v>
      </c>
      <c r="I186" s="699"/>
      <c r="J186" s="699"/>
      <c r="K186" s="699"/>
      <c r="L186" s="699"/>
      <c r="M186" s="699"/>
      <c r="N186" s="699"/>
      <c r="O186" s="699"/>
      <c r="P186" s="699"/>
      <c r="Q186" s="699"/>
      <c r="R186" s="699"/>
      <c r="S186" s="700"/>
    </row>
    <row r="187" spans="1:26" ht="7.5" customHeight="1" thickTop="1" x14ac:dyDescent="0.25">
      <c r="A187" s="27"/>
      <c r="B187" s="29"/>
      <c r="C187" s="93"/>
      <c r="D187" s="93"/>
      <c r="E187" s="93"/>
      <c r="F187" s="93"/>
      <c r="G187" s="90"/>
      <c r="H187" s="27"/>
      <c r="I187" s="27"/>
      <c r="J187" s="28"/>
      <c r="K187" s="28"/>
      <c r="L187" s="28"/>
      <c r="M187" s="28"/>
      <c r="N187" s="28"/>
      <c r="O187" s="28"/>
      <c r="P187" s="28"/>
      <c r="Q187" s="28"/>
      <c r="R187" s="30"/>
      <c r="S187" s="28"/>
    </row>
    <row r="188" spans="1:26" ht="108" customHeight="1" thickBot="1" x14ac:dyDescent="0.3">
      <c r="A188" s="27"/>
      <c r="B188" s="29"/>
      <c r="C188" s="93"/>
      <c r="D188" s="93"/>
      <c r="E188" s="93"/>
      <c r="F188" s="93"/>
      <c r="G188" s="90"/>
      <c r="H188" s="651" t="s">
        <v>177</v>
      </c>
      <c r="I188" s="651"/>
      <c r="J188" s="651"/>
      <c r="K188" s="651"/>
      <c r="L188" s="651"/>
      <c r="M188" s="651"/>
      <c r="N188" s="651"/>
      <c r="O188" s="651"/>
      <c r="P188" s="651"/>
      <c r="Q188" s="651"/>
      <c r="R188" s="651"/>
      <c r="S188" s="652"/>
    </row>
    <row r="189" spans="1:26" ht="7.5" customHeight="1" thickTop="1" x14ac:dyDescent="0.25">
      <c r="A189" s="27"/>
      <c r="B189" s="29"/>
      <c r="C189" s="93"/>
      <c r="D189" s="93"/>
      <c r="E189" s="93"/>
      <c r="F189" s="93"/>
      <c r="G189" s="90"/>
      <c r="H189" s="31"/>
      <c r="I189" s="31"/>
      <c r="J189" s="32"/>
      <c r="K189" s="32"/>
      <c r="L189" s="32"/>
      <c r="M189" s="32"/>
      <c r="N189" s="32"/>
      <c r="O189" s="32"/>
      <c r="P189" s="32"/>
      <c r="Q189" s="32"/>
      <c r="R189" s="32"/>
      <c r="S189" s="32"/>
    </row>
    <row r="190" spans="1:26" ht="22.5" customHeight="1" thickBot="1" x14ac:dyDescent="0.3">
      <c r="A190" s="27"/>
      <c r="B190" s="29"/>
      <c r="C190" s="93"/>
      <c r="D190" s="93"/>
      <c r="E190" s="93"/>
      <c r="F190" s="93"/>
      <c r="G190" s="90"/>
      <c r="H190" s="653" t="s">
        <v>117</v>
      </c>
      <c r="I190" s="654"/>
      <c r="J190" s="685" t="s">
        <v>178</v>
      </c>
      <c r="K190" s="686"/>
      <c r="L190" s="686"/>
      <c r="M190" s="686"/>
      <c r="N190" s="686"/>
      <c r="O190" s="686"/>
      <c r="P190" s="686"/>
      <c r="Q190" s="686"/>
      <c r="R190" s="686"/>
      <c r="S190" s="687"/>
      <c r="V190" s="373" t="s">
        <v>945</v>
      </c>
      <c r="W190" s="252">
        <f>(U195+U197+U200+U207)/4</f>
        <v>1</v>
      </c>
    </row>
    <row r="191" spans="1:26" ht="7.5" customHeight="1" thickTop="1" x14ac:dyDescent="0.25">
      <c r="A191" s="27"/>
      <c r="B191" s="29"/>
      <c r="C191" s="93"/>
      <c r="D191" s="93"/>
      <c r="E191" s="93"/>
      <c r="F191" s="93"/>
      <c r="G191" s="90"/>
      <c r="H191" s="27"/>
      <c r="I191" s="27"/>
      <c r="J191" s="28"/>
      <c r="K191" s="28"/>
      <c r="L191" s="28"/>
      <c r="M191" s="28"/>
      <c r="N191" s="28"/>
      <c r="O191" s="28"/>
      <c r="P191" s="28"/>
      <c r="Q191" s="28"/>
      <c r="R191" s="30"/>
      <c r="S191" s="28"/>
    </row>
    <row r="192" spans="1:26" ht="123.75" customHeight="1" thickBot="1" x14ac:dyDescent="0.3">
      <c r="A192" s="27"/>
      <c r="B192" s="29"/>
      <c r="C192" s="93"/>
      <c r="D192" s="93"/>
      <c r="E192" s="93"/>
      <c r="F192" s="93"/>
      <c r="G192" s="90"/>
      <c r="H192" s="658" t="s">
        <v>179</v>
      </c>
      <c r="I192" s="659"/>
      <c r="J192" s="659"/>
      <c r="K192" s="659"/>
      <c r="L192" s="659"/>
      <c r="M192" s="659"/>
      <c r="N192" s="659"/>
      <c r="O192" s="659"/>
      <c r="P192" s="659"/>
      <c r="Q192" s="659"/>
      <c r="R192" s="659"/>
      <c r="S192" s="660"/>
    </row>
    <row r="193" spans="1:26" ht="7.5" customHeight="1" thickTop="1" x14ac:dyDescent="0.25">
      <c r="A193" s="27"/>
      <c r="B193" s="29"/>
      <c r="C193" s="93"/>
      <c r="D193" s="93"/>
      <c r="E193" s="93"/>
      <c r="F193" s="93"/>
      <c r="G193" s="90"/>
      <c r="H193" s="89"/>
      <c r="I193" s="111"/>
      <c r="J193" s="90"/>
      <c r="K193" s="90"/>
      <c r="L193" s="90"/>
      <c r="M193" s="90"/>
      <c r="N193" s="90"/>
      <c r="O193" s="90"/>
      <c r="P193" s="90"/>
      <c r="Q193" s="90"/>
      <c r="R193" s="90"/>
      <c r="S193" s="90"/>
    </row>
    <row r="194" spans="1:26" ht="41.25" customHeight="1" thickBot="1" x14ac:dyDescent="0.3">
      <c r="A194" s="29"/>
      <c r="B194" s="29"/>
      <c r="C194" s="93"/>
      <c r="D194" s="93"/>
      <c r="E194" s="93"/>
      <c r="F194" s="93"/>
      <c r="G194" s="90"/>
      <c r="H194" s="35" t="s">
        <v>120</v>
      </c>
      <c r="I194" s="51" t="s">
        <v>946</v>
      </c>
      <c r="J194" s="36" t="s">
        <v>121</v>
      </c>
      <c r="K194" s="98"/>
      <c r="L194" s="98"/>
      <c r="M194" s="98"/>
      <c r="N194" s="98"/>
      <c r="O194" s="98"/>
      <c r="P194" s="98"/>
      <c r="Q194" s="98"/>
      <c r="R194" s="93"/>
      <c r="S194" s="35" t="s">
        <v>122</v>
      </c>
      <c r="V194" s="210" t="s">
        <v>825</v>
      </c>
      <c r="W194" s="211" t="s">
        <v>826</v>
      </c>
      <c r="X194" s="211" t="s">
        <v>827</v>
      </c>
      <c r="Y194" s="217" t="s">
        <v>835</v>
      </c>
      <c r="Z194" s="225" t="s">
        <v>863</v>
      </c>
    </row>
    <row r="195" spans="1:26" ht="54.75" customHeight="1" thickTop="1" thickBot="1" x14ac:dyDescent="0.3">
      <c r="A195" s="58" t="s">
        <v>123</v>
      </c>
      <c r="B195" s="29"/>
      <c r="C195" s="101" t="s">
        <v>124</v>
      </c>
      <c r="D195" s="101" t="s">
        <v>125</v>
      </c>
      <c r="E195" s="101" t="s">
        <v>126</v>
      </c>
      <c r="F195" s="101" t="s">
        <v>127</v>
      </c>
      <c r="G195" s="90"/>
      <c r="H195" s="59" t="s">
        <v>128</v>
      </c>
      <c r="I195" s="102" t="s">
        <v>158</v>
      </c>
      <c r="J195" s="669" t="s">
        <v>180</v>
      </c>
      <c r="K195" s="670"/>
      <c r="L195" s="670"/>
      <c r="M195" s="670"/>
      <c r="N195" s="670"/>
      <c r="O195" s="670"/>
      <c r="P195" s="670"/>
      <c r="Q195" s="670"/>
      <c r="R195" s="231"/>
      <c r="S195" s="118"/>
      <c r="T195" s="580">
        <v>1</v>
      </c>
      <c r="U195" s="575">
        <f>T195</f>
        <v>1</v>
      </c>
      <c r="V195" s="218" t="b">
        <v>0</v>
      </c>
      <c r="W195" s="213">
        <f>IF(V195=TRUE,$X$195,0)</f>
        <v>0</v>
      </c>
      <c r="X195" s="218">
        <v>1</v>
      </c>
      <c r="Y195" s="221">
        <f>SUM(W195)</f>
        <v>0</v>
      </c>
      <c r="Z195" s="220">
        <f>Y195/1</f>
        <v>0</v>
      </c>
    </row>
    <row r="196" spans="1:26" ht="41.25" customHeight="1" thickTop="1" thickBot="1" x14ac:dyDescent="0.3">
      <c r="A196" s="58" t="s">
        <v>123</v>
      </c>
      <c r="B196" s="29"/>
      <c r="C196" s="93"/>
      <c r="D196" s="93"/>
      <c r="E196" s="93"/>
      <c r="F196" s="93"/>
      <c r="G196" s="90"/>
      <c r="H196" s="59" t="s">
        <v>131</v>
      </c>
      <c r="I196" s="102" t="s">
        <v>257</v>
      </c>
      <c r="J196" s="688" t="s">
        <v>258</v>
      </c>
      <c r="K196" s="760"/>
      <c r="L196" s="760"/>
      <c r="M196" s="760"/>
      <c r="N196" s="760"/>
      <c r="O196" s="760"/>
      <c r="P196" s="760"/>
      <c r="Q196" s="760"/>
      <c r="R196" s="107"/>
      <c r="S196" s="108"/>
      <c r="V196" s="472" t="b">
        <f>IF(AND(V197=TRUE),TRUE, FALSE)</f>
        <v>0</v>
      </c>
    </row>
    <row r="197" spans="1:26" ht="41.25" customHeight="1" thickTop="1" thickBot="1" x14ac:dyDescent="0.3">
      <c r="A197" s="58" t="s">
        <v>123</v>
      </c>
      <c r="B197" s="29"/>
      <c r="C197" s="116"/>
      <c r="D197" s="101" t="s">
        <v>125</v>
      </c>
      <c r="E197" s="101" t="s">
        <v>126</v>
      </c>
      <c r="F197" s="101" t="s">
        <v>127</v>
      </c>
      <c r="G197" s="90"/>
      <c r="H197" s="59" t="s">
        <v>131</v>
      </c>
      <c r="I197" s="114" t="s">
        <v>259</v>
      </c>
      <c r="J197" s="771" t="s">
        <v>260</v>
      </c>
      <c r="K197" s="772"/>
      <c r="L197" s="772"/>
      <c r="M197" s="772"/>
      <c r="N197" s="772"/>
      <c r="O197" s="772"/>
      <c r="P197" s="772"/>
      <c r="Q197" s="772"/>
      <c r="R197" s="121"/>
      <c r="S197" s="118"/>
      <c r="T197" s="580">
        <v>0.5</v>
      </c>
      <c r="U197" s="575">
        <f>T197+T198</f>
        <v>1</v>
      </c>
      <c r="V197" s="218" t="b">
        <v>0</v>
      </c>
      <c r="W197" s="213">
        <f>IF(V197=TRUE,$X$197,0)</f>
        <v>0</v>
      </c>
      <c r="X197" s="218">
        <v>0.5</v>
      </c>
      <c r="Y197" s="221">
        <f>SUM(W197:W198)</f>
        <v>0</v>
      </c>
      <c r="Z197" s="220">
        <f>Y197/1</f>
        <v>0</v>
      </c>
    </row>
    <row r="198" spans="1:26" ht="41.25" customHeight="1" thickTop="1" thickBot="1" x14ac:dyDescent="0.3">
      <c r="A198" s="58" t="s">
        <v>347</v>
      </c>
      <c r="B198" s="29"/>
      <c r="C198" s="116"/>
      <c r="D198" s="116"/>
      <c r="E198" s="101" t="s">
        <v>126</v>
      </c>
      <c r="F198" s="101" t="s">
        <v>127</v>
      </c>
      <c r="G198" s="90"/>
      <c r="H198" s="59" t="s">
        <v>131</v>
      </c>
      <c r="I198" s="106" t="s">
        <v>407</v>
      </c>
      <c r="J198" s="920" t="s">
        <v>408</v>
      </c>
      <c r="K198" s="921"/>
      <c r="L198" s="921"/>
      <c r="M198" s="921"/>
      <c r="N198" s="921"/>
      <c r="O198" s="921"/>
      <c r="P198" s="921"/>
      <c r="Q198" s="921"/>
      <c r="R198" s="121"/>
      <c r="S198" s="118"/>
      <c r="T198" s="580">
        <v>0.5</v>
      </c>
      <c r="V198" s="218" t="b">
        <v>0</v>
      </c>
      <c r="W198" s="213">
        <f>IF(V198=TRUE,$X$197,0)</f>
        <v>0</v>
      </c>
    </row>
    <row r="199" spans="1:26" ht="54.75" customHeight="1" thickTop="1" thickBot="1" x14ac:dyDescent="0.3">
      <c r="A199" s="58" t="s">
        <v>123</v>
      </c>
      <c r="B199" s="29"/>
      <c r="C199" s="93"/>
      <c r="D199" s="93"/>
      <c r="E199" s="93"/>
      <c r="F199" s="93"/>
      <c r="G199" s="90"/>
      <c r="H199" s="59" t="s">
        <v>250</v>
      </c>
      <c r="I199" s="106" t="s">
        <v>243</v>
      </c>
      <c r="J199" s="706" t="s">
        <v>972</v>
      </c>
      <c r="K199" s="807"/>
      <c r="L199" s="807"/>
      <c r="M199" s="807"/>
      <c r="N199" s="807"/>
      <c r="O199" s="807"/>
      <c r="P199" s="807"/>
      <c r="Q199" s="807"/>
      <c r="R199" s="107"/>
      <c r="S199" s="52"/>
      <c r="V199" s="472" t="b">
        <f>IF(AND(V200=TRUE,V201=TRUE,V202=TRUE,V203=TRUE,V204=TRUE),TRUE,FALSE)</f>
        <v>0</v>
      </c>
    </row>
    <row r="200" spans="1:26" ht="60.75" customHeight="1" thickTop="1" thickBot="1" x14ac:dyDescent="0.3">
      <c r="A200" s="58" t="s">
        <v>123</v>
      </c>
      <c r="B200" s="29"/>
      <c r="C200" s="116"/>
      <c r="D200" s="116"/>
      <c r="E200" s="101" t="s">
        <v>126</v>
      </c>
      <c r="F200" s="101" t="s">
        <v>127</v>
      </c>
      <c r="G200" s="90"/>
      <c r="H200" s="59" t="s">
        <v>250</v>
      </c>
      <c r="I200" s="109" t="s">
        <v>245</v>
      </c>
      <c r="J200" s="773" t="s">
        <v>305</v>
      </c>
      <c r="K200" s="774"/>
      <c r="L200" s="774"/>
      <c r="M200" s="774"/>
      <c r="N200" s="774"/>
      <c r="O200" s="774"/>
      <c r="P200" s="774"/>
      <c r="Q200" s="774"/>
      <c r="R200" s="93"/>
      <c r="S200" s="118"/>
      <c r="T200" s="582">
        <f t="shared" ref="T200:T205" si="12">1/6</f>
        <v>0.16666666666666666</v>
      </c>
      <c r="U200" s="575">
        <f>T200+T201+T202+T203+T204+T205</f>
        <v>0.99999999999999989</v>
      </c>
      <c r="V200" s="218" t="b">
        <v>0</v>
      </c>
      <c r="W200" s="213">
        <f t="shared" ref="W200:W205" si="13">IF(V200=TRUE,$X$200,0)</f>
        <v>0</v>
      </c>
      <c r="X200" s="218">
        <v>0.16666666666666666</v>
      </c>
      <c r="Y200" s="221">
        <f>SUM(W200:W205)</f>
        <v>0</v>
      </c>
      <c r="Z200" s="220">
        <f>Y200/1</f>
        <v>0</v>
      </c>
    </row>
    <row r="201" spans="1:26" ht="41.25" customHeight="1" thickTop="1" thickBot="1" x14ac:dyDescent="0.3">
      <c r="A201" s="58" t="s">
        <v>123</v>
      </c>
      <c r="B201" s="29"/>
      <c r="C201" s="116"/>
      <c r="D201" s="116"/>
      <c r="E201" s="101" t="s">
        <v>126</v>
      </c>
      <c r="F201" s="101" t="s">
        <v>127</v>
      </c>
      <c r="G201" s="90"/>
      <c r="H201" s="59" t="s">
        <v>250</v>
      </c>
      <c r="I201" s="109" t="s">
        <v>306</v>
      </c>
      <c r="J201" s="773" t="s">
        <v>307</v>
      </c>
      <c r="K201" s="779"/>
      <c r="L201" s="779"/>
      <c r="M201" s="779"/>
      <c r="N201" s="779"/>
      <c r="O201" s="779"/>
      <c r="P201" s="779"/>
      <c r="Q201" s="779"/>
      <c r="R201" s="93"/>
      <c r="S201" s="118"/>
      <c r="T201" s="580">
        <f t="shared" si="12"/>
        <v>0.16666666666666666</v>
      </c>
      <c r="V201" s="218" t="b">
        <v>0</v>
      </c>
      <c r="W201" s="213">
        <f t="shared" si="13"/>
        <v>0</v>
      </c>
    </row>
    <row r="202" spans="1:26" ht="41.25" customHeight="1" thickTop="1" thickBot="1" x14ac:dyDescent="0.3">
      <c r="A202" s="58" t="s">
        <v>425</v>
      </c>
      <c r="B202" s="29"/>
      <c r="C202" s="116"/>
      <c r="D202" s="116"/>
      <c r="E202" s="101" t="s">
        <v>126</v>
      </c>
      <c r="F202" s="101" t="s">
        <v>127</v>
      </c>
      <c r="G202" s="90"/>
      <c r="H202" s="59" t="s">
        <v>250</v>
      </c>
      <c r="I202" s="109" t="s">
        <v>564</v>
      </c>
      <c r="J202" s="773" t="s">
        <v>565</v>
      </c>
      <c r="K202" s="774"/>
      <c r="L202" s="774"/>
      <c r="M202" s="774"/>
      <c r="N202" s="774"/>
      <c r="O202" s="774"/>
      <c r="P202" s="774"/>
      <c r="Q202" s="774"/>
      <c r="R202" s="93"/>
      <c r="S202" s="118"/>
      <c r="T202" s="580">
        <f t="shared" si="12"/>
        <v>0.16666666666666666</v>
      </c>
      <c r="V202" s="218" t="b">
        <v>0</v>
      </c>
      <c r="W202" s="213">
        <f t="shared" si="13"/>
        <v>0</v>
      </c>
    </row>
    <row r="203" spans="1:26" ht="61.5" customHeight="1" thickTop="1" thickBot="1" x14ac:dyDescent="0.3">
      <c r="A203" s="58" t="s">
        <v>425</v>
      </c>
      <c r="B203" s="29"/>
      <c r="C203" s="116"/>
      <c r="D203" s="116"/>
      <c r="E203" s="101" t="s">
        <v>126</v>
      </c>
      <c r="F203" s="101" t="s">
        <v>127</v>
      </c>
      <c r="G203" s="90"/>
      <c r="H203" s="59" t="s">
        <v>250</v>
      </c>
      <c r="I203" s="109" t="s">
        <v>566</v>
      </c>
      <c r="J203" s="914" t="s">
        <v>567</v>
      </c>
      <c r="K203" s="917"/>
      <c r="L203" s="917"/>
      <c r="M203" s="917"/>
      <c r="N203" s="917"/>
      <c r="O203" s="917"/>
      <c r="P203" s="917"/>
      <c r="Q203" s="917"/>
      <c r="R203" s="93"/>
      <c r="S203" s="118"/>
      <c r="T203" s="580">
        <f t="shared" si="12"/>
        <v>0.16666666666666666</v>
      </c>
      <c r="V203" s="218" t="b">
        <v>0</v>
      </c>
      <c r="W203" s="213">
        <f t="shared" si="13"/>
        <v>0</v>
      </c>
    </row>
    <row r="204" spans="1:26" ht="60" customHeight="1" thickTop="1" thickBot="1" x14ac:dyDescent="0.3">
      <c r="A204" s="58" t="s">
        <v>425</v>
      </c>
      <c r="B204" s="29"/>
      <c r="C204" s="116"/>
      <c r="D204" s="116"/>
      <c r="E204" s="101" t="s">
        <v>126</v>
      </c>
      <c r="F204" s="101" t="s">
        <v>127</v>
      </c>
      <c r="G204" s="90"/>
      <c r="H204" s="59" t="s">
        <v>250</v>
      </c>
      <c r="I204" s="109" t="s">
        <v>568</v>
      </c>
      <c r="J204" s="771" t="s">
        <v>569</v>
      </c>
      <c r="K204" s="772"/>
      <c r="L204" s="772"/>
      <c r="M204" s="772"/>
      <c r="N204" s="772"/>
      <c r="O204" s="772"/>
      <c r="P204" s="772"/>
      <c r="Q204" s="772"/>
      <c r="R204" s="121"/>
      <c r="S204" s="118"/>
      <c r="T204" s="580">
        <f t="shared" si="12"/>
        <v>0.16666666666666666</v>
      </c>
      <c r="V204" s="218" t="b">
        <v>0</v>
      </c>
      <c r="W204" s="213">
        <f t="shared" si="13"/>
        <v>0</v>
      </c>
    </row>
    <row r="205" spans="1:26" ht="58.5" customHeight="1" thickTop="1" thickBot="1" x14ac:dyDescent="0.3">
      <c r="A205" s="58" t="s">
        <v>425</v>
      </c>
      <c r="B205" s="29"/>
      <c r="C205" s="116"/>
      <c r="D205" s="116"/>
      <c r="E205" s="101" t="s">
        <v>126</v>
      </c>
      <c r="F205" s="101" t="s">
        <v>127</v>
      </c>
      <c r="G205" s="90"/>
      <c r="H205" s="59" t="s">
        <v>250</v>
      </c>
      <c r="I205" s="102" t="s">
        <v>476</v>
      </c>
      <c r="J205" s="663" t="s">
        <v>570</v>
      </c>
      <c r="K205" s="692"/>
      <c r="L205" s="692"/>
      <c r="M205" s="692"/>
      <c r="N205" s="692"/>
      <c r="O205" s="692"/>
      <c r="P205" s="692"/>
      <c r="Q205" s="692"/>
      <c r="R205" s="115"/>
      <c r="S205" s="118"/>
      <c r="T205" s="580">
        <f t="shared" si="12"/>
        <v>0.16666666666666666</v>
      </c>
      <c r="V205" s="218" t="b">
        <v>0</v>
      </c>
      <c r="W205" s="213">
        <f t="shared" si="13"/>
        <v>0</v>
      </c>
    </row>
    <row r="206" spans="1:26" ht="41.25" customHeight="1" thickTop="1" thickBot="1" x14ac:dyDescent="0.3">
      <c r="A206" s="58" t="s">
        <v>123</v>
      </c>
      <c r="B206" s="29"/>
      <c r="C206" s="93"/>
      <c r="D206" s="93"/>
      <c r="E206" s="93"/>
      <c r="F206" s="93"/>
      <c r="G206" s="90"/>
      <c r="H206" s="59" t="s">
        <v>160</v>
      </c>
      <c r="I206" s="102" t="s">
        <v>308</v>
      </c>
      <c r="J206" s="763" t="s">
        <v>309</v>
      </c>
      <c r="K206" s="764"/>
      <c r="L206" s="764"/>
      <c r="M206" s="764"/>
      <c r="N206" s="764"/>
      <c r="O206" s="764"/>
      <c r="P206" s="764"/>
      <c r="Q206" s="764"/>
      <c r="R206" s="107"/>
      <c r="S206" s="52"/>
      <c r="V206" s="472" t="b">
        <f>IF(AND(V207=TRUE, V208=TRUE),TRUE,FALSE)</f>
        <v>0</v>
      </c>
    </row>
    <row r="207" spans="1:26" ht="59.25" customHeight="1" thickTop="1" thickBot="1" x14ac:dyDescent="0.3">
      <c r="A207" s="58" t="s">
        <v>123</v>
      </c>
      <c r="B207" s="29"/>
      <c r="C207" s="116"/>
      <c r="D207" s="116"/>
      <c r="E207" s="101" t="s">
        <v>126</v>
      </c>
      <c r="F207" s="101" t="s">
        <v>127</v>
      </c>
      <c r="G207" s="90"/>
      <c r="H207" s="59" t="s">
        <v>160</v>
      </c>
      <c r="I207" s="114" t="s">
        <v>310</v>
      </c>
      <c r="J207" s="773" t="s">
        <v>311</v>
      </c>
      <c r="K207" s="774"/>
      <c r="L207" s="774"/>
      <c r="M207" s="774"/>
      <c r="N207" s="774"/>
      <c r="O207" s="774"/>
      <c r="P207" s="774"/>
      <c r="Q207" s="774"/>
      <c r="R207" s="93"/>
      <c r="S207" s="118"/>
      <c r="T207" s="580">
        <v>0.5</v>
      </c>
      <c r="U207" s="575">
        <f>T207+T208</f>
        <v>1</v>
      </c>
      <c r="V207" s="218" t="b">
        <v>0</v>
      </c>
      <c r="W207" s="213">
        <f>IF(V207=TRUE,$X$207,0)</f>
        <v>0</v>
      </c>
      <c r="X207" s="218">
        <v>0.5</v>
      </c>
      <c r="Y207" s="221">
        <f>SUM(W207:W208)</f>
        <v>0</v>
      </c>
      <c r="Z207" s="220">
        <f>Y207/1</f>
        <v>0</v>
      </c>
    </row>
    <row r="208" spans="1:26" ht="41.25" customHeight="1" thickTop="1" thickBot="1" x14ac:dyDescent="0.3">
      <c r="A208" s="58" t="s">
        <v>123</v>
      </c>
      <c r="B208" s="29"/>
      <c r="C208" s="116"/>
      <c r="D208" s="116"/>
      <c r="E208" s="101" t="s">
        <v>126</v>
      </c>
      <c r="F208" s="101" t="s">
        <v>127</v>
      </c>
      <c r="G208" s="90"/>
      <c r="H208" s="59" t="s">
        <v>160</v>
      </c>
      <c r="I208" s="114" t="s">
        <v>312</v>
      </c>
      <c r="J208" s="775" t="s">
        <v>313</v>
      </c>
      <c r="K208" s="776"/>
      <c r="L208" s="776"/>
      <c r="M208" s="776"/>
      <c r="N208" s="776"/>
      <c r="O208" s="776"/>
      <c r="P208" s="776"/>
      <c r="Q208" s="776"/>
      <c r="R208" s="110"/>
      <c r="S208" s="118"/>
      <c r="T208" s="580">
        <v>0.5</v>
      </c>
      <c r="V208" s="218" t="b">
        <v>0</v>
      </c>
      <c r="W208" s="213">
        <f>IF(V208=TRUE,$X$207,0)</f>
        <v>0</v>
      </c>
    </row>
    <row r="209" spans="1:26" ht="23.25" customHeight="1" thickTop="1" x14ac:dyDescent="0.25">
      <c r="A209" s="88"/>
      <c r="B209" s="88"/>
      <c r="C209" s="88"/>
      <c r="D209" s="88"/>
      <c r="E209" s="88"/>
      <c r="F209" s="89"/>
      <c r="G209" s="90"/>
      <c r="H209" s="89"/>
      <c r="I209" s="89"/>
      <c r="J209" s="90"/>
      <c r="K209" s="90"/>
      <c r="L209" s="90"/>
      <c r="M209" s="90"/>
      <c r="N209" s="90"/>
      <c r="O209" s="90"/>
      <c r="P209" s="90"/>
      <c r="Q209" s="90"/>
      <c r="R209" s="90"/>
      <c r="S209" s="90"/>
    </row>
    <row r="210" spans="1:26" ht="22.5" customHeight="1" thickBot="1" x14ac:dyDescent="0.3">
      <c r="A210" s="88"/>
      <c r="B210" s="88"/>
      <c r="C210" s="88"/>
      <c r="D210" s="88"/>
      <c r="E210" s="88"/>
      <c r="F210" s="89"/>
      <c r="G210" s="90"/>
      <c r="H210" s="653" t="s">
        <v>117</v>
      </c>
      <c r="I210" s="654"/>
      <c r="J210" s="685" t="s">
        <v>181</v>
      </c>
      <c r="K210" s="686"/>
      <c r="L210" s="686"/>
      <c r="M210" s="686"/>
      <c r="N210" s="686"/>
      <c r="O210" s="686"/>
      <c r="P210" s="686"/>
      <c r="Q210" s="686"/>
      <c r="R210" s="686"/>
      <c r="S210" s="687"/>
      <c r="V210" s="373" t="s">
        <v>945</v>
      </c>
      <c r="W210" s="252">
        <f>(U215+U218+U226+U238)/4</f>
        <v>1</v>
      </c>
    </row>
    <row r="211" spans="1:26" ht="7.5" customHeight="1" thickTop="1" x14ac:dyDescent="0.25">
      <c r="A211" s="27"/>
      <c r="B211" s="29"/>
      <c r="C211" s="93"/>
      <c r="D211" s="93"/>
      <c r="E211" s="93"/>
      <c r="F211" s="93"/>
      <c r="G211" s="90"/>
      <c r="H211" s="27"/>
      <c r="I211" s="27"/>
      <c r="J211" s="28"/>
      <c r="K211" s="28"/>
      <c r="L211" s="28"/>
      <c r="M211" s="28"/>
      <c r="N211" s="28"/>
      <c r="O211" s="28"/>
      <c r="P211" s="28"/>
      <c r="Q211" s="28"/>
      <c r="R211" s="30"/>
      <c r="S211" s="28"/>
    </row>
    <row r="212" spans="1:26" ht="132" customHeight="1" thickBot="1" x14ac:dyDescent="0.3">
      <c r="A212" s="27"/>
      <c r="B212" s="29"/>
      <c r="C212" s="93"/>
      <c r="D212" s="93"/>
      <c r="E212" s="93"/>
      <c r="F212" s="93"/>
      <c r="G212" s="90"/>
      <c r="H212" s="658" t="s">
        <v>182</v>
      </c>
      <c r="I212" s="659"/>
      <c r="J212" s="659"/>
      <c r="K212" s="659"/>
      <c r="L212" s="659"/>
      <c r="M212" s="659"/>
      <c r="N212" s="659"/>
      <c r="O212" s="659"/>
      <c r="P212" s="659"/>
      <c r="Q212" s="659"/>
      <c r="R212" s="659"/>
      <c r="S212" s="660"/>
    </row>
    <row r="213" spans="1:26" ht="7.5" customHeight="1" thickTop="1" x14ac:dyDescent="0.25">
      <c r="A213" s="27"/>
      <c r="B213" s="29"/>
      <c r="C213" s="93"/>
      <c r="D213" s="93"/>
      <c r="E213" s="93"/>
      <c r="F213" s="93"/>
      <c r="G213" s="90"/>
      <c r="H213" s="89"/>
      <c r="I213" s="111"/>
      <c r="J213" s="90"/>
      <c r="K213" s="90"/>
      <c r="L213" s="90"/>
      <c r="M213" s="90"/>
      <c r="N213" s="90"/>
      <c r="O213" s="90"/>
      <c r="P213" s="90"/>
      <c r="Q213" s="90"/>
      <c r="R213" s="90"/>
      <c r="S213" s="90"/>
    </row>
    <row r="214" spans="1:26" ht="41.25" customHeight="1" thickBot="1" x14ac:dyDescent="0.3">
      <c r="A214" s="29"/>
      <c r="B214" s="29"/>
      <c r="C214" s="93"/>
      <c r="D214" s="93"/>
      <c r="E214" s="93"/>
      <c r="F214" s="93"/>
      <c r="G214" s="90"/>
      <c r="H214" s="35" t="s">
        <v>120</v>
      </c>
      <c r="I214" s="51" t="s">
        <v>946</v>
      </c>
      <c r="J214" s="36" t="s">
        <v>121</v>
      </c>
      <c r="K214" s="98"/>
      <c r="L214" s="98"/>
      <c r="M214" s="98"/>
      <c r="N214" s="98"/>
      <c r="O214" s="98"/>
      <c r="P214" s="98"/>
      <c r="Q214" s="98"/>
      <c r="R214" s="93"/>
      <c r="S214" s="35" t="s">
        <v>122</v>
      </c>
      <c r="V214" s="210" t="s">
        <v>825</v>
      </c>
      <c r="W214" s="211" t="s">
        <v>826</v>
      </c>
      <c r="X214" s="211" t="s">
        <v>827</v>
      </c>
      <c r="Y214" s="217" t="s">
        <v>843</v>
      </c>
      <c r="Z214" s="225" t="s">
        <v>863</v>
      </c>
    </row>
    <row r="215" spans="1:26" ht="53.25" customHeight="1" thickTop="1" thickBot="1" x14ac:dyDescent="0.3">
      <c r="A215" s="58" t="s">
        <v>123</v>
      </c>
      <c r="B215" s="29"/>
      <c r="C215" s="101" t="s">
        <v>124</v>
      </c>
      <c r="D215" s="101" t="s">
        <v>125</v>
      </c>
      <c r="E215" s="101" t="s">
        <v>126</v>
      </c>
      <c r="F215" s="101" t="s">
        <v>127</v>
      </c>
      <c r="G215" s="90"/>
      <c r="H215" s="59" t="s">
        <v>128</v>
      </c>
      <c r="I215" s="102" t="s">
        <v>183</v>
      </c>
      <c r="J215" s="669" t="s">
        <v>184</v>
      </c>
      <c r="K215" s="670"/>
      <c r="L215" s="670"/>
      <c r="M215" s="670"/>
      <c r="N215" s="670"/>
      <c r="O215" s="670"/>
      <c r="P215" s="670"/>
      <c r="Q215" s="670"/>
      <c r="R215" s="115"/>
      <c r="S215" s="118"/>
      <c r="T215" s="580">
        <v>0.5</v>
      </c>
      <c r="U215" s="575">
        <f>T215+T216</f>
        <v>1</v>
      </c>
      <c r="V215" s="218" t="b">
        <v>0</v>
      </c>
      <c r="W215" s="213">
        <f>IF(V215=TRUE,$X$215,0)</f>
        <v>0</v>
      </c>
      <c r="X215" s="218">
        <v>0.5</v>
      </c>
      <c r="Y215" s="221">
        <f>SUM(W215:W216)</f>
        <v>0</v>
      </c>
      <c r="Z215" s="220">
        <f>Y215/1</f>
        <v>0</v>
      </c>
    </row>
    <row r="216" spans="1:26" ht="65.25" customHeight="1" thickTop="1" thickBot="1" x14ac:dyDescent="0.3">
      <c r="A216" s="58" t="s">
        <v>123</v>
      </c>
      <c r="B216" s="29"/>
      <c r="C216" s="101" t="s">
        <v>124</v>
      </c>
      <c r="D216" s="101" t="s">
        <v>125</v>
      </c>
      <c r="E216" s="101" t="s">
        <v>126</v>
      </c>
      <c r="F216" s="101" t="s">
        <v>127</v>
      </c>
      <c r="G216" s="90"/>
      <c r="H216" s="59" t="s">
        <v>128</v>
      </c>
      <c r="I216" s="102" t="s">
        <v>185</v>
      </c>
      <c r="J216" s="669" t="s">
        <v>186</v>
      </c>
      <c r="K216" s="670"/>
      <c r="L216" s="670"/>
      <c r="M216" s="670"/>
      <c r="N216" s="670"/>
      <c r="O216" s="670"/>
      <c r="P216" s="670"/>
      <c r="Q216" s="670"/>
      <c r="R216" s="115"/>
      <c r="S216" s="118"/>
      <c r="T216" s="580">
        <v>0.5</v>
      </c>
      <c r="V216" s="218" t="b">
        <v>0</v>
      </c>
      <c r="W216" s="213">
        <f>IF(V216=TRUE,$X$215,0)</f>
        <v>0</v>
      </c>
    </row>
    <row r="217" spans="1:26" ht="41.25" customHeight="1" thickTop="1" thickBot="1" x14ac:dyDescent="0.3">
      <c r="A217" s="58" t="s">
        <v>123</v>
      </c>
      <c r="B217" s="29"/>
      <c r="C217" s="93"/>
      <c r="D217" s="93"/>
      <c r="E217" s="93"/>
      <c r="F217" s="93"/>
      <c r="G217" s="90"/>
      <c r="H217" s="59" t="s">
        <v>131</v>
      </c>
      <c r="I217" s="102" t="s">
        <v>187</v>
      </c>
      <c r="J217" s="688" t="s">
        <v>188</v>
      </c>
      <c r="K217" s="760"/>
      <c r="L217" s="760"/>
      <c r="M217" s="760"/>
      <c r="N217" s="760"/>
      <c r="O217" s="760"/>
      <c r="P217" s="760"/>
      <c r="Q217" s="760"/>
      <c r="R217" s="107"/>
      <c r="S217" s="108"/>
      <c r="V217" s="472" t="b">
        <f>IF(AND(V218=TRUE,V219=TRUE,V220=TRUE,V221=TRUE),TRUE,FALSE)</f>
        <v>0</v>
      </c>
    </row>
    <row r="218" spans="1:26" ht="41.25" customHeight="1" thickTop="1" thickBot="1" x14ac:dyDescent="0.3">
      <c r="A218" s="58" t="s">
        <v>123</v>
      </c>
      <c r="B218" s="29"/>
      <c r="C218" s="101" t="s">
        <v>124</v>
      </c>
      <c r="D218" s="101" t="s">
        <v>125</v>
      </c>
      <c r="E218" s="101" t="s">
        <v>126</v>
      </c>
      <c r="F218" s="101" t="s">
        <v>127</v>
      </c>
      <c r="G218" s="90"/>
      <c r="H218" s="59" t="s">
        <v>131</v>
      </c>
      <c r="I218" s="122" t="s">
        <v>189</v>
      </c>
      <c r="J218" s="773" t="s">
        <v>190</v>
      </c>
      <c r="K218" s="779"/>
      <c r="L218" s="779"/>
      <c r="M218" s="779"/>
      <c r="N218" s="779"/>
      <c r="O218" s="779"/>
      <c r="P218" s="779"/>
      <c r="Q218" s="779"/>
      <c r="R218" s="780"/>
      <c r="S218" s="118"/>
      <c r="T218" s="580">
        <v>0.2</v>
      </c>
      <c r="U218" s="575">
        <f>T218+T219+T220+T221+T223</f>
        <v>1</v>
      </c>
      <c r="V218" s="218" t="b">
        <v>0</v>
      </c>
      <c r="W218" s="213">
        <f>IF(V218=TRUE,$X$218,0)</f>
        <v>0</v>
      </c>
      <c r="X218" s="218">
        <v>0.2</v>
      </c>
      <c r="Y218" s="221">
        <f>SUM(W218:W223)</f>
        <v>0</v>
      </c>
      <c r="Z218" s="220">
        <f>Y218/1</f>
        <v>0</v>
      </c>
    </row>
    <row r="219" spans="1:26" ht="41.25" customHeight="1" thickTop="1" thickBot="1" x14ac:dyDescent="0.3">
      <c r="A219" s="58" t="s">
        <v>347</v>
      </c>
      <c r="B219" s="29"/>
      <c r="C219" s="101" t="s">
        <v>124</v>
      </c>
      <c r="D219" s="101" t="s">
        <v>125</v>
      </c>
      <c r="E219" s="101" t="s">
        <v>126</v>
      </c>
      <c r="F219" s="101" t="s">
        <v>127</v>
      </c>
      <c r="G219" s="90"/>
      <c r="H219" s="59" t="s">
        <v>131</v>
      </c>
      <c r="I219" s="114" t="s">
        <v>367</v>
      </c>
      <c r="J219" s="773" t="s">
        <v>368</v>
      </c>
      <c r="K219" s="774"/>
      <c r="L219" s="774"/>
      <c r="M219" s="774"/>
      <c r="N219" s="774"/>
      <c r="O219" s="774"/>
      <c r="P219" s="774"/>
      <c r="Q219" s="774"/>
      <c r="R219" s="93"/>
      <c r="S219" s="118"/>
      <c r="T219" s="580">
        <v>0.2</v>
      </c>
      <c r="V219" s="218" t="b">
        <v>0</v>
      </c>
      <c r="W219" s="213">
        <f>IF(V219=TRUE,$X$218,0)</f>
        <v>0</v>
      </c>
    </row>
    <row r="220" spans="1:26" ht="41.25" customHeight="1" thickTop="1" thickBot="1" x14ac:dyDescent="0.3">
      <c r="A220" s="58" t="s">
        <v>123</v>
      </c>
      <c r="B220" s="29"/>
      <c r="C220" s="101" t="s">
        <v>124</v>
      </c>
      <c r="D220" s="101" t="s">
        <v>125</v>
      </c>
      <c r="E220" s="101" t="s">
        <v>126</v>
      </c>
      <c r="F220" s="101" t="s">
        <v>127</v>
      </c>
      <c r="G220" s="90"/>
      <c r="H220" s="59" t="s">
        <v>131</v>
      </c>
      <c r="I220" s="114" t="s">
        <v>191</v>
      </c>
      <c r="J220" s="773" t="s">
        <v>192</v>
      </c>
      <c r="K220" s="774"/>
      <c r="L220" s="774"/>
      <c r="M220" s="774"/>
      <c r="N220" s="774"/>
      <c r="O220" s="774"/>
      <c r="P220" s="774"/>
      <c r="Q220" s="774"/>
      <c r="R220" s="93"/>
      <c r="S220" s="118"/>
      <c r="T220" s="580">
        <v>0.2</v>
      </c>
      <c r="V220" s="218" t="b">
        <v>0</v>
      </c>
      <c r="W220" s="213">
        <f>IF(V220=TRUE,$X$218,0)</f>
        <v>0</v>
      </c>
    </row>
    <row r="221" spans="1:26" ht="48.75" customHeight="1" thickTop="1" thickBot="1" x14ac:dyDescent="0.3">
      <c r="A221" s="58" t="s">
        <v>123</v>
      </c>
      <c r="B221" s="29"/>
      <c r="C221" s="101" t="s">
        <v>124</v>
      </c>
      <c r="D221" s="101" t="s">
        <v>125</v>
      </c>
      <c r="E221" s="101" t="s">
        <v>126</v>
      </c>
      <c r="F221" s="101" t="s">
        <v>127</v>
      </c>
      <c r="G221" s="90"/>
      <c r="H221" s="59" t="s">
        <v>131</v>
      </c>
      <c r="I221" s="114" t="s">
        <v>193</v>
      </c>
      <c r="J221" s="775" t="s">
        <v>194</v>
      </c>
      <c r="K221" s="776"/>
      <c r="L221" s="776"/>
      <c r="M221" s="776"/>
      <c r="N221" s="776"/>
      <c r="O221" s="776"/>
      <c r="P221" s="776"/>
      <c r="Q221" s="776"/>
      <c r="R221" s="121"/>
      <c r="S221" s="118"/>
      <c r="T221" s="580">
        <v>0.2</v>
      </c>
      <c r="V221" s="218" t="b">
        <v>0</v>
      </c>
      <c r="W221" s="213">
        <f>IF(V221=TRUE,$X$218,0)</f>
        <v>0</v>
      </c>
    </row>
    <row r="222" spans="1:26" ht="52.5" customHeight="1" thickTop="1" thickBot="1" x14ac:dyDescent="0.3">
      <c r="A222" s="58" t="s">
        <v>425</v>
      </c>
      <c r="B222" s="29"/>
      <c r="C222" s="93"/>
      <c r="D222" s="93"/>
      <c r="E222" s="93"/>
      <c r="F222" s="93"/>
      <c r="G222" s="90"/>
      <c r="H222" s="59" t="s">
        <v>131</v>
      </c>
      <c r="I222" s="102" t="s">
        <v>506</v>
      </c>
      <c r="J222" s="688" t="s">
        <v>273</v>
      </c>
      <c r="K222" s="689"/>
      <c r="L222" s="689"/>
      <c r="M222" s="689"/>
      <c r="N222" s="689"/>
      <c r="O222" s="689"/>
      <c r="P222" s="689"/>
      <c r="Q222" s="689"/>
      <c r="R222" s="107"/>
      <c r="S222" s="142"/>
      <c r="V222" s="472" t="b">
        <f>IF(AND(V223=TRUE),TRUE,FALSE)</f>
        <v>0</v>
      </c>
    </row>
    <row r="223" spans="1:26" ht="52.5" customHeight="1" thickTop="1" thickBot="1" x14ac:dyDescent="0.3">
      <c r="A223" s="58" t="s">
        <v>425</v>
      </c>
      <c r="B223" s="29"/>
      <c r="C223" s="116"/>
      <c r="D223" s="101" t="s">
        <v>125</v>
      </c>
      <c r="E223" s="101" t="s">
        <v>126</v>
      </c>
      <c r="F223" s="101" t="s">
        <v>127</v>
      </c>
      <c r="G223" s="90"/>
      <c r="H223" s="59" t="s">
        <v>131</v>
      </c>
      <c r="I223" s="114" t="s">
        <v>507</v>
      </c>
      <c r="J223" s="771" t="s">
        <v>508</v>
      </c>
      <c r="K223" s="772"/>
      <c r="L223" s="772"/>
      <c r="M223" s="772"/>
      <c r="N223" s="772"/>
      <c r="O223" s="772"/>
      <c r="P223" s="772"/>
      <c r="Q223" s="772"/>
      <c r="R223" s="121"/>
      <c r="S223" s="118"/>
      <c r="T223" s="580">
        <v>0.2</v>
      </c>
      <c r="V223" s="218" t="b">
        <v>0</v>
      </c>
      <c r="W223" s="213">
        <f>IF(V223=TRUE,$X$218,0)</f>
        <v>0</v>
      </c>
    </row>
    <row r="224" spans="1:26" ht="48.75" customHeight="1" thickTop="1" thickBot="1" x14ac:dyDescent="0.3">
      <c r="A224" s="58"/>
      <c r="B224" s="29"/>
      <c r="C224" s="101"/>
      <c r="D224" s="101"/>
      <c r="E224" s="101"/>
      <c r="F224" s="101"/>
      <c r="G224" s="90"/>
      <c r="H224" s="59" t="s">
        <v>250</v>
      </c>
      <c r="I224" s="102" t="s">
        <v>261</v>
      </c>
      <c r="J224" s="763" t="s">
        <v>955</v>
      </c>
      <c r="K224" s="764"/>
      <c r="L224" s="764"/>
      <c r="M224" s="764"/>
      <c r="N224" s="764"/>
      <c r="O224" s="764"/>
      <c r="P224" s="764"/>
      <c r="Q224" s="764"/>
      <c r="R224" s="107"/>
      <c r="S224" s="108"/>
      <c r="V224" s="472" t="b">
        <f>IF(AND(V225=TRUE),TRUE,FALSE)</f>
        <v>0</v>
      </c>
    </row>
    <row r="225" spans="1:26" ht="48.75" customHeight="1" thickTop="1" thickBot="1" x14ac:dyDescent="0.3">
      <c r="A225" s="58" t="s">
        <v>347</v>
      </c>
      <c r="B225" s="29"/>
      <c r="C225" s="112"/>
      <c r="D225" s="112"/>
      <c r="E225" s="93"/>
      <c r="F225" s="93"/>
      <c r="G225" s="90"/>
      <c r="H225" s="59" t="s">
        <v>250</v>
      </c>
      <c r="I225" s="114"/>
      <c r="J225" s="777" t="s">
        <v>369</v>
      </c>
      <c r="K225" s="777"/>
      <c r="L225" s="777"/>
      <c r="M225" s="777"/>
      <c r="N225" s="777"/>
      <c r="O225" s="777"/>
      <c r="P225" s="777"/>
      <c r="Q225" s="777"/>
      <c r="R225" s="93"/>
      <c r="S225" s="123"/>
      <c r="V225" s="472" t="b">
        <f>IF(AND(V226=TRUE,V227=TRUE,V228=TRUE,V229=TRUE,V230=TRUE),TRUE,FALSE)</f>
        <v>0</v>
      </c>
    </row>
    <row r="226" spans="1:26" ht="48.75" customHeight="1" thickTop="1" thickBot="1" x14ac:dyDescent="0.3">
      <c r="A226" s="58" t="s">
        <v>347</v>
      </c>
      <c r="B226" s="29"/>
      <c r="C226" s="116"/>
      <c r="D226" s="116"/>
      <c r="E226" s="101" t="s">
        <v>126</v>
      </c>
      <c r="F226" s="101" t="s">
        <v>127</v>
      </c>
      <c r="G226" s="90"/>
      <c r="H226" s="59" t="s">
        <v>250</v>
      </c>
      <c r="I226" s="114" t="s">
        <v>409</v>
      </c>
      <c r="J226" s="918" t="s">
        <v>410</v>
      </c>
      <c r="K226" s="919"/>
      <c r="L226" s="919"/>
      <c r="M226" s="919"/>
      <c r="N226" s="919"/>
      <c r="O226" s="919"/>
      <c r="P226" s="919"/>
      <c r="Q226" s="919"/>
      <c r="R226" s="93"/>
      <c r="S226" s="118"/>
      <c r="T226" s="582">
        <f>1/9</f>
        <v>0.1111111111111111</v>
      </c>
      <c r="U226" s="575">
        <f>T226+T227+T228+T229+T230+T232+T233+T234+T235</f>
        <v>1.0000000000000002</v>
      </c>
      <c r="V226" s="218" t="b">
        <v>0</v>
      </c>
      <c r="W226" s="213">
        <f>IF(V226=TRUE,$X$226,0)</f>
        <v>0</v>
      </c>
      <c r="X226" s="218">
        <v>0.1111111111111111</v>
      </c>
      <c r="Y226" s="221">
        <f>SUM(W226:W235)</f>
        <v>0</v>
      </c>
      <c r="Z226" s="220">
        <f>Y226/1</f>
        <v>0</v>
      </c>
    </row>
    <row r="227" spans="1:26" ht="53.25" customHeight="1" thickTop="1" thickBot="1" x14ac:dyDescent="0.3">
      <c r="A227" s="58" t="s">
        <v>347</v>
      </c>
      <c r="B227" s="29"/>
      <c r="C227" s="101" t="s">
        <v>124</v>
      </c>
      <c r="D227" s="101" t="s">
        <v>125</v>
      </c>
      <c r="E227" s="101" t="s">
        <v>126</v>
      </c>
      <c r="F227" s="101" t="s">
        <v>127</v>
      </c>
      <c r="G227" s="90"/>
      <c r="H227" s="59" t="s">
        <v>250</v>
      </c>
      <c r="I227" s="114" t="s">
        <v>370</v>
      </c>
      <c r="J227" s="773" t="s">
        <v>371</v>
      </c>
      <c r="K227" s="779"/>
      <c r="L227" s="779"/>
      <c r="M227" s="779"/>
      <c r="N227" s="779"/>
      <c r="O227" s="779"/>
      <c r="P227" s="779"/>
      <c r="Q227" s="779"/>
      <c r="R227" s="93"/>
      <c r="S227" s="118"/>
      <c r="T227" s="580">
        <f t="shared" ref="T227:T235" si="14">1/9</f>
        <v>0.1111111111111111</v>
      </c>
      <c r="V227" s="218" t="b">
        <v>0</v>
      </c>
      <c r="W227" s="213">
        <f>IF(V227=TRUE,$X$226,0)</f>
        <v>0</v>
      </c>
    </row>
    <row r="228" spans="1:26" ht="69" customHeight="1" thickTop="1" thickBot="1" x14ac:dyDescent="0.3">
      <c r="A228" s="58" t="s">
        <v>347</v>
      </c>
      <c r="B228" s="29"/>
      <c r="C228" s="116"/>
      <c r="D228" s="101" t="s">
        <v>125</v>
      </c>
      <c r="E228" s="101" t="s">
        <v>126</v>
      </c>
      <c r="F228" s="101" t="s">
        <v>127</v>
      </c>
      <c r="G228" s="90"/>
      <c r="H228" s="59" t="s">
        <v>250</v>
      </c>
      <c r="I228" s="114" t="s">
        <v>400</v>
      </c>
      <c r="J228" s="773" t="s">
        <v>401</v>
      </c>
      <c r="K228" s="779"/>
      <c r="L228" s="779"/>
      <c r="M228" s="779"/>
      <c r="N228" s="779"/>
      <c r="O228" s="779"/>
      <c r="P228" s="779"/>
      <c r="Q228" s="779"/>
      <c r="R228" s="93"/>
      <c r="S228" s="118"/>
      <c r="T228" s="580">
        <f t="shared" si="14"/>
        <v>0.1111111111111111</v>
      </c>
      <c r="V228" s="218" t="b">
        <v>0</v>
      </c>
      <c r="W228" s="213">
        <f>IF(V228=TRUE,$X$226,0)</f>
        <v>0</v>
      </c>
    </row>
    <row r="229" spans="1:26" ht="60.75" customHeight="1" thickTop="1" thickBot="1" x14ac:dyDescent="0.3">
      <c r="A229" s="58" t="s">
        <v>425</v>
      </c>
      <c r="B229" s="29"/>
      <c r="C229" s="116"/>
      <c r="D229" s="116"/>
      <c r="E229" s="101" t="s">
        <v>126</v>
      </c>
      <c r="F229" s="101" t="s">
        <v>127</v>
      </c>
      <c r="G229" s="90"/>
      <c r="H229" s="59" t="s">
        <v>250</v>
      </c>
      <c r="I229" s="114" t="s">
        <v>571</v>
      </c>
      <c r="J229" s="955" t="s">
        <v>572</v>
      </c>
      <c r="K229" s="939"/>
      <c r="L229" s="939"/>
      <c r="M229" s="939"/>
      <c r="N229" s="939"/>
      <c r="O229" s="939"/>
      <c r="P229" s="939"/>
      <c r="Q229" s="939"/>
      <c r="R229" s="93"/>
      <c r="S229" s="118"/>
      <c r="T229" s="580">
        <f t="shared" si="14"/>
        <v>0.1111111111111111</v>
      </c>
      <c r="V229" s="218" t="b">
        <v>0</v>
      </c>
      <c r="W229" s="213">
        <f>IF(V229=TRUE,$X$226,0)</f>
        <v>0</v>
      </c>
    </row>
    <row r="230" spans="1:26" ht="77.25" customHeight="1" thickTop="1" thickBot="1" x14ac:dyDescent="0.3">
      <c r="A230" s="58" t="s">
        <v>425</v>
      </c>
      <c r="B230" s="29"/>
      <c r="C230" s="116"/>
      <c r="D230" s="116"/>
      <c r="E230" s="101" t="s">
        <v>126</v>
      </c>
      <c r="F230" s="101" t="s">
        <v>127</v>
      </c>
      <c r="G230" s="90"/>
      <c r="H230" s="59" t="s">
        <v>250</v>
      </c>
      <c r="I230" s="114" t="s">
        <v>573</v>
      </c>
      <c r="J230" s="918" t="s">
        <v>574</v>
      </c>
      <c r="K230" s="919"/>
      <c r="L230" s="919"/>
      <c r="M230" s="919"/>
      <c r="N230" s="919"/>
      <c r="O230" s="919"/>
      <c r="P230" s="919"/>
      <c r="Q230" s="919"/>
      <c r="R230" s="93"/>
      <c r="S230" s="118"/>
      <c r="T230" s="580">
        <f t="shared" si="14"/>
        <v>0.1111111111111111</v>
      </c>
      <c r="V230" s="218" t="b">
        <v>0</v>
      </c>
      <c r="W230" s="213">
        <f>IF(V230=TRUE,$X$226,0)</f>
        <v>0</v>
      </c>
    </row>
    <row r="231" spans="1:26" ht="41.25" customHeight="1" thickTop="1" thickBot="1" x14ac:dyDescent="0.3">
      <c r="A231" s="58" t="s">
        <v>123</v>
      </c>
      <c r="B231" s="29"/>
      <c r="C231" s="93"/>
      <c r="D231" s="93"/>
      <c r="E231" s="93"/>
      <c r="F231" s="93"/>
      <c r="G231" s="90"/>
      <c r="H231" s="59" t="s">
        <v>250</v>
      </c>
      <c r="I231" s="114"/>
      <c r="J231" s="777" t="s">
        <v>262</v>
      </c>
      <c r="K231" s="777"/>
      <c r="L231" s="777"/>
      <c r="M231" s="777"/>
      <c r="N231" s="777"/>
      <c r="O231" s="777"/>
      <c r="P231" s="777"/>
      <c r="Q231" s="777"/>
      <c r="R231" s="93"/>
      <c r="S231" s="123"/>
      <c r="V231" s="472" t="b">
        <f>IF(AND(V232=TRUE,V233=TRUE,V234=TRUE,V235=TRUE),TRUE,FALSE)</f>
        <v>0</v>
      </c>
    </row>
    <row r="232" spans="1:26" ht="41.25" customHeight="1" thickTop="1" thickBot="1" x14ac:dyDescent="0.3">
      <c r="A232" s="58" t="s">
        <v>123</v>
      </c>
      <c r="B232" s="29"/>
      <c r="C232" s="116"/>
      <c r="D232" s="101" t="s">
        <v>125</v>
      </c>
      <c r="E232" s="101" t="s">
        <v>126</v>
      </c>
      <c r="F232" s="101" t="s">
        <v>127</v>
      </c>
      <c r="G232" s="90"/>
      <c r="H232" s="59" t="s">
        <v>250</v>
      </c>
      <c r="I232" s="114" t="s">
        <v>263</v>
      </c>
      <c r="J232" s="773" t="s">
        <v>264</v>
      </c>
      <c r="K232" s="774"/>
      <c r="L232" s="774"/>
      <c r="M232" s="774"/>
      <c r="N232" s="774"/>
      <c r="O232" s="774"/>
      <c r="P232" s="774"/>
      <c r="Q232" s="774"/>
      <c r="R232" s="93"/>
      <c r="S232" s="118"/>
      <c r="T232" s="580">
        <f t="shared" si="14"/>
        <v>0.1111111111111111</v>
      </c>
      <c r="V232" s="218" t="b">
        <v>0</v>
      </c>
      <c r="W232" s="213">
        <f>IF(V232=TRUE,$X$226,0)</f>
        <v>0</v>
      </c>
    </row>
    <row r="233" spans="1:26" ht="41.25" customHeight="1" thickTop="1" thickBot="1" x14ac:dyDescent="0.3">
      <c r="A233" s="58" t="s">
        <v>123</v>
      </c>
      <c r="B233" s="29"/>
      <c r="C233" s="116"/>
      <c r="D233" s="101" t="s">
        <v>125</v>
      </c>
      <c r="E233" s="101" t="s">
        <v>126</v>
      </c>
      <c r="F233" s="101" t="s">
        <v>127</v>
      </c>
      <c r="G233" s="90"/>
      <c r="H233" s="59" t="s">
        <v>250</v>
      </c>
      <c r="I233" s="114" t="s">
        <v>265</v>
      </c>
      <c r="J233" s="773" t="s">
        <v>266</v>
      </c>
      <c r="K233" s="779"/>
      <c r="L233" s="779"/>
      <c r="M233" s="779"/>
      <c r="N233" s="779"/>
      <c r="O233" s="779"/>
      <c r="P233" s="779"/>
      <c r="Q233" s="779"/>
      <c r="R233" s="124"/>
      <c r="S233" s="118"/>
      <c r="T233" s="580">
        <f t="shared" si="14"/>
        <v>0.1111111111111111</v>
      </c>
      <c r="V233" s="218" t="b">
        <v>0</v>
      </c>
      <c r="W233" s="213">
        <f>IF(V233=TRUE,$X$226,0)</f>
        <v>0</v>
      </c>
    </row>
    <row r="234" spans="1:26" ht="41.25" customHeight="1" thickTop="1" thickBot="1" x14ac:dyDescent="0.3">
      <c r="A234" s="58" t="s">
        <v>425</v>
      </c>
      <c r="B234" s="29"/>
      <c r="C234" s="116"/>
      <c r="D234" s="116"/>
      <c r="E234" s="101" t="s">
        <v>126</v>
      </c>
      <c r="F234" s="101" t="s">
        <v>127</v>
      </c>
      <c r="G234" s="90"/>
      <c r="H234" s="59" t="s">
        <v>250</v>
      </c>
      <c r="I234" s="114" t="s">
        <v>575</v>
      </c>
      <c r="J234" s="941" t="s">
        <v>576</v>
      </c>
      <c r="K234" s="942"/>
      <c r="L234" s="942"/>
      <c r="M234" s="942"/>
      <c r="N234" s="942"/>
      <c r="O234" s="942"/>
      <c r="P234" s="942"/>
      <c r="Q234" s="942"/>
      <c r="R234" s="121"/>
      <c r="S234" s="118"/>
      <c r="T234" s="580">
        <f t="shared" si="14"/>
        <v>0.1111111111111111</v>
      </c>
      <c r="V234" s="218" t="b">
        <v>0</v>
      </c>
      <c r="W234" s="213">
        <f>IF(V234=TRUE,$X$226,0)</f>
        <v>0</v>
      </c>
    </row>
    <row r="235" spans="1:26" ht="41.25" customHeight="1" thickTop="1" thickBot="1" x14ac:dyDescent="0.3">
      <c r="A235" s="58" t="s">
        <v>347</v>
      </c>
      <c r="B235" s="29"/>
      <c r="C235" s="116"/>
      <c r="D235" s="116"/>
      <c r="E235" s="101" t="s">
        <v>126</v>
      </c>
      <c r="F235" s="101" t="s">
        <v>127</v>
      </c>
      <c r="G235" s="90"/>
      <c r="H235" s="59" t="s">
        <v>250</v>
      </c>
      <c r="I235" s="102" t="s">
        <v>411</v>
      </c>
      <c r="J235" s="692" t="s">
        <v>412</v>
      </c>
      <c r="K235" s="692"/>
      <c r="L235" s="692"/>
      <c r="M235" s="692"/>
      <c r="N235" s="692"/>
      <c r="O235" s="692"/>
      <c r="P235" s="692"/>
      <c r="Q235" s="692"/>
      <c r="R235" s="115"/>
      <c r="S235" s="118"/>
      <c r="T235" s="580">
        <f t="shared" si="14"/>
        <v>0.1111111111111111</v>
      </c>
      <c r="V235" s="218" t="b">
        <v>0</v>
      </c>
      <c r="W235" s="213">
        <f>IF(V235=TRUE,$X$226,0)</f>
        <v>0</v>
      </c>
    </row>
    <row r="236" spans="1:26" ht="41.25" customHeight="1" thickTop="1" thickBot="1" x14ac:dyDescent="0.3">
      <c r="A236" s="58" t="s">
        <v>347</v>
      </c>
      <c r="B236" s="29"/>
      <c r="C236" s="93"/>
      <c r="D236" s="93"/>
      <c r="E236" s="112"/>
      <c r="F236" s="93"/>
      <c r="G236" s="90"/>
      <c r="H236" s="59" t="s">
        <v>160</v>
      </c>
      <c r="I236" s="106" t="s">
        <v>413</v>
      </c>
      <c r="J236" s="688" t="s">
        <v>414</v>
      </c>
      <c r="K236" s="760"/>
      <c r="L236" s="760"/>
      <c r="M236" s="760"/>
      <c r="N236" s="760"/>
      <c r="O236" s="760"/>
      <c r="P236" s="760"/>
      <c r="Q236" s="760"/>
      <c r="R236" s="107"/>
      <c r="S236" s="108"/>
      <c r="V236" s="472" t="b">
        <f>IF(AND(V237=TRUE,V241=TRUE),TRUE,FALSE)</f>
        <v>0</v>
      </c>
    </row>
    <row r="237" spans="1:26" ht="41.25" customHeight="1" thickTop="1" thickBot="1" x14ac:dyDescent="0.3">
      <c r="A237" s="58" t="s">
        <v>347</v>
      </c>
      <c r="B237" s="29"/>
      <c r="C237" s="93"/>
      <c r="D237" s="93"/>
      <c r="E237" s="93"/>
      <c r="F237" s="93"/>
      <c r="G237" s="90"/>
      <c r="H237" s="59" t="s">
        <v>160</v>
      </c>
      <c r="I237" s="114"/>
      <c r="J237" s="777" t="s">
        <v>415</v>
      </c>
      <c r="K237" s="777"/>
      <c r="L237" s="777"/>
      <c r="M237" s="777"/>
      <c r="N237" s="777"/>
      <c r="O237" s="777"/>
      <c r="P237" s="777"/>
      <c r="Q237" s="777"/>
      <c r="R237" s="93"/>
      <c r="S237" s="123"/>
      <c r="V237" s="472" t="b">
        <f>IF(AND(V238=TRUE,V239=TRUE, V240=TRUE),TRUE,FALSE)</f>
        <v>0</v>
      </c>
    </row>
    <row r="238" spans="1:26" ht="41.25" customHeight="1" thickTop="1" thickBot="1" x14ac:dyDescent="0.3">
      <c r="A238" s="58" t="s">
        <v>347</v>
      </c>
      <c r="B238" s="29"/>
      <c r="C238" s="116"/>
      <c r="D238" s="116"/>
      <c r="E238" s="101" t="s">
        <v>126</v>
      </c>
      <c r="F238" s="101" t="s">
        <v>127</v>
      </c>
      <c r="G238" s="90"/>
      <c r="H238" s="59" t="s">
        <v>160</v>
      </c>
      <c r="I238" s="109" t="s">
        <v>416</v>
      </c>
      <c r="J238" s="773" t="s">
        <v>417</v>
      </c>
      <c r="K238" s="774"/>
      <c r="L238" s="774"/>
      <c r="M238" s="774"/>
      <c r="N238" s="774"/>
      <c r="O238" s="774"/>
      <c r="P238" s="774"/>
      <c r="Q238" s="774"/>
      <c r="R238" s="93"/>
      <c r="S238" s="118"/>
      <c r="T238" s="582">
        <f>1/11</f>
        <v>9.0909090909090912E-2</v>
      </c>
      <c r="U238" s="575">
        <f>T238+T239+T240+T242+T243+T244+T245+T247+T248+T249+T250</f>
        <v>1.0000000000000002</v>
      </c>
      <c r="V238" s="218" t="b">
        <v>0</v>
      </c>
      <c r="W238" s="213">
        <f>IF(V238=TRUE,$X$238,0)</f>
        <v>0</v>
      </c>
      <c r="X238" s="218">
        <v>9.0909090909090912E-2</v>
      </c>
      <c r="Y238" s="221">
        <f>SUM(W238:W250)</f>
        <v>0</v>
      </c>
      <c r="Z238" s="220">
        <f>Y238/1</f>
        <v>0</v>
      </c>
    </row>
    <row r="239" spans="1:26" ht="41.25" customHeight="1" thickTop="1" thickBot="1" x14ac:dyDescent="0.3">
      <c r="A239" s="58" t="s">
        <v>347</v>
      </c>
      <c r="B239" s="29"/>
      <c r="C239" s="116"/>
      <c r="D239" s="116"/>
      <c r="E239" s="101" t="s">
        <v>126</v>
      </c>
      <c r="F239" s="101" t="s">
        <v>127</v>
      </c>
      <c r="G239" s="90"/>
      <c r="H239" s="59" t="s">
        <v>160</v>
      </c>
      <c r="I239" s="109" t="s">
        <v>418</v>
      </c>
      <c r="J239" s="914" t="s">
        <v>419</v>
      </c>
      <c r="K239" s="917"/>
      <c r="L239" s="917"/>
      <c r="M239" s="917"/>
      <c r="N239" s="917"/>
      <c r="O239" s="917"/>
      <c r="P239" s="917"/>
      <c r="Q239" s="917"/>
      <c r="R239" s="93"/>
      <c r="S239" s="118"/>
      <c r="T239" s="580">
        <f>1/11</f>
        <v>9.0909090909090912E-2</v>
      </c>
      <c r="V239" s="218" t="b">
        <v>0</v>
      </c>
      <c r="W239" s="213">
        <f>IF(V239=TRUE,$X$238,0)</f>
        <v>0</v>
      </c>
    </row>
    <row r="240" spans="1:26" ht="41.25" customHeight="1" thickTop="1" thickBot="1" x14ac:dyDescent="0.3">
      <c r="A240" s="58" t="s">
        <v>347</v>
      </c>
      <c r="B240" s="29"/>
      <c r="C240" s="116"/>
      <c r="D240" s="116"/>
      <c r="E240" s="101" t="s">
        <v>126</v>
      </c>
      <c r="F240" s="101" t="s">
        <v>127</v>
      </c>
      <c r="G240" s="90"/>
      <c r="H240" s="59" t="s">
        <v>160</v>
      </c>
      <c r="I240" s="109" t="s">
        <v>420</v>
      </c>
      <c r="J240" s="773" t="s">
        <v>421</v>
      </c>
      <c r="K240" s="774"/>
      <c r="L240" s="774"/>
      <c r="M240" s="774"/>
      <c r="N240" s="774"/>
      <c r="O240" s="774"/>
      <c r="P240" s="774"/>
      <c r="Q240" s="774"/>
      <c r="R240" s="93"/>
      <c r="S240" s="118"/>
      <c r="T240" s="580">
        <f>1/11</f>
        <v>9.0909090909090912E-2</v>
      </c>
      <c r="V240" s="218" t="b">
        <v>0</v>
      </c>
      <c r="W240" s="213">
        <f>IF(V240=TRUE,$X$238,0)</f>
        <v>0</v>
      </c>
    </row>
    <row r="241" spans="1:26" ht="41.25" customHeight="1" thickTop="1" thickBot="1" x14ac:dyDescent="0.3">
      <c r="A241" s="58" t="s">
        <v>425</v>
      </c>
      <c r="B241" s="29"/>
      <c r="C241" s="93"/>
      <c r="D241" s="93"/>
      <c r="E241" s="112"/>
      <c r="F241" s="93"/>
      <c r="G241" s="90"/>
      <c r="H241" s="59" t="s">
        <v>160</v>
      </c>
      <c r="I241" s="114"/>
      <c r="J241" s="931" t="s">
        <v>579</v>
      </c>
      <c r="K241" s="932"/>
      <c r="L241" s="932"/>
      <c r="M241" s="932"/>
      <c r="N241" s="932"/>
      <c r="O241" s="932"/>
      <c r="P241" s="932"/>
      <c r="Q241" s="932"/>
      <c r="R241" s="93"/>
      <c r="S241" s="123"/>
      <c r="V241" s="472" t="b">
        <f>IF(AND(V242=TRUE,V243=TRUE, V244=TRUE,V245=TRUE),TRUE,FALSE)</f>
        <v>0</v>
      </c>
    </row>
    <row r="242" spans="1:26" ht="41.25" customHeight="1" thickTop="1" thickBot="1" x14ac:dyDescent="0.3">
      <c r="A242" s="58" t="s">
        <v>425</v>
      </c>
      <c r="B242" s="29"/>
      <c r="C242" s="116"/>
      <c r="D242" s="116"/>
      <c r="E242" s="101" t="s">
        <v>126</v>
      </c>
      <c r="F242" s="101" t="s">
        <v>127</v>
      </c>
      <c r="G242" s="90"/>
      <c r="H242" s="59" t="s">
        <v>160</v>
      </c>
      <c r="I242" s="109" t="s">
        <v>580</v>
      </c>
      <c r="J242" s="914" t="s">
        <v>581</v>
      </c>
      <c r="K242" s="917"/>
      <c r="L242" s="917"/>
      <c r="M242" s="917"/>
      <c r="N242" s="917"/>
      <c r="O242" s="917"/>
      <c r="P242" s="917"/>
      <c r="Q242" s="917"/>
      <c r="R242" s="93"/>
      <c r="S242" s="118"/>
      <c r="T242" s="580">
        <f>1/11</f>
        <v>9.0909090909090912E-2</v>
      </c>
      <c r="V242" s="218" t="b">
        <v>0</v>
      </c>
      <c r="W242" s="213">
        <f>IF(V242=TRUE,$X$238,0)</f>
        <v>0</v>
      </c>
    </row>
    <row r="243" spans="1:26" ht="41.25" customHeight="1" thickTop="1" thickBot="1" x14ac:dyDescent="0.3">
      <c r="A243" s="58" t="s">
        <v>425</v>
      </c>
      <c r="B243" s="29"/>
      <c r="C243" s="116"/>
      <c r="D243" s="116"/>
      <c r="E243" s="101" t="s">
        <v>126</v>
      </c>
      <c r="F243" s="101" t="s">
        <v>127</v>
      </c>
      <c r="G243" s="90"/>
      <c r="H243" s="59" t="s">
        <v>160</v>
      </c>
      <c r="I243" s="109" t="s">
        <v>582</v>
      </c>
      <c r="J243" s="914" t="s">
        <v>583</v>
      </c>
      <c r="K243" s="917"/>
      <c r="L243" s="917"/>
      <c r="M243" s="917"/>
      <c r="N243" s="917"/>
      <c r="O243" s="917"/>
      <c r="P243" s="917"/>
      <c r="Q243" s="917"/>
      <c r="R243" s="93"/>
      <c r="S243" s="118"/>
      <c r="T243" s="580">
        <f>1/11</f>
        <v>9.0909090909090912E-2</v>
      </c>
      <c r="V243" s="218" t="b">
        <v>0</v>
      </c>
      <c r="W243" s="213">
        <f>IF(V243=TRUE,$X$238,0)</f>
        <v>0</v>
      </c>
    </row>
    <row r="244" spans="1:26" ht="41.25" customHeight="1" thickTop="1" thickBot="1" x14ac:dyDescent="0.3">
      <c r="A244" s="58" t="s">
        <v>425</v>
      </c>
      <c r="B244" s="29"/>
      <c r="C244" s="116"/>
      <c r="D244" s="116"/>
      <c r="E244" s="101" t="s">
        <v>126</v>
      </c>
      <c r="F244" s="101" t="s">
        <v>127</v>
      </c>
      <c r="G244" s="90"/>
      <c r="H244" s="59" t="s">
        <v>160</v>
      </c>
      <c r="I244" s="109" t="s">
        <v>584</v>
      </c>
      <c r="J244" s="914" t="s">
        <v>585</v>
      </c>
      <c r="K244" s="917"/>
      <c r="L244" s="917"/>
      <c r="M244" s="917"/>
      <c r="N244" s="917"/>
      <c r="O244" s="917"/>
      <c r="P244" s="917"/>
      <c r="Q244" s="917"/>
      <c r="R244" s="93"/>
      <c r="S244" s="118"/>
      <c r="T244" s="580">
        <f>1/11</f>
        <v>9.0909090909090912E-2</v>
      </c>
      <c r="V244" s="218" t="b">
        <v>0</v>
      </c>
      <c r="W244" s="213">
        <f>IF(V244=TRUE,$X$238,0)</f>
        <v>0</v>
      </c>
    </row>
    <row r="245" spans="1:26" ht="41.25" customHeight="1" thickTop="1" thickBot="1" x14ac:dyDescent="0.3">
      <c r="A245" s="58" t="s">
        <v>425</v>
      </c>
      <c r="B245" s="29"/>
      <c r="C245" s="116"/>
      <c r="D245" s="116"/>
      <c r="E245" s="101" t="s">
        <v>126</v>
      </c>
      <c r="F245" s="101" t="s">
        <v>127</v>
      </c>
      <c r="G245" s="90"/>
      <c r="H245" s="59" t="s">
        <v>160</v>
      </c>
      <c r="I245" s="109" t="s">
        <v>586</v>
      </c>
      <c r="J245" s="914" t="s">
        <v>587</v>
      </c>
      <c r="K245" s="917"/>
      <c r="L245" s="917"/>
      <c r="M245" s="917"/>
      <c r="N245" s="917"/>
      <c r="O245" s="917"/>
      <c r="P245" s="917"/>
      <c r="Q245" s="917"/>
      <c r="R245" s="93"/>
      <c r="S245" s="118"/>
      <c r="T245" s="580">
        <f>1/11</f>
        <v>9.0909090909090912E-2</v>
      </c>
      <c r="V245" s="218" t="b">
        <v>0</v>
      </c>
      <c r="W245" s="213">
        <f>IF(V245=TRUE,$X$238,0)</f>
        <v>0</v>
      </c>
    </row>
    <row r="246" spans="1:26" ht="48.75" customHeight="1" thickTop="1" thickBot="1" x14ac:dyDescent="0.3">
      <c r="A246" s="58" t="s">
        <v>425</v>
      </c>
      <c r="B246" s="29"/>
      <c r="C246" s="93"/>
      <c r="D246" s="93"/>
      <c r="E246" s="112"/>
      <c r="F246" s="93"/>
      <c r="G246" s="90"/>
      <c r="H246" s="59" t="s">
        <v>160</v>
      </c>
      <c r="I246" s="106" t="s">
        <v>588</v>
      </c>
      <c r="J246" s="689" t="s">
        <v>589</v>
      </c>
      <c r="K246" s="760"/>
      <c r="L246" s="760"/>
      <c r="M246" s="760"/>
      <c r="N246" s="760"/>
      <c r="O246" s="760"/>
      <c r="P246" s="760"/>
      <c r="Q246" s="760"/>
      <c r="R246" s="107"/>
      <c r="S246" s="52"/>
      <c r="V246" s="472" t="b">
        <f>IF(AND(V247=TRUE,V248=TRUE, V249=TRUE, V250=TRUE),TRUE,FALSE)</f>
        <v>0</v>
      </c>
    </row>
    <row r="247" spans="1:26" ht="48.75" customHeight="1" thickTop="1" thickBot="1" x14ac:dyDescent="0.3">
      <c r="A247" s="58" t="s">
        <v>425</v>
      </c>
      <c r="B247" s="29"/>
      <c r="C247" s="116"/>
      <c r="D247" s="116"/>
      <c r="E247" s="101" t="s">
        <v>126</v>
      </c>
      <c r="F247" s="101" t="s">
        <v>127</v>
      </c>
      <c r="G247" s="90"/>
      <c r="H247" s="59" t="s">
        <v>160</v>
      </c>
      <c r="I247" s="109" t="s">
        <v>590</v>
      </c>
      <c r="J247" s="899" t="s">
        <v>591</v>
      </c>
      <c r="K247" s="898"/>
      <c r="L247" s="898"/>
      <c r="M247" s="898"/>
      <c r="N247" s="898"/>
      <c r="O247" s="898"/>
      <c r="P247" s="898"/>
      <c r="Q247" s="898"/>
      <c r="R247" s="93"/>
      <c r="S247" s="118"/>
      <c r="T247" s="580">
        <f>1/11</f>
        <v>9.0909090909090912E-2</v>
      </c>
      <c r="V247" s="218" t="b">
        <v>0</v>
      </c>
      <c r="W247" s="213">
        <f>IF(V247=TRUE,$X$238,0)</f>
        <v>0</v>
      </c>
    </row>
    <row r="248" spans="1:26" ht="48.75" customHeight="1" thickTop="1" thickBot="1" x14ac:dyDescent="0.3">
      <c r="A248" s="58" t="s">
        <v>425</v>
      </c>
      <c r="B248" s="29"/>
      <c r="C248" s="116"/>
      <c r="D248" s="116"/>
      <c r="E248" s="101" t="s">
        <v>126</v>
      </c>
      <c r="F248" s="101" t="s">
        <v>127</v>
      </c>
      <c r="G248" s="90"/>
      <c r="H248" s="59" t="s">
        <v>160</v>
      </c>
      <c r="I248" s="109" t="s">
        <v>592</v>
      </c>
      <c r="J248" s="899" t="s">
        <v>593</v>
      </c>
      <c r="K248" s="898"/>
      <c r="L248" s="898"/>
      <c r="M248" s="898"/>
      <c r="N248" s="898"/>
      <c r="O248" s="898"/>
      <c r="P248" s="898"/>
      <c r="Q248" s="898"/>
      <c r="R248" s="93"/>
      <c r="S248" s="118"/>
      <c r="T248" s="580">
        <f>1/11</f>
        <v>9.0909090909090912E-2</v>
      </c>
      <c r="V248" s="218" t="b">
        <v>0</v>
      </c>
      <c r="W248" s="213">
        <f>IF(V248=TRUE,$X$238,0)</f>
        <v>0</v>
      </c>
    </row>
    <row r="249" spans="1:26" ht="48.75" customHeight="1" thickTop="1" thickBot="1" x14ac:dyDescent="0.3">
      <c r="A249" s="58" t="s">
        <v>425</v>
      </c>
      <c r="B249" s="29"/>
      <c r="C249" s="116"/>
      <c r="D249" s="116"/>
      <c r="E249" s="101" t="s">
        <v>126</v>
      </c>
      <c r="F249" s="101" t="s">
        <v>127</v>
      </c>
      <c r="G249" s="90"/>
      <c r="H249" s="59" t="s">
        <v>160</v>
      </c>
      <c r="I249" s="109" t="s">
        <v>594</v>
      </c>
      <c r="J249" s="899" t="s">
        <v>595</v>
      </c>
      <c r="K249" s="898"/>
      <c r="L249" s="898"/>
      <c r="M249" s="898"/>
      <c r="N249" s="898"/>
      <c r="O249" s="898"/>
      <c r="P249" s="898"/>
      <c r="Q249" s="898"/>
      <c r="R249" s="93"/>
      <c r="S249" s="118"/>
      <c r="T249" s="580">
        <f>1/11</f>
        <v>9.0909090909090912E-2</v>
      </c>
      <c r="V249" s="218" t="b">
        <v>0</v>
      </c>
      <c r="W249" s="213">
        <f>IF(V249=TRUE,$X$238,0)</f>
        <v>0</v>
      </c>
    </row>
    <row r="250" spans="1:26" ht="48.75" customHeight="1" thickTop="1" thickBot="1" x14ac:dyDescent="0.3">
      <c r="A250" s="58" t="s">
        <v>425</v>
      </c>
      <c r="B250" s="29"/>
      <c r="C250" s="116"/>
      <c r="D250" s="116"/>
      <c r="E250" s="101" t="s">
        <v>126</v>
      </c>
      <c r="F250" s="101" t="s">
        <v>127</v>
      </c>
      <c r="G250" s="90"/>
      <c r="H250" s="59" t="s">
        <v>160</v>
      </c>
      <c r="I250" s="109" t="s">
        <v>596</v>
      </c>
      <c r="J250" s="712" t="s">
        <v>597</v>
      </c>
      <c r="K250" s="808"/>
      <c r="L250" s="808"/>
      <c r="M250" s="808"/>
      <c r="N250" s="808"/>
      <c r="O250" s="808"/>
      <c r="P250" s="808"/>
      <c r="Q250" s="808"/>
      <c r="R250" s="121"/>
      <c r="S250" s="118"/>
      <c r="T250" s="580">
        <f>1/11</f>
        <v>9.0909090909090912E-2</v>
      </c>
      <c r="V250" s="218" t="b">
        <v>0</v>
      </c>
      <c r="W250" s="213">
        <f>IF(V250=TRUE,$X$238,0)</f>
        <v>0</v>
      </c>
    </row>
    <row r="251" spans="1:26" ht="22.5" customHeight="1" thickTop="1" x14ac:dyDescent="0.25"/>
    <row r="252" spans="1:26" ht="22.5" customHeight="1" thickBot="1" x14ac:dyDescent="0.3">
      <c r="H252" s="653" t="s">
        <v>117</v>
      </c>
      <c r="I252" s="654"/>
      <c r="J252" s="685" t="s">
        <v>509</v>
      </c>
      <c r="K252" s="686"/>
      <c r="L252" s="686"/>
      <c r="M252" s="686"/>
      <c r="N252" s="686"/>
      <c r="O252" s="686"/>
      <c r="P252" s="686"/>
      <c r="Q252" s="686"/>
      <c r="R252" s="686"/>
      <c r="S252" s="687"/>
      <c r="V252" s="373" t="s">
        <v>945</v>
      </c>
      <c r="W252" s="252">
        <f>(U258+U261)/2</f>
        <v>0.99999999999999989</v>
      </c>
    </row>
    <row r="253" spans="1:26" ht="7.5" customHeight="1" thickTop="1" x14ac:dyDescent="0.25">
      <c r="H253" s="27"/>
      <c r="I253" s="27"/>
      <c r="J253" s="28"/>
      <c r="K253" s="28"/>
      <c r="L253" s="28"/>
      <c r="M253" s="28"/>
      <c r="N253" s="28"/>
      <c r="O253" s="28"/>
      <c r="P253" s="28"/>
      <c r="Q253" s="28"/>
      <c r="R253" s="30"/>
      <c r="S253" s="28"/>
    </row>
    <row r="254" spans="1:26" ht="94.5" customHeight="1" thickBot="1" x14ac:dyDescent="0.3">
      <c r="H254" s="658" t="s">
        <v>510</v>
      </c>
      <c r="I254" s="659"/>
      <c r="J254" s="659"/>
      <c r="K254" s="659"/>
      <c r="L254" s="659"/>
      <c r="M254" s="659"/>
      <c r="N254" s="659"/>
      <c r="O254" s="659"/>
      <c r="P254" s="659"/>
      <c r="Q254" s="659"/>
      <c r="R254" s="659"/>
      <c r="S254" s="660"/>
    </row>
    <row r="255" spans="1:26" ht="7.5" customHeight="1" thickTop="1" x14ac:dyDescent="0.25"/>
    <row r="256" spans="1:26" ht="48.75" customHeight="1" thickBot="1" x14ac:dyDescent="0.3">
      <c r="H256" s="35" t="s">
        <v>120</v>
      </c>
      <c r="I256" s="51" t="s">
        <v>946</v>
      </c>
      <c r="J256" s="36" t="s">
        <v>121</v>
      </c>
      <c r="K256" s="98"/>
      <c r="L256" s="98"/>
      <c r="M256" s="98"/>
      <c r="N256" s="98"/>
      <c r="O256" s="98"/>
      <c r="P256" s="98"/>
      <c r="Q256" s="98"/>
      <c r="R256" s="93"/>
      <c r="S256" s="35" t="s">
        <v>122</v>
      </c>
      <c r="V256" s="210" t="s">
        <v>825</v>
      </c>
      <c r="W256" s="211" t="s">
        <v>826</v>
      </c>
      <c r="X256" s="211" t="s">
        <v>827</v>
      </c>
      <c r="Y256" s="217" t="s">
        <v>844</v>
      </c>
      <c r="Z256" s="225" t="s">
        <v>863</v>
      </c>
    </row>
    <row r="257" spans="1:26" ht="48.75" customHeight="1" thickTop="1" thickBot="1" x14ac:dyDescent="0.3">
      <c r="A257" s="58" t="s">
        <v>425</v>
      </c>
      <c r="B257" s="29"/>
      <c r="C257" s="93"/>
      <c r="D257" s="112"/>
      <c r="E257" s="93"/>
      <c r="F257" s="93"/>
      <c r="G257" s="90"/>
      <c r="H257" s="59" t="s">
        <v>131</v>
      </c>
      <c r="I257" s="102" t="s">
        <v>511</v>
      </c>
      <c r="J257" s="688" t="s">
        <v>512</v>
      </c>
      <c r="K257" s="760"/>
      <c r="L257" s="760"/>
      <c r="M257" s="760"/>
      <c r="N257" s="760"/>
      <c r="O257" s="760"/>
      <c r="P257" s="760"/>
      <c r="Q257" s="760"/>
      <c r="R257" s="107"/>
      <c r="S257" s="108"/>
      <c r="V257" s="472" t="b">
        <f>IF(AND(V258=TRUE),TRUE,FALSE)</f>
        <v>0</v>
      </c>
      <c r="W257" s="213"/>
      <c r="Y257" s="221">
        <f>SUM(W258:W259)</f>
        <v>0</v>
      </c>
      <c r="Z257" s="220">
        <f>Y257/1</f>
        <v>0</v>
      </c>
    </row>
    <row r="258" spans="1:26" ht="48.75" customHeight="1" thickTop="1" thickBot="1" x14ac:dyDescent="0.3">
      <c r="A258" s="58" t="s">
        <v>425</v>
      </c>
      <c r="B258" s="29"/>
      <c r="C258" s="116"/>
      <c r="D258" s="101" t="s">
        <v>125</v>
      </c>
      <c r="E258" s="101" t="s">
        <v>126</v>
      </c>
      <c r="F258" s="101" t="s">
        <v>127</v>
      </c>
      <c r="G258" s="90"/>
      <c r="H258" s="59" t="s">
        <v>131</v>
      </c>
      <c r="I258" s="114" t="s">
        <v>513</v>
      </c>
      <c r="J258" s="775" t="s">
        <v>1011</v>
      </c>
      <c r="K258" s="938"/>
      <c r="L258" s="938"/>
      <c r="M258" s="938"/>
      <c r="N258" s="938"/>
      <c r="O258" s="938"/>
      <c r="P258" s="938"/>
      <c r="Q258" s="938"/>
      <c r="R258" s="121"/>
      <c r="S258" s="118"/>
      <c r="T258" s="580">
        <v>0.5</v>
      </c>
      <c r="U258" s="575">
        <f>T258+T259</f>
        <v>1</v>
      </c>
      <c r="V258" s="218" t="b">
        <v>0</v>
      </c>
      <c r="W258" s="213">
        <f>IF(V258=TRUE,$X$258,0)</f>
        <v>0</v>
      </c>
      <c r="X258" s="218">
        <v>0.5</v>
      </c>
    </row>
    <row r="259" spans="1:26" ht="48.75" customHeight="1" thickTop="1" thickBot="1" x14ac:dyDescent="0.3">
      <c r="A259" s="58" t="s">
        <v>425</v>
      </c>
      <c r="B259" s="29"/>
      <c r="C259" s="116"/>
      <c r="D259" s="101" t="s">
        <v>125</v>
      </c>
      <c r="E259" s="101" t="s">
        <v>126</v>
      </c>
      <c r="F259" s="101" t="s">
        <v>127</v>
      </c>
      <c r="G259" s="90"/>
      <c r="H259" s="59" t="s">
        <v>131</v>
      </c>
      <c r="I259" s="102" t="s">
        <v>514</v>
      </c>
      <c r="J259" s="693" t="s">
        <v>515</v>
      </c>
      <c r="K259" s="693"/>
      <c r="L259" s="693"/>
      <c r="M259" s="693"/>
      <c r="N259" s="693"/>
      <c r="O259" s="693"/>
      <c r="P259" s="693"/>
      <c r="Q259" s="693"/>
      <c r="R259" s="115"/>
      <c r="S259" s="118"/>
      <c r="T259" s="580">
        <v>0.5</v>
      </c>
      <c r="V259" s="218" t="b">
        <v>0</v>
      </c>
      <c r="W259" s="213">
        <f>IF(V259=TRUE,$X$258,0)</f>
        <v>0</v>
      </c>
    </row>
    <row r="260" spans="1:26" ht="48.75" customHeight="1" thickTop="1" thickBot="1" x14ac:dyDescent="0.3">
      <c r="A260" s="58" t="s">
        <v>425</v>
      </c>
      <c r="B260" s="29"/>
      <c r="C260" s="93"/>
      <c r="D260" s="93"/>
      <c r="E260" s="93"/>
      <c r="F260" s="93"/>
      <c r="G260" s="90"/>
      <c r="H260" s="59" t="s">
        <v>250</v>
      </c>
      <c r="I260" s="102" t="s">
        <v>516</v>
      </c>
      <c r="J260" s="688" t="s">
        <v>1010</v>
      </c>
      <c r="K260" s="760"/>
      <c r="L260" s="760"/>
      <c r="M260" s="760"/>
      <c r="N260" s="760"/>
      <c r="O260" s="760"/>
      <c r="P260" s="760"/>
      <c r="Q260" s="760"/>
      <c r="R260" s="107"/>
      <c r="S260" s="108"/>
      <c r="V260" s="472" t="b">
        <f>IF(AND(V261=TRUE,V262=TRUE, V263=TRUE, V264=TRUE,V265=TRUE,V266=TRUE),TRUE,FALSE)</f>
        <v>0</v>
      </c>
    </row>
    <row r="261" spans="1:26" ht="48.75" customHeight="1" thickTop="1" thickBot="1" x14ac:dyDescent="0.3">
      <c r="A261" s="58" t="s">
        <v>425</v>
      </c>
      <c r="B261" s="29"/>
      <c r="C261" s="116"/>
      <c r="D261" s="101" t="s">
        <v>125</v>
      </c>
      <c r="E261" s="101" t="s">
        <v>126</v>
      </c>
      <c r="F261" s="101" t="s">
        <v>127</v>
      </c>
      <c r="G261" s="90"/>
      <c r="H261" s="59" t="s">
        <v>250</v>
      </c>
      <c r="I261" s="114" t="s">
        <v>517</v>
      </c>
      <c r="J261" s="773" t="s">
        <v>518</v>
      </c>
      <c r="K261" s="774"/>
      <c r="L261" s="774"/>
      <c r="M261" s="774"/>
      <c r="N261" s="774"/>
      <c r="O261" s="774"/>
      <c r="P261" s="774"/>
      <c r="Q261" s="774"/>
      <c r="R261" s="93"/>
      <c r="S261" s="118"/>
      <c r="T261" s="582">
        <f>1/7</f>
        <v>0.14285714285714285</v>
      </c>
      <c r="U261" s="575">
        <f>T261+T262+T263+T264+T265+T266+T267</f>
        <v>0.99999999999999978</v>
      </c>
      <c r="V261" s="218" t="b">
        <v>0</v>
      </c>
      <c r="W261" s="213">
        <f t="shared" ref="W261:W267" si="15">IF(V261=TRUE,$X$261,0)</f>
        <v>0</v>
      </c>
      <c r="X261" s="218">
        <v>0.14285714285714285</v>
      </c>
      <c r="Y261" s="221">
        <f>SUM(W261:W267)</f>
        <v>0</v>
      </c>
      <c r="Z261" s="220">
        <f>Y261/1</f>
        <v>0</v>
      </c>
    </row>
    <row r="262" spans="1:26" ht="48.75" customHeight="1" thickTop="1" thickBot="1" x14ac:dyDescent="0.3">
      <c r="A262" s="58" t="s">
        <v>425</v>
      </c>
      <c r="B262" s="29"/>
      <c r="C262" s="116"/>
      <c r="D262" s="101" t="s">
        <v>125</v>
      </c>
      <c r="E262" s="101" t="s">
        <v>126</v>
      </c>
      <c r="F262" s="101" t="s">
        <v>127</v>
      </c>
      <c r="G262" s="90"/>
      <c r="H262" s="59" t="s">
        <v>250</v>
      </c>
      <c r="I262" s="114" t="s">
        <v>519</v>
      </c>
      <c r="J262" s="914" t="s">
        <v>943</v>
      </c>
      <c r="K262" s="917"/>
      <c r="L262" s="917"/>
      <c r="M262" s="917"/>
      <c r="N262" s="917"/>
      <c r="O262" s="917"/>
      <c r="P262" s="917"/>
      <c r="Q262" s="917"/>
      <c r="R262" s="93"/>
      <c r="S262" s="118"/>
      <c r="T262" s="580">
        <f t="shared" ref="T262:T267" si="16">1/7</f>
        <v>0.14285714285714285</v>
      </c>
      <c r="V262" s="218" t="b">
        <v>0</v>
      </c>
      <c r="W262" s="213">
        <f t="shared" si="15"/>
        <v>0</v>
      </c>
    </row>
    <row r="263" spans="1:26" ht="48.75" customHeight="1" thickTop="1" thickBot="1" x14ac:dyDescent="0.3">
      <c r="A263" s="58" t="s">
        <v>425</v>
      </c>
      <c r="B263" s="29"/>
      <c r="C263" s="116"/>
      <c r="D263" s="101" t="s">
        <v>125</v>
      </c>
      <c r="E263" s="101" t="s">
        <v>126</v>
      </c>
      <c r="F263" s="101" t="s">
        <v>127</v>
      </c>
      <c r="G263" s="90"/>
      <c r="H263" s="59" t="s">
        <v>250</v>
      </c>
      <c r="I263" s="114" t="s">
        <v>520</v>
      </c>
      <c r="J263" s="773" t="s">
        <v>904</v>
      </c>
      <c r="K263" s="939"/>
      <c r="L263" s="939"/>
      <c r="M263" s="939"/>
      <c r="N263" s="939"/>
      <c r="O263" s="939"/>
      <c r="P263" s="939"/>
      <c r="Q263" s="939"/>
      <c r="R263" s="93"/>
      <c r="S263" s="118"/>
      <c r="T263" s="580">
        <f t="shared" si="16"/>
        <v>0.14285714285714285</v>
      </c>
      <c r="V263" s="218" t="b">
        <v>0</v>
      </c>
      <c r="W263" s="213">
        <f t="shared" si="15"/>
        <v>0</v>
      </c>
    </row>
    <row r="264" spans="1:26" ht="48.75" customHeight="1" thickTop="1" thickBot="1" x14ac:dyDescent="0.3">
      <c r="A264" s="58" t="s">
        <v>425</v>
      </c>
      <c r="B264" s="29"/>
      <c r="C264" s="116"/>
      <c r="D264" s="101" t="s">
        <v>125</v>
      </c>
      <c r="E264" s="101" t="s">
        <v>126</v>
      </c>
      <c r="F264" s="101" t="s">
        <v>127</v>
      </c>
      <c r="G264" s="90"/>
      <c r="H264" s="59" t="s">
        <v>250</v>
      </c>
      <c r="I264" s="114" t="s">
        <v>521</v>
      </c>
      <c r="J264" s="773" t="s">
        <v>905</v>
      </c>
      <c r="K264" s="940"/>
      <c r="L264" s="940"/>
      <c r="M264" s="940"/>
      <c r="N264" s="940"/>
      <c r="O264" s="940"/>
      <c r="P264" s="940"/>
      <c r="Q264" s="940"/>
      <c r="R264" s="93"/>
      <c r="S264" s="118"/>
      <c r="T264" s="580">
        <f t="shared" si="16"/>
        <v>0.14285714285714285</v>
      </c>
      <c r="V264" s="218" t="b">
        <v>0</v>
      </c>
      <c r="W264" s="213">
        <f t="shared" si="15"/>
        <v>0</v>
      </c>
    </row>
    <row r="265" spans="1:26" ht="48.75" customHeight="1" thickTop="1" thickBot="1" x14ac:dyDescent="0.3">
      <c r="A265" s="58" t="s">
        <v>425</v>
      </c>
      <c r="B265" s="29"/>
      <c r="C265" s="116"/>
      <c r="D265" s="101" t="s">
        <v>125</v>
      </c>
      <c r="E265" s="101" t="s">
        <v>126</v>
      </c>
      <c r="F265" s="101" t="s">
        <v>127</v>
      </c>
      <c r="G265" s="90"/>
      <c r="H265" s="59" t="s">
        <v>250</v>
      </c>
      <c r="I265" s="114" t="s">
        <v>522</v>
      </c>
      <c r="J265" s="918" t="s">
        <v>523</v>
      </c>
      <c r="K265" s="919"/>
      <c r="L265" s="919"/>
      <c r="M265" s="919"/>
      <c r="N265" s="919"/>
      <c r="O265" s="919"/>
      <c r="P265" s="919"/>
      <c r="Q265" s="919"/>
      <c r="R265" s="93"/>
      <c r="S265" s="118"/>
      <c r="T265" s="580">
        <f t="shared" si="16"/>
        <v>0.14285714285714285</v>
      </c>
      <c r="V265" s="218" t="b">
        <v>0</v>
      </c>
      <c r="W265" s="213">
        <f t="shared" si="15"/>
        <v>0</v>
      </c>
    </row>
    <row r="266" spans="1:26" ht="48.75" customHeight="1" thickTop="1" thickBot="1" x14ac:dyDescent="0.3">
      <c r="A266" s="58" t="s">
        <v>425</v>
      </c>
      <c r="B266" s="29"/>
      <c r="C266" s="116"/>
      <c r="D266" s="101" t="s">
        <v>125</v>
      </c>
      <c r="E266" s="101" t="s">
        <v>126</v>
      </c>
      <c r="F266" s="101" t="s">
        <v>127</v>
      </c>
      <c r="G266" s="90"/>
      <c r="H266" s="59" t="s">
        <v>250</v>
      </c>
      <c r="I266" s="114" t="s">
        <v>524</v>
      </c>
      <c r="J266" s="918" t="s">
        <v>525</v>
      </c>
      <c r="K266" s="919"/>
      <c r="L266" s="919"/>
      <c r="M266" s="919"/>
      <c r="N266" s="919"/>
      <c r="O266" s="919"/>
      <c r="P266" s="919"/>
      <c r="Q266" s="919"/>
      <c r="R266" s="93"/>
      <c r="S266" s="118"/>
      <c r="T266" s="580">
        <f t="shared" si="16"/>
        <v>0.14285714285714285</v>
      </c>
      <c r="V266" s="218" t="b">
        <v>0</v>
      </c>
      <c r="W266" s="213">
        <f t="shared" si="15"/>
        <v>0</v>
      </c>
    </row>
    <row r="267" spans="1:26" ht="48.75" customHeight="1" thickTop="1" thickBot="1" x14ac:dyDescent="0.3">
      <c r="A267" s="58" t="s">
        <v>425</v>
      </c>
      <c r="B267" s="29"/>
      <c r="C267" s="116"/>
      <c r="D267" s="116"/>
      <c r="E267" s="101" t="s">
        <v>126</v>
      </c>
      <c r="F267" s="101" t="s">
        <v>127</v>
      </c>
      <c r="G267" s="90"/>
      <c r="H267" s="59" t="s">
        <v>250</v>
      </c>
      <c r="I267" s="106" t="s">
        <v>600</v>
      </c>
      <c r="J267" s="692" t="s">
        <v>601</v>
      </c>
      <c r="K267" s="692"/>
      <c r="L267" s="692"/>
      <c r="M267" s="692"/>
      <c r="N267" s="692"/>
      <c r="O267" s="692"/>
      <c r="P267" s="692"/>
      <c r="Q267" s="692"/>
      <c r="R267" s="115"/>
      <c r="S267" s="118"/>
      <c r="T267" s="580">
        <f t="shared" si="16"/>
        <v>0.14285714285714285</v>
      </c>
      <c r="V267" s="218" t="b">
        <v>0</v>
      </c>
      <c r="W267" s="213">
        <f t="shared" si="15"/>
        <v>0</v>
      </c>
    </row>
    <row r="268" spans="1:26" ht="22.5" customHeight="1" thickTop="1" x14ac:dyDescent="0.25"/>
    <row r="269" spans="1:26" ht="22.5" customHeight="1" x14ac:dyDescent="0.25">
      <c r="A269" s="88"/>
      <c r="B269" s="88"/>
      <c r="C269" s="88"/>
      <c r="D269" s="88"/>
      <c r="E269" s="88"/>
      <c r="F269" s="89"/>
      <c r="G269" s="90"/>
      <c r="H269" s="89"/>
      <c r="I269" s="89"/>
      <c r="J269" s="90"/>
      <c r="K269" s="90"/>
      <c r="L269" s="90"/>
      <c r="M269" s="90"/>
      <c r="N269" s="90"/>
      <c r="O269" s="90"/>
      <c r="P269" s="90"/>
      <c r="Q269" s="90"/>
      <c r="R269" s="90"/>
      <c r="S269" s="90"/>
    </row>
    <row r="270" spans="1:26" ht="30" customHeight="1" thickBot="1" x14ac:dyDescent="0.3">
      <c r="A270" s="27"/>
      <c r="B270" s="29"/>
      <c r="C270" s="93"/>
      <c r="D270" s="93"/>
      <c r="E270" s="93"/>
      <c r="F270" s="93"/>
      <c r="G270" s="90"/>
      <c r="H270" s="699" t="s">
        <v>195</v>
      </c>
      <c r="I270" s="699"/>
      <c r="J270" s="699"/>
      <c r="K270" s="699"/>
      <c r="L270" s="699"/>
      <c r="M270" s="699"/>
      <c r="N270" s="699"/>
      <c r="O270" s="699"/>
      <c r="P270" s="699"/>
      <c r="Q270" s="699"/>
      <c r="R270" s="699"/>
      <c r="S270" s="700"/>
    </row>
    <row r="271" spans="1:26" ht="7.5" customHeight="1" thickTop="1" x14ac:dyDescent="0.25">
      <c r="A271" s="27"/>
      <c r="B271" s="29"/>
      <c r="C271" s="93"/>
      <c r="D271" s="93"/>
      <c r="E271" s="93"/>
      <c r="F271" s="93"/>
      <c r="G271" s="90"/>
      <c r="H271" s="27"/>
      <c r="I271" s="27"/>
      <c r="J271" s="28"/>
      <c r="K271" s="28"/>
      <c r="L271" s="28"/>
      <c r="M271" s="28"/>
      <c r="N271" s="28"/>
      <c r="O271" s="28"/>
      <c r="P271" s="28"/>
      <c r="Q271" s="28"/>
      <c r="R271" s="30"/>
      <c r="S271" s="28"/>
    </row>
    <row r="272" spans="1:26" ht="82.5" customHeight="1" thickBot="1" x14ac:dyDescent="0.3">
      <c r="A272" s="27"/>
      <c r="B272" s="29"/>
      <c r="C272" s="93"/>
      <c r="D272" s="93"/>
      <c r="E272" s="93"/>
      <c r="F272" s="93"/>
      <c r="G272" s="90"/>
      <c r="H272" s="651" t="s">
        <v>196</v>
      </c>
      <c r="I272" s="651"/>
      <c r="J272" s="651"/>
      <c r="K272" s="651"/>
      <c r="L272" s="651"/>
      <c r="M272" s="651"/>
      <c r="N272" s="651"/>
      <c r="O272" s="651"/>
      <c r="P272" s="651"/>
      <c r="Q272" s="651"/>
      <c r="R272" s="651"/>
      <c r="S272" s="652"/>
    </row>
    <row r="273" spans="1:26" ht="7.5" customHeight="1" thickTop="1" x14ac:dyDescent="0.25">
      <c r="A273" s="29"/>
      <c r="B273" s="29"/>
      <c r="C273" s="93"/>
      <c r="D273" s="93"/>
      <c r="E273" s="93"/>
      <c r="F273" s="93"/>
      <c r="G273" s="90"/>
      <c r="H273" s="31"/>
      <c r="I273" s="31"/>
      <c r="J273" s="32"/>
      <c r="K273" s="32"/>
      <c r="L273" s="32"/>
      <c r="M273" s="32"/>
      <c r="N273" s="32"/>
      <c r="O273" s="32"/>
      <c r="P273" s="32"/>
      <c r="Q273" s="32"/>
      <c r="R273" s="32"/>
      <c r="S273" s="32"/>
    </row>
    <row r="274" spans="1:26" ht="22.5" customHeight="1" thickBot="1" x14ac:dyDescent="0.3">
      <c r="A274" s="29"/>
      <c r="B274" s="29"/>
      <c r="C274" s="93"/>
      <c r="D274" s="93"/>
      <c r="E274" s="93"/>
      <c r="F274" s="93"/>
      <c r="G274" s="90"/>
      <c r="H274" s="653" t="s">
        <v>117</v>
      </c>
      <c r="I274" s="654"/>
      <c r="J274" s="685" t="s">
        <v>197</v>
      </c>
      <c r="K274" s="686"/>
      <c r="L274" s="686"/>
      <c r="M274" s="686"/>
      <c r="N274" s="686"/>
      <c r="O274" s="686"/>
      <c r="P274" s="686"/>
      <c r="Q274" s="686"/>
      <c r="R274" s="686"/>
      <c r="S274" s="687"/>
      <c r="V274" s="373" t="s">
        <v>945</v>
      </c>
      <c r="W274" s="252">
        <f>(U279+U281+U285+U292)/4</f>
        <v>1</v>
      </c>
    </row>
    <row r="275" spans="1:26" ht="7.5" customHeight="1" thickTop="1" x14ac:dyDescent="0.25">
      <c r="A275" s="29"/>
      <c r="B275" s="29"/>
      <c r="C275" s="93"/>
      <c r="D275" s="93"/>
      <c r="E275" s="93"/>
      <c r="F275" s="93"/>
      <c r="G275" s="90"/>
      <c r="H275" s="27"/>
      <c r="I275" s="27"/>
      <c r="J275" s="28"/>
      <c r="K275" s="28"/>
      <c r="L275" s="28"/>
      <c r="M275" s="28"/>
      <c r="N275" s="28"/>
      <c r="O275" s="28"/>
      <c r="P275" s="28"/>
      <c r="Q275" s="28"/>
      <c r="R275" s="30"/>
      <c r="S275" s="28"/>
    </row>
    <row r="276" spans="1:26" ht="88.5" customHeight="1" thickBot="1" x14ac:dyDescent="0.3">
      <c r="A276" s="29"/>
      <c r="B276" s="29"/>
      <c r="C276" s="93"/>
      <c r="D276" s="93"/>
      <c r="E276" s="93"/>
      <c r="F276" s="93"/>
      <c r="G276" s="90"/>
      <c r="H276" s="658" t="s">
        <v>198</v>
      </c>
      <c r="I276" s="659"/>
      <c r="J276" s="659"/>
      <c r="K276" s="659"/>
      <c r="L276" s="659"/>
      <c r="M276" s="659"/>
      <c r="N276" s="659"/>
      <c r="O276" s="659"/>
      <c r="P276" s="659"/>
      <c r="Q276" s="659"/>
      <c r="R276" s="659"/>
      <c r="S276" s="660"/>
    </row>
    <row r="277" spans="1:26" ht="7.5" customHeight="1" thickTop="1" x14ac:dyDescent="0.25">
      <c r="A277" s="27"/>
      <c r="B277" s="29"/>
      <c r="C277" s="93"/>
      <c r="D277" s="93"/>
      <c r="E277" s="93"/>
      <c r="F277" s="93"/>
      <c r="G277" s="90"/>
      <c r="H277" s="89"/>
      <c r="I277" s="111"/>
      <c r="J277" s="90"/>
      <c r="K277" s="90"/>
      <c r="L277" s="90"/>
      <c r="M277" s="90"/>
      <c r="N277" s="90"/>
      <c r="O277" s="90"/>
      <c r="P277" s="90"/>
      <c r="Q277" s="90"/>
      <c r="R277" s="90"/>
      <c r="S277" s="90"/>
    </row>
    <row r="278" spans="1:26" ht="41.25" customHeight="1" thickBot="1" x14ac:dyDescent="0.3">
      <c r="A278" s="29"/>
      <c r="B278" s="29"/>
      <c r="C278" s="93"/>
      <c r="D278" s="93"/>
      <c r="E278" s="93"/>
      <c r="F278" s="93"/>
      <c r="G278" s="90"/>
      <c r="H278" s="35" t="s">
        <v>120</v>
      </c>
      <c r="I278" s="51" t="s">
        <v>946</v>
      </c>
      <c r="J278" s="36" t="s">
        <v>121</v>
      </c>
      <c r="K278" s="98"/>
      <c r="L278" s="98"/>
      <c r="M278" s="98"/>
      <c r="N278" s="98"/>
      <c r="O278" s="98"/>
      <c r="P278" s="98"/>
      <c r="Q278" s="98"/>
      <c r="R278" s="93"/>
      <c r="S278" s="35" t="s">
        <v>122</v>
      </c>
      <c r="V278" s="210" t="s">
        <v>825</v>
      </c>
      <c r="W278" s="211" t="s">
        <v>826</v>
      </c>
      <c r="X278" s="211" t="s">
        <v>827</v>
      </c>
      <c r="Y278" s="217" t="s">
        <v>836</v>
      </c>
      <c r="Z278" s="225" t="s">
        <v>863</v>
      </c>
    </row>
    <row r="279" spans="1:26" ht="41.25" customHeight="1" thickTop="1" thickBot="1" x14ac:dyDescent="0.3">
      <c r="A279" s="58" t="s">
        <v>123</v>
      </c>
      <c r="B279" s="29"/>
      <c r="C279" s="101" t="s">
        <v>124</v>
      </c>
      <c r="D279" s="101" t="s">
        <v>125</v>
      </c>
      <c r="E279" s="101" t="s">
        <v>126</v>
      </c>
      <c r="F279" s="101" t="s">
        <v>127</v>
      </c>
      <c r="G279" s="90"/>
      <c r="H279" s="59" t="s">
        <v>128</v>
      </c>
      <c r="I279" s="102" t="s">
        <v>199</v>
      </c>
      <c r="J279" s="663" t="s">
        <v>200</v>
      </c>
      <c r="K279" s="664"/>
      <c r="L279" s="664"/>
      <c r="M279" s="664"/>
      <c r="N279" s="664"/>
      <c r="O279" s="664"/>
      <c r="P279" s="664"/>
      <c r="Q279" s="664"/>
      <c r="R279" s="231"/>
      <c r="S279" s="118"/>
      <c r="T279" s="580">
        <v>1</v>
      </c>
      <c r="U279" s="575">
        <f>T279</f>
        <v>1</v>
      </c>
      <c r="V279" s="218" t="b">
        <v>0</v>
      </c>
      <c r="W279" s="213">
        <f>IF(V279=TRUE,$X$279,0)</f>
        <v>0</v>
      </c>
      <c r="X279" s="218">
        <v>1</v>
      </c>
      <c r="Y279" s="221">
        <f>SUM(W279)</f>
        <v>0</v>
      </c>
      <c r="Z279" s="220">
        <f>Y279/1</f>
        <v>0</v>
      </c>
    </row>
    <row r="280" spans="1:26" ht="41.25" customHeight="1" thickTop="1" thickBot="1" x14ac:dyDescent="0.3">
      <c r="A280" s="58" t="s">
        <v>123</v>
      </c>
      <c r="B280" s="29"/>
      <c r="C280" s="93"/>
      <c r="D280" s="93"/>
      <c r="E280" s="93"/>
      <c r="F280" s="93"/>
      <c r="G280" s="90"/>
      <c r="H280" s="59" t="s">
        <v>131</v>
      </c>
      <c r="I280" s="106" t="s">
        <v>201</v>
      </c>
      <c r="J280" s="688" t="s">
        <v>202</v>
      </c>
      <c r="K280" s="760"/>
      <c r="L280" s="760"/>
      <c r="M280" s="760"/>
      <c r="N280" s="760"/>
      <c r="O280" s="760"/>
      <c r="P280" s="760"/>
      <c r="Q280" s="760"/>
      <c r="R280" s="107"/>
      <c r="S280" s="108"/>
      <c r="V280" s="472" t="b">
        <f>IF(AND(V281=TRUE),TRUE,FALSE)</f>
        <v>0</v>
      </c>
    </row>
    <row r="281" spans="1:26" ht="41.25" customHeight="1" thickTop="1" thickBot="1" x14ac:dyDescent="0.3">
      <c r="A281" s="58" t="s">
        <v>123</v>
      </c>
      <c r="B281" s="29"/>
      <c r="C281" s="101" t="s">
        <v>124</v>
      </c>
      <c r="D281" s="101" t="s">
        <v>125</v>
      </c>
      <c r="E281" s="101" t="s">
        <v>126</v>
      </c>
      <c r="F281" s="101" t="s">
        <v>127</v>
      </c>
      <c r="G281" s="90"/>
      <c r="H281" s="59" t="s">
        <v>131</v>
      </c>
      <c r="I281" s="109" t="s">
        <v>203</v>
      </c>
      <c r="J281" s="771" t="s">
        <v>204</v>
      </c>
      <c r="K281" s="772"/>
      <c r="L281" s="772"/>
      <c r="M281" s="772"/>
      <c r="N281" s="772"/>
      <c r="O281" s="772"/>
      <c r="P281" s="772"/>
      <c r="Q281" s="772"/>
      <c r="R281" s="121"/>
      <c r="S281" s="118"/>
      <c r="T281" s="580">
        <v>0.5</v>
      </c>
      <c r="U281" s="575">
        <f>T281+T283</f>
        <v>1</v>
      </c>
      <c r="V281" s="218" t="b">
        <v>0</v>
      </c>
      <c r="W281" s="213">
        <f>IF(V281=TRUE,$X$281,0)</f>
        <v>0</v>
      </c>
      <c r="X281" s="218">
        <v>0.5</v>
      </c>
      <c r="Y281" s="221">
        <f>SUM(W281:W283)</f>
        <v>0</v>
      </c>
      <c r="Z281" s="220">
        <f>Y281/1</f>
        <v>0</v>
      </c>
    </row>
    <row r="282" spans="1:26" ht="41.25" customHeight="1" thickTop="1" thickBot="1" x14ac:dyDescent="0.3">
      <c r="A282" s="58" t="s">
        <v>347</v>
      </c>
      <c r="B282" s="29"/>
      <c r="C282" s="93"/>
      <c r="D282" s="93"/>
      <c r="E282" s="93"/>
      <c r="F282" s="93"/>
      <c r="G282" s="90"/>
      <c r="H282" s="59" t="s">
        <v>131</v>
      </c>
      <c r="I282" s="106" t="s">
        <v>372</v>
      </c>
      <c r="J282" s="688" t="s">
        <v>373</v>
      </c>
      <c r="K282" s="689"/>
      <c r="L282" s="689"/>
      <c r="M282" s="689"/>
      <c r="N282" s="689"/>
      <c r="O282" s="689"/>
      <c r="P282" s="689"/>
      <c r="Q282" s="689"/>
      <c r="R282" s="107"/>
      <c r="S282" s="167"/>
      <c r="V282" s="472" t="b">
        <f>IF(AND(V283=TRUE),TRUE,FALSE)</f>
        <v>0</v>
      </c>
    </row>
    <row r="283" spans="1:26" ht="41.25" customHeight="1" thickTop="1" thickBot="1" x14ac:dyDescent="0.3">
      <c r="A283" s="58" t="s">
        <v>347</v>
      </c>
      <c r="B283" s="29"/>
      <c r="C283" s="101" t="s">
        <v>124</v>
      </c>
      <c r="D283" s="101" t="s">
        <v>125</v>
      </c>
      <c r="E283" s="101" t="s">
        <v>126</v>
      </c>
      <c r="F283" s="101" t="s">
        <v>127</v>
      </c>
      <c r="G283" s="90"/>
      <c r="H283" s="59" t="s">
        <v>131</v>
      </c>
      <c r="I283" s="109" t="s">
        <v>374</v>
      </c>
      <c r="J283" s="771" t="s">
        <v>375</v>
      </c>
      <c r="K283" s="772"/>
      <c r="L283" s="772"/>
      <c r="M283" s="772"/>
      <c r="N283" s="772"/>
      <c r="O283" s="772"/>
      <c r="P283" s="772"/>
      <c r="Q283" s="772"/>
      <c r="R283" s="121"/>
      <c r="S283" s="118"/>
      <c r="T283" s="580">
        <v>0.5</v>
      </c>
      <c r="V283" s="218" t="b">
        <v>0</v>
      </c>
      <c r="W283" s="213">
        <f>IF(V283=TRUE,$X$281,0)</f>
        <v>0</v>
      </c>
    </row>
    <row r="284" spans="1:26" ht="41.25" customHeight="1" thickTop="1" thickBot="1" x14ac:dyDescent="0.3">
      <c r="A284" s="58" t="s">
        <v>123</v>
      </c>
      <c r="B284" s="29"/>
      <c r="C284" s="93"/>
      <c r="D284" s="93"/>
      <c r="E284" s="93"/>
      <c r="F284" s="93"/>
      <c r="G284" s="90"/>
      <c r="H284" s="59" t="s">
        <v>250</v>
      </c>
      <c r="I284" s="106" t="s">
        <v>267</v>
      </c>
      <c r="J284" s="763" t="s">
        <v>956</v>
      </c>
      <c r="K284" s="764"/>
      <c r="L284" s="764"/>
      <c r="M284" s="764"/>
      <c r="N284" s="764"/>
      <c r="O284" s="764"/>
      <c r="P284" s="764"/>
      <c r="Q284" s="764"/>
      <c r="R284" s="107"/>
      <c r="S284" s="108"/>
      <c r="V284" s="497" t="b">
        <f>IF(AND(V285=TRUE,V286=TRUE,V287=TRUE,V288=TRUE,V289=TRUE),TRUE,FALSE)</f>
        <v>0</v>
      </c>
    </row>
    <row r="285" spans="1:26" ht="57" customHeight="1" thickTop="1" thickBot="1" x14ac:dyDescent="0.3">
      <c r="A285" s="58" t="s">
        <v>123</v>
      </c>
      <c r="B285" s="29"/>
      <c r="C285" s="116"/>
      <c r="D285" s="116"/>
      <c r="E285" s="101" t="s">
        <v>126</v>
      </c>
      <c r="F285" s="101" t="s">
        <v>127</v>
      </c>
      <c r="G285" s="90"/>
      <c r="H285" s="59" t="s">
        <v>250</v>
      </c>
      <c r="I285" s="109" t="s">
        <v>314</v>
      </c>
      <c r="J285" s="773" t="s">
        <v>941</v>
      </c>
      <c r="K285" s="774"/>
      <c r="L285" s="774"/>
      <c r="M285" s="774"/>
      <c r="N285" s="774"/>
      <c r="O285" s="774"/>
      <c r="P285" s="774"/>
      <c r="Q285" s="774"/>
      <c r="R285" s="93"/>
      <c r="S285" s="118"/>
      <c r="T285" s="580">
        <f t="shared" ref="T285:T290" si="17">1/6</f>
        <v>0.16666666666666666</v>
      </c>
      <c r="U285" s="575">
        <f>T285+T286+T287+T288+T289+T290</f>
        <v>0.99999999999999989</v>
      </c>
      <c r="V285" s="218" t="b">
        <v>0</v>
      </c>
      <c r="W285" s="213">
        <f t="shared" ref="W285:W290" si="18">IF(V285=TRUE,$X$285,0)</f>
        <v>0</v>
      </c>
      <c r="X285" s="218">
        <v>0.16666666666666666</v>
      </c>
      <c r="Y285" s="221">
        <f>SUM(W285:W290)</f>
        <v>0</v>
      </c>
      <c r="Z285" s="220">
        <f>Y285/1</f>
        <v>0</v>
      </c>
    </row>
    <row r="286" spans="1:26" ht="64.5" customHeight="1" thickTop="1" thickBot="1" x14ac:dyDescent="0.3">
      <c r="A286" s="58" t="s">
        <v>123</v>
      </c>
      <c r="B286" s="29"/>
      <c r="C286" s="116"/>
      <c r="D286" s="101" t="s">
        <v>125</v>
      </c>
      <c r="E286" s="101" t="s">
        <v>126</v>
      </c>
      <c r="F286" s="101" t="s">
        <v>127</v>
      </c>
      <c r="G286" s="90"/>
      <c r="H286" s="59" t="s">
        <v>250</v>
      </c>
      <c r="I286" s="109" t="s">
        <v>268</v>
      </c>
      <c r="J286" s="773" t="s">
        <v>269</v>
      </c>
      <c r="K286" s="774"/>
      <c r="L286" s="774"/>
      <c r="M286" s="774"/>
      <c r="N286" s="774"/>
      <c r="O286" s="774"/>
      <c r="P286" s="774"/>
      <c r="Q286" s="774"/>
      <c r="R286" s="93"/>
      <c r="S286" s="118"/>
      <c r="T286" s="580">
        <f t="shared" si="17"/>
        <v>0.16666666666666666</v>
      </c>
      <c r="V286" s="218" t="b">
        <v>0</v>
      </c>
      <c r="W286" s="213">
        <f t="shared" si="18"/>
        <v>0</v>
      </c>
    </row>
    <row r="287" spans="1:26" ht="63" customHeight="1" thickTop="1" thickBot="1" x14ac:dyDescent="0.3">
      <c r="A287" s="58" t="s">
        <v>123</v>
      </c>
      <c r="B287" s="29"/>
      <c r="C287" s="116"/>
      <c r="D287" s="116"/>
      <c r="E287" s="101" t="s">
        <v>126</v>
      </c>
      <c r="F287" s="101" t="s">
        <v>127</v>
      </c>
      <c r="G287" s="90"/>
      <c r="H287" s="59" t="s">
        <v>250</v>
      </c>
      <c r="I287" s="109" t="s">
        <v>315</v>
      </c>
      <c r="J287" s="773" t="s">
        <v>316</v>
      </c>
      <c r="K287" s="779"/>
      <c r="L287" s="779"/>
      <c r="M287" s="779"/>
      <c r="N287" s="779"/>
      <c r="O287" s="779"/>
      <c r="P287" s="779"/>
      <c r="Q287" s="779"/>
      <c r="R287" s="93"/>
      <c r="S287" s="118"/>
      <c r="T287" s="580">
        <f t="shared" si="17"/>
        <v>0.16666666666666666</v>
      </c>
      <c r="V287" s="218" t="b">
        <v>0</v>
      </c>
      <c r="W287" s="213">
        <f t="shared" si="18"/>
        <v>0</v>
      </c>
    </row>
    <row r="288" spans="1:26" ht="52.5" customHeight="1" thickTop="1" thickBot="1" x14ac:dyDescent="0.3">
      <c r="A288" s="58" t="s">
        <v>123</v>
      </c>
      <c r="B288" s="29"/>
      <c r="C288" s="116"/>
      <c r="D288" s="116"/>
      <c r="E288" s="101" t="s">
        <v>126</v>
      </c>
      <c r="F288" s="101" t="s">
        <v>127</v>
      </c>
      <c r="G288" s="90"/>
      <c r="H288" s="59" t="s">
        <v>250</v>
      </c>
      <c r="I288" s="109" t="s">
        <v>317</v>
      </c>
      <c r="J288" s="773" t="s">
        <v>318</v>
      </c>
      <c r="K288" s="774"/>
      <c r="L288" s="774"/>
      <c r="M288" s="774"/>
      <c r="N288" s="774"/>
      <c r="O288" s="774"/>
      <c r="P288" s="774"/>
      <c r="Q288" s="774"/>
      <c r="R288" s="93"/>
      <c r="S288" s="118"/>
      <c r="T288" s="580">
        <f t="shared" si="17"/>
        <v>0.16666666666666666</v>
      </c>
      <c r="V288" s="218" t="b">
        <v>0</v>
      </c>
      <c r="W288" s="213">
        <f t="shared" si="18"/>
        <v>0</v>
      </c>
    </row>
    <row r="289" spans="1:26" ht="41.25" customHeight="1" thickTop="1" thickBot="1" x14ac:dyDescent="0.3">
      <c r="A289" s="58" t="s">
        <v>123</v>
      </c>
      <c r="B289" s="29"/>
      <c r="C289" s="116"/>
      <c r="D289" s="101" t="s">
        <v>125</v>
      </c>
      <c r="E289" s="101" t="s">
        <v>126</v>
      </c>
      <c r="F289" s="101" t="s">
        <v>127</v>
      </c>
      <c r="G289" s="90"/>
      <c r="H289" s="59" t="s">
        <v>250</v>
      </c>
      <c r="I289" s="109" t="s">
        <v>270</v>
      </c>
      <c r="J289" s="775" t="s">
        <v>271</v>
      </c>
      <c r="K289" s="776"/>
      <c r="L289" s="776"/>
      <c r="M289" s="776"/>
      <c r="N289" s="776"/>
      <c r="O289" s="776"/>
      <c r="P289" s="776"/>
      <c r="Q289" s="776"/>
      <c r="R289" s="121"/>
      <c r="S289" s="118"/>
      <c r="T289" s="580">
        <f t="shared" si="17"/>
        <v>0.16666666666666666</v>
      </c>
      <c r="V289" s="218" t="b">
        <v>0</v>
      </c>
      <c r="W289" s="213">
        <f t="shared" si="18"/>
        <v>0</v>
      </c>
    </row>
    <row r="290" spans="1:26" ht="53.25" customHeight="1" thickTop="1" thickBot="1" x14ac:dyDescent="0.3">
      <c r="A290" s="58" t="s">
        <v>425</v>
      </c>
      <c r="B290" s="29"/>
      <c r="C290" s="116"/>
      <c r="D290" s="116"/>
      <c r="E290" s="101" t="s">
        <v>126</v>
      </c>
      <c r="F290" s="101" t="s">
        <v>127</v>
      </c>
      <c r="G290" s="90"/>
      <c r="H290" s="59" t="s">
        <v>250</v>
      </c>
      <c r="I290" s="106" t="s">
        <v>607</v>
      </c>
      <c r="J290" s="692" t="s">
        <v>608</v>
      </c>
      <c r="K290" s="692"/>
      <c r="L290" s="692"/>
      <c r="M290" s="692"/>
      <c r="N290" s="692"/>
      <c r="O290" s="692"/>
      <c r="P290" s="692"/>
      <c r="Q290" s="692"/>
      <c r="R290" s="115"/>
      <c r="S290" s="118"/>
      <c r="T290" s="580">
        <f t="shared" si="17"/>
        <v>0.16666666666666666</v>
      </c>
      <c r="V290" s="218" t="b">
        <v>0</v>
      </c>
      <c r="W290" s="213">
        <f t="shared" si="18"/>
        <v>0</v>
      </c>
    </row>
    <row r="291" spans="1:26" ht="41.25" customHeight="1" thickTop="1" thickBot="1" x14ac:dyDescent="0.3">
      <c r="A291" s="58" t="s">
        <v>425</v>
      </c>
      <c r="B291" s="29"/>
      <c r="C291" s="93"/>
      <c r="D291" s="112"/>
      <c r="E291" s="93"/>
      <c r="F291" s="93"/>
      <c r="G291" s="90"/>
      <c r="H291" s="59" t="s">
        <v>160</v>
      </c>
      <c r="I291" s="106" t="s">
        <v>526</v>
      </c>
      <c r="J291" s="688" t="s">
        <v>1009</v>
      </c>
      <c r="K291" s="760"/>
      <c r="L291" s="760"/>
      <c r="M291" s="760"/>
      <c r="N291" s="760"/>
      <c r="O291" s="760"/>
      <c r="P291" s="760"/>
      <c r="Q291" s="760"/>
      <c r="R291" s="107"/>
      <c r="S291" s="108"/>
      <c r="V291" s="472" t="b">
        <f>IF(AND(V292=TRUE),TRUE,FALSE)</f>
        <v>0</v>
      </c>
    </row>
    <row r="292" spans="1:26" ht="41.25" customHeight="1" thickTop="1" thickBot="1" x14ac:dyDescent="0.3">
      <c r="A292" s="58" t="s">
        <v>425</v>
      </c>
      <c r="B292" s="29"/>
      <c r="C292" s="116"/>
      <c r="D292" s="101" t="s">
        <v>125</v>
      </c>
      <c r="E292" s="101" t="s">
        <v>126</v>
      </c>
      <c r="F292" s="101" t="s">
        <v>127</v>
      </c>
      <c r="G292" s="90"/>
      <c r="H292" s="59" t="s">
        <v>160</v>
      </c>
      <c r="I292" s="109" t="s">
        <v>527</v>
      </c>
      <c r="J292" s="775" t="s">
        <v>528</v>
      </c>
      <c r="K292" s="776"/>
      <c r="L292" s="776"/>
      <c r="M292" s="776"/>
      <c r="N292" s="776"/>
      <c r="O292" s="776"/>
      <c r="P292" s="776"/>
      <c r="Q292" s="776"/>
      <c r="R292" s="121"/>
      <c r="S292" s="118"/>
      <c r="T292" s="580">
        <v>1</v>
      </c>
      <c r="U292" s="575">
        <f>T292</f>
        <v>1</v>
      </c>
      <c r="V292" s="218" t="b">
        <v>0</v>
      </c>
      <c r="W292" s="213">
        <f>IF(V292=TRUE,$X$279,0)</f>
        <v>0</v>
      </c>
      <c r="Y292" s="221">
        <f>SUM(W292)</f>
        <v>0</v>
      </c>
      <c r="Z292" s="220">
        <f>Y292/1</f>
        <v>0</v>
      </c>
    </row>
    <row r="293" spans="1:26" ht="22.5" customHeight="1" thickTop="1" x14ac:dyDescent="0.25">
      <c r="A293" s="88"/>
      <c r="B293" s="88"/>
      <c r="C293" s="88"/>
      <c r="D293" s="88"/>
      <c r="E293" s="88"/>
      <c r="F293" s="89"/>
      <c r="G293" s="90"/>
      <c r="H293" s="89"/>
      <c r="I293" s="89"/>
      <c r="J293" s="90"/>
      <c r="K293" s="90"/>
      <c r="L293" s="90"/>
      <c r="M293" s="90"/>
      <c r="N293" s="90"/>
      <c r="O293" s="90"/>
      <c r="P293" s="90"/>
      <c r="Q293" s="90"/>
      <c r="R293" s="90"/>
      <c r="S293" s="90"/>
    </row>
    <row r="294" spans="1:26" ht="22.5" customHeight="1" thickBot="1" x14ac:dyDescent="0.3">
      <c r="A294" s="88"/>
      <c r="B294" s="88"/>
      <c r="C294" s="88"/>
      <c r="D294" s="88"/>
      <c r="E294" s="88"/>
      <c r="F294" s="89"/>
      <c r="G294" s="90"/>
      <c r="H294" s="653" t="s">
        <v>117</v>
      </c>
      <c r="I294" s="654"/>
      <c r="J294" s="685" t="s">
        <v>205</v>
      </c>
      <c r="K294" s="686"/>
      <c r="L294" s="686"/>
      <c r="M294" s="686"/>
      <c r="N294" s="686"/>
      <c r="O294" s="686"/>
      <c r="P294" s="686"/>
      <c r="Q294" s="686"/>
      <c r="R294" s="686"/>
      <c r="S294" s="687"/>
      <c r="V294" s="373" t="s">
        <v>945</v>
      </c>
      <c r="W294" s="252">
        <f>(U299+U302+U307)/3</f>
        <v>1</v>
      </c>
    </row>
    <row r="295" spans="1:26" ht="6.75" customHeight="1" thickTop="1" x14ac:dyDescent="0.25">
      <c r="A295" s="27"/>
      <c r="B295" s="29"/>
      <c r="C295" s="93"/>
      <c r="D295" s="93"/>
      <c r="E295" s="93"/>
      <c r="F295" s="93"/>
      <c r="G295" s="90"/>
      <c r="H295" s="27"/>
      <c r="I295" s="27"/>
      <c r="J295" s="28"/>
      <c r="K295" s="28"/>
      <c r="L295" s="28"/>
      <c r="M295" s="28"/>
      <c r="N295" s="28"/>
      <c r="O295" s="28"/>
      <c r="P295" s="28"/>
      <c r="Q295" s="28"/>
      <c r="R295" s="30"/>
      <c r="S295" s="28"/>
    </row>
    <row r="296" spans="1:26" ht="83.25" customHeight="1" thickBot="1" x14ac:dyDescent="0.3">
      <c r="A296" s="27"/>
      <c r="B296" s="29"/>
      <c r="C296" s="93"/>
      <c r="D296" s="93"/>
      <c r="E296" s="93"/>
      <c r="F296" s="93"/>
      <c r="G296" s="90"/>
      <c r="H296" s="658" t="s">
        <v>206</v>
      </c>
      <c r="I296" s="659"/>
      <c r="J296" s="659"/>
      <c r="K296" s="659"/>
      <c r="L296" s="659"/>
      <c r="M296" s="659"/>
      <c r="N296" s="659"/>
      <c r="O296" s="659"/>
      <c r="P296" s="659"/>
      <c r="Q296" s="659"/>
      <c r="R296" s="659"/>
      <c r="S296" s="660"/>
    </row>
    <row r="297" spans="1:26" ht="7.5" customHeight="1" thickTop="1" x14ac:dyDescent="0.25">
      <c r="A297" s="27"/>
      <c r="B297" s="29"/>
      <c r="C297" s="93"/>
      <c r="D297" s="93"/>
      <c r="E297" s="93"/>
      <c r="F297" s="93"/>
      <c r="G297" s="90"/>
      <c r="H297" s="89"/>
      <c r="I297" s="111"/>
      <c r="J297" s="90"/>
      <c r="K297" s="90"/>
      <c r="L297" s="90"/>
      <c r="M297" s="90"/>
      <c r="N297" s="90"/>
      <c r="O297" s="90"/>
      <c r="P297" s="90"/>
      <c r="Q297" s="90"/>
      <c r="R297" s="90"/>
      <c r="S297" s="90"/>
    </row>
    <row r="298" spans="1:26" ht="41.25" customHeight="1" thickBot="1" x14ac:dyDescent="0.3">
      <c r="A298" s="50"/>
      <c r="B298" s="29"/>
      <c r="C298" s="93"/>
      <c r="D298" s="93"/>
      <c r="E298" s="93"/>
      <c r="F298" s="93"/>
      <c r="G298" s="90"/>
      <c r="H298" s="35" t="s">
        <v>120</v>
      </c>
      <c r="I298" s="51" t="s">
        <v>946</v>
      </c>
      <c r="J298" s="36" t="s">
        <v>121</v>
      </c>
      <c r="K298" s="98"/>
      <c r="L298" s="98"/>
      <c r="M298" s="98"/>
      <c r="N298" s="98"/>
      <c r="O298" s="98"/>
      <c r="P298" s="98"/>
      <c r="Q298" s="98"/>
      <c r="R298" s="93"/>
      <c r="S298" s="35" t="s">
        <v>122</v>
      </c>
      <c r="V298" s="210" t="s">
        <v>825</v>
      </c>
      <c r="W298" s="211" t="s">
        <v>826</v>
      </c>
      <c r="X298" s="211" t="s">
        <v>827</v>
      </c>
      <c r="Y298" s="217" t="s">
        <v>837</v>
      </c>
      <c r="Z298" s="225" t="s">
        <v>863</v>
      </c>
    </row>
    <row r="299" spans="1:26" ht="41.25" customHeight="1" thickTop="1" thickBot="1" x14ac:dyDescent="0.3">
      <c r="A299" s="58" t="s">
        <v>425</v>
      </c>
      <c r="B299" s="29"/>
      <c r="C299" s="116"/>
      <c r="D299" s="101" t="s">
        <v>125</v>
      </c>
      <c r="E299" s="101" t="s">
        <v>126</v>
      </c>
      <c r="F299" s="101" t="s">
        <v>127</v>
      </c>
      <c r="G299" s="90"/>
      <c r="H299" s="59" t="s">
        <v>128</v>
      </c>
      <c r="I299" s="102" t="s">
        <v>907</v>
      </c>
      <c r="J299" s="663" t="s">
        <v>529</v>
      </c>
      <c r="K299" s="664"/>
      <c r="L299" s="664"/>
      <c r="M299" s="664"/>
      <c r="N299" s="664"/>
      <c r="O299" s="664"/>
      <c r="P299" s="664"/>
      <c r="Q299" s="664"/>
      <c r="R299" s="231"/>
      <c r="S299" s="118"/>
      <c r="T299" s="580">
        <v>0.5</v>
      </c>
      <c r="U299" s="575">
        <f>T299+T300</f>
        <v>1</v>
      </c>
      <c r="V299" s="218" t="b">
        <v>0</v>
      </c>
      <c r="W299" s="213">
        <f>IF(V299=TRUE,$X$299,0)</f>
        <v>0</v>
      </c>
      <c r="X299" s="218">
        <v>0.5</v>
      </c>
      <c r="Y299" s="221">
        <f>SUM(W299:W300)</f>
        <v>0</v>
      </c>
      <c r="Z299" s="220">
        <f>Y299/1</f>
        <v>0</v>
      </c>
    </row>
    <row r="300" spans="1:26" ht="54" customHeight="1" thickTop="1" thickBot="1" x14ac:dyDescent="0.3">
      <c r="A300" s="58" t="s">
        <v>425</v>
      </c>
      <c r="B300" s="29"/>
      <c r="C300" s="93"/>
      <c r="D300" s="101" t="s">
        <v>125</v>
      </c>
      <c r="E300" s="101" t="s">
        <v>126</v>
      </c>
      <c r="F300" s="101" t="s">
        <v>127</v>
      </c>
      <c r="G300" s="90"/>
      <c r="H300" s="59" t="s">
        <v>128</v>
      </c>
      <c r="I300" s="102" t="s">
        <v>908</v>
      </c>
      <c r="J300" s="663" t="s">
        <v>906</v>
      </c>
      <c r="K300" s="664"/>
      <c r="L300" s="664"/>
      <c r="M300" s="664"/>
      <c r="N300" s="664"/>
      <c r="O300" s="664"/>
      <c r="P300" s="664"/>
      <c r="Q300" s="664"/>
      <c r="R300" s="142"/>
      <c r="S300" s="118"/>
      <c r="T300" s="580">
        <v>0.5</v>
      </c>
      <c r="V300" s="390" t="b">
        <v>0</v>
      </c>
      <c r="W300" s="213">
        <f>IF(V300=TRUE,$X$299,0)</f>
        <v>0</v>
      </c>
    </row>
    <row r="301" spans="1:26" ht="41.25" customHeight="1" thickTop="1" thickBot="1" x14ac:dyDescent="0.3">
      <c r="A301" s="58" t="s">
        <v>123</v>
      </c>
      <c r="B301" s="29"/>
      <c r="C301" s="93"/>
      <c r="D301" s="93"/>
      <c r="E301" s="93"/>
      <c r="F301" s="93"/>
      <c r="G301" s="90"/>
      <c r="H301" s="59" t="s">
        <v>131</v>
      </c>
      <c r="I301" s="102" t="s">
        <v>207</v>
      </c>
      <c r="J301" s="688" t="s">
        <v>208</v>
      </c>
      <c r="K301" s="760"/>
      <c r="L301" s="760"/>
      <c r="M301" s="760"/>
      <c r="N301" s="760"/>
      <c r="O301" s="760"/>
      <c r="P301" s="760"/>
      <c r="Q301" s="760"/>
      <c r="R301" s="93"/>
      <c r="S301" s="124"/>
      <c r="V301" s="472" t="b">
        <f>IF(AND(V302=TRUE,V303=TRUE),TRUE,FALSE)</f>
        <v>0</v>
      </c>
    </row>
    <row r="302" spans="1:26" ht="41.25" customHeight="1" thickTop="1" thickBot="1" x14ac:dyDescent="0.3">
      <c r="A302" s="58" t="s">
        <v>347</v>
      </c>
      <c r="B302" s="29"/>
      <c r="C302" s="101" t="s">
        <v>124</v>
      </c>
      <c r="D302" s="101" t="s">
        <v>125</v>
      </c>
      <c r="E302" s="101" t="s">
        <v>126</v>
      </c>
      <c r="F302" s="101" t="s">
        <v>127</v>
      </c>
      <c r="G302" s="90"/>
      <c r="H302" s="59" t="s">
        <v>131</v>
      </c>
      <c r="I302" s="114" t="s">
        <v>376</v>
      </c>
      <c r="J302" s="904" t="s">
        <v>918</v>
      </c>
      <c r="K302" s="905"/>
      <c r="L302" s="905"/>
      <c r="M302" s="905"/>
      <c r="N302" s="905"/>
      <c r="O302" s="905"/>
      <c r="P302" s="905"/>
      <c r="Q302" s="905"/>
      <c r="R302" s="93"/>
      <c r="S302" s="118"/>
      <c r="T302" s="580">
        <f>1/3</f>
        <v>0.33333333333333331</v>
      </c>
      <c r="U302" s="575">
        <f>T302+T303+T304</f>
        <v>1</v>
      </c>
      <c r="V302" s="218" t="b">
        <v>0</v>
      </c>
      <c r="W302" s="213">
        <f>IF(V302=TRUE,$X$302,0)</f>
        <v>0</v>
      </c>
      <c r="X302" s="218">
        <v>0.33333333333333331</v>
      </c>
      <c r="Y302" s="221">
        <f>SUM(W302:W304)</f>
        <v>0</v>
      </c>
      <c r="Z302" s="220">
        <f>Y302/1</f>
        <v>0</v>
      </c>
    </row>
    <row r="303" spans="1:26" ht="48.75" customHeight="1" thickTop="1" thickBot="1" x14ac:dyDescent="0.3">
      <c r="A303" s="58" t="s">
        <v>123</v>
      </c>
      <c r="B303" s="29"/>
      <c r="C303" s="101" t="s">
        <v>124</v>
      </c>
      <c r="D303" s="101" t="s">
        <v>125</v>
      </c>
      <c r="E303" s="101" t="s">
        <v>126</v>
      </c>
      <c r="F303" s="101" t="s">
        <v>127</v>
      </c>
      <c r="G303" s="90"/>
      <c r="H303" s="59" t="s">
        <v>131</v>
      </c>
      <c r="I303" s="114" t="s">
        <v>209</v>
      </c>
      <c r="J303" s="690" t="s">
        <v>909</v>
      </c>
      <c r="K303" s="691"/>
      <c r="L303" s="691"/>
      <c r="M303" s="691"/>
      <c r="N303" s="691"/>
      <c r="O303" s="691"/>
      <c r="P303" s="691"/>
      <c r="Q303" s="691"/>
      <c r="R303" s="110"/>
      <c r="S303" s="118"/>
      <c r="T303" s="580">
        <f>1/3</f>
        <v>0.33333333333333331</v>
      </c>
      <c r="V303" s="218" t="b">
        <v>0</v>
      </c>
      <c r="W303" s="213">
        <f>IF(V303=TRUE,$X$302,0)</f>
        <v>0</v>
      </c>
    </row>
    <row r="304" spans="1:26" ht="41.25" customHeight="1" thickTop="1" thickBot="1" x14ac:dyDescent="0.3">
      <c r="A304" s="58" t="s">
        <v>347</v>
      </c>
      <c r="B304" s="29"/>
      <c r="C304" s="101" t="s">
        <v>124</v>
      </c>
      <c r="D304" s="101" t="s">
        <v>125</v>
      </c>
      <c r="E304" s="101" t="s">
        <v>126</v>
      </c>
      <c r="F304" s="101" t="s">
        <v>127</v>
      </c>
      <c r="G304" s="90"/>
      <c r="H304" s="59" t="s">
        <v>131</v>
      </c>
      <c r="I304" s="102" t="s">
        <v>378</v>
      </c>
      <c r="J304" s="692" t="s">
        <v>379</v>
      </c>
      <c r="K304" s="692"/>
      <c r="L304" s="692"/>
      <c r="M304" s="692"/>
      <c r="N304" s="692"/>
      <c r="O304" s="692"/>
      <c r="P304" s="692"/>
      <c r="Q304" s="692"/>
      <c r="R304" s="93"/>
      <c r="S304" s="118"/>
      <c r="T304" s="580">
        <f>1/3</f>
        <v>0.33333333333333331</v>
      </c>
      <c r="V304" s="218" t="b">
        <v>0</v>
      </c>
      <c r="W304" s="213">
        <f>IF(V304=TRUE,$X$302,0)</f>
        <v>0</v>
      </c>
    </row>
    <row r="305" spans="1:26" ht="55.5" customHeight="1" thickTop="1" thickBot="1" x14ac:dyDescent="0.3">
      <c r="A305" s="58" t="s">
        <v>425</v>
      </c>
      <c r="B305" s="29"/>
      <c r="C305" s="93"/>
      <c r="D305" s="93"/>
      <c r="E305" s="93"/>
      <c r="F305" s="93"/>
      <c r="G305" s="90"/>
      <c r="H305" s="59" t="s">
        <v>250</v>
      </c>
      <c r="I305" s="106" t="s">
        <v>530</v>
      </c>
      <c r="J305" s="689" t="s">
        <v>531</v>
      </c>
      <c r="K305" s="760"/>
      <c r="L305" s="760"/>
      <c r="M305" s="760"/>
      <c r="N305" s="760"/>
      <c r="O305" s="760"/>
      <c r="P305" s="760"/>
      <c r="Q305" s="760"/>
      <c r="R305" s="107"/>
      <c r="S305" s="108"/>
      <c r="V305" s="472" t="b">
        <f>IF(AND(V306=TRUE),TRUE,FALSE)</f>
        <v>0</v>
      </c>
    </row>
    <row r="306" spans="1:26" ht="41.25" customHeight="1" thickTop="1" thickBot="1" x14ac:dyDescent="0.3">
      <c r="A306" s="58" t="s">
        <v>425</v>
      </c>
      <c r="B306" s="29"/>
      <c r="C306" s="93"/>
      <c r="D306" s="112"/>
      <c r="E306" s="93"/>
      <c r="F306" s="93"/>
      <c r="G306" s="90"/>
      <c r="H306" s="59" t="s">
        <v>250</v>
      </c>
      <c r="I306" s="109"/>
      <c r="J306" s="943" t="s">
        <v>532</v>
      </c>
      <c r="K306" s="944"/>
      <c r="L306" s="944"/>
      <c r="M306" s="944"/>
      <c r="N306" s="944"/>
      <c r="O306" s="944"/>
      <c r="P306" s="944"/>
      <c r="Q306" s="944"/>
      <c r="R306" s="93"/>
      <c r="S306" s="124"/>
      <c r="V306" s="472" t="b">
        <f>IF(AND(V307=TRUE,V308=TRUE,V309=TRUE,V310=TRUE),TRUE,FALSE)</f>
        <v>0</v>
      </c>
    </row>
    <row r="307" spans="1:26" ht="64.5" customHeight="1" thickTop="1" thickBot="1" x14ac:dyDescent="0.3">
      <c r="A307" s="58" t="s">
        <v>425</v>
      </c>
      <c r="B307" s="158"/>
      <c r="C307" s="116"/>
      <c r="D307" s="101" t="s">
        <v>125</v>
      </c>
      <c r="E307" s="101" t="s">
        <v>126</v>
      </c>
      <c r="F307" s="101" t="s">
        <v>127</v>
      </c>
      <c r="G307" s="158"/>
      <c r="H307" s="59" t="s">
        <v>250</v>
      </c>
      <c r="I307" s="109" t="s">
        <v>533</v>
      </c>
      <c r="J307" s="945" t="s">
        <v>919</v>
      </c>
      <c r="K307" s="946"/>
      <c r="L307" s="946"/>
      <c r="M307" s="946"/>
      <c r="N307" s="946"/>
      <c r="O307" s="946"/>
      <c r="P307" s="946"/>
      <c r="Q307" s="946"/>
      <c r="R307" s="159"/>
      <c r="S307" s="118"/>
      <c r="T307" s="580">
        <f>1/5</f>
        <v>0.2</v>
      </c>
      <c r="U307" s="575">
        <f>T307+T308+T309+T310+T311</f>
        <v>1</v>
      </c>
      <c r="V307" s="218" t="b">
        <v>0</v>
      </c>
      <c r="W307" s="213">
        <f>IF(V307=TRUE,$X$307,0)</f>
        <v>0</v>
      </c>
      <c r="X307" s="218">
        <v>0.2</v>
      </c>
      <c r="Y307" s="221">
        <f>SUM(W307:W311)</f>
        <v>0</v>
      </c>
      <c r="Z307" s="220">
        <f>Y307/1</f>
        <v>0</v>
      </c>
    </row>
    <row r="308" spans="1:26" ht="60.75" customHeight="1" thickTop="1" thickBot="1" x14ac:dyDescent="0.3">
      <c r="A308" s="58" t="s">
        <v>425</v>
      </c>
      <c r="B308" s="29"/>
      <c r="C308" s="116"/>
      <c r="D308" s="101" t="s">
        <v>125</v>
      </c>
      <c r="E308" s="101" t="s">
        <v>126</v>
      </c>
      <c r="F308" s="101" t="s">
        <v>127</v>
      </c>
      <c r="G308" s="90"/>
      <c r="H308" s="59" t="s">
        <v>250</v>
      </c>
      <c r="I308" s="109" t="s">
        <v>534</v>
      </c>
      <c r="J308" s="947" t="s">
        <v>944</v>
      </c>
      <c r="K308" s="948"/>
      <c r="L308" s="948"/>
      <c r="M308" s="948"/>
      <c r="N308" s="948"/>
      <c r="O308" s="948"/>
      <c r="P308" s="948"/>
      <c r="Q308" s="948"/>
      <c r="R308" s="93"/>
      <c r="S308" s="118"/>
      <c r="T308" s="580">
        <f>1/5</f>
        <v>0.2</v>
      </c>
      <c r="V308" s="218" t="b">
        <v>0</v>
      </c>
      <c r="W308" s="213">
        <f>IF(V308=TRUE,$X$307,0)</f>
        <v>0</v>
      </c>
    </row>
    <row r="309" spans="1:26" ht="60" customHeight="1" thickTop="1" thickBot="1" x14ac:dyDescent="0.3">
      <c r="A309" s="58" t="s">
        <v>425</v>
      </c>
      <c r="B309" s="29"/>
      <c r="C309" s="116"/>
      <c r="D309" s="101" t="s">
        <v>125</v>
      </c>
      <c r="E309" s="101" t="s">
        <v>126</v>
      </c>
      <c r="F309" s="101" t="s">
        <v>127</v>
      </c>
      <c r="G309" s="90"/>
      <c r="H309" s="59" t="s">
        <v>250</v>
      </c>
      <c r="I309" s="109" t="s">
        <v>535</v>
      </c>
      <c r="J309" s="945" t="s">
        <v>1008</v>
      </c>
      <c r="K309" s="949"/>
      <c r="L309" s="949"/>
      <c r="M309" s="949"/>
      <c r="N309" s="949"/>
      <c r="O309" s="949"/>
      <c r="P309" s="949"/>
      <c r="Q309" s="949"/>
      <c r="R309" s="93"/>
      <c r="S309" s="118"/>
      <c r="T309" s="580">
        <f>1/5</f>
        <v>0.2</v>
      </c>
      <c r="V309" s="218" t="b">
        <v>0</v>
      </c>
      <c r="W309" s="213">
        <f>IF(V309=TRUE,$X$307,0)</f>
        <v>0</v>
      </c>
    </row>
    <row r="310" spans="1:26" ht="51.75" customHeight="1" thickTop="1" thickBot="1" x14ac:dyDescent="0.3">
      <c r="A310" s="58" t="s">
        <v>425</v>
      </c>
      <c r="B310" s="29"/>
      <c r="C310" s="116"/>
      <c r="D310" s="101" t="s">
        <v>125</v>
      </c>
      <c r="E310" s="101" t="s">
        <v>126</v>
      </c>
      <c r="F310" s="101" t="s">
        <v>127</v>
      </c>
      <c r="G310" s="90"/>
      <c r="H310" s="59" t="s">
        <v>250</v>
      </c>
      <c r="I310" s="109" t="s">
        <v>536</v>
      </c>
      <c r="J310" s="947" t="s">
        <v>911</v>
      </c>
      <c r="K310" s="948"/>
      <c r="L310" s="948"/>
      <c r="M310" s="948"/>
      <c r="N310" s="948"/>
      <c r="O310" s="948"/>
      <c r="P310" s="948"/>
      <c r="Q310" s="948"/>
      <c r="R310" s="93"/>
      <c r="S310" s="118"/>
      <c r="T310" s="580">
        <f>1/5</f>
        <v>0.2</v>
      </c>
      <c r="V310" s="218" t="b">
        <v>0</v>
      </c>
      <c r="W310" s="213">
        <f>IF(V310=TRUE,$X$307,0)</f>
        <v>0</v>
      </c>
    </row>
    <row r="311" spans="1:26" ht="51.75" customHeight="1" thickTop="1" thickBot="1" x14ac:dyDescent="0.3">
      <c r="A311" s="58" t="s">
        <v>425</v>
      </c>
      <c r="B311" s="29"/>
      <c r="C311" s="116"/>
      <c r="D311" s="116"/>
      <c r="E311" s="101" t="s">
        <v>126</v>
      </c>
      <c r="F311" s="101" t="s">
        <v>127</v>
      </c>
      <c r="G311" s="90"/>
      <c r="H311" s="59" t="s">
        <v>250</v>
      </c>
      <c r="I311" s="106" t="s">
        <v>609</v>
      </c>
      <c r="J311" s="692" t="s">
        <v>610</v>
      </c>
      <c r="K311" s="692"/>
      <c r="L311" s="692"/>
      <c r="M311" s="692"/>
      <c r="N311" s="692"/>
      <c r="O311" s="692"/>
      <c r="P311" s="692"/>
      <c r="Q311" s="692"/>
      <c r="R311" s="115"/>
      <c r="S311" s="118"/>
      <c r="T311" s="580">
        <f>1/5</f>
        <v>0.2</v>
      </c>
      <c r="V311" s="218" t="b">
        <v>0</v>
      </c>
      <c r="W311" s="213">
        <f>IF(V311=TRUE,$X$307,0)</f>
        <v>0</v>
      </c>
    </row>
    <row r="312" spans="1:26" ht="22.5" customHeight="1" thickTop="1" x14ac:dyDescent="0.25">
      <c r="A312" s="88"/>
      <c r="B312" s="88"/>
      <c r="C312" s="88"/>
      <c r="D312" s="88"/>
      <c r="E312" s="88"/>
      <c r="F312" s="89"/>
      <c r="G312" s="90"/>
      <c r="H312" s="89"/>
      <c r="I312" s="89"/>
      <c r="J312" s="90"/>
      <c r="K312" s="90"/>
      <c r="L312" s="90"/>
      <c r="M312" s="90"/>
      <c r="N312" s="90"/>
      <c r="O312" s="90"/>
      <c r="P312" s="90"/>
      <c r="Q312" s="90"/>
      <c r="R312" s="90"/>
      <c r="S312" s="90"/>
    </row>
    <row r="313" spans="1:26" ht="22.5" customHeight="1" x14ac:dyDescent="0.25">
      <c r="A313" s="88"/>
      <c r="B313" s="88"/>
      <c r="C313" s="88"/>
      <c r="D313" s="88"/>
      <c r="E313" s="88"/>
      <c r="F313" s="89"/>
      <c r="G313" s="90"/>
      <c r="H313" s="89"/>
      <c r="I313" s="89"/>
      <c r="J313" s="90"/>
      <c r="K313" s="90"/>
      <c r="L313" s="90"/>
      <c r="M313" s="90"/>
      <c r="N313" s="90"/>
      <c r="O313" s="90"/>
      <c r="P313" s="90"/>
      <c r="Q313" s="90"/>
      <c r="R313" s="90"/>
      <c r="S313" s="90"/>
    </row>
    <row r="314" spans="1:26" s="6" customFormat="1" ht="30" customHeight="1" thickBot="1" x14ac:dyDescent="0.3">
      <c r="A314" s="28"/>
      <c r="B314" s="28"/>
      <c r="C314" s="28"/>
      <c r="D314" s="28"/>
      <c r="E314" s="28"/>
      <c r="F314" s="57"/>
      <c r="G314" s="28"/>
      <c r="H314" s="665" t="s">
        <v>210</v>
      </c>
      <c r="I314" s="665"/>
      <c r="J314" s="665"/>
      <c r="K314" s="665"/>
      <c r="L314" s="665"/>
      <c r="M314" s="665"/>
      <c r="N314" s="665"/>
      <c r="O314" s="665"/>
      <c r="P314" s="665"/>
      <c r="Q314" s="665"/>
      <c r="R314" s="665"/>
      <c r="S314" s="666"/>
      <c r="T314" s="584"/>
      <c r="U314" s="577"/>
      <c r="V314" s="206"/>
      <c r="W314" s="206"/>
      <c r="X314" s="206"/>
      <c r="Y314" s="206"/>
      <c r="Z314" s="208"/>
    </row>
    <row r="315" spans="1:26" s="6" customFormat="1" ht="7.5" customHeight="1" thickTop="1" x14ac:dyDescent="0.25">
      <c r="A315" s="28"/>
      <c r="B315" s="28"/>
      <c r="C315" s="28"/>
      <c r="D315" s="28"/>
      <c r="E315" s="28"/>
      <c r="F315" s="28"/>
      <c r="G315" s="28"/>
      <c r="H315" s="27"/>
      <c r="I315" s="27"/>
      <c r="J315" s="28"/>
      <c r="K315" s="28"/>
      <c r="L315" s="28"/>
      <c r="M315" s="28"/>
      <c r="N315" s="28"/>
      <c r="O315" s="28"/>
      <c r="P315" s="28"/>
      <c r="Q315" s="28"/>
      <c r="R315" s="30"/>
      <c r="S315" s="28"/>
      <c r="T315" s="584"/>
      <c r="U315" s="577"/>
      <c r="V315" s="206"/>
      <c r="W315" s="206"/>
      <c r="X315" s="206"/>
      <c r="Y315" s="206"/>
      <c r="Z315" s="208"/>
    </row>
    <row r="316" spans="1:26" s="6" customFormat="1" ht="81" customHeight="1" thickBot="1" x14ac:dyDescent="0.4">
      <c r="A316" s="28"/>
      <c r="B316" s="28"/>
      <c r="C316" s="28"/>
      <c r="D316" s="28"/>
      <c r="E316" s="28"/>
      <c r="F316" s="28"/>
      <c r="G316" s="28"/>
      <c r="H316" s="651" t="s">
        <v>211</v>
      </c>
      <c r="I316" s="651"/>
      <c r="J316" s="651"/>
      <c r="K316" s="651"/>
      <c r="L316" s="651"/>
      <c r="M316" s="651"/>
      <c r="N316" s="651"/>
      <c r="O316" s="651"/>
      <c r="P316" s="651"/>
      <c r="Q316" s="651"/>
      <c r="R316" s="651"/>
      <c r="S316" s="652"/>
      <c r="T316" s="584"/>
      <c r="U316" s="577"/>
      <c r="V316" s="206"/>
      <c r="W316" s="206"/>
      <c r="X316" s="206"/>
      <c r="Y316" s="215"/>
      <c r="Z316" s="216">
        <f>AVERAGE(Z323:Z408)</f>
        <v>0</v>
      </c>
    </row>
    <row r="317" spans="1:26" s="6" customFormat="1" ht="7.5" customHeight="1" thickTop="1" x14ac:dyDescent="0.25">
      <c r="A317" s="28"/>
      <c r="B317" s="28"/>
      <c r="C317" s="28"/>
      <c r="D317" s="28"/>
      <c r="E317" s="28"/>
      <c r="F317" s="28"/>
      <c r="G317" s="28"/>
      <c r="H317" s="31"/>
      <c r="I317" s="31"/>
      <c r="J317" s="32"/>
      <c r="K317" s="32"/>
      <c r="L317" s="32"/>
      <c r="M317" s="32"/>
      <c r="N317" s="32"/>
      <c r="O317" s="32"/>
      <c r="P317" s="32"/>
      <c r="Q317" s="32"/>
      <c r="R317" s="32"/>
      <c r="S317" s="32"/>
      <c r="T317" s="584"/>
      <c r="U317" s="577"/>
      <c r="V317" s="206"/>
      <c r="W317" s="206"/>
      <c r="X317" s="206"/>
      <c r="Y317" s="206"/>
      <c r="Z317" s="208"/>
    </row>
    <row r="318" spans="1:26" s="6" customFormat="1" ht="22.5" customHeight="1" thickBot="1" x14ac:dyDescent="0.3">
      <c r="A318" s="28"/>
      <c r="B318" s="28"/>
      <c r="C318" s="28"/>
      <c r="D318" s="28"/>
      <c r="E318" s="28"/>
      <c r="F318" s="57"/>
      <c r="G318" s="28"/>
      <c r="H318" s="653" t="s">
        <v>117</v>
      </c>
      <c r="I318" s="654"/>
      <c r="J318" s="655" t="s">
        <v>212</v>
      </c>
      <c r="K318" s="656"/>
      <c r="L318" s="656"/>
      <c r="M318" s="656"/>
      <c r="N318" s="656"/>
      <c r="O318" s="656"/>
      <c r="P318" s="656"/>
      <c r="Q318" s="656"/>
      <c r="R318" s="656"/>
      <c r="S318" s="657"/>
      <c r="T318" s="578"/>
      <c r="U318" s="578"/>
      <c r="V318" s="376" t="s">
        <v>945</v>
      </c>
      <c r="W318" s="262">
        <f>(U324+U327+U333)/3</f>
        <v>1</v>
      </c>
      <c r="X318" s="206"/>
      <c r="Y318" s="206"/>
      <c r="Z318" s="208"/>
    </row>
    <row r="319" spans="1:26" s="6" customFormat="1" ht="8.25" customHeight="1" thickTop="1" x14ac:dyDescent="0.25">
      <c r="A319" s="28"/>
      <c r="B319" s="28"/>
      <c r="C319" s="28"/>
      <c r="D319" s="28"/>
      <c r="E319" s="28"/>
      <c r="F319" s="28"/>
      <c r="G319" s="28"/>
      <c r="H319" s="27"/>
      <c r="I319" s="27"/>
      <c r="J319" s="28"/>
      <c r="K319" s="28"/>
      <c r="L319" s="28"/>
      <c r="M319" s="28"/>
      <c r="N319" s="28"/>
      <c r="O319" s="28"/>
      <c r="P319" s="28"/>
      <c r="Q319" s="28"/>
      <c r="R319" s="30"/>
      <c r="S319" s="28"/>
      <c r="T319" s="584"/>
      <c r="U319" s="577"/>
      <c r="V319" s="206"/>
      <c r="W319" s="206"/>
      <c r="X319" s="206"/>
      <c r="Y319" s="206"/>
      <c r="Z319" s="208"/>
    </row>
    <row r="320" spans="1:26" s="6" customFormat="1" ht="81.75" customHeight="1" thickBot="1" x14ac:dyDescent="0.3">
      <c r="A320" s="28"/>
      <c r="B320" s="28"/>
      <c r="C320" s="28"/>
      <c r="D320" s="28"/>
      <c r="E320" s="28"/>
      <c r="F320" s="28"/>
      <c r="G320" s="28"/>
      <c r="H320" s="658" t="s">
        <v>213</v>
      </c>
      <c r="I320" s="659"/>
      <c r="J320" s="659"/>
      <c r="K320" s="659"/>
      <c r="L320" s="659"/>
      <c r="M320" s="659"/>
      <c r="N320" s="659"/>
      <c r="O320" s="659"/>
      <c r="P320" s="659"/>
      <c r="Q320" s="659"/>
      <c r="R320" s="659"/>
      <c r="S320" s="660"/>
      <c r="T320" s="584"/>
      <c r="U320" s="577"/>
      <c r="V320" s="206"/>
      <c r="W320" s="206"/>
      <c r="X320" s="206"/>
      <c r="Y320" s="206"/>
      <c r="Z320" s="208"/>
    </row>
    <row r="321" spans="1:26" ht="8.25" customHeight="1" thickTop="1" x14ac:dyDescent="0.25">
      <c r="A321" s="90"/>
      <c r="B321" s="90"/>
      <c r="C321" s="90"/>
      <c r="D321" s="90"/>
      <c r="E321" s="90"/>
      <c r="F321" s="117"/>
      <c r="G321" s="90"/>
      <c r="H321" s="89"/>
      <c r="I321" s="111"/>
      <c r="J321" s="92"/>
      <c r="K321" s="90"/>
      <c r="L321" s="90"/>
      <c r="M321" s="90"/>
      <c r="N321" s="90"/>
      <c r="O321" s="90"/>
      <c r="P321" s="90"/>
      <c r="Q321" s="90"/>
      <c r="R321" s="93"/>
      <c r="S321" s="90"/>
    </row>
    <row r="322" spans="1:26" ht="41.25" customHeight="1" thickBot="1" x14ac:dyDescent="0.3">
      <c r="A322" s="90"/>
      <c r="B322" s="90"/>
      <c r="C322" s="90"/>
      <c r="D322" s="90"/>
      <c r="E322" s="90"/>
      <c r="F322" s="90"/>
      <c r="G322" s="90"/>
      <c r="H322" s="62" t="s">
        <v>120</v>
      </c>
      <c r="I322" s="63" t="s">
        <v>946</v>
      </c>
      <c r="J322" s="64" t="s">
        <v>121</v>
      </c>
      <c r="K322" s="125"/>
      <c r="L322" s="125"/>
      <c r="M322" s="125"/>
      <c r="N322" s="125"/>
      <c r="O322" s="125"/>
      <c r="P322" s="125"/>
      <c r="Q322" s="125"/>
      <c r="R322" s="126"/>
      <c r="S322" s="62" t="s">
        <v>122</v>
      </c>
      <c r="V322" s="210" t="s">
        <v>825</v>
      </c>
      <c r="W322" s="211" t="s">
        <v>826</v>
      </c>
      <c r="X322" s="211" t="s">
        <v>827</v>
      </c>
      <c r="Y322" s="219" t="s">
        <v>838</v>
      </c>
      <c r="Z322" s="226" t="s">
        <v>863</v>
      </c>
    </row>
    <row r="323" spans="1:26" ht="41.25" customHeight="1" thickTop="1" thickBot="1" x14ac:dyDescent="0.3">
      <c r="A323" s="96" t="s">
        <v>112</v>
      </c>
      <c r="B323" s="127"/>
      <c r="C323" s="128"/>
      <c r="D323" s="127"/>
      <c r="E323" s="127"/>
      <c r="F323" s="90"/>
      <c r="G323" s="90"/>
      <c r="H323" s="69" t="s">
        <v>128</v>
      </c>
      <c r="I323" s="129" t="s">
        <v>129</v>
      </c>
      <c r="J323" s="681" t="s">
        <v>214</v>
      </c>
      <c r="K323" s="766"/>
      <c r="L323" s="766"/>
      <c r="M323" s="766"/>
      <c r="N323" s="766"/>
      <c r="O323" s="766"/>
      <c r="P323" s="766"/>
      <c r="Q323" s="766"/>
      <c r="R323" s="130"/>
      <c r="S323" s="131"/>
      <c r="V323" s="472" t="b">
        <f>IF(AND(V324=TRUE,V325=TRUE),TRUE,FALSE)</f>
        <v>0</v>
      </c>
      <c r="Y323" s="213">
        <f>SUM(W324:W325)</f>
        <v>0</v>
      </c>
      <c r="Z323" s="220">
        <f>Y323/1</f>
        <v>0</v>
      </c>
    </row>
    <row r="324" spans="1:26" ht="41.25" customHeight="1" thickTop="1" thickBot="1" x14ac:dyDescent="0.3">
      <c r="A324" s="58" t="s">
        <v>123</v>
      </c>
      <c r="B324" s="73"/>
      <c r="C324" s="101" t="s">
        <v>124</v>
      </c>
      <c r="D324" s="101" t="s">
        <v>125</v>
      </c>
      <c r="E324" s="101" t="s">
        <v>126</v>
      </c>
      <c r="F324" s="101" t="s">
        <v>127</v>
      </c>
      <c r="G324" s="90"/>
      <c r="H324" s="69" t="s">
        <v>128</v>
      </c>
      <c r="I324" s="132" t="s">
        <v>215</v>
      </c>
      <c r="J324" s="671" t="s">
        <v>216</v>
      </c>
      <c r="K324" s="769"/>
      <c r="L324" s="769"/>
      <c r="M324" s="769"/>
      <c r="N324" s="769"/>
      <c r="O324" s="769"/>
      <c r="P324" s="769"/>
      <c r="Q324" s="769"/>
      <c r="R324" s="133"/>
      <c r="S324" s="134"/>
      <c r="T324" s="580">
        <v>0.5</v>
      </c>
      <c r="U324" s="575">
        <f>T324+T325</f>
        <v>1</v>
      </c>
      <c r="V324" s="218" t="b">
        <v>0</v>
      </c>
      <c r="W324" s="213">
        <f>IF(V324=TRUE,$X$324,0)</f>
        <v>0</v>
      </c>
      <c r="X324" s="218">
        <v>0.5</v>
      </c>
    </row>
    <row r="325" spans="1:26" ht="41.25" customHeight="1" thickTop="1" thickBot="1" x14ac:dyDescent="0.3">
      <c r="A325" s="58" t="s">
        <v>123</v>
      </c>
      <c r="B325" s="73"/>
      <c r="C325" s="101" t="s">
        <v>124</v>
      </c>
      <c r="D325" s="101" t="s">
        <v>125</v>
      </c>
      <c r="E325" s="101" t="s">
        <v>126</v>
      </c>
      <c r="F325" s="101" t="s">
        <v>127</v>
      </c>
      <c r="G325" s="90"/>
      <c r="H325" s="69" t="s">
        <v>128</v>
      </c>
      <c r="I325" s="132" t="s">
        <v>217</v>
      </c>
      <c r="J325" s="673" t="s">
        <v>950</v>
      </c>
      <c r="K325" s="770"/>
      <c r="L325" s="770"/>
      <c r="M325" s="770"/>
      <c r="N325" s="770"/>
      <c r="O325" s="770"/>
      <c r="P325" s="770"/>
      <c r="Q325" s="770"/>
      <c r="R325" s="135"/>
      <c r="S325" s="134"/>
      <c r="T325" s="580">
        <v>0.5</v>
      </c>
      <c r="V325" s="218" t="b">
        <v>0</v>
      </c>
      <c r="W325" s="213">
        <f>IF(V325=TRUE,$X$324,0)</f>
        <v>0</v>
      </c>
    </row>
    <row r="326" spans="1:26" ht="41.25" customHeight="1" thickTop="1" thickBot="1" x14ac:dyDescent="0.3">
      <c r="A326" s="58" t="s">
        <v>123</v>
      </c>
      <c r="B326" s="90"/>
      <c r="C326" s="101" t="s">
        <v>124</v>
      </c>
      <c r="D326" s="101" t="s">
        <v>125</v>
      </c>
      <c r="E326" s="101" t="s">
        <v>126</v>
      </c>
      <c r="F326" s="101" t="s">
        <v>127</v>
      </c>
      <c r="G326" s="90"/>
      <c r="H326" s="69" t="s">
        <v>131</v>
      </c>
      <c r="I326" s="129" t="s">
        <v>132</v>
      </c>
      <c r="J326" s="675" t="s">
        <v>218</v>
      </c>
      <c r="K326" s="757"/>
      <c r="L326" s="757"/>
      <c r="M326" s="757"/>
      <c r="N326" s="757"/>
      <c r="O326" s="757"/>
      <c r="P326" s="757"/>
      <c r="Q326" s="757"/>
      <c r="R326" s="130"/>
      <c r="S326" s="78"/>
      <c r="V326" s="472" t="b">
        <f>IF(AND(V327=TRUE,V328=TRUE,V329=TRUE),TRUE,FALSE)</f>
        <v>0</v>
      </c>
    </row>
    <row r="327" spans="1:26" ht="53.25" customHeight="1" thickTop="1" thickBot="1" x14ac:dyDescent="0.3">
      <c r="A327" s="58" t="s">
        <v>123</v>
      </c>
      <c r="B327" s="73"/>
      <c r="C327" s="101" t="s">
        <v>124</v>
      </c>
      <c r="D327" s="101" t="s">
        <v>125</v>
      </c>
      <c r="E327" s="101" t="s">
        <v>126</v>
      </c>
      <c r="F327" s="101" t="s">
        <v>127</v>
      </c>
      <c r="G327" s="90"/>
      <c r="H327" s="69" t="s">
        <v>131</v>
      </c>
      <c r="I327" s="132" t="s">
        <v>219</v>
      </c>
      <c r="J327" s="677" t="s">
        <v>951</v>
      </c>
      <c r="K327" s="754"/>
      <c r="L327" s="754"/>
      <c r="M327" s="754"/>
      <c r="N327" s="754"/>
      <c r="O327" s="754"/>
      <c r="P327" s="754"/>
      <c r="Q327" s="754"/>
      <c r="R327" s="126"/>
      <c r="S327" s="134"/>
      <c r="T327" s="580">
        <f>1/4</f>
        <v>0.25</v>
      </c>
      <c r="U327" s="575">
        <f>T327+T328+T329+T331</f>
        <v>1</v>
      </c>
      <c r="V327" s="218" t="b">
        <v>0</v>
      </c>
      <c r="W327" s="213">
        <f>IF(V327=TRUE,$X$327,0)</f>
        <v>0</v>
      </c>
      <c r="X327" s="218">
        <v>0.25</v>
      </c>
      <c r="Y327" s="213">
        <f>SUM(W327:W331)</f>
        <v>0</v>
      </c>
      <c r="Z327" s="220">
        <f>Y327/1</f>
        <v>0</v>
      </c>
    </row>
    <row r="328" spans="1:26" ht="49.5" customHeight="1" thickTop="1" thickBot="1" x14ac:dyDescent="0.3">
      <c r="A328" s="41" t="s">
        <v>402</v>
      </c>
      <c r="B328" s="73"/>
      <c r="C328" s="73"/>
      <c r="D328" s="101" t="s">
        <v>125</v>
      </c>
      <c r="E328" s="101" t="s">
        <v>126</v>
      </c>
      <c r="F328" s="101" t="s">
        <v>127</v>
      </c>
      <c r="G328" s="90"/>
      <c r="H328" s="69" t="s">
        <v>131</v>
      </c>
      <c r="I328" s="132" t="s">
        <v>134</v>
      </c>
      <c r="J328" s="671" t="s">
        <v>996</v>
      </c>
      <c r="K328" s="672"/>
      <c r="L328" s="672"/>
      <c r="M328" s="672"/>
      <c r="N328" s="672"/>
      <c r="O328" s="672"/>
      <c r="P328" s="672"/>
      <c r="Q328" s="672"/>
      <c r="R328" s="126"/>
      <c r="S328" s="134"/>
      <c r="T328" s="580">
        <f>1/4</f>
        <v>0.25</v>
      </c>
      <c r="V328" s="218" t="b">
        <v>0</v>
      </c>
      <c r="W328" s="213">
        <f>IF(V328=TRUE,$X$327,0)</f>
        <v>0</v>
      </c>
    </row>
    <row r="329" spans="1:26" ht="41.25" customHeight="1" thickTop="1" thickBot="1" x14ac:dyDescent="0.3">
      <c r="A329" s="58" t="s">
        <v>123</v>
      </c>
      <c r="B329" s="73"/>
      <c r="C329" s="101" t="s">
        <v>124</v>
      </c>
      <c r="D329" s="101" t="s">
        <v>125</v>
      </c>
      <c r="E329" s="101" t="s">
        <v>126</v>
      </c>
      <c r="F329" s="101" t="s">
        <v>127</v>
      </c>
      <c r="G329" s="90"/>
      <c r="H329" s="69" t="s">
        <v>131</v>
      </c>
      <c r="I329" s="132" t="s">
        <v>220</v>
      </c>
      <c r="J329" s="679" t="s">
        <v>221</v>
      </c>
      <c r="K329" s="680"/>
      <c r="L329" s="680"/>
      <c r="M329" s="680"/>
      <c r="N329" s="680"/>
      <c r="O329" s="680"/>
      <c r="P329" s="680"/>
      <c r="Q329" s="680"/>
      <c r="R329" s="136"/>
      <c r="S329" s="134"/>
      <c r="T329" s="580">
        <f>1/4</f>
        <v>0.25</v>
      </c>
      <c r="V329" s="218" t="b">
        <v>0</v>
      </c>
      <c r="W329" s="213">
        <f>IF(V329=TRUE,$X$327,0)</f>
        <v>0</v>
      </c>
    </row>
    <row r="330" spans="1:26" ht="41.25" customHeight="1" thickTop="1" thickBot="1" x14ac:dyDescent="0.3">
      <c r="A330" s="58" t="s">
        <v>123</v>
      </c>
      <c r="B330" s="90"/>
      <c r="C330" s="93"/>
      <c r="D330" s="101" t="s">
        <v>125</v>
      </c>
      <c r="E330" s="101" t="s">
        <v>126</v>
      </c>
      <c r="F330" s="101" t="s">
        <v>127</v>
      </c>
      <c r="G330" s="90"/>
      <c r="H330" s="69" t="s">
        <v>131</v>
      </c>
      <c r="I330" s="129" t="s">
        <v>272</v>
      </c>
      <c r="J330" s="681" t="s">
        <v>273</v>
      </c>
      <c r="K330" s="766"/>
      <c r="L330" s="766"/>
      <c r="M330" s="766"/>
      <c r="N330" s="766"/>
      <c r="O330" s="766"/>
      <c r="P330" s="766"/>
      <c r="Q330" s="766"/>
      <c r="R330" s="130"/>
      <c r="S330" s="137"/>
      <c r="V330" s="472" t="b">
        <f>IF(AND(V331=TRUE),TRUE,FALSE)</f>
        <v>0</v>
      </c>
    </row>
    <row r="331" spans="1:26" ht="57" customHeight="1" thickTop="1" thickBot="1" x14ac:dyDescent="0.3">
      <c r="A331" s="58" t="s">
        <v>123</v>
      </c>
      <c r="B331" s="73"/>
      <c r="C331" s="73"/>
      <c r="D331" s="101" t="s">
        <v>125</v>
      </c>
      <c r="E331" s="101" t="s">
        <v>126</v>
      </c>
      <c r="F331" s="101" t="s">
        <v>127</v>
      </c>
      <c r="G331" s="90"/>
      <c r="H331" s="79" t="s">
        <v>131</v>
      </c>
      <c r="I331" s="132" t="s">
        <v>274</v>
      </c>
      <c r="J331" s="679" t="s">
        <v>957</v>
      </c>
      <c r="K331" s="680"/>
      <c r="L331" s="680"/>
      <c r="M331" s="680"/>
      <c r="N331" s="680"/>
      <c r="O331" s="680"/>
      <c r="P331" s="680"/>
      <c r="Q331" s="680"/>
      <c r="R331" s="138"/>
      <c r="S331" s="134"/>
      <c r="T331" s="580">
        <f>1/4</f>
        <v>0.25</v>
      </c>
      <c r="V331" s="218" t="b">
        <v>0</v>
      </c>
      <c r="W331" s="213">
        <f>IF(V331=TRUE,$X$327,0)</f>
        <v>0</v>
      </c>
    </row>
    <row r="332" spans="1:26" ht="90.75" customHeight="1" thickTop="1" thickBot="1" x14ac:dyDescent="0.3">
      <c r="A332" s="58" t="s">
        <v>123</v>
      </c>
      <c r="B332" s="73"/>
      <c r="C332" s="73"/>
      <c r="D332" s="101" t="s">
        <v>125</v>
      </c>
      <c r="E332" s="101" t="s">
        <v>126</v>
      </c>
      <c r="F332" s="101" t="s">
        <v>127</v>
      </c>
      <c r="G332" s="90"/>
      <c r="H332" s="69" t="s">
        <v>250</v>
      </c>
      <c r="I332" s="129" t="s">
        <v>321</v>
      </c>
      <c r="J332" s="767" t="s">
        <v>958</v>
      </c>
      <c r="K332" s="768"/>
      <c r="L332" s="768"/>
      <c r="M332" s="768"/>
      <c r="N332" s="768"/>
      <c r="O332" s="768"/>
      <c r="P332" s="768"/>
      <c r="Q332" s="768"/>
      <c r="R332" s="130"/>
      <c r="S332" s="149"/>
      <c r="V332" s="472" t="b">
        <f>IF(AND(V333=TRUE,V334=TRUE,V335=TRUE,V336=TRUE,V337=TRUE,V338=TRUE,V339=TRUE,V340=TRUE,V341=TRUE),TRUE,FALSE)</f>
        <v>0</v>
      </c>
    </row>
    <row r="333" spans="1:26" ht="53.25" customHeight="1" thickTop="1" thickBot="1" x14ac:dyDescent="0.3">
      <c r="A333" s="58" t="s">
        <v>123</v>
      </c>
      <c r="B333" s="73"/>
      <c r="C333" s="73"/>
      <c r="D333" s="101" t="s">
        <v>125</v>
      </c>
      <c r="E333" s="101" t="s">
        <v>126</v>
      </c>
      <c r="F333" s="101" t="s">
        <v>127</v>
      </c>
      <c r="G333" s="90"/>
      <c r="H333" s="69" t="s">
        <v>250</v>
      </c>
      <c r="I333" s="132" t="s">
        <v>322</v>
      </c>
      <c r="J333" s="754" t="s">
        <v>323</v>
      </c>
      <c r="K333" s="754"/>
      <c r="L333" s="754"/>
      <c r="M333" s="754"/>
      <c r="N333" s="754"/>
      <c r="O333" s="754"/>
      <c r="P333" s="754"/>
      <c r="Q333" s="754"/>
      <c r="R333" s="126"/>
      <c r="S333" s="134"/>
      <c r="T333" s="580">
        <f>1/10</f>
        <v>0.1</v>
      </c>
      <c r="U333" s="575">
        <f>T333+T334+T335+T336+T337+T338+T339+T340+T341+T342</f>
        <v>0.99999999999999989</v>
      </c>
      <c r="V333" s="218" t="b">
        <v>0</v>
      </c>
      <c r="W333" s="213">
        <f t="shared" ref="W333:W342" si="19">IF(V333=TRUE,$X$333,0)</f>
        <v>0</v>
      </c>
      <c r="X333" s="218">
        <v>0.1</v>
      </c>
      <c r="Y333" s="213">
        <f>SUM(W333:W342)</f>
        <v>0</v>
      </c>
      <c r="Z333" s="220">
        <f>Y333/1</f>
        <v>0</v>
      </c>
    </row>
    <row r="334" spans="1:26" ht="53.25" customHeight="1" thickTop="1" thickBot="1" x14ac:dyDescent="0.3">
      <c r="A334" s="41" t="s">
        <v>537</v>
      </c>
      <c r="B334" s="73"/>
      <c r="C334" s="73"/>
      <c r="D334" s="101" t="s">
        <v>125</v>
      </c>
      <c r="E334" s="101" t="s">
        <v>126</v>
      </c>
      <c r="F334" s="101" t="s">
        <v>127</v>
      </c>
      <c r="G334" s="90"/>
      <c r="H334" s="69" t="s">
        <v>250</v>
      </c>
      <c r="I334" s="132" t="s">
        <v>429</v>
      </c>
      <c r="J334" s="754" t="s">
        <v>611</v>
      </c>
      <c r="K334" s="754"/>
      <c r="L334" s="754"/>
      <c r="M334" s="754"/>
      <c r="N334" s="754"/>
      <c r="O334" s="754"/>
      <c r="P334" s="754"/>
      <c r="Q334" s="754"/>
      <c r="R334" s="126"/>
      <c r="S334" s="134"/>
      <c r="T334" s="580">
        <f t="shared" ref="T334:T342" si="20">1/10</f>
        <v>0.1</v>
      </c>
      <c r="V334" s="218" t="b">
        <v>0</v>
      </c>
      <c r="W334" s="213">
        <f t="shared" si="19"/>
        <v>0</v>
      </c>
    </row>
    <row r="335" spans="1:26" ht="53.25" customHeight="1" thickTop="1" thickBot="1" x14ac:dyDescent="0.3">
      <c r="A335" s="41" t="s">
        <v>537</v>
      </c>
      <c r="B335" s="73"/>
      <c r="C335" s="73"/>
      <c r="D335" s="101" t="s">
        <v>125</v>
      </c>
      <c r="E335" s="101" t="s">
        <v>126</v>
      </c>
      <c r="F335" s="101" t="s">
        <v>127</v>
      </c>
      <c r="G335" s="90"/>
      <c r="H335" s="69" t="s">
        <v>250</v>
      </c>
      <c r="I335" s="132" t="s">
        <v>431</v>
      </c>
      <c r="J335" s="769" t="s">
        <v>612</v>
      </c>
      <c r="K335" s="769"/>
      <c r="L335" s="769"/>
      <c r="M335" s="769"/>
      <c r="N335" s="769"/>
      <c r="O335" s="769"/>
      <c r="P335" s="769"/>
      <c r="Q335" s="769"/>
      <c r="R335" s="126"/>
      <c r="S335" s="134"/>
      <c r="T335" s="580">
        <f t="shared" si="20"/>
        <v>0.1</v>
      </c>
      <c r="V335" s="218" t="b">
        <v>0</v>
      </c>
      <c r="W335" s="213">
        <f t="shared" si="19"/>
        <v>0</v>
      </c>
    </row>
    <row r="336" spans="1:26" ht="53.25" customHeight="1" thickTop="1" thickBot="1" x14ac:dyDescent="0.3">
      <c r="A336" s="41" t="s">
        <v>537</v>
      </c>
      <c r="B336" s="73"/>
      <c r="C336" s="73"/>
      <c r="D336" s="101" t="s">
        <v>125</v>
      </c>
      <c r="E336" s="101" t="s">
        <v>126</v>
      </c>
      <c r="F336" s="101" t="s">
        <v>127</v>
      </c>
      <c r="G336" s="90"/>
      <c r="H336" s="69" t="s">
        <v>250</v>
      </c>
      <c r="I336" s="132" t="s">
        <v>433</v>
      </c>
      <c r="J336" s="754" t="s">
        <v>538</v>
      </c>
      <c r="K336" s="754"/>
      <c r="L336" s="754"/>
      <c r="M336" s="754"/>
      <c r="N336" s="754"/>
      <c r="O336" s="754"/>
      <c r="P336" s="754"/>
      <c r="Q336" s="754"/>
      <c r="R336" s="126"/>
      <c r="S336" s="134"/>
      <c r="T336" s="580">
        <f t="shared" si="20"/>
        <v>0.1</v>
      </c>
      <c r="V336" s="218" t="b">
        <v>0</v>
      </c>
      <c r="W336" s="213">
        <f t="shared" si="19"/>
        <v>0</v>
      </c>
    </row>
    <row r="337" spans="1:26" ht="80.25" customHeight="1" thickTop="1" thickBot="1" x14ac:dyDescent="0.3">
      <c r="A337" s="58" t="s">
        <v>123</v>
      </c>
      <c r="B337" s="73"/>
      <c r="C337" s="73"/>
      <c r="D337" s="101" t="s">
        <v>125</v>
      </c>
      <c r="E337" s="101" t="s">
        <v>126</v>
      </c>
      <c r="F337" s="101" t="s">
        <v>127</v>
      </c>
      <c r="G337" s="90"/>
      <c r="H337" s="69" t="s">
        <v>250</v>
      </c>
      <c r="I337" s="132" t="s">
        <v>324</v>
      </c>
      <c r="J337" s="754" t="s">
        <v>325</v>
      </c>
      <c r="K337" s="754"/>
      <c r="L337" s="754"/>
      <c r="M337" s="754"/>
      <c r="N337" s="754"/>
      <c r="O337" s="754"/>
      <c r="P337" s="754"/>
      <c r="Q337" s="754"/>
      <c r="R337" s="126"/>
      <c r="S337" s="134"/>
      <c r="T337" s="580">
        <f t="shared" si="20"/>
        <v>0.1</v>
      </c>
      <c r="V337" s="218" t="b">
        <v>0</v>
      </c>
      <c r="W337" s="213">
        <f t="shared" si="19"/>
        <v>0</v>
      </c>
    </row>
    <row r="338" spans="1:26" ht="55.5" customHeight="1" thickTop="1" thickBot="1" x14ac:dyDescent="0.3">
      <c r="A338" s="58" t="s">
        <v>123</v>
      </c>
      <c r="B338" s="73"/>
      <c r="C338" s="73"/>
      <c r="D338" s="101" t="s">
        <v>125</v>
      </c>
      <c r="E338" s="101" t="s">
        <v>126</v>
      </c>
      <c r="F338" s="101" t="s">
        <v>127</v>
      </c>
      <c r="G338" s="90"/>
      <c r="H338" s="69" t="s">
        <v>250</v>
      </c>
      <c r="I338" s="132" t="s">
        <v>326</v>
      </c>
      <c r="J338" s="754" t="s">
        <v>327</v>
      </c>
      <c r="K338" s="754"/>
      <c r="L338" s="754"/>
      <c r="M338" s="754"/>
      <c r="N338" s="754"/>
      <c r="O338" s="754"/>
      <c r="P338" s="754"/>
      <c r="Q338" s="754"/>
      <c r="R338" s="126"/>
      <c r="S338" s="134"/>
      <c r="T338" s="580">
        <f t="shared" si="20"/>
        <v>0.1</v>
      </c>
      <c r="V338" s="218" t="b">
        <v>0</v>
      </c>
      <c r="W338" s="213">
        <f t="shared" si="19"/>
        <v>0</v>
      </c>
    </row>
    <row r="339" spans="1:26" ht="60" customHeight="1" thickTop="1" thickBot="1" x14ac:dyDescent="0.3">
      <c r="A339" s="58" t="s">
        <v>123</v>
      </c>
      <c r="B339" s="73"/>
      <c r="C339" s="73"/>
      <c r="D339" s="101" t="s">
        <v>125</v>
      </c>
      <c r="E339" s="101" t="s">
        <v>126</v>
      </c>
      <c r="F339" s="101" t="s">
        <v>127</v>
      </c>
      <c r="G339" s="90"/>
      <c r="H339" s="79" t="s">
        <v>250</v>
      </c>
      <c r="I339" s="132" t="s">
        <v>328</v>
      </c>
      <c r="J339" s="754" t="s">
        <v>329</v>
      </c>
      <c r="K339" s="754"/>
      <c r="L339" s="754"/>
      <c r="M339" s="754"/>
      <c r="N339" s="754"/>
      <c r="O339" s="754"/>
      <c r="P339" s="754"/>
      <c r="Q339" s="754"/>
      <c r="R339" s="126"/>
      <c r="S339" s="134"/>
      <c r="T339" s="580">
        <f t="shared" si="20"/>
        <v>0.1</v>
      </c>
      <c r="V339" s="218" t="b">
        <v>0</v>
      </c>
      <c r="W339" s="213">
        <f t="shared" si="19"/>
        <v>0</v>
      </c>
    </row>
    <row r="340" spans="1:26" ht="60" customHeight="1" thickTop="1" thickBot="1" x14ac:dyDescent="0.3">
      <c r="A340" s="41" t="s">
        <v>537</v>
      </c>
      <c r="B340" s="73"/>
      <c r="C340" s="73"/>
      <c r="D340" s="101" t="s">
        <v>125</v>
      </c>
      <c r="E340" s="101" t="s">
        <v>126</v>
      </c>
      <c r="F340" s="101" t="s">
        <v>127</v>
      </c>
      <c r="G340" s="90"/>
      <c r="H340" s="69" t="s">
        <v>250</v>
      </c>
      <c r="I340" s="132" t="s">
        <v>544</v>
      </c>
      <c r="J340" s="754" t="s">
        <v>613</v>
      </c>
      <c r="K340" s="754"/>
      <c r="L340" s="754"/>
      <c r="M340" s="754"/>
      <c r="N340" s="754"/>
      <c r="O340" s="754"/>
      <c r="P340" s="754"/>
      <c r="Q340" s="754"/>
      <c r="R340" s="378"/>
      <c r="S340" s="134"/>
      <c r="T340" s="580">
        <f t="shared" si="20"/>
        <v>0.1</v>
      </c>
      <c r="V340" s="218" t="b">
        <v>0</v>
      </c>
      <c r="W340" s="213">
        <f t="shared" si="19"/>
        <v>0</v>
      </c>
    </row>
    <row r="341" spans="1:26" ht="60" customHeight="1" thickTop="1" thickBot="1" x14ac:dyDescent="0.3">
      <c r="A341" s="41" t="s">
        <v>537</v>
      </c>
      <c r="B341" s="73"/>
      <c r="C341" s="73"/>
      <c r="D341" s="101" t="s">
        <v>125</v>
      </c>
      <c r="E341" s="101" t="s">
        <v>126</v>
      </c>
      <c r="F341" s="101" t="s">
        <v>127</v>
      </c>
      <c r="G341" s="90"/>
      <c r="H341" s="79" t="s">
        <v>250</v>
      </c>
      <c r="I341" s="132" t="s">
        <v>546</v>
      </c>
      <c r="J341" s="755" t="s">
        <v>614</v>
      </c>
      <c r="K341" s="755"/>
      <c r="L341" s="755"/>
      <c r="M341" s="755"/>
      <c r="N341" s="755"/>
      <c r="O341" s="755"/>
      <c r="P341" s="755"/>
      <c r="Q341" s="755"/>
      <c r="R341" s="391"/>
      <c r="S341" s="134"/>
      <c r="T341" s="580">
        <f t="shared" si="20"/>
        <v>0.1</v>
      </c>
      <c r="V341" s="218" t="b">
        <v>0</v>
      </c>
      <c r="W341" s="213">
        <f t="shared" si="19"/>
        <v>0</v>
      </c>
    </row>
    <row r="342" spans="1:26" ht="60" customHeight="1" thickTop="1" thickBot="1" x14ac:dyDescent="0.3">
      <c r="A342" s="41" t="s">
        <v>537</v>
      </c>
      <c r="B342" s="73"/>
      <c r="C342" s="73"/>
      <c r="D342" s="101" t="s">
        <v>125</v>
      </c>
      <c r="E342" s="101" t="s">
        <v>126</v>
      </c>
      <c r="F342" s="101" t="s">
        <v>127</v>
      </c>
      <c r="G342" s="90"/>
      <c r="H342" s="79" t="s">
        <v>250</v>
      </c>
      <c r="I342" s="129" t="s">
        <v>539</v>
      </c>
      <c r="J342" s="950" t="s">
        <v>540</v>
      </c>
      <c r="K342" s="950"/>
      <c r="L342" s="950"/>
      <c r="M342" s="950"/>
      <c r="N342" s="950"/>
      <c r="O342" s="950"/>
      <c r="P342" s="950"/>
      <c r="Q342" s="950"/>
      <c r="R342" s="160"/>
      <c r="S342" s="134"/>
      <c r="T342" s="580">
        <f t="shared" si="20"/>
        <v>0.1</v>
      </c>
      <c r="V342" s="218" t="b">
        <v>0</v>
      </c>
      <c r="W342" s="213">
        <f t="shared" si="19"/>
        <v>0</v>
      </c>
    </row>
    <row r="343" spans="1:26" ht="22.5" customHeight="1" thickTop="1" x14ac:dyDescent="0.25">
      <c r="A343" s="90"/>
      <c r="B343" s="90"/>
      <c r="C343" s="93"/>
      <c r="D343" s="93"/>
      <c r="E343" s="93"/>
      <c r="F343" s="93"/>
      <c r="G343" s="90"/>
      <c r="H343" s="89"/>
      <c r="I343" s="111"/>
      <c r="J343" s="90"/>
      <c r="K343" s="90"/>
      <c r="L343" s="90"/>
      <c r="M343" s="90"/>
      <c r="N343" s="90"/>
      <c r="O343" s="90"/>
      <c r="P343" s="90"/>
      <c r="Q343" s="90"/>
      <c r="R343" s="90"/>
      <c r="S343" s="90"/>
    </row>
    <row r="344" spans="1:26" s="6" customFormat="1" ht="22.5" customHeight="1" thickBot="1" x14ac:dyDescent="0.3">
      <c r="A344" s="26"/>
      <c r="B344" s="26"/>
      <c r="C344" s="26"/>
      <c r="D344" s="26"/>
      <c r="E344" s="26"/>
      <c r="F344" s="27"/>
      <c r="G344" s="28"/>
      <c r="H344" s="653" t="s">
        <v>117</v>
      </c>
      <c r="I344" s="654"/>
      <c r="J344" s="655" t="s">
        <v>222</v>
      </c>
      <c r="K344" s="656"/>
      <c r="L344" s="656"/>
      <c r="M344" s="656"/>
      <c r="N344" s="656"/>
      <c r="O344" s="656"/>
      <c r="P344" s="656"/>
      <c r="Q344" s="656"/>
      <c r="R344" s="656"/>
      <c r="S344" s="657"/>
      <c r="T344" s="578"/>
      <c r="U344" s="578"/>
      <c r="V344" s="376" t="s">
        <v>945</v>
      </c>
      <c r="W344" s="262">
        <f>(U349+U350+U353+U356)/4</f>
        <v>1</v>
      </c>
      <c r="X344" s="206"/>
      <c r="Y344" s="206"/>
      <c r="Z344" s="208"/>
    </row>
    <row r="345" spans="1:26" s="6" customFormat="1" ht="7.5" customHeight="1" thickTop="1" x14ac:dyDescent="0.25">
      <c r="A345" s="28"/>
      <c r="B345" s="28"/>
      <c r="C345" s="30"/>
      <c r="D345" s="30"/>
      <c r="E345" s="30"/>
      <c r="F345" s="30"/>
      <c r="G345" s="28"/>
      <c r="H345" s="27"/>
      <c r="I345" s="27"/>
      <c r="J345" s="28"/>
      <c r="K345" s="28"/>
      <c r="L345" s="28"/>
      <c r="M345" s="28"/>
      <c r="N345" s="28"/>
      <c r="O345" s="28"/>
      <c r="P345" s="28"/>
      <c r="Q345" s="28"/>
      <c r="R345" s="30"/>
      <c r="S345" s="28"/>
      <c r="T345" s="584"/>
      <c r="U345" s="577"/>
      <c r="V345" s="206"/>
      <c r="W345" s="206"/>
      <c r="X345" s="206"/>
      <c r="Y345" s="206"/>
      <c r="Z345" s="208"/>
    </row>
    <row r="346" spans="1:26" s="6" customFormat="1" ht="172.5" customHeight="1" thickBot="1" x14ac:dyDescent="0.3">
      <c r="A346" s="28"/>
      <c r="B346" s="28"/>
      <c r="C346" s="30"/>
      <c r="D346" s="30"/>
      <c r="E346" s="30"/>
      <c r="F346" s="81"/>
      <c r="G346" s="28"/>
      <c r="H346" s="658" t="s">
        <v>223</v>
      </c>
      <c r="I346" s="659"/>
      <c r="J346" s="659"/>
      <c r="K346" s="659"/>
      <c r="L346" s="659"/>
      <c r="M346" s="659"/>
      <c r="N346" s="659"/>
      <c r="O346" s="659"/>
      <c r="P346" s="659"/>
      <c r="Q346" s="659"/>
      <c r="R346" s="659"/>
      <c r="S346" s="660"/>
      <c r="T346" s="584"/>
      <c r="U346" s="577"/>
      <c r="V346" s="206"/>
      <c r="W346" s="206"/>
      <c r="X346" s="206"/>
      <c r="Y346" s="206"/>
      <c r="Z346" s="208"/>
    </row>
    <row r="347" spans="1:26" s="6" customFormat="1" ht="7.5" customHeight="1" thickTop="1" x14ac:dyDescent="0.25">
      <c r="A347" s="28"/>
      <c r="B347" s="28"/>
      <c r="C347" s="30"/>
      <c r="D347" s="30"/>
      <c r="E347" s="30"/>
      <c r="F347" s="30"/>
      <c r="G347" s="28"/>
      <c r="H347" s="27"/>
      <c r="I347" s="50"/>
      <c r="J347" s="28"/>
      <c r="K347" s="28"/>
      <c r="L347" s="28"/>
      <c r="M347" s="28"/>
      <c r="N347" s="28"/>
      <c r="O347" s="28"/>
      <c r="P347" s="28"/>
      <c r="Q347" s="28"/>
      <c r="R347" s="28"/>
      <c r="S347" s="28"/>
      <c r="T347" s="584"/>
      <c r="U347" s="577"/>
      <c r="V347" s="206"/>
      <c r="W347" s="206"/>
      <c r="X347" s="206"/>
      <c r="Y347" s="206"/>
      <c r="Z347" s="208"/>
    </row>
    <row r="348" spans="1:26" ht="41.25" customHeight="1" thickBot="1" x14ac:dyDescent="0.3">
      <c r="A348" s="90"/>
      <c r="B348" s="90"/>
      <c r="C348" s="93"/>
      <c r="D348" s="93"/>
      <c r="E348" s="93"/>
      <c r="F348" s="139"/>
      <c r="G348" s="90"/>
      <c r="H348" s="35" t="s">
        <v>120</v>
      </c>
      <c r="I348" s="51" t="s">
        <v>946</v>
      </c>
      <c r="J348" s="36" t="s">
        <v>121</v>
      </c>
      <c r="K348" s="98"/>
      <c r="L348" s="98"/>
      <c r="M348" s="98"/>
      <c r="N348" s="98"/>
      <c r="O348" s="98"/>
      <c r="P348" s="98"/>
      <c r="Q348" s="98"/>
      <c r="R348" s="93"/>
      <c r="S348" s="35" t="s">
        <v>122</v>
      </c>
      <c r="V348" s="210" t="s">
        <v>825</v>
      </c>
      <c r="W348" s="211" t="s">
        <v>826</v>
      </c>
      <c r="X348" s="211" t="s">
        <v>827</v>
      </c>
      <c r="Y348" s="219" t="s">
        <v>839</v>
      </c>
      <c r="Z348" s="226" t="s">
        <v>863</v>
      </c>
    </row>
    <row r="349" spans="1:26" ht="41.25" customHeight="1" thickTop="1" thickBot="1" x14ac:dyDescent="0.3">
      <c r="A349" s="58" t="s">
        <v>123</v>
      </c>
      <c r="B349" s="73"/>
      <c r="C349" s="101" t="s">
        <v>124</v>
      </c>
      <c r="D349" s="101" t="s">
        <v>125</v>
      </c>
      <c r="E349" s="101" t="s">
        <v>126</v>
      </c>
      <c r="F349" s="101" t="s">
        <v>127</v>
      </c>
      <c r="G349" s="90"/>
      <c r="H349" s="82" t="s">
        <v>128</v>
      </c>
      <c r="I349" s="102" t="s">
        <v>136</v>
      </c>
      <c r="J349" s="667" t="s">
        <v>952</v>
      </c>
      <c r="K349" s="668"/>
      <c r="L349" s="668"/>
      <c r="M349" s="668"/>
      <c r="N349" s="668"/>
      <c r="O349" s="668"/>
      <c r="P349" s="668"/>
      <c r="Q349" s="668"/>
      <c r="R349" s="231"/>
      <c r="S349" s="140"/>
      <c r="T349" s="580">
        <v>1</v>
      </c>
      <c r="U349" s="575">
        <f>T349</f>
        <v>1</v>
      </c>
      <c r="V349" s="218" t="b">
        <v>0</v>
      </c>
      <c r="W349" s="213">
        <f>IF(V349=TRUE,$X$349,0)</f>
        <v>0</v>
      </c>
      <c r="X349" s="218">
        <v>1</v>
      </c>
      <c r="Y349" s="221">
        <f>SUM(W349)</f>
        <v>0</v>
      </c>
      <c r="Z349" s="220">
        <f>Y349/1</f>
        <v>0</v>
      </c>
    </row>
    <row r="350" spans="1:26" ht="65.25" customHeight="1" thickTop="1" thickBot="1" x14ac:dyDescent="0.3">
      <c r="A350" s="58" t="s">
        <v>123</v>
      </c>
      <c r="B350" s="73"/>
      <c r="C350" s="116"/>
      <c r="D350" s="101" t="s">
        <v>125</v>
      </c>
      <c r="E350" s="101" t="s">
        <v>126</v>
      </c>
      <c r="F350" s="101" t="s">
        <v>127</v>
      </c>
      <c r="G350" s="90"/>
      <c r="H350" s="141" t="s">
        <v>131</v>
      </c>
      <c r="I350" s="102" t="s">
        <v>138</v>
      </c>
      <c r="J350" s="763" t="s">
        <v>959</v>
      </c>
      <c r="K350" s="764"/>
      <c r="L350" s="764"/>
      <c r="M350" s="764"/>
      <c r="N350" s="764"/>
      <c r="O350" s="764"/>
      <c r="P350" s="764"/>
      <c r="Q350" s="764"/>
      <c r="R350" s="231"/>
      <c r="S350" s="140"/>
      <c r="T350" s="580">
        <v>0.5</v>
      </c>
      <c r="U350" s="575">
        <f>T350+T351</f>
        <v>1</v>
      </c>
      <c r="V350" s="218" t="b">
        <v>0</v>
      </c>
      <c r="W350" s="213">
        <f>IF(V350=TRUE,$X$350,0)</f>
        <v>0</v>
      </c>
      <c r="X350" s="218">
        <v>0.5</v>
      </c>
      <c r="Y350" s="221">
        <f>SUM(W350:W351)</f>
        <v>0</v>
      </c>
      <c r="Z350" s="220">
        <f>Y350/1</f>
        <v>0</v>
      </c>
    </row>
    <row r="351" spans="1:26" ht="66.75" customHeight="1" thickTop="1" thickBot="1" x14ac:dyDescent="0.3">
      <c r="A351" s="58" t="s">
        <v>123</v>
      </c>
      <c r="B351" s="73"/>
      <c r="C351" s="116"/>
      <c r="D351" s="101" t="s">
        <v>125</v>
      </c>
      <c r="E351" s="101" t="s">
        <v>126</v>
      </c>
      <c r="F351" s="101" t="s">
        <v>127</v>
      </c>
      <c r="G351" s="90"/>
      <c r="H351" s="141" t="s">
        <v>131</v>
      </c>
      <c r="I351" s="102" t="s">
        <v>275</v>
      </c>
      <c r="J351" s="669" t="s">
        <v>960</v>
      </c>
      <c r="K351" s="670"/>
      <c r="L351" s="670"/>
      <c r="M351" s="670"/>
      <c r="N351" s="670"/>
      <c r="O351" s="670"/>
      <c r="P351" s="670"/>
      <c r="Q351" s="670"/>
      <c r="R351" s="231"/>
      <c r="S351" s="140"/>
      <c r="T351" s="580">
        <v>0.5</v>
      </c>
      <c r="V351" s="218" t="b">
        <v>0</v>
      </c>
      <c r="W351" s="213">
        <f>IF(V351=TRUE,$X$350,0)</f>
        <v>0</v>
      </c>
    </row>
    <row r="352" spans="1:26" ht="57" customHeight="1" thickTop="1" thickBot="1" x14ac:dyDescent="0.3">
      <c r="A352" s="58" t="s">
        <v>123</v>
      </c>
      <c r="B352" s="73"/>
      <c r="C352" s="73"/>
      <c r="D352" s="101" t="s">
        <v>125</v>
      </c>
      <c r="E352" s="101" t="s">
        <v>126</v>
      </c>
      <c r="F352" s="101" t="s">
        <v>127</v>
      </c>
      <c r="G352" s="90"/>
      <c r="H352" s="143" t="s">
        <v>250</v>
      </c>
      <c r="I352" s="168" t="s">
        <v>251</v>
      </c>
      <c r="J352" s="688" t="s">
        <v>961</v>
      </c>
      <c r="K352" s="689"/>
      <c r="L352" s="689"/>
      <c r="M352" s="689"/>
      <c r="N352" s="689"/>
      <c r="O352" s="689"/>
      <c r="P352" s="689"/>
      <c r="Q352" s="689"/>
      <c r="R352" s="107"/>
      <c r="S352" s="167"/>
      <c r="V352" s="472" t="b">
        <f>IF(AND(V353=TRUE),TRUE,FALSE)</f>
        <v>0</v>
      </c>
      <c r="W352"/>
    </row>
    <row r="353" spans="1:26" ht="69.75" customHeight="1" thickTop="1" thickBot="1" x14ac:dyDescent="0.3">
      <c r="A353" s="58" t="s">
        <v>123</v>
      </c>
      <c r="B353" s="73"/>
      <c r="C353" s="73"/>
      <c r="D353" s="101" t="s">
        <v>125</v>
      </c>
      <c r="E353" s="101" t="s">
        <v>126</v>
      </c>
      <c r="F353" s="101" t="s">
        <v>127</v>
      </c>
      <c r="G353" s="90"/>
      <c r="H353" s="82" t="s">
        <v>250</v>
      </c>
      <c r="I353" s="169" t="s">
        <v>253</v>
      </c>
      <c r="J353" s="765" t="s">
        <v>962</v>
      </c>
      <c r="K353" s="765"/>
      <c r="L353" s="765"/>
      <c r="M353" s="765"/>
      <c r="N353" s="765"/>
      <c r="O353" s="765"/>
      <c r="P353" s="765"/>
      <c r="Q353" s="765"/>
      <c r="R353" s="110"/>
      <c r="S353" s="140"/>
      <c r="T353" s="580">
        <v>0.5</v>
      </c>
      <c r="U353" s="575">
        <f>T353+T354</f>
        <v>1</v>
      </c>
      <c r="V353" s="218" t="b">
        <v>0</v>
      </c>
      <c r="W353" s="213">
        <f>IF(V353=TRUE,$X$350,0)</f>
        <v>0</v>
      </c>
      <c r="Y353" s="221">
        <f>SUM(W353:W354)</f>
        <v>0</v>
      </c>
      <c r="Z353" s="220">
        <f>Y353/1</f>
        <v>0</v>
      </c>
    </row>
    <row r="354" spans="1:26" ht="51.75" customHeight="1" thickTop="1" thickBot="1" x14ac:dyDescent="0.3">
      <c r="A354" s="41" t="s">
        <v>537</v>
      </c>
      <c r="B354" s="73"/>
      <c r="C354" s="73"/>
      <c r="D354" s="101" t="s">
        <v>125</v>
      </c>
      <c r="E354" s="101" t="s">
        <v>126</v>
      </c>
      <c r="F354" s="101" t="s">
        <v>127</v>
      </c>
      <c r="G354" s="90"/>
      <c r="H354" s="82" t="s">
        <v>250</v>
      </c>
      <c r="I354" s="102" t="s">
        <v>550</v>
      </c>
      <c r="J354" s="669" t="s">
        <v>1007</v>
      </c>
      <c r="K354" s="670"/>
      <c r="L354" s="670"/>
      <c r="M354" s="670"/>
      <c r="N354" s="670"/>
      <c r="O354" s="670"/>
      <c r="P354" s="670"/>
      <c r="Q354" s="670"/>
      <c r="R354" s="386"/>
      <c r="S354" s="140"/>
      <c r="T354" s="580">
        <v>0.5</v>
      </c>
      <c r="V354" s="218" t="b">
        <v>0</v>
      </c>
      <c r="W354" s="213">
        <f>IF(V354=TRUE,$X$350,0)</f>
        <v>0</v>
      </c>
    </row>
    <row r="355" spans="1:26" ht="49.5" customHeight="1" thickTop="1" thickBot="1" x14ac:dyDescent="0.3">
      <c r="A355" s="41" t="s">
        <v>123</v>
      </c>
      <c r="B355" s="73"/>
      <c r="C355" s="350"/>
      <c r="D355" s="101"/>
      <c r="E355" s="101" t="s">
        <v>126</v>
      </c>
      <c r="F355" s="101" t="s">
        <v>127</v>
      </c>
      <c r="G355" s="90"/>
      <c r="H355" s="143" t="s">
        <v>160</v>
      </c>
      <c r="I355" s="102" t="s">
        <v>282</v>
      </c>
      <c r="J355" s="954" t="s">
        <v>319</v>
      </c>
      <c r="K355" s="836"/>
      <c r="L355" s="836"/>
      <c r="M355" s="836"/>
      <c r="N355" s="836"/>
      <c r="O355" s="836"/>
      <c r="P355" s="836"/>
      <c r="Q355" s="836"/>
      <c r="R355" s="112"/>
      <c r="S355" s="167"/>
      <c r="V355" s="472" t="b">
        <f>IF(AND(V356=TRUE,V357=TRUE, V358=TRUE),TRUE,FALSE)</f>
        <v>0</v>
      </c>
    </row>
    <row r="356" spans="1:26" ht="41.25" customHeight="1" thickTop="1" thickBot="1" x14ac:dyDescent="0.3">
      <c r="A356" s="41" t="s">
        <v>123</v>
      </c>
      <c r="B356" s="73"/>
      <c r="C356" s="350"/>
      <c r="D356" s="101"/>
      <c r="E356" s="101" t="s">
        <v>126</v>
      </c>
      <c r="F356" s="101" t="s">
        <v>127</v>
      </c>
      <c r="G356" s="90"/>
      <c r="H356" s="143" t="s">
        <v>160</v>
      </c>
      <c r="I356" s="102" t="s">
        <v>629</v>
      </c>
      <c r="J356" s="934" t="s">
        <v>975</v>
      </c>
      <c r="K356" s="934"/>
      <c r="L356" s="934"/>
      <c r="M356" s="934"/>
      <c r="N356" s="934"/>
      <c r="O356" s="934"/>
      <c r="P356" s="934"/>
      <c r="Q356" s="934"/>
      <c r="R356" s="112"/>
      <c r="S356" s="140"/>
      <c r="T356" s="580">
        <f>1/3</f>
        <v>0.33333333333333331</v>
      </c>
      <c r="U356" s="575">
        <f>T356+T357+T358</f>
        <v>1</v>
      </c>
      <c r="V356" s="218" t="b">
        <v>0</v>
      </c>
      <c r="W356" s="213">
        <f>IF(V356=TRUE,$X$356,0)</f>
        <v>0</v>
      </c>
      <c r="X356" s="218">
        <v>0.33333333333333331</v>
      </c>
      <c r="Y356" s="221">
        <f>SUM(W356:W358)</f>
        <v>0</v>
      </c>
      <c r="Z356" s="220">
        <f>Y356/1</f>
        <v>0</v>
      </c>
    </row>
    <row r="357" spans="1:26" ht="49.5" customHeight="1" thickTop="1" thickBot="1" x14ac:dyDescent="0.3">
      <c r="A357" s="41" t="s">
        <v>123</v>
      </c>
      <c r="B357" s="73"/>
      <c r="C357" s="350"/>
      <c r="D357" s="101"/>
      <c r="E357" s="101" t="s">
        <v>126</v>
      </c>
      <c r="F357" s="101" t="s">
        <v>127</v>
      </c>
      <c r="G357" s="90"/>
      <c r="H357" s="143" t="s">
        <v>160</v>
      </c>
      <c r="I357" s="102" t="s">
        <v>631</v>
      </c>
      <c r="J357" s="934" t="s">
        <v>976</v>
      </c>
      <c r="K357" s="934"/>
      <c r="L357" s="934"/>
      <c r="M357" s="934"/>
      <c r="N357" s="934"/>
      <c r="O357" s="934"/>
      <c r="P357" s="934"/>
      <c r="Q357" s="934"/>
      <c r="R357" s="112"/>
      <c r="S357" s="140"/>
      <c r="T357" s="580">
        <f>1/3</f>
        <v>0.33333333333333331</v>
      </c>
      <c r="V357" s="218" t="b">
        <v>0</v>
      </c>
      <c r="W357" s="213">
        <f>IF(V357=TRUE,$X$356,0)</f>
        <v>0</v>
      </c>
    </row>
    <row r="358" spans="1:26" ht="55.5" customHeight="1" thickTop="1" thickBot="1" x14ac:dyDescent="0.3">
      <c r="A358" s="41" t="s">
        <v>123</v>
      </c>
      <c r="B358" s="73"/>
      <c r="C358" s="350"/>
      <c r="D358" s="101"/>
      <c r="E358" s="101" t="s">
        <v>126</v>
      </c>
      <c r="F358" s="101" t="s">
        <v>127</v>
      </c>
      <c r="G358" s="90"/>
      <c r="H358" s="82" t="s">
        <v>160</v>
      </c>
      <c r="I358" s="102" t="s">
        <v>631</v>
      </c>
      <c r="J358" s="878" t="s">
        <v>977</v>
      </c>
      <c r="K358" s="878"/>
      <c r="L358" s="878"/>
      <c r="M358" s="878"/>
      <c r="N358" s="878"/>
      <c r="O358" s="878"/>
      <c r="P358" s="878"/>
      <c r="Q358" s="878"/>
      <c r="R358" s="120"/>
      <c r="S358" s="140"/>
      <c r="T358" s="580">
        <f>1/3</f>
        <v>0.33333333333333331</v>
      </c>
      <c r="V358" s="218" t="b">
        <v>0</v>
      </c>
      <c r="W358" s="213">
        <f>IF(V358=TRUE,$X$356,0)</f>
        <v>0</v>
      </c>
    </row>
    <row r="359" spans="1:26" ht="22.5" customHeight="1" thickTop="1" x14ac:dyDescent="0.25">
      <c r="A359" s="88"/>
      <c r="B359" s="88"/>
      <c r="C359" s="88"/>
      <c r="D359" s="88"/>
      <c r="E359" s="88"/>
      <c r="F359" s="89"/>
      <c r="G359" s="90"/>
      <c r="H359" s="89"/>
      <c r="I359" s="89"/>
      <c r="J359" s="90"/>
      <c r="K359" s="90"/>
      <c r="L359" s="90"/>
      <c r="M359" s="90"/>
      <c r="N359" s="90"/>
      <c r="O359" s="90"/>
      <c r="P359" s="90"/>
      <c r="Q359" s="90"/>
      <c r="R359" s="90"/>
      <c r="S359" s="90"/>
    </row>
    <row r="360" spans="1:26" s="6" customFormat="1" ht="22.5" customHeight="1" thickBot="1" x14ac:dyDescent="0.3">
      <c r="A360" s="26"/>
      <c r="B360" s="26"/>
      <c r="C360" s="26"/>
      <c r="D360" s="26"/>
      <c r="E360" s="26"/>
      <c r="F360" s="27"/>
      <c r="G360" s="28"/>
      <c r="H360" s="653" t="s">
        <v>117</v>
      </c>
      <c r="I360" s="654"/>
      <c r="J360" s="655" t="s">
        <v>224</v>
      </c>
      <c r="K360" s="656"/>
      <c r="L360" s="656"/>
      <c r="M360" s="656"/>
      <c r="N360" s="656"/>
      <c r="O360" s="656"/>
      <c r="P360" s="656"/>
      <c r="Q360" s="656"/>
      <c r="R360" s="656"/>
      <c r="S360" s="657"/>
      <c r="T360" s="578"/>
      <c r="U360" s="577"/>
      <c r="V360" s="376" t="s">
        <v>945</v>
      </c>
      <c r="W360" s="206"/>
      <c r="X360" s="206"/>
      <c r="Y360" s="206"/>
      <c r="Z360" s="208"/>
    </row>
    <row r="361" spans="1:26" s="6" customFormat="1" ht="7.5" customHeight="1" thickTop="1" x14ac:dyDescent="0.25">
      <c r="A361" s="28"/>
      <c r="B361" s="28"/>
      <c r="C361" s="30"/>
      <c r="D361" s="30"/>
      <c r="E361" s="30"/>
      <c r="F361" s="30"/>
      <c r="G361" s="28"/>
      <c r="H361" s="27"/>
      <c r="I361" s="27"/>
      <c r="J361" s="28"/>
      <c r="K361" s="28"/>
      <c r="L361" s="28"/>
      <c r="M361" s="28"/>
      <c r="N361" s="28"/>
      <c r="O361" s="28"/>
      <c r="P361" s="28"/>
      <c r="Q361" s="28"/>
      <c r="R361" s="30"/>
      <c r="S361" s="28"/>
      <c r="T361" s="584"/>
      <c r="U361" s="577"/>
      <c r="V361" s="206"/>
      <c r="W361" s="206"/>
      <c r="X361" s="206"/>
      <c r="Y361" s="206"/>
      <c r="Z361" s="208"/>
    </row>
    <row r="362" spans="1:26" s="6" customFormat="1" ht="90" customHeight="1" thickBot="1" x14ac:dyDescent="0.3">
      <c r="A362" s="28"/>
      <c r="B362" s="28"/>
      <c r="C362" s="30"/>
      <c r="D362" s="30"/>
      <c r="E362" s="30"/>
      <c r="F362" s="30"/>
      <c r="G362" s="28"/>
      <c r="H362" s="658" t="s">
        <v>225</v>
      </c>
      <c r="I362" s="659"/>
      <c r="J362" s="659"/>
      <c r="K362" s="659"/>
      <c r="L362" s="659"/>
      <c r="M362" s="659"/>
      <c r="N362" s="659"/>
      <c r="O362" s="659"/>
      <c r="P362" s="659"/>
      <c r="Q362" s="659"/>
      <c r="R362" s="659"/>
      <c r="S362" s="660"/>
      <c r="T362" s="584"/>
      <c r="U362" s="577"/>
      <c r="V362" s="206"/>
      <c r="W362" s="206"/>
      <c r="X362" s="206"/>
      <c r="Y362" s="206"/>
      <c r="Z362" s="208"/>
    </row>
    <row r="363" spans="1:26" ht="9" customHeight="1" thickTop="1" x14ac:dyDescent="0.25">
      <c r="A363" s="88"/>
      <c r="B363" s="88"/>
      <c r="C363" s="88"/>
      <c r="D363" s="88"/>
      <c r="E363" s="88"/>
      <c r="F363" s="89"/>
      <c r="G363" s="90"/>
      <c r="H363" s="89"/>
      <c r="I363" s="89"/>
      <c r="J363" s="90"/>
      <c r="K363" s="90"/>
      <c r="L363" s="90"/>
      <c r="M363" s="90"/>
      <c r="N363" s="90"/>
      <c r="O363" s="90"/>
      <c r="P363" s="90"/>
      <c r="Q363" s="90"/>
      <c r="R363" s="90"/>
      <c r="S363" s="90"/>
    </row>
    <row r="364" spans="1:26" ht="41.25" customHeight="1" thickBot="1" x14ac:dyDescent="0.3">
      <c r="A364" s="90"/>
      <c r="B364" s="90"/>
      <c r="C364" s="93"/>
      <c r="D364" s="93"/>
      <c r="E364" s="93"/>
      <c r="F364" s="139"/>
      <c r="G364" s="90"/>
      <c r="H364" s="35" t="s">
        <v>120</v>
      </c>
      <c r="I364" s="51" t="s">
        <v>946</v>
      </c>
      <c r="J364" s="36" t="s">
        <v>121</v>
      </c>
      <c r="K364" s="98"/>
      <c r="L364" s="98"/>
      <c r="M364" s="98"/>
      <c r="N364" s="98"/>
      <c r="O364" s="98"/>
      <c r="P364" s="98"/>
      <c r="Q364" s="98"/>
      <c r="R364" s="93"/>
      <c r="S364" s="35" t="s">
        <v>122</v>
      </c>
      <c r="V364" s="210" t="s">
        <v>825</v>
      </c>
      <c r="W364" s="211" t="s">
        <v>826</v>
      </c>
      <c r="X364" s="211" t="s">
        <v>827</v>
      </c>
      <c r="Y364" s="219" t="s">
        <v>841</v>
      </c>
      <c r="Z364" s="226" t="s">
        <v>863</v>
      </c>
    </row>
    <row r="365" spans="1:26" ht="41.25" customHeight="1" thickTop="1" thickBot="1" x14ac:dyDescent="0.3">
      <c r="A365" s="58" t="s">
        <v>123</v>
      </c>
      <c r="B365" s="73"/>
      <c r="C365" s="101" t="s">
        <v>124</v>
      </c>
      <c r="D365" s="101" t="s">
        <v>125</v>
      </c>
      <c r="E365" s="101" t="s">
        <v>126</v>
      </c>
      <c r="F365" s="101" t="s">
        <v>127</v>
      </c>
      <c r="G365" s="90"/>
      <c r="H365" s="82" t="s">
        <v>128</v>
      </c>
      <c r="I365" s="102" t="s">
        <v>144</v>
      </c>
      <c r="J365" s="669" t="s">
        <v>226</v>
      </c>
      <c r="K365" s="670"/>
      <c r="L365" s="670"/>
      <c r="M365" s="670"/>
      <c r="N365" s="670"/>
      <c r="O365" s="670"/>
      <c r="P365" s="670"/>
      <c r="Q365" s="670"/>
      <c r="R365" s="231"/>
      <c r="S365" s="140"/>
      <c r="T365" s="580">
        <v>1</v>
      </c>
      <c r="U365" s="575">
        <f>T365</f>
        <v>1</v>
      </c>
      <c r="V365" s="218" t="b">
        <v>0</v>
      </c>
      <c r="W365" s="213">
        <f>IF(V365=TRUE,$X$365,0)</f>
        <v>0</v>
      </c>
      <c r="X365" s="218">
        <v>1</v>
      </c>
      <c r="Y365" s="221">
        <f>SUM(W365)</f>
        <v>0</v>
      </c>
      <c r="Z365" s="220">
        <f>Y365/1</f>
        <v>0</v>
      </c>
    </row>
    <row r="366" spans="1:26" ht="71.25" customHeight="1" thickTop="1" thickBot="1" x14ac:dyDescent="0.3">
      <c r="A366" s="58" t="s">
        <v>123</v>
      </c>
      <c r="B366" s="73"/>
      <c r="C366" s="101" t="s">
        <v>124</v>
      </c>
      <c r="D366" s="101" t="s">
        <v>125</v>
      </c>
      <c r="E366" s="101" t="s">
        <v>126</v>
      </c>
      <c r="F366" s="101" t="s">
        <v>127</v>
      </c>
      <c r="G366" s="90"/>
      <c r="H366" s="143" t="s">
        <v>131</v>
      </c>
      <c r="I366" s="102" t="s">
        <v>227</v>
      </c>
      <c r="J366" s="663" t="s">
        <v>953</v>
      </c>
      <c r="K366" s="664"/>
      <c r="L366" s="664"/>
      <c r="M366" s="664"/>
      <c r="N366" s="664"/>
      <c r="O366" s="664"/>
      <c r="P366" s="664"/>
      <c r="Q366" s="664"/>
      <c r="R366" s="142"/>
      <c r="S366" s="140"/>
      <c r="T366" s="580">
        <v>1</v>
      </c>
      <c r="U366" s="575">
        <f>T366</f>
        <v>1</v>
      </c>
      <c r="V366" s="218" t="b">
        <v>0</v>
      </c>
      <c r="W366" s="213">
        <f>IF(V366=TRUE,$X$365,0)</f>
        <v>0</v>
      </c>
      <c r="Y366" s="221">
        <f>SUM(W366)</f>
        <v>0</v>
      </c>
      <c r="Z366" s="220">
        <f>Y366/1</f>
        <v>0</v>
      </c>
    </row>
    <row r="367" spans="1:26" ht="51.75" customHeight="1" thickTop="1" thickBot="1" x14ac:dyDescent="0.3">
      <c r="A367" s="58" t="s">
        <v>123</v>
      </c>
      <c r="B367" s="73"/>
      <c r="C367" s="73"/>
      <c r="D367" s="101" t="s">
        <v>125</v>
      </c>
      <c r="E367" s="101" t="s">
        <v>126</v>
      </c>
      <c r="F367" s="101" t="s">
        <v>127</v>
      </c>
      <c r="G367" s="90"/>
      <c r="H367" s="82" t="s">
        <v>250</v>
      </c>
      <c r="I367" s="41" t="s">
        <v>276</v>
      </c>
      <c r="J367" s="663" t="s">
        <v>963</v>
      </c>
      <c r="K367" s="664"/>
      <c r="L367" s="664"/>
      <c r="M367" s="664"/>
      <c r="N367" s="664"/>
      <c r="O367" s="664"/>
      <c r="P367" s="664"/>
      <c r="Q367" s="664"/>
      <c r="R367" s="115"/>
      <c r="S367" s="140"/>
      <c r="T367" s="580">
        <v>0.5</v>
      </c>
      <c r="U367" s="575">
        <f>T367+T368</f>
        <v>1</v>
      </c>
      <c r="V367" s="390" t="b">
        <v>0</v>
      </c>
      <c r="W367" s="213">
        <f>IF(V367=TRUE,$X$367,0)</f>
        <v>0</v>
      </c>
      <c r="X367" s="218">
        <v>0.5</v>
      </c>
      <c r="Y367" s="221">
        <f>SUM(W367:W368)</f>
        <v>0</v>
      </c>
      <c r="Z367" s="220">
        <f>Y367/1</f>
        <v>0</v>
      </c>
    </row>
    <row r="368" spans="1:26" ht="51.75" customHeight="1" thickTop="1" thickBot="1" x14ac:dyDescent="0.3">
      <c r="A368" s="41" t="s">
        <v>537</v>
      </c>
      <c r="B368" s="73"/>
      <c r="C368" s="73"/>
      <c r="D368" s="101" t="s">
        <v>125</v>
      </c>
      <c r="E368" s="101" t="s">
        <v>126</v>
      </c>
      <c r="F368" s="101" t="s">
        <v>127</v>
      </c>
      <c r="G368" s="90"/>
      <c r="H368" s="143" t="s">
        <v>250</v>
      </c>
      <c r="I368" s="102" t="s">
        <v>541</v>
      </c>
      <c r="J368" s="951" t="s">
        <v>1006</v>
      </c>
      <c r="K368" s="951"/>
      <c r="L368" s="951"/>
      <c r="M368" s="951"/>
      <c r="N368" s="951"/>
      <c r="O368" s="951"/>
      <c r="P368" s="951"/>
      <c r="Q368" s="951"/>
      <c r="R368" s="107"/>
      <c r="S368" s="140"/>
      <c r="T368" s="580">
        <v>0.5</v>
      </c>
      <c r="V368" s="390" t="b">
        <v>0</v>
      </c>
      <c r="W368" s="213">
        <f>IF(V368=TRUE,$X$367,0)</f>
        <v>0</v>
      </c>
    </row>
    <row r="369" spans="1:26" ht="51.75" customHeight="1" thickTop="1" thickBot="1" x14ac:dyDescent="0.3">
      <c r="A369" s="58" t="s">
        <v>123</v>
      </c>
      <c r="B369" s="73"/>
      <c r="C369" s="73"/>
      <c r="D369" s="101" t="s">
        <v>125</v>
      </c>
      <c r="E369" s="101" t="s">
        <v>126</v>
      </c>
      <c r="F369" s="101" t="s">
        <v>127</v>
      </c>
      <c r="G369" s="90"/>
      <c r="H369" s="143" t="s">
        <v>160</v>
      </c>
      <c r="I369" s="168" t="s">
        <v>330</v>
      </c>
      <c r="J369" s="689" t="s">
        <v>964</v>
      </c>
      <c r="K369" s="760"/>
      <c r="L369" s="760"/>
      <c r="M369" s="760"/>
      <c r="N369" s="760"/>
      <c r="O369" s="760"/>
      <c r="P369" s="760"/>
      <c r="Q369" s="760"/>
      <c r="R369" s="107"/>
      <c r="S369" s="167"/>
      <c r="V369" s="472" t="b">
        <f>IF(AND(V370=TRUE,V371=TRUE),TRUE,FALSE)</f>
        <v>0</v>
      </c>
    </row>
    <row r="370" spans="1:26" ht="52.5" customHeight="1" thickTop="1" thickBot="1" x14ac:dyDescent="0.3">
      <c r="A370" s="58" t="s">
        <v>123</v>
      </c>
      <c r="B370" s="73"/>
      <c r="C370" s="73"/>
      <c r="D370" s="101" t="s">
        <v>125</v>
      </c>
      <c r="E370" s="101" t="s">
        <v>126</v>
      </c>
      <c r="F370" s="101" t="s">
        <v>127</v>
      </c>
      <c r="G370" s="90"/>
      <c r="H370" s="143" t="s">
        <v>160</v>
      </c>
      <c r="I370" s="169" t="s">
        <v>636</v>
      </c>
      <c r="J370" s="761" t="s">
        <v>965</v>
      </c>
      <c r="K370" s="762"/>
      <c r="L370" s="762"/>
      <c r="M370" s="762"/>
      <c r="N370" s="762"/>
      <c r="O370" s="762"/>
      <c r="P370" s="762"/>
      <c r="Q370" s="762"/>
      <c r="R370" s="93"/>
      <c r="S370" s="140"/>
      <c r="T370" s="580">
        <f>0.5</f>
        <v>0.5</v>
      </c>
      <c r="U370" s="575">
        <f>T370+T371</f>
        <v>1</v>
      </c>
      <c r="V370" s="218" t="b">
        <v>0</v>
      </c>
      <c r="W370" s="213">
        <f>IF(V370=TRUE,$X$370,0)</f>
        <v>0</v>
      </c>
      <c r="X370" s="218">
        <v>0.5</v>
      </c>
      <c r="Y370" s="221">
        <f>SUM(W370:W371)</f>
        <v>0</v>
      </c>
      <c r="Z370" s="220">
        <f>Y370/1</f>
        <v>0</v>
      </c>
    </row>
    <row r="371" spans="1:26" ht="41.25" customHeight="1" thickTop="1" thickBot="1" x14ac:dyDescent="0.3">
      <c r="A371" s="58" t="s">
        <v>123</v>
      </c>
      <c r="B371" s="73"/>
      <c r="C371" s="73"/>
      <c r="D371" s="101" t="s">
        <v>125</v>
      </c>
      <c r="E371" s="101" t="s">
        <v>126</v>
      </c>
      <c r="F371" s="101" t="s">
        <v>127</v>
      </c>
      <c r="G371" s="90"/>
      <c r="H371" s="82" t="s">
        <v>160</v>
      </c>
      <c r="I371" s="114" t="s">
        <v>851</v>
      </c>
      <c r="J371" s="758" t="s">
        <v>966</v>
      </c>
      <c r="K371" s="759"/>
      <c r="L371" s="759"/>
      <c r="M371" s="759"/>
      <c r="N371" s="759"/>
      <c r="O371" s="759"/>
      <c r="P371" s="759"/>
      <c r="Q371" s="759"/>
      <c r="R371" s="110"/>
      <c r="S371" s="140"/>
      <c r="T371" s="580">
        <v>0.5</v>
      </c>
      <c r="V371" s="218" t="b">
        <v>0</v>
      </c>
      <c r="W371" s="213">
        <f>IF(V371=TRUE,$X$370,0)</f>
        <v>0</v>
      </c>
    </row>
    <row r="372" spans="1:26" ht="21.75" customHeight="1" thickTop="1" x14ac:dyDescent="0.25">
      <c r="A372" s="88"/>
      <c r="B372" s="88"/>
      <c r="C372" s="88"/>
      <c r="D372" s="88"/>
      <c r="E372" s="88"/>
      <c r="F372" s="89"/>
      <c r="G372" s="90"/>
      <c r="H372" s="89"/>
      <c r="I372" s="89"/>
      <c r="J372" s="90"/>
      <c r="K372" s="90"/>
      <c r="L372" s="90"/>
      <c r="M372" s="90"/>
      <c r="N372" s="90"/>
      <c r="O372" s="90"/>
      <c r="P372" s="90"/>
      <c r="Q372" s="90"/>
      <c r="R372" s="90"/>
      <c r="S372" s="90"/>
    </row>
    <row r="373" spans="1:26" s="6" customFormat="1" ht="22.5" customHeight="1" thickBot="1" x14ac:dyDescent="0.3">
      <c r="A373" s="26"/>
      <c r="B373" s="26"/>
      <c r="C373" s="26"/>
      <c r="D373" s="26"/>
      <c r="E373" s="26"/>
      <c r="F373" s="27"/>
      <c r="G373" s="28"/>
      <c r="H373" s="653" t="s">
        <v>117</v>
      </c>
      <c r="I373" s="654"/>
      <c r="J373" s="655" t="s">
        <v>228</v>
      </c>
      <c r="K373" s="656"/>
      <c r="L373" s="656"/>
      <c r="M373" s="656"/>
      <c r="N373" s="656"/>
      <c r="O373" s="656"/>
      <c r="P373" s="656"/>
      <c r="Q373" s="656"/>
      <c r="R373" s="656"/>
      <c r="S373" s="657"/>
      <c r="T373" s="584" t="s">
        <v>945</v>
      </c>
      <c r="U373" s="577">
        <f>(U378+U380+U386)/3</f>
        <v>1</v>
      </c>
      <c r="V373" s="206"/>
      <c r="W373" s="206"/>
      <c r="X373" s="206"/>
      <c r="Y373" s="206"/>
      <c r="Z373" s="208"/>
    </row>
    <row r="374" spans="1:26" s="6" customFormat="1" ht="7.5" customHeight="1" thickTop="1" x14ac:dyDescent="0.25">
      <c r="A374" s="28"/>
      <c r="B374" s="28"/>
      <c r="C374" s="30"/>
      <c r="D374" s="30"/>
      <c r="E374" s="30"/>
      <c r="F374" s="81"/>
      <c r="G374" s="28"/>
      <c r="H374" s="27"/>
      <c r="I374" s="27"/>
      <c r="J374" s="28"/>
      <c r="K374" s="28"/>
      <c r="L374" s="28"/>
      <c r="M374" s="28"/>
      <c r="N374" s="28"/>
      <c r="O374" s="28"/>
      <c r="P374" s="28"/>
      <c r="Q374" s="28"/>
      <c r="R374" s="30"/>
      <c r="S374" s="28"/>
      <c r="T374" s="584"/>
      <c r="U374" s="577"/>
      <c r="V374" s="206"/>
      <c r="W374" s="206"/>
      <c r="X374" s="206"/>
      <c r="Y374" s="206"/>
      <c r="Z374" s="208"/>
    </row>
    <row r="375" spans="1:26" s="6" customFormat="1" ht="103.5" customHeight="1" thickBot="1" x14ac:dyDescent="0.3">
      <c r="A375" s="28"/>
      <c r="B375" s="28"/>
      <c r="C375" s="30"/>
      <c r="D375" s="30"/>
      <c r="E375" s="30"/>
      <c r="F375" s="30"/>
      <c r="G375" s="28"/>
      <c r="H375" s="658" t="s">
        <v>229</v>
      </c>
      <c r="I375" s="659"/>
      <c r="J375" s="659"/>
      <c r="K375" s="659"/>
      <c r="L375" s="659"/>
      <c r="M375" s="659"/>
      <c r="N375" s="659"/>
      <c r="O375" s="659"/>
      <c r="P375" s="659"/>
      <c r="Q375" s="659"/>
      <c r="R375" s="659"/>
      <c r="S375" s="660"/>
      <c r="T375" s="584"/>
      <c r="U375" s="577"/>
      <c r="V375" s="206"/>
      <c r="W375" s="206"/>
      <c r="X375" s="206"/>
      <c r="Y375" s="206"/>
      <c r="Z375" s="208"/>
    </row>
    <row r="376" spans="1:26" ht="7.5" customHeight="1" thickTop="1" x14ac:dyDescent="0.25">
      <c r="A376" s="90"/>
      <c r="B376" s="90"/>
      <c r="C376" s="93"/>
      <c r="D376" s="93"/>
      <c r="E376" s="93"/>
      <c r="F376" s="139"/>
      <c r="G376" s="90"/>
      <c r="H376" s="89"/>
      <c r="I376" s="111"/>
      <c r="J376" s="92"/>
      <c r="K376" s="90"/>
      <c r="L376" s="90"/>
      <c r="M376" s="90"/>
      <c r="N376" s="90"/>
      <c r="O376" s="90"/>
      <c r="P376" s="90"/>
      <c r="Q376" s="90"/>
      <c r="R376" s="93"/>
      <c r="S376" s="90"/>
    </row>
    <row r="377" spans="1:26" ht="41.25" customHeight="1" thickBot="1" x14ac:dyDescent="0.3">
      <c r="A377" s="90"/>
      <c r="B377" s="90"/>
      <c r="C377" s="93"/>
      <c r="D377" s="93"/>
      <c r="E377" s="93"/>
      <c r="F377" s="139"/>
      <c r="G377" s="90"/>
      <c r="H377" s="35" t="s">
        <v>120</v>
      </c>
      <c r="I377" s="51" t="s">
        <v>946</v>
      </c>
      <c r="J377" s="36" t="s">
        <v>121</v>
      </c>
      <c r="K377" s="98"/>
      <c r="L377" s="98"/>
      <c r="M377" s="98"/>
      <c r="N377" s="98"/>
      <c r="O377" s="98"/>
      <c r="P377" s="98"/>
      <c r="Q377" s="98"/>
      <c r="R377" s="93"/>
      <c r="S377" s="35" t="s">
        <v>122</v>
      </c>
      <c r="V377" s="210" t="s">
        <v>825</v>
      </c>
      <c r="W377" s="211" t="s">
        <v>826</v>
      </c>
      <c r="X377" s="211" t="s">
        <v>827</v>
      </c>
      <c r="Y377" s="219" t="s">
        <v>840</v>
      </c>
      <c r="Z377" s="226" t="s">
        <v>863</v>
      </c>
    </row>
    <row r="378" spans="1:26" ht="53.25" customHeight="1" thickTop="1" thickBot="1" x14ac:dyDescent="0.3">
      <c r="A378" s="41" t="s">
        <v>123</v>
      </c>
      <c r="B378" s="73"/>
      <c r="C378" s="101" t="s">
        <v>124</v>
      </c>
      <c r="D378" s="101" t="s">
        <v>125</v>
      </c>
      <c r="E378" s="101" t="s">
        <v>126</v>
      </c>
      <c r="F378" s="101" t="s">
        <v>127</v>
      </c>
      <c r="G378" s="90"/>
      <c r="H378" s="82" t="s">
        <v>128</v>
      </c>
      <c r="I378" s="102" t="s">
        <v>152</v>
      </c>
      <c r="J378" s="663" t="s">
        <v>954</v>
      </c>
      <c r="K378" s="664"/>
      <c r="L378" s="664"/>
      <c r="M378" s="664"/>
      <c r="N378" s="664"/>
      <c r="O378" s="664"/>
      <c r="P378" s="664"/>
      <c r="Q378" s="664"/>
      <c r="R378" s="229"/>
      <c r="S378" s="83"/>
      <c r="T378" s="580">
        <v>1</v>
      </c>
      <c r="U378" s="575">
        <f>T378</f>
        <v>1</v>
      </c>
      <c r="V378" s="218" t="b">
        <v>0</v>
      </c>
      <c r="W378" s="213">
        <f>IF(V378=TRUE,$X$378,0)</f>
        <v>0</v>
      </c>
      <c r="X378" s="218">
        <v>1</v>
      </c>
      <c r="Y378" s="221">
        <f>SUM(W378)</f>
        <v>0</v>
      </c>
      <c r="Z378" s="220">
        <f>Y378/1</f>
        <v>0</v>
      </c>
    </row>
    <row r="379" spans="1:26" ht="41.25" customHeight="1" thickTop="1" thickBot="1" x14ac:dyDescent="0.3">
      <c r="A379" s="41" t="s">
        <v>402</v>
      </c>
      <c r="B379" s="73"/>
      <c r="C379" s="101" t="s">
        <v>124</v>
      </c>
      <c r="D379" s="101" t="s">
        <v>125</v>
      </c>
      <c r="E379" s="101" t="s">
        <v>126</v>
      </c>
      <c r="F379" s="101" t="s">
        <v>127</v>
      </c>
      <c r="G379" s="90"/>
      <c r="H379" s="143" t="s">
        <v>131</v>
      </c>
      <c r="I379" s="102" t="s">
        <v>230</v>
      </c>
      <c r="J379" s="688" t="s">
        <v>854</v>
      </c>
      <c r="K379" s="760"/>
      <c r="L379" s="760"/>
      <c r="M379" s="760"/>
      <c r="N379" s="760"/>
      <c r="O379" s="760"/>
      <c r="P379" s="760"/>
      <c r="Q379" s="760"/>
      <c r="R379" s="112"/>
      <c r="S379" s="78"/>
      <c r="V379" s="472" t="b">
        <f>IF(AND(V380=TRUE,V381=TRUE,V382=TRUE,V383=TRUE,V384=TRUE),TRUE,FALSE)</f>
        <v>0</v>
      </c>
    </row>
    <row r="380" spans="1:26" ht="53.25" customHeight="1" thickTop="1" thickBot="1" x14ac:dyDescent="0.3">
      <c r="A380" s="41" t="s">
        <v>402</v>
      </c>
      <c r="B380" s="73"/>
      <c r="C380" s="101" t="s">
        <v>124</v>
      </c>
      <c r="D380" s="101" t="s">
        <v>125</v>
      </c>
      <c r="E380" s="101" t="s">
        <v>126</v>
      </c>
      <c r="F380" s="101" t="s">
        <v>127</v>
      </c>
      <c r="G380" s="90"/>
      <c r="H380" s="143" t="s">
        <v>131</v>
      </c>
      <c r="I380" s="114" t="s">
        <v>855</v>
      </c>
      <c r="J380" s="900" t="s">
        <v>989</v>
      </c>
      <c r="K380" s="901"/>
      <c r="L380" s="901"/>
      <c r="M380" s="901"/>
      <c r="N380" s="901"/>
      <c r="O380" s="901"/>
      <c r="P380" s="901"/>
      <c r="Q380" s="901"/>
      <c r="R380" s="112"/>
      <c r="S380" s="83"/>
      <c r="T380" s="580">
        <f t="shared" ref="T380:T385" si="21">1/6</f>
        <v>0.16666666666666666</v>
      </c>
      <c r="U380" s="575">
        <f>T380+T381+T382+T383+U381+T384+T385</f>
        <v>0.99999999999999989</v>
      </c>
      <c r="V380" s="218" t="b">
        <v>0</v>
      </c>
      <c r="W380" s="213">
        <f t="shared" ref="W380:W385" si="22">IF(V380=TRUE,$X$380,0)</f>
        <v>0</v>
      </c>
      <c r="X380" s="218">
        <v>0.16666666666666666</v>
      </c>
      <c r="Y380" s="221">
        <f>SUM(W380:W385)</f>
        <v>0</v>
      </c>
      <c r="Z380" s="220">
        <f>Y380/1</f>
        <v>0</v>
      </c>
    </row>
    <row r="381" spans="1:26" ht="45.75" customHeight="1" thickTop="1" thickBot="1" x14ac:dyDescent="0.3">
      <c r="A381" s="41" t="s">
        <v>402</v>
      </c>
      <c r="B381" s="73"/>
      <c r="C381" s="101" t="s">
        <v>124</v>
      </c>
      <c r="D381" s="101" t="s">
        <v>125</v>
      </c>
      <c r="E381" s="101" t="s">
        <v>126</v>
      </c>
      <c r="F381" s="101" t="s">
        <v>127</v>
      </c>
      <c r="G381" s="90"/>
      <c r="H381" s="82" t="s">
        <v>131</v>
      </c>
      <c r="I381" s="114" t="s">
        <v>856</v>
      </c>
      <c r="J381" s="900" t="s">
        <v>990</v>
      </c>
      <c r="K381" s="901"/>
      <c r="L381" s="901"/>
      <c r="M381" s="901"/>
      <c r="N381" s="901"/>
      <c r="O381" s="901"/>
      <c r="P381" s="901"/>
      <c r="Q381" s="901"/>
      <c r="R381" s="112"/>
      <c r="S381" s="83"/>
      <c r="T381" s="580">
        <f t="shared" si="21"/>
        <v>0.16666666666666666</v>
      </c>
      <c r="V381" s="218" t="b">
        <v>0</v>
      </c>
      <c r="W381" s="213">
        <f t="shared" si="22"/>
        <v>0</v>
      </c>
    </row>
    <row r="382" spans="1:26" ht="41.25" customHeight="1" thickTop="1" thickBot="1" x14ac:dyDescent="0.3">
      <c r="A382" s="41" t="s">
        <v>402</v>
      </c>
      <c r="B382" s="73"/>
      <c r="C382" s="116"/>
      <c r="D382" s="101" t="s">
        <v>125</v>
      </c>
      <c r="E382" s="101" t="s">
        <v>126</v>
      </c>
      <c r="F382" s="101" t="s">
        <v>127</v>
      </c>
      <c r="G382" s="90"/>
      <c r="H382" s="143" t="s">
        <v>131</v>
      </c>
      <c r="I382" s="114" t="s">
        <v>857</v>
      </c>
      <c r="J382" s="701" t="s">
        <v>995</v>
      </c>
      <c r="K382" s="827"/>
      <c r="L382" s="827"/>
      <c r="M382" s="827"/>
      <c r="N382" s="827"/>
      <c r="O382" s="827"/>
      <c r="P382" s="827"/>
      <c r="Q382" s="827"/>
      <c r="R382" s="112"/>
      <c r="S382" s="83"/>
      <c r="T382" s="580">
        <f t="shared" si="21"/>
        <v>0.16666666666666666</v>
      </c>
      <c r="V382" s="218" t="b">
        <v>0</v>
      </c>
      <c r="W382" s="213">
        <f t="shared" si="22"/>
        <v>0</v>
      </c>
    </row>
    <row r="383" spans="1:26" ht="51" customHeight="1" thickTop="1" thickBot="1" x14ac:dyDescent="0.3">
      <c r="A383" s="41" t="s">
        <v>402</v>
      </c>
      <c r="B383" s="73"/>
      <c r="C383" s="101" t="s">
        <v>124</v>
      </c>
      <c r="D383" s="101" t="s">
        <v>125</v>
      </c>
      <c r="E383" s="101" t="s">
        <v>126</v>
      </c>
      <c r="F383" s="101" t="s">
        <v>127</v>
      </c>
      <c r="G383" s="90"/>
      <c r="H383" s="143" t="s">
        <v>131</v>
      </c>
      <c r="I383" s="114" t="s">
        <v>858</v>
      </c>
      <c r="J383" s="900" t="s">
        <v>991</v>
      </c>
      <c r="K383" s="901"/>
      <c r="L383" s="901"/>
      <c r="M383" s="901"/>
      <c r="N383" s="901"/>
      <c r="O383" s="901"/>
      <c r="P383" s="901"/>
      <c r="Q383" s="901"/>
      <c r="R383" s="112"/>
      <c r="S383" s="83"/>
      <c r="T383" s="580">
        <f t="shared" si="21"/>
        <v>0.16666666666666666</v>
      </c>
      <c r="V383" s="218" t="b">
        <v>0</v>
      </c>
      <c r="W383" s="213">
        <f t="shared" si="22"/>
        <v>0</v>
      </c>
    </row>
    <row r="384" spans="1:26" ht="41.25" customHeight="1" thickTop="1" thickBot="1" x14ac:dyDescent="0.3">
      <c r="A384" s="41" t="s">
        <v>402</v>
      </c>
      <c r="B384" s="73"/>
      <c r="C384" s="101" t="s">
        <v>124</v>
      </c>
      <c r="D384" s="101" t="s">
        <v>125</v>
      </c>
      <c r="E384" s="101" t="s">
        <v>126</v>
      </c>
      <c r="F384" s="101" t="s">
        <v>127</v>
      </c>
      <c r="G384" s="90"/>
      <c r="H384" s="82" t="s">
        <v>131</v>
      </c>
      <c r="I384" s="169" t="s">
        <v>992</v>
      </c>
      <c r="J384" s="902" t="s">
        <v>993</v>
      </c>
      <c r="K384" s="903"/>
      <c r="L384" s="903"/>
      <c r="M384" s="903"/>
      <c r="N384" s="903"/>
      <c r="O384" s="903"/>
      <c r="P384" s="903"/>
      <c r="Q384" s="903"/>
      <c r="R384" s="120"/>
      <c r="S384" s="83"/>
      <c r="T384" s="580">
        <f t="shared" si="21"/>
        <v>0.16666666666666666</v>
      </c>
      <c r="V384" s="218" t="b">
        <v>0</v>
      </c>
      <c r="W384" s="213">
        <f t="shared" si="22"/>
        <v>0</v>
      </c>
    </row>
    <row r="385" spans="1:26" ht="47.25" customHeight="1" thickTop="1" thickBot="1" x14ac:dyDescent="0.3">
      <c r="A385" s="41" t="s">
        <v>402</v>
      </c>
      <c r="B385" s="73"/>
      <c r="C385" s="116"/>
      <c r="D385" s="101" t="s">
        <v>125</v>
      </c>
      <c r="E385" s="101" t="s">
        <v>126</v>
      </c>
      <c r="F385" s="101" t="s">
        <v>127</v>
      </c>
      <c r="G385" s="90"/>
      <c r="H385" s="82" t="s">
        <v>131</v>
      </c>
      <c r="I385" s="102" t="s">
        <v>380</v>
      </c>
      <c r="J385" s="663" t="s">
        <v>994</v>
      </c>
      <c r="K385" s="664"/>
      <c r="L385" s="664"/>
      <c r="M385" s="664"/>
      <c r="N385" s="664"/>
      <c r="O385" s="664"/>
      <c r="P385" s="664"/>
      <c r="Q385" s="664"/>
      <c r="R385" s="386"/>
      <c r="S385" s="83"/>
      <c r="T385" s="580">
        <f t="shared" si="21"/>
        <v>0.16666666666666666</v>
      </c>
      <c r="V385" s="218" t="b">
        <v>0</v>
      </c>
      <c r="W385" s="213">
        <f t="shared" si="22"/>
        <v>0</v>
      </c>
    </row>
    <row r="386" spans="1:26" ht="47.25" customHeight="1" thickTop="1" thickBot="1" x14ac:dyDescent="0.3">
      <c r="A386" s="41" t="s">
        <v>537</v>
      </c>
      <c r="B386" s="73"/>
      <c r="C386" s="73"/>
      <c r="D386" s="101" t="s">
        <v>125</v>
      </c>
      <c r="E386" s="101" t="s">
        <v>126</v>
      </c>
      <c r="F386" s="101" t="s">
        <v>127</v>
      </c>
      <c r="G386" s="90"/>
      <c r="H386" s="82" t="s">
        <v>250</v>
      </c>
      <c r="I386" s="102" t="s">
        <v>616</v>
      </c>
      <c r="J386" s="663" t="s">
        <v>1005</v>
      </c>
      <c r="K386" s="664"/>
      <c r="L386" s="664"/>
      <c r="M386" s="664"/>
      <c r="N386" s="664"/>
      <c r="O386" s="664"/>
      <c r="P386" s="664"/>
      <c r="Q386" s="664"/>
      <c r="R386" s="386"/>
      <c r="S386" s="83"/>
      <c r="T386" s="580">
        <v>0.5</v>
      </c>
      <c r="U386" s="575">
        <f>T386+T387</f>
        <v>1</v>
      </c>
      <c r="V386" s="218" t="b">
        <v>0</v>
      </c>
      <c r="W386" s="213">
        <f>IF(V386=TRUE,$X$386,0)</f>
        <v>0</v>
      </c>
      <c r="X386" s="218">
        <v>0.5</v>
      </c>
      <c r="Y386" s="221">
        <f>SUM(W386:W387)</f>
        <v>0</v>
      </c>
      <c r="Z386" s="220">
        <f>Y386/1</f>
        <v>0</v>
      </c>
    </row>
    <row r="387" spans="1:26" ht="47.25" customHeight="1" thickTop="1" thickBot="1" x14ac:dyDescent="0.3">
      <c r="A387" s="41" t="s">
        <v>537</v>
      </c>
      <c r="B387" s="73"/>
      <c r="C387" s="73"/>
      <c r="D387" s="101" t="s">
        <v>125</v>
      </c>
      <c r="E387" s="101" t="s">
        <v>126</v>
      </c>
      <c r="F387" s="101" t="s">
        <v>127</v>
      </c>
      <c r="G387" s="90"/>
      <c r="H387" s="82" t="s">
        <v>250</v>
      </c>
      <c r="I387" s="102" t="s">
        <v>542</v>
      </c>
      <c r="J387" s="951" t="s">
        <v>1004</v>
      </c>
      <c r="K387" s="951"/>
      <c r="L387" s="951"/>
      <c r="M387" s="951"/>
      <c r="N387" s="951"/>
      <c r="O387" s="951"/>
      <c r="P387" s="951"/>
      <c r="Q387" s="951"/>
      <c r="R387" s="386"/>
      <c r="S387" s="83"/>
      <c r="T387" s="580">
        <v>0.5</v>
      </c>
      <c r="V387" s="218" t="b">
        <v>0</v>
      </c>
      <c r="W387" s="213">
        <f>IF(V387=TRUE,$X$386,0)</f>
        <v>0</v>
      </c>
    </row>
    <row r="388" spans="1:26" ht="22.5" customHeight="1" thickTop="1" x14ac:dyDescent="0.25">
      <c r="A388" s="88"/>
      <c r="B388" s="88"/>
      <c r="C388" s="88"/>
      <c r="D388" s="88"/>
      <c r="E388" s="88"/>
      <c r="F388" s="89"/>
      <c r="G388" s="90"/>
      <c r="H388" s="89"/>
      <c r="I388" s="89"/>
      <c r="J388" s="90"/>
      <c r="K388" s="90"/>
      <c r="L388" s="90"/>
      <c r="M388" s="90"/>
      <c r="N388" s="90"/>
      <c r="O388" s="90"/>
      <c r="P388" s="90"/>
      <c r="Q388" s="90"/>
      <c r="R388" s="90"/>
      <c r="S388" s="90"/>
    </row>
    <row r="389" spans="1:26" s="6" customFormat="1" ht="30" customHeight="1" thickBot="1" x14ac:dyDescent="0.3">
      <c r="A389" s="28"/>
      <c r="B389" s="28"/>
      <c r="C389" s="30"/>
      <c r="D389" s="30"/>
      <c r="E389" s="30"/>
      <c r="F389" s="30"/>
      <c r="G389" s="28"/>
      <c r="H389" s="665" t="s">
        <v>231</v>
      </c>
      <c r="I389" s="665"/>
      <c r="J389" s="665"/>
      <c r="K389" s="665"/>
      <c r="L389" s="665"/>
      <c r="M389" s="665"/>
      <c r="N389" s="665"/>
      <c r="O389" s="665"/>
      <c r="P389" s="665"/>
      <c r="Q389" s="665"/>
      <c r="R389" s="665"/>
      <c r="S389" s="666"/>
      <c r="T389" s="584"/>
      <c r="U389" s="577"/>
      <c r="V389" s="206"/>
      <c r="W389" s="206"/>
      <c r="X389" s="206"/>
      <c r="Y389" s="206"/>
      <c r="Z389" s="208"/>
    </row>
    <row r="390" spans="1:26" s="6" customFormat="1" ht="7.5" customHeight="1" thickTop="1" x14ac:dyDescent="0.25">
      <c r="A390" s="28"/>
      <c r="B390" s="28"/>
      <c r="C390" s="30"/>
      <c r="D390" s="30"/>
      <c r="E390" s="30"/>
      <c r="F390" s="30"/>
      <c r="G390" s="28"/>
      <c r="H390" s="27"/>
      <c r="I390" s="50"/>
      <c r="J390" s="28"/>
      <c r="K390" s="28"/>
      <c r="L390" s="28"/>
      <c r="M390" s="28"/>
      <c r="N390" s="28"/>
      <c r="O390" s="28"/>
      <c r="P390" s="28"/>
      <c r="Q390" s="28"/>
      <c r="R390" s="28"/>
      <c r="S390" s="28"/>
      <c r="T390" s="584"/>
      <c r="U390" s="577"/>
      <c r="V390" s="206"/>
      <c r="W390" s="206"/>
      <c r="X390" s="206"/>
      <c r="Y390" s="206"/>
      <c r="Z390" s="208"/>
    </row>
    <row r="391" spans="1:26" s="6" customFormat="1" ht="104.25" customHeight="1" thickBot="1" x14ac:dyDescent="0.3">
      <c r="A391" s="28"/>
      <c r="B391" s="28"/>
      <c r="C391" s="30"/>
      <c r="D391" s="30"/>
      <c r="E391" s="30"/>
      <c r="F391" s="30"/>
      <c r="G391" s="28"/>
      <c r="H391" s="651" t="s">
        <v>232</v>
      </c>
      <c r="I391" s="651"/>
      <c r="J391" s="651"/>
      <c r="K391" s="651"/>
      <c r="L391" s="651"/>
      <c r="M391" s="651"/>
      <c r="N391" s="651"/>
      <c r="O391" s="651"/>
      <c r="P391" s="651"/>
      <c r="Q391" s="651"/>
      <c r="R391" s="651"/>
      <c r="S391" s="652"/>
      <c r="T391" s="584"/>
      <c r="U391" s="577"/>
      <c r="V391" s="206"/>
      <c r="W391" s="206"/>
      <c r="X391" s="206"/>
      <c r="Y391" s="206"/>
      <c r="Z391" s="208"/>
    </row>
    <row r="392" spans="1:26" s="6" customFormat="1" ht="7.5" customHeight="1" thickTop="1" x14ac:dyDescent="0.25">
      <c r="A392" s="28"/>
      <c r="B392" s="28"/>
      <c r="C392" s="30"/>
      <c r="D392" s="30"/>
      <c r="E392" s="30"/>
      <c r="F392" s="81"/>
      <c r="G392" s="28"/>
      <c r="H392" s="27"/>
      <c r="I392" s="50"/>
      <c r="J392" s="28"/>
      <c r="K392" s="28"/>
      <c r="L392" s="28"/>
      <c r="M392" s="28"/>
      <c r="N392" s="28"/>
      <c r="O392" s="28"/>
      <c r="P392" s="28"/>
      <c r="Q392" s="28"/>
      <c r="R392" s="30"/>
      <c r="S392" s="28"/>
      <c r="T392" s="584"/>
      <c r="U392" s="577"/>
      <c r="V392" s="206"/>
      <c r="W392" s="206"/>
      <c r="X392" s="206"/>
      <c r="Y392" s="206"/>
      <c r="Z392" s="208"/>
    </row>
    <row r="393" spans="1:26" s="6" customFormat="1" ht="22.5" customHeight="1" thickBot="1" x14ac:dyDescent="0.3">
      <c r="A393" s="28"/>
      <c r="B393" s="28"/>
      <c r="C393" s="30"/>
      <c r="D393" s="30"/>
      <c r="E393" s="30"/>
      <c r="F393" s="30"/>
      <c r="G393" s="28"/>
      <c r="H393" s="653" t="s">
        <v>117</v>
      </c>
      <c r="I393" s="654"/>
      <c r="J393" s="655" t="s">
        <v>233</v>
      </c>
      <c r="K393" s="656"/>
      <c r="L393" s="656"/>
      <c r="M393" s="656"/>
      <c r="N393" s="656"/>
      <c r="O393" s="656"/>
      <c r="P393" s="656"/>
      <c r="Q393" s="656"/>
      <c r="R393" s="656"/>
      <c r="S393" s="657"/>
      <c r="T393" s="584" t="s">
        <v>945</v>
      </c>
      <c r="U393" s="577">
        <f>(U398+U400+U404+U406)/4</f>
        <v>1</v>
      </c>
      <c r="V393" s="206"/>
      <c r="W393" s="206"/>
      <c r="X393" s="206"/>
      <c r="Y393" s="206"/>
      <c r="Z393" s="208"/>
    </row>
    <row r="394" spans="1:26" s="6" customFormat="1" ht="7.5" customHeight="1" thickTop="1" x14ac:dyDescent="0.25">
      <c r="A394" s="28"/>
      <c r="B394" s="28"/>
      <c r="C394" s="30"/>
      <c r="D394" s="30"/>
      <c r="E394" s="30"/>
      <c r="F394" s="30"/>
      <c r="G394" s="28"/>
      <c r="H394" s="27"/>
      <c r="I394" s="50"/>
      <c r="J394" s="28"/>
      <c r="K394" s="28"/>
      <c r="L394" s="28"/>
      <c r="M394" s="28"/>
      <c r="N394" s="28"/>
      <c r="O394" s="28"/>
      <c r="P394" s="28"/>
      <c r="Q394" s="28"/>
      <c r="R394" s="28"/>
      <c r="S394" s="28"/>
      <c r="T394" s="584"/>
      <c r="U394" s="577"/>
      <c r="V394" s="206"/>
      <c r="W394" s="206"/>
      <c r="X394" s="206"/>
      <c r="Y394" s="206"/>
      <c r="Z394" s="208"/>
    </row>
    <row r="395" spans="1:26" s="6" customFormat="1" ht="219" customHeight="1" thickBot="1" x14ac:dyDescent="0.3">
      <c r="A395" s="28"/>
      <c r="B395" s="28"/>
      <c r="C395" s="30"/>
      <c r="D395" s="30"/>
      <c r="E395" s="30"/>
      <c r="F395" s="30"/>
      <c r="G395" s="28"/>
      <c r="H395" s="658" t="s">
        <v>234</v>
      </c>
      <c r="I395" s="659"/>
      <c r="J395" s="659"/>
      <c r="K395" s="659"/>
      <c r="L395" s="659"/>
      <c r="M395" s="659"/>
      <c r="N395" s="659"/>
      <c r="O395" s="659"/>
      <c r="P395" s="659"/>
      <c r="Q395" s="659"/>
      <c r="R395" s="659"/>
      <c r="S395" s="660"/>
      <c r="T395" s="584"/>
      <c r="U395" s="577"/>
      <c r="V395" s="206"/>
      <c r="W395" s="206"/>
      <c r="X395" s="206"/>
      <c r="Y395" s="206"/>
      <c r="Z395" s="208"/>
    </row>
    <row r="396" spans="1:26" s="6" customFormat="1" ht="7.5" customHeight="1" thickTop="1" x14ac:dyDescent="0.25">
      <c r="A396" s="28"/>
      <c r="B396" s="28"/>
      <c r="C396" s="30"/>
      <c r="D396" s="30"/>
      <c r="E396" s="30"/>
      <c r="F396" s="30"/>
      <c r="G396" s="28"/>
      <c r="H396" s="34"/>
      <c r="I396" s="240"/>
      <c r="J396" s="240"/>
      <c r="K396" s="240"/>
      <c r="L396" s="240"/>
      <c r="M396" s="240"/>
      <c r="N396" s="240"/>
      <c r="O396" s="240"/>
      <c r="P396" s="240"/>
      <c r="Q396" s="240"/>
      <c r="R396" s="240"/>
      <c r="S396" s="240"/>
      <c r="T396" s="584"/>
      <c r="U396" s="577"/>
      <c r="V396" s="206"/>
      <c r="W396" s="206"/>
      <c r="X396" s="206"/>
      <c r="Y396" s="206"/>
      <c r="Z396" s="208"/>
    </row>
    <row r="397" spans="1:26" ht="41.25" customHeight="1" thickBot="1" x14ac:dyDescent="0.3">
      <c r="A397" s="90"/>
      <c r="B397" s="90"/>
      <c r="C397" s="93"/>
      <c r="D397" s="93"/>
      <c r="E397" s="93"/>
      <c r="F397" s="126"/>
      <c r="G397" s="126"/>
      <c r="H397" s="35" t="s">
        <v>120</v>
      </c>
      <c r="I397" s="51" t="s">
        <v>946</v>
      </c>
      <c r="J397" s="36" t="s">
        <v>121</v>
      </c>
      <c r="K397" s="98"/>
      <c r="L397" s="98"/>
      <c r="M397" s="98"/>
      <c r="N397" s="98"/>
      <c r="O397" s="98"/>
      <c r="P397" s="98"/>
      <c r="Q397" s="98"/>
      <c r="R397" s="93"/>
      <c r="S397" s="35" t="s">
        <v>122</v>
      </c>
      <c r="V397" s="210" t="s">
        <v>825</v>
      </c>
      <c r="W397" s="211" t="s">
        <v>826</v>
      </c>
      <c r="X397" s="211" t="s">
        <v>827</v>
      </c>
      <c r="Y397" s="219" t="s">
        <v>842</v>
      </c>
      <c r="Z397" s="226" t="s">
        <v>863</v>
      </c>
    </row>
    <row r="398" spans="1:26" ht="41.25" customHeight="1" thickTop="1" thickBot="1" x14ac:dyDescent="0.3">
      <c r="A398" s="58" t="s">
        <v>123</v>
      </c>
      <c r="B398" s="73"/>
      <c r="C398" s="101" t="s">
        <v>124</v>
      </c>
      <c r="D398" s="101" t="s">
        <v>125</v>
      </c>
      <c r="E398" s="101" t="s">
        <v>126</v>
      </c>
      <c r="F398" s="101" t="s">
        <v>127</v>
      </c>
      <c r="G398" s="126"/>
      <c r="H398" s="85" t="s">
        <v>128</v>
      </c>
      <c r="I398" s="144" t="s">
        <v>158</v>
      </c>
      <c r="J398" s="661" t="s">
        <v>235</v>
      </c>
      <c r="K398" s="756"/>
      <c r="L398" s="756"/>
      <c r="M398" s="756"/>
      <c r="N398" s="756"/>
      <c r="O398" s="756"/>
      <c r="P398" s="756"/>
      <c r="Q398" s="756"/>
      <c r="R398" s="145"/>
      <c r="S398" s="140"/>
      <c r="T398" s="580">
        <v>1</v>
      </c>
      <c r="U398" s="575">
        <f>T398</f>
        <v>1</v>
      </c>
      <c r="V398" s="218" t="b">
        <v>0</v>
      </c>
      <c r="W398" s="213">
        <f>IF(V398=TRUE,$X$398,0)</f>
        <v>0</v>
      </c>
      <c r="X398" s="218">
        <v>1</v>
      </c>
      <c r="Y398" s="221">
        <f>SUM(W398)</f>
        <v>0</v>
      </c>
      <c r="Z398" s="220">
        <f>Y398/1</f>
        <v>0</v>
      </c>
    </row>
    <row r="399" spans="1:26" ht="41.25" customHeight="1" thickTop="1" thickBot="1" x14ac:dyDescent="0.3">
      <c r="A399" s="58" t="s">
        <v>347</v>
      </c>
      <c r="B399" s="90"/>
      <c r="C399" s="101" t="s">
        <v>124</v>
      </c>
      <c r="D399" s="101" t="s">
        <v>125</v>
      </c>
      <c r="E399" s="101" t="s">
        <v>126</v>
      </c>
      <c r="F399" s="101" t="s">
        <v>127</v>
      </c>
      <c r="G399" s="126"/>
      <c r="H399" s="150" t="s">
        <v>131</v>
      </c>
      <c r="I399" s="144" t="s">
        <v>381</v>
      </c>
      <c r="J399" s="681" t="s">
        <v>382</v>
      </c>
      <c r="K399" s="766"/>
      <c r="L399" s="766"/>
      <c r="M399" s="766"/>
      <c r="N399" s="766"/>
      <c r="O399" s="766"/>
      <c r="P399" s="766"/>
      <c r="Q399" s="766"/>
      <c r="R399" s="130"/>
      <c r="S399" s="131"/>
      <c r="V399" s="472" t="b">
        <f>IF(AND(V400=TRUE,V401=TRUE,V402=TRUE,V403=TRUE),TRUE,FALSE)</f>
        <v>0</v>
      </c>
    </row>
    <row r="400" spans="1:26" ht="41.25" customHeight="1" thickTop="1" thickBot="1" x14ac:dyDescent="0.3">
      <c r="A400" s="58" t="s">
        <v>347</v>
      </c>
      <c r="B400" s="73"/>
      <c r="C400" s="101" t="s">
        <v>124</v>
      </c>
      <c r="D400" s="101" t="s">
        <v>125</v>
      </c>
      <c r="E400" s="101" t="s">
        <v>126</v>
      </c>
      <c r="F400" s="101" t="s">
        <v>127</v>
      </c>
      <c r="G400" s="126"/>
      <c r="H400" s="150" t="s">
        <v>131</v>
      </c>
      <c r="I400" s="132" t="s">
        <v>383</v>
      </c>
      <c r="J400" s="671" t="s">
        <v>384</v>
      </c>
      <c r="K400" s="769"/>
      <c r="L400" s="769"/>
      <c r="M400" s="769"/>
      <c r="N400" s="769"/>
      <c r="O400" s="769"/>
      <c r="P400" s="769"/>
      <c r="Q400" s="769"/>
      <c r="R400" s="126"/>
      <c r="S400" s="140"/>
      <c r="T400" s="580">
        <f>1/4</f>
        <v>0.25</v>
      </c>
      <c r="U400" s="575">
        <f>T400+T401+T402+T403</f>
        <v>1</v>
      </c>
      <c r="V400" s="218" t="b">
        <v>0</v>
      </c>
      <c r="W400" s="213">
        <f>IF(V400=TRUE,$X$400,0)</f>
        <v>0</v>
      </c>
      <c r="X400" s="218">
        <v>0.25</v>
      </c>
      <c r="Y400" s="221">
        <f>SUM(W400:W403)</f>
        <v>0</v>
      </c>
      <c r="Z400" s="220">
        <f>Y400/1</f>
        <v>0</v>
      </c>
    </row>
    <row r="401" spans="1:26" ht="41.25" customHeight="1" thickTop="1" thickBot="1" x14ac:dyDescent="0.3">
      <c r="A401" s="58" t="s">
        <v>347</v>
      </c>
      <c r="B401" s="73"/>
      <c r="C401" s="101" t="s">
        <v>124</v>
      </c>
      <c r="D401" s="101" t="s">
        <v>125</v>
      </c>
      <c r="E401" s="101" t="s">
        <v>126</v>
      </c>
      <c r="F401" s="101" t="s">
        <v>127</v>
      </c>
      <c r="G401" s="126"/>
      <c r="H401" s="150" t="s">
        <v>131</v>
      </c>
      <c r="I401" s="132" t="s">
        <v>385</v>
      </c>
      <c r="J401" s="671" t="s">
        <v>386</v>
      </c>
      <c r="K401" s="769"/>
      <c r="L401" s="769"/>
      <c r="M401" s="769"/>
      <c r="N401" s="769"/>
      <c r="O401" s="769"/>
      <c r="P401" s="769"/>
      <c r="Q401" s="769"/>
      <c r="R401" s="126"/>
      <c r="S401" s="140"/>
      <c r="T401" s="580">
        <f>1/4</f>
        <v>0.25</v>
      </c>
      <c r="V401" s="218" t="b">
        <v>0</v>
      </c>
      <c r="W401" s="213">
        <f>IF(V401=TRUE,$X$400,0)</f>
        <v>0</v>
      </c>
    </row>
    <row r="402" spans="1:26" ht="41.25" customHeight="1" thickTop="1" thickBot="1" x14ac:dyDescent="0.3">
      <c r="A402" s="58" t="s">
        <v>347</v>
      </c>
      <c r="B402" s="73"/>
      <c r="C402" s="101" t="s">
        <v>124</v>
      </c>
      <c r="D402" s="101" t="s">
        <v>125</v>
      </c>
      <c r="E402" s="101" t="s">
        <v>126</v>
      </c>
      <c r="F402" s="101" t="s">
        <v>127</v>
      </c>
      <c r="G402" s="126"/>
      <c r="H402" s="150" t="s">
        <v>131</v>
      </c>
      <c r="I402" s="132" t="s">
        <v>387</v>
      </c>
      <c r="J402" s="671" t="s">
        <v>388</v>
      </c>
      <c r="K402" s="769"/>
      <c r="L402" s="769"/>
      <c r="M402" s="769"/>
      <c r="N402" s="769"/>
      <c r="O402" s="769"/>
      <c r="P402" s="769"/>
      <c r="Q402" s="769"/>
      <c r="R402" s="126"/>
      <c r="S402" s="140"/>
      <c r="T402" s="580">
        <f>1/4</f>
        <v>0.25</v>
      </c>
      <c r="V402" s="218" t="b">
        <v>0</v>
      </c>
      <c r="W402" s="213">
        <f>IF(V402=TRUE,$X$400,0)</f>
        <v>0</v>
      </c>
    </row>
    <row r="403" spans="1:26" ht="41.25" customHeight="1" thickTop="1" thickBot="1" x14ac:dyDescent="0.3">
      <c r="A403" s="58" t="s">
        <v>347</v>
      </c>
      <c r="B403" s="73"/>
      <c r="C403" s="101" t="s">
        <v>124</v>
      </c>
      <c r="D403" s="101" t="s">
        <v>125</v>
      </c>
      <c r="E403" s="101" t="s">
        <v>126</v>
      </c>
      <c r="F403" s="101" t="s">
        <v>127</v>
      </c>
      <c r="G403" s="126"/>
      <c r="H403" s="150" t="s">
        <v>131</v>
      </c>
      <c r="I403" s="132" t="s">
        <v>389</v>
      </c>
      <c r="J403" s="673" t="s">
        <v>390</v>
      </c>
      <c r="K403" s="770"/>
      <c r="L403" s="770"/>
      <c r="M403" s="770"/>
      <c r="N403" s="770"/>
      <c r="O403" s="770"/>
      <c r="P403" s="770"/>
      <c r="Q403" s="770"/>
      <c r="R403" s="136"/>
      <c r="S403" s="140"/>
      <c r="T403" s="580">
        <f>1/4</f>
        <v>0.25</v>
      </c>
      <c r="V403" s="218" t="b">
        <v>0</v>
      </c>
      <c r="W403" s="213">
        <f>IF(V403=TRUE,$X$400,0)</f>
        <v>0</v>
      </c>
    </row>
    <row r="404" spans="1:26" ht="65.25" customHeight="1" thickTop="1" thickBot="1" x14ac:dyDescent="0.3">
      <c r="A404" s="41" t="s">
        <v>537</v>
      </c>
      <c r="B404" s="73"/>
      <c r="C404" s="73"/>
      <c r="D404" s="101" t="s">
        <v>125</v>
      </c>
      <c r="E404" s="101" t="s">
        <v>126</v>
      </c>
      <c r="F404" s="101" t="s">
        <v>127</v>
      </c>
      <c r="G404" s="126"/>
      <c r="H404" s="150" t="s">
        <v>250</v>
      </c>
      <c r="I404" s="144" t="s">
        <v>243</v>
      </c>
      <c r="J404" s="952" t="s">
        <v>617</v>
      </c>
      <c r="K404" s="952"/>
      <c r="L404" s="952"/>
      <c r="M404" s="952"/>
      <c r="N404" s="952"/>
      <c r="O404" s="952"/>
      <c r="P404" s="952"/>
      <c r="Q404" s="952"/>
      <c r="R404" s="126"/>
      <c r="S404" s="140"/>
      <c r="T404" s="580">
        <v>1</v>
      </c>
      <c r="U404" s="575">
        <f>T404</f>
        <v>1</v>
      </c>
      <c r="V404" s="218" t="b">
        <v>0</v>
      </c>
      <c r="W404" s="213">
        <f>IF(V404=TRUE,$X$398,0)</f>
        <v>0</v>
      </c>
      <c r="Y404" s="221">
        <f>SUM(W404)</f>
        <v>0</v>
      </c>
      <c r="Z404" s="220">
        <f>Y404/1</f>
        <v>0</v>
      </c>
    </row>
    <row r="405" spans="1:26" ht="41.25" customHeight="1" thickTop="1" thickBot="1" x14ac:dyDescent="0.3">
      <c r="A405" s="58" t="s">
        <v>123</v>
      </c>
      <c r="B405" s="90"/>
      <c r="C405" s="93"/>
      <c r="D405" s="101" t="s">
        <v>125</v>
      </c>
      <c r="E405" s="101" t="s">
        <v>126</v>
      </c>
      <c r="F405" s="101" t="s">
        <v>127</v>
      </c>
      <c r="G405" s="126"/>
      <c r="H405" s="150" t="s">
        <v>160</v>
      </c>
      <c r="I405" s="144" t="s">
        <v>308</v>
      </c>
      <c r="J405" s="757" t="s">
        <v>331</v>
      </c>
      <c r="K405" s="757"/>
      <c r="L405" s="757"/>
      <c r="M405" s="757"/>
      <c r="N405" s="757"/>
      <c r="O405" s="757"/>
      <c r="P405" s="757"/>
      <c r="Q405" s="757"/>
      <c r="R405" s="130"/>
      <c r="S405" s="149"/>
      <c r="V405" s="472" t="b">
        <f>IF(AND(V406=TRUE,V407=TRUE,V408=TRUE),TRUE,FALSE)</f>
        <v>0</v>
      </c>
    </row>
    <row r="406" spans="1:26" ht="51.75" customHeight="1" thickTop="1" thickBot="1" x14ac:dyDescent="0.3">
      <c r="A406" s="58" t="s">
        <v>123</v>
      </c>
      <c r="B406" s="73"/>
      <c r="C406" s="73"/>
      <c r="D406" s="101" t="s">
        <v>125</v>
      </c>
      <c r="E406" s="101" t="s">
        <v>126</v>
      </c>
      <c r="F406" s="101" t="s">
        <v>127</v>
      </c>
      <c r="G406" s="126"/>
      <c r="H406" s="150" t="s">
        <v>160</v>
      </c>
      <c r="I406" s="132" t="s">
        <v>312</v>
      </c>
      <c r="J406" s="754" t="s">
        <v>967</v>
      </c>
      <c r="K406" s="754"/>
      <c r="L406" s="754"/>
      <c r="M406" s="754"/>
      <c r="N406" s="754"/>
      <c r="O406" s="754"/>
      <c r="P406" s="754"/>
      <c r="Q406" s="754"/>
      <c r="R406" s="126"/>
      <c r="S406" s="140"/>
      <c r="T406" s="580">
        <f>1/3</f>
        <v>0.33333333333333331</v>
      </c>
      <c r="U406" s="575">
        <f>T406+T407+T408</f>
        <v>1</v>
      </c>
      <c r="V406" s="218" t="b">
        <v>0</v>
      </c>
      <c r="W406" s="213">
        <f>IF(V406=TRUE,$X$406,0)</f>
        <v>0</v>
      </c>
      <c r="X406" s="218">
        <v>0.33333333333333331</v>
      </c>
      <c r="Y406" s="221">
        <f>SUM(W406:W408)</f>
        <v>0</v>
      </c>
      <c r="Z406" s="220">
        <f>Y406/1</f>
        <v>0</v>
      </c>
    </row>
    <row r="407" spans="1:26" ht="65.25" customHeight="1" thickTop="1" thickBot="1" x14ac:dyDescent="0.3">
      <c r="A407" s="58" t="s">
        <v>123</v>
      </c>
      <c r="B407" s="73"/>
      <c r="C407" s="73"/>
      <c r="D407" s="101" t="s">
        <v>125</v>
      </c>
      <c r="E407" s="101" t="s">
        <v>126</v>
      </c>
      <c r="F407" s="101" t="s">
        <v>127</v>
      </c>
      <c r="G407" s="126"/>
      <c r="H407" s="150" t="s">
        <v>160</v>
      </c>
      <c r="I407" s="132" t="s">
        <v>332</v>
      </c>
      <c r="J407" s="754" t="s">
        <v>968</v>
      </c>
      <c r="K407" s="754"/>
      <c r="L407" s="754"/>
      <c r="M407" s="754"/>
      <c r="N407" s="754"/>
      <c r="O407" s="754"/>
      <c r="P407" s="754"/>
      <c r="Q407" s="754"/>
      <c r="R407" s="126"/>
      <c r="S407" s="140"/>
      <c r="T407" s="580">
        <f>1/3</f>
        <v>0.33333333333333331</v>
      </c>
      <c r="V407" s="218" t="b">
        <v>0</v>
      </c>
      <c r="W407" s="213">
        <f>IF(V407=TRUE,$X$406,0)</f>
        <v>0</v>
      </c>
    </row>
    <row r="408" spans="1:26" ht="41.25" customHeight="1" thickTop="1" thickBot="1" x14ac:dyDescent="0.3">
      <c r="A408" s="58" t="s">
        <v>123</v>
      </c>
      <c r="B408" s="73"/>
      <c r="C408" s="73"/>
      <c r="D408" s="101" t="s">
        <v>125</v>
      </c>
      <c r="E408" s="101" t="s">
        <v>126</v>
      </c>
      <c r="F408" s="101" t="s">
        <v>127</v>
      </c>
      <c r="G408" s="126"/>
      <c r="H408" s="85" t="s">
        <v>160</v>
      </c>
      <c r="I408" s="132" t="s">
        <v>333</v>
      </c>
      <c r="J408" s="755" t="s">
        <v>334</v>
      </c>
      <c r="K408" s="755"/>
      <c r="L408" s="755"/>
      <c r="M408" s="755"/>
      <c r="N408" s="755"/>
      <c r="O408" s="755"/>
      <c r="P408" s="755"/>
      <c r="Q408" s="755"/>
      <c r="R408" s="136"/>
      <c r="S408" s="140"/>
      <c r="T408" s="580">
        <f>1/3</f>
        <v>0.33333333333333331</v>
      </c>
      <c r="V408" s="218" t="b">
        <v>0</v>
      </c>
      <c r="W408" s="213">
        <f>IF(V408=TRUE,$X$406,0)</f>
        <v>0</v>
      </c>
    </row>
    <row r="409" spans="1:26" ht="41.25" customHeight="1" thickTop="1" x14ac:dyDescent="0.25">
      <c r="G409" s="90"/>
      <c r="H409" s="89"/>
      <c r="I409" s="89"/>
      <c r="J409" s="90"/>
      <c r="K409" s="90"/>
      <c r="L409" s="90"/>
      <c r="M409" s="90"/>
      <c r="N409" s="90"/>
      <c r="O409" s="90"/>
      <c r="P409" s="90"/>
      <c r="Q409" s="90"/>
      <c r="R409" s="90"/>
      <c r="S409" s="90"/>
    </row>
    <row r="410" spans="1:26" ht="41.25" customHeight="1" x14ac:dyDescent="0.25">
      <c r="N410" t="s">
        <v>1016</v>
      </c>
    </row>
    <row r="411" spans="1:26" ht="41.25" customHeight="1" x14ac:dyDescent="0.25"/>
    <row r="412" spans="1:26" ht="41.25" customHeight="1" x14ac:dyDescent="0.25"/>
    <row r="413" spans="1:26" ht="41.25" customHeight="1" x14ac:dyDescent="0.25"/>
    <row r="414" spans="1:26" ht="41.25" customHeight="1" x14ac:dyDescent="0.25"/>
    <row r="415" spans="1:26" ht="41.25" customHeight="1" x14ac:dyDescent="0.25"/>
    <row r="416" spans="1:26" ht="41.25" customHeight="1" x14ac:dyDescent="0.25"/>
    <row r="417" ht="41.25" customHeight="1" x14ac:dyDescent="0.25"/>
    <row r="418" ht="41.25" customHeight="1" x14ac:dyDescent="0.25"/>
    <row r="419" ht="41.25" customHeight="1" x14ac:dyDescent="0.25"/>
    <row r="420" ht="41.25" customHeight="1" x14ac:dyDescent="0.25"/>
    <row r="421" ht="41.25" customHeight="1" x14ac:dyDescent="0.25"/>
    <row r="422" ht="41.25" customHeight="1" x14ac:dyDescent="0.25"/>
    <row r="423" ht="41.25" customHeight="1" x14ac:dyDescent="0.25"/>
    <row r="424" ht="41.25" customHeight="1" x14ac:dyDescent="0.25"/>
    <row r="425" ht="41.25" customHeight="1" x14ac:dyDescent="0.25"/>
    <row r="426" ht="41.25" customHeight="1" x14ac:dyDescent="0.25"/>
    <row r="427" ht="41.25" customHeight="1" x14ac:dyDescent="0.25"/>
    <row r="428" ht="41.25" customHeight="1" x14ac:dyDescent="0.25"/>
    <row r="429" ht="41.25" customHeight="1" x14ac:dyDescent="0.25"/>
    <row r="430" ht="41.25" customHeight="1" x14ac:dyDescent="0.25"/>
  </sheetData>
  <mergeCells count="338">
    <mergeCell ref="H2:S2"/>
    <mergeCell ref="H4:S4"/>
    <mergeCell ref="H6:I6"/>
    <mergeCell ref="J6:S6"/>
    <mergeCell ref="H8:S8"/>
    <mergeCell ref="J11:Q11"/>
    <mergeCell ref="J18:Q18"/>
    <mergeCell ref="J19:Q19"/>
    <mergeCell ref="J20:Q20"/>
    <mergeCell ref="J21:Q21"/>
    <mergeCell ref="J22:Q22"/>
    <mergeCell ref="J23:Q23"/>
    <mergeCell ref="J12:Q12"/>
    <mergeCell ref="J13:Q13"/>
    <mergeCell ref="J14:Q14"/>
    <mergeCell ref="J15:Q15"/>
    <mergeCell ref="J16:Q16"/>
    <mergeCell ref="J17:Q17"/>
    <mergeCell ref="J30:Q30"/>
    <mergeCell ref="J31:Q31"/>
    <mergeCell ref="J32:Q32"/>
    <mergeCell ref="J33:Q33"/>
    <mergeCell ref="H35:I35"/>
    <mergeCell ref="J35:S35"/>
    <mergeCell ref="J24:Q24"/>
    <mergeCell ref="J25:Q25"/>
    <mergeCell ref="J26:Q26"/>
    <mergeCell ref="J27:Q27"/>
    <mergeCell ref="J28:Q28"/>
    <mergeCell ref="J29:Q29"/>
    <mergeCell ref="J45:Q45"/>
    <mergeCell ref="J46:Q46"/>
    <mergeCell ref="J47:Q47"/>
    <mergeCell ref="J48:Q48"/>
    <mergeCell ref="J49:Q49"/>
    <mergeCell ref="J50:Q50"/>
    <mergeCell ref="H37:S37"/>
    <mergeCell ref="J40:Q40"/>
    <mergeCell ref="J41:Q41"/>
    <mergeCell ref="J42:Q42"/>
    <mergeCell ref="J43:Q43"/>
    <mergeCell ref="J44:Q44"/>
    <mergeCell ref="H59:S59"/>
    <mergeCell ref="J62:Q62"/>
    <mergeCell ref="J63:Q63"/>
    <mergeCell ref="J64:Q64"/>
    <mergeCell ref="J65:Q65"/>
    <mergeCell ref="J66:Q66"/>
    <mergeCell ref="J51:Q51"/>
    <mergeCell ref="J52:Q52"/>
    <mergeCell ref="J53:Q53"/>
    <mergeCell ref="J54:Q54"/>
    <mergeCell ref="J55:Q55"/>
    <mergeCell ref="H57:I57"/>
    <mergeCell ref="J57:S57"/>
    <mergeCell ref="J73:Q73"/>
    <mergeCell ref="J74:Q74"/>
    <mergeCell ref="J75:Q75"/>
    <mergeCell ref="J76:Q76"/>
    <mergeCell ref="J77:Q77"/>
    <mergeCell ref="J78:Q78"/>
    <mergeCell ref="J67:Q67"/>
    <mergeCell ref="J68:Q68"/>
    <mergeCell ref="J69:Q69"/>
    <mergeCell ref="J70:Q70"/>
    <mergeCell ref="J71:Q71"/>
    <mergeCell ref="J72:Q72"/>
    <mergeCell ref="H86:I86"/>
    <mergeCell ref="J86:S86"/>
    <mergeCell ref="H88:S88"/>
    <mergeCell ref="J91:Q91"/>
    <mergeCell ref="J92:Q92"/>
    <mergeCell ref="J93:Q93"/>
    <mergeCell ref="J79:Q79"/>
    <mergeCell ref="J80:Q80"/>
    <mergeCell ref="J81:Q81"/>
    <mergeCell ref="J82:Q82"/>
    <mergeCell ref="J83:Q83"/>
    <mergeCell ref="J84:Q84"/>
    <mergeCell ref="J100:Q100"/>
    <mergeCell ref="J101:Q101"/>
    <mergeCell ref="J102:Q102"/>
    <mergeCell ref="J103:Q103"/>
    <mergeCell ref="J104:Q104"/>
    <mergeCell ref="J105:Q105"/>
    <mergeCell ref="J94:Q94"/>
    <mergeCell ref="J95:Q95"/>
    <mergeCell ref="J96:Q96"/>
    <mergeCell ref="J97:Q97"/>
    <mergeCell ref="J98:Q98"/>
    <mergeCell ref="J99:Q99"/>
    <mergeCell ref="J118:Q118"/>
    <mergeCell ref="J119:Q119"/>
    <mergeCell ref="J120:Q120"/>
    <mergeCell ref="J121:Q121"/>
    <mergeCell ref="J122:Q122"/>
    <mergeCell ref="J123:Q123"/>
    <mergeCell ref="J106:Q106"/>
    <mergeCell ref="H109:S109"/>
    <mergeCell ref="H111:S111"/>
    <mergeCell ref="H113:I113"/>
    <mergeCell ref="J113:S113"/>
    <mergeCell ref="H115:S115"/>
    <mergeCell ref="J130:Q130"/>
    <mergeCell ref="J131:Q131"/>
    <mergeCell ref="J132:Q132"/>
    <mergeCell ref="J133:Q133"/>
    <mergeCell ref="J134:Q134"/>
    <mergeCell ref="J135:Q135"/>
    <mergeCell ref="J124:Q124"/>
    <mergeCell ref="J125:Q125"/>
    <mergeCell ref="J126:Q126"/>
    <mergeCell ref="J127:Q127"/>
    <mergeCell ref="J128:Q128"/>
    <mergeCell ref="J129:Q129"/>
    <mergeCell ref="J142:Q142"/>
    <mergeCell ref="H145:S145"/>
    <mergeCell ref="H147:S147"/>
    <mergeCell ref="H149:I149"/>
    <mergeCell ref="J149:S149"/>
    <mergeCell ref="H151:S151"/>
    <mergeCell ref="J136:Q136"/>
    <mergeCell ref="J137:Q137"/>
    <mergeCell ref="J138:Q138"/>
    <mergeCell ref="J139:Q139"/>
    <mergeCell ref="J140:Q140"/>
    <mergeCell ref="J141:Q141"/>
    <mergeCell ref="J160:Q160"/>
    <mergeCell ref="J161:Q161"/>
    <mergeCell ref="J162:Q162"/>
    <mergeCell ref="J163:Q163"/>
    <mergeCell ref="H165:I165"/>
    <mergeCell ref="J165:S165"/>
    <mergeCell ref="J154:Q154"/>
    <mergeCell ref="J155:Q155"/>
    <mergeCell ref="J156:Q156"/>
    <mergeCell ref="J157:Q157"/>
    <mergeCell ref="J158:Q158"/>
    <mergeCell ref="J159:Q159"/>
    <mergeCell ref="J175:Q175"/>
    <mergeCell ref="J176:Q176"/>
    <mergeCell ref="J177:Q177"/>
    <mergeCell ref="J178:Q178"/>
    <mergeCell ref="J179:Q179"/>
    <mergeCell ref="J180:Q180"/>
    <mergeCell ref="H167:S167"/>
    <mergeCell ref="J170:Q170"/>
    <mergeCell ref="J171:Q171"/>
    <mergeCell ref="J172:Q172"/>
    <mergeCell ref="J173:Q173"/>
    <mergeCell ref="J174:Q174"/>
    <mergeCell ref="H192:S192"/>
    <mergeCell ref="J195:Q195"/>
    <mergeCell ref="J196:Q196"/>
    <mergeCell ref="J197:Q197"/>
    <mergeCell ref="J198:Q198"/>
    <mergeCell ref="J199:Q199"/>
    <mergeCell ref="J181:Q181"/>
    <mergeCell ref="J182:Q182"/>
    <mergeCell ref="J183:Q183"/>
    <mergeCell ref="H186:S186"/>
    <mergeCell ref="H188:S188"/>
    <mergeCell ref="H190:I190"/>
    <mergeCell ref="J190:S190"/>
    <mergeCell ref="J206:Q206"/>
    <mergeCell ref="J207:Q207"/>
    <mergeCell ref="J208:Q208"/>
    <mergeCell ref="H210:I210"/>
    <mergeCell ref="J210:S210"/>
    <mergeCell ref="H212:S212"/>
    <mergeCell ref="J200:Q200"/>
    <mergeCell ref="J201:Q201"/>
    <mergeCell ref="J202:Q202"/>
    <mergeCell ref="J203:Q203"/>
    <mergeCell ref="J204:Q204"/>
    <mergeCell ref="J205:Q205"/>
    <mergeCell ref="J221:Q221"/>
    <mergeCell ref="J222:Q222"/>
    <mergeCell ref="J223:Q223"/>
    <mergeCell ref="J224:Q224"/>
    <mergeCell ref="J225:Q225"/>
    <mergeCell ref="J226:Q226"/>
    <mergeCell ref="J215:Q215"/>
    <mergeCell ref="J216:Q216"/>
    <mergeCell ref="J217:Q217"/>
    <mergeCell ref="J218:R218"/>
    <mergeCell ref="J219:Q219"/>
    <mergeCell ref="J220:Q220"/>
    <mergeCell ref="J233:Q233"/>
    <mergeCell ref="J234:Q234"/>
    <mergeCell ref="J235:Q235"/>
    <mergeCell ref="J236:Q236"/>
    <mergeCell ref="J237:Q237"/>
    <mergeCell ref="J238:Q238"/>
    <mergeCell ref="J227:Q227"/>
    <mergeCell ref="J228:Q228"/>
    <mergeCell ref="J229:Q229"/>
    <mergeCell ref="J230:Q230"/>
    <mergeCell ref="J231:Q231"/>
    <mergeCell ref="J232:Q232"/>
    <mergeCell ref="J245:Q245"/>
    <mergeCell ref="J246:Q246"/>
    <mergeCell ref="J247:Q247"/>
    <mergeCell ref="J248:Q248"/>
    <mergeCell ref="J249:Q249"/>
    <mergeCell ref="J250:Q250"/>
    <mergeCell ref="J239:Q239"/>
    <mergeCell ref="J240:Q240"/>
    <mergeCell ref="J241:Q241"/>
    <mergeCell ref="J242:Q242"/>
    <mergeCell ref="J243:Q243"/>
    <mergeCell ref="J244:Q244"/>
    <mergeCell ref="J260:Q260"/>
    <mergeCell ref="J261:Q261"/>
    <mergeCell ref="J262:Q262"/>
    <mergeCell ref="J263:Q263"/>
    <mergeCell ref="J264:Q264"/>
    <mergeCell ref="J265:Q265"/>
    <mergeCell ref="H252:I252"/>
    <mergeCell ref="J252:S252"/>
    <mergeCell ref="H254:S254"/>
    <mergeCell ref="J257:Q257"/>
    <mergeCell ref="J258:Q258"/>
    <mergeCell ref="J259:Q259"/>
    <mergeCell ref="H276:S276"/>
    <mergeCell ref="J279:Q279"/>
    <mergeCell ref="J280:Q280"/>
    <mergeCell ref="J281:Q281"/>
    <mergeCell ref="J282:Q282"/>
    <mergeCell ref="J283:Q283"/>
    <mergeCell ref="J266:Q266"/>
    <mergeCell ref="J267:Q267"/>
    <mergeCell ref="H270:S270"/>
    <mergeCell ref="H272:S272"/>
    <mergeCell ref="H274:I274"/>
    <mergeCell ref="J274:S274"/>
    <mergeCell ref="H294:I294"/>
    <mergeCell ref="J294:S294"/>
    <mergeCell ref="H296:S296"/>
    <mergeCell ref="J284:Q284"/>
    <mergeCell ref="J285:Q285"/>
    <mergeCell ref="J286:Q286"/>
    <mergeCell ref="J287:Q287"/>
    <mergeCell ref="J288:Q288"/>
    <mergeCell ref="J289:Q289"/>
    <mergeCell ref="J299:Q299"/>
    <mergeCell ref="J300:Q300"/>
    <mergeCell ref="J301:Q301"/>
    <mergeCell ref="J302:Q302"/>
    <mergeCell ref="J303:Q303"/>
    <mergeCell ref="J304:Q304"/>
    <mergeCell ref="J290:Q290"/>
    <mergeCell ref="J291:Q291"/>
    <mergeCell ref="J292:Q292"/>
    <mergeCell ref="J311:Q311"/>
    <mergeCell ref="H314:S314"/>
    <mergeCell ref="H316:S316"/>
    <mergeCell ref="H318:I318"/>
    <mergeCell ref="J318:S318"/>
    <mergeCell ref="H320:S320"/>
    <mergeCell ref="J305:Q305"/>
    <mergeCell ref="J306:Q306"/>
    <mergeCell ref="J307:Q307"/>
    <mergeCell ref="J308:Q308"/>
    <mergeCell ref="J309:Q309"/>
    <mergeCell ref="J310:Q310"/>
    <mergeCell ref="J329:Q329"/>
    <mergeCell ref="J330:Q330"/>
    <mergeCell ref="J331:Q331"/>
    <mergeCell ref="J332:Q332"/>
    <mergeCell ref="J333:Q333"/>
    <mergeCell ref="J334:Q334"/>
    <mergeCell ref="J323:Q323"/>
    <mergeCell ref="J324:Q324"/>
    <mergeCell ref="J325:Q325"/>
    <mergeCell ref="J326:Q326"/>
    <mergeCell ref="J327:Q327"/>
    <mergeCell ref="J328:Q328"/>
    <mergeCell ref="J341:Q341"/>
    <mergeCell ref="J342:Q342"/>
    <mergeCell ref="H344:I344"/>
    <mergeCell ref="J344:S344"/>
    <mergeCell ref="H346:S346"/>
    <mergeCell ref="J349:Q349"/>
    <mergeCell ref="J335:Q335"/>
    <mergeCell ref="J336:Q336"/>
    <mergeCell ref="J337:Q337"/>
    <mergeCell ref="J338:Q338"/>
    <mergeCell ref="J339:Q339"/>
    <mergeCell ref="J340:Q340"/>
    <mergeCell ref="J356:Q356"/>
    <mergeCell ref="J357:Q357"/>
    <mergeCell ref="J358:Q358"/>
    <mergeCell ref="H360:I360"/>
    <mergeCell ref="J360:S360"/>
    <mergeCell ref="H362:S362"/>
    <mergeCell ref="J350:Q350"/>
    <mergeCell ref="J351:Q351"/>
    <mergeCell ref="J352:Q352"/>
    <mergeCell ref="J353:Q353"/>
    <mergeCell ref="J354:Q354"/>
    <mergeCell ref="J355:Q355"/>
    <mergeCell ref="J371:Q371"/>
    <mergeCell ref="H373:I373"/>
    <mergeCell ref="J373:S373"/>
    <mergeCell ref="H375:S375"/>
    <mergeCell ref="J378:Q378"/>
    <mergeCell ref="J379:Q379"/>
    <mergeCell ref="J365:Q365"/>
    <mergeCell ref="J366:Q366"/>
    <mergeCell ref="J367:Q367"/>
    <mergeCell ref="J368:Q368"/>
    <mergeCell ref="J369:Q369"/>
    <mergeCell ref="J370:Q370"/>
    <mergeCell ref="J386:Q386"/>
    <mergeCell ref="J387:Q387"/>
    <mergeCell ref="H389:S389"/>
    <mergeCell ref="H391:S391"/>
    <mergeCell ref="H393:I393"/>
    <mergeCell ref="J393:S393"/>
    <mergeCell ref="J380:Q380"/>
    <mergeCell ref="J381:Q381"/>
    <mergeCell ref="J382:Q382"/>
    <mergeCell ref="J383:Q383"/>
    <mergeCell ref="J384:Q384"/>
    <mergeCell ref="J385:Q385"/>
    <mergeCell ref="J403:Q403"/>
    <mergeCell ref="J404:Q404"/>
    <mergeCell ref="J405:Q405"/>
    <mergeCell ref="J406:Q406"/>
    <mergeCell ref="J407:Q407"/>
    <mergeCell ref="J408:Q408"/>
    <mergeCell ref="H395:S395"/>
    <mergeCell ref="J398:Q398"/>
    <mergeCell ref="J399:Q399"/>
    <mergeCell ref="J400:Q400"/>
    <mergeCell ref="J401:Q401"/>
    <mergeCell ref="J402:Q40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from>
                    <xdr:col>18</xdr:col>
                    <xdr:colOff>304800</xdr:colOff>
                    <xdr:row>10</xdr:row>
                    <xdr:rowOff>152400</xdr:rowOff>
                  </from>
                  <to>
                    <xdr:col>18</xdr:col>
                    <xdr:colOff>600075</xdr:colOff>
                    <xdr:row>10</xdr:row>
                    <xdr:rowOff>381000</xdr:rowOff>
                  </to>
                </anchor>
              </controlPr>
            </control>
          </mc:Choice>
        </mc:AlternateContent>
        <mc:AlternateContent xmlns:mc="http://schemas.openxmlformats.org/markup-compatibility/2006">
          <mc:Choice Requires="x14">
            <control shapeId="36866" r:id="rId5" name="Check Box 2">
              <controlPr defaultSize="0" autoFill="0" autoLine="0" autoPict="0">
                <anchor moveWithCells="1">
                  <from>
                    <xdr:col>18</xdr:col>
                    <xdr:colOff>323850</xdr:colOff>
                    <xdr:row>12</xdr:row>
                    <xdr:rowOff>133350</xdr:rowOff>
                  </from>
                  <to>
                    <xdr:col>18</xdr:col>
                    <xdr:colOff>638175</xdr:colOff>
                    <xdr:row>12</xdr:row>
                    <xdr:rowOff>361950</xdr:rowOff>
                  </to>
                </anchor>
              </controlPr>
            </control>
          </mc:Choice>
        </mc:AlternateContent>
        <mc:AlternateContent xmlns:mc="http://schemas.openxmlformats.org/markup-compatibility/2006">
          <mc:Choice Requires="x14">
            <control shapeId="36867" r:id="rId6" name="Check Box 3">
              <controlPr defaultSize="0" autoFill="0" autoLine="0" autoPict="0">
                <anchor moveWithCells="1">
                  <from>
                    <xdr:col>18</xdr:col>
                    <xdr:colOff>323850</xdr:colOff>
                    <xdr:row>13</xdr:row>
                    <xdr:rowOff>323850</xdr:rowOff>
                  </from>
                  <to>
                    <xdr:col>18</xdr:col>
                    <xdr:colOff>638175</xdr:colOff>
                    <xdr:row>13</xdr:row>
                    <xdr:rowOff>552450</xdr:rowOff>
                  </to>
                </anchor>
              </controlPr>
            </control>
          </mc:Choice>
        </mc:AlternateContent>
        <mc:AlternateContent xmlns:mc="http://schemas.openxmlformats.org/markup-compatibility/2006">
          <mc:Choice Requires="x14">
            <control shapeId="36868" r:id="rId7" name="Check Box 4">
              <controlPr defaultSize="0" autoFill="0" autoLine="0" autoPict="0">
                <anchor moveWithCells="1">
                  <from>
                    <xdr:col>18</xdr:col>
                    <xdr:colOff>323850</xdr:colOff>
                    <xdr:row>14</xdr:row>
                    <xdr:rowOff>133350</xdr:rowOff>
                  </from>
                  <to>
                    <xdr:col>18</xdr:col>
                    <xdr:colOff>638175</xdr:colOff>
                    <xdr:row>14</xdr:row>
                    <xdr:rowOff>361950</xdr:rowOff>
                  </to>
                </anchor>
              </controlPr>
            </control>
          </mc:Choice>
        </mc:AlternateContent>
        <mc:AlternateContent xmlns:mc="http://schemas.openxmlformats.org/markup-compatibility/2006">
          <mc:Choice Requires="x14">
            <control shapeId="36869" r:id="rId8" name="Check Box 5">
              <controlPr defaultSize="0" autoFill="0" autoLine="0" autoPict="0">
                <anchor moveWithCells="1">
                  <from>
                    <xdr:col>18</xdr:col>
                    <xdr:colOff>323850</xdr:colOff>
                    <xdr:row>15</xdr:row>
                    <xdr:rowOff>133350</xdr:rowOff>
                  </from>
                  <to>
                    <xdr:col>18</xdr:col>
                    <xdr:colOff>638175</xdr:colOff>
                    <xdr:row>15</xdr:row>
                    <xdr:rowOff>361950</xdr:rowOff>
                  </to>
                </anchor>
              </controlPr>
            </control>
          </mc:Choice>
        </mc:AlternateContent>
        <mc:AlternateContent xmlns:mc="http://schemas.openxmlformats.org/markup-compatibility/2006">
          <mc:Choice Requires="x14">
            <control shapeId="36870" r:id="rId9" name="Check Box 6">
              <controlPr defaultSize="0" autoFill="0" autoLine="0" autoPict="0">
                <anchor moveWithCells="1">
                  <from>
                    <xdr:col>18</xdr:col>
                    <xdr:colOff>323850</xdr:colOff>
                    <xdr:row>16</xdr:row>
                    <xdr:rowOff>133350</xdr:rowOff>
                  </from>
                  <to>
                    <xdr:col>18</xdr:col>
                    <xdr:colOff>638175</xdr:colOff>
                    <xdr:row>16</xdr:row>
                    <xdr:rowOff>361950</xdr:rowOff>
                  </to>
                </anchor>
              </controlPr>
            </control>
          </mc:Choice>
        </mc:AlternateContent>
        <mc:AlternateContent xmlns:mc="http://schemas.openxmlformats.org/markup-compatibility/2006">
          <mc:Choice Requires="x14">
            <control shapeId="36871" r:id="rId10" name="Check Box 7">
              <controlPr defaultSize="0" autoFill="0" autoLine="0" autoPict="0">
                <anchor moveWithCells="1">
                  <from>
                    <xdr:col>18</xdr:col>
                    <xdr:colOff>323850</xdr:colOff>
                    <xdr:row>17</xdr:row>
                    <xdr:rowOff>190500</xdr:rowOff>
                  </from>
                  <to>
                    <xdr:col>18</xdr:col>
                    <xdr:colOff>638175</xdr:colOff>
                    <xdr:row>17</xdr:row>
                    <xdr:rowOff>409575</xdr:rowOff>
                  </to>
                </anchor>
              </controlPr>
            </control>
          </mc:Choice>
        </mc:AlternateContent>
        <mc:AlternateContent xmlns:mc="http://schemas.openxmlformats.org/markup-compatibility/2006">
          <mc:Choice Requires="x14">
            <control shapeId="36872" r:id="rId11" name="Check Box 8">
              <controlPr defaultSize="0" autoFill="0" autoLine="0" autoPict="0">
                <anchor moveWithCells="1">
                  <from>
                    <xdr:col>18</xdr:col>
                    <xdr:colOff>323850</xdr:colOff>
                    <xdr:row>18</xdr:row>
                    <xdr:rowOff>190500</xdr:rowOff>
                  </from>
                  <to>
                    <xdr:col>18</xdr:col>
                    <xdr:colOff>638175</xdr:colOff>
                    <xdr:row>18</xdr:row>
                    <xdr:rowOff>409575</xdr:rowOff>
                  </to>
                </anchor>
              </controlPr>
            </control>
          </mc:Choice>
        </mc:AlternateContent>
        <mc:AlternateContent xmlns:mc="http://schemas.openxmlformats.org/markup-compatibility/2006">
          <mc:Choice Requires="x14">
            <control shapeId="36873" r:id="rId12" name="Check Box 9">
              <controlPr defaultSize="0" autoFill="0" autoLine="0" autoPict="0">
                <anchor moveWithCells="1">
                  <from>
                    <xdr:col>18</xdr:col>
                    <xdr:colOff>323850</xdr:colOff>
                    <xdr:row>19</xdr:row>
                    <xdr:rowOff>133350</xdr:rowOff>
                  </from>
                  <to>
                    <xdr:col>18</xdr:col>
                    <xdr:colOff>638175</xdr:colOff>
                    <xdr:row>19</xdr:row>
                    <xdr:rowOff>361950</xdr:rowOff>
                  </to>
                </anchor>
              </controlPr>
            </control>
          </mc:Choice>
        </mc:AlternateContent>
        <mc:AlternateContent xmlns:mc="http://schemas.openxmlformats.org/markup-compatibility/2006">
          <mc:Choice Requires="x14">
            <control shapeId="36874" r:id="rId13" name="Check Box 10">
              <controlPr defaultSize="0" autoFill="0" autoLine="0" autoPict="0">
                <anchor moveWithCells="1">
                  <from>
                    <xdr:col>18</xdr:col>
                    <xdr:colOff>323850</xdr:colOff>
                    <xdr:row>20</xdr:row>
                    <xdr:rowOff>133350</xdr:rowOff>
                  </from>
                  <to>
                    <xdr:col>18</xdr:col>
                    <xdr:colOff>638175</xdr:colOff>
                    <xdr:row>20</xdr:row>
                    <xdr:rowOff>361950</xdr:rowOff>
                  </to>
                </anchor>
              </controlPr>
            </control>
          </mc:Choice>
        </mc:AlternateContent>
        <mc:AlternateContent xmlns:mc="http://schemas.openxmlformats.org/markup-compatibility/2006">
          <mc:Choice Requires="x14">
            <control shapeId="36875" r:id="rId14" name="Check Box 11">
              <controlPr defaultSize="0" autoFill="0" autoLine="0" autoPict="0">
                <anchor moveWithCells="1">
                  <from>
                    <xdr:col>18</xdr:col>
                    <xdr:colOff>323850</xdr:colOff>
                    <xdr:row>23</xdr:row>
                    <xdr:rowOff>180975</xdr:rowOff>
                  </from>
                  <to>
                    <xdr:col>18</xdr:col>
                    <xdr:colOff>638175</xdr:colOff>
                    <xdr:row>23</xdr:row>
                    <xdr:rowOff>409575</xdr:rowOff>
                  </to>
                </anchor>
              </controlPr>
            </control>
          </mc:Choice>
        </mc:AlternateContent>
        <mc:AlternateContent xmlns:mc="http://schemas.openxmlformats.org/markup-compatibility/2006">
          <mc:Choice Requires="x14">
            <control shapeId="36876" r:id="rId15" name="Check Box 12">
              <controlPr defaultSize="0" autoFill="0" autoLine="0" autoPict="0">
                <anchor moveWithCells="1">
                  <from>
                    <xdr:col>18</xdr:col>
                    <xdr:colOff>323850</xdr:colOff>
                    <xdr:row>24</xdr:row>
                    <xdr:rowOff>152400</xdr:rowOff>
                  </from>
                  <to>
                    <xdr:col>18</xdr:col>
                    <xdr:colOff>638175</xdr:colOff>
                    <xdr:row>24</xdr:row>
                    <xdr:rowOff>381000</xdr:rowOff>
                  </to>
                </anchor>
              </controlPr>
            </control>
          </mc:Choice>
        </mc:AlternateContent>
        <mc:AlternateContent xmlns:mc="http://schemas.openxmlformats.org/markup-compatibility/2006">
          <mc:Choice Requires="x14">
            <control shapeId="36877" r:id="rId16" name="Check Box 13">
              <controlPr defaultSize="0" autoFill="0" autoLine="0" autoPict="0">
                <anchor moveWithCells="1">
                  <from>
                    <xdr:col>18</xdr:col>
                    <xdr:colOff>323850</xdr:colOff>
                    <xdr:row>25</xdr:row>
                    <xdr:rowOff>133350</xdr:rowOff>
                  </from>
                  <to>
                    <xdr:col>18</xdr:col>
                    <xdr:colOff>638175</xdr:colOff>
                    <xdr:row>25</xdr:row>
                    <xdr:rowOff>361950</xdr:rowOff>
                  </to>
                </anchor>
              </controlPr>
            </control>
          </mc:Choice>
        </mc:AlternateContent>
        <mc:AlternateContent xmlns:mc="http://schemas.openxmlformats.org/markup-compatibility/2006">
          <mc:Choice Requires="x14">
            <control shapeId="36878" r:id="rId17" name="Check Box 14">
              <controlPr defaultSize="0" autoFill="0" autoLine="0" autoPict="0">
                <anchor moveWithCells="1">
                  <from>
                    <xdr:col>18</xdr:col>
                    <xdr:colOff>323850</xdr:colOff>
                    <xdr:row>26</xdr:row>
                    <xdr:rowOff>133350</xdr:rowOff>
                  </from>
                  <to>
                    <xdr:col>18</xdr:col>
                    <xdr:colOff>638175</xdr:colOff>
                    <xdr:row>26</xdr:row>
                    <xdr:rowOff>361950</xdr:rowOff>
                  </to>
                </anchor>
              </controlPr>
            </control>
          </mc:Choice>
        </mc:AlternateContent>
        <mc:AlternateContent xmlns:mc="http://schemas.openxmlformats.org/markup-compatibility/2006">
          <mc:Choice Requires="x14">
            <control shapeId="36879" r:id="rId18" name="Check Box 15">
              <controlPr defaultSize="0" autoFill="0" autoLine="0" autoPict="0">
                <anchor moveWithCells="1">
                  <from>
                    <xdr:col>18</xdr:col>
                    <xdr:colOff>323850</xdr:colOff>
                    <xdr:row>27</xdr:row>
                    <xdr:rowOff>133350</xdr:rowOff>
                  </from>
                  <to>
                    <xdr:col>18</xdr:col>
                    <xdr:colOff>638175</xdr:colOff>
                    <xdr:row>27</xdr:row>
                    <xdr:rowOff>361950</xdr:rowOff>
                  </to>
                </anchor>
              </controlPr>
            </control>
          </mc:Choice>
        </mc:AlternateContent>
        <mc:AlternateContent xmlns:mc="http://schemas.openxmlformats.org/markup-compatibility/2006">
          <mc:Choice Requires="x14">
            <control shapeId="36880" r:id="rId19" name="Check Box 16">
              <controlPr defaultSize="0" autoFill="0" autoLine="0" autoPict="0">
                <anchor moveWithCells="1">
                  <from>
                    <xdr:col>18</xdr:col>
                    <xdr:colOff>323850</xdr:colOff>
                    <xdr:row>28</xdr:row>
                    <xdr:rowOff>133350</xdr:rowOff>
                  </from>
                  <to>
                    <xdr:col>18</xdr:col>
                    <xdr:colOff>638175</xdr:colOff>
                    <xdr:row>28</xdr:row>
                    <xdr:rowOff>361950</xdr:rowOff>
                  </to>
                </anchor>
              </controlPr>
            </control>
          </mc:Choice>
        </mc:AlternateContent>
        <mc:AlternateContent xmlns:mc="http://schemas.openxmlformats.org/markup-compatibility/2006">
          <mc:Choice Requires="x14">
            <control shapeId="36881" r:id="rId20" name="Check Box 17">
              <controlPr defaultSize="0" autoFill="0" autoLine="0" autoPict="0">
                <anchor moveWithCells="1">
                  <from>
                    <xdr:col>18</xdr:col>
                    <xdr:colOff>323850</xdr:colOff>
                    <xdr:row>29</xdr:row>
                    <xdr:rowOff>133350</xdr:rowOff>
                  </from>
                  <to>
                    <xdr:col>18</xdr:col>
                    <xdr:colOff>638175</xdr:colOff>
                    <xdr:row>29</xdr:row>
                    <xdr:rowOff>361950</xdr:rowOff>
                  </to>
                </anchor>
              </controlPr>
            </control>
          </mc:Choice>
        </mc:AlternateContent>
        <mc:AlternateContent xmlns:mc="http://schemas.openxmlformats.org/markup-compatibility/2006">
          <mc:Choice Requires="x14">
            <control shapeId="36882" r:id="rId21" name="Check Box 18">
              <controlPr defaultSize="0" autoFill="0" autoLine="0" autoPict="0">
                <anchor moveWithCells="1">
                  <from>
                    <xdr:col>18</xdr:col>
                    <xdr:colOff>323850</xdr:colOff>
                    <xdr:row>31</xdr:row>
                    <xdr:rowOff>133350</xdr:rowOff>
                  </from>
                  <to>
                    <xdr:col>18</xdr:col>
                    <xdr:colOff>638175</xdr:colOff>
                    <xdr:row>31</xdr:row>
                    <xdr:rowOff>361950</xdr:rowOff>
                  </to>
                </anchor>
              </controlPr>
            </control>
          </mc:Choice>
        </mc:AlternateContent>
        <mc:AlternateContent xmlns:mc="http://schemas.openxmlformats.org/markup-compatibility/2006">
          <mc:Choice Requires="x14">
            <control shapeId="36883" r:id="rId22" name="Check Box 19">
              <controlPr defaultSize="0" autoFill="0" autoLine="0" autoPict="0">
                <anchor moveWithCells="1">
                  <from>
                    <xdr:col>18</xdr:col>
                    <xdr:colOff>323850</xdr:colOff>
                    <xdr:row>32</xdr:row>
                    <xdr:rowOff>133350</xdr:rowOff>
                  </from>
                  <to>
                    <xdr:col>18</xdr:col>
                    <xdr:colOff>638175</xdr:colOff>
                    <xdr:row>32</xdr:row>
                    <xdr:rowOff>361950</xdr:rowOff>
                  </to>
                </anchor>
              </controlPr>
            </control>
          </mc:Choice>
        </mc:AlternateContent>
        <mc:AlternateContent xmlns:mc="http://schemas.openxmlformats.org/markup-compatibility/2006">
          <mc:Choice Requires="x14">
            <control shapeId="36884" r:id="rId23" name="Check Box 20">
              <controlPr defaultSize="0" autoFill="0" autoLine="0" autoPict="0">
                <anchor moveWithCells="1">
                  <from>
                    <xdr:col>18</xdr:col>
                    <xdr:colOff>323850</xdr:colOff>
                    <xdr:row>39</xdr:row>
                    <xdr:rowOff>133350</xdr:rowOff>
                  </from>
                  <to>
                    <xdr:col>18</xdr:col>
                    <xdr:colOff>638175</xdr:colOff>
                    <xdr:row>39</xdr:row>
                    <xdr:rowOff>361950</xdr:rowOff>
                  </to>
                </anchor>
              </controlPr>
            </control>
          </mc:Choice>
        </mc:AlternateContent>
        <mc:AlternateContent xmlns:mc="http://schemas.openxmlformats.org/markup-compatibility/2006">
          <mc:Choice Requires="x14">
            <control shapeId="36885" r:id="rId24" name="Check Box 21">
              <controlPr defaultSize="0" autoFill="0" autoLine="0" autoPict="0">
                <anchor moveWithCells="1">
                  <from>
                    <xdr:col>18</xdr:col>
                    <xdr:colOff>323850</xdr:colOff>
                    <xdr:row>41</xdr:row>
                    <xdr:rowOff>133350</xdr:rowOff>
                  </from>
                  <to>
                    <xdr:col>18</xdr:col>
                    <xdr:colOff>638175</xdr:colOff>
                    <xdr:row>41</xdr:row>
                    <xdr:rowOff>361950</xdr:rowOff>
                  </to>
                </anchor>
              </controlPr>
            </control>
          </mc:Choice>
        </mc:AlternateContent>
        <mc:AlternateContent xmlns:mc="http://schemas.openxmlformats.org/markup-compatibility/2006">
          <mc:Choice Requires="x14">
            <control shapeId="36886" r:id="rId25" name="Check Box 22">
              <controlPr defaultSize="0" autoFill="0" autoLine="0" autoPict="0">
                <anchor moveWithCells="1">
                  <from>
                    <xdr:col>18</xdr:col>
                    <xdr:colOff>323850</xdr:colOff>
                    <xdr:row>41</xdr:row>
                    <xdr:rowOff>133350</xdr:rowOff>
                  </from>
                  <to>
                    <xdr:col>18</xdr:col>
                    <xdr:colOff>638175</xdr:colOff>
                    <xdr:row>41</xdr:row>
                    <xdr:rowOff>361950</xdr:rowOff>
                  </to>
                </anchor>
              </controlPr>
            </control>
          </mc:Choice>
        </mc:AlternateContent>
        <mc:AlternateContent xmlns:mc="http://schemas.openxmlformats.org/markup-compatibility/2006">
          <mc:Choice Requires="x14">
            <control shapeId="36887" r:id="rId26" name="Check Box 23">
              <controlPr defaultSize="0" autoFill="0" autoLine="0" autoPict="0">
                <anchor moveWithCells="1">
                  <from>
                    <xdr:col>18</xdr:col>
                    <xdr:colOff>323850</xdr:colOff>
                    <xdr:row>42</xdr:row>
                    <xdr:rowOff>133350</xdr:rowOff>
                  </from>
                  <to>
                    <xdr:col>18</xdr:col>
                    <xdr:colOff>638175</xdr:colOff>
                    <xdr:row>42</xdr:row>
                    <xdr:rowOff>361950</xdr:rowOff>
                  </to>
                </anchor>
              </controlPr>
            </control>
          </mc:Choice>
        </mc:AlternateContent>
        <mc:AlternateContent xmlns:mc="http://schemas.openxmlformats.org/markup-compatibility/2006">
          <mc:Choice Requires="x14">
            <control shapeId="36888" r:id="rId27" name="Check Box 24">
              <controlPr defaultSize="0" autoFill="0" autoLine="0" autoPict="0">
                <anchor moveWithCells="1">
                  <from>
                    <xdr:col>18</xdr:col>
                    <xdr:colOff>323850</xdr:colOff>
                    <xdr:row>43</xdr:row>
                    <xdr:rowOff>133350</xdr:rowOff>
                  </from>
                  <to>
                    <xdr:col>18</xdr:col>
                    <xdr:colOff>638175</xdr:colOff>
                    <xdr:row>43</xdr:row>
                    <xdr:rowOff>361950</xdr:rowOff>
                  </to>
                </anchor>
              </controlPr>
            </control>
          </mc:Choice>
        </mc:AlternateContent>
        <mc:AlternateContent xmlns:mc="http://schemas.openxmlformats.org/markup-compatibility/2006">
          <mc:Choice Requires="x14">
            <control shapeId="36889" r:id="rId28" name="Check Box 25">
              <controlPr defaultSize="0" autoFill="0" autoLine="0" autoPict="0">
                <anchor moveWithCells="1">
                  <from>
                    <xdr:col>18</xdr:col>
                    <xdr:colOff>323850</xdr:colOff>
                    <xdr:row>44</xdr:row>
                    <xdr:rowOff>190500</xdr:rowOff>
                  </from>
                  <to>
                    <xdr:col>18</xdr:col>
                    <xdr:colOff>638175</xdr:colOff>
                    <xdr:row>44</xdr:row>
                    <xdr:rowOff>409575</xdr:rowOff>
                  </to>
                </anchor>
              </controlPr>
            </control>
          </mc:Choice>
        </mc:AlternateContent>
        <mc:AlternateContent xmlns:mc="http://schemas.openxmlformats.org/markup-compatibility/2006">
          <mc:Choice Requires="x14">
            <control shapeId="36890" r:id="rId29" name="Check Box 26">
              <controlPr defaultSize="0" autoFill="0" autoLine="0" autoPict="0">
                <anchor moveWithCells="1">
                  <from>
                    <xdr:col>18</xdr:col>
                    <xdr:colOff>323850</xdr:colOff>
                    <xdr:row>45</xdr:row>
                    <xdr:rowOff>133350</xdr:rowOff>
                  </from>
                  <to>
                    <xdr:col>18</xdr:col>
                    <xdr:colOff>638175</xdr:colOff>
                    <xdr:row>45</xdr:row>
                    <xdr:rowOff>361950</xdr:rowOff>
                  </to>
                </anchor>
              </controlPr>
            </control>
          </mc:Choice>
        </mc:AlternateContent>
        <mc:AlternateContent xmlns:mc="http://schemas.openxmlformats.org/markup-compatibility/2006">
          <mc:Choice Requires="x14">
            <control shapeId="36891" r:id="rId30" name="Check Box 27">
              <controlPr defaultSize="0" autoFill="0" autoLine="0" autoPict="0">
                <anchor moveWithCells="1">
                  <from>
                    <xdr:col>18</xdr:col>
                    <xdr:colOff>323850</xdr:colOff>
                    <xdr:row>47</xdr:row>
                    <xdr:rowOff>133350</xdr:rowOff>
                  </from>
                  <to>
                    <xdr:col>18</xdr:col>
                    <xdr:colOff>638175</xdr:colOff>
                    <xdr:row>47</xdr:row>
                    <xdr:rowOff>361950</xdr:rowOff>
                  </to>
                </anchor>
              </controlPr>
            </control>
          </mc:Choice>
        </mc:AlternateContent>
        <mc:AlternateContent xmlns:mc="http://schemas.openxmlformats.org/markup-compatibility/2006">
          <mc:Choice Requires="x14">
            <control shapeId="36892" r:id="rId31" name="Check Box 28">
              <controlPr defaultSize="0" autoFill="0" autoLine="0" autoPict="0">
                <anchor moveWithCells="1">
                  <from>
                    <xdr:col>18</xdr:col>
                    <xdr:colOff>323850</xdr:colOff>
                    <xdr:row>48</xdr:row>
                    <xdr:rowOff>133350</xdr:rowOff>
                  </from>
                  <to>
                    <xdr:col>18</xdr:col>
                    <xdr:colOff>638175</xdr:colOff>
                    <xdr:row>48</xdr:row>
                    <xdr:rowOff>361950</xdr:rowOff>
                  </to>
                </anchor>
              </controlPr>
            </control>
          </mc:Choice>
        </mc:AlternateContent>
        <mc:AlternateContent xmlns:mc="http://schemas.openxmlformats.org/markup-compatibility/2006">
          <mc:Choice Requires="x14">
            <control shapeId="36893" r:id="rId32" name="Check Box 29">
              <controlPr defaultSize="0" autoFill="0" autoLine="0" autoPict="0">
                <anchor moveWithCells="1">
                  <from>
                    <xdr:col>18</xdr:col>
                    <xdr:colOff>295275</xdr:colOff>
                    <xdr:row>50</xdr:row>
                    <xdr:rowOff>133350</xdr:rowOff>
                  </from>
                  <to>
                    <xdr:col>18</xdr:col>
                    <xdr:colOff>600075</xdr:colOff>
                    <xdr:row>50</xdr:row>
                    <xdr:rowOff>361950</xdr:rowOff>
                  </to>
                </anchor>
              </controlPr>
            </control>
          </mc:Choice>
        </mc:AlternateContent>
        <mc:AlternateContent xmlns:mc="http://schemas.openxmlformats.org/markup-compatibility/2006">
          <mc:Choice Requires="x14">
            <control shapeId="36894" r:id="rId33" name="Check Box 30">
              <controlPr defaultSize="0" autoFill="0" autoLine="0" autoPict="0">
                <anchor moveWithCells="1">
                  <from>
                    <xdr:col>18</xdr:col>
                    <xdr:colOff>295275</xdr:colOff>
                    <xdr:row>53</xdr:row>
                    <xdr:rowOff>133350</xdr:rowOff>
                  </from>
                  <to>
                    <xdr:col>18</xdr:col>
                    <xdr:colOff>600075</xdr:colOff>
                    <xdr:row>53</xdr:row>
                    <xdr:rowOff>361950</xdr:rowOff>
                  </to>
                </anchor>
              </controlPr>
            </control>
          </mc:Choice>
        </mc:AlternateContent>
        <mc:AlternateContent xmlns:mc="http://schemas.openxmlformats.org/markup-compatibility/2006">
          <mc:Choice Requires="x14">
            <control shapeId="36895" r:id="rId34" name="Check Box 31">
              <controlPr defaultSize="0" autoFill="0" autoLine="0" autoPict="0">
                <anchor moveWithCells="1">
                  <from>
                    <xdr:col>18</xdr:col>
                    <xdr:colOff>295275</xdr:colOff>
                    <xdr:row>54</xdr:row>
                    <xdr:rowOff>133350</xdr:rowOff>
                  </from>
                  <to>
                    <xdr:col>18</xdr:col>
                    <xdr:colOff>600075</xdr:colOff>
                    <xdr:row>54</xdr:row>
                    <xdr:rowOff>361950</xdr:rowOff>
                  </to>
                </anchor>
              </controlPr>
            </control>
          </mc:Choice>
        </mc:AlternateContent>
        <mc:AlternateContent xmlns:mc="http://schemas.openxmlformats.org/markup-compatibility/2006">
          <mc:Choice Requires="x14">
            <control shapeId="36896" r:id="rId35" name="Check Box 32">
              <controlPr defaultSize="0" autoFill="0" autoLine="0" autoPict="0">
                <anchor moveWithCells="1">
                  <from>
                    <xdr:col>18</xdr:col>
                    <xdr:colOff>295275</xdr:colOff>
                    <xdr:row>61</xdr:row>
                    <xdr:rowOff>228600</xdr:rowOff>
                  </from>
                  <to>
                    <xdr:col>18</xdr:col>
                    <xdr:colOff>600075</xdr:colOff>
                    <xdr:row>61</xdr:row>
                    <xdr:rowOff>457200</xdr:rowOff>
                  </to>
                </anchor>
              </controlPr>
            </control>
          </mc:Choice>
        </mc:AlternateContent>
        <mc:AlternateContent xmlns:mc="http://schemas.openxmlformats.org/markup-compatibility/2006">
          <mc:Choice Requires="x14">
            <control shapeId="36897" r:id="rId36" name="Check Box 33">
              <controlPr defaultSize="0" autoFill="0" autoLine="0" autoPict="0">
                <anchor moveWithCells="1">
                  <from>
                    <xdr:col>18</xdr:col>
                    <xdr:colOff>295275</xdr:colOff>
                    <xdr:row>63</xdr:row>
                    <xdr:rowOff>133350</xdr:rowOff>
                  </from>
                  <to>
                    <xdr:col>18</xdr:col>
                    <xdr:colOff>600075</xdr:colOff>
                    <xdr:row>63</xdr:row>
                    <xdr:rowOff>361950</xdr:rowOff>
                  </to>
                </anchor>
              </controlPr>
            </control>
          </mc:Choice>
        </mc:AlternateContent>
        <mc:AlternateContent xmlns:mc="http://schemas.openxmlformats.org/markup-compatibility/2006">
          <mc:Choice Requires="x14">
            <control shapeId="36898" r:id="rId37" name="Check Box 34">
              <controlPr defaultSize="0" autoFill="0" autoLine="0" autoPict="0">
                <anchor moveWithCells="1">
                  <from>
                    <xdr:col>18</xdr:col>
                    <xdr:colOff>295275</xdr:colOff>
                    <xdr:row>64</xdr:row>
                    <xdr:rowOff>133350</xdr:rowOff>
                  </from>
                  <to>
                    <xdr:col>18</xdr:col>
                    <xdr:colOff>600075</xdr:colOff>
                    <xdr:row>64</xdr:row>
                    <xdr:rowOff>361950</xdr:rowOff>
                  </to>
                </anchor>
              </controlPr>
            </control>
          </mc:Choice>
        </mc:AlternateContent>
        <mc:AlternateContent xmlns:mc="http://schemas.openxmlformats.org/markup-compatibility/2006">
          <mc:Choice Requires="x14">
            <control shapeId="36899" r:id="rId38" name="Check Box 35">
              <controlPr defaultSize="0" autoFill="0" autoLine="0" autoPict="0">
                <anchor moveWithCells="1">
                  <from>
                    <xdr:col>18</xdr:col>
                    <xdr:colOff>295275</xdr:colOff>
                    <xdr:row>65</xdr:row>
                    <xdr:rowOff>133350</xdr:rowOff>
                  </from>
                  <to>
                    <xdr:col>18</xdr:col>
                    <xdr:colOff>600075</xdr:colOff>
                    <xdr:row>65</xdr:row>
                    <xdr:rowOff>361950</xdr:rowOff>
                  </to>
                </anchor>
              </controlPr>
            </control>
          </mc:Choice>
        </mc:AlternateContent>
        <mc:AlternateContent xmlns:mc="http://schemas.openxmlformats.org/markup-compatibility/2006">
          <mc:Choice Requires="x14">
            <control shapeId="36900" r:id="rId39" name="Check Box 36">
              <controlPr defaultSize="0" autoFill="0" autoLine="0" autoPict="0">
                <anchor moveWithCells="1">
                  <from>
                    <xdr:col>18</xdr:col>
                    <xdr:colOff>295275</xdr:colOff>
                    <xdr:row>66</xdr:row>
                    <xdr:rowOff>133350</xdr:rowOff>
                  </from>
                  <to>
                    <xdr:col>18</xdr:col>
                    <xdr:colOff>600075</xdr:colOff>
                    <xdr:row>66</xdr:row>
                    <xdr:rowOff>361950</xdr:rowOff>
                  </to>
                </anchor>
              </controlPr>
            </control>
          </mc:Choice>
        </mc:AlternateContent>
        <mc:AlternateContent xmlns:mc="http://schemas.openxmlformats.org/markup-compatibility/2006">
          <mc:Choice Requires="x14">
            <control shapeId="36901" r:id="rId40" name="Check Box 37">
              <controlPr defaultSize="0" autoFill="0" autoLine="0" autoPict="0">
                <anchor moveWithCells="1">
                  <from>
                    <xdr:col>18</xdr:col>
                    <xdr:colOff>295275</xdr:colOff>
                    <xdr:row>67</xdr:row>
                    <xdr:rowOff>133350</xdr:rowOff>
                  </from>
                  <to>
                    <xdr:col>18</xdr:col>
                    <xdr:colOff>600075</xdr:colOff>
                    <xdr:row>67</xdr:row>
                    <xdr:rowOff>361950</xdr:rowOff>
                  </to>
                </anchor>
              </controlPr>
            </control>
          </mc:Choice>
        </mc:AlternateContent>
        <mc:AlternateContent xmlns:mc="http://schemas.openxmlformats.org/markup-compatibility/2006">
          <mc:Choice Requires="x14">
            <control shapeId="36902" r:id="rId41" name="Check Box 38">
              <controlPr defaultSize="0" autoFill="0" autoLine="0" autoPict="0">
                <anchor moveWithCells="1">
                  <from>
                    <xdr:col>18</xdr:col>
                    <xdr:colOff>295275</xdr:colOff>
                    <xdr:row>68</xdr:row>
                    <xdr:rowOff>133350</xdr:rowOff>
                  </from>
                  <to>
                    <xdr:col>18</xdr:col>
                    <xdr:colOff>600075</xdr:colOff>
                    <xdr:row>68</xdr:row>
                    <xdr:rowOff>361950</xdr:rowOff>
                  </to>
                </anchor>
              </controlPr>
            </control>
          </mc:Choice>
        </mc:AlternateContent>
        <mc:AlternateContent xmlns:mc="http://schemas.openxmlformats.org/markup-compatibility/2006">
          <mc:Choice Requires="x14">
            <control shapeId="36903" r:id="rId42" name="Check Box 39">
              <controlPr defaultSize="0" autoFill="0" autoLine="0" autoPict="0">
                <anchor moveWithCells="1">
                  <from>
                    <xdr:col>18</xdr:col>
                    <xdr:colOff>295275</xdr:colOff>
                    <xdr:row>69</xdr:row>
                    <xdr:rowOff>133350</xdr:rowOff>
                  </from>
                  <to>
                    <xdr:col>18</xdr:col>
                    <xdr:colOff>600075</xdr:colOff>
                    <xdr:row>69</xdr:row>
                    <xdr:rowOff>361950</xdr:rowOff>
                  </to>
                </anchor>
              </controlPr>
            </control>
          </mc:Choice>
        </mc:AlternateContent>
        <mc:AlternateContent xmlns:mc="http://schemas.openxmlformats.org/markup-compatibility/2006">
          <mc:Choice Requires="x14">
            <control shapeId="36904" r:id="rId43" name="Check Box 40">
              <controlPr defaultSize="0" autoFill="0" autoLine="0" autoPict="0">
                <anchor moveWithCells="1">
                  <from>
                    <xdr:col>18</xdr:col>
                    <xdr:colOff>295275</xdr:colOff>
                    <xdr:row>71</xdr:row>
                    <xdr:rowOff>133350</xdr:rowOff>
                  </from>
                  <to>
                    <xdr:col>18</xdr:col>
                    <xdr:colOff>600075</xdr:colOff>
                    <xdr:row>71</xdr:row>
                    <xdr:rowOff>361950</xdr:rowOff>
                  </to>
                </anchor>
              </controlPr>
            </control>
          </mc:Choice>
        </mc:AlternateContent>
        <mc:AlternateContent xmlns:mc="http://schemas.openxmlformats.org/markup-compatibility/2006">
          <mc:Choice Requires="x14">
            <control shapeId="36905" r:id="rId44" name="Check Box 41">
              <controlPr defaultSize="0" autoFill="0" autoLine="0" autoPict="0">
                <anchor moveWithCells="1">
                  <from>
                    <xdr:col>18</xdr:col>
                    <xdr:colOff>295275</xdr:colOff>
                    <xdr:row>73</xdr:row>
                    <xdr:rowOff>133350</xdr:rowOff>
                  </from>
                  <to>
                    <xdr:col>18</xdr:col>
                    <xdr:colOff>600075</xdr:colOff>
                    <xdr:row>73</xdr:row>
                    <xdr:rowOff>361950</xdr:rowOff>
                  </to>
                </anchor>
              </controlPr>
            </control>
          </mc:Choice>
        </mc:AlternateContent>
        <mc:AlternateContent xmlns:mc="http://schemas.openxmlformats.org/markup-compatibility/2006">
          <mc:Choice Requires="x14">
            <control shapeId="36906" r:id="rId45" name="Check Box 42">
              <controlPr defaultSize="0" autoFill="0" autoLine="0" autoPict="0">
                <anchor moveWithCells="1">
                  <from>
                    <xdr:col>18</xdr:col>
                    <xdr:colOff>295275</xdr:colOff>
                    <xdr:row>74</xdr:row>
                    <xdr:rowOff>133350</xdr:rowOff>
                  </from>
                  <to>
                    <xdr:col>18</xdr:col>
                    <xdr:colOff>600075</xdr:colOff>
                    <xdr:row>74</xdr:row>
                    <xdr:rowOff>361950</xdr:rowOff>
                  </to>
                </anchor>
              </controlPr>
            </control>
          </mc:Choice>
        </mc:AlternateContent>
        <mc:AlternateContent xmlns:mc="http://schemas.openxmlformats.org/markup-compatibility/2006">
          <mc:Choice Requires="x14">
            <control shapeId="36907" r:id="rId46" name="Check Box 43">
              <controlPr defaultSize="0" autoFill="0" autoLine="0" autoPict="0">
                <anchor moveWithCells="1">
                  <from>
                    <xdr:col>18</xdr:col>
                    <xdr:colOff>295275</xdr:colOff>
                    <xdr:row>75</xdr:row>
                    <xdr:rowOff>133350</xdr:rowOff>
                  </from>
                  <to>
                    <xdr:col>18</xdr:col>
                    <xdr:colOff>600075</xdr:colOff>
                    <xdr:row>75</xdr:row>
                    <xdr:rowOff>361950</xdr:rowOff>
                  </to>
                </anchor>
              </controlPr>
            </control>
          </mc:Choice>
        </mc:AlternateContent>
        <mc:AlternateContent xmlns:mc="http://schemas.openxmlformats.org/markup-compatibility/2006">
          <mc:Choice Requires="x14">
            <control shapeId="36908" r:id="rId47" name="Check Box 44">
              <controlPr defaultSize="0" autoFill="0" autoLine="0" autoPict="0">
                <anchor moveWithCells="1">
                  <from>
                    <xdr:col>18</xdr:col>
                    <xdr:colOff>295275</xdr:colOff>
                    <xdr:row>76</xdr:row>
                    <xdr:rowOff>133350</xdr:rowOff>
                  </from>
                  <to>
                    <xdr:col>18</xdr:col>
                    <xdr:colOff>600075</xdr:colOff>
                    <xdr:row>76</xdr:row>
                    <xdr:rowOff>361950</xdr:rowOff>
                  </to>
                </anchor>
              </controlPr>
            </control>
          </mc:Choice>
        </mc:AlternateContent>
        <mc:AlternateContent xmlns:mc="http://schemas.openxmlformats.org/markup-compatibility/2006">
          <mc:Choice Requires="x14">
            <control shapeId="36909" r:id="rId48" name="Check Box 45">
              <controlPr defaultSize="0" autoFill="0" autoLine="0" autoPict="0">
                <anchor moveWithCells="1">
                  <from>
                    <xdr:col>18</xdr:col>
                    <xdr:colOff>295275</xdr:colOff>
                    <xdr:row>77</xdr:row>
                    <xdr:rowOff>133350</xdr:rowOff>
                  </from>
                  <to>
                    <xdr:col>18</xdr:col>
                    <xdr:colOff>600075</xdr:colOff>
                    <xdr:row>77</xdr:row>
                    <xdr:rowOff>361950</xdr:rowOff>
                  </to>
                </anchor>
              </controlPr>
            </control>
          </mc:Choice>
        </mc:AlternateContent>
        <mc:AlternateContent xmlns:mc="http://schemas.openxmlformats.org/markup-compatibility/2006">
          <mc:Choice Requires="x14">
            <control shapeId="36910" r:id="rId49" name="Check Box 46">
              <controlPr defaultSize="0" autoFill="0" autoLine="0" autoPict="0">
                <anchor moveWithCells="1">
                  <from>
                    <xdr:col>18</xdr:col>
                    <xdr:colOff>295275</xdr:colOff>
                    <xdr:row>78</xdr:row>
                    <xdr:rowOff>133350</xdr:rowOff>
                  </from>
                  <to>
                    <xdr:col>18</xdr:col>
                    <xdr:colOff>600075</xdr:colOff>
                    <xdr:row>78</xdr:row>
                    <xdr:rowOff>361950</xdr:rowOff>
                  </to>
                </anchor>
              </controlPr>
            </control>
          </mc:Choice>
        </mc:AlternateContent>
        <mc:AlternateContent xmlns:mc="http://schemas.openxmlformats.org/markup-compatibility/2006">
          <mc:Choice Requires="x14">
            <control shapeId="36911" r:id="rId50" name="Check Box 47">
              <controlPr defaultSize="0" autoFill="0" autoLine="0" autoPict="0">
                <anchor moveWithCells="1">
                  <from>
                    <xdr:col>18</xdr:col>
                    <xdr:colOff>295275</xdr:colOff>
                    <xdr:row>79</xdr:row>
                    <xdr:rowOff>133350</xdr:rowOff>
                  </from>
                  <to>
                    <xdr:col>18</xdr:col>
                    <xdr:colOff>600075</xdr:colOff>
                    <xdr:row>79</xdr:row>
                    <xdr:rowOff>361950</xdr:rowOff>
                  </to>
                </anchor>
              </controlPr>
            </control>
          </mc:Choice>
        </mc:AlternateContent>
        <mc:AlternateContent xmlns:mc="http://schemas.openxmlformats.org/markup-compatibility/2006">
          <mc:Choice Requires="x14">
            <control shapeId="36912" r:id="rId51" name="Check Box 48">
              <controlPr defaultSize="0" autoFill="0" autoLine="0" autoPict="0">
                <anchor moveWithCells="1">
                  <from>
                    <xdr:col>18</xdr:col>
                    <xdr:colOff>295275</xdr:colOff>
                    <xdr:row>80</xdr:row>
                    <xdr:rowOff>133350</xdr:rowOff>
                  </from>
                  <to>
                    <xdr:col>18</xdr:col>
                    <xdr:colOff>600075</xdr:colOff>
                    <xdr:row>80</xdr:row>
                    <xdr:rowOff>361950</xdr:rowOff>
                  </to>
                </anchor>
              </controlPr>
            </control>
          </mc:Choice>
        </mc:AlternateContent>
        <mc:AlternateContent xmlns:mc="http://schemas.openxmlformats.org/markup-compatibility/2006">
          <mc:Choice Requires="x14">
            <control shapeId="36913" r:id="rId52" name="Check Box 49">
              <controlPr defaultSize="0" autoFill="0" autoLine="0" autoPict="0">
                <anchor moveWithCells="1">
                  <from>
                    <xdr:col>18</xdr:col>
                    <xdr:colOff>295275</xdr:colOff>
                    <xdr:row>81</xdr:row>
                    <xdr:rowOff>133350</xdr:rowOff>
                  </from>
                  <to>
                    <xdr:col>18</xdr:col>
                    <xdr:colOff>600075</xdr:colOff>
                    <xdr:row>81</xdr:row>
                    <xdr:rowOff>361950</xdr:rowOff>
                  </to>
                </anchor>
              </controlPr>
            </control>
          </mc:Choice>
        </mc:AlternateContent>
        <mc:AlternateContent xmlns:mc="http://schemas.openxmlformats.org/markup-compatibility/2006">
          <mc:Choice Requires="x14">
            <control shapeId="36914" r:id="rId53" name="Check Box 50">
              <controlPr defaultSize="0" autoFill="0" autoLine="0" autoPict="0">
                <anchor moveWithCells="1">
                  <from>
                    <xdr:col>18</xdr:col>
                    <xdr:colOff>295275</xdr:colOff>
                    <xdr:row>82</xdr:row>
                    <xdr:rowOff>133350</xdr:rowOff>
                  </from>
                  <to>
                    <xdr:col>18</xdr:col>
                    <xdr:colOff>600075</xdr:colOff>
                    <xdr:row>82</xdr:row>
                    <xdr:rowOff>361950</xdr:rowOff>
                  </to>
                </anchor>
              </controlPr>
            </control>
          </mc:Choice>
        </mc:AlternateContent>
        <mc:AlternateContent xmlns:mc="http://schemas.openxmlformats.org/markup-compatibility/2006">
          <mc:Choice Requires="x14">
            <control shapeId="36915" r:id="rId54" name="Check Box 51">
              <controlPr defaultSize="0" autoFill="0" autoLine="0" autoPict="0">
                <anchor moveWithCells="1">
                  <from>
                    <xdr:col>18</xdr:col>
                    <xdr:colOff>295275</xdr:colOff>
                    <xdr:row>83</xdr:row>
                    <xdr:rowOff>133350</xdr:rowOff>
                  </from>
                  <to>
                    <xdr:col>18</xdr:col>
                    <xdr:colOff>600075</xdr:colOff>
                    <xdr:row>83</xdr:row>
                    <xdr:rowOff>361950</xdr:rowOff>
                  </to>
                </anchor>
              </controlPr>
            </control>
          </mc:Choice>
        </mc:AlternateContent>
        <mc:AlternateContent xmlns:mc="http://schemas.openxmlformats.org/markup-compatibility/2006">
          <mc:Choice Requires="x14">
            <control shapeId="36916" r:id="rId55" name="Check Box 52">
              <controlPr defaultSize="0" autoFill="0" autoLine="0" autoPict="0">
                <anchor moveWithCells="1">
                  <from>
                    <xdr:col>18</xdr:col>
                    <xdr:colOff>295275</xdr:colOff>
                    <xdr:row>90</xdr:row>
                    <xdr:rowOff>133350</xdr:rowOff>
                  </from>
                  <to>
                    <xdr:col>18</xdr:col>
                    <xdr:colOff>600075</xdr:colOff>
                    <xdr:row>90</xdr:row>
                    <xdr:rowOff>361950</xdr:rowOff>
                  </to>
                </anchor>
              </controlPr>
            </control>
          </mc:Choice>
        </mc:AlternateContent>
        <mc:AlternateContent xmlns:mc="http://schemas.openxmlformats.org/markup-compatibility/2006">
          <mc:Choice Requires="x14">
            <control shapeId="36917" r:id="rId56" name="Check Box 53">
              <controlPr defaultSize="0" autoFill="0" autoLine="0" autoPict="0">
                <anchor moveWithCells="1">
                  <from>
                    <xdr:col>18</xdr:col>
                    <xdr:colOff>295275</xdr:colOff>
                    <xdr:row>92</xdr:row>
                    <xdr:rowOff>133350</xdr:rowOff>
                  </from>
                  <to>
                    <xdr:col>18</xdr:col>
                    <xdr:colOff>600075</xdr:colOff>
                    <xdr:row>92</xdr:row>
                    <xdr:rowOff>361950</xdr:rowOff>
                  </to>
                </anchor>
              </controlPr>
            </control>
          </mc:Choice>
        </mc:AlternateContent>
        <mc:AlternateContent xmlns:mc="http://schemas.openxmlformats.org/markup-compatibility/2006">
          <mc:Choice Requires="x14">
            <control shapeId="36918" r:id="rId57" name="Check Box 54">
              <controlPr defaultSize="0" autoFill="0" autoLine="0" autoPict="0">
                <anchor moveWithCells="1">
                  <from>
                    <xdr:col>18</xdr:col>
                    <xdr:colOff>295275</xdr:colOff>
                    <xdr:row>93</xdr:row>
                    <xdr:rowOff>133350</xdr:rowOff>
                  </from>
                  <to>
                    <xdr:col>18</xdr:col>
                    <xdr:colOff>600075</xdr:colOff>
                    <xdr:row>93</xdr:row>
                    <xdr:rowOff>361950</xdr:rowOff>
                  </to>
                </anchor>
              </controlPr>
            </control>
          </mc:Choice>
        </mc:AlternateContent>
        <mc:AlternateContent xmlns:mc="http://schemas.openxmlformats.org/markup-compatibility/2006">
          <mc:Choice Requires="x14">
            <control shapeId="36919" r:id="rId58" name="Check Box 55">
              <controlPr defaultSize="0" autoFill="0" autoLine="0" autoPict="0">
                <anchor moveWithCells="1">
                  <from>
                    <xdr:col>18</xdr:col>
                    <xdr:colOff>295275</xdr:colOff>
                    <xdr:row>95</xdr:row>
                    <xdr:rowOff>133350</xdr:rowOff>
                  </from>
                  <to>
                    <xdr:col>18</xdr:col>
                    <xdr:colOff>600075</xdr:colOff>
                    <xdr:row>95</xdr:row>
                    <xdr:rowOff>361950</xdr:rowOff>
                  </to>
                </anchor>
              </controlPr>
            </control>
          </mc:Choice>
        </mc:AlternateContent>
        <mc:AlternateContent xmlns:mc="http://schemas.openxmlformats.org/markup-compatibility/2006">
          <mc:Choice Requires="x14">
            <control shapeId="36920" r:id="rId59" name="Check Box 56">
              <controlPr defaultSize="0" autoFill="0" autoLine="0" autoPict="0">
                <anchor moveWithCells="1">
                  <from>
                    <xdr:col>18</xdr:col>
                    <xdr:colOff>295275</xdr:colOff>
                    <xdr:row>96</xdr:row>
                    <xdr:rowOff>133350</xdr:rowOff>
                  </from>
                  <to>
                    <xdr:col>18</xdr:col>
                    <xdr:colOff>600075</xdr:colOff>
                    <xdr:row>96</xdr:row>
                    <xdr:rowOff>361950</xdr:rowOff>
                  </to>
                </anchor>
              </controlPr>
            </control>
          </mc:Choice>
        </mc:AlternateContent>
        <mc:AlternateContent xmlns:mc="http://schemas.openxmlformats.org/markup-compatibility/2006">
          <mc:Choice Requires="x14">
            <control shapeId="36921" r:id="rId60" name="Check Box 57">
              <controlPr defaultSize="0" autoFill="0" autoLine="0" autoPict="0">
                <anchor moveWithCells="1">
                  <from>
                    <xdr:col>18</xdr:col>
                    <xdr:colOff>295275</xdr:colOff>
                    <xdr:row>97</xdr:row>
                    <xdr:rowOff>133350</xdr:rowOff>
                  </from>
                  <to>
                    <xdr:col>18</xdr:col>
                    <xdr:colOff>600075</xdr:colOff>
                    <xdr:row>97</xdr:row>
                    <xdr:rowOff>361950</xdr:rowOff>
                  </to>
                </anchor>
              </controlPr>
            </control>
          </mc:Choice>
        </mc:AlternateContent>
        <mc:AlternateContent xmlns:mc="http://schemas.openxmlformats.org/markup-compatibility/2006">
          <mc:Choice Requires="x14">
            <control shapeId="36922" r:id="rId61" name="Check Box 58">
              <controlPr defaultSize="0" autoFill="0" autoLine="0" autoPict="0">
                <anchor moveWithCells="1">
                  <from>
                    <xdr:col>18</xdr:col>
                    <xdr:colOff>295275</xdr:colOff>
                    <xdr:row>98</xdr:row>
                    <xdr:rowOff>133350</xdr:rowOff>
                  </from>
                  <to>
                    <xdr:col>18</xdr:col>
                    <xdr:colOff>600075</xdr:colOff>
                    <xdr:row>98</xdr:row>
                    <xdr:rowOff>361950</xdr:rowOff>
                  </to>
                </anchor>
              </controlPr>
            </control>
          </mc:Choice>
        </mc:AlternateContent>
        <mc:AlternateContent xmlns:mc="http://schemas.openxmlformats.org/markup-compatibility/2006">
          <mc:Choice Requires="x14">
            <control shapeId="36923" r:id="rId62" name="Check Box 59">
              <controlPr defaultSize="0" autoFill="0" autoLine="0" autoPict="0">
                <anchor moveWithCells="1">
                  <from>
                    <xdr:col>18</xdr:col>
                    <xdr:colOff>295275</xdr:colOff>
                    <xdr:row>99</xdr:row>
                    <xdr:rowOff>133350</xdr:rowOff>
                  </from>
                  <to>
                    <xdr:col>18</xdr:col>
                    <xdr:colOff>600075</xdr:colOff>
                    <xdr:row>99</xdr:row>
                    <xdr:rowOff>361950</xdr:rowOff>
                  </to>
                </anchor>
              </controlPr>
            </control>
          </mc:Choice>
        </mc:AlternateContent>
        <mc:AlternateContent xmlns:mc="http://schemas.openxmlformats.org/markup-compatibility/2006">
          <mc:Choice Requires="x14">
            <control shapeId="36924" r:id="rId63" name="Check Box 60">
              <controlPr defaultSize="0" autoFill="0" autoLine="0" autoPict="0">
                <anchor moveWithCells="1">
                  <from>
                    <xdr:col>18</xdr:col>
                    <xdr:colOff>295275</xdr:colOff>
                    <xdr:row>100</xdr:row>
                    <xdr:rowOff>133350</xdr:rowOff>
                  </from>
                  <to>
                    <xdr:col>18</xdr:col>
                    <xdr:colOff>600075</xdr:colOff>
                    <xdr:row>100</xdr:row>
                    <xdr:rowOff>361950</xdr:rowOff>
                  </to>
                </anchor>
              </controlPr>
            </control>
          </mc:Choice>
        </mc:AlternateContent>
        <mc:AlternateContent xmlns:mc="http://schemas.openxmlformats.org/markup-compatibility/2006">
          <mc:Choice Requires="x14">
            <control shapeId="36925" r:id="rId64" name="Check Box 61">
              <controlPr defaultSize="0" autoFill="0" autoLine="0" autoPict="0">
                <anchor moveWithCells="1">
                  <from>
                    <xdr:col>18</xdr:col>
                    <xdr:colOff>295275</xdr:colOff>
                    <xdr:row>102</xdr:row>
                    <xdr:rowOff>133350</xdr:rowOff>
                  </from>
                  <to>
                    <xdr:col>18</xdr:col>
                    <xdr:colOff>600075</xdr:colOff>
                    <xdr:row>102</xdr:row>
                    <xdr:rowOff>361950</xdr:rowOff>
                  </to>
                </anchor>
              </controlPr>
            </control>
          </mc:Choice>
        </mc:AlternateContent>
        <mc:AlternateContent xmlns:mc="http://schemas.openxmlformats.org/markup-compatibility/2006">
          <mc:Choice Requires="x14">
            <control shapeId="36926" r:id="rId65" name="Check Box 62">
              <controlPr defaultSize="0" autoFill="0" autoLine="0" autoPict="0">
                <anchor moveWithCells="1">
                  <from>
                    <xdr:col>18</xdr:col>
                    <xdr:colOff>295275</xdr:colOff>
                    <xdr:row>103</xdr:row>
                    <xdr:rowOff>133350</xdr:rowOff>
                  </from>
                  <to>
                    <xdr:col>18</xdr:col>
                    <xdr:colOff>600075</xdr:colOff>
                    <xdr:row>103</xdr:row>
                    <xdr:rowOff>361950</xdr:rowOff>
                  </to>
                </anchor>
              </controlPr>
            </control>
          </mc:Choice>
        </mc:AlternateContent>
        <mc:AlternateContent xmlns:mc="http://schemas.openxmlformats.org/markup-compatibility/2006">
          <mc:Choice Requires="x14">
            <control shapeId="36927" r:id="rId66" name="Check Box 63">
              <controlPr defaultSize="0" autoFill="0" autoLine="0" autoPict="0">
                <anchor moveWithCells="1">
                  <from>
                    <xdr:col>18</xdr:col>
                    <xdr:colOff>295275</xdr:colOff>
                    <xdr:row>104</xdr:row>
                    <xdr:rowOff>133350</xdr:rowOff>
                  </from>
                  <to>
                    <xdr:col>18</xdr:col>
                    <xdr:colOff>600075</xdr:colOff>
                    <xdr:row>104</xdr:row>
                    <xdr:rowOff>361950</xdr:rowOff>
                  </to>
                </anchor>
              </controlPr>
            </control>
          </mc:Choice>
        </mc:AlternateContent>
        <mc:AlternateContent xmlns:mc="http://schemas.openxmlformats.org/markup-compatibility/2006">
          <mc:Choice Requires="x14">
            <control shapeId="36928" r:id="rId67" name="Check Box 64">
              <controlPr defaultSize="0" autoFill="0" autoLine="0" autoPict="0">
                <anchor moveWithCells="1">
                  <from>
                    <xdr:col>18</xdr:col>
                    <xdr:colOff>295275</xdr:colOff>
                    <xdr:row>105</xdr:row>
                    <xdr:rowOff>133350</xdr:rowOff>
                  </from>
                  <to>
                    <xdr:col>18</xdr:col>
                    <xdr:colOff>600075</xdr:colOff>
                    <xdr:row>105</xdr:row>
                    <xdr:rowOff>361950</xdr:rowOff>
                  </to>
                </anchor>
              </controlPr>
            </control>
          </mc:Choice>
        </mc:AlternateContent>
        <mc:AlternateContent xmlns:mc="http://schemas.openxmlformats.org/markup-compatibility/2006">
          <mc:Choice Requires="x14">
            <control shapeId="36929" r:id="rId68" name="Check Box 65">
              <controlPr defaultSize="0" autoFill="0" autoLine="0" autoPict="0">
                <anchor moveWithCells="1">
                  <from>
                    <xdr:col>18</xdr:col>
                    <xdr:colOff>323850</xdr:colOff>
                    <xdr:row>117</xdr:row>
                    <xdr:rowOff>247650</xdr:rowOff>
                  </from>
                  <to>
                    <xdr:col>18</xdr:col>
                    <xdr:colOff>638175</xdr:colOff>
                    <xdr:row>117</xdr:row>
                    <xdr:rowOff>476250</xdr:rowOff>
                  </to>
                </anchor>
              </controlPr>
            </control>
          </mc:Choice>
        </mc:AlternateContent>
        <mc:AlternateContent xmlns:mc="http://schemas.openxmlformats.org/markup-compatibility/2006">
          <mc:Choice Requires="x14">
            <control shapeId="36930" r:id="rId69" name="Check Box 66">
              <controlPr defaultSize="0" autoFill="0" autoLine="0" autoPict="0">
                <anchor moveWithCells="1">
                  <from>
                    <xdr:col>18</xdr:col>
                    <xdr:colOff>323850</xdr:colOff>
                    <xdr:row>119</xdr:row>
                    <xdr:rowOff>247650</xdr:rowOff>
                  </from>
                  <to>
                    <xdr:col>18</xdr:col>
                    <xdr:colOff>638175</xdr:colOff>
                    <xdr:row>119</xdr:row>
                    <xdr:rowOff>476250</xdr:rowOff>
                  </to>
                </anchor>
              </controlPr>
            </control>
          </mc:Choice>
        </mc:AlternateContent>
        <mc:AlternateContent xmlns:mc="http://schemas.openxmlformats.org/markup-compatibility/2006">
          <mc:Choice Requires="x14">
            <control shapeId="36931" r:id="rId70" name="Check Box 67">
              <controlPr defaultSize="0" autoFill="0" autoLine="0" autoPict="0">
                <anchor moveWithCells="1">
                  <from>
                    <xdr:col>18</xdr:col>
                    <xdr:colOff>323850</xdr:colOff>
                    <xdr:row>120</xdr:row>
                    <xdr:rowOff>238125</xdr:rowOff>
                  </from>
                  <to>
                    <xdr:col>18</xdr:col>
                    <xdr:colOff>638175</xdr:colOff>
                    <xdr:row>120</xdr:row>
                    <xdr:rowOff>457200</xdr:rowOff>
                  </to>
                </anchor>
              </controlPr>
            </control>
          </mc:Choice>
        </mc:AlternateContent>
        <mc:AlternateContent xmlns:mc="http://schemas.openxmlformats.org/markup-compatibility/2006">
          <mc:Choice Requires="x14">
            <control shapeId="36932" r:id="rId71" name="Check Box 68">
              <controlPr defaultSize="0" autoFill="0" autoLine="0" autoPict="0">
                <anchor moveWithCells="1">
                  <from>
                    <xdr:col>18</xdr:col>
                    <xdr:colOff>323850</xdr:colOff>
                    <xdr:row>122</xdr:row>
                    <xdr:rowOff>200025</xdr:rowOff>
                  </from>
                  <to>
                    <xdr:col>18</xdr:col>
                    <xdr:colOff>638175</xdr:colOff>
                    <xdr:row>122</xdr:row>
                    <xdr:rowOff>447675</xdr:rowOff>
                  </to>
                </anchor>
              </controlPr>
            </control>
          </mc:Choice>
        </mc:AlternateContent>
        <mc:AlternateContent xmlns:mc="http://schemas.openxmlformats.org/markup-compatibility/2006">
          <mc:Choice Requires="x14">
            <control shapeId="36933" r:id="rId72" name="Check Box 69">
              <controlPr defaultSize="0" autoFill="0" autoLine="0" autoPict="0">
                <anchor moveWithCells="1">
                  <from>
                    <xdr:col>18</xdr:col>
                    <xdr:colOff>323850</xdr:colOff>
                    <xdr:row>123</xdr:row>
                    <xdr:rowOff>247650</xdr:rowOff>
                  </from>
                  <to>
                    <xdr:col>18</xdr:col>
                    <xdr:colOff>638175</xdr:colOff>
                    <xdr:row>123</xdr:row>
                    <xdr:rowOff>476250</xdr:rowOff>
                  </to>
                </anchor>
              </controlPr>
            </control>
          </mc:Choice>
        </mc:AlternateContent>
        <mc:AlternateContent xmlns:mc="http://schemas.openxmlformats.org/markup-compatibility/2006">
          <mc:Choice Requires="x14">
            <control shapeId="36934" r:id="rId73" name="Check Box 70">
              <controlPr defaultSize="0" autoFill="0" autoLine="0" autoPict="0">
                <anchor moveWithCells="1">
                  <from>
                    <xdr:col>18</xdr:col>
                    <xdr:colOff>323850</xdr:colOff>
                    <xdr:row>125</xdr:row>
                    <xdr:rowOff>238125</xdr:rowOff>
                  </from>
                  <to>
                    <xdr:col>18</xdr:col>
                    <xdr:colOff>638175</xdr:colOff>
                    <xdr:row>125</xdr:row>
                    <xdr:rowOff>457200</xdr:rowOff>
                  </to>
                </anchor>
              </controlPr>
            </control>
          </mc:Choice>
        </mc:AlternateContent>
        <mc:AlternateContent xmlns:mc="http://schemas.openxmlformats.org/markup-compatibility/2006">
          <mc:Choice Requires="x14">
            <control shapeId="36935" r:id="rId74" name="Check Box 71">
              <controlPr defaultSize="0" autoFill="0" autoLine="0" autoPict="0">
                <anchor moveWithCells="1">
                  <from>
                    <xdr:col>18</xdr:col>
                    <xdr:colOff>323850</xdr:colOff>
                    <xdr:row>126</xdr:row>
                    <xdr:rowOff>247650</xdr:rowOff>
                  </from>
                  <to>
                    <xdr:col>18</xdr:col>
                    <xdr:colOff>638175</xdr:colOff>
                    <xdr:row>126</xdr:row>
                    <xdr:rowOff>476250</xdr:rowOff>
                  </to>
                </anchor>
              </controlPr>
            </control>
          </mc:Choice>
        </mc:AlternateContent>
        <mc:AlternateContent xmlns:mc="http://schemas.openxmlformats.org/markup-compatibility/2006">
          <mc:Choice Requires="x14">
            <control shapeId="36936" r:id="rId75" name="Check Box 72">
              <controlPr defaultSize="0" autoFill="0" autoLine="0" autoPict="0">
                <anchor moveWithCells="1">
                  <from>
                    <xdr:col>18</xdr:col>
                    <xdr:colOff>323850</xdr:colOff>
                    <xdr:row>127</xdr:row>
                    <xdr:rowOff>238125</xdr:rowOff>
                  </from>
                  <to>
                    <xdr:col>18</xdr:col>
                    <xdr:colOff>638175</xdr:colOff>
                    <xdr:row>127</xdr:row>
                    <xdr:rowOff>457200</xdr:rowOff>
                  </to>
                </anchor>
              </controlPr>
            </control>
          </mc:Choice>
        </mc:AlternateContent>
        <mc:AlternateContent xmlns:mc="http://schemas.openxmlformats.org/markup-compatibility/2006">
          <mc:Choice Requires="x14">
            <control shapeId="36937" r:id="rId76" name="Check Box 73">
              <controlPr defaultSize="0" autoFill="0" autoLine="0" autoPict="0">
                <anchor moveWithCells="1">
                  <from>
                    <xdr:col>18</xdr:col>
                    <xdr:colOff>323850</xdr:colOff>
                    <xdr:row>128</xdr:row>
                    <xdr:rowOff>228600</xdr:rowOff>
                  </from>
                  <to>
                    <xdr:col>18</xdr:col>
                    <xdr:colOff>638175</xdr:colOff>
                    <xdr:row>128</xdr:row>
                    <xdr:rowOff>457200</xdr:rowOff>
                  </to>
                </anchor>
              </controlPr>
            </control>
          </mc:Choice>
        </mc:AlternateContent>
        <mc:AlternateContent xmlns:mc="http://schemas.openxmlformats.org/markup-compatibility/2006">
          <mc:Choice Requires="x14">
            <control shapeId="36938" r:id="rId77" name="Check Box 74">
              <controlPr defaultSize="0" autoFill="0" autoLine="0" autoPict="0">
                <anchor moveWithCells="1">
                  <from>
                    <xdr:col>18</xdr:col>
                    <xdr:colOff>323850</xdr:colOff>
                    <xdr:row>129</xdr:row>
                    <xdr:rowOff>247650</xdr:rowOff>
                  </from>
                  <to>
                    <xdr:col>18</xdr:col>
                    <xdr:colOff>638175</xdr:colOff>
                    <xdr:row>129</xdr:row>
                    <xdr:rowOff>476250</xdr:rowOff>
                  </to>
                </anchor>
              </controlPr>
            </control>
          </mc:Choice>
        </mc:AlternateContent>
        <mc:AlternateContent xmlns:mc="http://schemas.openxmlformats.org/markup-compatibility/2006">
          <mc:Choice Requires="x14">
            <control shapeId="36939" r:id="rId78" name="Check Box 75">
              <controlPr defaultSize="0" autoFill="0" autoLine="0" autoPict="0">
                <anchor moveWithCells="1">
                  <from>
                    <xdr:col>18</xdr:col>
                    <xdr:colOff>323850</xdr:colOff>
                    <xdr:row>130</xdr:row>
                    <xdr:rowOff>228600</xdr:rowOff>
                  </from>
                  <to>
                    <xdr:col>18</xdr:col>
                    <xdr:colOff>638175</xdr:colOff>
                    <xdr:row>130</xdr:row>
                    <xdr:rowOff>457200</xdr:rowOff>
                  </to>
                </anchor>
              </controlPr>
            </control>
          </mc:Choice>
        </mc:AlternateContent>
        <mc:AlternateContent xmlns:mc="http://schemas.openxmlformats.org/markup-compatibility/2006">
          <mc:Choice Requires="x14">
            <control shapeId="36940" r:id="rId79" name="Check Box 76">
              <controlPr defaultSize="0" autoFill="0" autoLine="0" autoPict="0">
                <anchor moveWithCells="1">
                  <from>
                    <xdr:col>18</xdr:col>
                    <xdr:colOff>323850</xdr:colOff>
                    <xdr:row>131</xdr:row>
                    <xdr:rowOff>228600</xdr:rowOff>
                  </from>
                  <to>
                    <xdr:col>18</xdr:col>
                    <xdr:colOff>638175</xdr:colOff>
                    <xdr:row>131</xdr:row>
                    <xdr:rowOff>457200</xdr:rowOff>
                  </to>
                </anchor>
              </controlPr>
            </control>
          </mc:Choice>
        </mc:AlternateContent>
        <mc:AlternateContent xmlns:mc="http://schemas.openxmlformats.org/markup-compatibility/2006">
          <mc:Choice Requires="x14">
            <control shapeId="36941" r:id="rId80" name="Check Box 77">
              <controlPr defaultSize="0" autoFill="0" autoLine="0" autoPict="0">
                <anchor moveWithCells="1">
                  <from>
                    <xdr:col>18</xdr:col>
                    <xdr:colOff>323850</xdr:colOff>
                    <xdr:row>132</xdr:row>
                    <xdr:rowOff>238125</xdr:rowOff>
                  </from>
                  <to>
                    <xdr:col>18</xdr:col>
                    <xdr:colOff>638175</xdr:colOff>
                    <xdr:row>132</xdr:row>
                    <xdr:rowOff>457200</xdr:rowOff>
                  </to>
                </anchor>
              </controlPr>
            </control>
          </mc:Choice>
        </mc:AlternateContent>
        <mc:AlternateContent xmlns:mc="http://schemas.openxmlformats.org/markup-compatibility/2006">
          <mc:Choice Requires="x14">
            <control shapeId="36942" r:id="rId81" name="Check Box 78">
              <controlPr defaultSize="0" autoFill="0" autoLine="0" autoPict="0">
                <anchor moveWithCells="1">
                  <from>
                    <xdr:col>18</xdr:col>
                    <xdr:colOff>323850</xdr:colOff>
                    <xdr:row>134</xdr:row>
                    <xdr:rowOff>133350</xdr:rowOff>
                  </from>
                  <to>
                    <xdr:col>18</xdr:col>
                    <xdr:colOff>638175</xdr:colOff>
                    <xdr:row>134</xdr:row>
                    <xdr:rowOff>361950</xdr:rowOff>
                  </to>
                </anchor>
              </controlPr>
            </control>
          </mc:Choice>
        </mc:AlternateContent>
        <mc:AlternateContent xmlns:mc="http://schemas.openxmlformats.org/markup-compatibility/2006">
          <mc:Choice Requires="x14">
            <control shapeId="36943" r:id="rId82" name="Check Box 79">
              <controlPr defaultSize="0" autoFill="0" autoLine="0" autoPict="0">
                <anchor moveWithCells="1">
                  <from>
                    <xdr:col>18</xdr:col>
                    <xdr:colOff>323850</xdr:colOff>
                    <xdr:row>135</xdr:row>
                    <xdr:rowOff>133350</xdr:rowOff>
                  </from>
                  <to>
                    <xdr:col>18</xdr:col>
                    <xdr:colOff>638175</xdr:colOff>
                    <xdr:row>135</xdr:row>
                    <xdr:rowOff>361950</xdr:rowOff>
                  </to>
                </anchor>
              </controlPr>
            </control>
          </mc:Choice>
        </mc:AlternateContent>
        <mc:AlternateContent xmlns:mc="http://schemas.openxmlformats.org/markup-compatibility/2006">
          <mc:Choice Requires="x14">
            <control shapeId="36944" r:id="rId83" name="Check Box 80">
              <controlPr defaultSize="0" autoFill="0" autoLine="0" autoPict="0">
                <anchor moveWithCells="1">
                  <from>
                    <xdr:col>18</xdr:col>
                    <xdr:colOff>323850</xdr:colOff>
                    <xdr:row>136</xdr:row>
                    <xdr:rowOff>133350</xdr:rowOff>
                  </from>
                  <to>
                    <xdr:col>18</xdr:col>
                    <xdr:colOff>638175</xdr:colOff>
                    <xdr:row>136</xdr:row>
                    <xdr:rowOff>361950</xdr:rowOff>
                  </to>
                </anchor>
              </controlPr>
            </control>
          </mc:Choice>
        </mc:AlternateContent>
        <mc:AlternateContent xmlns:mc="http://schemas.openxmlformats.org/markup-compatibility/2006">
          <mc:Choice Requires="x14">
            <control shapeId="36945" r:id="rId84" name="Check Box 81">
              <controlPr defaultSize="0" autoFill="0" autoLine="0" autoPict="0">
                <anchor moveWithCells="1">
                  <from>
                    <xdr:col>18</xdr:col>
                    <xdr:colOff>323850</xdr:colOff>
                    <xdr:row>137</xdr:row>
                    <xdr:rowOff>133350</xdr:rowOff>
                  </from>
                  <to>
                    <xdr:col>18</xdr:col>
                    <xdr:colOff>638175</xdr:colOff>
                    <xdr:row>137</xdr:row>
                    <xdr:rowOff>361950</xdr:rowOff>
                  </to>
                </anchor>
              </controlPr>
            </control>
          </mc:Choice>
        </mc:AlternateContent>
        <mc:AlternateContent xmlns:mc="http://schemas.openxmlformats.org/markup-compatibility/2006">
          <mc:Choice Requires="x14">
            <control shapeId="36946" r:id="rId85" name="Check Box 82">
              <controlPr defaultSize="0" autoFill="0" autoLine="0" autoPict="0">
                <anchor moveWithCells="1">
                  <from>
                    <xdr:col>18</xdr:col>
                    <xdr:colOff>323850</xdr:colOff>
                    <xdr:row>138</xdr:row>
                    <xdr:rowOff>133350</xdr:rowOff>
                  </from>
                  <to>
                    <xdr:col>18</xdr:col>
                    <xdr:colOff>638175</xdr:colOff>
                    <xdr:row>138</xdr:row>
                    <xdr:rowOff>361950</xdr:rowOff>
                  </to>
                </anchor>
              </controlPr>
            </control>
          </mc:Choice>
        </mc:AlternateContent>
        <mc:AlternateContent xmlns:mc="http://schemas.openxmlformats.org/markup-compatibility/2006">
          <mc:Choice Requires="x14">
            <control shapeId="36947" r:id="rId86" name="Check Box 83">
              <controlPr defaultSize="0" autoFill="0" autoLine="0" autoPict="0">
                <anchor moveWithCells="1">
                  <from>
                    <xdr:col>18</xdr:col>
                    <xdr:colOff>323850</xdr:colOff>
                    <xdr:row>139</xdr:row>
                    <xdr:rowOff>133350</xdr:rowOff>
                  </from>
                  <to>
                    <xdr:col>18</xdr:col>
                    <xdr:colOff>638175</xdr:colOff>
                    <xdr:row>139</xdr:row>
                    <xdr:rowOff>361950</xdr:rowOff>
                  </to>
                </anchor>
              </controlPr>
            </control>
          </mc:Choice>
        </mc:AlternateContent>
        <mc:AlternateContent xmlns:mc="http://schemas.openxmlformats.org/markup-compatibility/2006">
          <mc:Choice Requires="x14">
            <control shapeId="36948" r:id="rId87" name="Check Box 84">
              <controlPr defaultSize="0" autoFill="0" autoLine="0" autoPict="0">
                <anchor moveWithCells="1">
                  <from>
                    <xdr:col>18</xdr:col>
                    <xdr:colOff>323850</xdr:colOff>
                    <xdr:row>140</xdr:row>
                    <xdr:rowOff>133350</xdr:rowOff>
                  </from>
                  <to>
                    <xdr:col>18</xdr:col>
                    <xdr:colOff>638175</xdr:colOff>
                    <xdr:row>140</xdr:row>
                    <xdr:rowOff>361950</xdr:rowOff>
                  </to>
                </anchor>
              </controlPr>
            </control>
          </mc:Choice>
        </mc:AlternateContent>
        <mc:AlternateContent xmlns:mc="http://schemas.openxmlformats.org/markup-compatibility/2006">
          <mc:Choice Requires="x14">
            <control shapeId="36949" r:id="rId88" name="Check Box 85">
              <controlPr defaultSize="0" autoFill="0" autoLine="0" autoPict="0">
                <anchor moveWithCells="1">
                  <from>
                    <xdr:col>18</xdr:col>
                    <xdr:colOff>323850</xdr:colOff>
                    <xdr:row>141</xdr:row>
                    <xdr:rowOff>133350</xdr:rowOff>
                  </from>
                  <to>
                    <xdr:col>18</xdr:col>
                    <xdr:colOff>638175</xdr:colOff>
                    <xdr:row>141</xdr:row>
                    <xdr:rowOff>361950</xdr:rowOff>
                  </to>
                </anchor>
              </controlPr>
            </control>
          </mc:Choice>
        </mc:AlternateContent>
        <mc:AlternateContent xmlns:mc="http://schemas.openxmlformats.org/markup-compatibility/2006">
          <mc:Choice Requires="x14">
            <control shapeId="36950" r:id="rId89" name="Check Box 86">
              <controlPr defaultSize="0" autoFill="0" autoLine="0" autoPict="0">
                <anchor moveWithCells="1">
                  <from>
                    <xdr:col>18</xdr:col>
                    <xdr:colOff>323850</xdr:colOff>
                    <xdr:row>153</xdr:row>
                    <xdr:rowOff>133350</xdr:rowOff>
                  </from>
                  <to>
                    <xdr:col>18</xdr:col>
                    <xdr:colOff>638175</xdr:colOff>
                    <xdr:row>153</xdr:row>
                    <xdr:rowOff>361950</xdr:rowOff>
                  </to>
                </anchor>
              </controlPr>
            </control>
          </mc:Choice>
        </mc:AlternateContent>
        <mc:AlternateContent xmlns:mc="http://schemas.openxmlformats.org/markup-compatibility/2006">
          <mc:Choice Requires="x14">
            <control shapeId="36951" r:id="rId90" name="Check Box 87">
              <controlPr defaultSize="0" autoFill="0" autoLine="0" autoPict="0">
                <anchor moveWithCells="1">
                  <from>
                    <xdr:col>18</xdr:col>
                    <xdr:colOff>323850</xdr:colOff>
                    <xdr:row>155</xdr:row>
                    <xdr:rowOff>180975</xdr:rowOff>
                  </from>
                  <to>
                    <xdr:col>18</xdr:col>
                    <xdr:colOff>638175</xdr:colOff>
                    <xdr:row>155</xdr:row>
                    <xdr:rowOff>409575</xdr:rowOff>
                  </to>
                </anchor>
              </controlPr>
            </control>
          </mc:Choice>
        </mc:AlternateContent>
        <mc:AlternateContent xmlns:mc="http://schemas.openxmlformats.org/markup-compatibility/2006">
          <mc:Choice Requires="x14">
            <control shapeId="36952" r:id="rId91" name="Check Box 88">
              <controlPr defaultSize="0" autoFill="0" autoLine="0" autoPict="0">
                <anchor moveWithCells="1">
                  <from>
                    <xdr:col>18</xdr:col>
                    <xdr:colOff>323850</xdr:colOff>
                    <xdr:row>156</xdr:row>
                    <xdr:rowOff>133350</xdr:rowOff>
                  </from>
                  <to>
                    <xdr:col>18</xdr:col>
                    <xdr:colOff>638175</xdr:colOff>
                    <xdr:row>156</xdr:row>
                    <xdr:rowOff>361950</xdr:rowOff>
                  </to>
                </anchor>
              </controlPr>
            </control>
          </mc:Choice>
        </mc:AlternateContent>
        <mc:AlternateContent xmlns:mc="http://schemas.openxmlformats.org/markup-compatibility/2006">
          <mc:Choice Requires="x14">
            <control shapeId="36953" r:id="rId92" name="Check Box 89">
              <controlPr defaultSize="0" autoFill="0" autoLine="0" autoPict="0">
                <anchor moveWithCells="1">
                  <from>
                    <xdr:col>18</xdr:col>
                    <xdr:colOff>323850</xdr:colOff>
                    <xdr:row>158</xdr:row>
                    <xdr:rowOff>133350</xdr:rowOff>
                  </from>
                  <to>
                    <xdr:col>18</xdr:col>
                    <xdr:colOff>638175</xdr:colOff>
                    <xdr:row>158</xdr:row>
                    <xdr:rowOff>361950</xdr:rowOff>
                  </to>
                </anchor>
              </controlPr>
            </control>
          </mc:Choice>
        </mc:AlternateContent>
        <mc:AlternateContent xmlns:mc="http://schemas.openxmlformats.org/markup-compatibility/2006">
          <mc:Choice Requires="x14">
            <control shapeId="36954" r:id="rId93" name="Check Box 90">
              <controlPr defaultSize="0" autoFill="0" autoLine="0" autoPict="0">
                <anchor moveWithCells="1">
                  <from>
                    <xdr:col>18</xdr:col>
                    <xdr:colOff>323850</xdr:colOff>
                    <xdr:row>159</xdr:row>
                    <xdr:rowOff>133350</xdr:rowOff>
                  </from>
                  <to>
                    <xdr:col>18</xdr:col>
                    <xdr:colOff>638175</xdr:colOff>
                    <xdr:row>159</xdr:row>
                    <xdr:rowOff>361950</xdr:rowOff>
                  </to>
                </anchor>
              </controlPr>
            </control>
          </mc:Choice>
        </mc:AlternateContent>
        <mc:AlternateContent xmlns:mc="http://schemas.openxmlformats.org/markup-compatibility/2006">
          <mc:Choice Requires="x14">
            <control shapeId="36955" r:id="rId94" name="Check Box 91">
              <controlPr defaultSize="0" autoFill="0" autoLine="0" autoPict="0">
                <anchor moveWithCells="1">
                  <from>
                    <xdr:col>18</xdr:col>
                    <xdr:colOff>323850</xdr:colOff>
                    <xdr:row>161</xdr:row>
                    <xdr:rowOff>200025</xdr:rowOff>
                  </from>
                  <to>
                    <xdr:col>18</xdr:col>
                    <xdr:colOff>638175</xdr:colOff>
                    <xdr:row>161</xdr:row>
                    <xdr:rowOff>447675</xdr:rowOff>
                  </to>
                </anchor>
              </controlPr>
            </control>
          </mc:Choice>
        </mc:AlternateContent>
        <mc:AlternateContent xmlns:mc="http://schemas.openxmlformats.org/markup-compatibility/2006">
          <mc:Choice Requires="x14">
            <control shapeId="36956" r:id="rId95" name="Check Box 92">
              <controlPr defaultSize="0" autoFill="0" autoLine="0" autoPict="0">
                <anchor moveWithCells="1">
                  <from>
                    <xdr:col>18</xdr:col>
                    <xdr:colOff>323850</xdr:colOff>
                    <xdr:row>162</xdr:row>
                    <xdr:rowOff>133350</xdr:rowOff>
                  </from>
                  <to>
                    <xdr:col>18</xdr:col>
                    <xdr:colOff>638175</xdr:colOff>
                    <xdr:row>162</xdr:row>
                    <xdr:rowOff>361950</xdr:rowOff>
                  </to>
                </anchor>
              </controlPr>
            </control>
          </mc:Choice>
        </mc:AlternateContent>
        <mc:AlternateContent xmlns:mc="http://schemas.openxmlformats.org/markup-compatibility/2006">
          <mc:Choice Requires="x14">
            <control shapeId="36957" r:id="rId96" name="Check Box 93">
              <controlPr defaultSize="0" autoFill="0" autoLine="0" autoPict="0">
                <anchor moveWithCells="1">
                  <from>
                    <xdr:col>18</xdr:col>
                    <xdr:colOff>295275</xdr:colOff>
                    <xdr:row>169</xdr:row>
                    <xdr:rowOff>247650</xdr:rowOff>
                  </from>
                  <to>
                    <xdr:col>18</xdr:col>
                    <xdr:colOff>600075</xdr:colOff>
                    <xdr:row>169</xdr:row>
                    <xdr:rowOff>476250</xdr:rowOff>
                  </to>
                </anchor>
              </controlPr>
            </control>
          </mc:Choice>
        </mc:AlternateContent>
        <mc:AlternateContent xmlns:mc="http://schemas.openxmlformats.org/markup-compatibility/2006">
          <mc:Choice Requires="x14">
            <control shapeId="36958" r:id="rId97" name="Check Box 94">
              <controlPr defaultSize="0" autoFill="0" autoLine="0" autoPict="0">
                <anchor moveWithCells="1">
                  <from>
                    <xdr:col>18</xdr:col>
                    <xdr:colOff>295275</xdr:colOff>
                    <xdr:row>171</xdr:row>
                    <xdr:rowOff>152400</xdr:rowOff>
                  </from>
                  <to>
                    <xdr:col>18</xdr:col>
                    <xdr:colOff>600075</xdr:colOff>
                    <xdr:row>171</xdr:row>
                    <xdr:rowOff>381000</xdr:rowOff>
                  </to>
                </anchor>
              </controlPr>
            </control>
          </mc:Choice>
        </mc:AlternateContent>
        <mc:AlternateContent xmlns:mc="http://schemas.openxmlformats.org/markup-compatibility/2006">
          <mc:Choice Requires="x14">
            <control shapeId="36959" r:id="rId98" name="Check Box 95">
              <controlPr defaultSize="0" autoFill="0" autoLine="0" autoPict="0">
                <anchor moveWithCells="1">
                  <from>
                    <xdr:col>18</xdr:col>
                    <xdr:colOff>295275</xdr:colOff>
                    <xdr:row>172</xdr:row>
                    <xdr:rowOff>333375</xdr:rowOff>
                  </from>
                  <to>
                    <xdr:col>18</xdr:col>
                    <xdr:colOff>600075</xdr:colOff>
                    <xdr:row>172</xdr:row>
                    <xdr:rowOff>552450</xdr:rowOff>
                  </to>
                </anchor>
              </controlPr>
            </control>
          </mc:Choice>
        </mc:AlternateContent>
        <mc:AlternateContent xmlns:mc="http://schemas.openxmlformats.org/markup-compatibility/2006">
          <mc:Choice Requires="x14">
            <control shapeId="36960" r:id="rId99" name="Check Box 96">
              <controlPr defaultSize="0" autoFill="0" autoLine="0" autoPict="0">
                <anchor moveWithCells="1">
                  <from>
                    <xdr:col>18</xdr:col>
                    <xdr:colOff>323850</xdr:colOff>
                    <xdr:row>174</xdr:row>
                    <xdr:rowOff>219075</xdr:rowOff>
                  </from>
                  <to>
                    <xdr:col>18</xdr:col>
                    <xdr:colOff>638175</xdr:colOff>
                    <xdr:row>174</xdr:row>
                    <xdr:rowOff>447675</xdr:rowOff>
                  </to>
                </anchor>
              </controlPr>
            </control>
          </mc:Choice>
        </mc:AlternateContent>
        <mc:AlternateContent xmlns:mc="http://schemas.openxmlformats.org/markup-compatibility/2006">
          <mc:Choice Requires="x14">
            <control shapeId="36961" r:id="rId100" name="Check Box 97">
              <controlPr defaultSize="0" autoFill="0" autoLine="0" autoPict="0">
                <anchor moveWithCells="1">
                  <from>
                    <xdr:col>18</xdr:col>
                    <xdr:colOff>323850</xdr:colOff>
                    <xdr:row>176</xdr:row>
                    <xdr:rowOff>219075</xdr:rowOff>
                  </from>
                  <to>
                    <xdr:col>18</xdr:col>
                    <xdr:colOff>638175</xdr:colOff>
                    <xdr:row>176</xdr:row>
                    <xdr:rowOff>447675</xdr:rowOff>
                  </to>
                </anchor>
              </controlPr>
            </control>
          </mc:Choice>
        </mc:AlternateContent>
        <mc:AlternateContent xmlns:mc="http://schemas.openxmlformats.org/markup-compatibility/2006">
          <mc:Choice Requires="x14">
            <control shapeId="36962" r:id="rId101" name="Check Box 98">
              <controlPr defaultSize="0" autoFill="0" autoLine="0" autoPict="0">
                <anchor moveWithCells="1">
                  <from>
                    <xdr:col>18</xdr:col>
                    <xdr:colOff>323850</xdr:colOff>
                    <xdr:row>177</xdr:row>
                    <xdr:rowOff>133350</xdr:rowOff>
                  </from>
                  <to>
                    <xdr:col>18</xdr:col>
                    <xdr:colOff>638175</xdr:colOff>
                    <xdr:row>177</xdr:row>
                    <xdr:rowOff>361950</xdr:rowOff>
                  </to>
                </anchor>
              </controlPr>
            </control>
          </mc:Choice>
        </mc:AlternateContent>
        <mc:AlternateContent xmlns:mc="http://schemas.openxmlformats.org/markup-compatibility/2006">
          <mc:Choice Requires="x14">
            <control shapeId="36963" r:id="rId102" name="Check Box 99">
              <controlPr defaultSize="0" autoFill="0" autoLine="0" autoPict="0">
                <anchor moveWithCells="1">
                  <from>
                    <xdr:col>18</xdr:col>
                    <xdr:colOff>323850</xdr:colOff>
                    <xdr:row>178</xdr:row>
                    <xdr:rowOff>228600</xdr:rowOff>
                  </from>
                  <to>
                    <xdr:col>18</xdr:col>
                    <xdr:colOff>638175</xdr:colOff>
                    <xdr:row>178</xdr:row>
                    <xdr:rowOff>457200</xdr:rowOff>
                  </to>
                </anchor>
              </controlPr>
            </control>
          </mc:Choice>
        </mc:AlternateContent>
        <mc:AlternateContent xmlns:mc="http://schemas.openxmlformats.org/markup-compatibility/2006">
          <mc:Choice Requires="x14">
            <control shapeId="36964" r:id="rId103" name="Check Box 100">
              <controlPr defaultSize="0" autoFill="0" autoLine="0" autoPict="0">
                <anchor moveWithCells="1">
                  <from>
                    <xdr:col>18</xdr:col>
                    <xdr:colOff>323850</xdr:colOff>
                    <xdr:row>179</xdr:row>
                    <xdr:rowOff>219075</xdr:rowOff>
                  </from>
                  <to>
                    <xdr:col>18</xdr:col>
                    <xdr:colOff>638175</xdr:colOff>
                    <xdr:row>179</xdr:row>
                    <xdr:rowOff>447675</xdr:rowOff>
                  </to>
                </anchor>
              </controlPr>
            </control>
          </mc:Choice>
        </mc:AlternateContent>
        <mc:AlternateContent xmlns:mc="http://schemas.openxmlformats.org/markup-compatibility/2006">
          <mc:Choice Requires="x14">
            <control shapeId="36965" r:id="rId104" name="Check Box 101">
              <controlPr defaultSize="0" autoFill="0" autoLine="0" autoPict="0">
                <anchor moveWithCells="1">
                  <from>
                    <xdr:col>18</xdr:col>
                    <xdr:colOff>323850</xdr:colOff>
                    <xdr:row>181</xdr:row>
                    <xdr:rowOff>142875</xdr:rowOff>
                  </from>
                  <to>
                    <xdr:col>18</xdr:col>
                    <xdr:colOff>638175</xdr:colOff>
                    <xdr:row>181</xdr:row>
                    <xdr:rowOff>361950</xdr:rowOff>
                  </to>
                </anchor>
              </controlPr>
            </control>
          </mc:Choice>
        </mc:AlternateContent>
        <mc:AlternateContent xmlns:mc="http://schemas.openxmlformats.org/markup-compatibility/2006">
          <mc:Choice Requires="x14">
            <control shapeId="36966" r:id="rId105" name="Check Box 102">
              <controlPr defaultSize="0" autoFill="0" autoLine="0" autoPict="0">
                <anchor moveWithCells="1">
                  <from>
                    <xdr:col>18</xdr:col>
                    <xdr:colOff>323850</xdr:colOff>
                    <xdr:row>182</xdr:row>
                    <xdr:rowOff>200025</xdr:rowOff>
                  </from>
                  <to>
                    <xdr:col>18</xdr:col>
                    <xdr:colOff>638175</xdr:colOff>
                    <xdr:row>182</xdr:row>
                    <xdr:rowOff>447675</xdr:rowOff>
                  </to>
                </anchor>
              </controlPr>
            </control>
          </mc:Choice>
        </mc:AlternateContent>
        <mc:AlternateContent xmlns:mc="http://schemas.openxmlformats.org/markup-compatibility/2006">
          <mc:Choice Requires="x14">
            <control shapeId="36967" r:id="rId106" name="Check Box 103">
              <controlPr defaultSize="0" autoFill="0" autoLine="0" autoPict="0">
                <anchor moveWithCells="1">
                  <from>
                    <xdr:col>18</xdr:col>
                    <xdr:colOff>323850</xdr:colOff>
                    <xdr:row>194</xdr:row>
                    <xdr:rowOff>228600</xdr:rowOff>
                  </from>
                  <to>
                    <xdr:col>18</xdr:col>
                    <xdr:colOff>638175</xdr:colOff>
                    <xdr:row>194</xdr:row>
                    <xdr:rowOff>457200</xdr:rowOff>
                  </to>
                </anchor>
              </controlPr>
            </control>
          </mc:Choice>
        </mc:AlternateContent>
        <mc:AlternateContent xmlns:mc="http://schemas.openxmlformats.org/markup-compatibility/2006">
          <mc:Choice Requires="x14">
            <control shapeId="36968" r:id="rId107" name="Check Box 104">
              <controlPr defaultSize="0" autoFill="0" autoLine="0" autoPict="0">
                <anchor moveWithCells="1">
                  <from>
                    <xdr:col>18</xdr:col>
                    <xdr:colOff>323850</xdr:colOff>
                    <xdr:row>196</xdr:row>
                    <xdr:rowOff>133350</xdr:rowOff>
                  </from>
                  <to>
                    <xdr:col>18</xdr:col>
                    <xdr:colOff>638175</xdr:colOff>
                    <xdr:row>196</xdr:row>
                    <xdr:rowOff>361950</xdr:rowOff>
                  </to>
                </anchor>
              </controlPr>
            </control>
          </mc:Choice>
        </mc:AlternateContent>
        <mc:AlternateContent xmlns:mc="http://schemas.openxmlformats.org/markup-compatibility/2006">
          <mc:Choice Requires="x14">
            <control shapeId="36969" r:id="rId108" name="Check Box 105">
              <controlPr defaultSize="0" autoFill="0" autoLine="0" autoPict="0">
                <anchor moveWithCells="1">
                  <from>
                    <xdr:col>18</xdr:col>
                    <xdr:colOff>323850</xdr:colOff>
                    <xdr:row>197</xdr:row>
                    <xdr:rowOff>133350</xdr:rowOff>
                  </from>
                  <to>
                    <xdr:col>18</xdr:col>
                    <xdr:colOff>638175</xdr:colOff>
                    <xdr:row>197</xdr:row>
                    <xdr:rowOff>361950</xdr:rowOff>
                  </to>
                </anchor>
              </controlPr>
            </control>
          </mc:Choice>
        </mc:AlternateContent>
        <mc:AlternateContent xmlns:mc="http://schemas.openxmlformats.org/markup-compatibility/2006">
          <mc:Choice Requires="x14">
            <control shapeId="36970" r:id="rId109" name="Check Box 106">
              <controlPr defaultSize="0" autoFill="0" autoLine="0" autoPict="0">
                <anchor moveWithCells="1">
                  <from>
                    <xdr:col>18</xdr:col>
                    <xdr:colOff>323850</xdr:colOff>
                    <xdr:row>199</xdr:row>
                    <xdr:rowOff>285750</xdr:rowOff>
                  </from>
                  <to>
                    <xdr:col>18</xdr:col>
                    <xdr:colOff>638175</xdr:colOff>
                    <xdr:row>199</xdr:row>
                    <xdr:rowOff>504825</xdr:rowOff>
                  </to>
                </anchor>
              </controlPr>
            </control>
          </mc:Choice>
        </mc:AlternateContent>
        <mc:AlternateContent xmlns:mc="http://schemas.openxmlformats.org/markup-compatibility/2006">
          <mc:Choice Requires="x14">
            <control shapeId="36971" r:id="rId110" name="Check Box 107">
              <controlPr defaultSize="0" autoFill="0" autoLine="0" autoPict="0">
                <anchor moveWithCells="1">
                  <from>
                    <xdr:col>18</xdr:col>
                    <xdr:colOff>323850</xdr:colOff>
                    <xdr:row>200</xdr:row>
                    <xdr:rowOff>133350</xdr:rowOff>
                  </from>
                  <to>
                    <xdr:col>18</xdr:col>
                    <xdr:colOff>638175</xdr:colOff>
                    <xdr:row>200</xdr:row>
                    <xdr:rowOff>361950</xdr:rowOff>
                  </to>
                </anchor>
              </controlPr>
            </control>
          </mc:Choice>
        </mc:AlternateContent>
        <mc:AlternateContent xmlns:mc="http://schemas.openxmlformats.org/markup-compatibility/2006">
          <mc:Choice Requires="x14">
            <control shapeId="36972" r:id="rId111" name="Check Box 108">
              <controlPr defaultSize="0" autoFill="0" autoLine="0" autoPict="0">
                <anchor moveWithCells="1">
                  <from>
                    <xdr:col>18</xdr:col>
                    <xdr:colOff>323850</xdr:colOff>
                    <xdr:row>201</xdr:row>
                    <xdr:rowOff>133350</xdr:rowOff>
                  </from>
                  <to>
                    <xdr:col>18</xdr:col>
                    <xdr:colOff>638175</xdr:colOff>
                    <xdr:row>201</xdr:row>
                    <xdr:rowOff>361950</xdr:rowOff>
                  </to>
                </anchor>
              </controlPr>
            </control>
          </mc:Choice>
        </mc:AlternateContent>
        <mc:AlternateContent xmlns:mc="http://schemas.openxmlformats.org/markup-compatibility/2006">
          <mc:Choice Requires="x14">
            <control shapeId="36973" r:id="rId112" name="Check Box 109">
              <controlPr defaultSize="0" autoFill="0" autoLine="0" autoPict="0">
                <anchor moveWithCells="1">
                  <from>
                    <xdr:col>18</xdr:col>
                    <xdr:colOff>323850</xdr:colOff>
                    <xdr:row>202</xdr:row>
                    <xdr:rowOff>247650</xdr:rowOff>
                  </from>
                  <to>
                    <xdr:col>18</xdr:col>
                    <xdr:colOff>638175</xdr:colOff>
                    <xdr:row>202</xdr:row>
                    <xdr:rowOff>476250</xdr:rowOff>
                  </to>
                </anchor>
              </controlPr>
            </control>
          </mc:Choice>
        </mc:AlternateContent>
        <mc:AlternateContent xmlns:mc="http://schemas.openxmlformats.org/markup-compatibility/2006">
          <mc:Choice Requires="x14">
            <control shapeId="36974" r:id="rId113" name="Check Box 110">
              <controlPr defaultSize="0" autoFill="0" autoLine="0" autoPict="0">
                <anchor moveWithCells="1">
                  <from>
                    <xdr:col>18</xdr:col>
                    <xdr:colOff>323850</xdr:colOff>
                    <xdr:row>203</xdr:row>
                    <xdr:rowOff>228600</xdr:rowOff>
                  </from>
                  <to>
                    <xdr:col>18</xdr:col>
                    <xdr:colOff>638175</xdr:colOff>
                    <xdr:row>203</xdr:row>
                    <xdr:rowOff>457200</xdr:rowOff>
                  </to>
                </anchor>
              </controlPr>
            </control>
          </mc:Choice>
        </mc:AlternateContent>
        <mc:AlternateContent xmlns:mc="http://schemas.openxmlformats.org/markup-compatibility/2006">
          <mc:Choice Requires="x14">
            <control shapeId="36975" r:id="rId114" name="Check Box 111">
              <controlPr defaultSize="0" autoFill="0" autoLine="0" autoPict="0">
                <anchor moveWithCells="1">
                  <from>
                    <xdr:col>18</xdr:col>
                    <xdr:colOff>323850</xdr:colOff>
                    <xdr:row>204</xdr:row>
                    <xdr:rowOff>238125</xdr:rowOff>
                  </from>
                  <to>
                    <xdr:col>18</xdr:col>
                    <xdr:colOff>638175</xdr:colOff>
                    <xdr:row>204</xdr:row>
                    <xdr:rowOff>457200</xdr:rowOff>
                  </to>
                </anchor>
              </controlPr>
            </control>
          </mc:Choice>
        </mc:AlternateContent>
        <mc:AlternateContent xmlns:mc="http://schemas.openxmlformats.org/markup-compatibility/2006">
          <mc:Choice Requires="x14">
            <control shapeId="36976" r:id="rId115" name="Check Box 112">
              <controlPr defaultSize="0" autoFill="0" autoLine="0" autoPict="0">
                <anchor moveWithCells="1">
                  <from>
                    <xdr:col>18</xdr:col>
                    <xdr:colOff>323850</xdr:colOff>
                    <xdr:row>206</xdr:row>
                    <xdr:rowOff>276225</xdr:rowOff>
                  </from>
                  <to>
                    <xdr:col>18</xdr:col>
                    <xdr:colOff>638175</xdr:colOff>
                    <xdr:row>206</xdr:row>
                    <xdr:rowOff>504825</xdr:rowOff>
                  </to>
                </anchor>
              </controlPr>
            </control>
          </mc:Choice>
        </mc:AlternateContent>
        <mc:AlternateContent xmlns:mc="http://schemas.openxmlformats.org/markup-compatibility/2006">
          <mc:Choice Requires="x14">
            <control shapeId="36977" r:id="rId116" name="Check Box 113">
              <controlPr defaultSize="0" autoFill="0" autoLine="0" autoPict="0">
                <anchor moveWithCells="1">
                  <from>
                    <xdr:col>18</xdr:col>
                    <xdr:colOff>323850</xdr:colOff>
                    <xdr:row>207</xdr:row>
                    <xdr:rowOff>133350</xdr:rowOff>
                  </from>
                  <to>
                    <xdr:col>18</xdr:col>
                    <xdr:colOff>638175</xdr:colOff>
                    <xdr:row>207</xdr:row>
                    <xdr:rowOff>361950</xdr:rowOff>
                  </to>
                </anchor>
              </controlPr>
            </control>
          </mc:Choice>
        </mc:AlternateContent>
        <mc:AlternateContent xmlns:mc="http://schemas.openxmlformats.org/markup-compatibility/2006">
          <mc:Choice Requires="x14">
            <control shapeId="36978" r:id="rId117" name="Check Box 114">
              <controlPr defaultSize="0" autoFill="0" autoLine="0" autoPict="0">
                <anchor moveWithCells="1">
                  <from>
                    <xdr:col>18</xdr:col>
                    <xdr:colOff>323850</xdr:colOff>
                    <xdr:row>214</xdr:row>
                    <xdr:rowOff>238125</xdr:rowOff>
                  </from>
                  <to>
                    <xdr:col>18</xdr:col>
                    <xdr:colOff>638175</xdr:colOff>
                    <xdr:row>214</xdr:row>
                    <xdr:rowOff>457200</xdr:rowOff>
                  </to>
                </anchor>
              </controlPr>
            </control>
          </mc:Choice>
        </mc:AlternateContent>
        <mc:AlternateContent xmlns:mc="http://schemas.openxmlformats.org/markup-compatibility/2006">
          <mc:Choice Requires="x14">
            <control shapeId="36979" r:id="rId118" name="Check Box 115">
              <controlPr defaultSize="0" autoFill="0" autoLine="0" autoPict="0">
                <anchor moveWithCells="1">
                  <from>
                    <xdr:col>18</xdr:col>
                    <xdr:colOff>323850</xdr:colOff>
                    <xdr:row>215</xdr:row>
                    <xdr:rowOff>276225</xdr:rowOff>
                  </from>
                  <to>
                    <xdr:col>18</xdr:col>
                    <xdr:colOff>638175</xdr:colOff>
                    <xdr:row>215</xdr:row>
                    <xdr:rowOff>504825</xdr:rowOff>
                  </to>
                </anchor>
              </controlPr>
            </control>
          </mc:Choice>
        </mc:AlternateContent>
        <mc:AlternateContent xmlns:mc="http://schemas.openxmlformats.org/markup-compatibility/2006">
          <mc:Choice Requires="x14">
            <control shapeId="36980" r:id="rId119" name="Check Box 116">
              <controlPr defaultSize="0" autoFill="0" autoLine="0" autoPict="0">
                <anchor moveWithCells="1">
                  <from>
                    <xdr:col>18</xdr:col>
                    <xdr:colOff>323850</xdr:colOff>
                    <xdr:row>217</xdr:row>
                    <xdr:rowOff>133350</xdr:rowOff>
                  </from>
                  <to>
                    <xdr:col>18</xdr:col>
                    <xdr:colOff>638175</xdr:colOff>
                    <xdr:row>217</xdr:row>
                    <xdr:rowOff>361950</xdr:rowOff>
                  </to>
                </anchor>
              </controlPr>
            </control>
          </mc:Choice>
        </mc:AlternateContent>
        <mc:AlternateContent xmlns:mc="http://schemas.openxmlformats.org/markup-compatibility/2006">
          <mc:Choice Requires="x14">
            <control shapeId="36981" r:id="rId120" name="Check Box 117">
              <controlPr defaultSize="0" autoFill="0" autoLine="0" autoPict="0">
                <anchor moveWithCells="1">
                  <from>
                    <xdr:col>18</xdr:col>
                    <xdr:colOff>323850</xdr:colOff>
                    <xdr:row>218</xdr:row>
                    <xdr:rowOff>133350</xdr:rowOff>
                  </from>
                  <to>
                    <xdr:col>18</xdr:col>
                    <xdr:colOff>638175</xdr:colOff>
                    <xdr:row>218</xdr:row>
                    <xdr:rowOff>361950</xdr:rowOff>
                  </to>
                </anchor>
              </controlPr>
            </control>
          </mc:Choice>
        </mc:AlternateContent>
        <mc:AlternateContent xmlns:mc="http://schemas.openxmlformats.org/markup-compatibility/2006">
          <mc:Choice Requires="x14">
            <control shapeId="36982" r:id="rId121" name="Check Box 118">
              <controlPr defaultSize="0" autoFill="0" autoLine="0" autoPict="0">
                <anchor moveWithCells="1">
                  <from>
                    <xdr:col>18</xdr:col>
                    <xdr:colOff>323850</xdr:colOff>
                    <xdr:row>219</xdr:row>
                    <xdr:rowOff>133350</xdr:rowOff>
                  </from>
                  <to>
                    <xdr:col>18</xdr:col>
                    <xdr:colOff>638175</xdr:colOff>
                    <xdr:row>219</xdr:row>
                    <xdr:rowOff>361950</xdr:rowOff>
                  </to>
                </anchor>
              </controlPr>
            </control>
          </mc:Choice>
        </mc:AlternateContent>
        <mc:AlternateContent xmlns:mc="http://schemas.openxmlformats.org/markup-compatibility/2006">
          <mc:Choice Requires="x14">
            <control shapeId="36983" r:id="rId122" name="Check Box 119">
              <controlPr defaultSize="0" autoFill="0" autoLine="0" autoPict="0">
                <anchor moveWithCells="1">
                  <from>
                    <xdr:col>18</xdr:col>
                    <xdr:colOff>323850</xdr:colOff>
                    <xdr:row>220</xdr:row>
                    <xdr:rowOff>133350</xdr:rowOff>
                  </from>
                  <to>
                    <xdr:col>18</xdr:col>
                    <xdr:colOff>638175</xdr:colOff>
                    <xdr:row>220</xdr:row>
                    <xdr:rowOff>361950</xdr:rowOff>
                  </to>
                </anchor>
              </controlPr>
            </control>
          </mc:Choice>
        </mc:AlternateContent>
        <mc:AlternateContent xmlns:mc="http://schemas.openxmlformats.org/markup-compatibility/2006">
          <mc:Choice Requires="x14">
            <control shapeId="36984" r:id="rId123" name="Check Box 120">
              <controlPr defaultSize="0" autoFill="0" autoLine="0" autoPict="0">
                <anchor moveWithCells="1">
                  <from>
                    <xdr:col>18</xdr:col>
                    <xdr:colOff>323850</xdr:colOff>
                    <xdr:row>222</xdr:row>
                    <xdr:rowOff>228600</xdr:rowOff>
                  </from>
                  <to>
                    <xdr:col>18</xdr:col>
                    <xdr:colOff>638175</xdr:colOff>
                    <xdr:row>222</xdr:row>
                    <xdr:rowOff>457200</xdr:rowOff>
                  </to>
                </anchor>
              </controlPr>
            </control>
          </mc:Choice>
        </mc:AlternateContent>
        <mc:AlternateContent xmlns:mc="http://schemas.openxmlformats.org/markup-compatibility/2006">
          <mc:Choice Requires="x14">
            <control shapeId="36985" r:id="rId124" name="Check Box 121">
              <controlPr defaultSize="0" autoFill="0" autoLine="0" autoPict="0">
                <anchor moveWithCells="1">
                  <from>
                    <xdr:col>18</xdr:col>
                    <xdr:colOff>323850</xdr:colOff>
                    <xdr:row>225</xdr:row>
                    <xdr:rowOff>190500</xdr:rowOff>
                  </from>
                  <to>
                    <xdr:col>18</xdr:col>
                    <xdr:colOff>638175</xdr:colOff>
                    <xdr:row>225</xdr:row>
                    <xdr:rowOff>409575</xdr:rowOff>
                  </to>
                </anchor>
              </controlPr>
            </control>
          </mc:Choice>
        </mc:AlternateContent>
        <mc:AlternateContent xmlns:mc="http://schemas.openxmlformats.org/markup-compatibility/2006">
          <mc:Choice Requires="x14">
            <control shapeId="36986" r:id="rId125" name="Check Box 122">
              <controlPr defaultSize="0" autoFill="0" autoLine="0" autoPict="0">
                <anchor moveWithCells="1">
                  <from>
                    <xdr:col>18</xdr:col>
                    <xdr:colOff>323850</xdr:colOff>
                    <xdr:row>226</xdr:row>
                    <xdr:rowOff>200025</xdr:rowOff>
                  </from>
                  <to>
                    <xdr:col>18</xdr:col>
                    <xdr:colOff>638175</xdr:colOff>
                    <xdr:row>226</xdr:row>
                    <xdr:rowOff>447675</xdr:rowOff>
                  </to>
                </anchor>
              </controlPr>
            </control>
          </mc:Choice>
        </mc:AlternateContent>
        <mc:AlternateContent xmlns:mc="http://schemas.openxmlformats.org/markup-compatibility/2006">
          <mc:Choice Requires="x14">
            <control shapeId="36987" r:id="rId126" name="Check Box 123">
              <controlPr defaultSize="0" autoFill="0" autoLine="0" autoPict="0">
                <anchor moveWithCells="1">
                  <from>
                    <xdr:col>18</xdr:col>
                    <xdr:colOff>323850</xdr:colOff>
                    <xdr:row>227</xdr:row>
                    <xdr:rowOff>323850</xdr:rowOff>
                  </from>
                  <to>
                    <xdr:col>18</xdr:col>
                    <xdr:colOff>638175</xdr:colOff>
                    <xdr:row>227</xdr:row>
                    <xdr:rowOff>552450</xdr:rowOff>
                  </to>
                </anchor>
              </controlPr>
            </control>
          </mc:Choice>
        </mc:AlternateContent>
        <mc:AlternateContent xmlns:mc="http://schemas.openxmlformats.org/markup-compatibility/2006">
          <mc:Choice Requires="x14">
            <control shapeId="36988" r:id="rId127" name="Check Box 124">
              <controlPr defaultSize="0" autoFill="0" autoLine="0" autoPict="0">
                <anchor moveWithCells="1">
                  <from>
                    <xdr:col>18</xdr:col>
                    <xdr:colOff>323850</xdr:colOff>
                    <xdr:row>228</xdr:row>
                    <xdr:rowOff>276225</xdr:rowOff>
                  </from>
                  <to>
                    <xdr:col>18</xdr:col>
                    <xdr:colOff>638175</xdr:colOff>
                    <xdr:row>228</xdr:row>
                    <xdr:rowOff>504825</xdr:rowOff>
                  </to>
                </anchor>
              </controlPr>
            </control>
          </mc:Choice>
        </mc:AlternateContent>
        <mc:AlternateContent xmlns:mc="http://schemas.openxmlformats.org/markup-compatibility/2006">
          <mc:Choice Requires="x14">
            <control shapeId="36989" r:id="rId128" name="Check Box 125">
              <controlPr defaultSize="0" autoFill="0" autoLine="0" autoPict="0">
                <anchor moveWithCells="1">
                  <from>
                    <xdr:col>18</xdr:col>
                    <xdr:colOff>323850</xdr:colOff>
                    <xdr:row>229</xdr:row>
                    <xdr:rowOff>361950</xdr:rowOff>
                  </from>
                  <to>
                    <xdr:col>18</xdr:col>
                    <xdr:colOff>638175</xdr:colOff>
                    <xdr:row>229</xdr:row>
                    <xdr:rowOff>590550</xdr:rowOff>
                  </to>
                </anchor>
              </controlPr>
            </control>
          </mc:Choice>
        </mc:AlternateContent>
        <mc:AlternateContent xmlns:mc="http://schemas.openxmlformats.org/markup-compatibility/2006">
          <mc:Choice Requires="x14">
            <control shapeId="36990" r:id="rId129" name="Check Box 126">
              <controlPr defaultSize="0" autoFill="0" autoLine="0" autoPict="0">
                <anchor moveWithCells="1">
                  <from>
                    <xdr:col>18</xdr:col>
                    <xdr:colOff>323850</xdr:colOff>
                    <xdr:row>231</xdr:row>
                    <xdr:rowOff>133350</xdr:rowOff>
                  </from>
                  <to>
                    <xdr:col>18</xdr:col>
                    <xdr:colOff>638175</xdr:colOff>
                    <xdr:row>231</xdr:row>
                    <xdr:rowOff>361950</xdr:rowOff>
                  </to>
                </anchor>
              </controlPr>
            </control>
          </mc:Choice>
        </mc:AlternateContent>
        <mc:AlternateContent xmlns:mc="http://schemas.openxmlformats.org/markup-compatibility/2006">
          <mc:Choice Requires="x14">
            <control shapeId="36991" r:id="rId130" name="Check Box 127">
              <controlPr defaultSize="0" autoFill="0" autoLine="0" autoPict="0">
                <anchor moveWithCells="1">
                  <from>
                    <xdr:col>18</xdr:col>
                    <xdr:colOff>323850</xdr:colOff>
                    <xdr:row>232</xdr:row>
                    <xdr:rowOff>133350</xdr:rowOff>
                  </from>
                  <to>
                    <xdr:col>18</xdr:col>
                    <xdr:colOff>638175</xdr:colOff>
                    <xdr:row>232</xdr:row>
                    <xdr:rowOff>361950</xdr:rowOff>
                  </to>
                </anchor>
              </controlPr>
            </control>
          </mc:Choice>
        </mc:AlternateContent>
        <mc:AlternateContent xmlns:mc="http://schemas.openxmlformats.org/markup-compatibility/2006">
          <mc:Choice Requires="x14">
            <control shapeId="36992" r:id="rId131" name="Check Box 128">
              <controlPr defaultSize="0" autoFill="0" autoLine="0" autoPict="0">
                <anchor moveWithCells="1">
                  <from>
                    <xdr:col>18</xdr:col>
                    <xdr:colOff>323850</xdr:colOff>
                    <xdr:row>233</xdr:row>
                    <xdr:rowOff>133350</xdr:rowOff>
                  </from>
                  <to>
                    <xdr:col>18</xdr:col>
                    <xdr:colOff>638175</xdr:colOff>
                    <xdr:row>233</xdr:row>
                    <xdr:rowOff>361950</xdr:rowOff>
                  </to>
                </anchor>
              </controlPr>
            </control>
          </mc:Choice>
        </mc:AlternateContent>
        <mc:AlternateContent xmlns:mc="http://schemas.openxmlformats.org/markup-compatibility/2006">
          <mc:Choice Requires="x14">
            <control shapeId="36993" r:id="rId132" name="Check Box 129">
              <controlPr defaultSize="0" autoFill="0" autoLine="0" autoPict="0">
                <anchor moveWithCells="1">
                  <from>
                    <xdr:col>18</xdr:col>
                    <xdr:colOff>323850</xdr:colOff>
                    <xdr:row>234</xdr:row>
                    <xdr:rowOff>133350</xdr:rowOff>
                  </from>
                  <to>
                    <xdr:col>18</xdr:col>
                    <xdr:colOff>638175</xdr:colOff>
                    <xdr:row>234</xdr:row>
                    <xdr:rowOff>361950</xdr:rowOff>
                  </to>
                </anchor>
              </controlPr>
            </control>
          </mc:Choice>
        </mc:AlternateContent>
        <mc:AlternateContent xmlns:mc="http://schemas.openxmlformats.org/markup-compatibility/2006">
          <mc:Choice Requires="x14">
            <control shapeId="36994" r:id="rId133" name="Check Box 130">
              <controlPr defaultSize="0" autoFill="0" autoLine="0" autoPict="0">
                <anchor moveWithCells="1">
                  <from>
                    <xdr:col>18</xdr:col>
                    <xdr:colOff>323850</xdr:colOff>
                    <xdr:row>237</xdr:row>
                    <xdr:rowOff>133350</xdr:rowOff>
                  </from>
                  <to>
                    <xdr:col>18</xdr:col>
                    <xdr:colOff>638175</xdr:colOff>
                    <xdr:row>237</xdr:row>
                    <xdr:rowOff>361950</xdr:rowOff>
                  </to>
                </anchor>
              </controlPr>
            </control>
          </mc:Choice>
        </mc:AlternateContent>
        <mc:AlternateContent xmlns:mc="http://schemas.openxmlformats.org/markup-compatibility/2006">
          <mc:Choice Requires="x14">
            <control shapeId="36995" r:id="rId134" name="Check Box 131">
              <controlPr defaultSize="0" autoFill="0" autoLine="0" autoPict="0">
                <anchor moveWithCells="1">
                  <from>
                    <xdr:col>18</xdr:col>
                    <xdr:colOff>323850</xdr:colOff>
                    <xdr:row>238</xdr:row>
                    <xdr:rowOff>133350</xdr:rowOff>
                  </from>
                  <to>
                    <xdr:col>18</xdr:col>
                    <xdr:colOff>638175</xdr:colOff>
                    <xdr:row>238</xdr:row>
                    <xdr:rowOff>361950</xdr:rowOff>
                  </to>
                </anchor>
              </controlPr>
            </control>
          </mc:Choice>
        </mc:AlternateContent>
        <mc:AlternateContent xmlns:mc="http://schemas.openxmlformats.org/markup-compatibility/2006">
          <mc:Choice Requires="x14">
            <control shapeId="36996" r:id="rId135" name="Check Box 132">
              <controlPr defaultSize="0" autoFill="0" autoLine="0" autoPict="0">
                <anchor moveWithCells="1">
                  <from>
                    <xdr:col>18</xdr:col>
                    <xdr:colOff>323850</xdr:colOff>
                    <xdr:row>239</xdr:row>
                    <xdr:rowOff>133350</xdr:rowOff>
                  </from>
                  <to>
                    <xdr:col>18</xdr:col>
                    <xdr:colOff>638175</xdr:colOff>
                    <xdr:row>239</xdr:row>
                    <xdr:rowOff>361950</xdr:rowOff>
                  </to>
                </anchor>
              </controlPr>
            </control>
          </mc:Choice>
        </mc:AlternateContent>
        <mc:AlternateContent xmlns:mc="http://schemas.openxmlformats.org/markup-compatibility/2006">
          <mc:Choice Requires="x14">
            <control shapeId="36997" r:id="rId136" name="Check Box 133">
              <controlPr defaultSize="0" autoFill="0" autoLine="0" autoPict="0">
                <anchor moveWithCells="1">
                  <from>
                    <xdr:col>18</xdr:col>
                    <xdr:colOff>323850</xdr:colOff>
                    <xdr:row>241</xdr:row>
                    <xdr:rowOff>133350</xdr:rowOff>
                  </from>
                  <to>
                    <xdr:col>18</xdr:col>
                    <xdr:colOff>638175</xdr:colOff>
                    <xdr:row>241</xdr:row>
                    <xdr:rowOff>361950</xdr:rowOff>
                  </to>
                </anchor>
              </controlPr>
            </control>
          </mc:Choice>
        </mc:AlternateContent>
        <mc:AlternateContent xmlns:mc="http://schemas.openxmlformats.org/markup-compatibility/2006">
          <mc:Choice Requires="x14">
            <control shapeId="36998" r:id="rId137" name="Check Box 134">
              <controlPr defaultSize="0" autoFill="0" autoLine="0" autoPict="0">
                <anchor moveWithCells="1">
                  <from>
                    <xdr:col>18</xdr:col>
                    <xdr:colOff>323850</xdr:colOff>
                    <xdr:row>242</xdr:row>
                    <xdr:rowOff>133350</xdr:rowOff>
                  </from>
                  <to>
                    <xdr:col>18</xdr:col>
                    <xdr:colOff>638175</xdr:colOff>
                    <xdr:row>242</xdr:row>
                    <xdr:rowOff>361950</xdr:rowOff>
                  </to>
                </anchor>
              </controlPr>
            </control>
          </mc:Choice>
        </mc:AlternateContent>
        <mc:AlternateContent xmlns:mc="http://schemas.openxmlformats.org/markup-compatibility/2006">
          <mc:Choice Requires="x14">
            <control shapeId="36999" r:id="rId138" name="Check Box 135">
              <controlPr defaultSize="0" autoFill="0" autoLine="0" autoPict="0">
                <anchor moveWithCells="1">
                  <from>
                    <xdr:col>18</xdr:col>
                    <xdr:colOff>323850</xdr:colOff>
                    <xdr:row>243</xdr:row>
                    <xdr:rowOff>133350</xdr:rowOff>
                  </from>
                  <to>
                    <xdr:col>18</xdr:col>
                    <xdr:colOff>638175</xdr:colOff>
                    <xdr:row>243</xdr:row>
                    <xdr:rowOff>361950</xdr:rowOff>
                  </to>
                </anchor>
              </controlPr>
            </control>
          </mc:Choice>
        </mc:AlternateContent>
        <mc:AlternateContent xmlns:mc="http://schemas.openxmlformats.org/markup-compatibility/2006">
          <mc:Choice Requires="x14">
            <control shapeId="37000" r:id="rId139" name="Check Box 136">
              <controlPr defaultSize="0" autoFill="0" autoLine="0" autoPict="0">
                <anchor moveWithCells="1">
                  <from>
                    <xdr:col>18</xdr:col>
                    <xdr:colOff>323850</xdr:colOff>
                    <xdr:row>244</xdr:row>
                    <xdr:rowOff>133350</xdr:rowOff>
                  </from>
                  <to>
                    <xdr:col>18</xdr:col>
                    <xdr:colOff>638175</xdr:colOff>
                    <xdr:row>244</xdr:row>
                    <xdr:rowOff>361950</xdr:rowOff>
                  </to>
                </anchor>
              </controlPr>
            </control>
          </mc:Choice>
        </mc:AlternateContent>
        <mc:AlternateContent xmlns:mc="http://schemas.openxmlformats.org/markup-compatibility/2006">
          <mc:Choice Requires="x14">
            <control shapeId="37001" r:id="rId140" name="Check Box 137">
              <controlPr defaultSize="0" autoFill="0" autoLine="0" autoPict="0">
                <anchor moveWithCells="1">
                  <from>
                    <xdr:col>18</xdr:col>
                    <xdr:colOff>323850</xdr:colOff>
                    <xdr:row>246</xdr:row>
                    <xdr:rowOff>190500</xdr:rowOff>
                  </from>
                  <to>
                    <xdr:col>18</xdr:col>
                    <xdr:colOff>638175</xdr:colOff>
                    <xdr:row>246</xdr:row>
                    <xdr:rowOff>409575</xdr:rowOff>
                  </to>
                </anchor>
              </controlPr>
            </control>
          </mc:Choice>
        </mc:AlternateContent>
        <mc:AlternateContent xmlns:mc="http://schemas.openxmlformats.org/markup-compatibility/2006">
          <mc:Choice Requires="x14">
            <control shapeId="37002" r:id="rId141" name="Check Box 138">
              <controlPr defaultSize="0" autoFill="0" autoLine="0" autoPict="0">
                <anchor moveWithCells="1">
                  <from>
                    <xdr:col>18</xdr:col>
                    <xdr:colOff>323850</xdr:colOff>
                    <xdr:row>247</xdr:row>
                    <xdr:rowOff>200025</xdr:rowOff>
                  </from>
                  <to>
                    <xdr:col>18</xdr:col>
                    <xdr:colOff>638175</xdr:colOff>
                    <xdr:row>247</xdr:row>
                    <xdr:rowOff>447675</xdr:rowOff>
                  </to>
                </anchor>
              </controlPr>
            </control>
          </mc:Choice>
        </mc:AlternateContent>
        <mc:AlternateContent xmlns:mc="http://schemas.openxmlformats.org/markup-compatibility/2006">
          <mc:Choice Requires="x14">
            <control shapeId="37003" r:id="rId142" name="Check Box 139">
              <controlPr defaultSize="0" autoFill="0" autoLine="0" autoPict="0">
                <anchor moveWithCells="1">
                  <from>
                    <xdr:col>18</xdr:col>
                    <xdr:colOff>323850</xdr:colOff>
                    <xdr:row>248</xdr:row>
                    <xdr:rowOff>190500</xdr:rowOff>
                  </from>
                  <to>
                    <xdr:col>18</xdr:col>
                    <xdr:colOff>638175</xdr:colOff>
                    <xdr:row>248</xdr:row>
                    <xdr:rowOff>409575</xdr:rowOff>
                  </to>
                </anchor>
              </controlPr>
            </control>
          </mc:Choice>
        </mc:AlternateContent>
        <mc:AlternateContent xmlns:mc="http://schemas.openxmlformats.org/markup-compatibility/2006">
          <mc:Choice Requires="x14">
            <control shapeId="37004" r:id="rId143" name="Check Box 140">
              <controlPr defaultSize="0" autoFill="0" autoLine="0" autoPict="0">
                <anchor moveWithCells="1">
                  <from>
                    <xdr:col>18</xdr:col>
                    <xdr:colOff>323850</xdr:colOff>
                    <xdr:row>249</xdr:row>
                    <xdr:rowOff>190500</xdr:rowOff>
                  </from>
                  <to>
                    <xdr:col>18</xdr:col>
                    <xdr:colOff>638175</xdr:colOff>
                    <xdr:row>249</xdr:row>
                    <xdr:rowOff>409575</xdr:rowOff>
                  </to>
                </anchor>
              </controlPr>
            </control>
          </mc:Choice>
        </mc:AlternateContent>
        <mc:AlternateContent xmlns:mc="http://schemas.openxmlformats.org/markup-compatibility/2006">
          <mc:Choice Requires="x14">
            <control shapeId="37005" r:id="rId144" name="Check Box 141">
              <controlPr defaultSize="0" autoFill="0" autoLine="0" autoPict="0">
                <anchor moveWithCells="1">
                  <from>
                    <xdr:col>18</xdr:col>
                    <xdr:colOff>323850</xdr:colOff>
                    <xdr:row>257</xdr:row>
                    <xdr:rowOff>190500</xdr:rowOff>
                  </from>
                  <to>
                    <xdr:col>18</xdr:col>
                    <xdr:colOff>638175</xdr:colOff>
                    <xdr:row>257</xdr:row>
                    <xdr:rowOff>409575</xdr:rowOff>
                  </to>
                </anchor>
              </controlPr>
            </control>
          </mc:Choice>
        </mc:AlternateContent>
        <mc:AlternateContent xmlns:mc="http://schemas.openxmlformats.org/markup-compatibility/2006">
          <mc:Choice Requires="x14">
            <control shapeId="37006" r:id="rId145" name="Check Box 142">
              <controlPr defaultSize="0" autoFill="0" autoLine="0" autoPict="0">
                <anchor moveWithCells="1">
                  <from>
                    <xdr:col>18</xdr:col>
                    <xdr:colOff>323850</xdr:colOff>
                    <xdr:row>258</xdr:row>
                    <xdr:rowOff>180975</xdr:rowOff>
                  </from>
                  <to>
                    <xdr:col>18</xdr:col>
                    <xdr:colOff>638175</xdr:colOff>
                    <xdr:row>258</xdr:row>
                    <xdr:rowOff>409575</xdr:rowOff>
                  </to>
                </anchor>
              </controlPr>
            </control>
          </mc:Choice>
        </mc:AlternateContent>
        <mc:AlternateContent xmlns:mc="http://schemas.openxmlformats.org/markup-compatibility/2006">
          <mc:Choice Requires="x14">
            <control shapeId="37007" r:id="rId146" name="Check Box 143">
              <controlPr defaultSize="0" autoFill="0" autoLine="0" autoPict="0">
                <anchor moveWithCells="1">
                  <from>
                    <xdr:col>18</xdr:col>
                    <xdr:colOff>323850</xdr:colOff>
                    <xdr:row>260</xdr:row>
                    <xdr:rowOff>190500</xdr:rowOff>
                  </from>
                  <to>
                    <xdr:col>18</xdr:col>
                    <xdr:colOff>638175</xdr:colOff>
                    <xdr:row>260</xdr:row>
                    <xdr:rowOff>409575</xdr:rowOff>
                  </to>
                </anchor>
              </controlPr>
            </control>
          </mc:Choice>
        </mc:AlternateContent>
        <mc:AlternateContent xmlns:mc="http://schemas.openxmlformats.org/markup-compatibility/2006">
          <mc:Choice Requires="x14">
            <control shapeId="37008" r:id="rId147" name="Check Box 144">
              <controlPr defaultSize="0" autoFill="0" autoLine="0" autoPict="0">
                <anchor moveWithCells="1">
                  <from>
                    <xdr:col>18</xdr:col>
                    <xdr:colOff>323850</xdr:colOff>
                    <xdr:row>261</xdr:row>
                    <xdr:rowOff>190500</xdr:rowOff>
                  </from>
                  <to>
                    <xdr:col>18</xdr:col>
                    <xdr:colOff>638175</xdr:colOff>
                    <xdr:row>261</xdr:row>
                    <xdr:rowOff>409575</xdr:rowOff>
                  </to>
                </anchor>
              </controlPr>
            </control>
          </mc:Choice>
        </mc:AlternateContent>
        <mc:AlternateContent xmlns:mc="http://schemas.openxmlformats.org/markup-compatibility/2006">
          <mc:Choice Requires="x14">
            <control shapeId="37009" r:id="rId148" name="Check Box 145">
              <controlPr defaultSize="0" autoFill="0" autoLine="0" autoPict="0">
                <anchor moveWithCells="1">
                  <from>
                    <xdr:col>18</xdr:col>
                    <xdr:colOff>323850</xdr:colOff>
                    <xdr:row>262</xdr:row>
                    <xdr:rowOff>180975</xdr:rowOff>
                  </from>
                  <to>
                    <xdr:col>18</xdr:col>
                    <xdr:colOff>638175</xdr:colOff>
                    <xdr:row>262</xdr:row>
                    <xdr:rowOff>409575</xdr:rowOff>
                  </to>
                </anchor>
              </controlPr>
            </control>
          </mc:Choice>
        </mc:AlternateContent>
        <mc:AlternateContent xmlns:mc="http://schemas.openxmlformats.org/markup-compatibility/2006">
          <mc:Choice Requires="x14">
            <control shapeId="37010" r:id="rId149" name="Check Box 146">
              <controlPr defaultSize="0" autoFill="0" autoLine="0" autoPict="0">
                <anchor moveWithCells="1">
                  <from>
                    <xdr:col>18</xdr:col>
                    <xdr:colOff>323850</xdr:colOff>
                    <xdr:row>263</xdr:row>
                    <xdr:rowOff>133350</xdr:rowOff>
                  </from>
                  <to>
                    <xdr:col>18</xdr:col>
                    <xdr:colOff>638175</xdr:colOff>
                    <xdr:row>263</xdr:row>
                    <xdr:rowOff>361950</xdr:rowOff>
                  </to>
                </anchor>
              </controlPr>
            </control>
          </mc:Choice>
        </mc:AlternateContent>
        <mc:AlternateContent xmlns:mc="http://schemas.openxmlformats.org/markup-compatibility/2006">
          <mc:Choice Requires="x14">
            <control shapeId="37011" r:id="rId150" name="Check Box 147">
              <controlPr defaultSize="0" autoFill="0" autoLine="0" autoPict="0">
                <anchor moveWithCells="1">
                  <from>
                    <xdr:col>18</xdr:col>
                    <xdr:colOff>323850</xdr:colOff>
                    <xdr:row>264</xdr:row>
                    <xdr:rowOff>200025</xdr:rowOff>
                  </from>
                  <to>
                    <xdr:col>18</xdr:col>
                    <xdr:colOff>638175</xdr:colOff>
                    <xdr:row>264</xdr:row>
                    <xdr:rowOff>447675</xdr:rowOff>
                  </to>
                </anchor>
              </controlPr>
            </control>
          </mc:Choice>
        </mc:AlternateContent>
        <mc:AlternateContent xmlns:mc="http://schemas.openxmlformats.org/markup-compatibility/2006">
          <mc:Choice Requires="x14">
            <control shapeId="37012" r:id="rId151" name="Check Box 148">
              <controlPr defaultSize="0" autoFill="0" autoLine="0" autoPict="0">
                <anchor moveWithCells="1">
                  <from>
                    <xdr:col>18</xdr:col>
                    <xdr:colOff>323850</xdr:colOff>
                    <xdr:row>265</xdr:row>
                    <xdr:rowOff>190500</xdr:rowOff>
                  </from>
                  <to>
                    <xdr:col>18</xdr:col>
                    <xdr:colOff>638175</xdr:colOff>
                    <xdr:row>265</xdr:row>
                    <xdr:rowOff>409575</xdr:rowOff>
                  </to>
                </anchor>
              </controlPr>
            </control>
          </mc:Choice>
        </mc:AlternateContent>
        <mc:AlternateContent xmlns:mc="http://schemas.openxmlformats.org/markup-compatibility/2006">
          <mc:Choice Requires="x14">
            <control shapeId="37013" r:id="rId152" name="Check Box 149">
              <controlPr defaultSize="0" autoFill="0" autoLine="0" autoPict="0">
                <anchor moveWithCells="1">
                  <from>
                    <xdr:col>18</xdr:col>
                    <xdr:colOff>323850</xdr:colOff>
                    <xdr:row>266</xdr:row>
                    <xdr:rowOff>190500</xdr:rowOff>
                  </from>
                  <to>
                    <xdr:col>18</xdr:col>
                    <xdr:colOff>638175</xdr:colOff>
                    <xdr:row>266</xdr:row>
                    <xdr:rowOff>409575</xdr:rowOff>
                  </to>
                </anchor>
              </controlPr>
            </control>
          </mc:Choice>
        </mc:AlternateContent>
        <mc:AlternateContent xmlns:mc="http://schemas.openxmlformats.org/markup-compatibility/2006">
          <mc:Choice Requires="x14">
            <control shapeId="37014" r:id="rId153" name="Check Box 150">
              <controlPr defaultSize="0" autoFill="0" autoLine="0" autoPict="0">
                <anchor moveWithCells="1">
                  <from>
                    <xdr:col>18</xdr:col>
                    <xdr:colOff>323850</xdr:colOff>
                    <xdr:row>278</xdr:row>
                    <xdr:rowOff>133350</xdr:rowOff>
                  </from>
                  <to>
                    <xdr:col>18</xdr:col>
                    <xdr:colOff>638175</xdr:colOff>
                    <xdr:row>278</xdr:row>
                    <xdr:rowOff>361950</xdr:rowOff>
                  </to>
                </anchor>
              </controlPr>
            </control>
          </mc:Choice>
        </mc:AlternateContent>
        <mc:AlternateContent xmlns:mc="http://schemas.openxmlformats.org/markup-compatibility/2006">
          <mc:Choice Requires="x14">
            <control shapeId="37015" r:id="rId154" name="Check Box 151">
              <controlPr defaultSize="0" autoFill="0" autoLine="0" autoPict="0">
                <anchor moveWithCells="1">
                  <from>
                    <xdr:col>18</xdr:col>
                    <xdr:colOff>323850</xdr:colOff>
                    <xdr:row>280</xdr:row>
                    <xdr:rowOff>133350</xdr:rowOff>
                  </from>
                  <to>
                    <xdr:col>18</xdr:col>
                    <xdr:colOff>638175</xdr:colOff>
                    <xdr:row>280</xdr:row>
                    <xdr:rowOff>361950</xdr:rowOff>
                  </to>
                </anchor>
              </controlPr>
            </control>
          </mc:Choice>
        </mc:AlternateContent>
        <mc:AlternateContent xmlns:mc="http://schemas.openxmlformats.org/markup-compatibility/2006">
          <mc:Choice Requires="x14">
            <control shapeId="37016" r:id="rId155" name="Check Box 152">
              <controlPr defaultSize="0" autoFill="0" autoLine="0" autoPict="0">
                <anchor moveWithCells="1">
                  <from>
                    <xdr:col>18</xdr:col>
                    <xdr:colOff>323850</xdr:colOff>
                    <xdr:row>282</xdr:row>
                    <xdr:rowOff>133350</xdr:rowOff>
                  </from>
                  <to>
                    <xdr:col>18</xdr:col>
                    <xdr:colOff>638175</xdr:colOff>
                    <xdr:row>282</xdr:row>
                    <xdr:rowOff>361950</xdr:rowOff>
                  </to>
                </anchor>
              </controlPr>
            </control>
          </mc:Choice>
        </mc:AlternateContent>
        <mc:AlternateContent xmlns:mc="http://schemas.openxmlformats.org/markup-compatibility/2006">
          <mc:Choice Requires="x14">
            <control shapeId="37017" r:id="rId156" name="Check Box 153">
              <controlPr defaultSize="0" autoFill="0" autoLine="0" autoPict="0">
                <anchor moveWithCells="1">
                  <from>
                    <xdr:col>18</xdr:col>
                    <xdr:colOff>323850</xdr:colOff>
                    <xdr:row>284</xdr:row>
                    <xdr:rowOff>238125</xdr:rowOff>
                  </from>
                  <to>
                    <xdr:col>18</xdr:col>
                    <xdr:colOff>638175</xdr:colOff>
                    <xdr:row>284</xdr:row>
                    <xdr:rowOff>457200</xdr:rowOff>
                  </to>
                </anchor>
              </controlPr>
            </control>
          </mc:Choice>
        </mc:AlternateContent>
        <mc:AlternateContent xmlns:mc="http://schemas.openxmlformats.org/markup-compatibility/2006">
          <mc:Choice Requires="x14">
            <control shapeId="37018" r:id="rId157" name="Check Box 154">
              <controlPr defaultSize="0" autoFill="0" autoLine="0" autoPict="0">
                <anchor moveWithCells="1">
                  <from>
                    <xdr:col>18</xdr:col>
                    <xdr:colOff>323850</xdr:colOff>
                    <xdr:row>285</xdr:row>
                    <xdr:rowOff>285750</xdr:rowOff>
                  </from>
                  <to>
                    <xdr:col>18</xdr:col>
                    <xdr:colOff>638175</xdr:colOff>
                    <xdr:row>285</xdr:row>
                    <xdr:rowOff>504825</xdr:rowOff>
                  </to>
                </anchor>
              </controlPr>
            </control>
          </mc:Choice>
        </mc:AlternateContent>
        <mc:AlternateContent xmlns:mc="http://schemas.openxmlformats.org/markup-compatibility/2006">
          <mc:Choice Requires="x14">
            <control shapeId="37019" r:id="rId158" name="Check Box 155">
              <controlPr defaultSize="0" autoFill="0" autoLine="0" autoPict="0">
                <anchor moveWithCells="1">
                  <from>
                    <xdr:col>18</xdr:col>
                    <xdr:colOff>323850</xdr:colOff>
                    <xdr:row>286</xdr:row>
                    <xdr:rowOff>295275</xdr:rowOff>
                  </from>
                  <to>
                    <xdr:col>18</xdr:col>
                    <xdr:colOff>638175</xdr:colOff>
                    <xdr:row>286</xdr:row>
                    <xdr:rowOff>542925</xdr:rowOff>
                  </to>
                </anchor>
              </controlPr>
            </control>
          </mc:Choice>
        </mc:AlternateContent>
        <mc:AlternateContent xmlns:mc="http://schemas.openxmlformats.org/markup-compatibility/2006">
          <mc:Choice Requires="x14">
            <control shapeId="37020" r:id="rId159" name="Check Box 156">
              <controlPr defaultSize="0" autoFill="0" autoLine="0" autoPict="0">
                <anchor moveWithCells="1">
                  <from>
                    <xdr:col>18</xdr:col>
                    <xdr:colOff>323850</xdr:colOff>
                    <xdr:row>287</xdr:row>
                    <xdr:rowOff>200025</xdr:rowOff>
                  </from>
                  <to>
                    <xdr:col>18</xdr:col>
                    <xdr:colOff>638175</xdr:colOff>
                    <xdr:row>287</xdr:row>
                    <xdr:rowOff>447675</xdr:rowOff>
                  </to>
                </anchor>
              </controlPr>
            </control>
          </mc:Choice>
        </mc:AlternateContent>
        <mc:AlternateContent xmlns:mc="http://schemas.openxmlformats.org/markup-compatibility/2006">
          <mc:Choice Requires="x14">
            <control shapeId="37021" r:id="rId160" name="Check Box 157">
              <controlPr defaultSize="0" autoFill="0" autoLine="0" autoPict="0">
                <anchor moveWithCells="1">
                  <from>
                    <xdr:col>18</xdr:col>
                    <xdr:colOff>323850</xdr:colOff>
                    <xdr:row>288</xdr:row>
                    <xdr:rowOff>133350</xdr:rowOff>
                  </from>
                  <to>
                    <xdr:col>18</xdr:col>
                    <xdr:colOff>638175</xdr:colOff>
                    <xdr:row>288</xdr:row>
                    <xdr:rowOff>361950</xdr:rowOff>
                  </to>
                </anchor>
              </controlPr>
            </control>
          </mc:Choice>
        </mc:AlternateContent>
        <mc:AlternateContent xmlns:mc="http://schemas.openxmlformats.org/markup-compatibility/2006">
          <mc:Choice Requires="x14">
            <control shapeId="37022" r:id="rId161" name="Check Box 158">
              <controlPr defaultSize="0" autoFill="0" autoLine="0" autoPict="0">
                <anchor moveWithCells="1">
                  <from>
                    <xdr:col>18</xdr:col>
                    <xdr:colOff>323850</xdr:colOff>
                    <xdr:row>289</xdr:row>
                    <xdr:rowOff>200025</xdr:rowOff>
                  </from>
                  <to>
                    <xdr:col>18</xdr:col>
                    <xdr:colOff>638175</xdr:colOff>
                    <xdr:row>289</xdr:row>
                    <xdr:rowOff>447675</xdr:rowOff>
                  </to>
                </anchor>
              </controlPr>
            </control>
          </mc:Choice>
        </mc:AlternateContent>
        <mc:AlternateContent xmlns:mc="http://schemas.openxmlformats.org/markup-compatibility/2006">
          <mc:Choice Requires="x14">
            <control shapeId="37023" r:id="rId162" name="Check Box 159">
              <controlPr defaultSize="0" autoFill="0" autoLine="0" autoPict="0">
                <anchor moveWithCells="1">
                  <from>
                    <xdr:col>18</xdr:col>
                    <xdr:colOff>323850</xdr:colOff>
                    <xdr:row>291</xdr:row>
                    <xdr:rowOff>133350</xdr:rowOff>
                  </from>
                  <to>
                    <xdr:col>18</xdr:col>
                    <xdr:colOff>638175</xdr:colOff>
                    <xdr:row>291</xdr:row>
                    <xdr:rowOff>361950</xdr:rowOff>
                  </to>
                </anchor>
              </controlPr>
            </control>
          </mc:Choice>
        </mc:AlternateContent>
        <mc:AlternateContent xmlns:mc="http://schemas.openxmlformats.org/markup-compatibility/2006">
          <mc:Choice Requires="x14">
            <control shapeId="37024" r:id="rId163" name="Check Box 160">
              <controlPr defaultSize="0" autoFill="0" autoLine="0" autoPict="0">
                <anchor moveWithCells="1">
                  <from>
                    <xdr:col>18</xdr:col>
                    <xdr:colOff>323850</xdr:colOff>
                    <xdr:row>298</xdr:row>
                    <xdr:rowOff>133350</xdr:rowOff>
                  </from>
                  <to>
                    <xdr:col>18</xdr:col>
                    <xdr:colOff>638175</xdr:colOff>
                    <xdr:row>298</xdr:row>
                    <xdr:rowOff>361950</xdr:rowOff>
                  </to>
                </anchor>
              </controlPr>
            </control>
          </mc:Choice>
        </mc:AlternateContent>
        <mc:AlternateContent xmlns:mc="http://schemas.openxmlformats.org/markup-compatibility/2006">
          <mc:Choice Requires="x14">
            <control shapeId="37025" r:id="rId164" name="Check Box 161">
              <controlPr defaultSize="0" autoFill="0" autoLine="0" autoPict="0">
                <anchor moveWithCells="1">
                  <from>
                    <xdr:col>18</xdr:col>
                    <xdr:colOff>323850</xdr:colOff>
                    <xdr:row>301</xdr:row>
                    <xdr:rowOff>133350</xdr:rowOff>
                  </from>
                  <to>
                    <xdr:col>18</xdr:col>
                    <xdr:colOff>638175</xdr:colOff>
                    <xdr:row>301</xdr:row>
                    <xdr:rowOff>361950</xdr:rowOff>
                  </to>
                </anchor>
              </controlPr>
            </control>
          </mc:Choice>
        </mc:AlternateContent>
        <mc:AlternateContent xmlns:mc="http://schemas.openxmlformats.org/markup-compatibility/2006">
          <mc:Choice Requires="x14">
            <control shapeId="37026" r:id="rId165" name="Check Box 162">
              <controlPr defaultSize="0" autoFill="0" autoLine="0" autoPict="0">
                <anchor moveWithCells="1">
                  <from>
                    <xdr:col>18</xdr:col>
                    <xdr:colOff>323850</xdr:colOff>
                    <xdr:row>302</xdr:row>
                    <xdr:rowOff>133350</xdr:rowOff>
                  </from>
                  <to>
                    <xdr:col>18</xdr:col>
                    <xdr:colOff>638175</xdr:colOff>
                    <xdr:row>302</xdr:row>
                    <xdr:rowOff>361950</xdr:rowOff>
                  </to>
                </anchor>
              </controlPr>
            </control>
          </mc:Choice>
        </mc:AlternateContent>
        <mc:AlternateContent xmlns:mc="http://schemas.openxmlformats.org/markup-compatibility/2006">
          <mc:Choice Requires="x14">
            <control shapeId="37027" r:id="rId166" name="Check Box 163">
              <controlPr defaultSize="0" autoFill="0" autoLine="0" autoPict="0">
                <anchor moveWithCells="1">
                  <from>
                    <xdr:col>18</xdr:col>
                    <xdr:colOff>323850</xdr:colOff>
                    <xdr:row>303</xdr:row>
                    <xdr:rowOff>133350</xdr:rowOff>
                  </from>
                  <to>
                    <xdr:col>18</xdr:col>
                    <xdr:colOff>638175</xdr:colOff>
                    <xdr:row>303</xdr:row>
                    <xdr:rowOff>361950</xdr:rowOff>
                  </to>
                </anchor>
              </controlPr>
            </control>
          </mc:Choice>
        </mc:AlternateContent>
        <mc:AlternateContent xmlns:mc="http://schemas.openxmlformats.org/markup-compatibility/2006">
          <mc:Choice Requires="x14">
            <control shapeId="37028" r:id="rId167" name="Check Box 164">
              <controlPr defaultSize="0" autoFill="0" autoLine="0" autoPict="0">
                <anchor moveWithCells="1">
                  <from>
                    <xdr:col>18</xdr:col>
                    <xdr:colOff>323850</xdr:colOff>
                    <xdr:row>306</xdr:row>
                    <xdr:rowOff>285750</xdr:rowOff>
                  </from>
                  <to>
                    <xdr:col>18</xdr:col>
                    <xdr:colOff>638175</xdr:colOff>
                    <xdr:row>306</xdr:row>
                    <xdr:rowOff>504825</xdr:rowOff>
                  </to>
                </anchor>
              </controlPr>
            </control>
          </mc:Choice>
        </mc:AlternateContent>
        <mc:AlternateContent xmlns:mc="http://schemas.openxmlformats.org/markup-compatibility/2006">
          <mc:Choice Requires="x14">
            <control shapeId="37029" r:id="rId168" name="Check Box 165">
              <controlPr defaultSize="0" autoFill="0" autoLine="0" autoPict="0">
                <anchor moveWithCells="1">
                  <from>
                    <xdr:col>18</xdr:col>
                    <xdr:colOff>323850</xdr:colOff>
                    <xdr:row>307</xdr:row>
                    <xdr:rowOff>247650</xdr:rowOff>
                  </from>
                  <to>
                    <xdr:col>18</xdr:col>
                    <xdr:colOff>638175</xdr:colOff>
                    <xdr:row>307</xdr:row>
                    <xdr:rowOff>476250</xdr:rowOff>
                  </to>
                </anchor>
              </controlPr>
            </control>
          </mc:Choice>
        </mc:AlternateContent>
        <mc:AlternateContent xmlns:mc="http://schemas.openxmlformats.org/markup-compatibility/2006">
          <mc:Choice Requires="x14">
            <control shapeId="37030" r:id="rId169" name="Check Box 166">
              <controlPr defaultSize="0" autoFill="0" autoLine="0" autoPict="0">
                <anchor moveWithCells="1">
                  <from>
                    <xdr:col>18</xdr:col>
                    <xdr:colOff>323850</xdr:colOff>
                    <xdr:row>308</xdr:row>
                    <xdr:rowOff>228600</xdr:rowOff>
                  </from>
                  <to>
                    <xdr:col>18</xdr:col>
                    <xdr:colOff>638175</xdr:colOff>
                    <xdr:row>308</xdr:row>
                    <xdr:rowOff>457200</xdr:rowOff>
                  </to>
                </anchor>
              </controlPr>
            </control>
          </mc:Choice>
        </mc:AlternateContent>
        <mc:AlternateContent xmlns:mc="http://schemas.openxmlformats.org/markup-compatibility/2006">
          <mc:Choice Requires="x14">
            <control shapeId="37031" r:id="rId170" name="Check Box 167">
              <controlPr defaultSize="0" autoFill="0" autoLine="0" autoPict="0">
                <anchor moveWithCells="1">
                  <from>
                    <xdr:col>18</xdr:col>
                    <xdr:colOff>323850</xdr:colOff>
                    <xdr:row>309</xdr:row>
                    <xdr:rowOff>200025</xdr:rowOff>
                  </from>
                  <to>
                    <xdr:col>18</xdr:col>
                    <xdr:colOff>638175</xdr:colOff>
                    <xdr:row>309</xdr:row>
                    <xdr:rowOff>447675</xdr:rowOff>
                  </to>
                </anchor>
              </controlPr>
            </control>
          </mc:Choice>
        </mc:AlternateContent>
        <mc:AlternateContent xmlns:mc="http://schemas.openxmlformats.org/markup-compatibility/2006">
          <mc:Choice Requires="x14">
            <control shapeId="37032" r:id="rId171" name="Check Box 168">
              <controlPr defaultSize="0" autoFill="0" autoLine="0" autoPict="0">
                <anchor moveWithCells="1">
                  <from>
                    <xdr:col>18</xdr:col>
                    <xdr:colOff>323850</xdr:colOff>
                    <xdr:row>310</xdr:row>
                    <xdr:rowOff>190500</xdr:rowOff>
                  </from>
                  <to>
                    <xdr:col>18</xdr:col>
                    <xdr:colOff>638175</xdr:colOff>
                    <xdr:row>310</xdr:row>
                    <xdr:rowOff>409575</xdr:rowOff>
                  </to>
                </anchor>
              </controlPr>
            </control>
          </mc:Choice>
        </mc:AlternateContent>
        <mc:AlternateContent xmlns:mc="http://schemas.openxmlformats.org/markup-compatibility/2006">
          <mc:Choice Requires="x14">
            <control shapeId="37033" r:id="rId172" name="Check Box 169">
              <controlPr defaultSize="0" autoFill="0" autoLine="0" autoPict="0">
                <anchor moveWithCells="1">
                  <from>
                    <xdr:col>18</xdr:col>
                    <xdr:colOff>323850</xdr:colOff>
                    <xdr:row>299</xdr:row>
                    <xdr:rowOff>228600</xdr:rowOff>
                  </from>
                  <to>
                    <xdr:col>18</xdr:col>
                    <xdr:colOff>638175</xdr:colOff>
                    <xdr:row>299</xdr:row>
                    <xdr:rowOff>457200</xdr:rowOff>
                  </to>
                </anchor>
              </controlPr>
            </control>
          </mc:Choice>
        </mc:AlternateContent>
        <mc:AlternateContent xmlns:mc="http://schemas.openxmlformats.org/markup-compatibility/2006">
          <mc:Choice Requires="x14">
            <control shapeId="37034" r:id="rId173" name="Check Box 170">
              <controlPr defaultSize="0" autoFill="0" autoLine="0" autoPict="0">
                <anchor moveWithCells="1">
                  <from>
                    <xdr:col>18</xdr:col>
                    <xdr:colOff>295275</xdr:colOff>
                    <xdr:row>323</xdr:row>
                    <xdr:rowOff>152400</xdr:rowOff>
                  </from>
                  <to>
                    <xdr:col>18</xdr:col>
                    <xdr:colOff>600075</xdr:colOff>
                    <xdr:row>323</xdr:row>
                    <xdr:rowOff>381000</xdr:rowOff>
                  </to>
                </anchor>
              </controlPr>
            </control>
          </mc:Choice>
        </mc:AlternateContent>
        <mc:AlternateContent xmlns:mc="http://schemas.openxmlformats.org/markup-compatibility/2006">
          <mc:Choice Requires="x14">
            <control shapeId="37035" r:id="rId174" name="Check Box 171">
              <controlPr defaultSize="0" autoFill="0" autoLine="0" autoPict="0">
                <anchor moveWithCells="1">
                  <from>
                    <xdr:col>18</xdr:col>
                    <xdr:colOff>295275</xdr:colOff>
                    <xdr:row>324</xdr:row>
                    <xdr:rowOff>133350</xdr:rowOff>
                  </from>
                  <to>
                    <xdr:col>18</xdr:col>
                    <xdr:colOff>600075</xdr:colOff>
                    <xdr:row>324</xdr:row>
                    <xdr:rowOff>361950</xdr:rowOff>
                  </to>
                </anchor>
              </controlPr>
            </control>
          </mc:Choice>
        </mc:AlternateContent>
        <mc:AlternateContent xmlns:mc="http://schemas.openxmlformats.org/markup-compatibility/2006">
          <mc:Choice Requires="x14">
            <control shapeId="37036" r:id="rId175" name="Check Box 172">
              <controlPr defaultSize="0" autoFill="0" autoLine="0" autoPict="0">
                <anchor moveWithCells="1">
                  <from>
                    <xdr:col>18</xdr:col>
                    <xdr:colOff>295275</xdr:colOff>
                    <xdr:row>326</xdr:row>
                    <xdr:rowOff>209550</xdr:rowOff>
                  </from>
                  <to>
                    <xdr:col>18</xdr:col>
                    <xdr:colOff>600075</xdr:colOff>
                    <xdr:row>326</xdr:row>
                    <xdr:rowOff>447675</xdr:rowOff>
                  </to>
                </anchor>
              </controlPr>
            </control>
          </mc:Choice>
        </mc:AlternateContent>
        <mc:AlternateContent xmlns:mc="http://schemas.openxmlformats.org/markup-compatibility/2006">
          <mc:Choice Requires="x14">
            <control shapeId="37037" r:id="rId176" name="Check Box 173">
              <controlPr defaultSize="0" autoFill="0" autoLine="0" autoPict="0">
                <anchor moveWithCells="1">
                  <from>
                    <xdr:col>18</xdr:col>
                    <xdr:colOff>295275</xdr:colOff>
                    <xdr:row>327</xdr:row>
                    <xdr:rowOff>190500</xdr:rowOff>
                  </from>
                  <to>
                    <xdr:col>18</xdr:col>
                    <xdr:colOff>600075</xdr:colOff>
                    <xdr:row>327</xdr:row>
                    <xdr:rowOff>409575</xdr:rowOff>
                  </to>
                </anchor>
              </controlPr>
            </control>
          </mc:Choice>
        </mc:AlternateContent>
        <mc:AlternateContent xmlns:mc="http://schemas.openxmlformats.org/markup-compatibility/2006">
          <mc:Choice Requires="x14">
            <control shapeId="37038" r:id="rId177" name="Check Box 174">
              <controlPr defaultSize="0" autoFill="0" autoLine="0" autoPict="0">
                <anchor moveWithCells="1">
                  <from>
                    <xdr:col>18</xdr:col>
                    <xdr:colOff>295275</xdr:colOff>
                    <xdr:row>328</xdr:row>
                    <xdr:rowOff>133350</xdr:rowOff>
                  </from>
                  <to>
                    <xdr:col>18</xdr:col>
                    <xdr:colOff>600075</xdr:colOff>
                    <xdr:row>328</xdr:row>
                    <xdr:rowOff>361950</xdr:rowOff>
                  </to>
                </anchor>
              </controlPr>
            </control>
          </mc:Choice>
        </mc:AlternateContent>
        <mc:AlternateContent xmlns:mc="http://schemas.openxmlformats.org/markup-compatibility/2006">
          <mc:Choice Requires="x14">
            <control shapeId="37039" r:id="rId178" name="Check Box 175">
              <controlPr defaultSize="0" autoFill="0" autoLine="0" autoPict="0">
                <anchor moveWithCells="1">
                  <from>
                    <xdr:col>18</xdr:col>
                    <xdr:colOff>295275</xdr:colOff>
                    <xdr:row>330</xdr:row>
                    <xdr:rowOff>266700</xdr:rowOff>
                  </from>
                  <to>
                    <xdr:col>18</xdr:col>
                    <xdr:colOff>600075</xdr:colOff>
                    <xdr:row>330</xdr:row>
                    <xdr:rowOff>495300</xdr:rowOff>
                  </to>
                </anchor>
              </controlPr>
            </control>
          </mc:Choice>
        </mc:AlternateContent>
        <mc:AlternateContent xmlns:mc="http://schemas.openxmlformats.org/markup-compatibility/2006">
          <mc:Choice Requires="x14">
            <control shapeId="37040" r:id="rId179" name="Check Box 176">
              <controlPr defaultSize="0" autoFill="0" autoLine="0" autoPict="0">
                <anchor moveWithCells="1">
                  <from>
                    <xdr:col>18</xdr:col>
                    <xdr:colOff>295275</xdr:colOff>
                    <xdr:row>332</xdr:row>
                    <xdr:rowOff>266700</xdr:rowOff>
                  </from>
                  <to>
                    <xdr:col>18</xdr:col>
                    <xdr:colOff>600075</xdr:colOff>
                    <xdr:row>332</xdr:row>
                    <xdr:rowOff>495300</xdr:rowOff>
                  </to>
                </anchor>
              </controlPr>
            </control>
          </mc:Choice>
        </mc:AlternateContent>
        <mc:AlternateContent xmlns:mc="http://schemas.openxmlformats.org/markup-compatibility/2006">
          <mc:Choice Requires="x14">
            <control shapeId="37041" r:id="rId180" name="Check Box 177">
              <controlPr defaultSize="0" autoFill="0" autoLine="0" autoPict="0">
                <anchor moveWithCells="1">
                  <from>
                    <xdr:col>18</xdr:col>
                    <xdr:colOff>295275</xdr:colOff>
                    <xdr:row>333</xdr:row>
                    <xdr:rowOff>266700</xdr:rowOff>
                  </from>
                  <to>
                    <xdr:col>18</xdr:col>
                    <xdr:colOff>600075</xdr:colOff>
                    <xdr:row>333</xdr:row>
                    <xdr:rowOff>495300</xdr:rowOff>
                  </to>
                </anchor>
              </controlPr>
            </control>
          </mc:Choice>
        </mc:AlternateContent>
        <mc:AlternateContent xmlns:mc="http://schemas.openxmlformats.org/markup-compatibility/2006">
          <mc:Choice Requires="x14">
            <control shapeId="37042" r:id="rId181" name="Check Box 178">
              <controlPr defaultSize="0" autoFill="0" autoLine="0" autoPict="0">
                <anchor moveWithCells="1">
                  <from>
                    <xdr:col>18</xdr:col>
                    <xdr:colOff>295275</xdr:colOff>
                    <xdr:row>334</xdr:row>
                    <xdr:rowOff>266700</xdr:rowOff>
                  </from>
                  <to>
                    <xdr:col>18</xdr:col>
                    <xdr:colOff>600075</xdr:colOff>
                    <xdr:row>334</xdr:row>
                    <xdr:rowOff>495300</xdr:rowOff>
                  </to>
                </anchor>
              </controlPr>
            </control>
          </mc:Choice>
        </mc:AlternateContent>
        <mc:AlternateContent xmlns:mc="http://schemas.openxmlformats.org/markup-compatibility/2006">
          <mc:Choice Requires="x14">
            <control shapeId="37043" r:id="rId182" name="Check Box 179">
              <controlPr defaultSize="0" autoFill="0" autoLine="0" autoPict="0">
                <anchor moveWithCells="1">
                  <from>
                    <xdr:col>18</xdr:col>
                    <xdr:colOff>295275</xdr:colOff>
                    <xdr:row>335</xdr:row>
                    <xdr:rowOff>209550</xdr:rowOff>
                  </from>
                  <to>
                    <xdr:col>18</xdr:col>
                    <xdr:colOff>600075</xdr:colOff>
                    <xdr:row>335</xdr:row>
                    <xdr:rowOff>447675</xdr:rowOff>
                  </to>
                </anchor>
              </controlPr>
            </control>
          </mc:Choice>
        </mc:AlternateContent>
        <mc:AlternateContent xmlns:mc="http://schemas.openxmlformats.org/markup-compatibility/2006">
          <mc:Choice Requires="x14">
            <control shapeId="37044" r:id="rId183" name="Check Box 180">
              <controlPr defaultSize="0" autoFill="0" autoLine="0" autoPict="0">
                <anchor moveWithCells="1">
                  <from>
                    <xdr:col>18</xdr:col>
                    <xdr:colOff>295275</xdr:colOff>
                    <xdr:row>336</xdr:row>
                    <xdr:rowOff>371475</xdr:rowOff>
                  </from>
                  <to>
                    <xdr:col>18</xdr:col>
                    <xdr:colOff>600075</xdr:colOff>
                    <xdr:row>336</xdr:row>
                    <xdr:rowOff>600075</xdr:rowOff>
                  </to>
                </anchor>
              </controlPr>
            </control>
          </mc:Choice>
        </mc:AlternateContent>
        <mc:AlternateContent xmlns:mc="http://schemas.openxmlformats.org/markup-compatibility/2006">
          <mc:Choice Requires="x14">
            <control shapeId="37045" r:id="rId184" name="Check Box 181">
              <controlPr defaultSize="0" autoFill="0" autoLine="0" autoPict="0">
                <anchor moveWithCells="1">
                  <from>
                    <xdr:col>18</xdr:col>
                    <xdr:colOff>295275</xdr:colOff>
                    <xdr:row>337</xdr:row>
                    <xdr:rowOff>219075</xdr:rowOff>
                  </from>
                  <to>
                    <xdr:col>18</xdr:col>
                    <xdr:colOff>600075</xdr:colOff>
                    <xdr:row>337</xdr:row>
                    <xdr:rowOff>447675</xdr:rowOff>
                  </to>
                </anchor>
              </controlPr>
            </control>
          </mc:Choice>
        </mc:AlternateContent>
        <mc:AlternateContent xmlns:mc="http://schemas.openxmlformats.org/markup-compatibility/2006">
          <mc:Choice Requires="x14">
            <control shapeId="37046" r:id="rId185" name="Check Box 182">
              <controlPr defaultSize="0" autoFill="0" autoLine="0" autoPict="0">
                <anchor moveWithCells="1">
                  <from>
                    <xdr:col>18</xdr:col>
                    <xdr:colOff>295275</xdr:colOff>
                    <xdr:row>338</xdr:row>
                    <xdr:rowOff>266700</xdr:rowOff>
                  </from>
                  <to>
                    <xdr:col>18</xdr:col>
                    <xdr:colOff>600075</xdr:colOff>
                    <xdr:row>338</xdr:row>
                    <xdr:rowOff>495300</xdr:rowOff>
                  </to>
                </anchor>
              </controlPr>
            </control>
          </mc:Choice>
        </mc:AlternateContent>
        <mc:AlternateContent xmlns:mc="http://schemas.openxmlformats.org/markup-compatibility/2006">
          <mc:Choice Requires="x14">
            <control shapeId="37047" r:id="rId186" name="Check Box 183">
              <controlPr defaultSize="0" autoFill="0" autoLine="0" autoPict="0">
                <anchor moveWithCells="1">
                  <from>
                    <xdr:col>18</xdr:col>
                    <xdr:colOff>295275</xdr:colOff>
                    <xdr:row>339</xdr:row>
                    <xdr:rowOff>266700</xdr:rowOff>
                  </from>
                  <to>
                    <xdr:col>18</xdr:col>
                    <xdr:colOff>600075</xdr:colOff>
                    <xdr:row>339</xdr:row>
                    <xdr:rowOff>495300</xdr:rowOff>
                  </to>
                </anchor>
              </controlPr>
            </control>
          </mc:Choice>
        </mc:AlternateContent>
        <mc:AlternateContent xmlns:mc="http://schemas.openxmlformats.org/markup-compatibility/2006">
          <mc:Choice Requires="x14">
            <control shapeId="37048" r:id="rId187" name="Check Box 184">
              <controlPr defaultSize="0" autoFill="0" autoLine="0" autoPict="0">
                <anchor moveWithCells="1">
                  <from>
                    <xdr:col>18</xdr:col>
                    <xdr:colOff>295275</xdr:colOff>
                    <xdr:row>340</xdr:row>
                    <xdr:rowOff>266700</xdr:rowOff>
                  </from>
                  <to>
                    <xdr:col>18</xdr:col>
                    <xdr:colOff>600075</xdr:colOff>
                    <xdr:row>340</xdr:row>
                    <xdr:rowOff>495300</xdr:rowOff>
                  </to>
                </anchor>
              </controlPr>
            </control>
          </mc:Choice>
        </mc:AlternateContent>
        <mc:AlternateContent xmlns:mc="http://schemas.openxmlformats.org/markup-compatibility/2006">
          <mc:Choice Requires="x14">
            <control shapeId="37049" r:id="rId188" name="Check Box 185">
              <controlPr defaultSize="0" autoFill="0" autoLine="0" autoPict="0">
                <anchor moveWithCells="1">
                  <from>
                    <xdr:col>18</xdr:col>
                    <xdr:colOff>295275</xdr:colOff>
                    <xdr:row>341</xdr:row>
                    <xdr:rowOff>266700</xdr:rowOff>
                  </from>
                  <to>
                    <xdr:col>18</xdr:col>
                    <xdr:colOff>600075</xdr:colOff>
                    <xdr:row>341</xdr:row>
                    <xdr:rowOff>495300</xdr:rowOff>
                  </to>
                </anchor>
              </controlPr>
            </control>
          </mc:Choice>
        </mc:AlternateContent>
        <mc:AlternateContent xmlns:mc="http://schemas.openxmlformats.org/markup-compatibility/2006">
          <mc:Choice Requires="x14">
            <control shapeId="37050" r:id="rId189" name="Check Box 186">
              <controlPr defaultSize="0" autoFill="0" autoLine="0" autoPict="0">
                <anchor moveWithCells="1">
                  <from>
                    <xdr:col>18</xdr:col>
                    <xdr:colOff>295275</xdr:colOff>
                    <xdr:row>348</xdr:row>
                    <xdr:rowOff>133350</xdr:rowOff>
                  </from>
                  <to>
                    <xdr:col>18</xdr:col>
                    <xdr:colOff>600075</xdr:colOff>
                    <xdr:row>348</xdr:row>
                    <xdr:rowOff>361950</xdr:rowOff>
                  </to>
                </anchor>
              </controlPr>
            </control>
          </mc:Choice>
        </mc:AlternateContent>
        <mc:AlternateContent xmlns:mc="http://schemas.openxmlformats.org/markup-compatibility/2006">
          <mc:Choice Requires="x14">
            <control shapeId="37051" r:id="rId190" name="Check Box 187">
              <controlPr defaultSize="0" autoFill="0" autoLine="0" autoPict="0">
                <anchor moveWithCells="1">
                  <from>
                    <xdr:col>18</xdr:col>
                    <xdr:colOff>295275</xdr:colOff>
                    <xdr:row>349</xdr:row>
                    <xdr:rowOff>276225</xdr:rowOff>
                  </from>
                  <to>
                    <xdr:col>18</xdr:col>
                    <xdr:colOff>600075</xdr:colOff>
                    <xdr:row>349</xdr:row>
                    <xdr:rowOff>504825</xdr:rowOff>
                  </to>
                </anchor>
              </controlPr>
            </control>
          </mc:Choice>
        </mc:AlternateContent>
        <mc:AlternateContent xmlns:mc="http://schemas.openxmlformats.org/markup-compatibility/2006">
          <mc:Choice Requires="x14">
            <control shapeId="37052" r:id="rId191" name="Check Box 188">
              <controlPr defaultSize="0" autoFill="0" autoLine="0" autoPict="0">
                <anchor moveWithCells="1">
                  <from>
                    <xdr:col>18</xdr:col>
                    <xdr:colOff>295275</xdr:colOff>
                    <xdr:row>350</xdr:row>
                    <xdr:rowOff>276225</xdr:rowOff>
                  </from>
                  <to>
                    <xdr:col>18</xdr:col>
                    <xdr:colOff>600075</xdr:colOff>
                    <xdr:row>350</xdr:row>
                    <xdr:rowOff>504825</xdr:rowOff>
                  </to>
                </anchor>
              </controlPr>
            </control>
          </mc:Choice>
        </mc:AlternateContent>
        <mc:AlternateContent xmlns:mc="http://schemas.openxmlformats.org/markup-compatibility/2006">
          <mc:Choice Requires="x14">
            <control shapeId="37053" r:id="rId192" name="Check Box 189">
              <controlPr defaultSize="0" autoFill="0" autoLine="0" autoPict="0">
                <anchor moveWithCells="1">
                  <from>
                    <xdr:col>18</xdr:col>
                    <xdr:colOff>295275</xdr:colOff>
                    <xdr:row>352</xdr:row>
                    <xdr:rowOff>352425</xdr:rowOff>
                  </from>
                  <to>
                    <xdr:col>18</xdr:col>
                    <xdr:colOff>600075</xdr:colOff>
                    <xdr:row>352</xdr:row>
                    <xdr:rowOff>590550</xdr:rowOff>
                  </to>
                </anchor>
              </controlPr>
            </control>
          </mc:Choice>
        </mc:AlternateContent>
        <mc:AlternateContent xmlns:mc="http://schemas.openxmlformats.org/markup-compatibility/2006">
          <mc:Choice Requires="x14">
            <control shapeId="37054" r:id="rId193" name="Check Box 190">
              <controlPr defaultSize="0" autoFill="0" autoLine="0" autoPict="0">
                <anchor moveWithCells="1">
                  <from>
                    <xdr:col>18</xdr:col>
                    <xdr:colOff>295275</xdr:colOff>
                    <xdr:row>353</xdr:row>
                    <xdr:rowOff>209550</xdr:rowOff>
                  </from>
                  <to>
                    <xdr:col>18</xdr:col>
                    <xdr:colOff>600075</xdr:colOff>
                    <xdr:row>353</xdr:row>
                    <xdr:rowOff>447675</xdr:rowOff>
                  </to>
                </anchor>
              </controlPr>
            </control>
          </mc:Choice>
        </mc:AlternateContent>
        <mc:AlternateContent xmlns:mc="http://schemas.openxmlformats.org/markup-compatibility/2006">
          <mc:Choice Requires="x14">
            <control shapeId="37055" r:id="rId194" name="Check Box 191">
              <controlPr defaultSize="0" autoFill="0" autoLine="0" autoPict="0">
                <anchor moveWithCells="1">
                  <from>
                    <xdr:col>18</xdr:col>
                    <xdr:colOff>295275</xdr:colOff>
                    <xdr:row>355</xdr:row>
                    <xdr:rowOff>152400</xdr:rowOff>
                  </from>
                  <to>
                    <xdr:col>18</xdr:col>
                    <xdr:colOff>600075</xdr:colOff>
                    <xdr:row>355</xdr:row>
                    <xdr:rowOff>381000</xdr:rowOff>
                  </to>
                </anchor>
              </controlPr>
            </control>
          </mc:Choice>
        </mc:AlternateContent>
        <mc:AlternateContent xmlns:mc="http://schemas.openxmlformats.org/markup-compatibility/2006">
          <mc:Choice Requires="x14">
            <control shapeId="37056" r:id="rId195" name="Check Box 192">
              <controlPr defaultSize="0" autoFill="0" autoLine="0" autoPict="0">
                <anchor moveWithCells="1">
                  <from>
                    <xdr:col>18</xdr:col>
                    <xdr:colOff>295275</xdr:colOff>
                    <xdr:row>356</xdr:row>
                    <xdr:rowOff>209550</xdr:rowOff>
                  </from>
                  <to>
                    <xdr:col>18</xdr:col>
                    <xdr:colOff>600075</xdr:colOff>
                    <xdr:row>356</xdr:row>
                    <xdr:rowOff>447675</xdr:rowOff>
                  </to>
                </anchor>
              </controlPr>
            </control>
          </mc:Choice>
        </mc:AlternateContent>
        <mc:AlternateContent xmlns:mc="http://schemas.openxmlformats.org/markup-compatibility/2006">
          <mc:Choice Requires="x14">
            <control shapeId="37057" r:id="rId196" name="Check Box 193">
              <controlPr defaultSize="0" autoFill="0" autoLine="0" autoPict="0">
                <anchor moveWithCells="1">
                  <from>
                    <xdr:col>18</xdr:col>
                    <xdr:colOff>295275</xdr:colOff>
                    <xdr:row>357</xdr:row>
                    <xdr:rowOff>257175</xdr:rowOff>
                  </from>
                  <to>
                    <xdr:col>18</xdr:col>
                    <xdr:colOff>600075</xdr:colOff>
                    <xdr:row>357</xdr:row>
                    <xdr:rowOff>495300</xdr:rowOff>
                  </to>
                </anchor>
              </controlPr>
            </control>
          </mc:Choice>
        </mc:AlternateContent>
        <mc:AlternateContent xmlns:mc="http://schemas.openxmlformats.org/markup-compatibility/2006">
          <mc:Choice Requires="x14">
            <control shapeId="37058" r:id="rId197" name="Check Box 194">
              <controlPr defaultSize="0" autoFill="0" autoLine="0" autoPict="0">
                <anchor moveWithCells="1">
                  <from>
                    <xdr:col>18</xdr:col>
                    <xdr:colOff>295275</xdr:colOff>
                    <xdr:row>364</xdr:row>
                    <xdr:rowOff>152400</xdr:rowOff>
                  </from>
                  <to>
                    <xdr:col>18</xdr:col>
                    <xdr:colOff>600075</xdr:colOff>
                    <xdr:row>364</xdr:row>
                    <xdr:rowOff>381000</xdr:rowOff>
                  </to>
                </anchor>
              </controlPr>
            </control>
          </mc:Choice>
        </mc:AlternateContent>
        <mc:AlternateContent xmlns:mc="http://schemas.openxmlformats.org/markup-compatibility/2006">
          <mc:Choice Requires="x14">
            <control shapeId="37059" r:id="rId198" name="Check Box 195">
              <controlPr defaultSize="0" autoFill="0" autoLine="0" autoPict="0">
                <anchor moveWithCells="1">
                  <from>
                    <xdr:col>18</xdr:col>
                    <xdr:colOff>295275</xdr:colOff>
                    <xdr:row>365</xdr:row>
                    <xdr:rowOff>352425</xdr:rowOff>
                  </from>
                  <to>
                    <xdr:col>18</xdr:col>
                    <xdr:colOff>600075</xdr:colOff>
                    <xdr:row>365</xdr:row>
                    <xdr:rowOff>590550</xdr:rowOff>
                  </to>
                </anchor>
              </controlPr>
            </control>
          </mc:Choice>
        </mc:AlternateContent>
        <mc:AlternateContent xmlns:mc="http://schemas.openxmlformats.org/markup-compatibility/2006">
          <mc:Choice Requires="x14">
            <control shapeId="37060" r:id="rId199" name="Check Box 196">
              <controlPr defaultSize="0" autoFill="0" autoLine="0" autoPict="0">
                <anchor moveWithCells="1">
                  <from>
                    <xdr:col>18</xdr:col>
                    <xdr:colOff>295275</xdr:colOff>
                    <xdr:row>366</xdr:row>
                    <xdr:rowOff>228600</xdr:rowOff>
                  </from>
                  <to>
                    <xdr:col>18</xdr:col>
                    <xdr:colOff>600075</xdr:colOff>
                    <xdr:row>366</xdr:row>
                    <xdr:rowOff>457200</xdr:rowOff>
                  </to>
                </anchor>
              </controlPr>
            </control>
          </mc:Choice>
        </mc:AlternateContent>
        <mc:AlternateContent xmlns:mc="http://schemas.openxmlformats.org/markup-compatibility/2006">
          <mc:Choice Requires="x14">
            <control shapeId="37061" r:id="rId200" name="Check Box 197">
              <controlPr defaultSize="0" autoFill="0" autoLine="0" autoPict="0">
                <anchor moveWithCells="1">
                  <from>
                    <xdr:col>18</xdr:col>
                    <xdr:colOff>295275</xdr:colOff>
                    <xdr:row>367</xdr:row>
                    <xdr:rowOff>247650</xdr:rowOff>
                  </from>
                  <to>
                    <xdr:col>18</xdr:col>
                    <xdr:colOff>600075</xdr:colOff>
                    <xdr:row>367</xdr:row>
                    <xdr:rowOff>476250</xdr:rowOff>
                  </to>
                </anchor>
              </controlPr>
            </control>
          </mc:Choice>
        </mc:AlternateContent>
        <mc:AlternateContent xmlns:mc="http://schemas.openxmlformats.org/markup-compatibility/2006">
          <mc:Choice Requires="x14">
            <control shapeId="37062" r:id="rId201" name="Check Box 198">
              <controlPr defaultSize="0" autoFill="0" autoLine="0" autoPict="0">
                <anchor moveWithCells="1">
                  <from>
                    <xdr:col>18</xdr:col>
                    <xdr:colOff>295275</xdr:colOff>
                    <xdr:row>369</xdr:row>
                    <xdr:rowOff>209550</xdr:rowOff>
                  </from>
                  <to>
                    <xdr:col>18</xdr:col>
                    <xdr:colOff>600075</xdr:colOff>
                    <xdr:row>369</xdr:row>
                    <xdr:rowOff>447675</xdr:rowOff>
                  </to>
                </anchor>
              </controlPr>
            </control>
          </mc:Choice>
        </mc:AlternateContent>
        <mc:AlternateContent xmlns:mc="http://schemas.openxmlformats.org/markup-compatibility/2006">
          <mc:Choice Requires="x14">
            <control shapeId="37063" r:id="rId202" name="Check Box 199">
              <controlPr defaultSize="0" autoFill="0" autoLine="0" autoPict="0">
                <anchor moveWithCells="1">
                  <from>
                    <xdr:col>18</xdr:col>
                    <xdr:colOff>295275</xdr:colOff>
                    <xdr:row>370</xdr:row>
                    <xdr:rowOff>161925</xdr:rowOff>
                  </from>
                  <to>
                    <xdr:col>18</xdr:col>
                    <xdr:colOff>600075</xdr:colOff>
                    <xdr:row>370</xdr:row>
                    <xdr:rowOff>400050</xdr:rowOff>
                  </to>
                </anchor>
              </controlPr>
            </control>
          </mc:Choice>
        </mc:AlternateContent>
        <mc:AlternateContent xmlns:mc="http://schemas.openxmlformats.org/markup-compatibility/2006">
          <mc:Choice Requires="x14">
            <control shapeId="37064" r:id="rId203" name="Check Box 200">
              <controlPr defaultSize="0" autoFill="0" autoLine="0" autoPict="0">
                <anchor moveWithCells="1">
                  <from>
                    <xdr:col>18</xdr:col>
                    <xdr:colOff>295275</xdr:colOff>
                    <xdr:row>377</xdr:row>
                    <xdr:rowOff>219075</xdr:rowOff>
                  </from>
                  <to>
                    <xdr:col>18</xdr:col>
                    <xdr:colOff>600075</xdr:colOff>
                    <xdr:row>377</xdr:row>
                    <xdr:rowOff>447675</xdr:rowOff>
                  </to>
                </anchor>
              </controlPr>
            </control>
          </mc:Choice>
        </mc:AlternateContent>
        <mc:AlternateContent xmlns:mc="http://schemas.openxmlformats.org/markup-compatibility/2006">
          <mc:Choice Requires="x14">
            <control shapeId="37065" r:id="rId204" name="Check Box 201">
              <controlPr defaultSize="0" autoFill="0" autoLine="0" autoPict="0">
                <anchor moveWithCells="1">
                  <from>
                    <xdr:col>18</xdr:col>
                    <xdr:colOff>295275</xdr:colOff>
                    <xdr:row>379</xdr:row>
                    <xdr:rowOff>219075</xdr:rowOff>
                  </from>
                  <to>
                    <xdr:col>18</xdr:col>
                    <xdr:colOff>600075</xdr:colOff>
                    <xdr:row>379</xdr:row>
                    <xdr:rowOff>447675</xdr:rowOff>
                  </to>
                </anchor>
              </controlPr>
            </control>
          </mc:Choice>
        </mc:AlternateContent>
        <mc:AlternateContent xmlns:mc="http://schemas.openxmlformats.org/markup-compatibility/2006">
          <mc:Choice Requires="x14">
            <control shapeId="37066" r:id="rId205" name="Check Box 202">
              <controlPr defaultSize="0" autoFill="0" autoLine="0" autoPict="0">
                <anchor moveWithCells="1">
                  <from>
                    <xdr:col>18</xdr:col>
                    <xdr:colOff>295275</xdr:colOff>
                    <xdr:row>380</xdr:row>
                    <xdr:rowOff>219075</xdr:rowOff>
                  </from>
                  <to>
                    <xdr:col>18</xdr:col>
                    <xdr:colOff>600075</xdr:colOff>
                    <xdr:row>380</xdr:row>
                    <xdr:rowOff>447675</xdr:rowOff>
                  </to>
                </anchor>
              </controlPr>
            </control>
          </mc:Choice>
        </mc:AlternateContent>
        <mc:AlternateContent xmlns:mc="http://schemas.openxmlformats.org/markup-compatibility/2006">
          <mc:Choice Requires="x14">
            <control shapeId="37067" r:id="rId206" name="Check Box 203">
              <controlPr defaultSize="0" autoFill="0" autoLine="0" autoPict="0">
                <anchor moveWithCells="1">
                  <from>
                    <xdr:col>18</xdr:col>
                    <xdr:colOff>295275</xdr:colOff>
                    <xdr:row>381</xdr:row>
                    <xdr:rowOff>161925</xdr:rowOff>
                  </from>
                  <to>
                    <xdr:col>18</xdr:col>
                    <xdr:colOff>600075</xdr:colOff>
                    <xdr:row>381</xdr:row>
                    <xdr:rowOff>400050</xdr:rowOff>
                  </to>
                </anchor>
              </controlPr>
            </control>
          </mc:Choice>
        </mc:AlternateContent>
        <mc:AlternateContent xmlns:mc="http://schemas.openxmlformats.org/markup-compatibility/2006">
          <mc:Choice Requires="x14">
            <control shapeId="37068" r:id="rId207" name="Check Box 204">
              <controlPr defaultSize="0" autoFill="0" autoLine="0" autoPict="0">
                <anchor moveWithCells="1">
                  <from>
                    <xdr:col>18</xdr:col>
                    <xdr:colOff>295275</xdr:colOff>
                    <xdr:row>382</xdr:row>
                    <xdr:rowOff>219075</xdr:rowOff>
                  </from>
                  <to>
                    <xdr:col>18</xdr:col>
                    <xdr:colOff>600075</xdr:colOff>
                    <xdr:row>382</xdr:row>
                    <xdr:rowOff>447675</xdr:rowOff>
                  </to>
                </anchor>
              </controlPr>
            </control>
          </mc:Choice>
        </mc:AlternateContent>
        <mc:AlternateContent xmlns:mc="http://schemas.openxmlformats.org/markup-compatibility/2006">
          <mc:Choice Requires="x14">
            <control shapeId="37069" r:id="rId208" name="Check Box 205">
              <controlPr defaultSize="0" autoFill="0" autoLine="0" autoPict="0">
                <anchor moveWithCells="1">
                  <from>
                    <xdr:col>18</xdr:col>
                    <xdr:colOff>295275</xdr:colOff>
                    <xdr:row>383</xdr:row>
                    <xdr:rowOff>152400</xdr:rowOff>
                  </from>
                  <to>
                    <xdr:col>18</xdr:col>
                    <xdr:colOff>600075</xdr:colOff>
                    <xdr:row>383</xdr:row>
                    <xdr:rowOff>381000</xdr:rowOff>
                  </to>
                </anchor>
              </controlPr>
            </control>
          </mc:Choice>
        </mc:AlternateContent>
        <mc:AlternateContent xmlns:mc="http://schemas.openxmlformats.org/markup-compatibility/2006">
          <mc:Choice Requires="x14">
            <control shapeId="37070" r:id="rId209" name="Check Box 206">
              <controlPr defaultSize="0" autoFill="0" autoLine="0" autoPict="0">
                <anchor moveWithCells="1">
                  <from>
                    <xdr:col>18</xdr:col>
                    <xdr:colOff>295275</xdr:colOff>
                    <xdr:row>384</xdr:row>
                    <xdr:rowOff>219075</xdr:rowOff>
                  </from>
                  <to>
                    <xdr:col>18</xdr:col>
                    <xdr:colOff>600075</xdr:colOff>
                    <xdr:row>384</xdr:row>
                    <xdr:rowOff>447675</xdr:rowOff>
                  </to>
                </anchor>
              </controlPr>
            </control>
          </mc:Choice>
        </mc:AlternateContent>
        <mc:AlternateContent xmlns:mc="http://schemas.openxmlformats.org/markup-compatibility/2006">
          <mc:Choice Requires="x14">
            <control shapeId="37071" r:id="rId210" name="Check Box 207">
              <controlPr defaultSize="0" autoFill="0" autoLine="0" autoPict="0">
                <anchor moveWithCells="1">
                  <from>
                    <xdr:col>18</xdr:col>
                    <xdr:colOff>295275</xdr:colOff>
                    <xdr:row>385</xdr:row>
                    <xdr:rowOff>219075</xdr:rowOff>
                  </from>
                  <to>
                    <xdr:col>18</xdr:col>
                    <xdr:colOff>600075</xdr:colOff>
                    <xdr:row>385</xdr:row>
                    <xdr:rowOff>447675</xdr:rowOff>
                  </to>
                </anchor>
              </controlPr>
            </control>
          </mc:Choice>
        </mc:AlternateContent>
        <mc:AlternateContent xmlns:mc="http://schemas.openxmlformats.org/markup-compatibility/2006">
          <mc:Choice Requires="x14">
            <control shapeId="37072" r:id="rId211" name="Check Box 208">
              <controlPr defaultSize="0" autoFill="0" autoLine="0" autoPict="0">
                <anchor moveWithCells="1">
                  <from>
                    <xdr:col>18</xdr:col>
                    <xdr:colOff>295275</xdr:colOff>
                    <xdr:row>386</xdr:row>
                    <xdr:rowOff>219075</xdr:rowOff>
                  </from>
                  <to>
                    <xdr:col>18</xdr:col>
                    <xdr:colOff>600075</xdr:colOff>
                    <xdr:row>386</xdr:row>
                    <xdr:rowOff>447675</xdr:rowOff>
                  </to>
                </anchor>
              </controlPr>
            </control>
          </mc:Choice>
        </mc:AlternateContent>
        <mc:AlternateContent xmlns:mc="http://schemas.openxmlformats.org/markup-compatibility/2006">
          <mc:Choice Requires="x14">
            <control shapeId="37073" r:id="rId212" name="Check Box 209">
              <controlPr defaultSize="0" autoFill="0" autoLine="0" autoPict="0">
                <anchor moveWithCells="1">
                  <from>
                    <xdr:col>18</xdr:col>
                    <xdr:colOff>295275</xdr:colOff>
                    <xdr:row>397</xdr:row>
                    <xdr:rowOff>133350</xdr:rowOff>
                  </from>
                  <to>
                    <xdr:col>18</xdr:col>
                    <xdr:colOff>600075</xdr:colOff>
                    <xdr:row>397</xdr:row>
                    <xdr:rowOff>361950</xdr:rowOff>
                  </to>
                </anchor>
              </controlPr>
            </control>
          </mc:Choice>
        </mc:AlternateContent>
        <mc:AlternateContent xmlns:mc="http://schemas.openxmlformats.org/markup-compatibility/2006">
          <mc:Choice Requires="x14">
            <control shapeId="37074" r:id="rId213" name="Check Box 210">
              <controlPr defaultSize="0" autoFill="0" autoLine="0" autoPict="0">
                <anchor moveWithCells="1">
                  <from>
                    <xdr:col>18</xdr:col>
                    <xdr:colOff>295275</xdr:colOff>
                    <xdr:row>399</xdr:row>
                    <xdr:rowOff>133350</xdr:rowOff>
                  </from>
                  <to>
                    <xdr:col>18</xdr:col>
                    <xdr:colOff>600075</xdr:colOff>
                    <xdr:row>399</xdr:row>
                    <xdr:rowOff>361950</xdr:rowOff>
                  </to>
                </anchor>
              </controlPr>
            </control>
          </mc:Choice>
        </mc:AlternateContent>
        <mc:AlternateContent xmlns:mc="http://schemas.openxmlformats.org/markup-compatibility/2006">
          <mc:Choice Requires="x14">
            <control shapeId="37075" r:id="rId214" name="Check Box 211">
              <controlPr defaultSize="0" autoFill="0" autoLine="0" autoPict="0">
                <anchor moveWithCells="1">
                  <from>
                    <xdr:col>18</xdr:col>
                    <xdr:colOff>295275</xdr:colOff>
                    <xdr:row>400</xdr:row>
                    <xdr:rowOff>133350</xdr:rowOff>
                  </from>
                  <to>
                    <xdr:col>18</xdr:col>
                    <xdr:colOff>600075</xdr:colOff>
                    <xdr:row>400</xdr:row>
                    <xdr:rowOff>361950</xdr:rowOff>
                  </to>
                </anchor>
              </controlPr>
            </control>
          </mc:Choice>
        </mc:AlternateContent>
        <mc:AlternateContent xmlns:mc="http://schemas.openxmlformats.org/markup-compatibility/2006">
          <mc:Choice Requires="x14">
            <control shapeId="37076" r:id="rId215" name="Check Box 212">
              <controlPr defaultSize="0" autoFill="0" autoLine="0" autoPict="0">
                <anchor moveWithCells="1">
                  <from>
                    <xdr:col>18</xdr:col>
                    <xdr:colOff>295275</xdr:colOff>
                    <xdr:row>401</xdr:row>
                    <xdr:rowOff>133350</xdr:rowOff>
                  </from>
                  <to>
                    <xdr:col>18</xdr:col>
                    <xdr:colOff>600075</xdr:colOff>
                    <xdr:row>401</xdr:row>
                    <xdr:rowOff>361950</xdr:rowOff>
                  </to>
                </anchor>
              </controlPr>
            </control>
          </mc:Choice>
        </mc:AlternateContent>
        <mc:AlternateContent xmlns:mc="http://schemas.openxmlformats.org/markup-compatibility/2006">
          <mc:Choice Requires="x14">
            <control shapeId="37077" r:id="rId216" name="Check Box 213">
              <controlPr defaultSize="0" autoFill="0" autoLine="0" autoPict="0">
                <anchor moveWithCells="1">
                  <from>
                    <xdr:col>18</xdr:col>
                    <xdr:colOff>295275</xdr:colOff>
                    <xdr:row>402</xdr:row>
                    <xdr:rowOff>133350</xdr:rowOff>
                  </from>
                  <to>
                    <xdr:col>18</xdr:col>
                    <xdr:colOff>600075</xdr:colOff>
                    <xdr:row>402</xdr:row>
                    <xdr:rowOff>361950</xdr:rowOff>
                  </to>
                </anchor>
              </controlPr>
            </control>
          </mc:Choice>
        </mc:AlternateContent>
        <mc:AlternateContent xmlns:mc="http://schemas.openxmlformats.org/markup-compatibility/2006">
          <mc:Choice Requires="x14">
            <control shapeId="37078" r:id="rId217" name="Check Box 214">
              <controlPr defaultSize="0" autoFill="0" autoLine="0" autoPict="0">
                <anchor moveWithCells="1">
                  <from>
                    <xdr:col>18</xdr:col>
                    <xdr:colOff>295275</xdr:colOff>
                    <xdr:row>403</xdr:row>
                    <xdr:rowOff>295275</xdr:rowOff>
                  </from>
                  <to>
                    <xdr:col>18</xdr:col>
                    <xdr:colOff>600075</xdr:colOff>
                    <xdr:row>403</xdr:row>
                    <xdr:rowOff>542925</xdr:rowOff>
                  </to>
                </anchor>
              </controlPr>
            </control>
          </mc:Choice>
        </mc:AlternateContent>
        <mc:AlternateContent xmlns:mc="http://schemas.openxmlformats.org/markup-compatibility/2006">
          <mc:Choice Requires="x14">
            <control shapeId="37079" r:id="rId218" name="Check Box 215">
              <controlPr defaultSize="0" autoFill="0" autoLine="0" autoPict="0">
                <anchor moveWithCells="1">
                  <from>
                    <xdr:col>18</xdr:col>
                    <xdr:colOff>295275</xdr:colOff>
                    <xdr:row>405</xdr:row>
                    <xdr:rowOff>161925</xdr:rowOff>
                  </from>
                  <to>
                    <xdr:col>18</xdr:col>
                    <xdr:colOff>600075</xdr:colOff>
                    <xdr:row>405</xdr:row>
                    <xdr:rowOff>400050</xdr:rowOff>
                  </to>
                </anchor>
              </controlPr>
            </control>
          </mc:Choice>
        </mc:AlternateContent>
        <mc:AlternateContent xmlns:mc="http://schemas.openxmlformats.org/markup-compatibility/2006">
          <mc:Choice Requires="x14">
            <control shapeId="37080" r:id="rId219" name="Check Box 216">
              <controlPr defaultSize="0" autoFill="0" autoLine="0" autoPict="0">
                <anchor moveWithCells="1">
                  <from>
                    <xdr:col>18</xdr:col>
                    <xdr:colOff>295275</xdr:colOff>
                    <xdr:row>406</xdr:row>
                    <xdr:rowOff>247650</xdr:rowOff>
                  </from>
                  <to>
                    <xdr:col>18</xdr:col>
                    <xdr:colOff>600075</xdr:colOff>
                    <xdr:row>406</xdr:row>
                    <xdr:rowOff>476250</xdr:rowOff>
                  </to>
                </anchor>
              </controlPr>
            </control>
          </mc:Choice>
        </mc:AlternateContent>
        <mc:AlternateContent xmlns:mc="http://schemas.openxmlformats.org/markup-compatibility/2006">
          <mc:Choice Requires="x14">
            <control shapeId="37081" r:id="rId220" name="Check Box 217">
              <controlPr defaultSize="0" autoFill="0" autoLine="0" autoPict="0">
                <anchor moveWithCells="1">
                  <from>
                    <xdr:col>18</xdr:col>
                    <xdr:colOff>295275</xdr:colOff>
                    <xdr:row>407</xdr:row>
                    <xdr:rowOff>161925</xdr:rowOff>
                  </from>
                  <to>
                    <xdr:col>18</xdr:col>
                    <xdr:colOff>600075</xdr:colOff>
                    <xdr:row>407</xdr:row>
                    <xdr:rowOff>400050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U423"/>
  <sheetViews>
    <sheetView showGridLines="0" showRowColHeaders="0" zoomScale="90" zoomScaleNormal="90" workbookViewId="0">
      <selection activeCell="G15" sqref="G15"/>
    </sheetView>
  </sheetViews>
  <sheetFormatPr baseColWidth="10" defaultRowHeight="15" x14ac:dyDescent="0.25"/>
  <cols>
    <col min="1" max="1" width="30" style="6" customWidth="1"/>
    <col min="2" max="4" width="16.42578125" style="6" customWidth="1"/>
    <col min="5" max="5" width="16.42578125" style="200" customWidth="1"/>
    <col min="6" max="6" width="11.42578125" style="200" customWidth="1"/>
    <col min="7" max="7" width="27" style="1" customWidth="1"/>
    <col min="8" max="8" width="16.5703125" style="1" customWidth="1"/>
    <col min="9" max="9" width="13.42578125" style="198" customWidth="1"/>
    <col min="10" max="11" width="19.28515625" style="1" customWidth="1"/>
    <col min="12" max="12" width="19.28515625" customWidth="1"/>
    <col min="13" max="16384" width="11.42578125" style="6"/>
  </cols>
  <sheetData>
    <row r="1" spans="5:11" ht="36" customHeight="1" x14ac:dyDescent="0.25">
      <c r="G1" s="179"/>
      <c r="H1"/>
      <c r="I1" s="197"/>
      <c r="J1"/>
      <c r="K1" s="6"/>
    </row>
    <row r="2" spans="5:11" customFormat="1" ht="38.25" customHeight="1" x14ac:dyDescent="0.25">
      <c r="E2" s="197"/>
      <c r="F2" s="197"/>
      <c r="I2" s="197"/>
    </row>
    <row r="3" spans="5:11" customFormat="1" ht="38.25" customHeight="1" x14ac:dyDescent="0.25">
      <c r="E3" s="197"/>
      <c r="F3" s="197"/>
      <c r="I3" s="197"/>
    </row>
    <row r="4" spans="5:11" customFormat="1" ht="38.25" customHeight="1" x14ac:dyDescent="0.25">
      <c r="E4" s="197"/>
      <c r="F4" s="197"/>
      <c r="I4" s="197"/>
    </row>
    <row r="5" spans="5:11" customFormat="1" ht="38.25" customHeight="1" x14ac:dyDescent="0.25">
      <c r="E5" s="197"/>
      <c r="F5" s="197"/>
      <c r="I5" s="197"/>
    </row>
    <row r="6" spans="5:11" customFormat="1" ht="38.25" customHeight="1" x14ac:dyDescent="0.25">
      <c r="E6" s="197"/>
      <c r="F6" s="197"/>
      <c r="I6" s="197"/>
    </row>
    <row r="7" spans="5:11" customFormat="1" ht="38.25" customHeight="1" x14ac:dyDescent="0.25">
      <c r="E7" s="197"/>
      <c r="F7" s="197"/>
      <c r="I7" s="197"/>
    </row>
    <row r="8" spans="5:11" customFormat="1" ht="38.25" customHeight="1" x14ac:dyDescent="0.25">
      <c r="E8" s="197"/>
      <c r="F8" s="197"/>
      <c r="I8" s="197"/>
    </row>
    <row r="9" spans="5:11" customFormat="1" ht="38.25" customHeight="1" x14ac:dyDescent="0.25">
      <c r="E9" s="197"/>
      <c r="F9" s="197"/>
      <c r="I9" s="197"/>
    </row>
    <row r="10" spans="5:11" customFormat="1" ht="38.25" customHeight="1" x14ac:dyDescent="0.25">
      <c r="E10" s="197"/>
      <c r="F10" s="197"/>
      <c r="I10" s="197"/>
    </row>
    <row r="11" spans="5:11" customFormat="1" ht="38.25" customHeight="1" x14ac:dyDescent="0.25">
      <c r="E11" s="197"/>
      <c r="F11" s="197"/>
      <c r="I11" s="197"/>
    </row>
    <row r="12" spans="5:11" customFormat="1" ht="38.25" customHeight="1" x14ac:dyDescent="0.25">
      <c r="E12" s="197"/>
      <c r="F12" s="197"/>
      <c r="I12" s="197"/>
    </row>
    <row r="13" spans="5:11" customFormat="1" ht="38.25" customHeight="1" x14ac:dyDescent="0.25">
      <c r="E13" s="197"/>
      <c r="F13" s="197"/>
      <c r="I13" s="197"/>
    </row>
    <row r="14" spans="5:11" customFormat="1" ht="38.25" customHeight="1" x14ac:dyDescent="0.25">
      <c r="E14" s="197"/>
      <c r="F14" s="197"/>
      <c r="I14" s="197"/>
    </row>
    <row r="15" spans="5:11" customFormat="1" ht="38.25" customHeight="1" x14ac:dyDescent="0.25">
      <c r="E15" s="197"/>
      <c r="F15" s="197"/>
      <c r="I15" s="197"/>
    </row>
    <row r="16" spans="5:11" customFormat="1" ht="38.25" customHeight="1" x14ac:dyDescent="0.25">
      <c r="E16" s="197"/>
      <c r="F16" s="197"/>
      <c r="I16" s="197"/>
    </row>
    <row r="17" spans="1:21" customFormat="1" ht="38.25" customHeight="1" x14ac:dyDescent="0.25">
      <c r="A17" s="622" t="s">
        <v>1140</v>
      </c>
      <c r="E17" s="197"/>
      <c r="F17" s="197"/>
      <c r="I17" s="197"/>
    </row>
    <row r="18" spans="1:21" customFormat="1" ht="38.25" customHeight="1" x14ac:dyDescent="0.25">
      <c r="A18" s="750" t="str">
        <f>IF(Datos!E3&lt;&gt;"",Datos!E3,IF(Datos!E4&lt;&gt;"",Datos!E4,IF(Datos!E5&lt;&gt;"",Datos!E5,IF(Datos!E6&lt;&gt;"",Datos!E6,IF(Datos!E7&lt;&gt;"",Datos!E7,IF(Datos!E8&lt;&gt;"",Datos!E8,IF(Datos!E9&lt;&gt;"",Datos!E9,IF(Datos!E10&lt;&gt;"",Datos!E10))))))))</f>
        <v> JABIL MEXICO INVESTMENT, S. DE R.L. DE C.V.</v>
      </c>
      <c r="B18" s="750"/>
      <c r="C18" s="750"/>
      <c r="E18" s="197"/>
      <c r="F18" s="197"/>
      <c r="I18" s="197"/>
    </row>
    <row r="19" spans="1:21" ht="38.25" customHeight="1" x14ac:dyDescent="0.25"/>
    <row r="20" spans="1:21" ht="23.25" customHeight="1" x14ac:dyDescent="0.25"/>
    <row r="21" spans="1:21" ht="22.5" customHeight="1" x14ac:dyDescent="0.25">
      <c r="A21" s="527"/>
      <c r="B21" s="731"/>
      <c r="C21" s="731"/>
      <c r="D21" s="731"/>
      <c r="E21" s="731"/>
    </row>
    <row r="22" spans="1:21" ht="22.5" customHeight="1" x14ac:dyDescent="0.25">
      <c r="A22" s="527"/>
      <c r="B22" s="749"/>
      <c r="C22" s="749"/>
    </row>
    <row r="23" spans="1:21" ht="25.5" customHeight="1" x14ac:dyDescent="0.25"/>
    <row r="24" spans="1:21" ht="25.5" customHeight="1" x14ac:dyDescent="0.25"/>
    <row r="25" spans="1:21" ht="42.75" customHeight="1" x14ac:dyDescent="0.25">
      <c r="A25" s="735" t="s">
        <v>1098</v>
      </c>
      <c r="B25" s="735"/>
      <c r="C25" s="735"/>
      <c r="D25" s="735"/>
      <c r="E25" s="735"/>
      <c r="F25" s="735"/>
    </row>
    <row r="26" spans="1:21" ht="8.25" customHeight="1" x14ac:dyDescent="0.25">
      <c r="A26" s="735"/>
      <c r="B26" s="735"/>
      <c r="C26" s="735"/>
      <c r="D26" s="735"/>
      <c r="E26" s="735"/>
      <c r="F26" s="735"/>
    </row>
    <row r="27" spans="1:21" ht="52.5" customHeight="1" x14ac:dyDescent="0.25">
      <c r="A27" s="751" t="s">
        <v>1097</v>
      </c>
      <c r="B27" s="735"/>
      <c r="C27" s="735"/>
      <c r="H27" s="180"/>
      <c r="I27" s="201"/>
    </row>
    <row r="28" spans="1:21" ht="21.75" customHeight="1" x14ac:dyDescent="0.25">
      <c r="A28" s="1" t="s">
        <v>1099</v>
      </c>
      <c r="G28" s="6"/>
      <c r="H28" s="6"/>
      <c r="I28" s="6"/>
      <c r="J28"/>
      <c r="K28"/>
      <c r="M28"/>
      <c r="N28"/>
      <c r="O28"/>
      <c r="P28"/>
      <c r="Q28"/>
      <c r="R28"/>
      <c r="S28"/>
      <c r="T28"/>
      <c r="U28"/>
    </row>
    <row r="29" spans="1:21" ht="22.5" customHeight="1" x14ac:dyDescent="0.25">
      <c r="A29" s="736" t="s">
        <v>1128</v>
      </c>
      <c r="B29" s="736"/>
      <c r="C29" s="736"/>
      <c r="D29" s="736"/>
      <c r="E29" s="736"/>
      <c r="F29" s="736"/>
      <c r="G29" s="553"/>
      <c r="H29" s="553"/>
      <c r="I29" s="553"/>
      <c r="J29"/>
      <c r="K29"/>
      <c r="M29"/>
      <c r="N29"/>
      <c r="O29"/>
      <c r="P29"/>
      <c r="Q29"/>
      <c r="R29"/>
      <c r="S29"/>
      <c r="T29"/>
      <c r="U29"/>
    </row>
    <row r="30" spans="1:21" ht="7.5" customHeight="1" x14ac:dyDescent="0.25">
      <c r="J30"/>
      <c r="K30"/>
      <c r="M30"/>
      <c r="N30"/>
      <c r="O30"/>
      <c r="P30"/>
      <c r="Q30"/>
      <c r="R30"/>
      <c r="S30"/>
      <c r="T30"/>
      <c r="U30"/>
    </row>
    <row r="31" spans="1:21" ht="106.5" customHeight="1" x14ac:dyDescent="0.25">
      <c r="A31" s="737" t="s">
        <v>864</v>
      </c>
      <c r="B31" s="737"/>
      <c r="C31" s="737"/>
      <c r="D31" s="737"/>
      <c r="E31" s="737"/>
      <c r="F31" s="737"/>
      <c r="J31"/>
      <c r="K31"/>
      <c r="M31"/>
      <c r="N31"/>
      <c r="O31"/>
      <c r="P31"/>
      <c r="Q31"/>
      <c r="R31"/>
      <c r="S31"/>
      <c r="T31"/>
      <c r="U31"/>
    </row>
    <row r="32" spans="1:21" ht="11.25" customHeight="1" x14ac:dyDescent="0.25">
      <c r="J32"/>
      <c r="K32"/>
      <c r="M32"/>
      <c r="N32"/>
      <c r="O32"/>
      <c r="P32"/>
      <c r="Q32"/>
      <c r="R32"/>
      <c r="S32"/>
      <c r="T32"/>
      <c r="U32"/>
    </row>
    <row r="33" spans="1:21" ht="187.5" customHeight="1" x14ac:dyDescent="0.25">
      <c r="B33" s="546">
        <f>'5 a 20 Mediana'!Z4</f>
        <v>0</v>
      </c>
      <c r="C33" s="546">
        <f>D33-B33</f>
        <v>1</v>
      </c>
      <c r="D33" s="547">
        <v>1</v>
      </c>
      <c r="J33"/>
      <c r="K33"/>
      <c r="M33"/>
      <c r="N33"/>
      <c r="O33"/>
      <c r="P33"/>
      <c r="Q33"/>
      <c r="R33"/>
      <c r="S33"/>
      <c r="T33"/>
      <c r="U33"/>
    </row>
    <row r="34" spans="1:21" ht="7.5" customHeight="1" x14ac:dyDescent="0.25">
      <c r="J34"/>
      <c r="K34"/>
      <c r="M34"/>
      <c r="N34"/>
      <c r="O34"/>
      <c r="P34"/>
      <c r="Q34"/>
      <c r="R34"/>
      <c r="S34"/>
      <c r="T34"/>
      <c r="U34"/>
    </row>
    <row r="35" spans="1:21" ht="24" customHeight="1" x14ac:dyDescent="0.25">
      <c r="A35" s="727" t="s">
        <v>1129</v>
      </c>
      <c r="B35" s="727"/>
      <c r="C35" s="727"/>
      <c r="D35" s="727"/>
      <c r="E35" s="727"/>
      <c r="F35" s="727"/>
      <c r="G35" s="6"/>
      <c r="J35"/>
      <c r="K35"/>
      <c r="M35"/>
      <c r="N35"/>
      <c r="O35"/>
      <c r="P35"/>
      <c r="Q35"/>
      <c r="R35"/>
      <c r="S35"/>
      <c r="T35"/>
      <c r="U35"/>
    </row>
    <row r="36" spans="1:21" ht="165.75" customHeight="1" x14ac:dyDescent="0.25">
      <c r="A36" s="732" t="s">
        <v>902</v>
      </c>
      <c r="B36" s="732"/>
      <c r="C36" s="732"/>
      <c r="D36" s="732"/>
      <c r="E36" s="732"/>
      <c r="F36" s="732"/>
      <c r="G36" s="6"/>
      <c r="H36" s="6"/>
      <c r="I36" s="6"/>
      <c r="K36" s="202"/>
    </row>
    <row r="37" spans="1:21" ht="7.5" customHeight="1" x14ac:dyDescent="0.25">
      <c r="G37" s="552"/>
      <c r="H37" s="552"/>
      <c r="I37" s="552"/>
      <c r="K37" s="202"/>
    </row>
    <row r="38" spans="1:21" ht="187.5" customHeight="1" x14ac:dyDescent="0.25">
      <c r="B38" s="546">
        <f>'5 a 20 Mediana'!Z147</f>
        <v>0</v>
      </c>
      <c r="C38" s="546">
        <f>D38-B38</f>
        <v>1</v>
      </c>
      <c r="D38" s="547">
        <v>1</v>
      </c>
    </row>
    <row r="39" spans="1:21" ht="11.25" customHeight="1" x14ac:dyDescent="0.25">
      <c r="G39" s="182"/>
      <c r="H39" s="181"/>
    </row>
    <row r="40" spans="1:21" ht="22.5" customHeight="1" x14ac:dyDescent="0.25">
      <c r="A40" s="733" t="s">
        <v>1130</v>
      </c>
      <c r="B40" s="733"/>
      <c r="C40" s="733"/>
      <c r="D40" s="733"/>
      <c r="E40" s="733"/>
      <c r="F40" s="733"/>
      <c r="G40" s="6"/>
    </row>
    <row r="41" spans="1:21" ht="171.75" customHeight="1" x14ac:dyDescent="0.25">
      <c r="A41" s="728" t="s">
        <v>865</v>
      </c>
      <c r="B41" s="728"/>
      <c r="C41" s="728"/>
      <c r="D41" s="728"/>
      <c r="E41" s="728"/>
      <c r="F41" s="728"/>
      <c r="G41" s="6"/>
      <c r="H41" s="6"/>
      <c r="I41" s="6"/>
    </row>
    <row r="42" spans="1:21" ht="7.5" customHeight="1" x14ac:dyDescent="0.25"/>
    <row r="43" spans="1:21" ht="187.5" customHeight="1" x14ac:dyDescent="0.25">
      <c r="B43" s="546">
        <f>'5 a 20 Mediana'!Z316</f>
        <v>0</v>
      </c>
      <c r="C43" s="546">
        <f>D43-B43</f>
        <v>1</v>
      </c>
      <c r="D43" s="547">
        <v>1</v>
      </c>
    </row>
    <row r="44" spans="1:21" ht="11.25" customHeight="1" x14ac:dyDescent="0.25"/>
    <row r="45" spans="1:21" ht="48" customHeight="1" x14ac:dyDescent="0.25">
      <c r="A45" s="738" t="s">
        <v>1100</v>
      </c>
      <c r="B45" s="738"/>
      <c r="C45" s="738"/>
      <c r="D45" s="738"/>
      <c r="E45" s="738"/>
      <c r="F45" s="738"/>
      <c r="G45" s="6"/>
    </row>
    <row r="46" spans="1:21" ht="11.25" customHeight="1" thickBot="1" x14ac:dyDescent="0.3"/>
    <row r="47" spans="1:21" ht="49.5" customHeight="1" thickTop="1" thickBot="1" x14ac:dyDescent="0.3">
      <c r="A47" s="594"/>
      <c r="B47" s="742" t="s">
        <v>1101</v>
      </c>
      <c r="C47" s="742"/>
      <c r="D47" s="742"/>
      <c r="E47" s="742"/>
      <c r="F47" s="743"/>
    </row>
    <row r="48" spans="1:21" ht="69" customHeight="1" thickTop="1" thickBot="1" x14ac:dyDescent="0.3">
      <c r="A48" s="594"/>
      <c r="B48" s="744" t="s">
        <v>1102</v>
      </c>
      <c r="C48" s="744"/>
      <c r="D48" s="744"/>
      <c r="E48" s="744"/>
      <c r="F48" s="745"/>
    </row>
    <row r="49" spans="1:9" ht="77.25" customHeight="1" thickTop="1" thickBot="1" x14ac:dyDescent="0.3">
      <c r="A49" s="594"/>
      <c r="B49" s="744" t="s">
        <v>1103</v>
      </c>
      <c r="C49" s="744"/>
      <c r="D49" s="744"/>
      <c r="E49" s="744"/>
      <c r="F49" s="745"/>
    </row>
    <row r="50" spans="1:9" ht="107.25" customHeight="1" thickTop="1" thickBot="1" x14ac:dyDescent="0.3">
      <c r="A50" s="594"/>
      <c r="B50" s="744" t="s">
        <v>1104</v>
      </c>
      <c r="C50" s="744"/>
      <c r="D50" s="744"/>
      <c r="E50" s="744"/>
      <c r="F50" s="745"/>
    </row>
    <row r="51" spans="1:9" ht="7.5" customHeight="1" thickTop="1" x14ac:dyDescent="0.25">
      <c r="B51" s="554"/>
      <c r="C51" s="554"/>
      <c r="D51" s="554"/>
      <c r="E51" s="590"/>
      <c r="F51" s="590"/>
    </row>
    <row r="52" spans="1:9" ht="22.5" customHeight="1" x14ac:dyDescent="0.25">
      <c r="A52" s="739" t="s">
        <v>1114</v>
      </c>
      <c r="B52" s="739"/>
      <c r="C52" s="739"/>
      <c r="D52" s="739"/>
      <c r="E52" s="739"/>
      <c r="F52" s="739"/>
    </row>
    <row r="53" spans="1:9" ht="17.25" customHeight="1" x14ac:dyDescent="0.25">
      <c r="A53" s="751" t="s">
        <v>1113</v>
      </c>
      <c r="B53" s="751"/>
      <c r="C53" s="751"/>
      <c r="D53" s="751"/>
      <c r="E53" s="751"/>
      <c r="F53" s="751"/>
    </row>
    <row r="54" spans="1:9" ht="21" customHeight="1" x14ac:dyDescent="0.25">
      <c r="A54" s="740" t="s">
        <v>1122</v>
      </c>
      <c r="B54" s="740"/>
      <c r="C54" s="740"/>
      <c r="D54" s="740"/>
      <c r="E54" s="740"/>
      <c r="F54" s="740"/>
    </row>
    <row r="55" spans="1:9" ht="20.25" customHeight="1" x14ac:dyDescent="0.25">
      <c r="A55" s="740" t="s">
        <v>1123</v>
      </c>
      <c r="B55" s="740"/>
      <c r="C55" s="740"/>
      <c r="D55" s="740"/>
      <c r="E55" s="740"/>
      <c r="F55" s="740"/>
    </row>
    <row r="56" spans="1:9" ht="22.5" customHeight="1" x14ac:dyDescent="0.25">
      <c r="A56" s="741" t="s">
        <v>1106</v>
      </c>
      <c r="B56" s="741"/>
      <c r="C56" s="741"/>
      <c r="D56" s="741"/>
      <c r="E56" s="741"/>
      <c r="F56" s="741"/>
    </row>
    <row r="57" spans="1:9" ht="37.5" customHeight="1" x14ac:dyDescent="0.25">
      <c r="A57" s="530" t="s">
        <v>1105</v>
      </c>
      <c r="B57" s="532" t="s">
        <v>1107</v>
      </c>
      <c r="C57" s="531" t="s">
        <v>1108</v>
      </c>
      <c r="D57" s="533" t="s">
        <v>1109</v>
      </c>
      <c r="E57" s="601" t="s">
        <v>1110</v>
      </c>
      <c r="F57" s="599" t="s">
        <v>1111</v>
      </c>
    </row>
    <row r="58" spans="1:9" ht="22.5" customHeight="1" x14ac:dyDescent="0.25">
      <c r="A58" s="535" t="s">
        <v>117</v>
      </c>
      <c r="B58" s="734" t="s">
        <v>1112</v>
      </c>
      <c r="C58" s="734"/>
      <c r="D58" s="734"/>
      <c r="E58" s="734"/>
      <c r="F58" s="734"/>
    </row>
    <row r="59" spans="1:9" ht="33.75" customHeight="1" x14ac:dyDescent="0.25">
      <c r="A59" s="536" t="s">
        <v>118</v>
      </c>
      <c r="B59" s="543">
        <f>'5 a 20 Mediana'!Z11</f>
        <v>0</v>
      </c>
      <c r="C59" s="543">
        <f>'5 a 20 Mediana'!Z13</f>
        <v>0</v>
      </c>
      <c r="D59" s="543">
        <f>'5 a 20 Mediana'!Z24</f>
        <v>0</v>
      </c>
      <c r="E59" s="602"/>
      <c r="F59" s="591" t="str">
        <f>IF(AND(B59=1,C59=1,D59=1),"CUMPLE","NO CUMPLE")</f>
        <v>NO CUMPLE</v>
      </c>
      <c r="G59" s="6"/>
      <c r="H59" s="6"/>
      <c r="I59" s="6"/>
    </row>
    <row r="60" spans="1:9" ht="7.5" customHeight="1" x14ac:dyDescent="0.25">
      <c r="G60" s="184"/>
      <c r="H60" s="184"/>
      <c r="I60" s="199"/>
    </row>
    <row r="61" spans="1:9" ht="33.75" customHeight="1" x14ac:dyDescent="0.25">
      <c r="A61" s="538" t="s">
        <v>0</v>
      </c>
      <c r="B61" s="543">
        <f>'5 a 20 Mediana'!Z40</f>
        <v>0</v>
      </c>
      <c r="C61" s="543">
        <f>'5 a 20 Mediana'!Z42</f>
        <v>0</v>
      </c>
      <c r="D61" s="543">
        <f>'5 a 20 Mediana'!Z48</f>
        <v>0</v>
      </c>
      <c r="E61" s="603">
        <f>'5 a 20 Mediana'!Z51</f>
        <v>0</v>
      </c>
      <c r="F61" s="591" t="str">
        <f>IF(AND(B61=1,C61=1,D61=1,E61=1),"CUMPLE","NO CUMPLE")</f>
        <v>NO CUMPLE</v>
      </c>
      <c r="G61" s="6"/>
      <c r="H61" s="6"/>
      <c r="I61" s="6"/>
    </row>
    <row r="62" spans="1:9" ht="7.5" customHeight="1" x14ac:dyDescent="0.25">
      <c r="G62" s="183"/>
      <c r="H62" s="181"/>
    </row>
    <row r="63" spans="1:9" ht="33.75" customHeight="1" x14ac:dyDescent="0.25">
      <c r="A63" s="538" t="s">
        <v>142</v>
      </c>
      <c r="B63" s="543">
        <f>'5 a 20 Mediana'!Z62</f>
        <v>0</v>
      </c>
      <c r="C63" s="543">
        <f>'5 a 20 Mediana'!Z64</f>
        <v>0</v>
      </c>
      <c r="D63" s="543">
        <f>'5 a 20 Mediana'!Z72</f>
        <v>0</v>
      </c>
      <c r="E63" s="603">
        <f>'5 a 20 Mediana'!Z74</f>
        <v>0</v>
      </c>
      <c r="F63" s="591" t="str">
        <f>IF(AND(B63=1,C63=1,D63=1,E63=1),"CUMPLE","NO CUMPLE")</f>
        <v>NO CUMPLE</v>
      </c>
      <c r="G63" s="183"/>
      <c r="H63" s="181"/>
    </row>
    <row r="64" spans="1:9" ht="8.25" customHeight="1" x14ac:dyDescent="0.25">
      <c r="G64" s="6"/>
      <c r="H64" s="6"/>
      <c r="I64" s="6"/>
    </row>
    <row r="65" spans="1:11" ht="33.75" customHeight="1" x14ac:dyDescent="0.25">
      <c r="A65" s="538" t="s">
        <v>150</v>
      </c>
      <c r="B65" s="543">
        <f>'5 a 20 Mediana'!Z91</f>
        <v>0</v>
      </c>
      <c r="C65" s="543">
        <f>'5 a 20 Mediana'!Z93</f>
        <v>0</v>
      </c>
      <c r="D65" s="543">
        <f>'5 a 20 Mediana'!Z96</f>
        <v>0</v>
      </c>
      <c r="E65" s="603">
        <f>'5 a 20 Mediana'!Z103</f>
        <v>0</v>
      </c>
      <c r="F65" s="591" t="str">
        <f>IF(AND(B65=1,C65=1,D65=1,E65=1),"CUMPLE","NO CUMPLE")</f>
        <v>NO CUMPLE</v>
      </c>
      <c r="G65" s="6"/>
      <c r="H65" s="6"/>
      <c r="I65" s="6"/>
    </row>
    <row r="66" spans="1:11" ht="7.5" customHeight="1" x14ac:dyDescent="0.25">
      <c r="G66" s="6"/>
      <c r="H66" s="6"/>
      <c r="I66" s="6"/>
    </row>
    <row r="67" spans="1:11" ht="22.5" customHeight="1" x14ac:dyDescent="0.25">
      <c r="A67" s="535" t="s">
        <v>117</v>
      </c>
      <c r="B67" s="734" t="s">
        <v>154</v>
      </c>
      <c r="C67" s="734"/>
      <c r="D67" s="734"/>
      <c r="E67" s="734"/>
      <c r="F67" s="734"/>
      <c r="G67" s="6"/>
      <c r="H67" s="6"/>
      <c r="I67" s="6"/>
    </row>
    <row r="68" spans="1:11" ht="33.75" customHeight="1" x14ac:dyDescent="0.25">
      <c r="A68" s="538" t="s">
        <v>156</v>
      </c>
      <c r="B68" s="543">
        <f>'5 a 20 Mediana'!Z118</f>
        <v>0</v>
      </c>
      <c r="C68" s="543">
        <f>'5 a 20 Mediana'!Z120</f>
        <v>0</v>
      </c>
      <c r="D68" s="543">
        <f>'5 a 20 Mediana'!Z123</f>
        <v>0</v>
      </c>
      <c r="E68" s="603">
        <f>'5 a 20 Mediana'!Z126</f>
        <v>0</v>
      </c>
      <c r="F68" s="591" t="str">
        <f>IF(AND(B68=1,C68=1,D68=1,E68=1),"CUMPLE","NO CUMPLE")</f>
        <v>NO CUMPLE</v>
      </c>
    </row>
    <row r="69" spans="1:11" ht="22.5" customHeight="1" x14ac:dyDescent="0.25">
      <c r="A69"/>
      <c r="B69"/>
      <c r="C69"/>
      <c r="D69"/>
      <c r="E69" s="197"/>
      <c r="F69" s="197"/>
    </row>
    <row r="70" spans="1:11" ht="22.5" customHeight="1" x14ac:dyDescent="0.25">
      <c r="A70" s="746" t="s">
        <v>1116</v>
      </c>
      <c r="B70" s="746"/>
      <c r="C70" s="747" t="s">
        <v>1115</v>
      </c>
      <c r="D70" s="747"/>
      <c r="E70" s="747"/>
      <c r="F70" s="197"/>
    </row>
    <row r="71" spans="1:11" ht="7.5" customHeight="1" x14ac:dyDescent="0.25">
      <c r="A71"/>
      <c r="B71"/>
      <c r="C71"/>
      <c r="D71"/>
      <c r="E71" s="197"/>
      <c r="F71" s="197"/>
      <c r="G71" s="549"/>
      <c r="H71" s="549"/>
      <c r="I71" s="549"/>
    </row>
    <row r="72" spans="1:11" ht="21.75" customHeight="1" x14ac:dyDescent="0.25">
      <c r="A72" s="753" t="s">
        <v>1117</v>
      </c>
      <c r="B72" s="753"/>
      <c r="C72" s="753"/>
      <c r="D72" s="753"/>
      <c r="E72" s="753"/>
      <c r="F72" s="753"/>
      <c r="J72"/>
      <c r="K72"/>
    </row>
    <row r="73" spans="1:11" ht="37.5" customHeight="1" x14ac:dyDescent="0.25">
      <c r="A73" s="530" t="s">
        <v>1105</v>
      </c>
      <c r="B73" s="532" t="s">
        <v>1107</v>
      </c>
      <c r="C73" s="531" t="s">
        <v>1108</v>
      </c>
      <c r="D73" s="533" t="s">
        <v>1109</v>
      </c>
      <c r="E73" s="601" t="s">
        <v>1110</v>
      </c>
      <c r="F73" s="599" t="s">
        <v>1111</v>
      </c>
      <c r="G73" s="6"/>
      <c r="H73" s="6"/>
      <c r="I73" s="6"/>
      <c r="J73"/>
      <c r="K73"/>
    </row>
    <row r="74" spans="1:11" ht="31.5" customHeight="1" x14ac:dyDescent="0.25">
      <c r="A74" s="535" t="s">
        <v>117</v>
      </c>
      <c r="B74" s="734" t="s">
        <v>165</v>
      </c>
      <c r="C74" s="734"/>
      <c r="D74" s="734"/>
      <c r="E74" s="734"/>
      <c r="F74" s="734"/>
      <c r="G74" s="6"/>
      <c r="H74" s="6"/>
      <c r="I74" s="6"/>
      <c r="J74"/>
      <c r="K74"/>
    </row>
    <row r="75" spans="1:11" ht="33.75" customHeight="1" x14ac:dyDescent="0.25">
      <c r="A75" s="529" t="s">
        <v>167</v>
      </c>
      <c r="B75" s="543">
        <f>'5 a 20 Mediana'!Z154</f>
        <v>0</v>
      </c>
      <c r="C75" s="543">
        <f>'5 a 20 Mediana'!Z156</f>
        <v>0</v>
      </c>
      <c r="D75" s="543">
        <f>'5 a 20 Mediana'!Z162</f>
        <v>0</v>
      </c>
      <c r="E75" s="604"/>
      <c r="F75" s="591" t="str">
        <f>IF(AND(B75=1,C75=1,D75=1),"CUMPLE","NO CUMPLE")</f>
        <v>NO CUMPLE</v>
      </c>
      <c r="G75" s="6"/>
      <c r="H75" s="6"/>
      <c r="I75" s="6"/>
      <c r="J75"/>
      <c r="K75"/>
    </row>
    <row r="76" spans="1:11" ht="7.5" customHeight="1" x14ac:dyDescent="0.25">
      <c r="A76"/>
      <c r="B76"/>
      <c r="C76"/>
      <c r="D76"/>
      <c r="E76" s="197"/>
      <c r="F76" s="197"/>
      <c r="G76" s="6"/>
      <c r="H76" s="6"/>
      <c r="I76" s="6"/>
      <c r="J76"/>
      <c r="K76"/>
    </row>
    <row r="77" spans="1:11" ht="33.75" customHeight="1" x14ac:dyDescent="0.25">
      <c r="A77" s="529" t="s">
        <v>170</v>
      </c>
      <c r="B77" s="543">
        <f>'5 a 20 Mediana'!Z170</f>
        <v>0</v>
      </c>
      <c r="C77" s="543">
        <f>'5 a 20 Mediana'!Z172</f>
        <v>0</v>
      </c>
      <c r="D77" s="543">
        <f>'5 a 20 Mediana'!Z177</f>
        <v>0</v>
      </c>
      <c r="E77" s="603">
        <f>'5 a 20 Mediana'!Z182</f>
        <v>0</v>
      </c>
      <c r="F77" s="591" t="str">
        <f>IF(AND(B77=1,C77=1,D77=1,E77=1),"CUMPLE","NO CUMPLE")</f>
        <v>NO CUMPLE</v>
      </c>
      <c r="G77" s="6"/>
      <c r="H77" s="6"/>
      <c r="I77" s="6"/>
      <c r="J77"/>
      <c r="K77"/>
    </row>
    <row r="78" spans="1:11" ht="7.5" customHeight="1" x14ac:dyDescent="0.25">
      <c r="A78" s="529"/>
      <c r="B78"/>
      <c r="C78"/>
      <c r="D78"/>
      <c r="E78" s="197"/>
      <c r="F78" s="197"/>
      <c r="G78" s="6"/>
      <c r="H78" s="6"/>
      <c r="I78" s="6"/>
      <c r="J78"/>
      <c r="K78"/>
    </row>
    <row r="79" spans="1:11" ht="22.5" customHeight="1" x14ac:dyDescent="0.25">
      <c r="A79" s="535" t="s">
        <v>117</v>
      </c>
      <c r="B79" s="734" t="s">
        <v>176</v>
      </c>
      <c r="C79" s="734"/>
      <c r="D79" s="734"/>
      <c r="E79" s="734"/>
      <c r="F79" s="734"/>
      <c r="G79" s="6"/>
      <c r="H79" s="6"/>
      <c r="I79" s="6"/>
      <c r="J79"/>
      <c r="K79"/>
    </row>
    <row r="80" spans="1:11" ht="34.5" customHeight="1" x14ac:dyDescent="0.25">
      <c r="A80" s="529" t="s">
        <v>178</v>
      </c>
      <c r="B80" s="543">
        <f>'5 a 20 Mediana'!Z195</f>
        <v>0</v>
      </c>
      <c r="C80" s="543">
        <f>'5 a 20 Mediana'!Z197</f>
        <v>0</v>
      </c>
      <c r="D80" s="543">
        <f>'5 a 20 Mediana'!Z200</f>
        <v>0</v>
      </c>
      <c r="E80" s="603">
        <f>'5 a 20 Mediana'!Z207</f>
        <v>0</v>
      </c>
      <c r="F80" s="591" t="str">
        <f>IF(AND(B80=1,C80=1,D80=1,E80=1),"CUMPLE","NO CUMPLE")</f>
        <v>NO CUMPLE</v>
      </c>
      <c r="G80" s="6"/>
      <c r="H80" s="6"/>
      <c r="I80" s="6"/>
      <c r="J80"/>
      <c r="K80"/>
    </row>
    <row r="81" spans="1:21" ht="7.5" customHeight="1" x14ac:dyDescent="0.25">
      <c r="A81" s="529"/>
      <c r="B81"/>
      <c r="C81"/>
      <c r="D81"/>
      <c r="E81" s="197"/>
      <c r="F81" s="197"/>
      <c r="G81" s="6"/>
      <c r="H81" s="6"/>
      <c r="I81" s="6"/>
      <c r="J81"/>
      <c r="K81"/>
    </row>
    <row r="82" spans="1:21" customFormat="1" ht="34.5" customHeight="1" x14ac:dyDescent="0.25">
      <c r="A82" s="529" t="s">
        <v>181</v>
      </c>
      <c r="B82" s="543">
        <f>'5 a 20 Mediana'!Z215</f>
        <v>0</v>
      </c>
      <c r="C82" s="543">
        <f>'5 a 20 Mediana'!Z218</f>
        <v>0</v>
      </c>
      <c r="D82" s="543">
        <f>'5 a 20 Mediana'!Z226</f>
        <v>0</v>
      </c>
      <c r="E82" s="603">
        <f>'5 a 20 Mediana'!Z238</f>
        <v>0</v>
      </c>
      <c r="F82" s="591" t="str">
        <f>IF(AND(B82=1,C82=1,D82=1,E82=1),"CUMPLE","NO CUMPLE")</f>
        <v>NO CUMPLE</v>
      </c>
      <c r="G82" s="6"/>
      <c r="H82" s="6"/>
      <c r="I82" s="6"/>
      <c r="M82" s="6"/>
      <c r="N82" s="6"/>
      <c r="O82" s="6"/>
      <c r="P82" s="6"/>
      <c r="Q82" s="6"/>
      <c r="R82" s="6"/>
      <c r="S82" s="6"/>
      <c r="T82" s="6"/>
      <c r="U82" s="6"/>
    </row>
    <row r="83" spans="1:21" customFormat="1" ht="7.5" customHeight="1" x14ac:dyDescent="0.25">
      <c r="A83" s="529"/>
      <c r="B83" s="562"/>
      <c r="C83" s="562"/>
      <c r="D83" s="563"/>
      <c r="E83" s="611"/>
      <c r="F83" s="592"/>
      <c r="G83" s="6"/>
      <c r="H83" s="6"/>
      <c r="I83" s="6"/>
      <c r="M83" s="6"/>
      <c r="N83" s="6"/>
      <c r="O83" s="6"/>
      <c r="P83" s="6"/>
      <c r="Q83" s="6"/>
      <c r="R83" s="6"/>
      <c r="S83" s="6"/>
      <c r="T83" s="6"/>
      <c r="U83" s="6"/>
    </row>
    <row r="84" spans="1:21" customFormat="1" ht="34.5" customHeight="1" x14ac:dyDescent="0.25">
      <c r="A84" s="529" t="s">
        <v>509</v>
      </c>
      <c r="B84" s="543"/>
      <c r="C84" s="543">
        <f>'5 a 20 Mediana'!Z257</f>
        <v>0</v>
      </c>
      <c r="D84" s="543">
        <f>'5 a 20 Mediana'!Z261</f>
        <v>0</v>
      </c>
      <c r="E84" s="604"/>
      <c r="F84" s="591" t="str">
        <f>IF(AND(C84=1,D84=1),"CUMPLE","NO CUMPLE")</f>
        <v>NO CUMPLE</v>
      </c>
      <c r="G84" s="6"/>
      <c r="H84" s="6"/>
      <c r="I84" s="6"/>
      <c r="M84" s="6"/>
      <c r="N84" s="6"/>
      <c r="O84" s="6"/>
      <c r="P84" s="6"/>
      <c r="Q84" s="6"/>
      <c r="R84" s="6"/>
      <c r="S84" s="6"/>
      <c r="T84" s="6"/>
      <c r="U84" s="6"/>
    </row>
    <row r="85" spans="1:21" customFormat="1" ht="7.5" customHeight="1" x14ac:dyDescent="0.25">
      <c r="A85" s="529"/>
      <c r="E85" s="197"/>
      <c r="F85" s="197"/>
      <c r="G85" s="6"/>
      <c r="H85" s="6"/>
      <c r="I85" s="6"/>
      <c r="M85" s="6"/>
      <c r="N85" s="6"/>
      <c r="O85" s="6"/>
      <c r="P85" s="6"/>
      <c r="Q85" s="6"/>
      <c r="R85" s="6"/>
      <c r="S85" s="6"/>
      <c r="T85" s="6"/>
      <c r="U85" s="6"/>
    </row>
    <row r="86" spans="1:21" customFormat="1" ht="22.5" customHeight="1" x14ac:dyDescent="0.25">
      <c r="A86" s="535" t="s">
        <v>117</v>
      </c>
      <c r="B86" s="734" t="s">
        <v>195</v>
      </c>
      <c r="C86" s="734"/>
      <c r="D86" s="734"/>
      <c r="E86" s="734"/>
      <c r="F86" s="734"/>
      <c r="G86" s="6"/>
      <c r="H86" s="6"/>
      <c r="I86" s="6"/>
      <c r="M86" s="6"/>
      <c r="N86" s="6"/>
      <c r="O86" s="6"/>
      <c r="P86" s="6"/>
      <c r="Q86" s="6"/>
      <c r="R86" s="6"/>
      <c r="S86" s="6"/>
      <c r="T86" s="6"/>
      <c r="U86" s="6"/>
    </row>
    <row r="87" spans="1:21" customFormat="1" ht="34.5" customHeight="1" x14ac:dyDescent="0.25">
      <c r="A87" s="529" t="s">
        <v>197</v>
      </c>
      <c r="B87" s="543">
        <f>'5 a 20 Mediana'!Z279</f>
        <v>0</v>
      </c>
      <c r="C87" s="543">
        <f>'5 a 20 Mediana'!Z281</f>
        <v>0</v>
      </c>
      <c r="D87" s="543">
        <f>'5 a 20 Mediana'!Z285</f>
        <v>0</v>
      </c>
      <c r="E87" s="603">
        <f>'5 a 20 Mediana'!Z292</f>
        <v>0</v>
      </c>
      <c r="F87" s="591" t="str">
        <f>IF(AND(B87=1,C87=1,D87=1,E87=1),"CUMPLE","NO CUMPLE")</f>
        <v>NO CUMPLE</v>
      </c>
      <c r="G87" s="6"/>
      <c r="H87" s="6"/>
      <c r="I87" s="6"/>
      <c r="M87" s="6"/>
      <c r="N87" s="6"/>
      <c r="O87" s="6"/>
      <c r="P87" s="6"/>
      <c r="Q87" s="6"/>
      <c r="R87" s="6"/>
      <c r="S87" s="6"/>
      <c r="T87" s="6"/>
      <c r="U87" s="6"/>
    </row>
    <row r="88" spans="1:21" customFormat="1" ht="7.5" customHeight="1" x14ac:dyDescent="0.25">
      <c r="A88" s="529"/>
      <c r="E88" s="197"/>
      <c r="F88" s="197"/>
      <c r="G88" s="6"/>
      <c r="H88" s="6"/>
      <c r="I88" s="6"/>
      <c r="M88" s="6"/>
      <c r="N88" s="6"/>
      <c r="O88" s="6"/>
      <c r="P88" s="6"/>
      <c r="Q88" s="6"/>
      <c r="R88" s="6"/>
      <c r="S88" s="6"/>
      <c r="T88" s="6"/>
      <c r="U88" s="6"/>
    </row>
    <row r="89" spans="1:21" customFormat="1" ht="43.5" customHeight="1" x14ac:dyDescent="0.25">
      <c r="A89" s="529" t="s">
        <v>205</v>
      </c>
      <c r="B89" s="543">
        <f>'5 a 20 Mediana'!Z299</f>
        <v>0</v>
      </c>
      <c r="C89" s="543">
        <f>'5 a 20 Mediana'!Z302</f>
        <v>0</v>
      </c>
      <c r="D89" s="543">
        <f>'5 a 20 Mediana'!Z307</f>
        <v>0</v>
      </c>
      <c r="E89" s="604"/>
      <c r="F89" s="591" t="str">
        <f>IF(AND(B89=1,C89=1,D89=1),"CUMPLE","NO CUMPLE")</f>
        <v>NO CUMPLE</v>
      </c>
      <c r="G89" s="6"/>
      <c r="H89" s="6"/>
      <c r="I89" s="6"/>
      <c r="M89" s="6"/>
      <c r="N89" s="6"/>
      <c r="O89" s="6"/>
      <c r="P89" s="6"/>
      <c r="Q89" s="6"/>
      <c r="R89" s="6"/>
      <c r="S89" s="6"/>
      <c r="T89" s="6"/>
      <c r="U89" s="6"/>
    </row>
    <row r="90" spans="1:21" customFormat="1" ht="22.5" customHeight="1" x14ac:dyDescent="0.25">
      <c r="A90" s="529"/>
      <c r="E90" s="197"/>
      <c r="F90" s="197"/>
      <c r="G90" s="6"/>
      <c r="H90" s="6"/>
      <c r="I90" s="6"/>
      <c r="M90" s="6"/>
      <c r="N90" s="6"/>
      <c r="O90" s="6"/>
      <c r="P90" s="6"/>
      <c r="Q90" s="6"/>
      <c r="R90" s="6"/>
      <c r="S90" s="6"/>
      <c r="T90" s="6"/>
      <c r="U90" s="6"/>
    </row>
    <row r="91" spans="1:21" customFormat="1" ht="22.5" customHeight="1" x14ac:dyDescent="0.25">
      <c r="A91" s="746" t="s">
        <v>1116</v>
      </c>
      <c r="B91" s="746"/>
      <c r="C91" s="747" t="s">
        <v>1118</v>
      </c>
      <c r="D91" s="747"/>
      <c r="E91" s="747"/>
      <c r="F91" s="197"/>
      <c r="G91" s="6"/>
      <c r="H91" s="6"/>
      <c r="I91" s="6"/>
      <c r="M91" s="6"/>
      <c r="N91" s="6"/>
      <c r="O91" s="6"/>
      <c r="P91" s="6"/>
      <c r="Q91" s="6"/>
      <c r="R91" s="6"/>
      <c r="S91" s="6"/>
      <c r="T91" s="6"/>
      <c r="U91" s="6"/>
    </row>
    <row r="92" spans="1:21" customFormat="1" ht="22.5" customHeight="1" x14ac:dyDescent="0.25">
      <c r="A92" s="752" t="s">
        <v>1119</v>
      </c>
      <c r="B92" s="752"/>
      <c r="C92" s="752"/>
      <c r="D92" s="752"/>
      <c r="E92" s="752"/>
      <c r="F92" s="752"/>
      <c r="G92" s="6"/>
      <c r="H92" s="6"/>
      <c r="I92" s="6"/>
      <c r="M92" s="6"/>
      <c r="N92" s="6"/>
      <c r="O92" s="6"/>
      <c r="P92" s="6"/>
      <c r="Q92" s="6"/>
      <c r="R92" s="6"/>
      <c r="S92" s="6"/>
      <c r="T92" s="6"/>
      <c r="U92" s="6"/>
    </row>
    <row r="93" spans="1:21" customFormat="1" ht="22.5" customHeight="1" x14ac:dyDescent="0.25">
      <c r="A93" s="530" t="s">
        <v>1105</v>
      </c>
      <c r="B93" s="532" t="s">
        <v>1107</v>
      </c>
      <c r="C93" s="531" t="s">
        <v>1108</v>
      </c>
      <c r="D93" s="533" t="s">
        <v>1109</v>
      </c>
      <c r="E93" s="601" t="s">
        <v>1110</v>
      </c>
      <c r="F93" s="599" t="s">
        <v>1111</v>
      </c>
      <c r="G93" s="6"/>
      <c r="H93" s="6"/>
      <c r="I93" s="6"/>
      <c r="M93" s="6"/>
      <c r="N93" s="6"/>
      <c r="O93" s="6"/>
      <c r="P93" s="6"/>
      <c r="Q93" s="6"/>
      <c r="R93" s="6"/>
      <c r="S93" s="6"/>
      <c r="T93" s="6"/>
      <c r="U93" s="6"/>
    </row>
    <row r="94" spans="1:21" customFormat="1" ht="34.5" customHeight="1" x14ac:dyDescent="0.25">
      <c r="A94" s="535" t="s">
        <v>117</v>
      </c>
      <c r="B94" s="734" t="s">
        <v>210</v>
      </c>
      <c r="C94" s="734"/>
      <c r="D94" s="734"/>
      <c r="E94" s="734"/>
      <c r="F94" s="734"/>
      <c r="G94" s="6"/>
      <c r="H94" s="6"/>
      <c r="I94" s="6"/>
      <c r="M94" s="6"/>
      <c r="N94" s="6"/>
      <c r="O94" s="6"/>
      <c r="P94" s="6"/>
      <c r="Q94" s="6"/>
      <c r="R94" s="6"/>
      <c r="S94" s="6"/>
      <c r="T94" s="6"/>
      <c r="U94" s="6"/>
    </row>
    <row r="95" spans="1:21" customFormat="1" ht="33.75" customHeight="1" x14ac:dyDescent="0.25">
      <c r="A95" s="529" t="s">
        <v>212</v>
      </c>
      <c r="B95" s="543">
        <f>'5 a 20 Mediana'!Z323</f>
        <v>0</v>
      </c>
      <c r="C95" s="543">
        <f>'5 a 20 Mediana'!Z327</f>
        <v>0</v>
      </c>
      <c r="D95" s="543">
        <f>'5 a 20 Mediana'!Z333</f>
        <v>0</v>
      </c>
      <c r="E95" s="604"/>
      <c r="F95" s="591" t="str">
        <f>IF(AND(B95=1,C95=1,D95=1),"CUMPLE","NO CUMPLE")</f>
        <v>NO CUMPLE</v>
      </c>
      <c r="G95" s="6"/>
      <c r="H95" s="6"/>
      <c r="I95" s="6"/>
      <c r="M95" s="6"/>
      <c r="N95" s="6"/>
      <c r="O95" s="6"/>
      <c r="P95" s="6"/>
      <c r="Q95" s="6"/>
      <c r="R95" s="6"/>
      <c r="S95" s="6"/>
      <c r="T95" s="6"/>
      <c r="U95" s="6"/>
    </row>
    <row r="96" spans="1:21" customFormat="1" ht="7.5" customHeight="1" x14ac:dyDescent="0.25">
      <c r="E96" s="197"/>
      <c r="F96" s="197"/>
      <c r="G96" s="6"/>
      <c r="H96" s="6"/>
      <c r="I96" s="6"/>
      <c r="M96" s="6"/>
      <c r="N96" s="6"/>
      <c r="O96" s="6"/>
      <c r="P96" s="6"/>
      <c r="Q96" s="6"/>
      <c r="R96" s="6"/>
      <c r="S96" s="6"/>
      <c r="T96" s="6"/>
      <c r="U96" s="6"/>
    </row>
    <row r="97" spans="1:21" customFormat="1" ht="34.5" customHeight="1" x14ac:dyDescent="0.25">
      <c r="A97" s="529" t="s">
        <v>222</v>
      </c>
      <c r="B97" s="543">
        <f>'5 a 20 Mediana'!Z349</f>
        <v>0</v>
      </c>
      <c r="C97" s="543">
        <f>'5 a 20 Mediana'!Z350</f>
        <v>0</v>
      </c>
      <c r="D97" s="543">
        <f>'5 a 20 Mediana'!Z353</f>
        <v>0</v>
      </c>
      <c r="E97" s="603">
        <f>'5 a 20 Mediana'!Z356</f>
        <v>0</v>
      </c>
      <c r="F97" s="591" t="str">
        <f>IF(AND(B97=1,C97=1,D97=1,E97=1),"CUMPLE","NO CUMPLE")</f>
        <v>NO CUMPLE</v>
      </c>
      <c r="G97" s="6"/>
      <c r="H97" s="6"/>
      <c r="I97" s="6"/>
      <c r="M97" s="6"/>
      <c r="N97" s="6"/>
      <c r="O97" s="6"/>
      <c r="P97" s="6"/>
      <c r="Q97" s="6"/>
      <c r="R97" s="6"/>
      <c r="S97" s="6"/>
      <c r="T97" s="6"/>
      <c r="U97" s="6"/>
    </row>
    <row r="98" spans="1:21" customFormat="1" ht="7.5" customHeight="1" x14ac:dyDescent="0.25">
      <c r="A98" s="529"/>
      <c r="E98" s="197"/>
      <c r="F98" s="197"/>
      <c r="G98" s="6"/>
      <c r="H98" s="6"/>
      <c r="I98" s="6"/>
      <c r="M98" s="6"/>
      <c r="N98" s="6"/>
      <c r="O98" s="6"/>
      <c r="P98" s="6"/>
      <c r="Q98" s="6"/>
      <c r="R98" s="6"/>
      <c r="S98" s="6"/>
      <c r="T98" s="6"/>
      <c r="U98" s="6"/>
    </row>
    <row r="99" spans="1:21" customFormat="1" ht="34.5" customHeight="1" x14ac:dyDescent="0.25">
      <c r="A99" s="529" t="s">
        <v>224</v>
      </c>
      <c r="B99" s="543">
        <f>'5 a 20 Mediana'!Z365</f>
        <v>0</v>
      </c>
      <c r="C99" s="543">
        <f>'5 a 20 Mediana'!Z366</f>
        <v>0</v>
      </c>
      <c r="D99" s="543">
        <f>'5 a 20 Mediana'!Z367</f>
        <v>0</v>
      </c>
      <c r="E99" s="603">
        <f>'5 a 20 Mediana'!Z370</f>
        <v>0</v>
      </c>
      <c r="F99" s="591" t="str">
        <f>IF(AND(B99=1,C99=1,D99=1,E99=1),"CUMPLE","NO CUMPLE")</f>
        <v>NO CUMPLE</v>
      </c>
      <c r="G99" s="6"/>
      <c r="H99" s="6"/>
      <c r="I99" s="6"/>
      <c r="M99" s="6"/>
      <c r="N99" s="6"/>
      <c r="O99" s="6"/>
      <c r="P99" s="6"/>
      <c r="Q99" s="6"/>
      <c r="R99" s="6"/>
      <c r="S99" s="6"/>
      <c r="T99" s="6"/>
      <c r="U99" s="6"/>
    </row>
    <row r="100" spans="1:21" customFormat="1" ht="7.5" customHeight="1" x14ac:dyDescent="0.25">
      <c r="A100" s="529"/>
      <c r="E100" s="197"/>
      <c r="F100" s="197"/>
      <c r="G100" s="6"/>
      <c r="H100" s="6"/>
      <c r="I100" s="6"/>
      <c r="M100" s="6"/>
      <c r="N100" s="6"/>
      <c r="O100" s="6"/>
      <c r="P100" s="6"/>
      <c r="Q100" s="6"/>
      <c r="R100" s="6"/>
      <c r="S100" s="6"/>
      <c r="T100" s="6"/>
      <c r="U100" s="6"/>
    </row>
    <row r="101" spans="1:21" customFormat="1" ht="34.5" customHeight="1" x14ac:dyDescent="0.25">
      <c r="A101" s="529" t="s">
        <v>228</v>
      </c>
      <c r="B101" s="543">
        <f>'5 a 20 Mediana'!Z378</f>
        <v>0</v>
      </c>
      <c r="C101" s="543">
        <f>'5 a 20 Mediana'!Z380</f>
        <v>0</v>
      </c>
      <c r="D101" s="543">
        <f>'5 a 20 Mediana'!Z386</f>
        <v>0</v>
      </c>
      <c r="E101" s="604"/>
      <c r="F101" s="591" t="str">
        <f>IF(AND(B101=1,C101=1,D101=1),"CUMPLE","NO CUMPLE")</f>
        <v>NO CUMPLE</v>
      </c>
      <c r="G101" s="6"/>
      <c r="H101" s="6"/>
      <c r="I101" s="6"/>
      <c r="M101" s="6"/>
      <c r="N101" s="6"/>
      <c r="O101" s="6"/>
      <c r="P101" s="6"/>
      <c r="Q101" s="6"/>
      <c r="R101" s="6"/>
      <c r="S101" s="6"/>
      <c r="T101" s="6"/>
      <c r="U101" s="6"/>
    </row>
    <row r="102" spans="1:21" customFormat="1" ht="7.5" customHeight="1" x14ac:dyDescent="0.25">
      <c r="A102" s="529"/>
      <c r="E102" s="197"/>
      <c r="F102" s="197"/>
      <c r="G102" s="6"/>
      <c r="H102" s="6"/>
      <c r="I102" s="6"/>
      <c r="M102" s="6"/>
      <c r="N102" s="6"/>
      <c r="O102" s="6"/>
      <c r="P102" s="6"/>
      <c r="Q102" s="6"/>
      <c r="R102" s="6"/>
      <c r="S102" s="6"/>
      <c r="T102" s="6"/>
      <c r="U102" s="6"/>
    </row>
    <row r="103" spans="1:21" customFormat="1" ht="30" customHeight="1" x14ac:dyDescent="0.25">
      <c r="A103" s="535" t="s">
        <v>117</v>
      </c>
      <c r="B103" s="734" t="s">
        <v>231</v>
      </c>
      <c r="C103" s="734"/>
      <c r="D103" s="734"/>
      <c r="E103" s="734"/>
      <c r="F103" s="734"/>
      <c r="G103" s="6"/>
      <c r="H103" s="6"/>
      <c r="I103" s="6"/>
      <c r="M103" s="6"/>
      <c r="N103" s="6"/>
      <c r="O103" s="6"/>
      <c r="P103" s="6"/>
      <c r="Q103" s="6"/>
      <c r="R103" s="6"/>
      <c r="S103" s="6"/>
      <c r="T103" s="6"/>
      <c r="U103" s="6"/>
    </row>
    <row r="104" spans="1:21" customFormat="1" ht="33.75" customHeight="1" x14ac:dyDescent="0.25">
      <c r="A104" s="529" t="s">
        <v>233</v>
      </c>
      <c r="B104" s="543">
        <f>'5 a 20 Mediana'!Z398</f>
        <v>0</v>
      </c>
      <c r="C104" s="543">
        <f>'5 a 20 Mediana'!Z400</f>
        <v>0</v>
      </c>
      <c r="D104" s="543">
        <f>'5 a 20 Mediana'!Z404</f>
        <v>0</v>
      </c>
      <c r="E104" s="603">
        <f>'5 a 20 Mediana'!Z406</f>
        <v>0</v>
      </c>
      <c r="F104" s="591" t="str">
        <f>IF(AND(B104=1,C104=1,D104=1,E104=1),"CUMPLE","NO CUMPLE")</f>
        <v>NO CUMPLE</v>
      </c>
      <c r="G104" s="6"/>
      <c r="H104" s="6"/>
      <c r="I104" s="6"/>
      <c r="M104" s="6"/>
      <c r="N104" s="6"/>
      <c r="O104" s="6"/>
      <c r="P104" s="6"/>
      <c r="Q104" s="6"/>
      <c r="R104" s="6"/>
      <c r="S104" s="6"/>
      <c r="T104" s="6"/>
      <c r="U104" s="6"/>
    </row>
    <row r="105" spans="1:21" customFormat="1" ht="22.5" customHeight="1" x14ac:dyDescent="0.25">
      <c r="A105" s="529"/>
      <c r="E105" s="197"/>
      <c r="F105" s="197"/>
      <c r="G105" s="6"/>
      <c r="H105" s="6"/>
      <c r="I105" s="6"/>
      <c r="M105" s="6"/>
      <c r="N105" s="6"/>
      <c r="O105" s="6"/>
      <c r="P105" s="6"/>
      <c r="Q105" s="6"/>
      <c r="R105" s="6"/>
      <c r="S105" s="6"/>
      <c r="T105" s="6"/>
      <c r="U105" s="6"/>
    </row>
    <row r="106" spans="1:21" customFormat="1" ht="33.75" customHeight="1" x14ac:dyDescent="0.25">
      <c r="A106" s="746" t="s">
        <v>1116</v>
      </c>
      <c r="B106" s="746"/>
      <c r="C106" s="747" t="s">
        <v>1120</v>
      </c>
      <c r="D106" s="747"/>
      <c r="E106" s="747"/>
      <c r="F106" s="197"/>
      <c r="G106" s="6"/>
      <c r="H106" s="6"/>
      <c r="I106" s="6"/>
      <c r="M106" s="6"/>
      <c r="N106" s="6"/>
      <c r="O106" s="6"/>
      <c r="P106" s="6"/>
      <c r="Q106" s="6"/>
      <c r="R106" s="6"/>
      <c r="S106" s="6"/>
      <c r="T106" s="6"/>
      <c r="U106" s="6"/>
    </row>
    <row r="107" spans="1:21" customFormat="1" ht="225" customHeight="1" x14ac:dyDescent="0.25">
      <c r="A107" s="550"/>
      <c r="B107" s="550"/>
      <c r="C107" s="551"/>
      <c r="D107" s="551"/>
      <c r="E107" s="606"/>
      <c r="F107" s="197"/>
      <c r="G107" s="6"/>
      <c r="H107" s="6"/>
      <c r="I107" s="6"/>
      <c r="M107" s="6"/>
      <c r="N107" s="6"/>
      <c r="O107" s="6"/>
      <c r="P107" s="6"/>
      <c r="Q107" s="6"/>
      <c r="R107" s="6"/>
      <c r="S107" s="6"/>
      <c r="T107" s="6"/>
      <c r="U107" s="6"/>
    </row>
    <row r="108" spans="1:21" customFormat="1" ht="225" customHeight="1" x14ac:dyDescent="0.25">
      <c r="E108" s="197"/>
      <c r="F108" s="197"/>
      <c r="G108" s="6"/>
      <c r="H108" s="6"/>
      <c r="I108" s="6"/>
      <c r="M108" s="6"/>
      <c r="N108" s="6"/>
      <c r="O108" s="6"/>
      <c r="P108" s="6"/>
      <c r="Q108" s="6"/>
      <c r="R108" s="6"/>
      <c r="S108" s="6"/>
      <c r="T108" s="6"/>
      <c r="U108" s="6"/>
    </row>
    <row r="109" spans="1:21" customFormat="1" ht="22.5" customHeight="1" x14ac:dyDescent="0.25">
      <c r="A109" s="748" t="s">
        <v>1132</v>
      </c>
      <c r="B109" s="748"/>
      <c r="C109" s="748"/>
      <c r="D109" s="748"/>
      <c r="E109" s="748"/>
      <c r="F109" s="748"/>
      <c r="G109" s="6"/>
      <c r="H109" s="6"/>
      <c r="I109" s="6"/>
      <c r="M109" s="6"/>
      <c r="N109" s="6"/>
      <c r="O109" s="6"/>
      <c r="P109" s="6"/>
      <c r="Q109" s="6"/>
      <c r="R109" s="6"/>
      <c r="S109" s="6"/>
      <c r="T109" s="6"/>
      <c r="U109" s="6"/>
    </row>
    <row r="110" spans="1:21" customFormat="1" ht="52.5" customHeight="1" x14ac:dyDescent="0.25">
      <c r="A110" s="722" t="s">
        <v>1133</v>
      </c>
      <c r="B110" s="722"/>
      <c r="C110" s="722"/>
      <c r="D110" s="722"/>
      <c r="E110" s="722"/>
      <c r="F110" s="722"/>
      <c r="G110" s="6"/>
      <c r="H110" s="6"/>
      <c r="I110" s="6"/>
      <c r="M110" s="6"/>
      <c r="N110" s="6"/>
      <c r="O110" s="6"/>
      <c r="P110" s="6"/>
      <c r="Q110" s="6"/>
      <c r="R110" s="6"/>
      <c r="S110" s="6"/>
      <c r="T110" s="6"/>
      <c r="U110" s="6"/>
    </row>
    <row r="111" spans="1:21" customFormat="1" ht="50.25" customHeight="1" x14ac:dyDescent="0.25">
      <c r="A111" s="722" t="s">
        <v>1121</v>
      </c>
      <c r="B111" s="722"/>
      <c r="C111" s="722"/>
      <c r="D111" s="722"/>
      <c r="E111" s="722"/>
      <c r="F111" s="722"/>
      <c r="G111" s="6"/>
      <c r="H111" s="6"/>
      <c r="I111" s="6"/>
      <c r="M111" s="6"/>
      <c r="N111" s="6"/>
      <c r="O111" s="6"/>
      <c r="P111" s="6"/>
      <c r="Q111" s="6"/>
      <c r="R111" s="6"/>
      <c r="S111" s="6"/>
      <c r="T111" s="6"/>
      <c r="U111" s="6"/>
    </row>
    <row r="112" spans="1:21" customFormat="1" ht="21" customHeight="1" x14ac:dyDescent="0.25">
      <c r="E112" s="197"/>
      <c r="F112" s="197"/>
    </row>
    <row r="113" spans="1:21" ht="21.75" customHeight="1" x14ac:dyDescent="0.25">
      <c r="A113" s="730" t="s">
        <v>1124</v>
      </c>
      <c r="B113" s="730"/>
      <c r="C113" s="730"/>
      <c r="D113" s="730"/>
      <c r="E113" s="595" t="s">
        <v>1135</v>
      </c>
      <c r="F113" s="197"/>
      <c r="I113" s="200"/>
      <c r="J113"/>
      <c r="K113"/>
    </row>
    <row r="114" spans="1:21" x14ac:dyDescent="0.25">
      <c r="A114" s="813" t="s">
        <v>118</v>
      </c>
      <c r="B114" s="813"/>
      <c r="C114" s="813"/>
      <c r="D114" s="813"/>
      <c r="E114" s="596"/>
      <c r="F114" s="197"/>
      <c r="G114"/>
      <c r="H114"/>
      <c r="I114"/>
      <c r="J114"/>
      <c r="K114"/>
    </row>
    <row r="115" spans="1:21" ht="45" customHeight="1" x14ac:dyDescent="0.25">
      <c r="A115" s="721" t="str">
        <f>IF('5 a 20 Mediana'!V11=TRUE,"",'5 a 20 Mediana'!J11)</f>
        <v>La empresa de TI conoce a su mercado objetivo y  bajo un enfoque práctico desarrolla y administra el contenido de su oferta.</v>
      </c>
      <c r="B115" s="721"/>
      <c r="C115" s="721"/>
      <c r="D115" s="721"/>
      <c r="E115" s="597" t="str">
        <f>MID(F115,1,7)</f>
        <v>1.1.1</v>
      </c>
      <c r="F115" s="200" t="str">
        <f>IF('5 a 20 Mediana'!V11=TRUE,"",'5 a 20 Mediana'!I11)</f>
        <v>1.1.1</v>
      </c>
      <c r="G115"/>
      <c r="H115"/>
      <c r="I115"/>
      <c r="J115"/>
      <c r="K115"/>
    </row>
    <row r="116" spans="1:21" ht="45" customHeight="1" x14ac:dyDescent="0.25">
      <c r="A116" s="721" t="str">
        <f>IF('5 a 20 Mediana'!V12=TRUE,"",'5 a 20 Mediana'!J12)</f>
        <v xml:space="preserve">Cuenta con una administración de su oferta de productos y/o servicios que le permite a la Empresa de TI:
</v>
      </c>
      <c r="B116" s="721"/>
      <c r="C116" s="721"/>
      <c r="D116" s="721"/>
      <c r="E116" s="597" t="str">
        <f t="shared" ref="E116" si="0">MID(F116,1,7)</f>
        <v>1.1.2.1</v>
      </c>
      <c r="F116" s="200" t="str">
        <f>IF('5 a 20 Mediana'!V12=TRUE,"",'5 a 20 Mediana'!I12)</f>
        <v>1.1.2.1</v>
      </c>
      <c r="G116"/>
      <c r="H116"/>
      <c r="I116"/>
      <c r="J116"/>
      <c r="K116"/>
    </row>
    <row r="117" spans="1:21" s="1" customFormat="1" ht="45" customHeight="1" x14ac:dyDescent="0.25">
      <c r="A117" s="929" t="str">
        <f>IF('5 a 20 Mediana'!V13=TRUE,"",'5 a 20 Mediana'!J13)</f>
        <v>Analizar y determinar su mercado objetivo</v>
      </c>
      <c r="B117" s="929"/>
      <c r="C117" s="929"/>
      <c r="D117" s="929"/>
      <c r="E117" s="597" t="str">
        <f t="shared" ref="E117:E169" si="1">MID(F117,1,7)</f>
        <v>1.1.2.1</v>
      </c>
      <c r="F117" s="200" t="str">
        <f>IF('5 a 20 Mediana'!V13=TRUE,"",'5 a 20 Mediana'!I13)</f>
        <v>1.1.2.1.A</v>
      </c>
      <c r="I117" s="198"/>
      <c r="L117"/>
      <c r="M117" s="6"/>
      <c r="N117" s="6"/>
      <c r="O117" s="6"/>
      <c r="P117" s="6"/>
      <c r="Q117" s="6"/>
      <c r="R117" s="6"/>
      <c r="S117" s="6"/>
      <c r="T117" s="6"/>
      <c r="U117" s="6"/>
    </row>
    <row r="118" spans="1:21" s="1" customFormat="1" ht="72" customHeight="1" x14ac:dyDescent="0.25">
      <c r="A118" s="929" t="str">
        <f>IF('5 a 20 Mediana'!V14=TRUE,"",'5 a 20 Mediana'!J14)</f>
        <v>Identificar y estructurar los servicios que serán ofrecidos en el mercado con la finalidad de alcanzar las metas y objetivos planteados, considerando los recursos ,la infraestructura de la empresa y el alcance territorial de la oferta (Regional Nacional o Internacional)</v>
      </c>
      <c r="B118" s="929"/>
      <c r="C118" s="929"/>
      <c r="D118" s="929"/>
      <c r="E118" s="597" t="str">
        <f t="shared" si="1"/>
        <v>1.1.2.1</v>
      </c>
      <c r="F118" s="200" t="str">
        <f>IF('5 a 20 Mediana'!V14=TRUE,"",'5 a 20 Mediana'!I14)</f>
        <v>1.1.2.1.B</v>
      </c>
      <c r="I118" s="198"/>
      <c r="L118"/>
      <c r="M118" s="6"/>
      <c r="N118" s="6"/>
      <c r="O118" s="6"/>
      <c r="P118" s="6"/>
      <c r="Q118" s="6"/>
      <c r="R118" s="6"/>
      <c r="S118" s="6"/>
      <c r="T118" s="6"/>
      <c r="U118" s="6"/>
    </row>
    <row r="119" spans="1:21" s="1" customFormat="1" ht="45" customHeight="1" x14ac:dyDescent="0.25">
      <c r="A119" s="929" t="str">
        <f>IF('5 a 20 Mediana'!V15=TRUE,"",'5 a 20 Mediana'!J15)</f>
        <v>Diseñar un portafolio de servicios de TI  en función de a los objetivos estratégicos de rentabilidad del negocio</v>
      </c>
      <c r="B119" s="929"/>
      <c r="C119" s="929"/>
      <c r="D119" s="929"/>
      <c r="E119" s="597" t="str">
        <f t="shared" si="1"/>
        <v>1.1.2.1</v>
      </c>
      <c r="F119" s="200" t="str">
        <f>IF('5 a 20 Mediana'!V15=TRUE,"",'5 a 20 Mediana'!I15)</f>
        <v>1.1.2.1.C</v>
      </c>
      <c r="I119" s="198"/>
      <c r="L119"/>
      <c r="M119" s="6"/>
      <c r="N119" s="6"/>
      <c r="O119" s="6"/>
      <c r="P119" s="6"/>
      <c r="Q119" s="6"/>
      <c r="R119" s="6"/>
      <c r="S119" s="6"/>
      <c r="T119" s="6"/>
      <c r="U119" s="6"/>
    </row>
    <row r="120" spans="1:21" s="1" customFormat="1" ht="45" customHeight="1" x14ac:dyDescent="0.25">
      <c r="A120" s="929" t="str">
        <f>IF('5 a 20 Mediana'!V16=TRUE,"",'5 a 20 Mediana'!J16)</f>
        <v>Determinar las categorías para la agrupación de  sus servicios (por ejemplo por tipo de cliente)  y establecer una priorización de las iniciativas contenidas en el portafolio</v>
      </c>
      <c r="B120" s="929"/>
      <c r="C120" s="929"/>
      <c r="D120" s="929"/>
      <c r="E120" s="597" t="str">
        <f t="shared" si="1"/>
        <v>1.1.2.1</v>
      </c>
      <c r="F120" s="200" t="str">
        <f>IF('5 a 20 Mediana'!V16=TRUE,"",'5 a 20 Mediana'!I16)</f>
        <v>1.1.2.1.D</v>
      </c>
      <c r="I120" s="198"/>
      <c r="L120"/>
      <c r="M120" s="6"/>
      <c r="N120" s="6"/>
      <c r="O120" s="6"/>
      <c r="P120" s="6"/>
      <c r="Q120" s="6"/>
      <c r="R120" s="6"/>
      <c r="S120" s="6"/>
      <c r="T120" s="6"/>
      <c r="U120" s="6"/>
    </row>
    <row r="121" spans="1:21" s="1" customFormat="1" ht="45" customHeight="1" x14ac:dyDescent="0.25">
      <c r="A121" s="929" t="str">
        <f>IF('5 a 20 Mediana'!V17=TRUE,"",'5 a 20 Mediana'!J17)</f>
        <v xml:space="preserve">Actualizar los servicios  que se encuentran en operación y aquellos que se pueden implementar </v>
      </c>
      <c r="B121" s="929"/>
      <c r="C121" s="929"/>
      <c r="D121" s="929"/>
      <c r="E121" s="597" t="str">
        <f t="shared" si="1"/>
        <v>1.1.2.1</v>
      </c>
      <c r="F121" s="200" t="str">
        <f>IF('5 a 20 Mediana'!V17=TRUE,"",'5 a 20 Mediana'!I17)</f>
        <v>1.1.2.1.E</v>
      </c>
      <c r="I121" s="198"/>
      <c r="L121"/>
      <c r="M121" s="6"/>
      <c r="N121" s="6"/>
      <c r="O121" s="6"/>
      <c r="P121" s="6"/>
      <c r="Q121" s="6"/>
      <c r="R121" s="6"/>
      <c r="S121" s="6"/>
      <c r="T121" s="6"/>
      <c r="U121" s="6"/>
    </row>
    <row r="122" spans="1:21" s="1" customFormat="1" ht="45" customHeight="1" x14ac:dyDescent="0.25">
      <c r="A122" s="929" t="str">
        <f>IF('5 a 20 Mediana'!V18=TRUE,"",'5 a 20 Mediana'!J18)</f>
        <v>Evaluar detalladamente los servicios para decidir su viabilidad de acuerdo a su valor/rentabilidad, beneficios, costos, riesgos y alineamiento con la estrategia del negocio</v>
      </c>
      <c r="B122" s="929"/>
      <c r="C122" s="929"/>
      <c r="D122" s="929"/>
      <c r="E122" s="597" t="str">
        <f t="shared" si="1"/>
        <v>1.1.2.1</v>
      </c>
      <c r="F122" s="200" t="str">
        <f>IF('5 a 20 Mediana'!V18=TRUE,"",'5 a 20 Mediana'!I18)</f>
        <v>1.1.2.1.F</v>
      </c>
      <c r="I122" s="198"/>
      <c r="L122"/>
      <c r="M122" s="6"/>
      <c r="N122" s="6"/>
      <c r="O122" s="6"/>
      <c r="P122" s="6"/>
      <c r="Q122" s="6"/>
      <c r="R122" s="6"/>
      <c r="S122" s="6"/>
      <c r="T122" s="6"/>
      <c r="U122" s="6"/>
    </row>
    <row r="123" spans="1:21" s="1" customFormat="1" ht="45" customHeight="1" x14ac:dyDescent="0.25">
      <c r="A123" s="929" t="str">
        <f>IF('5 a 20 Mediana'!V19=TRUE,"",'5 a 20 Mediana'!J19)</f>
        <v xml:space="preserve">Dar un seguimiento a los beneficios obtenidos a través de los servicios y a la evolución de los servicios lo largo de su ciclo de vida; y hacer un análisis comparativo de los resultados obtenidos internamente </v>
      </c>
      <c r="B123" s="929"/>
      <c r="C123" s="929"/>
      <c r="D123" s="929"/>
      <c r="E123" s="597" t="str">
        <f t="shared" si="1"/>
        <v>1.1.2.1</v>
      </c>
      <c r="F123" s="200" t="str">
        <f>IF('5 a 20 Mediana'!V19=TRUE,"",'5 a 20 Mediana'!I19)</f>
        <v>1.1.2.1.G</v>
      </c>
      <c r="I123" s="198"/>
      <c r="L123"/>
      <c r="M123" s="6"/>
      <c r="N123" s="6"/>
      <c r="O123" s="6"/>
      <c r="P123" s="6"/>
      <c r="Q123" s="6"/>
      <c r="R123" s="6"/>
      <c r="S123" s="6"/>
      <c r="T123" s="6"/>
      <c r="U123" s="6"/>
    </row>
    <row r="124" spans="1:21" s="1" customFormat="1" ht="45" customHeight="1" x14ac:dyDescent="0.25">
      <c r="A124" s="929" t="str">
        <f>IF('5 a 20 Mediana'!V20=TRUE,"",'5 a 20 Mediana'!J20)</f>
        <v>Implementar acciones correctivas en caso de  que los beneficios obtenidos en los servicios se desvíen de los esperados</v>
      </c>
      <c r="B124" s="929"/>
      <c r="C124" s="929"/>
      <c r="D124" s="929"/>
      <c r="E124" s="597" t="str">
        <f t="shared" si="1"/>
        <v>1.1.2.1</v>
      </c>
      <c r="F124" s="200" t="str">
        <f>IF('5 a 20 Mediana'!V20=TRUE,"",'5 a 20 Mediana'!I20)</f>
        <v>1.1.2.1.H</v>
      </c>
      <c r="I124" s="198"/>
      <c r="L124"/>
      <c r="M124" s="6"/>
      <c r="N124" s="6"/>
      <c r="O124" s="6"/>
      <c r="P124" s="6"/>
      <c r="Q124" s="6"/>
      <c r="R124" s="6"/>
      <c r="S124" s="6"/>
      <c r="T124" s="6"/>
      <c r="U124" s="6"/>
    </row>
    <row r="125" spans="1:21" s="1" customFormat="1" ht="45" customHeight="1" x14ac:dyDescent="0.25">
      <c r="A125" s="929" t="str">
        <f>IF('5 a 20 Mediana'!V21=TRUE,"",'5 a 20 Mediana'!J21)</f>
        <v>El proceso para la administración de la oferta de productos y/o servicios se encuentra  formalmente documentado</v>
      </c>
      <c r="B125" s="929"/>
      <c r="C125" s="929"/>
      <c r="D125" s="929"/>
      <c r="E125" s="597" t="str">
        <f t="shared" si="1"/>
        <v>1.1.2.2</v>
      </c>
      <c r="F125" s="200" t="str">
        <f>IF('5 a 20 Mediana'!V21=TRUE,"",'5 a 20 Mediana'!I21)</f>
        <v>1.1.2.2</v>
      </c>
      <c r="I125" s="198"/>
      <c r="L125"/>
      <c r="M125" s="6"/>
      <c r="N125" s="6"/>
      <c r="O125" s="6"/>
      <c r="P125" s="6"/>
      <c r="Q125" s="6"/>
      <c r="R125" s="6"/>
      <c r="S125" s="6"/>
      <c r="T125" s="6"/>
      <c r="U125" s="6"/>
    </row>
    <row r="126" spans="1:21" s="1" customFormat="1" ht="45" customHeight="1" x14ac:dyDescent="0.25">
      <c r="A126" s="721" t="str">
        <f>IF('5 a 20 Mediana'!V22=TRUE,"",'5 a 20 Mediana'!J22)</f>
        <v>Desarrolla documentos que proporcionan evidencia de las actividades llevadas a cabo o los resultados obtenidos en la administración de la oferta de productos / servicios, entre los que se encuentran:</v>
      </c>
      <c r="B126" s="721"/>
      <c r="C126" s="721"/>
      <c r="D126" s="721"/>
      <c r="E126" s="597" t="str">
        <f t="shared" ref="E126" si="2">MID(F126,1,7)</f>
        <v>1.1.3.1</v>
      </c>
      <c r="F126" s="200" t="str">
        <f>IF('5 a 20 Mediana'!V22=TRUE,"",'5 a 20 Mediana'!I22)</f>
        <v>1.1.3.1</v>
      </c>
      <c r="I126" s="198"/>
      <c r="L126"/>
      <c r="M126" s="6"/>
      <c r="N126" s="6"/>
      <c r="O126" s="6"/>
      <c r="P126" s="6"/>
      <c r="Q126" s="6"/>
      <c r="R126" s="6"/>
      <c r="S126" s="6"/>
      <c r="T126" s="6"/>
      <c r="U126" s="6"/>
    </row>
    <row r="127" spans="1:21" s="1" customFormat="1" ht="45" customHeight="1" x14ac:dyDescent="0.25">
      <c r="A127" s="812" t="str">
        <f>IF('5 a 20 Mediana'!V23=TRUE,"",'5 a 20 Mediana'!J23)</f>
        <v>Para la administración de servicios:</v>
      </c>
      <c r="B127" s="812"/>
      <c r="C127" s="812"/>
      <c r="D127" s="812"/>
      <c r="E127" s="597"/>
      <c r="F127" s="200">
        <f>IF('5 a 20 Mediana'!V23=TRUE,"",'5 a 20 Mediana'!I23)</f>
        <v>0</v>
      </c>
      <c r="I127" s="198"/>
      <c r="L127"/>
      <c r="M127" s="6"/>
      <c r="N127" s="6"/>
      <c r="O127" s="6"/>
      <c r="P127" s="6"/>
      <c r="Q127" s="6"/>
      <c r="R127" s="6"/>
      <c r="S127" s="6"/>
      <c r="T127" s="6"/>
      <c r="U127" s="6"/>
    </row>
    <row r="128" spans="1:21" ht="45" customHeight="1" x14ac:dyDescent="0.25">
      <c r="A128" s="929" t="str">
        <f>IF('5 a 20 Mediana'!V24=TRUE,"",'5 a 20 Mediana'!J24)</f>
        <v>a) Caso de negocio de  cada servicio, en este documento se define la justificación técnica y económica del servicio para visualizar su valor. Incluye información de Costos, beneficios, opciones, situaciones y/o riesgos</v>
      </c>
      <c r="B128" s="929"/>
      <c r="C128" s="929"/>
      <c r="D128" s="929"/>
      <c r="E128" s="597" t="str">
        <f t="shared" si="1"/>
        <v>1.1.3.1</v>
      </c>
      <c r="F128" s="200" t="str">
        <f>IF('5 a 20 Mediana'!V24=TRUE,"",'5 a 20 Mediana'!I24)</f>
        <v>1.1.3.1.A</v>
      </c>
    </row>
    <row r="129" spans="1:21" ht="45" customHeight="1" x14ac:dyDescent="0.25">
      <c r="A129" s="929" t="str">
        <f>IF('5 a 20 Mediana'!V25=TRUE,"",'5 a 20 Mediana'!J25)</f>
        <v xml:space="preserve">b) Documentos para el control de cambios al portafolio de servicios </v>
      </c>
      <c r="B129" s="929"/>
      <c r="C129" s="929"/>
      <c r="D129" s="929"/>
      <c r="E129" s="597" t="str">
        <f t="shared" si="1"/>
        <v>1.1.3.1</v>
      </c>
      <c r="F129" s="200" t="str">
        <f>IF('5 a 20 Mediana'!V25=TRUE,"",'5 a 20 Mediana'!I25)</f>
        <v>1.1.3.1.B</v>
      </c>
    </row>
    <row r="130" spans="1:21" ht="45" customHeight="1" x14ac:dyDescent="0.25">
      <c r="A130" s="929" t="str">
        <f>IF('5 a 20 Mediana'!V26=TRUE,"",'5 a 20 Mediana'!J26)</f>
        <v xml:space="preserve">c) Reporte de resultados de evaluación sobre el rendimiento del portafolio de servicios </v>
      </c>
      <c r="B130" s="929"/>
      <c r="C130" s="929"/>
      <c r="D130" s="929"/>
      <c r="E130" s="597" t="str">
        <f t="shared" si="1"/>
        <v>1.1.3.1</v>
      </c>
      <c r="F130" s="200" t="str">
        <f>IF('5 a 20 Mediana'!V26=TRUE,"",'5 a 20 Mediana'!I26)</f>
        <v>1.1.3.1.C</v>
      </c>
    </row>
    <row r="131" spans="1:21" s="1" customFormat="1" ht="45" customHeight="1" x14ac:dyDescent="0.25">
      <c r="A131" s="929" t="str">
        <f>IF('5 a 20 Mediana'!V27=TRUE,"",'5 a 20 Mediana'!J27)</f>
        <v xml:space="preserve">d) Descripción detallada de los servicios dentro del  portafolio de servicios </v>
      </c>
      <c r="B131" s="929"/>
      <c r="C131" s="929"/>
      <c r="D131" s="929"/>
      <c r="E131" s="597" t="str">
        <f t="shared" si="1"/>
        <v>1.1.3.1</v>
      </c>
      <c r="F131" s="200" t="str">
        <f>IF('5 a 20 Mediana'!V27=TRUE,"",'5 a 20 Mediana'!I27)</f>
        <v>1.1.3.1.D</v>
      </c>
      <c r="I131" s="198"/>
      <c r="L131"/>
      <c r="M131" s="6"/>
      <c r="N131" s="6"/>
      <c r="O131" s="6"/>
      <c r="P131" s="6"/>
      <c r="Q131" s="6"/>
      <c r="R131" s="6"/>
      <c r="S131" s="6"/>
      <c r="T131" s="6"/>
      <c r="U131" s="6"/>
    </row>
    <row r="132" spans="1:21" s="1" customFormat="1" ht="45" customHeight="1" x14ac:dyDescent="0.25">
      <c r="A132" s="929" t="str">
        <f>IF('5 a 20 Mediana'!V28=TRUE,"",'5 a 20 Mediana'!J28)</f>
        <v xml:space="preserve">e) Documento de categorías de servicios: el cual consta de las categorías en las que se agruparán los servicios del portafolio, con base en los objetivos establecidos por la organización </v>
      </c>
      <c r="B132" s="929"/>
      <c r="C132" s="929"/>
      <c r="D132" s="929"/>
      <c r="E132" s="597" t="str">
        <f t="shared" si="1"/>
        <v>1.1.3.1</v>
      </c>
      <c r="F132" s="200" t="str">
        <f>IF('5 a 20 Mediana'!V28=TRUE,"",'5 a 20 Mediana'!I28)</f>
        <v>1.1.3.1.E</v>
      </c>
      <c r="I132" s="198"/>
      <c r="L132"/>
      <c r="M132" s="6"/>
      <c r="N132" s="6"/>
      <c r="O132" s="6"/>
      <c r="P132" s="6"/>
      <c r="Q132" s="6"/>
      <c r="R132" s="6"/>
      <c r="S132" s="6"/>
      <c r="T132" s="6"/>
      <c r="U132" s="6"/>
    </row>
    <row r="133" spans="1:21" s="1" customFormat="1" ht="45" customHeight="1" x14ac:dyDescent="0.25">
      <c r="A133" s="929" t="str">
        <f>IF('5 a 20 Mediana'!V29=TRUE,"",'5 a 20 Mediana'!J29)</f>
        <v>f) Documento de valoración de servicios</v>
      </c>
      <c r="B133" s="929"/>
      <c r="C133" s="929"/>
      <c r="D133" s="929"/>
      <c r="E133" s="597" t="str">
        <f t="shared" si="1"/>
        <v>1.1.3.1</v>
      </c>
      <c r="F133" s="200" t="str">
        <f>IF('5 a 20 Mediana'!V29=TRUE,"",'5 a 20 Mediana'!I29)</f>
        <v>1.1.3.1.F</v>
      </c>
      <c r="I133" s="198"/>
      <c r="L133"/>
      <c r="M133" s="6"/>
      <c r="N133" s="6"/>
      <c r="O133" s="6"/>
      <c r="P133" s="6"/>
      <c r="Q133" s="6"/>
      <c r="R133" s="6"/>
      <c r="S133" s="6"/>
      <c r="T133" s="6"/>
      <c r="U133" s="6"/>
    </row>
    <row r="134" spans="1:21" s="1" customFormat="1" ht="45" customHeight="1" x14ac:dyDescent="0.25">
      <c r="A134" s="929" t="str">
        <f>IF('5 a 20 Mediana'!V30=TRUE,"",'5 a 20 Mediana'!J30)</f>
        <v xml:space="preserve">g) Catálogo de servicios </v>
      </c>
      <c r="B134" s="929"/>
      <c r="C134" s="929"/>
      <c r="D134" s="929"/>
      <c r="E134" s="597" t="str">
        <f t="shared" si="1"/>
        <v>1.1.3.1</v>
      </c>
      <c r="F134" s="200" t="str">
        <f>IF('5 a 20 Mediana'!V30=TRUE,"",'5 a 20 Mediana'!I30)</f>
        <v>1.1.3.1.G</v>
      </c>
      <c r="I134" s="198"/>
      <c r="L134"/>
      <c r="M134" s="6"/>
      <c r="N134" s="6"/>
      <c r="O134" s="6"/>
      <c r="P134" s="6"/>
      <c r="Q134" s="6"/>
      <c r="R134" s="6"/>
      <c r="S134" s="6"/>
      <c r="T134" s="6"/>
      <c r="U134" s="6"/>
    </row>
    <row r="135" spans="1:21" s="1" customFormat="1" ht="45" customHeight="1" x14ac:dyDescent="0.25">
      <c r="A135" s="812" t="str">
        <f>IF('5 a 20 Mediana'!V31=TRUE,"",'5 a 20 Mediana'!J31)</f>
        <v>Para el diseño de servicios:</v>
      </c>
      <c r="B135" s="812"/>
      <c r="C135" s="812"/>
      <c r="D135" s="812"/>
      <c r="E135" s="597"/>
      <c r="F135" s="200">
        <f>IF('5 a 20 Mediana'!V31=TRUE,"",'5 a 20 Mediana'!I31)</f>
        <v>0</v>
      </c>
      <c r="I135" s="198"/>
      <c r="L135"/>
      <c r="M135" s="6"/>
      <c r="N135" s="6"/>
      <c r="O135" s="6"/>
      <c r="P135" s="6"/>
      <c r="Q135" s="6"/>
      <c r="R135" s="6"/>
      <c r="S135" s="6"/>
      <c r="T135" s="6"/>
      <c r="U135" s="6"/>
    </row>
    <row r="136" spans="1:21" s="1" customFormat="1" ht="45" customHeight="1" x14ac:dyDescent="0.25">
      <c r="A136" s="929" t="str">
        <f>IF('5 a 20 Mediana'!V32=TRUE,"",'5 a 20 Mediana'!J32)</f>
        <v xml:space="preserve">a) Paquete de diseño del servicio y la representación gráfica de la arquitectura del servicio </v>
      </c>
      <c r="B136" s="929"/>
      <c r="C136" s="929"/>
      <c r="D136" s="929"/>
      <c r="E136" s="597" t="str">
        <f t="shared" si="1"/>
        <v>1.1.3.1</v>
      </c>
      <c r="F136" s="200" t="str">
        <f>IF('5 a 20 Mediana'!V32=TRUE,"",'5 a 20 Mediana'!I32)</f>
        <v>1.1.3.1.H</v>
      </c>
      <c r="I136" s="198"/>
      <c r="L136"/>
      <c r="M136" s="6"/>
      <c r="N136" s="6"/>
      <c r="O136" s="6"/>
      <c r="P136" s="6"/>
      <c r="Q136" s="6"/>
      <c r="R136" s="6"/>
      <c r="S136" s="6"/>
      <c r="T136" s="6"/>
      <c r="U136" s="6"/>
    </row>
    <row r="137" spans="1:21" s="1" customFormat="1" ht="45" customHeight="1" x14ac:dyDescent="0.25">
      <c r="A137" s="929" t="str">
        <f>IF('5 a 20 Mediana'!V33=TRUE,"",'5 a 20 Mediana'!J33)</f>
        <v>c) Programa de capacidad</v>
      </c>
      <c r="B137" s="929"/>
      <c r="C137" s="929"/>
      <c r="D137" s="929"/>
      <c r="E137" s="597" t="str">
        <f t="shared" si="1"/>
        <v>1.1.3.1</v>
      </c>
      <c r="F137" s="200" t="str">
        <f>IF('5 a 20 Mediana'!V33=TRUE,"",'5 a 20 Mediana'!I33)</f>
        <v>1.1.3.1.I</v>
      </c>
      <c r="I137" s="198"/>
      <c r="L137"/>
      <c r="M137" s="6"/>
      <c r="N137" s="6"/>
      <c r="O137" s="6"/>
      <c r="P137" s="6"/>
      <c r="Q137" s="6"/>
      <c r="R137" s="6"/>
      <c r="S137" s="6"/>
      <c r="T137" s="6"/>
      <c r="U137" s="6"/>
    </row>
    <row r="138" spans="1:21" x14ac:dyDescent="0.25">
      <c r="A138" s="813" t="str">
        <f>IF('5 a 20 Mediana'!V35=TRUE,"",'5 a 20 Mediana'!J35)</f>
        <v>1.2 Administración del Valor del Cliente para la Empresa de TI</v>
      </c>
      <c r="B138" s="813"/>
      <c r="C138" s="813"/>
      <c r="D138" s="813"/>
      <c r="E138" s="597" t="str">
        <f t="shared" si="1"/>
        <v/>
      </c>
    </row>
    <row r="139" spans="1:21" s="1" customFormat="1" ht="45" customHeight="1" x14ac:dyDescent="0.25">
      <c r="A139" s="721" t="str">
        <f>IF('5 a 20 Mediana'!V40=TRUE,"",'5 a 20 Mediana'!J40)</f>
        <v>Mediante un enfoque práctico, analiza la situación de su cartera de clientes, selecciona aquellos que le parecen más rentables y define líneas de acción enfocadas a cada uno de éstos.</v>
      </c>
      <c r="B139" s="721"/>
      <c r="C139" s="721"/>
      <c r="D139" s="721"/>
      <c r="E139" s="597" t="str">
        <f t="shared" si="1"/>
        <v>1.2.1</v>
      </c>
      <c r="F139" s="200" t="str">
        <f>IF('5 a 20 Mediana'!V40=TRUE,"",'5 a 20 Mediana'!I40)</f>
        <v>1.2.1</v>
      </c>
      <c r="I139" s="198"/>
      <c r="L139"/>
      <c r="M139" s="6"/>
      <c r="N139" s="6"/>
      <c r="O139" s="6"/>
      <c r="P139" s="6"/>
      <c r="Q139" s="6"/>
      <c r="R139" s="6"/>
      <c r="S139" s="6"/>
      <c r="T139" s="6"/>
      <c r="U139" s="6"/>
    </row>
    <row r="140" spans="1:21" s="1" customFormat="1" ht="45" customHeight="1" x14ac:dyDescent="0.25">
      <c r="A140" s="721" t="str">
        <f>IF('5 a 20 Mediana'!V41=TRUE,"",'5 a 20 Mediana'!J41)</f>
        <v>La empresa de TI, cuenta con un proceso de Administración del Valor del Cliente  que considera lo siguiente:</v>
      </c>
      <c r="B140" s="721"/>
      <c r="C140" s="721"/>
      <c r="D140" s="721"/>
      <c r="E140" s="597" t="str">
        <f t="shared" ref="E140" si="3">MID(F140,1,7)</f>
        <v>1.2.2.1</v>
      </c>
      <c r="F140" s="200" t="str">
        <f>IF('5 a 20 Mediana'!V41=TRUE,"",'5 a 20 Mediana'!I41)</f>
        <v>1.2.2.1</v>
      </c>
      <c r="I140" s="198"/>
      <c r="L140"/>
      <c r="M140" s="6"/>
      <c r="N140" s="6"/>
      <c r="O140" s="6"/>
      <c r="P140" s="6"/>
      <c r="Q140" s="6"/>
      <c r="R140" s="6"/>
      <c r="S140" s="6"/>
      <c r="T140" s="6"/>
      <c r="U140" s="6"/>
    </row>
    <row r="141" spans="1:21" s="1" customFormat="1" ht="45" customHeight="1" x14ac:dyDescent="0.25">
      <c r="A141" s="929" t="str">
        <f>IF('5 a 20 Mediana'!V42=TRUE,"",'5 a 20 Mediana'!J42)</f>
        <v xml:space="preserve">El análisis  de la etapa del ciclo de vida en que se encuentra cada cliente </v>
      </c>
      <c r="B141" s="929"/>
      <c r="C141" s="929"/>
      <c r="D141" s="929"/>
      <c r="E141" s="597" t="str">
        <f t="shared" si="1"/>
        <v>1.2.2.1</v>
      </c>
      <c r="F141" s="200" t="str">
        <f>IF('5 a 20 Mediana'!V42=TRUE,"",'5 a 20 Mediana'!I42)</f>
        <v>1.2.2.1.A</v>
      </c>
      <c r="I141" s="198"/>
      <c r="L141"/>
      <c r="M141" s="6"/>
      <c r="N141" s="6"/>
      <c r="O141" s="6"/>
      <c r="P141" s="6"/>
      <c r="Q141" s="6"/>
      <c r="R141" s="6"/>
      <c r="S141" s="6"/>
      <c r="T141" s="6"/>
      <c r="U141" s="6"/>
    </row>
    <row r="142" spans="1:21" s="1" customFormat="1" ht="45" customHeight="1" x14ac:dyDescent="0.25">
      <c r="A142" s="929" t="str">
        <f>IF('5 a 20 Mediana'!V43=TRUE,"",'5 a 20 Mediana'!J43)</f>
        <v xml:space="preserve">El establecimiento de los clientes más valiosos en términos económicos, el análisis del negocio potencial que se puede conseguir y el negocio potencial que se puede perder </v>
      </c>
      <c r="B142" s="929"/>
      <c r="C142" s="929"/>
      <c r="D142" s="929"/>
      <c r="E142" s="597" t="str">
        <f t="shared" si="1"/>
        <v>1.2.2.1</v>
      </c>
      <c r="F142" s="200" t="str">
        <f>IF('5 a 20 Mediana'!V43=TRUE,"",'5 a 20 Mediana'!I43)</f>
        <v>1.2.2.1.B</v>
      </c>
      <c r="I142" s="198"/>
      <c r="L142"/>
      <c r="M142" s="6"/>
      <c r="N142" s="6"/>
      <c r="O142" s="6"/>
      <c r="P142" s="6"/>
      <c r="Q142" s="6"/>
      <c r="R142" s="6"/>
      <c r="S142" s="6"/>
      <c r="T142" s="6"/>
      <c r="U142" s="6"/>
    </row>
    <row r="143" spans="1:21" s="1" customFormat="1" ht="45" customHeight="1" x14ac:dyDescent="0.25">
      <c r="A143" s="929" t="str">
        <f>IF('5 a 20 Mediana'!V44=TRUE,"",'5 a 20 Mediana'!J44)</f>
        <v>La definición del  perfil de sus clientes y el establecimiento de los segmentos en los que los clasifican</v>
      </c>
      <c r="B143" s="929"/>
      <c r="C143" s="929"/>
      <c r="D143" s="929"/>
      <c r="E143" s="597" t="str">
        <f t="shared" si="1"/>
        <v>1.2.2.1</v>
      </c>
      <c r="F143" s="200" t="str">
        <f>IF('5 a 20 Mediana'!V44=TRUE,"",'5 a 20 Mediana'!I44)</f>
        <v>1.2.2.1.C</v>
      </c>
      <c r="I143" s="198"/>
      <c r="L143"/>
      <c r="M143" s="6"/>
      <c r="N143" s="6"/>
      <c r="O143" s="6"/>
      <c r="P143" s="6"/>
      <c r="Q143" s="6"/>
      <c r="R143" s="6"/>
      <c r="S143" s="6"/>
      <c r="T143" s="6"/>
      <c r="U143" s="6"/>
    </row>
    <row r="144" spans="1:21" s="1" customFormat="1" ht="54" customHeight="1" x14ac:dyDescent="0.25">
      <c r="A144" s="929" t="str">
        <f>IF('5 a 20 Mediana'!V45=TRUE,"",'5 a 20 Mediana'!J45)</f>
        <v>El establecimiento de las prioridades de actuación de la dirección de la empresa anticipándose a las situaciones indeseables que puedan deteriorar los resultados del negocio a mediano plazo</v>
      </c>
      <c r="B144" s="929"/>
      <c r="C144" s="929"/>
      <c r="D144" s="929"/>
      <c r="E144" s="597" t="str">
        <f t="shared" si="1"/>
        <v>1.2.2.1</v>
      </c>
      <c r="F144" s="200" t="str">
        <f>IF('5 a 20 Mediana'!V45=TRUE,"",'5 a 20 Mediana'!I45)</f>
        <v>1.2.2.1.D</v>
      </c>
      <c r="I144" s="198"/>
      <c r="L144"/>
      <c r="M144" s="6"/>
      <c r="N144" s="6"/>
      <c r="O144" s="6"/>
      <c r="P144" s="6"/>
      <c r="Q144" s="6"/>
      <c r="R144" s="6"/>
      <c r="S144" s="6"/>
      <c r="T144" s="6"/>
      <c r="U144" s="6"/>
    </row>
    <row r="145" spans="1:21" s="1" customFormat="1" ht="45" customHeight="1" x14ac:dyDescent="0.25">
      <c r="A145" s="721" t="str">
        <f>IF('5 a 20 Mediana'!V46=TRUE,"",'5 a 20 Mediana'!J46)</f>
        <v>El proceso para la Administración del Valor del Cliente se encuentra  formalmente documentado</v>
      </c>
      <c r="B145" s="721"/>
      <c r="C145" s="721"/>
      <c r="D145" s="721"/>
      <c r="E145" s="597" t="str">
        <f t="shared" si="1"/>
        <v>1.2.2.2</v>
      </c>
      <c r="F145" s="200" t="str">
        <f>IF('5 a 20 Mediana'!V46=TRUE,"",'5 a 20 Mediana'!I46)</f>
        <v>1.2.2.2</v>
      </c>
      <c r="I145" s="198"/>
      <c r="L145"/>
      <c r="M145" s="6"/>
      <c r="N145" s="6"/>
      <c r="O145" s="6"/>
      <c r="P145" s="6"/>
      <c r="Q145" s="6"/>
      <c r="R145" s="6"/>
      <c r="S145" s="6"/>
      <c r="T145" s="6"/>
      <c r="U145" s="6"/>
    </row>
    <row r="146" spans="1:21" s="1" customFormat="1" ht="45" customHeight="1" x14ac:dyDescent="0.25">
      <c r="A146" s="721" t="str">
        <f>IF('5 a 20 Mediana'!V47=TRUE,"",'5 a 20 Mediana'!J47)</f>
        <v>Cuenta con registros que proporcionan evidencia de las actividades llevadas a cabo o los resultados obtenidos en el proceso de Administración del Valor del Cliente , entre los que se encuentran:</v>
      </c>
      <c r="B146" s="721"/>
      <c r="C146" s="721"/>
      <c r="D146" s="721"/>
      <c r="E146" s="597" t="str">
        <f t="shared" ref="E146" si="4">MID(F146,1,7)</f>
        <v>1.2.3.1</v>
      </c>
      <c r="F146" s="200" t="str">
        <f>IF('5 a 20 Mediana'!V47=TRUE,"",'5 a 20 Mediana'!I47)</f>
        <v>1.2.3.1</v>
      </c>
      <c r="I146" s="198"/>
      <c r="L146"/>
      <c r="M146" s="6"/>
      <c r="N146" s="6"/>
      <c r="O146" s="6"/>
      <c r="P146" s="6"/>
      <c r="Q146" s="6"/>
      <c r="R146" s="6"/>
      <c r="S146" s="6"/>
      <c r="T146" s="6"/>
      <c r="U146" s="6"/>
    </row>
    <row r="147" spans="1:21" s="1" customFormat="1" ht="45" customHeight="1" x14ac:dyDescent="0.25">
      <c r="A147" s="929" t="str">
        <f>IF('5 a 20 Mediana'!V48=TRUE,"",'5 a 20 Mediana'!J48)</f>
        <v>Modelo para la cuantificación del valor del cliente  a nivel individual  (Customer Lifetime Value, CLV)</v>
      </c>
      <c r="B147" s="929"/>
      <c r="C147" s="929"/>
      <c r="D147" s="929"/>
      <c r="E147" s="597" t="str">
        <f t="shared" si="1"/>
        <v>1.2.3.1</v>
      </c>
      <c r="F147" s="200" t="str">
        <f>IF('5 a 20 Mediana'!V48=TRUE,"",'5 a 20 Mediana'!I48)</f>
        <v>1.2.3.1.A</v>
      </c>
      <c r="I147" s="198"/>
      <c r="L147"/>
      <c r="M147" s="6"/>
      <c r="N147" s="6"/>
      <c r="O147" s="6"/>
      <c r="P147" s="6"/>
      <c r="Q147" s="6"/>
      <c r="R147" s="6"/>
      <c r="S147" s="6"/>
      <c r="T147" s="6"/>
      <c r="U147" s="6"/>
    </row>
    <row r="148" spans="1:21" s="1" customFormat="1" ht="45" customHeight="1" x14ac:dyDescent="0.25">
      <c r="A148" s="929" t="str">
        <f>IF('5 a 20 Mediana'!V49=TRUE,"",'5 a 20 Mediana'!J49)</f>
        <v>Modelo para evaluar el desempeño financiero de la empresa, en función del valor de toda la base de clientes (Customer Equity, CE)</v>
      </c>
      <c r="B148" s="929"/>
      <c r="C148" s="929"/>
      <c r="D148" s="929"/>
      <c r="E148" s="597" t="str">
        <f t="shared" si="1"/>
        <v>1.2.3.1</v>
      </c>
      <c r="F148" s="200" t="str">
        <f>IF('5 a 20 Mediana'!V49=TRUE,"",'5 a 20 Mediana'!I49)</f>
        <v>1.2.3.1.B</v>
      </c>
      <c r="I148" s="198"/>
      <c r="L148"/>
      <c r="M148" s="6"/>
      <c r="N148" s="6"/>
      <c r="O148" s="6"/>
      <c r="P148" s="6"/>
      <c r="Q148" s="6"/>
      <c r="R148" s="6"/>
      <c r="S148" s="6"/>
      <c r="T148" s="6"/>
      <c r="U148" s="6"/>
    </row>
    <row r="149" spans="1:21" s="1" customFormat="1" ht="45" customHeight="1" x14ac:dyDescent="0.25">
      <c r="A149" s="721" t="str">
        <f>IF('5 a 20 Mediana'!V50=TRUE,"",'5 a 20 Mediana'!J50)</f>
        <v>Su proceso de Administración del Valor del Cliente  se encuentra automatizado a través de herramientas que le permiten:</v>
      </c>
      <c r="B149" s="721"/>
      <c r="C149" s="721"/>
      <c r="D149" s="721"/>
      <c r="E149" s="597" t="str">
        <f t="shared" ref="E149" si="5">MID(F149,1,7)</f>
        <v>1.2.4.1</v>
      </c>
      <c r="F149" s="200" t="str">
        <f>IF('5 a 20 Mediana'!V50=TRUE,"",'5 a 20 Mediana'!I50)</f>
        <v>1.2.4.1</v>
      </c>
      <c r="I149" s="198"/>
      <c r="L149"/>
      <c r="M149" s="6"/>
      <c r="N149" s="6"/>
      <c r="O149" s="6"/>
      <c r="P149" s="6"/>
      <c r="Q149" s="6"/>
      <c r="R149" s="6"/>
      <c r="S149" s="6"/>
      <c r="T149" s="6"/>
      <c r="U149" s="6"/>
    </row>
    <row r="150" spans="1:21" s="1" customFormat="1" ht="45" customHeight="1" x14ac:dyDescent="0.25">
      <c r="A150" s="929" t="str">
        <f>IF('5 a 20 Mediana'!V51=TRUE,"",'5 a 20 Mediana'!J51)</f>
        <v xml:space="preserve">Mantener actualizados los componentes del  valor de toda su cartera de clientes actuales y potenciales </v>
      </c>
      <c r="B150" s="929"/>
      <c r="C150" s="929"/>
      <c r="D150" s="929"/>
      <c r="E150" s="597" t="str">
        <f t="shared" si="1"/>
        <v>1.2.4.1</v>
      </c>
      <c r="F150" s="200" t="str">
        <f>IF('5 a 20 Mediana'!V51=TRUE,"",'5 a 20 Mediana'!I51)</f>
        <v>1.2.4.1.C</v>
      </c>
      <c r="I150" s="198"/>
      <c r="L150"/>
      <c r="M150" s="6"/>
      <c r="N150" s="6"/>
      <c r="O150" s="6"/>
      <c r="P150" s="6"/>
      <c r="Q150" s="6"/>
      <c r="R150" s="6"/>
      <c r="S150" s="6"/>
      <c r="T150" s="6"/>
      <c r="U150" s="6"/>
    </row>
    <row r="151" spans="1:21" s="1" customFormat="1" ht="45" customHeight="1" x14ac:dyDescent="0.25">
      <c r="A151" s="721" t="str">
        <f>IF('5 a 20 Mediana'!V52=TRUE,"",'5 a 20 Mediana'!J52)</f>
        <v>Mide la efectividad del proceso para la Administración del Valor del Cliente ya que cuenta con indicadores de desempeño que en conjunto miden el cumplimiento de objetivos como:</v>
      </c>
      <c r="B151" s="721"/>
      <c r="C151" s="721"/>
      <c r="D151" s="721"/>
      <c r="E151" s="597" t="str">
        <f t="shared" ref="E151" si="6">MID(F151,1,7)</f>
        <v>1.2.4.2</v>
      </c>
      <c r="F151" s="200" t="str">
        <f>IF('5 a 20 Mediana'!V52=TRUE,"",'5 a 20 Mediana'!I52)</f>
        <v>1.2.4.2</v>
      </c>
      <c r="I151" s="198"/>
      <c r="L151"/>
      <c r="M151" s="6"/>
      <c r="N151" s="6"/>
      <c r="O151" s="6"/>
      <c r="P151" s="6"/>
      <c r="Q151" s="6"/>
      <c r="R151" s="6"/>
      <c r="S151" s="6"/>
      <c r="T151" s="6"/>
      <c r="U151" s="6"/>
    </row>
    <row r="152" spans="1:21" s="1" customFormat="1" ht="45" customHeight="1" x14ac:dyDescent="0.25">
      <c r="A152" s="929" t="str">
        <f>IF('5 a 20 Mediana'!V53=TRUE,"",'5 a 20 Mediana'!J53)</f>
        <v>La rentabilización la cartera de clientes a través de:</v>
      </c>
      <c r="B152" s="929"/>
      <c r="C152" s="929"/>
      <c r="D152" s="929"/>
      <c r="E152" s="597"/>
      <c r="F152" s="200">
        <f>IF('5 a 20 Mediana'!V53=TRUE,"",'5 a 20 Mediana'!I53)</f>
        <v>0</v>
      </c>
      <c r="I152" s="198"/>
      <c r="L152"/>
      <c r="M152" s="6"/>
      <c r="N152" s="6"/>
      <c r="O152" s="6"/>
      <c r="P152" s="6"/>
      <c r="Q152" s="6"/>
      <c r="R152" s="6"/>
      <c r="S152" s="6"/>
      <c r="T152" s="6"/>
      <c r="U152" s="6"/>
    </row>
    <row r="153" spans="1:21" s="1" customFormat="1" ht="45" customHeight="1" x14ac:dyDescent="0.25">
      <c r="A153" s="929" t="str">
        <f>IF('5 a 20 Mediana'!V54=TRUE,"",'5 a 20 Mediana'!J54)</f>
        <v xml:space="preserve">El aumento de la adquisición de clientes potenciales rentables para la empresa </v>
      </c>
      <c r="B153" s="929"/>
      <c r="C153" s="929"/>
      <c r="D153" s="929"/>
      <c r="E153" s="597" t="str">
        <f t="shared" si="1"/>
        <v>1.2.4.2</v>
      </c>
      <c r="F153" s="200" t="str">
        <f>IF('5 a 20 Mediana'!V54=TRUE,"",'5 a 20 Mediana'!I54)</f>
        <v>1.2.4.2.D</v>
      </c>
      <c r="I153" s="198"/>
      <c r="L153"/>
      <c r="M153" s="6"/>
      <c r="N153" s="6"/>
      <c r="O153" s="6"/>
      <c r="P153" s="6"/>
      <c r="Q153" s="6"/>
      <c r="R153" s="6"/>
      <c r="S153" s="6"/>
      <c r="T153" s="6"/>
      <c r="U153" s="6"/>
    </row>
    <row r="154" spans="1:21" s="1" customFormat="1" ht="45" customHeight="1" x14ac:dyDescent="0.25">
      <c r="A154" s="929" t="str">
        <f>IF('5 a 20 Mediana'!V55=TRUE,"",'5 a 20 Mediana'!J55)</f>
        <v xml:space="preserve">La disminución de la retención de clientes no rentables </v>
      </c>
      <c r="B154" s="929"/>
      <c r="C154" s="929"/>
      <c r="D154" s="929"/>
      <c r="E154" s="597" t="str">
        <f t="shared" si="1"/>
        <v>1.2.4.2</v>
      </c>
      <c r="F154" s="200" t="str">
        <f>IF('5 a 20 Mediana'!V55=TRUE,"",'5 a 20 Mediana'!I55)</f>
        <v>1.2.4.2.E</v>
      </c>
      <c r="I154" s="198"/>
      <c r="L154"/>
      <c r="M154" s="6"/>
      <c r="N154" s="6"/>
      <c r="O154" s="6"/>
      <c r="P154" s="6"/>
      <c r="Q154" s="6"/>
      <c r="R154" s="6"/>
      <c r="S154" s="6"/>
      <c r="T154" s="6"/>
      <c r="U154" s="6"/>
    </row>
    <row r="155" spans="1:21" x14ac:dyDescent="0.25">
      <c r="A155" s="813" t="str">
        <f>IF('5 a 20 Mediana'!V57=TRUE,"",'5 a 20 Mediana'!J57)</f>
        <v>1.3 Administración del Valor Generado para el Cliente</v>
      </c>
      <c r="B155" s="813"/>
      <c r="C155" s="813"/>
      <c r="D155" s="813"/>
      <c r="E155" s="597" t="str">
        <f t="shared" si="1"/>
        <v/>
      </c>
    </row>
    <row r="156" spans="1:21" s="1" customFormat="1" ht="54" customHeight="1" x14ac:dyDescent="0.25">
      <c r="A156" s="721" t="str">
        <f>IF('5 a 20 Mediana'!V62=TRUE,"",'5 a 20 Mediana'!J62)</f>
        <v>Bajo un enfoque práctico define una serie de acciones comerciales, con la finalidad de atender las necesidades de sus clientes y las adecúa a cada caso en particular conforme se va desarrollando la relación comercial</v>
      </c>
      <c r="B156" s="721"/>
      <c r="C156" s="721"/>
      <c r="D156" s="721"/>
      <c r="E156" s="597" t="str">
        <f t="shared" si="1"/>
        <v>1.3.1</v>
      </c>
      <c r="F156" s="200" t="str">
        <f>IF('5 a 20 Mediana'!V62=TRUE,"",'5 a 20 Mediana'!I62)</f>
        <v>1.3.1</v>
      </c>
      <c r="I156" s="198"/>
      <c r="L156"/>
      <c r="M156" s="6"/>
      <c r="N156" s="6"/>
      <c r="O156" s="6"/>
      <c r="P156" s="6"/>
      <c r="Q156" s="6"/>
      <c r="R156" s="6"/>
      <c r="S156" s="6"/>
      <c r="T156" s="6"/>
      <c r="U156" s="6"/>
    </row>
    <row r="157" spans="1:21" s="1" customFormat="1" ht="54" customHeight="1" x14ac:dyDescent="0.25">
      <c r="A157" s="721" t="str">
        <f>IF('5 a 20 Mediana'!V63=TRUE,"",'5 a 20 Mediana'!J63)</f>
        <v>Existe un mecanismo enfocado  en el proceso de Administración del Valor Generado para el Cliente y éste se encuentra formalmente documentado considerando lo siguiente:</v>
      </c>
      <c r="B157" s="721"/>
      <c r="C157" s="721"/>
      <c r="D157" s="721"/>
      <c r="E157" s="597" t="str">
        <f t="shared" ref="E157" si="7">MID(F157,1,7)</f>
        <v>1.3.2.1</v>
      </c>
      <c r="F157" s="200" t="str">
        <f>IF('5 a 20 Mediana'!V63=TRUE,"",'5 a 20 Mediana'!I63)</f>
        <v>1.3.2.1</v>
      </c>
      <c r="I157" s="198"/>
      <c r="L157"/>
      <c r="M157" s="6"/>
      <c r="N157" s="6"/>
      <c r="O157" s="6"/>
      <c r="P157" s="6"/>
      <c r="Q157" s="6"/>
      <c r="R157" s="6"/>
      <c r="S157" s="6"/>
      <c r="T157" s="6"/>
      <c r="U157" s="6"/>
    </row>
    <row r="158" spans="1:21" s="1" customFormat="1" ht="45" customHeight="1" x14ac:dyDescent="0.25">
      <c r="A158" s="929" t="str">
        <f>IF('5 a 20 Mediana'!V64=TRUE,"",'5 a 20 Mediana'!J64)</f>
        <v>La definición de estrategias para cada segmento o clasificación de cliente</v>
      </c>
      <c r="B158" s="929"/>
      <c r="C158" s="929"/>
      <c r="D158" s="929"/>
      <c r="E158" s="597" t="str">
        <f t="shared" si="1"/>
        <v>1.3.2.1</v>
      </c>
      <c r="F158" s="200" t="str">
        <f>IF('5 a 20 Mediana'!V64=TRUE,"",'5 a 20 Mediana'!I64)</f>
        <v>1.3.2.1.A</v>
      </c>
      <c r="I158" s="198"/>
      <c r="L158"/>
      <c r="M158" s="6"/>
      <c r="N158" s="6"/>
      <c r="O158" s="6"/>
      <c r="P158" s="6"/>
      <c r="Q158" s="6"/>
      <c r="R158" s="6"/>
      <c r="S158" s="6"/>
      <c r="T158" s="6"/>
      <c r="U158" s="6"/>
    </row>
    <row r="159" spans="1:21" s="1" customFormat="1" ht="45" customHeight="1" x14ac:dyDescent="0.25">
      <c r="A159" s="929" t="str">
        <f>IF('5 a 20 Mediana'!V65=TRUE,"",'5 a 20 Mediana'!J65)</f>
        <v>El dimensionamiento de los clientes potenciales y los recursos requeridos para atenderlos</v>
      </c>
      <c r="B159" s="929"/>
      <c r="C159" s="929"/>
      <c r="D159" s="929"/>
      <c r="E159" s="597" t="str">
        <f t="shared" si="1"/>
        <v>1.3.2.1</v>
      </c>
      <c r="F159" s="200" t="str">
        <f>IF('5 a 20 Mediana'!V65=TRUE,"",'5 a 20 Mediana'!I65)</f>
        <v>1.3.2.1.B</v>
      </c>
      <c r="I159" s="198"/>
      <c r="L159"/>
      <c r="M159" s="6"/>
      <c r="N159" s="6"/>
      <c r="O159" s="6"/>
      <c r="P159" s="6"/>
      <c r="Q159" s="6"/>
      <c r="R159" s="6"/>
      <c r="S159" s="6"/>
      <c r="T159" s="6"/>
      <c r="U159" s="6"/>
    </row>
    <row r="160" spans="1:21" s="1" customFormat="1" ht="45" customHeight="1" x14ac:dyDescent="0.25">
      <c r="A160" s="929" t="str">
        <f>IF('5 a 20 Mediana'!V66=TRUE,"",'5 a 20 Mediana'!J66)</f>
        <v>Un diseño y mantenimiento de la base de datos de sus clientes</v>
      </c>
      <c r="B160" s="929"/>
      <c r="C160" s="929"/>
      <c r="D160" s="929"/>
      <c r="E160" s="597" t="str">
        <f t="shared" si="1"/>
        <v>1.3.2.1</v>
      </c>
      <c r="F160" s="200" t="str">
        <f>IF('5 a 20 Mediana'!V66=TRUE,"",'5 a 20 Mediana'!I66)</f>
        <v>1.3.2.1.C</v>
      </c>
      <c r="I160" s="198"/>
      <c r="L160"/>
      <c r="M160" s="6"/>
      <c r="N160" s="6"/>
      <c r="O160" s="6"/>
      <c r="P160" s="6"/>
      <c r="Q160" s="6"/>
      <c r="R160" s="6"/>
      <c r="S160" s="6"/>
      <c r="T160" s="6"/>
      <c r="U160" s="6"/>
    </row>
    <row r="161" spans="1:21" s="1" customFormat="1" ht="45" customHeight="1" x14ac:dyDescent="0.25">
      <c r="A161" s="929" t="str">
        <f>IF('5 a 20 Mediana'!V67=TRUE,"",'5 a 20 Mediana'!J67)</f>
        <v>El desarrollo de un proceso de comunicación directo con el cliente</v>
      </c>
      <c r="B161" s="929"/>
      <c r="C161" s="929"/>
      <c r="D161" s="929"/>
      <c r="E161" s="597" t="str">
        <f t="shared" si="1"/>
        <v>1.3.2.1</v>
      </c>
      <c r="F161" s="200" t="str">
        <f>IF('5 a 20 Mediana'!V67=TRUE,"",'5 a 20 Mediana'!I67)</f>
        <v>1.3.2.1.D</v>
      </c>
      <c r="I161" s="198"/>
      <c r="L161"/>
      <c r="M161" s="6"/>
      <c r="N161" s="6"/>
      <c r="O161" s="6"/>
      <c r="P161" s="6"/>
      <c r="Q161" s="6"/>
      <c r="R161" s="6"/>
      <c r="S161" s="6"/>
      <c r="T161" s="6"/>
      <c r="U161" s="6"/>
    </row>
    <row r="162" spans="1:21" s="1" customFormat="1" ht="45" customHeight="1" x14ac:dyDescent="0.25">
      <c r="A162" s="929" t="str">
        <f>IF('5 a 20 Mediana'!V68=TRUE,"",'5 a 20 Mediana'!J68)</f>
        <v>El llevar a cabo acciones y transacciones para la vinculación del cliente con la empresa</v>
      </c>
      <c r="B162" s="929"/>
      <c r="C162" s="929"/>
      <c r="D162" s="929"/>
      <c r="E162" s="597" t="str">
        <f t="shared" si="1"/>
        <v>1.3.2.1</v>
      </c>
      <c r="F162" s="200" t="str">
        <f>IF('5 a 20 Mediana'!V68=TRUE,"",'5 a 20 Mediana'!I68)</f>
        <v>1.3.2.1.E</v>
      </c>
      <c r="I162" s="198"/>
      <c r="L162"/>
      <c r="M162" s="6"/>
      <c r="N162" s="6"/>
      <c r="O162" s="6"/>
      <c r="P162" s="6"/>
      <c r="Q162" s="6"/>
      <c r="R162" s="6"/>
      <c r="S162" s="6"/>
      <c r="T162" s="6"/>
      <c r="U162" s="6"/>
    </row>
    <row r="163" spans="1:21" s="1" customFormat="1" ht="45" customHeight="1" x14ac:dyDescent="0.25">
      <c r="A163" s="929" t="str">
        <f>IF('5 a 20 Mediana'!V69=TRUE,"",'5 a 20 Mediana'!J69)</f>
        <v>El hacer uso de la información que se posee de los clientes para desarrollar nuevos productos que complementen la oferta actual</v>
      </c>
      <c r="B163" s="929"/>
      <c r="C163" s="929"/>
      <c r="D163" s="929"/>
      <c r="E163" s="597" t="str">
        <f t="shared" si="1"/>
        <v>1.3.2.1</v>
      </c>
      <c r="F163" s="200" t="str">
        <f>IF('5 a 20 Mediana'!V69=TRUE,"",'5 a 20 Mediana'!I69)</f>
        <v>1.3.2.1.F</v>
      </c>
      <c r="I163" s="198"/>
      <c r="L163"/>
      <c r="M163" s="6"/>
      <c r="N163" s="6"/>
      <c r="O163" s="6"/>
      <c r="P163" s="6"/>
      <c r="Q163" s="6"/>
      <c r="R163" s="6"/>
      <c r="S163" s="6"/>
      <c r="T163" s="6"/>
      <c r="U163" s="6"/>
    </row>
    <row r="164" spans="1:21" s="1" customFormat="1" ht="45" customHeight="1" x14ac:dyDescent="0.25">
      <c r="A164" s="721" t="str">
        <f>IF('5 a 20 Mediana'!V70=TRUE,"",'5 a 20 Mediana'!J70)</f>
        <v xml:space="preserve">El proceso para la Administración del Valor Generado para el Cliente se encuentra  formalmente documentado </v>
      </c>
      <c r="B164" s="721"/>
      <c r="C164" s="721"/>
      <c r="D164" s="721"/>
      <c r="E164" s="597" t="str">
        <f t="shared" si="1"/>
        <v>1.3.2.2</v>
      </c>
      <c r="F164" s="200" t="str">
        <f>IF('5 a 20 Mediana'!V70=TRUE,"",'5 a 20 Mediana'!I70)</f>
        <v>1.3.2.2</v>
      </c>
      <c r="I164" s="198"/>
      <c r="L164"/>
      <c r="M164" s="6"/>
      <c r="N164" s="6"/>
      <c r="O164" s="6"/>
      <c r="P164" s="6"/>
      <c r="Q164" s="6"/>
      <c r="R164" s="6"/>
      <c r="S164" s="6"/>
      <c r="T164" s="6"/>
      <c r="U164" s="6"/>
    </row>
    <row r="165" spans="1:21" s="1" customFormat="1" ht="45" customHeight="1" x14ac:dyDescent="0.25">
      <c r="A165" s="721" t="str">
        <f>IF('5 a 20 Mediana'!V71=TRUE,"",'5 a 20 Mediana'!J71)</f>
        <v>Desarrolla documentos que proporcionan evidencia de las actividades llevadas a cabo o los resultados obtenidos en el proceso de Administración del Valor Generado para el Cliente, entre los que se encuentran:</v>
      </c>
      <c r="B165" s="721"/>
      <c r="C165" s="721"/>
      <c r="D165" s="721"/>
      <c r="E165" s="597" t="str">
        <f t="shared" ref="E165" si="8">MID(F165,1,7)</f>
        <v>1.3.3.1</v>
      </c>
      <c r="F165" s="200" t="str">
        <f>IF('5 a 20 Mediana'!V71=TRUE,"",'5 a 20 Mediana'!I71)</f>
        <v>1.3.3.1</v>
      </c>
      <c r="I165" s="198"/>
      <c r="L165"/>
      <c r="M165" s="6"/>
      <c r="N165" s="6"/>
      <c r="O165" s="6"/>
      <c r="P165" s="6"/>
      <c r="Q165" s="6"/>
      <c r="R165" s="6"/>
      <c r="S165" s="6"/>
      <c r="T165" s="6"/>
      <c r="U165" s="6"/>
    </row>
    <row r="166" spans="1:21" s="1" customFormat="1" ht="45" customHeight="1" x14ac:dyDescent="0.25">
      <c r="A166" s="929" t="str">
        <f>IF('5 a 20 Mediana'!V72=TRUE,"",'5 a 20 Mediana'!J72)</f>
        <v xml:space="preserve">Modelo para la medición de valor percibido por el cliente </v>
      </c>
      <c r="B166" s="929"/>
      <c r="C166" s="929"/>
      <c r="D166" s="929"/>
      <c r="E166" s="597" t="str">
        <f t="shared" si="1"/>
        <v>1.3.3.1</v>
      </c>
      <c r="F166" s="200" t="str">
        <f>IF('5 a 20 Mediana'!V72=TRUE,"",'5 a 20 Mediana'!I72)</f>
        <v>1.3.3.1.A</v>
      </c>
      <c r="I166" s="198"/>
      <c r="L166"/>
      <c r="M166" s="6"/>
      <c r="N166" s="6"/>
      <c r="O166" s="6"/>
      <c r="P166" s="6"/>
      <c r="Q166" s="6"/>
      <c r="R166" s="6"/>
      <c r="S166" s="6"/>
      <c r="T166" s="6"/>
      <c r="U166" s="6"/>
    </row>
    <row r="167" spans="1:21" s="1" customFormat="1" ht="45" customHeight="1" x14ac:dyDescent="0.25">
      <c r="A167" s="721" t="str">
        <f>IF('5 a 20 Mediana'!V73=TRUE,"",'5 a 20 Mediana'!J73)</f>
        <v>Mide la efectividad del proceso  de Administración del Valor Generado para el Cliente ya que cuenta con indicadores de desempeño  que en conjunto muestran:</v>
      </c>
      <c r="B167" s="721"/>
      <c r="C167" s="721"/>
      <c r="D167" s="721"/>
      <c r="E167" s="597" t="str">
        <f t="shared" ref="E167" si="9">MID(F167,1,7)</f>
        <v>1.3.4.2</v>
      </c>
      <c r="F167" s="200" t="str">
        <f>IF('5 a 20 Mediana'!V73=TRUE,"",'5 a 20 Mediana'!I73)</f>
        <v>1.3.4.2</v>
      </c>
      <c r="I167" s="198"/>
      <c r="L167"/>
      <c r="M167" s="6"/>
      <c r="N167" s="6"/>
      <c r="O167" s="6"/>
      <c r="P167" s="6"/>
      <c r="Q167" s="6"/>
      <c r="R167" s="6"/>
      <c r="S167" s="6"/>
      <c r="T167" s="6"/>
      <c r="U167" s="6"/>
    </row>
    <row r="168" spans="1:21" s="1" customFormat="1" ht="45" customHeight="1" x14ac:dyDescent="0.25">
      <c r="A168" s="929" t="str">
        <f>IF('5 a 20 Mediana'!V74=TRUE,"",'5 a 20 Mediana'!J74)</f>
        <v>Una mayor satisfacción del cliente y mayor retorno de inversión</v>
      </c>
      <c r="B168" s="929"/>
      <c r="C168" s="929"/>
      <c r="D168" s="929"/>
      <c r="E168" s="597" t="str">
        <f t="shared" si="1"/>
        <v>1.3.4.2</v>
      </c>
      <c r="F168" s="200" t="str">
        <f>IF('5 a 20 Mediana'!V74=TRUE,"",'5 a 20 Mediana'!I74)</f>
        <v>1.3.4.2.A</v>
      </c>
      <c r="I168" s="198"/>
      <c r="L168"/>
      <c r="M168" s="6"/>
      <c r="N168" s="6"/>
      <c r="O168" s="6"/>
      <c r="P168" s="6"/>
      <c r="Q168" s="6"/>
      <c r="R168" s="6"/>
      <c r="S168" s="6"/>
      <c r="T168" s="6"/>
      <c r="U168" s="6"/>
    </row>
    <row r="169" spans="1:21" s="1" customFormat="1" ht="45" customHeight="1" x14ac:dyDescent="0.25">
      <c r="A169" s="929" t="str">
        <f>IF('5 a 20 Mediana'!V75=TRUE,"",'5 a 20 Mediana'!J75)</f>
        <v>Un incremento en el número de clientes, frecuencia de consumo y tiempo de la relación comercial</v>
      </c>
      <c r="B169" s="929"/>
      <c r="C169" s="929"/>
      <c r="D169" s="929"/>
      <c r="E169" s="597" t="str">
        <f t="shared" si="1"/>
        <v>1.3.4.2</v>
      </c>
      <c r="F169" s="200" t="str">
        <f>IF('5 a 20 Mediana'!V75=TRUE,"",'5 a 20 Mediana'!I75)</f>
        <v>1.3.4.2.B</v>
      </c>
      <c r="I169" s="198"/>
      <c r="L169"/>
      <c r="M169" s="6"/>
      <c r="N169" s="6"/>
      <c r="O169" s="6"/>
      <c r="P169" s="6"/>
      <c r="Q169" s="6"/>
      <c r="R169" s="6"/>
      <c r="S169" s="6"/>
      <c r="T169" s="6"/>
      <c r="U169" s="6"/>
    </row>
    <row r="170" spans="1:21" s="1" customFormat="1" ht="45" customHeight="1" x14ac:dyDescent="0.25">
      <c r="A170" s="929" t="str">
        <f>IF('5 a 20 Mediana'!V76=TRUE,"",'5 a 20 Mediana'!J76)</f>
        <v>Un incremento del número de servicios demandados por cada cliente</v>
      </c>
      <c r="B170" s="929"/>
      <c r="C170" s="929"/>
      <c r="D170" s="929"/>
      <c r="E170" s="597" t="str">
        <f t="shared" ref="E170:E218" si="10">MID(F170,1,7)</f>
        <v>1.3.4.2</v>
      </c>
      <c r="F170" s="200" t="str">
        <f>IF('5 a 20 Mediana'!V76=TRUE,"",'5 a 20 Mediana'!I76)</f>
        <v>1.3.4.2.C</v>
      </c>
      <c r="I170" s="198"/>
      <c r="L170"/>
      <c r="M170" s="6"/>
      <c r="N170" s="6"/>
      <c r="O170" s="6"/>
      <c r="P170" s="6"/>
      <c r="Q170" s="6"/>
      <c r="R170" s="6"/>
      <c r="S170" s="6"/>
      <c r="T170" s="6"/>
      <c r="U170" s="6"/>
    </row>
    <row r="171" spans="1:21" s="1" customFormat="1" ht="45" customHeight="1" x14ac:dyDescent="0.25">
      <c r="A171" s="929" t="str">
        <f>IF('5 a 20 Mediana'!V77=TRUE,"",'5 a 20 Mediana'!J77)</f>
        <v>Enfoque en el conocimiento de las dimensiones del valor de los clientes</v>
      </c>
      <c r="B171" s="929"/>
      <c r="C171" s="929"/>
      <c r="D171" s="929"/>
      <c r="E171" s="597" t="str">
        <f t="shared" si="10"/>
        <v>1.3.4.2</v>
      </c>
      <c r="F171" s="200" t="str">
        <f>IF('5 a 20 Mediana'!V77=TRUE,"",'5 a 20 Mediana'!I77)</f>
        <v>1.3.4.2.D</v>
      </c>
      <c r="I171" s="198"/>
      <c r="L171"/>
      <c r="M171" s="6"/>
      <c r="N171" s="6"/>
      <c r="O171" s="6"/>
      <c r="P171" s="6"/>
      <c r="Q171" s="6"/>
      <c r="R171" s="6"/>
      <c r="S171" s="6"/>
      <c r="T171" s="6"/>
      <c r="U171" s="6"/>
    </row>
    <row r="172" spans="1:21" s="1" customFormat="1" ht="45" customHeight="1" x14ac:dyDescent="0.25">
      <c r="A172" s="929" t="str">
        <f>IF('5 a 20 Mediana'!V78=TRUE,"",'5 a 20 Mediana'!J78)</f>
        <v xml:space="preserve">Una mejora del servicio y asesoramiento </v>
      </c>
      <c r="B172" s="929"/>
      <c r="C172" s="929"/>
      <c r="D172" s="929"/>
      <c r="E172" s="597" t="str">
        <f t="shared" si="10"/>
        <v>1.3.4.2</v>
      </c>
      <c r="F172" s="200" t="str">
        <f>IF('5 a 20 Mediana'!V78=TRUE,"",'5 a 20 Mediana'!I78)</f>
        <v>1.3.4.2.E</v>
      </c>
      <c r="I172" s="198"/>
      <c r="L172"/>
      <c r="M172" s="6"/>
      <c r="N172" s="6"/>
      <c r="O172" s="6"/>
      <c r="P172" s="6"/>
      <c r="Q172" s="6"/>
      <c r="R172" s="6"/>
      <c r="S172" s="6"/>
      <c r="T172" s="6"/>
      <c r="U172" s="6"/>
    </row>
    <row r="173" spans="1:21" s="1" customFormat="1" ht="45" customHeight="1" x14ac:dyDescent="0.25">
      <c r="A173" s="929" t="str">
        <f>IF('5 a 20 Mediana'!V79=TRUE,"",'5 a 20 Mediana'!J79)</f>
        <v>Eficiencia en la  atención de peticiones, quejas y reclamos</v>
      </c>
      <c r="B173" s="929"/>
      <c r="C173" s="929"/>
      <c r="D173" s="929"/>
      <c r="E173" s="597" t="str">
        <f t="shared" si="10"/>
        <v>1.3.4.2</v>
      </c>
      <c r="F173" s="200" t="str">
        <f>IF('5 a 20 Mediana'!V79=TRUE,"",'5 a 20 Mediana'!I79)</f>
        <v>1.3.4.2.F</v>
      </c>
      <c r="I173" s="198"/>
      <c r="L173"/>
      <c r="M173" s="6"/>
      <c r="N173" s="6"/>
      <c r="O173" s="6"/>
      <c r="P173" s="6"/>
      <c r="Q173" s="6"/>
      <c r="R173" s="6"/>
      <c r="S173" s="6"/>
      <c r="T173" s="6"/>
      <c r="U173" s="6"/>
    </row>
    <row r="174" spans="1:21" s="1" customFormat="1" ht="45" customHeight="1" x14ac:dyDescent="0.25">
      <c r="A174" s="929" t="str">
        <f>IF('5 a 20 Mediana'!V80=TRUE,"",'5 a 20 Mediana'!J80)</f>
        <v xml:space="preserve">Mayor eficiencia en el servicio ofrecido </v>
      </c>
      <c r="B174" s="929"/>
      <c r="C174" s="929"/>
      <c r="D174" s="929"/>
      <c r="E174" s="597" t="str">
        <f t="shared" si="10"/>
        <v>1.3.4.2</v>
      </c>
      <c r="F174" s="200" t="str">
        <f>IF('5 a 20 Mediana'!V80=TRUE,"",'5 a 20 Mediana'!I80)</f>
        <v>1.3.4.2.G</v>
      </c>
      <c r="I174" s="198"/>
      <c r="L174"/>
      <c r="M174" s="6"/>
      <c r="N174" s="6"/>
      <c r="O174" s="6"/>
      <c r="P174" s="6"/>
      <c r="Q174" s="6"/>
      <c r="R174" s="6"/>
      <c r="S174" s="6"/>
      <c r="T174" s="6"/>
      <c r="U174" s="6"/>
    </row>
    <row r="175" spans="1:21" s="1" customFormat="1" ht="45" customHeight="1" x14ac:dyDescent="0.25">
      <c r="A175" s="929" t="str">
        <f>IF('5 a 20 Mediana'!V81=TRUE,"",'5 a 20 Mediana'!J81)</f>
        <v>Mayor adecuación de los servicios a las necesidades específicas de cada cliente</v>
      </c>
      <c r="B175" s="929"/>
      <c r="C175" s="929"/>
      <c r="D175" s="929"/>
      <c r="E175" s="597" t="str">
        <f t="shared" si="10"/>
        <v>1.3.4.2</v>
      </c>
      <c r="F175" s="200" t="str">
        <f>IF('5 a 20 Mediana'!V81=TRUE,"",'5 a 20 Mediana'!I81)</f>
        <v>1.3.4.2.H</v>
      </c>
      <c r="I175" s="198"/>
      <c r="L175"/>
      <c r="M175" s="6"/>
      <c r="N175" s="6"/>
      <c r="O175" s="6"/>
      <c r="P175" s="6"/>
      <c r="Q175" s="6"/>
      <c r="R175" s="6"/>
      <c r="S175" s="6"/>
      <c r="T175" s="6"/>
      <c r="U175" s="6"/>
    </row>
    <row r="176" spans="1:21" s="1" customFormat="1" ht="45" customHeight="1" x14ac:dyDescent="0.25">
      <c r="A176" s="929" t="str">
        <f>IF('5 a 20 Mediana'!V82=TRUE,"",'5 a 20 Mediana'!J82)</f>
        <v>Eficiencia y eficacia en las acciones de marketing lo que se traduce en un ROI mayor</v>
      </c>
      <c r="B176" s="929"/>
      <c r="C176" s="929"/>
      <c r="D176" s="929"/>
      <c r="E176" s="597" t="str">
        <f t="shared" si="10"/>
        <v>1.3.4.2</v>
      </c>
      <c r="F176" s="200" t="str">
        <f>IF('5 a 20 Mediana'!V82=TRUE,"",'5 a 20 Mediana'!I82)</f>
        <v>1.3.4.2.I</v>
      </c>
      <c r="I176" s="198"/>
      <c r="L176"/>
      <c r="M176" s="6"/>
      <c r="N176" s="6"/>
      <c r="O176" s="6"/>
      <c r="P176" s="6"/>
      <c r="Q176" s="6"/>
      <c r="R176" s="6"/>
      <c r="S176" s="6"/>
      <c r="T176" s="6"/>
      <c r="U176" s="6"/>
    </row>
    <row r="177" spans="1:21" s="1" customFormat="1" ht="45" customHeight="1" x14ac:dyDescent="0.25">
      <c r="A177" s="929" t="str">
        <f>IF('5 a 20 Mediana'!V83=TRUE,"",'5 a 20 Mediana'!J83)</f>
        <v>Menor  número de garantías y/o fianzas  ejecutadas</v>
      </c>
      <c r="B177" s="929"/>
      <c r="C177" s="929"/>
      <c r="D177" s="929"/>
      <c r="E177" s="597" t="str">
        <f t="shared" si="10"/>
        <v>1.3.4.2</v>
      </c>
      <c r="F177" s="200" t="str">
        <f>IF('5 a 20 Mediana'!V83=TRUE,"",'5 a 20 Mediana'!I83)</f>
        <v>1.3.4.2.J</v>
      </c>
      <c r="I177" s="198"/>
      <c r="L177"/>
      <c r="M177" s="6"/>
      <c r="N177" s="6"/>
      <c r="O177" s="6"/>
      <c r="P177" s="6"/>
      <c r="Q177" s="6"/>
      <c r="R177" s="6"/>
      <c r="S177" s="6"/>
      <c r="T177" s="6"/>
      <c r="U177" s="6"/>
    </row>
    <row r="178" spans="1:21" s="1" customFormat="1" ht="45" customHeight="1" x14ac:dyDescent="0.25">
      <c r="A178" s="721" t="str">
        <f>IF('5 a 20 Mediana'!V84=TRUE,"",'5 a 20 Mediana'!J84)</f>
        <v xml:space="preserve">Cuenta con un sistema de monitoreo o supervisión del desarrollo  del proceso de Administración del Valor Generado para el Cliente y establece acciones de mejora continua  </v>
      </c>
      <c r="B178" s="721"/>
      <c r="C178" s="721"/>
      <c r="D178" s="721"/>
      <c r="E178" s="597" t="str">
        <f t="shared" si="10"/>
        <v>1.3.4.3</v>
      </c>
      <c r="F178" s="200" t="str">
        <f>IF('5 a 20 Mediana'!V84=TRUE,"",'5 a 20 Mediana'!I84)</f>
        <v>1.3.4.3</v>
      </c>
      <c r="I178" s="198"/>
      <c r="L178"/>
      <c r="M178" s="6"/>
      <c r="N178" s="6"/>
      <c r="O178" s="6"/>
      <c r="P178" s="6"/>
      <c r="Q178" s="6"/>
      <c r="R178" s="6"/>
      <c r="S178" s="6"/>
      <c r="T178" s="6"/>
      <c r="U178" s="6"/>
    </row>
    <row r="179" spans="1:21" s="1" customFormat="1" x14ac:dyDescent="0.25">
      <c r="A179" s="813" t="str">
        <f>IF('5 a 20 Mediana'!V86=TRUE,"",'5 a 20 Mediana'!J86)</f>
        <v>1.4 Administración de la Calidad Empresarial</v>
      </c>
      <c r="B179" s="813"/>
      <c r="C179" s="813"/>
      <c r="D179" s="813"/>
      <c r="E179" s="597" t="str">
        <f t="shared" si="10"/>
        <v/>
      </c>
      <c r="F179" s="200"/>
      <c r="I179" s="198"/>
      <c r="L179"/>
      <c r="M179" s="6"/>
      <c r="N179" s="6"/>
      <c r="O179" s="6"/>
      <c r="P179" s="6"/>
      <c r="Q179" s="6"/>
      <c r="R179" s="6"/>
      <c r="S179" s="6"/>
      <c r="T179" s="6"/>
      <c r="U179" s="6"/>
    </row>
    <row r="180" spans="1:21" s="1" customFormat="1" ht="45" customHeight="1" x14ac:dyDescent="0.25">
      <c r="A180" s="721" t="str">
        <f>IF('5 a 20 Mediana'!V91=TRUE,"",'5 a 20 Mediana'!J91)</f>
        <v>Establece objetivos de calidad basados en percepciones y experiencia personal y desarrolla lineamientos que permitan alcanzar dichos objetivos</v>
      </c>
      <c r="B180" s="721"/>
      <c r="C180" s="721"/>
      <c r="D180" s="721"/>
      <c r="E180" s="597" t="str">
        <f t="shared" si="10"/>
        <v>1.4.1</v>
      </c>
      <c r="F180" s="200" t="str">
        <f>IF('5 a 20 Mediana'!V91=TRUE,"",'5 a 20 Mediana'!I91)</f>
        <v>1.4.1</v>
      </c>
      <c r="I180" s="198"/>
      <c r="L180"/>
      <c r="M180" s="6"/>
      <c r="N180" s="6"/>
      <c r="O180" s="6"/>
      <c r="P180" s="6"/>
      <c r="Q180" s="6"/>
      <c r="R180" s="6"/>
      <c r="S180" s="6"/>
      <c r="T180" s="6"/>
      <c r="U180" s="6"/>
    </row>
    <row r="181" spans="1:21" s="1" customFormat="1" ht="45" customHeight="1" x14ac:dyDescent="0.25">
      <c r="A181" s="721" t="str">
        <f>IF('5 a 20 Mediana'!V92=TRUE,"",'5 a 20 Mediana'!J92)</f>
        <v xml:space="preserve">Existe un Sistema de  Gestión de Calidad y éste se encuentran formalmente documentado considerando lo siguiente:
</v>
      </c>
      <c r="B181" s="721"/>
      <c r="C181" s="721"/>
      <c r="D181" s="721"/>
      <c r="E181" s="597" t="str">
        <f t="shared" ref="E181" si="11">MID(F181,1,7)</f>
        <v>1.4.2</v>
      </c>
      <c r="F181" s="200" t="str">
        <f>IF('5 a 20 Mediana'!V92=TRUE,"",'5 a 20 Mediana'!I92)</f>
        <v>1.4.2</v>
      </c>
      <c r="I181" s="198"/>
      <c r="L181"/>
      <c r="M181" s="6"/>
      <c r="N181" s="6"/>
      <c r="O181" s="6"/>
      <c r="P181" s="6"/>
      <c r="Q181" s="6"/>
      <c r="R181" s="6"/>
      <c r="S181" s="6"/>
      <c r="T181" s="6"/>
      <c r="U181" s="6"/>
    </row>
    <row r="182" spans="1:21" s="1" customFormat="1" ht="45" customHeight="1" x14ac:dyDescent="0.25">
      <c r="A182" s="929" t="str">
        <f>IF('5 a 20 Mediana'!V93=TRUE,"",'5 a 20 Mediana'!J93)</f>
        <v>Un  Manual de Calidad</v>
      </c>
      <c r="B182" s="929"/>
      <c r="C182" s="929"/>
      <c r="D182" s="929"/>
      <c r="E182" s="597" t="str">
        <f t="shared" si="10"/>
        <v>1.4.2.A</v>
      </c>
      <c r="F182" s="200" t="str">
        <f>IF('5 a 20 Mediana'!V93=TRUE,"",'5 a 20 Mediana'!I93)</f>
        <v>1.4.2.A</v>
      </c>
      <c r="I182" s="198"/>
      <c r="L182"/>
      <c r="M182" s="6"/>
      <c r="N182" s="6"/>
      <c r="O182" s="6"/>
      <c r="P182" s="6"/>
      <c r="Q182" s="6"/>
      <c r="R182" s="6"/>
      <c r="S182" s="6"/>
      <c r="T182" s="6"/>
      <c r="U182" s="6"/>
    </row>
    <row r="183" spans="1:21" s="1" customFormat="1" ht="45" customHeight="1" x14ac:dyDescent="0.25">
      <c r="A183" s="929" t="str">
        <f>IF('5 a 20 Mediana'!V94=TRUE,"",'5 a 20 Mediana'!J94)</f>
        <v xml:space="preserve">El desarrollo de un Plan de Calidad por área o departamento </v>
      </c>
      <c r="B183" s="929"/>
      <c r="C183" s="929"/>
      <c r="D183" s="929"/>
      <c r="E183" s="597" t="str">
        <f t="shared" si="10"/>
        <v>1.4.2.B</v>
      </c>
      <c r="F183" s="200" t="str">
        <f>IF('5 a 20 Mediana'!V94=TRUE,"",'5 a 20 Mediana'!I94)</f>
        <v>1.4.2.B</v>
      </c>
      <c r="I183" s="198"/>
      <c r="L183"/>
      <c r="M183" s="6"/>
      <c r="N183" s="6"/>
      <c r="O183" s="6"/>
      <c r="P183" s="6"/>
      <c r="Q183" s="6"/>
      <c r="R183" s="6"/>
      <c r="S183" s="6"/>
      <c r="T183" s="6"/>
      <c r="U183" s="6"/>
    </row>
    <row r="184" spans="1:21" s="1" customFormat="1" ht="45" customHeight="1" x14ac:dyDescent="0.25">
      <c r="A184" s="721" t="str">
        <f>IF('5 a 20 Mediana'!V95=TRUE,"",'5 a 20 Mediana'!J95)</f>
        <v xml:space="preserve">Desarrolla documentos que proporcionan evidencia de las actividades llevadas a cabo o los resultados obtenidos, entre los que se encuentran: </v>
      </c>
      <c r="B184" s="721"/>
      <c r="C184" s="721"/>
      <c r="D184" s="721"/>
      <c r="E184" s="597" t="str">
        <f t="shared" ref="E184" si="12">MID(F184,1,7)</f>
        <v>1.4.3</v>
      </c>
      <c r="F184" s="200" t="str">
        <f>IF('5 a 20 Mediana'!V95=TRUE,"",'5 a 20 Mediana'!I95)</f>
        <v>1.4.3</v>
      </c>
      <c r="I184" s="198"/>
      <c r="L184"/>
      <c r="M184" s="6"/>
      <c r="N184" s="6"/>
      <c r="O184" s="6"/>
      <c r="P184" s="6"/>
      <c r="Q184" s="6"/>
      <c r="R184" s="6"/>
      <c r="S184" s="6"/>
      <c r="T184" s="6"/>
      <c r="U184" s="6"/>
    </row>
    <row r="185" spans="1:21" s="1" customFormat="1" ht="45" customHeight="1" x14ac:dyDescent="0.25">
      <c r="A185" s="929" t="str">
        <f>IF('5 a 20 Mediana'!V96=TRUE,"",'5 a 20 Mediana'!J96)</f>
        <v xml:space="preserve">Informes derivados de la evaluación de los procesos </v>
      </c>
      <c r="B185" s="929"/>
      <c r="C185" s="929"/>
      <c r="D185" s="929"/>
      <c r="E185" s="597" t="str">
        <f t="shared" si="10"/>
        <v>1.4.3.A</v>
      </c>
      <c r="F185" s="200" t="str">
        <f>IF('5 a 20 Mediana'!V96=TRUE,"",'5 a 20 Mediana'!I96)</f>
        <v>1.4.3.A</v>
      </c>
      <c r="I185" s="198"/>
      <c r="L185"/>
      <c r="M185" s="6"/>
      <c r="N185" s="6"/>
      <c r="O185" s="6"/>
      <c r="P185" s="6"/>
      <c r="Q185" s="6"/>
      <c r="R185" s="6"/>
      <c r="S185" s="6"/>
      <c r="T185" s="6"/>
      <c r="U185" s="6"/>
    </row>
    <row r="186" spans="1:21" s="1" customFormat="1" ht="45" customHeight="1" x14ac:dyDescent="0.25">
      <c r="A186" s="929" t="str">
        <f>IF('5 a 20 Mediana'!V97=TRUE,"",'5 a 20 Mediana'!J97)</f>
        <v>Documentos en los que se registran los resultados de la evaluación del diseño y desarrollo de los productos/ servicios</v>
      </c>
      <c r="B186" s="929"/>
      <c r="C186" s="929"/>
      <c r="D186" s="929"/>
      <c r="E186" s="597" t="str">
        <f t="shared" si="10"/>
        <v>1.4.3.B</v>
      </c>
      <c r="F186" s="200" t="str">
        <f>IF('5 a 20 Mediana'!V97=TRUE,"",'5 a 20 Mediana'!I97)</f>
        <v>1.4.3.B</v>
      </c>
      <c r="I186" s="198"/>
      <c r="L186"/>
      <c r="M186" s="6"/>
      <c r="N186" s="6"/>
      <c r="O186" s="6"/>
      <c r="P186" s="6"/>
      <c r="Q186" s="6"/>
      <c r="R186" s="6"/>
      <c r="S186" s="6"/>
      <c r="T186" s="6"/>
      <c r="U186" s="6"/>
    </row>
    <row r="187" spans="1:21" s="1" customFormat="1" ht="45" customHeight="1" x14ac:dyDescent="0.25">
      <c r="A187" s="929" t="str">
        <f>IF('5 a 20 Mediana'!V98=TRUE,"",'5 a 20 Mediana'!J98)</f>
        <v>Documentos en los que se registran los resultados de la evaluación de proveedores</v>
      </c>
      <c r="B187" s="929"/>
      <c r="C187" s="929"/>
      <c r="D187" s="929"/>
      <c r="E187" s="597" t="str">
        <f t="shared" si="10"/>
        <v>1.4.3.C</v>
      </c>
      <c r="F187" s="200" t="str">
        <f>IF('5 a 20 Mediana'!V98=TRUE,"",'5 a 20 Mediana'!I98)</f>
        <v>1.4.3.C</v>
      </c>
      <c r="I187" s="198"/>
      <c r="L187"/>
      <c r="M187" s="6"/>
      <c r="N187" s="6"/>
      <c r="O187" s="6"/>
      <c r="P187" s="6"/>
      <c r="Q187" s="6"/>
      <c r="R187" s="6"/>
      <c r="S187" s="6"/>
      <c r="T187" s="6"/>
      <c r="U187" s="6"/>
    </row>
    <row r="188" spans="1:21" s="1" customFormat="1" ht="45" customHeight="1" x14ac:dyDescent="0.25">
      <c r="A188" s="929" t="str">
        <f>IF('5 a 20 Mediana'!V99=TRUE,"",'5 a 20 Mediana'!J99)</f>
        <v>Documentos en los que se registran los resultados de la auditorías internas</v>
      </c>
      <c r="B188" s="929"/>
      <c r="C188" s="929"/>
      <c r="D188" s="929"/>
      <c r="E188" s="597" t="str">
        <f t="shared" si="10"/>
        <v>1.4.3.D</v>
      </c>
      <c r="F188" s="200" t="str">
        <f>IF('5 a 20 Mediana'!V99=TRUE,"",'5 a 20 Mediana'!I99)</f>
        <v>1.4.3.D</v>
      </c>
      <c r="I188" s="198"/>
      <c r="L188"/>
      <c r="M188" s="6"/>
      <c r="N188" s="6"/>
      <c r="O188" s="6"/>
      <c r="P188" s="6"/>
      <c r="Q188" s="6"/>
      <c r="R188" s="6"/>
      <c r="S188" s="6"/>
      <c r="T188" s="6"/>
      <c r="U188" s="6"/>
    </row>
    <row r="189" spans="1:21" s="1" customFormat="1" ht="45" customHeight="1" x14ac:dyDescent="0.25">
      <c r="A189" s="929" t="str">
        <f>IF('5 a 20 Mediana'!V100=TRUE,"",'5 a 20 Mediana'!J100)</f>
        <v xml:space="preserve">Evidencia de la conformidad o inconformidad de productos /servicios y su justificación </v>
      </c>
      <c r="B189" s="929"/>
      <c r="C189" s="929"/>
      <c r="D189" s="929"/>
      <c r="E189" s="597" t="str">
        <f t="shared" si="10"/>
        <v>1.4.3.E</v>
      </c>
      <c r="F189" s="200" t="str">
        <f>IF('5 a 20 Mediana'!V100=TRUE,"",'5 a 20 Mediana'!I100)</f>
        <v>1.4.3.E</v>
      </c>
      <c r="I189" s="198"/>
      <c r="L189"/>
      <c r="M189" s="6"/>
      <c r="N189" s="6"/>
      <c r="O189" s="6"/>
      <c r="P189" s="6"/>
      <c r="Q189" s="6"/>
      <c r="R189" s="6"/>
      <c r="S189" s="6"/>
      <c r="T189" s="6"/>
      <c r="U189" s="6"/>
    </row>
    <row r="190" spans="1:21" ht="45" customHeight="1" x14ac:dyDescent="0.25">
      <c r="A190" s="929" t="str">
        <f>IF('5 a 20 Mediana'!V101=TRUE,"",'5 a 20 Mediana'!J101)</f>
        <v>Evidencia de las acciones correctivas y preventivas implementadas</v>
      </c>
      <c r="B190" s="929"/>
      <c r="C190" s="929"/>
      <c r="D190" s="929"/>
      <c r="E190" s="597" t="str">
        <f t="shared" si="10"/>
        <v>1.4.3.F</v>
      </c>
      <c r="F190" s="200" t="str">
        <f>IF('5 a 20 Mediana'!V101=TRUE,"",'5 a 20 Mediana'!I101)</f>
        <v>1.4.3.F</v>
      </c>
    </row>
    <row r="191" spans="1:21" ht="45" customHeight="1" x14ac:dyDescent="0.25">
      <c r="A191" s="721" t="str">
        <f>IF('5 a 20 Mediana'!V102=TRUE,"",'5 a 20 Mediana'!J102)</f>
        <v>Mide la efectividad de su sistema de calidad ya que cuenta con indicadores de desempeño  que en conjunto muestran el cumplimiento de los siguientes objetivos:</v>
      </c>
      <c r="B191" s="721"/>
      <c r="C191" s="721"/>
      <c r="D191" s="721"/>
      <c r="E191" s="597" t="str">
        <f t="shared" ref="E191" si="13">MID(F191,1,7)</f>
        <v>1.4.4.2</v>
      </c>
      <c r="F191" s="200" t="str">
        <f>IF('5 a 20 Mediana'!V102=TRUE,"",'5 a 20 Mediana'!I102)</f>
        <v>1.4.4.2</v>
      </c>
    </row>
    <row r="192" spans="1:21" ht="45" customHeight="1" x14ac:dyDescent="0.25">
      <c r="A192" s="929" t="str">
        <f>IF('5 a 20 Mediana'!V103=TRUE,"",'5 a 20 Mediana'!J103)</f>
        <v>Una mayor estandarización de los procesos así como la alineación a los requerimientos de calidad y tendencias mundiales</v>
      </c>
      <c r="B192" s="929"/>
      <c r="C192" s="929"/>
      <c r="D192" s="929"/>
      <c r="E192" s="597" t="str">
        <f t="shared" si="10"/>
        <v>1.4.4.2</v>
      </c>
      <c r="F192" s="200" t="str">
        <f>IF('5 a 20 Mediana'!V103=TRUE,"",'5 a 20 Mediana'!I103)</f>
        <v>1.4.4.2.B</v>
      </c>
    </row>
    <row r="193" spans="1:21" ht="45" customHeight="1" x14ac:dyDescent="0.25">
      <c r="A193" s="929" t="str">
        <f>IF('5 a 20 Mediana'!V104=TRUE,"",'5 a 20 Mediana'!J104)</f>
        <v xml:space="preserve">Una mejora de la organización y la competitividad </v>
      </c>
      <c r="B193" s="929"/>
      <c r="C193" s="929"/>
      <c r="D193" s="929"/>
      <c r="E193" s="597" t="str">
        <f t="shared" si="10"/>
        <v>1.4.4.2</v>
      </c>
      <c r="F193" s="200" t="str">
        <f>IF('5 a 20 Mediana'!V104=TRUE,"",'5 a 20 Mediana'!I104)</f>
        <v>1.4.4.2.E</v>
      </c>
    </row>
    <row r="194" spans="1:21" s="1" customFormat="1" ht="45" customHeight="1" x14ac:dyDescent="0.25">
      <c r="A194" s="929" t="str">
        <f>IF('5 a 20 Mediana'!V105=TRUE,"",'5 a 20 Mediana'!J105)</f>
        <v xml:space="preserve">Lograr mejoras significativas en la imagen comercial de la compañía a través del incremento significativo de los casos de éxito </v>
      </c>
      <c r="B194" s="929"/>
      <c r="C194" s="929"/>
      <c r="D194" s="929"/>
      <c r="E194" s="597" t="str">
        <f t="shared" si="10"/>
        <v>1.4.4.2</v>
      </c>
      <c r="F194" s="200" t="str">
        <f>IF('5 a 20 Mediana'!V105=TRUE,"",'5 a 20 Mediana'!I105)</f>
        <v>1.4.4.2.H</v>
      </c>
      <c r="I194" s="198"/>
      <c r="L194"/>
      <c r="M194" s="6"/>
      <c r="N194" s="6"/>
      <c r="O194" s="6"/>
      <c r="P194" s="6"/>
      <c r="Q194" s="6"/>
      <c r="R194" s="6"/>
      <c r="S194" s="6"/>
      <c r="T194" s="6"/>
      <c r="U194" s="6"/>
    </row>
    <row r="195" spans="1:21" s="1" customFormat="1" ht="45" customHeight="1" x14ac:dyDescent="0.25">
      <c r="A195" s="929" t="str">
        <f>IF('5 a 20 Mediana'!V106=TRUE,"",'5 a 20 Mediana'!J106)</f>
        <v>Generar una mayor confianza de los clientes hacia la oferta de la compañía obteniendo de ésta manera recomendaciones de los mismos</v>
      </c>
      <c r="B195" s="929"/>
      <c r="C195" s="929"/>
      <c r="D195" s="929"/>
      <c r="E195" s="597" t="str">
        <f t="shared" si="10"/>
        <v>1.4.4.2</v>
      </c>
      <c r="F195" s="200" t="str">
        <f>IF('5 a 20 Mediana'!V106=TRUE,"",'5 a 20 Mediana'!I106)</f>
        <v>1.4.4.2.I</v>
      </c>
      <c r="I195" s="198"/>
      <c r="L195"/>
      <c r="M195" s="6"/>
      <c r="N195" s="6"/>
      <c r="O195" s="6"/>
      <c r="P195" s="6"/>
      <c r="Q195" s="6"/>
      <c r="R195" s="6"/>
      <c r="S195" s="6"/>
      <c r="T195" s="6"/>
      <c r="U195" s="6"/>
    </row>
    <row r="196" spans="1:21" s="1" customFormat="1" x14ac:dyDescent="0.25">
      <c r="A196" s="813" t="str">
        <f>IF('5 a 20 Mediana'!V113=TRUE,"",'5 a 20 Mediana'!J113)</f>
        <v>2.1 Planeación Estratégica Empresarial</v>
      </c>
      <c r="B196" s="813"/>
      <c r="C196" s="813"/>
      <c r="D196" s="813"/>
      <c r="E196" s="597" t="str">
        <f t="shared" si="10"/>
        <v/>
      </c>
      <c r="F196" s="200"/>
      <c r="I196" s="198"/>
      <c r="L196"/>
      <c r="M196" s="6"/>
      <c r="N196" s="6"/>
      <c r="O196" s="6"/>
      <c r="P196" s="6"/>
      <c r="Q196" s="6"/>
      <c r="R196" s="6"/>
      <c r="S196" s="6"/>
      <c r="T196" s="6"/>
      <c r="U196" s="6"/>
    </row>
    <row r="197" spans="1:21" s="1" customFormat="1" ht="66.75" customHeight="1" x14ac:dyDescent="0.25">
      <c r="A197" s="721" t="str">
        <f>IF('5 a 20 Mediana'!V118=TRUE,"",'5 a 20 Mediana'!J118)</f>
        <v xml:space="preserve">Establece su mercado objetivo y bajo un enfoque práctico desarrolla líneas de negocio con el objetivo de satisfacer una demanda existente y busca  la obtención o generación de los recursos necesarios para el desarrollo de los negocios conforme se presentan los requerimientos          </v>
      </c>
      <c r="B197" s="721"/>
      <c r="C197" s="721"/>
      <c r="D197" s="721"/>
      <c r="E197" s="597" t="str">
        <f t="shared" si="10"/>
        <v>2.1.1</v>
      </c>
      <c r="F197" s="200" t="str">
        <f>IF('5 a 20 Mediana'!V118=TRUE,"",'5 a 20 Mediana'!I118)</f>
        <v>2.1.1</v>
      </c>
      <c r="I197" s="198"/>
      <c r="L197"/>
      <c r="M197" s="6"/>
      <c r="N197" s="6"/>
      <c r="O197" s="6"/>
      <c r="P197" s="6"/>
      <c r="Q197" s="6"/>
      <c r="R197" s="6"/>
      <c r="S197" s="6"/>
      <c r="T197" s="6"/>
      <c r="U197" s="6"/>
    </row>
    <row r="198" spans="1:21" s="1" customFormat="1" ht="45" customHeight="1" x14ac:dyDescent="0.25">
      <c r="A198" s="721" t="str">
        <f>IF('5 a 20 Mediana'!V119=TRUE,"",'5 a 20 Mediana'!J119)</f>
        <v>Cuenta con un proceso de Planeación Estratégica y éste se encuentra formalmente documentado considerando lo siguiente:</v>
      </c>
      <c r="B198" s="721"/>
      <c r="C198" s="721"/>
      <c r="D198" s="721"/>
      <c r="E198" s="597" t="str">
        <f t="shared" ref="E198" si="14">MID(F198,1,7)</f>
        <v>2.1.2</v>
      </c>
      <c r="F198" s="200" t="str">
        <f>IF('5 a 20 Mediana'!V119=TRUE,"",'5 a 20 Mediana'!I119)</f>
        <v>2.1.2</v>
      </c>
      <c r="I198" s="198"/>
      <c r="L198"/>
      <c r="M198" s="6"/>
      <c r="N198" s="6"/>
      <c r="O198" s="6"/>
      <c r="P198" s="6"/>
      <c r="Q198" s="6"/>
      <c r="R198" s="6"/>
      <c r="S198" s="6"/>
      <c r="T198" s="6"/>
      <c r="U198" s="6"/>
    </row>
    <row r="199" spans="1:21" s="1" customFormat="1" ht="45" customHeight="1" x14ac:dyDescent="0.25">
      <c r="A199" s="929" t="str">
        <f>IF('5 a 20 Mediana'!V120=TRUE,"",'5 a 20 Mediana'!J120)</f>
        <v>Documento en donde se plasma el Plan Estratégico Empresarial</v>
      </c>
      <c r="B199" s="929"/>
      <c r="C199" s="929"/>
      <c r="D199" s="929"/>
      <c r="E199" s="597" t="str">
        <f t="shared" si="10"/>
        <v>2.1.2.A</v>
      </c>
      <c r="F199" s="200" t="str">
        <f>IF('5 a 20 Mediana'!V120=TRUE,"",'5 a 20 Mediana'!I120)</f>
        <v>2.1.2.A</v>
      </c>
      <c r="I199" s="198"/>
      <c r="L199"/>
      <c r="M199" s="6"/>
      <c r="N199" s="6"/>
      <c r="O199" s="6"/>
      <c r="P199" s="6"/>
      <c r="Q199" s="6"/>
      <c r="R199" s="6"/>
      <c r="S199" s="6"/>
      <c r="T199" s="6"/>
      <c r="U199" s="6"/>
    </row>
    <row r="200" spans="1:21" s="1" customFormat="1" ht="45" customHeight="1" x14ac:dyDescent="0.25">
      <c r="A200" s="929" t="str">
        <f>IF('5 a 20 Mediana'!V121=TRUE,"",'5 a 20 Mediana'!J121)</f>
        <v>Documento en donde se plasman los Planes estratégicos de cada una de las áreas /departamentos</v>
      </c>
      <c r="B200" s="929"/>
      <c r="C200" s="929"/>
      <c r="D200" s="929"/>
      <c r="E200" s="597" t="str">
        <f t="shared" si="10"/>
        <v>2.1.2.B</v>
      </c>
      <c r="F200" s="200" t="str">
        <f>IF('5 a 20 Mediana'!V121=TRUE,"",'5 a 20 Mediana'!I121)</f>
        <v>2.1.2.B</v>
      </c>
      <c r="I200" s="198"/>
      <c r="L200"/>
      <c r="M200" s="6"/>
      <c r="N200" s="6"/>
      <c r="O200" s="6"/>
      <c r="P200" s="6"/>
      <c r="Q200" s="6"/>
      <c r="R200" s="6"/>
      <c r="S200" s="6"/>
      <c r="T200" s="6"/>
      <c r="U200" s="6"/>
    </row>
    <row r="201" spans="1:21" s="1" customFormat="1" ht="45" customHeight="1" x14ac:dyDescent="0.25">
      <c r="A201" s="721" t="str">
        <f>IF('5 a 20 Mediana'!V122=TRUE,"",'5 a 20 Mediana'!J122)</f>
        <v>Desarrolla documentos que proporcionan evidencia de las actividades llevadas a cabo o los resultados obtenidos en su proceso de Planeación Estratégica, los cuales pueden constar de:</v>
      </c>
      <c r="B201" s="721"/>
      <c r="C201" s="721"/>
      <c r="D201" s="721"/>
      <c r="E201" s="597" t="str">
        <f t="shared" ref="E201" si="15">MID(F201,1,7)</f>
        <v>2.1.3.1</v>
      </c>
      <c r="F201" s="200" t="str">
        <f>IF('5 a 20 Mediana'!V122=TRUE,"",'5 a 20 Mediana'!I122)</f>
        <v>2.1.3.1</v>
      </c>
      <c r="I201" s="198"/>
      <c r="L201"/>
      <c r="M201" s="6"/>
      <c r="N201" s="6"/>
      <c r="O201" s="6"/>
      <c r="P201" s="6"/>
      <c r="Q201" s="6"/>
      <c r="R201" s="6"/>
      <c r="S201" s="6"/>
      <c r="T201" s="6"/>
      <c r="U201" s="6"/>
    </row>
    <row r="202" spans="1:21" s="1" customFormat="1" ht="50.25" customHeight="1" x14ac:dyDescent="0.25">
      <c r="A202" s="929" t="str">
        <f>IF('5 a 20 Mediana'!V123=TRUE,"",'5 a 20 Mediana'!J123)</f>
        <v xml:space="preserve">Modelos y metodologías para generar, seleccionar y evaluar e implementar estrategias empresariales o corporativas enfocadas en mejorar la competividad y posicionamiento de la empresa en el sector de TI  
</v>
      </c>
      <c r="B202" s="929"/>
      <c r="C202" s="929"/>
      <c r="D202" s="929"/>
      <c r="E202" s="597" t="str">
        <f t="shared" si="10"/>
        <v>2.1.3.1</v>
      </c>
      <c r="F202" s="200" t="str">
        <f>IF('5 a 20 Mediana'!V123=TRUE,"",'5 a 20 Mediana'!I123)</f>
        <v>2.1.3.1.A</v>
      </c>
      <c r="I202" s="198"/>
      <c r="L202"/>
      <c r="M202" s="6"/>
      <c r="N202" s="6"/>
      <c r="O202" s="6"/>
      <c r="P202" s="6"/>
      <c r="Q202" s="6"/>
      <c r="R202" s="6"/>
      <c r="S202" s="6"/>
      <c r="T202" s="6"/>
      <c r="U202" s="6"/>
    </row>
    <row r="203" spans="1:21" s="1" customFormat="1" ht="45" customHeight="1" x14ac:dyDescent="0.25">
      <c r="A203" s="721" t="str">
        <f>IF('5 a 20 Mediana'!V124=TRUE,"",'5 a 20 Mediana'!J124)</f>
        <v>Revisa las actividades desarrolladas en su proceso de Planeación Estratégica, analiza la información generada y mediante indicadores de eficacia, evalúa el nivel de cumplimiento de su estrategia</v>
      </c>
      <c r="B203" s="721"/>
      <c r="C203" s="721"/>
      <c r="D203" s="721"/>
      <c r="E203" s="597" t="str">
        <f t="shared" si="10"/>
        <v>2.1.3.2</v>
      </c>
      <c r="F203" s="200" t="str">
        <f>IF('5 a 20 Mediana'!V124=TRUE,"",'5 a 20 Mediana'!I124)</f>
        <v>2.1.3.2</v>
      </c>
      <c r="I203" s="198"/>
      <c r="L203"/>
      <c r="M203" s="6"/>
      <c r="N203" s="6"/>
      <c r="O203" s="6"/>
      <c r="P203" s="6"/>
      <c r="Q203" s="6"/>
      <c r="R203" s="6"/>
      <c r="S203" s="6"/>
      <c r="T203" s="6"/>
      <c r="U203" s="6"/>
    </row>
    <row r="204" spans="1:21" s="1" customFormat="1" ht="45" customHeight="1" x14ac:dyDescent="0.25">
      <c r="A204" s="721" t="str">
        <f>IF('5 a 20 Mediana'!V125=TRUE,"",'5 a 20 Mediana'!J125)</f>
        <v>Su proceso de Planeación Estratégica se encuentra automatizado y a través de diversas herramientas efectúa una serie de acciones enfocadas en:</v>
      </c>
      <c r="B204" s="721"/>
      <c r="C204" s="721"/>
      <c r="D204" s="721"/>
      <c r="E204" s="597" t="str">
        <f t="shared" ref="E204" si="16">MID(F204,1,7)</f>
        <v>2.1.4.1</v>
      </c>
      <c r="F204" s="200" t="str">
        <f>IF('5 a 20 Mediana'!V125=TRUE,"",'5 a 20 Mediana'!I125)</f>
        <v>2.1.4.1</v>
      </c>
      <c r="I204" s="198"/>
      <c r="L204"/>
      <c r="M204" s="6"/>
      <c r="N204" s="6"/>
      <c r="O204" s="6"/>
      <c r="P204" s="6"/>
      <c r="Q204" s="6"/>
      <c r="R204" s="6"/>
      <c r="S204" s="6"/>
      <c r="T204" s="6"/>
      <c r="U204" s="6"/>
    </row>
    <row r="205" spans="1:21" s="1" customFormat="1" ht="45" customHeight="1" x14ac:dyDescent="0.25">
      <c r="A205" s="929" t="str">
        <f>IF('5 a 20 Mediana'!V126=TRUE,"",'5 a 20 Mediana'!J126)</f>
        <v>Analizar la situación actual de la empresa y del sector de TI con la finalidad de generar, seleccionar, evaluar e implementar estrategias  alcanzables, balanceadas y enfocadas en el entorno empresarial que se desarrolla</v>
      </c>
      <c r="B205" s="929"/>
      <c r="C205" s="929"/>
      <c r="D205" s="929"/>
      <c r="E205" s="597" t="str">
        <f t="shared" si="10"/>
        <v>2.1.4.1</v>
      </c>
      <c r="F205" s="200" t="str">
        <f>IF('5 a 20 Mediana'!V126=TRUE,"",'5 a 20 Mediana'!I126)</f>
        <v>2.1.4.1.A</v>
      </c>
      <c r="I205" s="198"/>
      <c r="L205"/>
      <c r="M205" s="6"/>
      <c r="N205" s="6"/>
      <c r="O205" s="6"/>
      <c r="P205" s="6"/>
      <c r="Q205" s="6"/>
      <c r="R205" s="6"/>
      <c r="S205" s="6"/>
      <c r="T205" s="6"/>
      <c r="U205" s="6"/>
    </row>
    <row r="206" spans="1:21" s="1" customFormat="1" ht="45" customHeight="1" x14ac:dyDescent="0.25">
      <c r="A206" s="929" t="str">
        <f>IF('5 a 20 Mediana'!V127=TRUE,"",'5 a 20 Mediana'!J127)</f>
        <v xml:space="preserve">Establecer  y mantener una alianza o asociación con  Clústeres de TI, Parques tecnológicos o Cámaras de la industria de TI, así como con Partners Certificados </v>
      </c>
      <c r="B206" s="929"/>
      <c r="C206" s="929"/>
      <c r="D206" s="929"/>
      <c r="E206" s="597" t="str">
        <f t="shared" si="10"/>
        <v>2.1.4.1</v>
      </c>
      <c r="F206" s="200" t="str">
        <f>IF('5 a 20 Mediana'!V127=TRUE,"",'5 a 20 Mediana'!I127)</f>
        <v>2.1.4.1.B</v>
      </c>
      <c r="I206" s="198"/>
      <c r="L206"/>
      <c r="M206" s="6"/>
      <c r="N206" s="6"/>
      <c r="O206" s="6"/>
      <c r="P206" s="6"/>
      <c r="Q206" s="6"/>
      <c r="R206" s="6"/>
      <c r="S206" s="6"/>
      <c r="T206" s="6"/>
      <c r="U206" s="6"/>
    </row>
    <row r="207" spans="1:21" s="1" customFormat="1" ht="45" customHeight="1" x14ac:dyDescent="0.25">
      <c r="A207" s="929" t="str">
        <f>IF('5 a 20 Mediana'!V128=TRUE,"",'5 a 20 Mediana'!J128)</f>
        <v>Revisar y difundir la misión, visión y valores empresariales</v>
      </c>
      <c r="B207" s="929"/>
      <c r="C207" s="929"/>
      <c r="D207" s="929"/>
      <c r="E207" s="597" t="str">
        <f t="shared" si="10"/>
        <v>2.1.4.1</v>
      </c>
      <c r="F207" s="200" t="str">
        <f>IF('5 a 20 Mediana'!V128=TRUE,"",'5 a 20 Mediana'!I128)</f>
        <v>2.1.4.1.C</v>
      </c>
      <c r="I207" s="198"/>
      <c r="L207"/>
      <c r="M207" s="6"/>
      <c r="N207" s="6"/>
      <c r="O207" s="6"/>
      <c r="P207" s="6"/>
      <c r="Q207" s="6"/>
      <c r="R207" s="6"/>
      <c r="S207" s="6"/>
      <c r="T207" s="6"/>
      <c r="U207" s="6"/>
    </row>
    <row r="208" spans="1:21" s="1" customFormat="1" ht="45" customHeight="1" x14ac:dyDescent="0.25">
      <c r="A208" s="929" t="str">
        <f>IF('5 a 20 Mediana'!V129=TRUE,"",'5 a 20 Mediana'!J129)</f>
        <v>Incorporar objetivos de mejora al plan estratégico</v>
      </c>
      <c r="B208" s="929"/>
      <c r="C208" s="929"/>
      <c r="D208" s="929"/>
      <c r="E208" s="597" t="str">
        <f t="shared" si="10"/>
        <v>2.1.4.1</v>
      </c>
      <c r="F208" s="200" t="str">
        <f>IF('5 a 20 Mediana'!V129=TRUE,"",'5 a 20 Mediana'!I129)</f>
        <v>2.1.4.1.D</v>
      </c>
      <c r="I208" s="198"/>
      <c r="L208"/>
      <c r="M208" s="6"/>
      <c r="N208" s="6"/>
      <c r="O208" s="6"/>
      <c r="P208" s="6"/>
      <c r="Q208" s="6"/>
      <c r="R208" s="6"/>
      <c r="S208" s="6"/>
      <c r="T208" s="6"/>
      <c r="U208" s="6"/>
    </row>
    <row r="209" spans="1:21" s="1" customFormat="1" ht="45" customHeight="1" x14ac:dyDescent="0.25">
      <c r="A209" s="929" t="str">
        <f>IF('5 a 20 Mediana'!V130=TRUE,"",'5 a 20 Mediana'!J130)</f>
        <v>Revisar y dar seguimiento a objetivos estratégicos, factores claves de éxito, iniciativas y proyectos estratégicos</v>
      </c>
      <c r="B209" s="929"/>
      <c r="C209" s="929"/>
      <c r="D209" s="929"/>
      <c r="E209" s="597" t="str">
        <f t="shared" si="10"/>
        <v>2.1.4.1</v>
      </c>
      <c r="F209" s="200" t="str">
        <f>IF('5 a 20 Mediana'!V130=TRUE,"",'5 a 20 Mediana'!I130)</f>
        <v>2.1.4.1.E</v>
      </c>
      <c r="I209" s="198"/>
      <c r="L209"/>
      <c r="M209" s="6"/>
      <c r="N209" s="6"/>
      <c r="O209" s="6"/>
      <c r="P209" s="6"/>
      <c r="Q209" s="6"/>
      <c r="R209" s="6"/>
      <c r="S209" s="6"/>
      <c r="T209" s="6"/>
      <c r="U209" s="6"/>
    </row>
    <row r="210" spans="1:21" s="1" customFormat="1" ht="45" customHeight="1" x14ac:dyDescent="0.25">
      <c r="A210" s="929" t="str">
        <f>IF('5 a 20 Mediana'!V131=TRUE,"",'5 a 20 Mediana'!J131)</f>
        <v>Dar seguimiento y medir el cumplimiento de los parámetros establecidos en los indicadores de desempeño con la finalidad de conocer el rendimiento de la organización</v>
      </c>
      <c r="B210" s="929"/>
      <c r="C210" s="929"/>
      <c r="D210" s="929"/>
      <c r="E210" s="597" t="str">
        <f t="shared" si="10"/>
        <v>2.1.4.1</v>
      </c>
      <c r="F210" s="200" t="str">
        <f>IF('5 a 20 Mediana'!V131=TRUE,"",'5 a 20 Mediana'!I131)</f>
        <v>2.1.4.1.F</v>
      </c>
      <c r="I210" s="198"/>
      <c r="L210"/>
      <c r="M210" s="6"/>
      <c r="N210" s="6"/>
      <c r="O210" s="6"/>
      <c r="P210" s="6"/>
      <c r="Q210" s="6"/>
      <c r="R210" s="6"/>
      <c r="S210" s="6"/>
      <c r="T210" s="6"/>
      <c r="U210" s="6"/>
    </row>
    <row r="211" spans="1:21" s="1" customFormat="1" ht="45" customHeight="1" x14ac:dyDescent="0.25">
      <c r="A211" s="929" t="str">
        <f>IF('5 a 20 Mediana'!V132=TRUE,"",'5 a 20 Mediana'!J132)</f>
        <v>Elaborar, operar y supervisar el avance del Plan Estratégico en términos de proyectos, metas e indicadores</v>
      </c>
      <c r="B211" s="929"/>
      <c r="C211" s="929"/>
      <c r="D211" s="929"/>
      <c r="E211" s="597" t="str">
        <f t="shared" si="10"/>
        <v>2.1.4.1</v>
      </c>
      <c r="F211" s="200" t="str">
        <f>IF('5 a 20 Mediana'!V132=TRUE,"",'5 a 20 Mediana'!I132)</f>
        <v>2.1.4.1.G</v>
      </c>
      <c r="I211" s="198"/>
      <c r="L211"/>
      <c r="M211" s="6"/>
      <c r="N211" s="6"/>
      <c r="O211" s="6"/>
      <c r="P211" s="6"/>
      <c r="Q211" s="6"/>
      <c r="R211" s="6"/>
      <c r="S211" s="6"/>
      <c r="T211" s="6"/>
      <c r="U211" s="6"/>
    </row>
    <row r="212" spans="1:21" s="1" customFormat="1" ht="45" customHeight="1" x14ac:dyDescent="0.25">
      <c r="A212" s="929" t="str">
        <f>IF('5 a 20 Mediana'!V133=TRUE,"",'5 a 20 Mediana'!J133)</f>
        <v>Difundir y actualizar del Plan Estratégico</v>
      </c>
      <c r="B212" s="929"/>
      <c r="C212" s="929"/>
      <c r="D212" s="929"/>
      <c r="E212" s="597" t="str">
        <f t="shared" si="10"/>
        <v>2.1.4.1</v>
      </c>
      <c r="F212" s="200" t="str">
        <f>IF('5 a 20 Mediana'!V133=TRUE,"",'5 a 20 Mediana'!I133)</f>
        <v>2.1.4.1.H</v>
      </c>
      <c r="I212" s="198"/>
      <c r="L212"/>
      <c r="M212" s="6"/>
      <c r="N212" s="6"/>
      <c r="O212" s="6"/>
      <c r="P212" s="6"/>
      <c r="Q212" s="6"/>
      <c r="R212" s="6"/>
      <c r="S212" s="6"/>
      <c r="T212" s="6"/>
      <c r="U212" s="6"/>
    </row>
    <row r="213" spans="1:21" s="1" customFormat="1" ht="45" customHeight="1" x14ac:dyDescent="0.25">
      <c r="A213" s="721" t="str">
        <f>IF('5 a 20 Mediana'!V134=TRUE,"",'5 a 20 Mediana'!J134)</f>
        <v>Mide la efectividad del proceso de Planeación Estratégica ya que cuenta con indicadores de desempeño muestran:</v>
      </c>
      <c r="B213" s="721"/>
      <c r="C213" s="721"/>
      <c r="D213" s="721"/>
      <c r="E213" s="597" t="str">
        <f t="shared" ref="E213" si="17">MID(F213,1,7)</f>
        <v>2.1.4.2</v>
      </c>
      <c r="F213" s="200" t="str">
        <f>IF('5 a 20 Mediana'!V134=TRUE,"",'5 a 20 Mediana'!I134)</f>
        <v>2.1.4.2</v>
      </c>
      <c r="I213" s="198"/>
      <c r="L213"/>
      <c r="M213" s="6"/>
      <c r="N213" s="6"/>
      <c r="O213" s="6"/>
      <c r="P213" s="6"/>
      <c r="Q213" s="6"/>
      <c r="R213" s="6"/>
      <c r="S213" s="6"/>
      <c r="T213" s="6"/>
      <c r="U213" s="6"/>
    </row>
    <row r="214" spans="1:21" s="1" customFormat="1" ht="45" customHeight="1" x14ac:dyDescent="0.25">
      <c r="A214" s="929" t="str">
        <f>IF('5 a 20 Mediana'!V135=TRUE,"",'5 a 20 Mediana'!J135)</f>
        <v>El cumplimiento satisfactorio de los objetivos estratégicos  de rentabilidad, liquidez, participación del mercado y desarrollo del personal</v>
      </c>
      <c r="B214" s="929"/>
      <c r="C214" s="929"/>
      <c r="D214" s="929"/>
      <c r="E214" s="597" t="str">
        <f t="shared" si="10"/>
        <v>2.1.4.2</v>
      </c>
      <c r="F214" s="200" t="str">
        <f>IF('5 a 20 Mediana'!V135=TRUE,"",'5 a 20 Mediana'!I135)</f>
        <v>2.1.4.2.A</v>
      </c>
      <c r="I214" s="198"/>
      <c r="L214"/>
      <c r="M214" s="6"/>
      <c r="N214" s="6"/>
      <c r="O214" s="6"/>
      <c r="P214" s="6"/>
      <c r="Q214" s="6"/>
      <c r="R214" s="6"/>
      <c r="S214" s="6"/>
      <c r="T214" s="6"/>
      <c r="U214" s="6"/>
    </row>
    <row r="215" spans="1:21" s="1" customFormat="1" ht="45" customHeight="1" x14ac:dyDescent="0.25">
      <c r="A215" s="929" t="str">
        <f>IF('5 a 20 Mediana'!V136=TRUE,"",'5 a 20 Mediana'!J136)</f>
        <v>Mayor utilidad y gran demanda de servicios como resultado de  las estrategias establecidas</v>
      </c>
      <c r="B215" s="929"/>
      <c r="C215" s="929"/>
      <c r="D215" s="929"/>
      <c r="E215" s="597" t="str">
        <f t="shared" si="10"/>
        <v>2.1.4.2</v>
      </c>
      <c r="F215" s="200" t="str">
        <f>IF('5 a 20 Mediana'!V136=TRUE,"",'5 a 20 Mediana'!I136)</f>
        <v>2.1.4.2.B</v>
      </c>
      <c r="I215" s="198"/>
      <c r="L215"/>
      <c r="M215" s="6"/>
      <c r="N215" s="6"/>
      <c r="O215" s="6"/>
      <c r="P215" s="6"/>
      <c r="Q215" s="6"/>
      <c r="R215" s="6"/>
      <c r="S215" s="6"/>
      <c r="T215" s="6"/>
      <c r="U215" s="6"/>
    </row>
    <row r="216" spans="1:21" s="1" customFormat="1" ht="45" customHeight="1" x14ac:dyDescent="0.25">
      <c r="A216" s="929" t="str">
        <f>IF('5 a 20 Mediana'!V137=TRUE,"",'5 a 20 Mediana'!J137)</f>
        <v>Incremento en el número de servicios que se ofrecen en el mercado a precios competitivos, que reducen el riesgo sustancialmente y ofrecen un valor agregado</v>
      </c>
      <c r="B216" s="929"/>
      <c r="C216" s="929"/>
      <c r="D216" s="929"/>
      <c r="E216" s="597" t="str">
        <f t="shared" si="10"/>
        <v>2.1.4.2</v>
      </c>
      <c r="F216" s="200" t="str">
        <f>IF('5 a 20 Mediana'!V137=TRUE,"",'5 a 20 Mediana'!I137)</f>
        <v>2.1.4.2.C</v>
      </c>
      <c r="I216" s="198"/>
      <c r="L216"/>
      <c r="M216" s="6"/>
      <c r="N216" s="6"/>
      <c r="O216" s="6"/>
      <c r="P216" s="6"/>
      <c r="Q216" s="6"/>
      <c r="R216" s="6"/>
      <c r="S216" s="6"/>
      <c r="T216" s="6"/>
      <c r="U216" s="6"/>
    </row>
    <row r="217" spans="1:21" s="1" customFormat="1" ht="45" customHeight="1" x14ac:dyDescent="0.25">
      <c r="A217" s="929" t="str">
        <f>IF('5 a 20 Mediana'!V138=TRUE,"",'5 a 20 Mediana'!J138)</f>
        <v>Aumento del valor de la empresa para los accionistas</v>
      </c>
      <c r="B217" s="929"/>
      <c r="C217" s="929"/>
      <c r="D217" s="929"/>
      <c r="E217" s="597" t="str">
        <f t="shared" si="10"/>
        <v>2.1.4.2</v>
      </c>
      <c r="F217" s="200" t="str">
        <f>IF('5 a 20 Mediana'!V138=TRUE,"",'5 a 20 Mediana'!I138)</f>
        <v>2.1.4.2.D</v>
      </c>
      <c r="I217" s="198"/>
      <c r="L217"/>
      <c r="M217" s="6"/>
      <c r="N217" s="6"/>
      <c r="O217" s="6"/>
      <c r="P217" s="6"/>
      <c r="Q217" s="6"/>
      <c r="R217" s="6"/>
      <c r="S217" s="6"/>
      <c r="T217" s="6"/>
      <c r="U217" s="6"/>
    </row>
    <row r="218" spans="1:21" s="1" customFormat="1" ht="45" customHeight="1" x14ac:dyDescent="0.25">
      <c r="A218" s="929" t="str">
        <f>IF('5 a 20 Mediana'!V139=TRUE,"",'5 a 20 Mediana'!J139)</f>
        <v>Asignación eficiente de recursos</v>
      </c>
      <c r="B218" s="929"/>
      <c r="C218" s="929"/>
      <c r="D218" s="929"/>
      <c r="E218" s="597" t="str">
        <f t="shared" si="10"/>
        <v>2.1.4.2</v>
      </c>
      <c r="F218" s="200" t="str">
        <f>IF('5 a 20 Mediana'!V139=TRUE,"",'5 a 20 Mediana'!I139)</f>
        <v>2.1.4.2.E</v>
      </c>
      <c r="I218" s="198"/>
      <c r="L218"/>
      <c r="M218" s="6"/>
      <c r="N218" s="6"/>
      <c r="O218" s="6"/>
      <c r="P218" s="6"/>
      <c r="Q218" s="6"/>
      <c r="R218" s="6"/>
      <c r="S218" s="6"/>
      <c r="T218" s="6"/>
      <c r="U218" s="6"/>
    </row>
    <row r="219" spans="1:21" s="1" customFormat="1" ht="45" customHeight="1" x14ac:dyDescent="0.25">
      <c r="A219" s="929" t="str">
        <f>IF('5 a 20 Mediana'!V140=TRUE,"",'5 a 20 Mediana'!J140)</f>
        <v>Incremento de la eficiencia global de la empresa</v>
      </c>
      <c r="B219" s="929"/>
      <c r="C219" s="929"/>
      <c r="D219" s="929"/>
      <c r="E219" s="597" t="str">
        <f t="shared" ref="E219:E258" si="18">MID(F219,1,7)</f>
        <v>2.1.4.2</v>
      </c>
      <c r="F219" s="200" t="str">
        <f>IF('5 a 20 Mediana'!V140=TRUE,"",'5 a 20 Mediana'!I140)</f>
        <v>2.1.4.2.F</v>
      </c>
      <c r="I219" s="198"/>
      <c r="L219"/>
      <c r="M219" s="6"/>
      <c r="N219" s="6"/>
      <c r="O219" s="6"/>
      <c r="P219" s="6"/>
      <c r="Q219" s="6"/>
      <c r="R219" s="6"/>
      <c r="S219" s="6"/>
      <c r="T219" s="6"/>
      <c r="U219" s="6"/>
    </row>
    <row r="220" spans="1:21" s="1" customFormat="1" ht="45" customHeight="1" x14ac:dyDescent="0.25">
      <c r="A220" s="929" t="str">
        <f>IF('5 a 20 Mediana'!V141=TRUE,"",'5 a 20 Mediana'!J141)</f>
        <v>El mantenimiento de las ventajas comparativas que permiten  alcanzar, sostener y mejorar una determinada posición en el entorno socioeconómico</v>
      </c>
      <c r="B220" s="929"/>
      <c r="C220" s="929"/>
      <c r="D220" s="929"/>
      <c r="E220" s="597" t="str">
        <f t="shared" si="18"/>
        <v>2.1.4.2</v>
      </c>
      <c r="F220" s="200" t="str">
        <f>IF('5 a 20 Mediana'!V141=TRUE,"",'5 a 20 Mediana'!I141)</f>
        <v>2.1.4.2.G</v>
      </c>
      <c r="I220" s="198"/>
      <c r="L220"/>
      <c r="M220" s="6"/>
      <c r="N220" s="6"/>
      <c r="O220" s="6"/>
      <c r="P220" s="6"/>
      <c r="Q220" s="6"/>
      <c r="R220" s="6"/>
      <c r="S220" s="6"/>
      <c r="T220" s="6"/>
      <c r="U220" s="6"/>
    </row>
    <row r="221" spans="1:21" s="1" customFormat="1" ht="45" customHeight="1" x14ac:dyDescent="0.25">
      <c r="A221" s="721" t="str">
        <f>IF('5 a 20 Mediana'!V142=TRUE,"",'5 a 20 Mediana'!J142)</f>
        <v>Efectúa el monitoreo o supervisión del proceso de Planeación Estratégica y establece acciones de mejora continua</v>
      </c>
      <c r="B221" s="721"/>
      <c r="C221" s="721"/>
      <c r="D221" s="721"/>
      <c r="E221" s="597" t="str">
        <f t="shared" si="18"/>
        <v>2.1.4.3</v>
      </c>
      <c r="F221" s="200" t="str">
        <f>IF('5 a 20 Mediana'!V142=TRUE,"",'5 a 20 Mediana'!I142)</f>
        <v>2.1.4.3</v>
      </c>
      <c r="I221" s="198"/>
      <c r="L221"/>
      <c r="M221" s="6"/>
      <c r="N221" s="6"/>
      <c r="O221" s="6"/>
      <c r="P221" s="6"/>
      <c r="Q221" s="6"/>
      <c r="R221" s="6"/>
      <c r="S221" s="6"/>
      <c r="T221" s="6"/>
      <c r="U221" s="6"/>
    </row>
    <row r="222" spans="1:21" s="1" customFormat="1" ht="23.25" customHeight="1" x14ac:dyDescent="0.25">
      <c r="A222" s="727" t="s">
        <v>1126</v>
      </c>
      <c r="B222" s="727"/>
      <c r="C222" s="727"/>
      <c r="D222" s="727"/>
      <c r="E222" s="595" t="s">
        <v>1135</v>
      </c>
      <c r="F222" s="200"/>
      <c r="I222" s="198"/>
      <c r="L222"/>
      <c r="M222" s="6"/>
      <c r="N222" s="6"/>
      <c r="O222" s="6"/>
      <c r="P222" s="6"/>
      <c r="Q222" s="6"/>
      <c r="R222" s="6"/>
      <c r="S222" s="6"/>
      <c r="T222" s="6"/>
      <c r="U222" s="6"/>
    </row>
    <row r="223" spans="1:21" s="1" customFormat="1" x14ac:dyDescent="0.25">
      <c r="A223" s="725" t="str">
        <f>IF('5 a 20 Mediana'!V149=TRUE,"",'5 a 20 Mediana'!J149)</f>
        <v>1.1 Administración del conocimiento financiero</v>
      </c>
      <c r="B223" s="725"/>
      <c r="C223" s="725"/>
      <c r="D223" s="725"/>
      <c r="E223" s="597" t="str">
        <f t="shared" si="18"/>
        <v/>
      </c>
      <c r="F223" s="200"/>
      <c r="I223" s="198"/>
      <c r="L223"/>
      <c r="M223" s="6"/>
      <c r="N223" s="6"/>
      <c r="O223" s="6"/>
      <c r="P223" s="6"/>
      <c r="Q223" s="6"/>
      <c r="R223" s="6"/>
      <c r="S223" s="6"/>
      <c r="T223" s="6"/>
      <c r="U223" s="6"/>
    </row>
    <row r="224" spans="1:21" s="1" customFormat="1" ht="45" customHeight="1" x14ac:dyDescent="0.25">
      <c r="A224" s="721" t="str">
        <f>IF('5 a 20 Mediana'!V154=TRUE,"",'5 a 20 Mediana'!J154)</f>
        <v>El empresario y algunos de sus colaboradores tienen nociones de finanzas que aplican de manera práctica en la gestión financiera de la empresa.</v>
      </c>
      <c r="B224" s="721"/>
      <c r="C224" s="721"/>
      <c r="D224" s="721"/>
      <c r="E224" s="597" t="str">
        <f t="shared" si="18"/>
        <v>1.1.1</v>
      </c>
      <c r="F224" s="200" t="str">
        <f>IF('5 a 20 Mediana'!V154=TRUE,"",'5 a 20 Mediana'!I154)</f>
        <v>1.1.1</v>
      </c>
      <c r="I224" s="198"/>
      <c r="L224"/>
      <c r="M224" s="6"/>
      <c r="N224" s="6"/>
      <c r="O224" s="6"/>
      <c r="P224" s="6"/>
      <c r="Q224" s="6"/>
      <c r="R224" s="6"/>
      <c r="S224" s="6"/>
      <c r="T224" s="6"/>
      <c r="U224" s="6"/>
    </row>
    <row r="225" spans="1:21" s="1" customFormat="1" ht="45" customHeight="1" x14ac:dyDescent="0.25">
      <c r="A225" s="721" t="str">
        <f>IF('5 a 20 Mediana'!V155=TRUE,"",'5 a 20 Mediana'!J155)</f>
        <v>El proceso de Administración del Conocimiento Financiero dentro de la empresa está formalizado y estructurado de tal forma que se establecen los siguientes elementos:</v>
      </c>
      <c r="B225" s="721"/>
      <c r="C225" s="721"/>
      <c r="D225" s="721"/>
      <c r="E225" s="597" t="str">
        <f t="shared" ref="E225" si="19">MID(F225,1,7)</f>
        <v>1.1.2.1</v>
      </c>
      <c r="F225" s="200" t="str">
        <f>IF('5 a 20 Mediana'!V155=TRUE,"",'5 a 20 Mediana'!I155)</f>
        <v>1.1.2.1</v>
      </c>
      <c r="I225" s="198"/>
      <c r="L225"/>
      <c r="M225" s="6"/>
      <c r="N225" s="6"/>
      <c r="O225" s="6"/>
      <c r="P225" s="6"/>
      <c r="Q225" s="6"/>
      <c r="R225" s="6"/>
      <c r="S225" s="6"/>
      <c r="T225" s="6"/>
      <c r="U225" s="6"/>
    </row>
    <row r="226" spans="1:21" s="1" customFormat="1" ht="51" customHeight="1" x14ac:dyDescent="0.25">
      <c r="A226" s="929" t="str">
        <f>IF('5 a 20 Mediana'!V156=TRUE,"",'5 a 20 Mediana'!J156)</f>
        <v>Definición de los perfiles de puestos y funciones de la administración financiera, requerimientos básicos y objetivos en cuanto a conocimientos y habilidades relacionados con cada puesto</v>
      </c>
      <c r="B226" s="929"/>
      <c r="C226" s="929"/>
      <c r="D226" s="929"/>
      <c r="E226" s="597" t="str">
        <f t="shared" si="18"/>
        <v>1.1.2.1</v>
      </c>
      <c r="F226" s="200" t="str">
        <f>IF('5 a 20 Mediana'!V156=TRUE,"",'5 a 20 Mediana'!I156)</f>
        <v>1.1.2.1.A</v>
      </c>
      <c r="I226" s="198"/>
      <c r="L226"/>
      <c r="M226" s="6"/>
      <c r="N226" s="6"/>
      <c r="O226" s="6"/>
      <c r="P226" s="6"/>
      <c r="Q226" s="6"/>
      <c r="R226" s="6"/>
      <c r="S226" s="6"/>
      <c r="T226" s="6"/>
      <c r="U226" s="6"/>
    </row>
    <row r="227" spans="1:21" s="1" customFormat="1" ht="45" customHeight="1" x14ac:dyDescent="0.25">
      <c r="A227" s="929" t="str">
        <f>IF('5 a 20 Mediana'!V157=TRUE,"",'5 a 20 Mediana'!J157)</f>
        <v>La empresa proporciona conocimiento al personal del área financiera para incrementar su valor agregado</v>
      </c>
      <c r="B227" s="929"/>
      <c r="C227" s="929"/>
      <c r="D227" s="929"/>
      <c r="E227" s="597" t="str">
        <f t="shared" si="18"/>
        <v>1.1.2.1</v>
      </c>
      <c r="F227" s="200" t="str">
        <f>IF('5 a 20 Mediana'!V157=TRUE,"",'5 a 20 Mediana'!I157)</f>
        <v>1.1.2.1.B</v>
      </c>
      <c r="I227" s="198"/>
      <c r="L227"/>
      <c r="M227" s="6"/>
      <c r="N227" s="6"/>
      <c r="O227" s="6"/>
      <c r="P227" s="6"/>
      <c r="Q227" s="6"/>
      <c r="R227" s="6"/>
      <c r="S227" s="6"/>
      <c r="T227" s="6"/>
      <c r="U227" s="6"/>
    </row>
    <row r="228" spans="1:21" s="1" customFormat="1" ht="45" customHeight="1" x14ac:dyDescent="0.25">
      <c r="A228" s="721" t="str">
        <f>IF('5 a 20 Mediana'!V158=TRUE,"",'5 a 20 Mediana'!J158)</f>
        <v>Todos éstos aspectos se encuentran formalmente documentados a través de lo siguiente:</v>
      </c>
      <c r="B228" s="721"/>
      <c r="C228" s="721"/>
      <c r="D228" s="721"/>
      <c r="E228" s="597" t="str">
        <f t="shared" ref="E228" si="20">MID(F228,1,7)</f>
        <v>1.1.2.2</v>
      </c>
      <c r="F228" s="200" t="str">
        <f>IF('5 a 20 Mediana'!V158=TRUE,"",'5 a 20 Mediana'!I158)</f>
        <v>1.1.2.2</v>
      </c>
      <c r="I228" s="198"/>
      <c r="L228"/>
      <c r="M228" s="6"/>
      <c r="N228" s="6"/>
      <c r="O228" s="6"/>
      <c r="P228" s="6"/>
      <c r="Q228" s="6"/>
      <c r="R228" s="6"/>
      <c r="S228" s="6"/>
      <c r="T228" s="6"/>
      <c r="U228" s="6"/>
    </row>
    <row r="229" spans="1:21" s="1" customFormat="1" ht="45" customHeight="1" x14ac:dyDescent="0.25">
      <c r="A229" s="929" t="str">
        <f>IF('5 a 20 Mediana'!V159=TRUE,"",'5 a 20 Mediana'!J159)</f>
        <v>Manual de Organización y Funciones</v>
      </c>
      <c r="B229" s="929"/>
      <c r="C229" s="929"/>
      <c r="D229" s="929"/>
      <c r="E229" s="597" t="str">
        <f t="shared" si="18"/>
        <v>1.1.2.2</v>
      </c>
      <c r="F229" s="200" t="str">
        <f>IF('5 a 20 Mediana'!V159=TRUE,"",'5 a 20 Mediana'!I159)</f>
        <v>1.1.2.2.A</v>
      </c>
      <c r="I229" s="198"/>
      <c r="L229"/>
      <c r="M229" s="6"/>
      <c r="N229" s="6"/>
      <c r="O229" s="6"/>
      <c r="P229" s="6"/>
      <c r="Q229" s="6"/>
      <c r="R229" s="6"/>
      <c r="S229" s="6"/>
      <c r="T229" s="6"/>
      <c r="U229" s="6"/>
    </row>
    <row r="230" spans="1:21" s="1" customFormat="1" ht="45" customHeight="1" x14ac:dyDescent="0.25">
      <c r="A230" s="929" t="str">
        <f>IF('5 a 20 Mediana'!V160=TRUE,"",'5 a 20 Mediana'!J160)</f>
        <v>Plan de Capacitación formal</v>
      </c>
      <c r="B230" s="929"/>
      <c r="C230" s="929"/>
      <c r="D230" s="929"/>
      <c r="E230" s="597" t="str">
        <f t="shared" si="18"/>
        <v>1.1.2.2</v>
      </c>
      <c r="F230" s="200" t="str">
        <f>IF('5 a 20 Mediana'!V160=TRUE,"",'5 a 20 Mediana'!I160)</f>
        <v>1.1.2.2.B</v>
      </c>
      <c r="I230" s="198"/>
      <c r="L230"/>
      <c r="M230" s="6"/>
      <c r="N230" s="6"/>
      <c r="O230" s="6"/>
      <c r="P230" s="6"/>
      <c r="Q230" s="6"/>
      <c r="R230" s="6"/>
      <c r="S230" s="6"/>
      <c r="T230" s="6"/>
      <c r="U230" s="6"/>
    </row>
    <row r="231" spans="1:21" s="1" customFormat="1" ht="45" customHeight="1" x14ac:dyDescent="0.25">
      <c r="A231" s="721" t="str">
        <f>IF('5 a 20 Mediana'!V161=TRUE,"",'5 a 20 Mediana'!J161)</f>
        <v>Desarrolla modelos y metodologías que proporcionan evidencia de las actividades llevadas a cabo o los resultados obtenidos en el proceso de Administración del Conocimiento Financiero, entre los que se encuentran:</v>
      </c>
      <c r="B231" s="721"/>
      <c r="C231" s="721"/>
      <c r="D231" s="721"/>
      <c r="E231" s="597" t="str">
        <f t="shared" ref="E231" si="21">MID(F231,1,7)</f>
        <v>1.1.3.1</v>
      </c>
      <c r="F231" s="200" t="str">
        <f>IF('5 a 20 Mediana'!V161=TRUE,"",'5 a 20 Mediana'!I161)</f>
        <v>1.1.3.1</v>
      </c>
      <c r="I231" s="198"/>
      <c r="L231"/>
      <c r="M231" s="6"/>
      <c r="N231" s="6"/>
      <c r="O231" s="6"/>
      <c r="P231" s="6"/>
      <c r="Q231" s="6"/>
      <c r="R231" s="6"/>
      <c r="S231" s="6"/>
      <c r="T231" s="6"/>
      <c r="U231" s="6"/>
    </row>
    <row r="232" spans="1:21" s="1" customFormat="1" ht="55.5" customHeight="1" x14ac:dyDescent="0.25">
      <c r="A232" s="929" t="str">
        <f>IF('5 a 20 Mediana'!V162=TRUE,"",'5 a 20 Mediana'!J162)</f>
        <v>Capacitaciones y cursos cuyo contenido considera las últimas técnicas y prácticas en términos de administración financiera para asegurar que el personal actualiza sus conocimientos y habilidades</v>
      </c>
      <c r="B232" s="929"/>
      <c r="C232" s="929"/>
      <c r="D232" s="929"/>
      <c r="E232" s="597" t="str">
        <f t="shared" si="18"/>
        <v>1.1.3.1</v>
      </c>
      <c r="F232" s="200" t="str">
        <f>IF('5 a 20 Mediana'!V162=TRUE,"",'5 a 20 Mediana'!I162)</f>
        <v>1.1.3.1.B</v>
      </c>
      <c r="I232" s="198"/>
      <c r="L232"/>
      <c r="M232" s="6"/>
      <c r="N232" s="6"/>
      <c r="O232" s="6"/>
      <c r="P232" s="6"/>
      <c r="Q232" s="6"/>
      <c r="R232" s="6"/>
      <c r="S232" s="6"/>
      <c r="T232" s="6"/>
      <c r="U232" s="6"/>
    </row>
    <row r="233" spans="1:21" s="1" customFormat="1" ht="54.75" customHeight="1" x14ac:dyDescent="0.25">
      <c r="A233" s="721" t="str">
        <f>IF('5 a 20 Mediana'!V163=TRUE,"",'5 a 20 Mediana'!J163)</f>
        <v xml:space="preserve">Revisa las actividades desarrolladas en el proceso, analiza la información generada y mediante indicadores de resultados, evalúa el nivel de cumplimiento del proceso de Administración del Conocimiento Financiero </v>
      </c>
      <c r="B233" s="721"/>
      <c r="C233" s="721"/>
      <c r="D233" s="721"/>
      <c r="E233" s="597" t="str">
        <f t="shared" si="18"/>
        <v>1.1.3.2</v>
      </c>
      <c r="F233" s="200" t="str">
        <f>IF('5 a 20 Mediana'!V163=TRUE,"",'5 a 20 Mediana'!I163)</f>
        <v>1.1.3.2</v>
      </c>
      <c r="I233" s="198"/>
      <c r="L233"/>
      <c r="M233" s="6"/>
      <c r="N233" s="6"/>
      <c r="O233" s="6"/>
      <c r="P233" s="6"/>
      <c r="Q233" s="6"/>
      <c r="R233" s="6"/>
      <c r="S233" s="6"/>
      <c r="T233" s="6"/>
      <c r="U233" s="6"/>
    </row>
    <row r="234" spans="1:21" s="1" customFormat="1" x14ac:dyDescent="0.25">
      <c r="A234" s="725" t="str">
        <f>IF('5 a 20 Mediana'!V165=TRUE,"",'5 a 20 Mediana'!J165)</f>
        <v>1.2 Elaboración y Reporte de la Información Financiera</v>
      </c>
      <c r="B234" s="725"/>
      <c r="C234" s="725"/>
      <c r="D234" s="725"/>
      <c r="E234" s="597" t="str">
        <f t="shared" si="18"/>
        <v/>
      </c>
      <c r="F234" s="200"/>
      <c r="I234" s="198"/>
      <c r="L234"/>
      <c r="M234" s="6"/>
      <c r="N234" s="6"/>
      <c r="O234" s="6"/>
      <c r="P234" s="6"/>
      <c r="Q234" s="6"/>
      <c r="R234" s="6"/>
      <c r="S234" s="6"/>
      <c r="T234" s="6"/>
      <c r="U234" s="6"/>
    </row>
    <row r="235" spans="1:21" s="1" customFormat="1" ht="50.25" customHeight="1" x14ac:dyDescent="0.25">
      <c r="A235" s="721" t="str">
        <f>IF('5 a 20 Mediana'!V170=TRUE,"",'5 a 20 Mediana'!J170)</f>
        <v>El proceso de Elaboración y Reporte de la Información Financiera se realiza de manera periódica y se administra o subcontrata (outsourcing) la actividad de elaboración y procesamiento de información financiera</v>
      </c>
      <c r="B235" s="721"/>
      <c r="C235" s="721"/>
      <c r="D235" s="721"/>
      <c r="E235" s="597" t="str">
        <f t="shared" si="18"/>
        <v>1.2.1</v>
      </c>
      <c r="F235" s="200" t="str">
        <f>IF('5 a 20 Mediana'!V170=TRUE,"",'5 a 20 Mediana'!I170)</f>
        <v>1.2.1</v>
      </c>
      <c r="I235" s="198"/>
      <c r="L235"/>
      <c r="M235" s="6"/>
      <c r="N235" s="6"/>
      <c r="O235" s="6"/>
      <c r="P235" s="6"/>
      <c r="Q235" s="6"/>
      <c r="R235" s="6"/>
      <c r="S235" s="6"/>
      <c r="T235" s="6"/>
      <c r="U235" s="6"/>
    </row>
    <row r="236" spans="1:21" s="1" customFormat="1" ht="50.25" customHeight="1" x14ac:dyDescent="0.25">
      <c r="A236" s="721" t="str">
        <f>IF('5 a 20 Mediana'!V171=TRUE,"",'5 a 20 Mediana'!J171)</f>
        <v>La empresa de TI está estructurada y su proceso de Elaboración y Reporte de la Información Financiera se encuentra formalizado, a través de lo siguiente:</v>
      </c>
      <c r="B236" s="721"/>
      <c r="C236" s="721"/>
      <c r="D236" s="721"/>
      <c r="E236" s="597" t="str">
        <f t="shared" ref="E236" si="22">MID(F236,1,7)</f>
        <v>1.2.2.1</v>
      </c>
      <c r="F236" s="200" t="str">
        <f>IF('5 a 20 Mediana'!V171=TRUE,"",'5 a 20 Mediana'!I171)</f>
        <v>1.2.2.1</v>
      </c>
      <c r="I236" s="198"/>
      <c r="L236"/>
      <c r="M236" s="6"/>
      <c r="N236" s="6"/>
      <c r="O236" s="6"/>
      <c r="P236" s="6"/>
      <c r="Q236" s="6"/>
      <c r="R236" s="6"/>
      <c r="S236" s="6"/>
      <c r="T236" s="6"/>
      <c r="U236" s="6"/>
    </row>
    <row r="237" spans="1:21" s="1" customFormat="1" ht="45" customHeight="1" x14ac:dyDescent="0.25">
      <c r="A237" s="929" t="str">
        <f>IF('5 a 20 Mediana'!V172=TRUE,"",'5 a 20 Mediana'!J172)</f>
        <v>Mantiene un historial de buró de crédito y buró legal del aval positivos</v>
      </c>
      <c r="B237" s="929"/>
      <c r="C237" s="929"/>
      <c r="D237" s="929"/>
      <c r="E237" s="597" t="str">
        <f t="shared" si="18"/>
        <v>1.2.2.1</v>
      </c>
      <c r="F237" s="200" t="str">
        <f>IF('5 a 20 Mediana'!V172=TRUE,"",'5 a 20 Mediana'!I172)</f>
        <v>1.2.2.1.A</v>
      </c>
      <c r="I237" s="198"/>
      <c r="L237"/>
      <c r="M237" s="6"/>
      <c r="N237" s="6"/>
      <c r="O237" s="6"/>
      <c r="P237" s="6"/>
      <c r="Q237" s="6"/>
      <c r="R237" s="6"/>
      <c r="S237" s="6"/>
      <c r="T237" s="6"/>
      <c r="U237" s="6"/>
    </row>
    <row r="238" spans="1:21" s="1" customFormat="1" ht="66" customHeight="1" x14ac:dyDescent="0.25">
      <c r="A238" s="929" t="str">
        <f>IF('5 a 20 Mediana'!V173=TRUE,"",'5 a 20 Mediana'!J173)</f>
        <v>Las actividades de elaboración y reporte interno de la información financiera están definidas, consideran la definición de funciones y responsabilidades del área, la descripción de procesos y procedimientos para elaborar la información financiera de manera formal y veraz, y el cumplimiento de obligaciones legales y fiscales</v>
      </c>
      <c r="B238" s="929"/>
      <c r="C238" s="929"/>
      <c r="D238" s="929"/>
      <c r="E238" s="597" t="str">
        <f t="shared" si="18"/>
        <v>1.2.2.1</v>
      </c>
      <c r="F238" s="200" t="str">
        <f>IF('5 a 20 Mediana'!V173=TRUE,"",'5 a 20 Mediana'!I173)</f>
        <v>1.2.2.1.B</v>
      </c>
      <c r="I238" s="198"/>
      <c r="L238"/>
      <c r="M238" s="6"/>
      <c r="N238" s="6"/>
      <c r="O238" s="6"/>
      <c r="P238" s="6"/>
      <c r="Q238" s="6"/>
      <c r="R238" s="6"/>
      <c r="S238" s="6"/>
      <c r="T238" s="6"/>
      <c r="U238" s="6"/>
    </row>
    <row r="239" spans="1:21" s="1" customFormat="1" ht="42" customHeight="1" x14ac:dyDescent="0.25">
      <c r="A239" s="721" t="str">
        <f>IF('5 a 20 Mediana'!V174=TRUE,"",'5 a 20 Mediana'!J174)</f>
        <v>Todos éstos aspectos se encuentran formalmente documentados a través de:</v>
      </c>
      <c r="B239" s="721"/>
      <c r="C239" s="721"/>
      <c r="D239" s="721"/>
      <c r="E239" s="597" t="str">
        <f t="shared" ref="E239" si="23">MID(F239,1,7)</f>
        <v>1.2.2.2</v>
      </c>
      <c r="F239" s="200" t="str">
        <f>IF('5 a 20 Mediana'!V174=TRUE,"",'5 a 20 Mediana'!I174)</f>
        <v>1.2.2.2</v>
      </c>
      <c r="I239" s="198"/>
      <c r="L239"/>
      <c r="M239" s="6"/>
      <c r="N239" s="6"/>
      <c r="O239" s="6"/>
      <c r="P239" s="6"/>
      <c r="Q239" s="6"/>
      <c r="R239" s="6"/>
      <c r="S239" s="6"/>
      <c r="T239" s="6"/>
      <c r="U239" s="6"/>
    </row>
    <row r="240" spans="1:21" s="1" customFormat="1" ht="45" customHeight="1" x14ac:dyDescent="0.25">
      <c r="A240" s="929" t="str">
        <f>IF('5 a 20 Mediana'!V175=TRUE,"",'5 a 20 Mediana'!J175)</f>
        <v>Un Manual de procedimientos para el área financiera</v>
      </c>
      <c r="B240" s="929"/>
      <c r="C240" s="929"/>
      <c r="D240" s="929"/>
      <c r="E240" s="597" t="str">
        <f t="shared" si="18"/>
        <v>1.2.2.2</v>
      </c>
      <c r="F240" s="200" t="str">
        <f>IF('5 a 20 Mediana'!V175=TRUE,"",'5 a 20 Mediana'!I175)</f>
        <v>1.2.2.2.A</v>
      </c>
      <c r="I240" s="198"/>
      <c r="L240"/>
      <c r="M240" s="6"/>
      <c r="N240" s="6"/>
      <c r="O240" s="6"/>
      <c r="P240" s="6"/>
      <c r="Q240" s="6"/>
      <c r="R240" s="6"/>
      <c r="S240" s="6"/>
      <c r="T240" s="6"/>
      <c r="U240" s="6"/>
    </row>
    <row r="241" spans="1:21" s="1" customFormat="1" ht="57" customHeight="1" x14ac:dyDescent="0.25">
      <c r="A241" s="721" t="str">
        <f>IF('5 a 20 Mediana'!V176=TRUE,"",'5 a 20 Mediana'!J176)</f>
        <v>Desarrolla documentos que proporcionan evidencia de las actividades llevadas a cabo o los resultados obtenidos en el proceso de Elaboración y Reporte de la Información Financiera, entre los que se encuentran:</v>
      </c>
      <c r="B241" s="721"/>
      <c r="C241" s="721"/>
      <c r="D241" s="721"/>
      <c r="E241" s="597" t="str">
        <f t="shared" ref="E241" si="24">MID(F241,1,7)</f>
        <v>1.2.3.1</v>
      </c>
      <c r="F241" s="200" t="str">
        <f>IF('5 a 20 Mediana'!V176=TRUE,"",'5 a 20 Mediana'!I176)</f>
        <v>1.2.3.1</v>
      </c>
      <c r="I241" s="198"/>
      <c r="L241"/>
      <c r="M241" s="6"/>
      <c r="N241" s="6"/>
      <c r="O241" s="6"/>
      <c r="P241" s="6"/>
      <c r="Q241" s="6"/>
      <c r="R241" s="6"/>
      <c r="S241" s="6"/>
      <c r="T241" s="6"/>
      <c r="U241" s="6"/>
    </row>
    <row r="242" spans="1:21" s="1" customFormat="1" ht="50.25" customHeight="1" x14ac:dyDescent="0.25">
      <c r="A242" s="929" t="str">
        <f>IF('5 a 20 Mediana'!V177=TRUE,"",'5 a 20 Mediana'!J177)</f>
        <v>Procedimientos para la elaboración de la información financiera, la cual para ser de calidad debe ser comparable, representable, objetiva, verificable y entregable de forma oportuna</v>
      </c>
      <c r="B242" s="929"/>
      <c r="C242" s="929"/>
      <c r="D242" s="929"/>
      <c r="E242" s="597" t="str">
        <f t="shared" si="18"/>
        <v>1.2.3.1</v>
      </c>
      <c r="F242" s="200" t="str">
        <f>IF('5 a 20 Mediana'!V177=TRUE,"",'5 a 20 Mediana'!I177)</f>
        <v>1.2.3.1.A</v>
      </c>
      <c r="I242" s="198"/>
      <c r="L242"/>
      <c r="M242" s="6"/>
      <c r="N242" s="6"/>
      <c r="O242" s="6"/>
      <c r="P242" s="6"/>
      <c r="Q242" s="6"/>
      <c r="R242" s="6"/>
      <c r="S242" s="6"/>
      <c r="T242" s="6"/>
      <c r="U242" s="6"/>
    </row>
    <row r="243" spans="1:21" s="1" customFormat="1" ht="45" customHeight="1" x14ac:dyDescent="0.25">
      <c r="A243" s="929" t="str">
        <f>IF('5 a 20 Mediana'!V178=TRUE,"",'5 a 20 Mediana'!J178)</f>
        <v>Técnicas de análisis de la información financiera, con porcentajes, razones o por comparación</v>
      </c>
      <c r="B243" s="929"/>
      <c r="C243" s="929"/>
      <c r="D243" s="929"/>
      <c r="E243" s="597" t="str">
        <f t="shared" si="18"/>
        <v>1.2.3.1</v>
      </c>
      <c r="F243" s="200" t="str">
        <f>IF('5 a 20 Mediana'!V178=TRUE,"",'5 a 20 Mediana'!I178)</f>
        <v>1.2.3.1.B</v>
      </c>
      <c r="I243" s="198"/>
      <c r="L243"/>
      <c r="M243" s="6"/>
      <c r="N243" s="6"/>
      <c r="O243" s="6"/>
      <c r="P243" s="6"/>
      <c r="Q243" s="6"/>
      <c r="R243" s="6"/>
      <c r="S243" s="6"/>
      <c r="T243" s="6"/>
      <c r="U243" s="6"/>
    </row>
    <row r="244" spans="1:21" s="1" customFormat="1" ht="57" customHeight="1" x14ac:dyDescent="0.25">
      <c r="A244" s="929" t="str">
        <f>IF('5 a 20 Mediana'!V179=TRUE,"",'5 a 20 Mediana'!J179)</f>
        <v>Medidas de monitoreo y control de la información financiera mediante informes de cumplimiento de los objetivos y la verificación y validación de la calidad de la información y documentación financiera</v>
      </c>
      <c r="B244" s="929"/>
      <c r="C244" s="929"/>
      <c r="D244" s="929"/>
      <c r="E244" s="597" t="str">
        <f t="shared" si="18"/>
        <v>1.2.3.1</v>
      </c>
      <c r="F244" s="200" t="str">
        <f>IF('5 a 20 Mediana'!V179=TRUE,"",'5 a 20 Mediana'!I179)</f>
        <v>1.2.3.1.C</v>
      </c>
      <c r="I244" s="198"/>
      <c r="L244"/>
      <c r="M244" s="6"/>
      <c r="N244" s="6"/>
      <c r="O244" s="6"/>
      <c r="P244" s="6"/>
      <c r="Q244" s="6"/>
      <c r="R244" s="6"/>
      <c r="S244" s="6"/>
      <c r="T244" s="6"/>
      <c r="U244" s="6"/>
    </row>
    <row r="245" spans="1:21" s="1" customFormat="1" ht="52.5" customHeight="1" x14ac:dyDescent="0.25">
      <c r="A245" s="721" t="str">
        <f>IF('5 a 20 Mediana'!V180=TRUE,"",'5 a 20 Mediana'!J180)</f>
        <v xml:space="preserve">Revisa las actividades desarrolladas en el proceso de Elaboración y Reporte de la Información Financiera, analiza la información generada y mediante indicadores de resultados, evalúa el nivel de cumplimiento del proceso  </v>
      </c>
      <c r="B245" s="721"/>
      <c r="C245" s="721"/>
      <c r="D245" s="721"/>
      <c r="E245" s="597" t="str">
        <f t="shared" si="18"/>
        <v>1.2.3.2</v>
      </c>
      <c r="F245" s="200" t="str">
        <f>IF('5 a 20 Mediana'!V180=TRUE,"",'5 a 20 Mediana'!I180)</f>
        <v>1.2.3.2</v>
      </c>
      <c r="I245" s="198"/>
      <c r="L245"/>
      <c r="M245" s="6"/>
      <c r="N245" s="6"/>
      <c r="O245" s="6"/>
      <c r="P245" s="6"/>
      <c r="Q245" s="6"/>
      <c r="R245" s="6"/>
      <c r="S245" s="6"/>
      <c r="T245" s="6"/>
      <c r="U245" s="6"/>
    </row>
    <row r="246" spans="1:21" s="1" customFormat="1" ht="52.5" customHeight="1" x14ac:dyDescent="0.25">
      <c r="A246" s="721" t="str">
        <f>IF('5 a 20 Mediana'!V181=TRUE,"",'5 a 20 Mediana'!J181)</f>
        <v>Su proceso de Elaboración y Reporte de la Información Financiera se encuentra automatizado a través de herramientas que le permitan:</v>
      </c>
      <c r="B246" s="721"/>
      <c r="C246" s="721"/>
      <c r="D246" s="721"/>
      <c r="E246" s="597" t="str">
        <f t="shared" ref="E246" si="25">MID(F246,1,7)</f>
        <v>1.2.4.1</v>
      </c>
      <c r="F246" s="200" t="str">
        <f>IF('5 a 20 Mediana'!V181=TRUE,"",'5 a 20 Mediana'!I181)</f>
        <v>1.2.4.1</v>
      </c>
      <c r="I246" s="198"/>
      <c r="L246"/>
      <c r="M246" s="6"/>
      <c r="N246" s="6"/>
      <c r="O246" s="6"/>
      <c r="P246" s="6"/>
      <c r="Q246" s="6"/>
      <c r="R246" s="6"/>
      <c r="S246" s="6"/>
      <c r="T246" s="6"/>
      <c r="U246" s="6"/>
    </row>
    <row r="247" spans="1:21" s="1" customFormat="1" ht="45" customHeight="1" x14ac:dyDescent="0.25">
      <c r="A247" s="929" t="str">
        <f>IF('5 a 20 Mediana'!V182=TRUE,"",'5 a 20 Mediana'!J182)</f>
        <v>Incrementar la veracidad de la información financiera mediante la disminución de errores o desviaciones y un mejor control sobre los mismos</v>
      </c>
      <c r="B247" s="929"/>
      <c r="C247" s="929"/>
      <c r="D247" s="929"/>
      <c r="E247" s="597" t="str">
        <f t="shared" si="18"/>
        <v>1.2.4.1</v>
      </c>
      <c r="F247" s="200" t="str">
        <f>IF('5 a 20 Mediana'!V182=TRUE,"",'5 a 20 Mediana'!I182)</f>
        <v>1.2.4.1.A</v>
      </c>
      <c r="I247" s="198"/>
      <c r="L247"/>
      <c r="M247" s="6"/>
      <c r="N247" s="6"/>
      <c r="O247" s="6"/>
      <c r="P247" s="6"/>
      <c r="Q247" s="6"/>
      <c r="R247" s="6"/>
      <c r="S247" s="6"/>
      <c r="T247" s="6"/>
      <c r="U247" s="6"/>
    </row>
    <row r="248" spans="1:21" s="1" customFormat="1" ht="45" customHeight="1" x14ac:dyDescent="0.25">
      <c r="A248" s="929" t="str">
        <f>IF('5 a 20 Mediana'!V183=TRUE,"",'5 a 20 Mediana'!J183)</f>
        <v>Actualizar y adaptar de forma continua la información, financiera, jurídica, fiscal y legal aplicable a su actividad</v>
      </c>
      <c r="B248" s="929"/>
      <c r="C248" s="929"/>
      <c r="D248" s="929"/>
      <c r="E248" s="597" t="str">
        <f t="shared" si="18"/>
        <v>1.2.4.1</v>
      </c>
      <c r="F248" s="200" t="str">
        <f>IF('5 a 20 Mediana'!V183=TRUE,"",'5 a 20 Mediana'!I183)</f>
        <v>1.2.4.1.F</v>
      </c>
      <c r="I248" s="198"/>
      <c r="L248"/>
      <c r="M248" s="6"/>
      <c r="N248" s="6"/>
      <c r="O248" s="6"/>
      <c r="P248" s="6"/>
      <c r="Q248" s="6"/>
      <c r="R248" s="6"/>
      <c r="S248" s="6"/>
      <c r="T248" s="6"/>
      <c r="U248" s="6"/>
    </row>
    <row r="249" spans="1:21" s="1" customFormat="1" x14ac:dyDescent="0.25">
      <c r="A249" s="725" t="str">
        <f>IF('5 a 20 Mediana'!V190=TRUE,"",'5 a 20 Mediana'!J190)</f>
        <v>2.1 Planeación y Control de Gestión Financieros</v>
      </c>
      <c r="B249" s="725"/>
      <c r="C249" s="725"/>
      <c r="D249" s="725"/>
      <c r="E249" s="597" t="str">
        <f t="shared" si="18"/>
        <v/>
      </c>
      <c r="F249" s="200"/>
      <c r="I249" s="198"/>
      <c r="L249"/>
      <c r="M249" s="6"/>
      <c r="N249" s="6"/>
      <c r="O249" s="6"/>
      <c r="P249" s="6"/>
      <c r="Q249" s="6"/>
      <c r="R249" s="6"/>
      <c r="S249" s="6"/>
      <c r="T249" s="6"/>
      <c r="U249" s="6"/>
    </row>
    <row r="250" spans="1:21" s="1" customFormat="1" ht="52.5" customHeight="1" x14ac:dyDescent="0.25">
      <c r="A250" s="721" t="str">
        <f>IF('5 a 20 Mediana'!V195=TRUE,"",'5 a 20 Mediana'!J195)</f>
        <v>El proceso de Planeación y Control de Gestión Financiera se realiza con un enfoque práctico, basándose en tendencias generales del sector y en las experiencias pasadas de la empresa para proyectar la información.</v>
      </c>
      <c r="B250" s="721"/>
      <c r="C250" s="721"/>
      <c r="D250" s="721"/>
      <c r="E250" s="597" t="str">
        <f t="shared" si="18"/>
        <v>2.1.1</v>
      </c>
      <c r="F250" s="200" t="str">
        <f>IF('5 a 20 Mediana'!V195=TRUE,"",'5 a 20 Mediana'!I195)</f>
        <v>2.1.1</v>
      </c>
      <c r="I250" s="198"/>
      <c r="L250"/>
      <c r="M250" s="6"/>
      <c r="N250" s="6"/>
      <c r="O250" s="6"/>
      <c r="P250" s="6"/>
      <c r="Q250" s="6"/>
      <c r="R250" s="6"/>
      <c r="S250" s="6"/>
      <c r="T250" s="6"/>
      <c r="U250" s="6"/>
    </row>
    <row r="251" spans="1:21" s="1" customFormat="1" ht="45" customHeight="1" x14ac:dyDescent="0.25">
      <c r="A251" s="721" t="str">
        <f>IF('5 a 20 Mediana'!V196=TRUE,"",'5 a 20 Mediana'!J196)</f>
        <v>La empresa cuenta con una función de Planeación y Control de Gestión Financiera cuyas actividades consideran lo siguiente:</v>
      </c>
      <c r="B251" s="721"/>
      <c r="C251" s="721"/>
      <c r="D251" s="721"/>
      <c r="E251" s="597" t="str">
        <f t="shared" ref="E251" si="26">MID(F251,1,7)</f>
        <v>2.1.2.1</v>
      </c>
      <c r="F251" s="200" t="str">
        <f>IF('5 a 20 Mediana'!V196=TRUE,"",'5 a 20 Mediana'!I196)</f>
        <v>2.1.2.1</v>
      </c>
      <c r="I251" s="198"/>
      <c r="L251"/>
      <c r="M251" s="6"/>
      <c r="N251" s="6"/>
      <c r="O251" s="6"/>
      <c r="P251" s="6"/>
      <c r="Q251" s="6"/>
      <c r="R251" s="6"/>
      <c r="S251" s="6"/>
      <c r="T251" s="6"/>
      <c r="U251" s="6"/>
    </row>
    <row r="252" spans="1:21" s="1" customFormat="1" ht="45" customHeight="1" x14ac:dyDescent="0.25">
      <c r="A252" s="929" t="str">
        <f>IF('5 a 20 Mediana'!V197=TRUE,"",'5 a 20 Mediana'!J197)</f>
        <v>Elaboración de proyecciones y administración de las actividades de control de gestión con una orientación operativa (seguimiento y control de gestión presupuestaria)</v>
      </c>
      <c r="B252" s="929"/>
      <c r="C252" s="929"/>
      <c r="D252" s="929"/>
      <c r="E252" s="597" t="str">
        <f t="shared" si="18"/>
        <v>2.1.2.1</v>
      </c>
      <c r="F252" s="200" t="str">
        <f>IF('5 a 20 Mediana'!V197=TRUE,"",'5 a 20 Mediana'!I197)</f>
        <v>2.1.2.1.A</v>
      </c>
      <c r="I252" s="198"/>
      <c r="L252"/>
      <c r="M252" s="6"/>
      <c r="N252" s="6"/>
      <c r="O252" s="6"/>
      <c r="P252" s="6"/>
      <c r="Q252" s="6"/>
      <c r="R252" s="6"/>
      <c r="S252" s="6"/>
      <c r="T252" s="6"/>
      <c r="U252" s="6"/>
    </row>
    <row r="253" spans="1:21" s="1" customFormat="1" ht="52.5" customHeight="1" x14ac:dyDescent="0.25">
      <c r="A253" s="721" t="str">
        <f>IF('5 a 20 Mediana'!V198=TRUE,"",'5 a 20 Mediana'!J198)</f>
        <v>Todos éstos aspectos se encuentran formalmente documentados y forman parte de la sección de planeación y control de gestión financiera del manual de procedimientos para el área financiera</v>
      </c>
      <c r="B253" s="721"/>
      <c r="C253" s="721"/>
      <c r="D253" s="721"/>
      <c r="E253" s="597" t="str">
        <f t="shared" si="18"/>
        <v>2.1.2.2</v>
      </c>
      <c r="F253" s="200" t="str">
        <f>IF('5 a 20 Mediana'!V198=TRUE,"",'5 a 20 Mediana'!I198)</f>
        <v>2.1.2.2</v>
      </c>
      <c r="I253" s="198"/>
      <c r="L253"/>
      <c r="M253" s="6"/>
      <c r="N253" s="6"/>
      <c r="O253" s="6"/>
      <c r="P253" s="6"/>
      <c r="Q253" s="6"/>
      <c r="R253" s="6"/>
      <c r="S253" s="6"/>
      <c r="T253" s="6"/>
      <c r="U253" s="6"/>
    </row>
    <row r="254" spans="1:21" s="1" customFormat="1" ht="52.5" customHeight="1" x14ac:dyDescent="0.25">
      <c r="A254" s="721" t="str">
        <f>IF('5 a 20 Mediana'!V199=TRUE,"",'5 a 20 Mediana'!J199)</f>
        <v>Desarrolla modelos y metodologías que proporcionan evidencia de las actividades llevadas a cabo o los resultados obtenidos en el proceso de planeación y control de gestión financiera, entre los que se encuentran:</v>
      </c>
      <c r="B254" s="721"/>
      <c r="C254" s="721"/>
      <c r="D254" s="721"/>
      <c r="E254" s="597" t="str">
        <f t="shared" ref="E254" si="27">MID(F254,1,7)</f>
        <v>2.1.3.1</v>
      </c>
      <c r="F254" s="200" t="str">
        <f>IF('5 a 20 Mediana'!V199=TRUE,"",'5 a 20 Mediana'!I199)</f>
        <v>2.1.3.1</v>
      </c>
      <c r="I254" s="198"/>
      <c r="L254"/>
      <c r="M254" s="6"/>
      <c r="N254" s="6"/>
      <c r="O254" s="6"/>
      <c r="P254" s="6"/>
      <c r="Q254" s="6"/>
      <c r="R254" s="6"/>
      <c r="S254" s="6"/>
      <c r="T254" s="6"/>
      <c r="U254" s="6"/>
    </row>
    <row r="255" spans="1:21" s="1" customFormat="1" ht="55.5" customHeight="1" x14ac:dyDescent="0.25">
      <c r="A255" s="929" t="str">
        <f>IF('5 a 20 Mediana'!V200=TRUE,"",'5 a 20 Mediana'!J200)</f>
        <v xml:space="preserve">Métodos para establecer diferentes tipos de planeación en función del horizonte de tiempo, entre las cuales se consideran la planeación estratégica, operativa y presupuestaria, y alineación de la planeación operativa con los objetivos estratégicos </v>
      </c>
      <c r="B255" s="929"/>
      <c r="C255" s="929"/>
      <c r="D255" s="929"/>
      <c r="E255" s="597" t="str">
        <f t="shared" si="18"/>
        <v>2.1.3.1</v>
      </c>
      <c r="F255" s="200" t="str">
        <f>IF('5 a 20 Mediana'!V200=TRUE,"",'5 a 20 Mediana'!I200)</f>
        <v>2.1.3.1.A</v>
      </c>
      <c r="I255" s="198"/>
      <c r="L255"/>
      <c r="M255" s="6"/>
      <c r="N255" s="6"/>
      <c r="O255" s="6"/>
      <c r="P255" s="6"/>
      <c r="Q255" s="6"/>
      <c r="R255" s="6"/>
      <c r="S255" s="6"/>
      <c r="T255" s="6"/>
      <c r="U255" s="6"/>
    </row>
    <row r="256" spans="1:21" ht="45" customHeight="1" x14ac:dyDescent="0.25">
      <c r="A256" s="929" t="str">
        <f>IF('5 a 20 Mediana'!V201=TRUE,"",'5 a 20 Mediana'!J201)</f>
        <v>Técnicas para elaborar proyecciones financieras (ventas, participación de mercado, estados financieros, etc.)</v>
      </c>
      <c r="B256" s="929"/>
      <c r="C256" s="929"/>
      <c r="D256" s="929"/>
      <c r="E256" s="597" t="str">
        <f t="shared" si="18"/>
        <v>2.1.3.1</v>
      </c>
      <c r="F256" s="200" t="str">
        <f>IF('5 a 20 Mediana'!V201=TRUE,"",'5 a 20 Mediana'!I201)</f>
        <v>2.1.3.1.B</v>
      </c>
    </row>
    <row r="257" spans="1:6" ht="45" customHeight="1" x14ac:dyDescent="0.25">
      <c r="A257" s="929" t="str">
        <f>IF('5 a 20 Mediana'!V202=TRUE,"",'5 a 20 Mediana'!J202)</f>
        <v>Mecanismo de corrección de desviaciones para asegurar que las actividades se realizan en acuerdo con las políticas de la empresa y los objetivos de control establecidos</v>
      </c>
      <c r="B257" s="929"/>
      <c r="C257" s="929"/>
      <c r="D257" s="929"/>
      <c r="E257" s="597" t="str">
        <f t="shared" si="18"/>
        <v>2.1.3.1</v>
      </c>
      <c r="F257" s="200" t="str">
        <f>IF('5 a 20 Mediana'!V202=TRUE,"",'5 a 20 Mediana'!I202)</f>
        <v>2.1.3.1.C</v>
      </c>
    </row>
    <row r="258" spans="1:6" ht="66" customHeight="1" x14ac:dyDescent="0.25">
      <c r="A258" s="929" t="str">
        <f>IF('5 a 20 Mediana'!V203=TRUE,"",'5 a 20 Mediana'!J203)</f>
        <v>Determinación de niveles de control para asegurar la coherencia del sistema de control con la estrategia y estructura organizacional mediante un control de gestión estratégico, operativo y táctico (actividades estratégicas, gestión presupuestaria y contabilidad analítica)</v>
      </c>
      <c r="B258" s="929"/>
      <c r="C258" s="929"/>
      <c r="D258" s="929"/>
      <c r="E258" s="597" t="str">
        <f t="shared" si="18"/>
        <v>2.1.3.1</v>
      </c>
      <c r="F258" s="200" t="str">
        <f>IF('5 a 20 Mediana'!V203=TRUE,"",'5 a 20 Mediana'!I203)</f>
        <v>2.1.3.1.D</v>
      </c>
    </row>
    <row r="259" spans="1:6" ht="57" customHeight="1" x14ac:dyDescent="0.25">
      <c r="A259" s="929" t="str">
        <f>IF('5 a 20 Mediana'!V204=TRUE,"",'5 a 20 Mediana'!J204)</f>
        <v>Planes para integrar las normas y reglas de aplicación del control de gestión de tal forma que proporcionen una seguridad razonable a la Dirección y al Consejo de Administración sobre la validez de los reportes de gestión</v>
      </c>
      <c r="B259" s="929"/>
      <c r="C259" s="929"/>
      <c r="D259" s="929"/>
      <c r="E259" s="597" t="str">
        <f t="shared" ref="E259:E312" si="28">MID(F259,1,7)</f>
        <v>2.1.3.1</v>
      </c>
      <c r="F259" s="200" t="str">
        <f>IF('5 a 20 Mediana'!V204=TRUE,"",'5 a 20 Mediana'!I204)</f>
        <v>2.1.3.1.E</v>
      </c>
    </row>
    <row r="260" spans="1:6" ht="50.25" customHeight="1" x14ac:dyDescent="0.25">
      <c r="A260" s="721" t="str">
        <f>IF('5 a 20 Mediana'!V205=TRUE,"",'5 a 20 Mediana'!J205)</f>
        <v>Revisa las actividades desarrolladas en el proceso, analiza la información generada y mediante indicadores de resultados, evalúa el nivel de cumplimiento de su proceso de planeación y control de gestión financiera</v>
      </c>
      <c r="B260" s="721"/>
      <c r="C260" s="721"/>
      <c r="D260" s="721"/>
      <c r="E260" s="597" t="str">
        <f t="shared" si="28"/>
        <v>2.1.3.2</v>
      </c>
      <c r="F260" s="200" t="str">
        <f>IF('5 a 20 Mediana'!V205=TRUE,"",'5 a 20 Mediana'!I205)</f>
        <v>2.1.3.2</v>
      </c>
    </row>
    <row r="261" spans="1:6" ht="50.25" customHeight="1" x14ac:dyDescent="0.25">
      <c r="A261" s="721" t="str">
        <f>IF('5 a 20 Mediana'!V206=TRUE,"",'5 a 20 Mediana'!J206)</f>
        <v>Su proceso de planeación y control de gestión financiera se encuentra automatizado a través de herramientas que le permitan:</v>
      </c>
      <c r="B261" s="721"/>
      <c r="C261" s="721"/>
      <c r="D261" s="721"/>
      <c r="E261" s="597" t="str">
        <f t="shared" ref="E261" si="29">MID(F261,1,7)</f>
        <v>2.1.4.1</v>
      </c>
      <c r="F261" s="200" t="str">
        <f>IF('5 a 20 Mediana'!V206=TRUE,"",'5 a 20 Mediana'!I206)</f>
        <v>2.1.4.1</v>
      </c>
    </row>
    <row r="262" spans="1:6" ht="54" customHeight="1" x14ac:dyDescent="0.25">
      <c r="A262" s="929" t="str">
        <f>IF('5 a 20 Mediana'!V207=TRUE,"",'5 a 20 Mediana'!J207)</f>
        <v xml:space="preserve">Utilizar las siguientes razones financieras como herramienta de proyección: liquidez, rentabilidad, endeudamiento, administración de activos, tasa de crecimiento, análisis del punto de equilibrio y determinación de la estructura financiera óptima </v>
      </c>
      <c r="B262" s="929"/>
      <c r="C262" s="929"/>
      <c r="D262" s="929"/>
      <c r="E262" s="597" t="str">
        <f t="shared" si="28"/>
        <v>2.1.4.1</v>
      </c>
      <c r="F262" s="200" t="str">
        <f>IF('5 a 20 Mediana'!V207=TRUE,"",'5 a 20 Mediana'!I207)</f>
        <v>2.1.4.1.A</v>
      </c>
    </row>
    <row r="263" spans="1:6" ht="45" customHeight="1" x14ac:dyDescent="0.25">
      <c r="A263" s="929" t="str">
        <f>IF('5 a 20 Mediana'!V208=TRUE,"",'5 a 20 Mediana'!J208)</f>
        <v>Realizar presupuestos operativos (ingresos presupuestados) y financieros (balance presupuestado y presupuestado de flujo de caja)</v>
      </c>
      <c r="B263" s="929"/>
      <c r="C263" s="929"/>
      <c r="D263" s="929"/>
      <c r="E263" s="597" t="str">
        <f t="shared" si="28"/>
        <v>2.1.4.1</v>
      </c>
      <c r="F263" s="200" t="str">
        <f>IF('5 a 20 Mediana'!V208=TRUE,"",'5 a 20 Mediana'!I208)</f>
        <v>2.1.4.1.B</v>
      </c>
    </row>
    <row r="264" spans="1:6" x14ac:dyDescent="0.25">
      <c r="A264" s="725" t="str">
        <f>IF('5 a 20 Mediana'!V210=TRUE,"",'5 a 20 Mediana'!J210)</f>
        <v>2.2 Administración del Capital de Trabajo</v>
      </c>
      <c r="B264" s="725"/>
      <c r="C264" s="725"/>
      <c r="D264" s="725"/>
      <c r="E264" s="597" t="str">
        <f t="shared" si="28"/>
        <v/>
      </c>
    </row>
    <row r="265" spans="1:6" ht="63" customHeight="1" x14ac:dyDescent="0.25">
      <c r="A265" s="721" t="str">
        <f>IF('5 a 20 Mediana'!V215=TRUE,"",'5 a 20 Mediana'!J215)</f>
        <v>El proceso de Administración del Capital de Trabajo se realiza de forma funcional, conforme va operando la empresa y van desarrollándose los  proyectos y/o servicios. Existen registros donde se determina el nivel de liquidez de la empresa.</v>
      </c>
      <c r="B265" s="721"/>
      <c r="C265" s="721"/>
      <c r="D265" s="721"/>
      <c r="E265" s="597" t="str">
        <f t="shared" si="28"/>
        <v>2.2.1.1</v>
      </c>
      <c r="F265" s="200" t="str">
        <f>IF('5 a 20 Mediana'!V215=TRUE,"",'5 a 20 Mediana'!I215)</f>
        <v>2.2.1.1</v>
      </c>
    </row>
    <row r="266" spans="1:6" ht="64.5" customHeight="1" x14ac:dyDescent="0.25">
      <c r="A266" s="721" t="str">
        <f>IF('5 a 20 Mediana'!V216=TRUE,"",'5 a 20 Mediana'!J216)</f>
        <v>Además, el capital de trabajo se financia con una orientación pragmática, en función de los recursos disponibles en la empresa y de las deudas que se contraen. Existen registros de los financiamientos utilizados para operar, tales como la tesorería o los préstamos otorgados (clientes, proveedores, créditos bancarios).</v>
      </c>
      <c r="B266" s="721"/>
      <c r="C266" s="721"/>
      <c r="D266" s="721"/>
      <c r="E266" s="597" t="str">
        <f t="shared" si="28"/>
        <v>2.2.1.2</v>
      </c>
      <c r="F266" s="200" t="str">
        <f>IF('5 a 20 Mediana'!V216=TRUE,"",'5 a 20 Mediana'!I216)</f>
        <v>2.2.1.2</v>
      </c>
    </row>
    <row r="267" spans="1:6" ht="45" customHeight="1" x14ac:dyDescent="0.25">
      <c r="A267" s="721" t="str">
        <f>IF('5 a 20 Mediana'!V217=TRUE,"",'5 a 20 Mediana'!J217)</f>
        <v>El proceso de Administración del Capital de Trabajo en la empresa de TI está estructurado a través de los aspectos siguientes:</v>
      </c>
      <c r="B267" s="721"/>
      <c r="C267" s="721"/>
      <c r="D267" s="721"/>
      <c r="E267" s="597" t="str">
        <f t="shared" ref="E267" si="30">MID(F267,1,7)</f>
        <v>2.2.2.1</v>
      </c>
      <c r="F267" s="200" t="str">
        <f>IF('5 a 20 Mediana'!V217=TRUE,"",'5 a 20 Mediana'!I217)</f>
        <v>2.2.2.1</v>
      </c>
    </row>
    <row r="268" spans="1:6" ht="45" customHeight="1" x14ac:dyDescent="0.25">
      <c r="A268" s="929" t="str">
        <f>IF('5 a 20 Mediana'!V218=TRUE,"",'5 a 20 Mediana'!J218)</f>
        <v>Elaboración de un Plan de Administración del Efectivo y Valores Negociables con fines a asegurar saldos adecuados de efectivo</v>
      </c>
      <c r="B268" s="929"/>
      <c r="C268" s="929"/>
      <c r="D268" s="929"/>
      <c r="E268" s="597" t="str">
        <f t="shared" si="28"/>
        <v>2.2.2.1</v>
      </c>
      <c r="F268" s="200" t="str">
        <f>IF('5 a 20 Mediana'!V218=TRUE,"",'5 a 20 Mediana'!I218)</f>
        <v>2.2.2.1.A</v>
      </c>
    </row>
    <row r="269" spans="1:6" ht="45" customHeight="1" x14ac:dyDescent="0.25">
      <c r="A269" s="929" t="str">
        <f>IF('5 a 20 Mediana'!V219=TRUE,"",'5 a 20 Mediana'!J219)</f>
        <v>Definición de la política de capital de trabajo implementada por la empresa</v>
      </c>
      <c r="B269" s="929"/>
      <c r="C269" s="929"/>
      <c r="D269" s="929"/>
      <c r="E269" s="597" t="str">
        <f t="shared" si="28"/>
        <v>2.2.2.1</v>
      </c>
      <c r="F269" s="200" t="str">
        <f>IF('5 a 20 Mediana'!V219=TRUE,"",'5 a 20 Mediana'!I219)</f>
        <v>2.2.2.1.B</v>
      </c>
    </row>
    <row r="270" spans="1:6" ht="45" customHeight="1" x14ac:dyDescent="0.25">
      <c r="A270" s="929" t="str">
        <f>IF('5 a 20 Mediana'!V220=TRUE,"",'5 a 20 Mediana'!J220)</f>
        <v>Análisis del flujo de caja para detectar los problemas de liquidez, conocer la viabilidad de los proyectos y la rentabilidad de la empresa</v>
      </c>
      <c r="B270" s="929"/>
      <c r="C270" s="929"/>
      <c r="D270" s="929"/>
      <c r="E270" s="597" t="str">
        <f t="shared" si="28"/>
        <v>2.2.2.1</v>
      </c>
      <c r="F270" s="200" t="str">
        <f>IF('5 a 20 Mediana'!V220=TRUE,"",'5 a 20 Mediana'!I220)</f>
        <v>2.2.2.1.C</v>
      </c>
    </row>
    <row r="271" spans="1:6" ht="55.5" customHeight="1" x14ac:dyDescent="0.25">
      <c r="A271" s="929" t="str">
        <f>IF('5 a 20 Mediana'!V221=TRUE,"",'5 a 20 Mediana'!J221)</f>
        <v>Determinación de la forma en la que se puedan incrementar las entradas y reducir las salidas de efectivo en términos de volumen y frecuencia para alinear el ciclo operativo con el ciclo de caja</v>
      </c>
      <c r="B271" s="929"/>
      <c r="C271" s="929"/>
      <c r="D271" s="929"/>
      <c r="E271" s="597" t="str">
        <f t="shared" si="28"/>
        <v>2.2.2.1</v>
      </c>
      <c r="F271" s="200" t="str">
        <f>IF('5 a 20 Mediana'!V221=TRUE,"",'5 a 20 Mediana'!I221)</f>
        <v>2.2.2.1.D</v>
      </c>
    </row>
    <row r="272" spans="1:6" ht="43.5" customHeight="1" x14ac:dyDescent="0.25">
      <c r="A272" s="721" t="str">
        <f>IF('5 a 20 Mediana'!V222=TRUE,"",'5 a 20 Mediana'!J222)</f>
        <v>Todos éstos aspectos se encuentran formalmente documentados a través de:</v>
      </c>
      <c r="B272" s="721"/>
      <c r="C272" s="721"/>
      <c r="D272" s="721"/>
      <c r="E272" s="597" t="str">
        <f t="shared" ref="E272" si="31">MID(F272,1,7)</f>
        <v>2.2.2.2</v>
      </c>
      <c r="F272" s="200" t="str">
        <f>IF('5 a 20 Mediana'!V222=TRUE,"",'5 a 20 Mediana'!I222)</f>
        <v>2.2.2.2</v>
      </c>
    </row>
    <row r="273" spans="1:6" ht="45" customHeight="1" x14ac:dyDescent="0.25">
      <c r="A273" s="929" t="str">
        <f>IF('5 a 20 Mediana'!V223=TRUE,"",'5 a 20 Mediana'!J223)</f>
        <v>Un Manual de procedimientos para la Tesorería</v>
      </c>
      <c r="B273" s="929"/>
      <c r="C273" s="929"/>
      <c r="D273" s="929"/>
      <c r="E273" s="597" t="str">
        <f t="shared" si="28"/>
        <v>2.2.2.2</v>
      </c>
      <c r="F273" s="200" t="str">
        <f>IF('5 a 20 Mediana'!V223=TRUE,"",'5 a 20 Mediana'!I223)</f>
        <v>2.2.2.2.A</v>
      </c>
    </row>
    <row r="274" spans="1:6" ht="45" customHeight="1" x14ac:dyDescent="0.25">
      <c r="A274" s="721" t="str">
        <f>IF('5 a 20 Mediana'!V224=TRUE,"",'5 a 20 Mediana'!J224)</f>
        <v>La empresa desarrolla modelos y metodologías que le permitan maximizar la eficacia de su proceso de Administración del Capital de Trabajo, tales como:</v>
      </c>
      <c r="B274" s="721"/>
      <c r="C274" s="721"/>
      <c r="D274" s="721"/>
      <c r="E274" s="597" t="str">
        <f t="shared" ref="E274" si="32">MID(F274,1,7)</f>
        <v>2.2.3.1</v>
      </c>
      <c r="F274" s="200" t="str">
        <f>IF('5 a 20 Mediana'!V224=TRUE,"",'5 a 20 Mediana'!I224)</f>
        <v>2.2.3.1</v>
      </c>
    </row>
    <row r="275" spans="1:6" ht="45" customHeight="1" x14ac:dyDescent="0.25">
      <c r="A275" s="812" t="str">
        <f>IF('5 a 20 Mediana'!V225=TRUE,"",'5 a 20 Mediana'!J225)</f>
        <v xml:space="preserve">Análisis de la estructura del Capital de Trabajo: </v>
      </c>
      <c r="B275" s="812"/>
      <c r="C275" s="812"/>
      <c r="D275" s="812"/>
      <c r="E275" s="597"/>
      <c r="F275" s="200">
        <f>IF('5 a 20 Mediana'!V225=TRUE,"",'5 a 20 Mediana'!I225)</f>
        <v>0</v>
      </c>
    </row>
    <row r="276" spans="1:6" ht="45" customHeight="1" x14ac:dyDescent="0.25">
      <c r="A276" s="929" t="str">
        <f>IF('5 a 20 Mediana'!V226=TRUE,"",'5 a 20 Mediana'!J226)</f>
        <v>Procesos de Gestión de la Tesorería, mediante los cuales se determina el saldo de efectivo mínimo, se realizan cobros y pagos de forma eficiente y se invierten los excedentes</v>
      </c>
      <c r="B276" s="929"/>
      <c r="C276" s="929"/>
      <c r="D276" s="929"/>
      <c r="E276" s="597" t="str">
        <f t="shared" si="28"/>
        <v>2.2.3.1</v>
      </c>
      <c r="F276" s="200" t="str">
        <f>IF('5 a 20 Mediana'!V226=TRUE,"",'5 a 20 Mediana'!I226)</f>
        <v>2.2.3.1.A</v>
      </c>
    </row>
    <row r="277" spans="1:6" ht="55.5" customHeight="1" x14ac:dyDescent="0.25">
      <c r="A277" s="929" t="str">
        <f>IF('5 a 20 Mediana'!V227=TRUE,"",'5 a 20 Mediana'!J227)</f>
        <v xml:space="preserve">Estudio de calidad de la cartera mediante un análisis de la estructura de clientes (número, repartición en ventas y nivel de dependencia de los clientes), así como su categoría (triple A, etc.) renombre y recurrencia   </v>
      </c>
      <c r="B277" s="929"/>
      <c r="C277" s="929"/>
      <c r="D277" s="929"/>
      <c r="E277" s="597" t="str">
        <f t="shared" si="28"/>
        <v>2.2.3.1</v>
      </c>
      <c r="F277" s="200" t="str">
        <f>IF('5 a 20 Mediana'!V227=TRUE,"",'5 a 20 Mediana'!I227)</f>
        <v>2.2.3.1.B</v>
      </c>
    </row>
    <row r="278" spans="1:6" ht="67.5" customHeight="1" x14ac:dyDescent="0.25">
      <c r="A278" s="929" t="str">
        <f>IF('5 a 20 Mediana'!V228=TRUE,"",'5 a 20 Mediana'!J228)</f>
        <v>Análisis de la relación con los proveedores para determinar la posición competitiva de la empresa (presiones en los precios, cantidades ofertadas, plazos de pago) así como su estructura (número, repartición en compras, nivel de dependencia) y calidad de las referencias comerciales con los proveedores</v>
      </c>
      <c r="B278" s="929"/>
      <c r="C278" s="929"/>
      <c r="D278" s="929"/>
      <c r="E278" s="597" t="str">
        <f t="shared" si="28"/>
        <v>2.2.3.1</v>
      </c>
      <c r="F278" s="200" t="str">
        <f>IF('5 a 20 Mediana'!V228=TRUE,"",'5 a 20 Mediana'!I228)</f>
        <v>2.2.3.1.C</v>
      </c>
    </row>
    <row r="279" spans="1:6" ht="54.75" customHeight="1" x14ac:dyDescent="0.25">
      <c r="A279" s="929" t="str">
        <f>IF('5 a 20 Mediana'!V229=TRUE,"",'5 a 20 Mediana'!J229)</f>
        <v xml:space="preserve">Políticas y procedimientos de Gestión de Créditos, las cuales permiten definir las políticas de cobro, determinar los términos de venta y el monto óptimo de crédito a otorgar a la cartera
</v>
      </c>
      <c r="B279" s="929"/>
      <c r="C279" s="929"/>
      <c r="D279" s="929"/>
      <c r="E279" s="597" t="str">
        <f t="shared" si="28"/>
        <v>2.2.3.1</v>
      </c>
      <c r="F279" s="200" t="str">
        <f>IF('5 a 20 Mediana'!V229=TRUE,"",'5 a 20 Mediana'!I229)</f>
        <v>2.2.3.1.D</v>
      </c>
    </row>
    <row r="280" spans="1:6" ht="80.25" customHeight="1" x14ac:dyDescent="0.25">
      <c r="A280" s="929" t="str">
        <f>IF('5 a 20 Mediana'!V230=TRUE,"",'5 a 20 Mediana'!J230)</f>
        <v xml:space="preserve">Procesos de Gestión del Portafolio de Inversión para administrar la relación costo/rendimiento de los proyectos relacionados con el capital de trabajo, comprobar que las inversiones y servicios de TI actuales estén alineados con las metas y los objetivos estratégicos, optimizar el rendimiento del portafolio de servicios, y proponer ajustes si fuese necesario
</v>
      </c>
      <c r="B280" s="929"/>
      <c r="C280" s="929"/>
      <c r="D280" s="929"/>
      <c r="E280" s="597" t="str">
        <f t="shared" si="28"/>
        <v>2.2.3.1</v>
      </c>
      <c r="F280" s="200" t="str">
        <f>IF('5 a 20 Mediana'!V230=TRUE,"",'5 a 20 Mediana'!I230)</f>
        <v>2.2.3.1.E</v>
      </c>
    </row>
    <row r="281" spans="1:6" ht="43.5" customHeight="1" x14ac:dyDescent="0.25">
      <c r="A281" s="812" t="str">
        <f>IF('5 a 20 Mediana'!V231=TRUE,"",'5 a 20 Mediana'!J231)</f>
        <v>Estrategias de previsión, análisis y diferenciación de los planes de financiamiento:</v>
      </c>
      <c r="B281" s="812"/>
      <c r="C281" s="812"/>
      <c r="D281" s="812"/>
      <c r="E281" s="597"/>
      <c r="F281" s="200">
        <f>IF('5 a 20 Mediana'!V231=TRUE,"",'5 a 20 Mediana'!I231)</f>
        <v>0</v>
      </c>
    </row>
    <row r="282" spans="1:6" ht="45" customHeight="1" x14ac:dyDescent="0.25">
      <c r="A282" s="929" t="str">
        <f>IF('5 a 20 Mediana'!V232=TRUE,"",'5 a 20 Mediana'!J232)</f>
        <v>Estrategias de gestión de pasivos circulantes, mediante las cuales se analizan las formas de financiamiento disponibles, ya sea espontáneo o no espontáneo</v>
      </c>
      <c r="B282" s="929"/>
      <c r="C282" s="929"/>
      <c r="D282" s="929"/>
      <c r="E282" s="597" t="str">
        <f t="shared" si="28"/>
        <v>2.2.3.1</v>
      </c>
      <c r="F282" s="200" t="str">
        <f>IF('5 a 20 Mediana'!V232=TRUE,"",'5 a 20 Mediana'!I232)</f>
        <v>2.2.3.1.F</v>
      </c>
    </row>
    <row r="283" spans="1:6" ht="45" customHeight="1" x14ac:dyDescent="0.25">
      <c r="A283" s="929" t="str">
        <f>IF('5 a 20 Mediana'!V233=TRUE,"",'5 a 20 Mediana'!J233)</f>
        <v>Análisis de la eficiencia en la administración de activos mediante el índice de rotación de activos, días de cartera, proveedores y del ciclo financiero</v>
      </c>
      <c r="B283" s="929"/>
      <c r="C283" s="929"/>
      <c r="D283" s="929"/>
      <c r="E283" s="597" t="str">
        <f t="shared" si="28"/>
        <v>2.2.3.1</v>
      </c>
      <c r="F283" s="200" t="str">
        <f>IF('5 a 20 Mediana'!V233=TRUE,"",'5 a 20 Mediana'!I233)</f>
        <v>2.2.3.1.G</v>
      </c>
    </row>
    <row r="284" spans="1:6" ht="48" customHeight="1" x14ac:dyDescent="0.25">
      <c r="A284" s="929" t="str">
        <f>IF('5 a 20 Mediana'!V234=TRUE,"",'5 a 20 Mediana'!J234)</f>
        <v>Realización de proyecciones de inversiones pre-operativas y operativas para apreciar el periodo de realización y la estructura de dichas inversiones</v>
      </c>
      <c r="B284" s="929"/>
      <c r="C284" s="929"/>
      <c r="D284" s="929"/>
      <c r="E284" s="597" t="str">
        <f t="shared" si="28"/>
        <v>2.2.3.1</v>
      </c>
      <c r="F284" s="200" t="str">
        <f>IF('5 a 20 Mediana'!V234=TRUE,"",'5 a 20 Mediana'!I234)</f>
        <v>2.2.3.1.H</v>
      </c>
    </row>
    <row r="285" spans="1:6" ht="61.5" customHeight="1" x14ac:dyDescent="0.25">
      <c r="A285" s="721" t="str">
        <f>IF('5 a 20 Mediana'!V235=TRUE,"",'5 a 20 Mediana'!J235)</f>
        <v>Revisa las actividades desarrolladas en el proceso, analiza la información generada y mediante indicadores de resultados, evalúa el nivel de cumplimiento del proceso de administración del capital</v>
      </c>
      <c r="B285" s="721"/>
      <c r="C285" s="721"/>
      <c r="D285" s="721"/>
      <c r="E285" s="597" t="str">
        <f t="shared" si="28"/>
        <v>2.2.3.2</v>
      </c>
      <c r="F285" s="200" t="str">
        <f>IF('5 a 20 Mediana'!V235=TRUE,"",'5 a 20 Mediana'!I235)</f>
        <v>2.2.3.2</v>
      </c>
    </row>
    <row r="286" spans="1:6" ht="61.5" customHeight="1" x14ac:dyDescent="0.25">
      <c r="A286" s="721" t="str">
        <f>IF('5 a 20 Mediana'!V236=TRUE,"",'5 a 20 Mediana'!J236)</f>
        <v>Su proceso de Administración del Capital de Trabajo se encuentra automatizado a través de herramientas que le permitan:</v>
      </c>
      <c r="B286" s="721"/>
      <c r="C286" s="721"/>
      <c r="D286" s="721"/>
      <c r="E286" s="597" t="str">
        <f t="shared" si="28"/>
        <v>2.2.4.1</v>
      </c>
      <c r="F286" s="200" t="str">
        <f>IF('5 a 20 Mediana'!V236=TRUE,"",'5 a 20 Mediana'!I236)</f>
        <v>2.2.4.1</v>
      </c>
    </row>
    <row r="287" spans="1:6" ht="44.25" customHeight="1" x14ac:dyDescent="0.25">
      <c r="A287" s="812" t="str">
        <f>IF('5 a 20 Mediana'!V237=TRUE,"",'5 a 20 Mediana'!J237)</f>
        <v>Contar con una función de gestión del portafolio de inversión, encargada de:</v>
      </c>
      <c r="B287" s="812"/>
      <c r="C287" s="812"/>
      <c r="D287" s="812"/>
      <c r="E287" s="597"/>
      <c r="F287" s="200">
        <f>IF('5 a 20 Mediana'!V237=TRUE,"",'5 a 20 Mediana'!I237)</f>
        <v>0</v>
      </c>
    </row>
    <row r="288" spans="1:6" ht="45" customHeight="1" x14ac:dyDescent="0.25">
      <c r="A288" s="929" t="str">
        <f>IF('5 a 20 Mediana'!V238=TRUE,"",'5 a 20 Mediana'!J238)</f>
        <v>Optimizar la gestión de sus proyectos al incrementar la rentabilidad de las inversiones</v>
      </c>
      <c r="B288" s="929"/>
      <c r="C288" s="929"/>
      <c r="D288" s="929"/>
      <c r="E288" s="597" t="str">
        <f t="shared" si="28"/>
        <v>2.2.4.1</v>
      </c>
      <c r="F288" s="200" t="str">
        <f>IF('5 a 20 Mediana'!V238=TRUE,"",'5 a 20 Mediana'!I238)</f>
        <v>2.2.4.1.A</v>
      </c>
    </row>
    <row r="289" spans="1:6" ht="45" customHeight="1" x14ac:dyDescent="0.25">
      <c r="A289" s="929" t="str">
        <f>IF('5 a 20 Mediana'!V239=TRUE,"",'5 a 20 Mediana'!J239)</f>
        <v>Evaluar los casos de negocio y priorizarlos ante la asignación de recursos</v>
      </c>
      <c r="B289" s="929"/>
      <c r="C289" s="929"/>
      <c r="D289" s="929"/>
      <c r="E289" s="597" t="str">
        <f t="shared" si="28"/>
        <v>2.2.4.1</v>
      </c>
      <c r="F289" s="200" t="str">
        <f>IF('5 a 20 Mediana'!V239=TRUE,"",'5 a 20 Mediana'!I239)</f>
        <v>2.2.4.1.B</v>
      </c>
    </row>
    <row r="290" spans="1:6" ht="45" customHeight="1" x14ac:dyDescent="0.25">
      <c r="A290" s="929" t="str">
        <f>IF('5 a 20 Mediana'!V240=TRUE,"",'5 a 20 Mediana'!J240)</f>
        <v>Realizar un análisis exhaustivo y preciso del rendimiento de las inversiones efectuadas en el portafolio de servicios o proyectos</v>
      </c>
      <c r="B290" s="929"/>
      <c r="C290" s="929"/>
      <c r="D290" s="929"/>
      <c r="E290" s="597" t="str">
        <f t="shared" si="28"/>
        <v>2.2.4.1</v>
      </c>
      <c r="F290" s="200" t="str">
        <f>IF('5 a 20 Mediana'!V240=TRUE,"",'5 a 20 Mediana'!I240)</f>
        <v>2.2.4.1.C</v>
      </c>
    </row>
    <row r="291" spans="1:6" ht="45" customHeight="1" x14ac:dyDescent="0.25">
      <c r="A291" s="812" t="str">
        <f>IF('5 a 20 Mediana'!V241=TRUE,"",'5 a 20 Mediana'!J241)</f>
        <v>Contar con un software de administración financiera para:</v>
      </c>
      <c r="B291" s="812"/>
      <c r="C291" s="812"/>
      <c r="D291" s="812"/>
      <c r="E291" s="597"/>
      <c r="F291" s="200">
        <f>IF('5 a 20 Mediana'!V241=TRUE,"",'5 a 20 Mediana'!I241)</f>
        <v>0</v>
      </c>
    </row>
    <row r="292" spans="1:6" ht="45" customHeight="1" x14ac:dyDescent="0.25">
      <c r="A292" s="929" t="str">
        <f>IF('5 a 20 Mediana'!V242=TRUE,"",'5 a 20 Mediana'!J242)</f>
        <v>Generar informes sobre la cartera vencida y la morosidad de los clientes de la empresa</v>
      </c>
      <c r="B292" s="929"/>
      <c r="C292" s="929"/>
      <c r="D292" s="929"/>
      <c r="E292" s="597" t="str">
        <f t="shared" si="28"/>
        <v>2.2.4.1</v>
      </c>
      <c r="F292" s="200" t="str">
        <f>IF('5 a 20 Mediana'!V242=TRUE,"",'5 a 20 Mediana'!I242)</f>
        <v>2.2.4.1.E</v>
      </c>
    </row>
    <row r="293" spans="1:6" ht="45" customHeight="1" x14ac:dyDescent="0.25">
      <c r="A293" s="929" t="str">
        <f>IF('5 a 20 Mediana'!V243=TRUE,"",'5 a 20 Mediana'!J243)</f>
        <v>Llevar un control sobre su ciclo financiero y definir plazos máximos de crédito orientados a la reducción del periodo de cobranza</v>
      </c>
      <c r="B293" s="929"/>
      <c r="C293" s="929"/>
      <c r="D293" s="929"/>
      <c r="E293" s="597" t="str">
        <f t="shared" si="28"/>
        <v>2.2.4.1</v>
      </c>
      <c r="F293" s="200" t="str">
        <f>IF('5 a 20 Mediana'!V243=TRUE,"",'5 a 20 Mediana'!I243)</f>
        <v>2.2.4.1.F</v>
      </c>
    </row>
    <row r="294" spans="1:6" ht="45" customHeight="1" x14ac:dyDescent="0.25">
      <c r="A294" s="929" t="str">
        <f>IF('5 a 20 Mediana'!V244=TRUE,"",'5 a 20 Mediana'!J244)</f>
        <v>Administrar los impuestos por acreditar y por pagar de forma óptima</v>
      </c>
      <c r="B294" s="929"/>
      <c r="C294" s="929"/>
      <c r="D294" s="929"/>
      <c r="E294" s="597" t="str">
        <f t="shared" si="28"/>
        <v>2.2.4.1</v>
      </c>
      <c r="F294" s="200" t="str">
        <f>IF('5 a 20 Mediana'!V244=TRUE,"",'5 a 20 Mediana'!I244)</f>
        <v>2.2.4.1.G</v>
      </c>
    </row>
    <row r="295" spans="1:6" ht="45" customHeight="1" x14ac:dyDescent="0.25">
      <c r="A295" s="929" t="str">
        <f>IF('5 a 20 Mediana'!V245=TRUE,"",'5 a 20 Mediana'!J245)</f>
        <v>Administrar la nómina de forma eficaz e integrarla como elemento esencial de la administración del capital de trabajo</v>
      </c>
      <c r="B295" s="929"/>
      <c r="C295" s="929"/>
      <c r="D295" s="929"/>
      <c r="E295" s="597" t="str">
        <f t="shared" si="28"/>
        <v>2.2.4.1</v>
      </c>
      <c r="F295" s="200" t="str">
        <f>IF('5 a 20 Mediana'!V245=TRUE,"",'5 a 20 Mediana'!I245)</f>
        <v>2.2.4.1.H</v>
      </c>
    </row>
    <row r="296" spans="1:6" ht="45" customHeight="1" x14ac:dyDescent="0.25">
      <c r="A296" s="721" t="str">
        <f>IF('5 a 20 Mediana'!V246=TRUE,"",'5 a 20 Mediana'!J246)</f>
        <v>Conoce la efectividad del proceso  ya que cuenta con indicadores de desempeño  que en conjunto muestran lo siguiente:</v>
      </c>
      <c r="B296" s="721"/>
      <c r="C296" s="721"/>
      <c r="D296" s="721"/>
      <c r="E296" s="597" t="str">
        <f t="shared" ref="E296" si="33">MID(F296,1,7)</f>
        <v>2.2.4.2</v>
      </c>
      <c r="F296" s="200" t="str">
        <f>IF('5 a 20 Mediana'!V246=TRUE,"",'5 a 20 Mediana'!I246)</f>
        <v>2.2.4.2</v>
      </c>
    </row>
    <row r="297" spans="1:6" ht="45" customHeight="1" x14ac:dyDescent="0.25">
      <c r="A297" s="929" t="str">
        <f>IF('5 a 20 Mediana'!V247=TRUE,"",'5 a 20 Mediana'!J247)</f>
        <v>Mejor administración de la relación costo-rentabilidad en base al Portafolio de Inversión</v>
      </c>
      <c r="B297" s="929"/>
      <c r="C297" s="929"/>
      <c r="D297" s="929"/>
      <c r="E297" s="597" t="str">
        <f t="shared" si="28"/>
        <v>2.2.4.2</v>
      </c>
      <c r="F297" s="200" t="str">
        <f>IF('5 a 20 Mediana'!V247=TRUE,"",'5 a 20 Mediana'!I247)</f>
        <v>2.2.4.2.A</v>
      </c>
    </row>
    <row r="298" spans="1:6" ht="45" customHeight="1" x14ac:dyDescent="0.25">
      <c r="A298" s="929" t="str">
        <f>IF('5 a 20 Mediana'!V248=TRUE,"",'5 a 20 Mediana'!J248)</f>
        <v>Maximización de los activos y reducción del costo de los pasivos</v>
      </c>
      <c r="B298" s="929"/>
      <c r="C298" s="929"/>
      <c r="D298" s="929"/>
      <c r="E298" s="597" t="str">
        <f t="shared" si="28"/>
        <v>2.2.4.2</v>
      </c>
      <c r="F298" s="200" t="str">
        <f>IF('5 a 20 Mediana'!V248=TRUE,"",'5 a 20 Mediana'!I248)</f>
        <v>2.2.4.2.B</v>
      </c>
    </row>
    <row r="299" spans="1:6" ht="45" customHeight="1" x14ac:dyDescent="0.25">
      <c r="A299" s="929" t="str">
        <f>IF('5 a 20 Mediana'!V249=TRUE,"",'5 a 20 Mediana'!J249)</f>
        <v>Mayor efectividad en la gestión de las fuentes de financiamiento</v>
      </c>
      <c r="B299" s="929"/>
      <c r="C299" s="929"/>
      <c r="D299" s="929"/>
      <c r="E299" s="597" t="str">
        <f t="shared" si="28"/>
        <v>2.2.4.2</v>
      </c>
      <c r="F299" s="200" t="str">
        <f>IF('5 a 20 Mediana'!V249=TRUE,"",'5 a 20 Mediana'!I249)</f>
        <v>2.2.4.2.C</v>
      </c>
    </row>
    <row r="300" spans="1:6" ht="45" customHeight="1" x14ac:dyDescent="0.25">
      <c r="A300" s="929" t="str">
        <f>IF('5 a 20 Mediana'!V250=TRUE,"",'5 a 20 Mediana'!J250)</f>
        <v>Mejor adecuación entre la política financiera y el modelo de gestión de la empresa</v>
      </c>
      <c r="B300" s="929"/>
      <c r="C300" s="929"/>
      <c r="D300" s="929"/>
      <c r="E300" s="597" t="str">
        <f t="shared" si="28"/>
        <v>2.2.4.2</v>
      </c>
      <c r="F300" s="200" t="str">
        <f>IF('5 a 20 Mediana'!V250=TRUE,"",'5 a 20 Mediana'!I250)</f>
        <v>2.2.4.2.D</v>
      </c>
    </row>
    <row r="301" spans="1:6" x14ac:dyDescent="0.25">
      <c r="A301" s="725" t="str">
        <f>IF('5 a 20 Mediana'!V252=TRUE,"",'5 a 20 Mediana'!J252)</f>
        <v>2.3 Administración de Riesgos Financieros</v>
      </c>
      <c r="B301" s="725"/>
      <c r="C301" s="725"/>
      <c r="D301" s="725"/>
      <c r="E301" s="597" t="str">
        <f t="shared" si="28"/>
        <v/>
      </c>
    </row>
    <row r="302" spans="1:6" ht="52.5" customHeight="1" x14ac:dyDescent="0.25">
      <c r="A302" s="721" t="str">
        <f>IF('5 a 20 Mediana'!V257=TRUE,"",'5 a 20 Mediana'!J257)</f>
        <v>Existe un proceso de Gestión de Riesgos Financieros formal en la empresa, el cual está estructurado a través de lo siguiente:</v>
      </c>
      <c r="B302" s="721"/>
      <c r="C302" s="721"/>
      <c r="D302" s="721"/>
      <c r="E302" s="597" t="str">
        <f t="shared" ref="E302" si="34">MID(F302,1,7)</f>
        <v>2.3.2.1</v>
      </c>
      <c r="F302" s="200" t="str">
        <f>IF('5 a 20 Mediana'!V257=TRUE,"",'5 a 20 Mediana'!I257)</f>
        <v>2.3.2.1</v>
      </c>
    </row>
    <row r="303" spans="1:6" ht="53.25" customHeight="1" x14ac:dyDescent="0.25">
      <c r="A303" s="929" t="str">
        <f>IF('5 a 20 Mediana'!V258=TRUE,"",'5 a 20 Mediana'!J258)</f>
        <v>Implicación de la Administración en la elaboración de un marco de gestión de riesgos financieros que incluya una descripción de las actividades relacionadas con el proceso de administración de riesgos financieros</v>
      </c>
      <c r="B303" s="929"/>
      <c r="C303" s="929"/>
      <c r="D303" s="929"/>
      <c r="E303" s="597" t="str">
        <f t="shared" si="28"/>
        <v>2.3.2.1</v>
      </c>
      <c r="F303" s="200" t="str">
        <f>IF('5 a 20 Mediana'!V258=TRUE,"",'5 a 20 Mediana'!I258)</f>
        <v>2.3.2.1.A</v>
      </c>
    </row>
    <row r="304" spans="1:6" ht="45" customHeight="1" x14ac:dyDescent="0.25">
      <c r="A304" s="721" t="str">
        <f>IF('5 a 20 Mediana'!V259=TRUE,"",'5 a 20 Mediana'!J259)</f>
        <v>Todos éstos aspectos se encuentran formalmente documentados a través de un Manual de procedimientos y políticas para la Administración de Riesgos Financieros</v>
      </c>
      <c r="B304" s="721"/>
      <c r="C304" s="721"/>
      <c r="D304" s="721"/>
      <c r="E304" s="597" t="str">
        <f t="shared" si="28"/>
        <v>2.3.2.2</v>
      </c>
      <c r="F304" s="200" t="str">
        <f>IF('5 a 20 Mediana'!V259=TRUE,"",'5 a 20 Mediana'!I259)</f>
        <v>2.3.2.2</v>
      </c>
    </row>
    <row r="305" spans="1:6" ht="45" customHeight="1" x14ac:dyDescent="0.25">
      <c r="A305" s="721" t="str">
        <f>IF('5 a 20 Mediana'!V260=TRUE,"",'5 a 20 Mediana'!J260)</f>
        <v>Desarrolla modelos y metodologías que proporcionan evidencia de las actividades llevadas a cabo o los resultados obtenidos en el proceso, entre los que se encuentran:</v>
      </c>
      <c r="B305" s="721"/>
      <c r="C305" s="721"/>
      <c r="D305" s="721"/>
      <c r="E305" s="597" t="str">
        <f t="shared" ref="E305" si="35">MID(F305,1,7)</f>
        <v>2.3.3.1</v>
      </c>
      <c r="F305" s="200" t="str">
        <f>IF('5 a 20 Mediana'!V260=TRUE,"",'5 a 20 Mediana'!I260)</f>
        <v>2.3.3.1</v>
      </c>
    </row>
    <row r="306" spans="1:6" ht="45" customHeight="1" x14ac:dyDescent="0.25">
      <c r="A306" s="929" t="str">
        <f>IF('5 a 20 Mediana'!V261=TRUE,"",'5 a 20 Mediana'!J261)</f>
        <v>El análisis del tipo de riesgo que puede afectar las operaciones de la empresa en función de su actividad</v>
      </c>
      <c r="B306" s="929"/>
      <c r="C306" s="929"/>
      <c r="D306" s="929"/>
      <c r="E306" s="597" t="str">
        <f t="shared" si="28"/>
        <v>2.3.3.1</v>
      </c>
      <c r="F306" s="200" t="str">
        <f>IF('5 a 20 Mediana'!V261=TRUE,"",'5 a 20 Mediana'!I261)</f>
        <v>2.3.3.1.A</v>
      </c>
    </row>
    <row r="307" spans="1:6" ht="45" customHeight="1" x14ac:dyDescent="0.25">
      <c r="A307" s="929" t="str">
        <f>IF('5 a 20 Mediana'!V262=TRUE,"",'5 a 20 Mediana'!J262)</f>
        <v xml:space="preserve">Modelos de elaboración de mapas de procesos para establecer una priorización frente al riesgo financiero 
</v>
      </c>
      <c r="B307" s="929"/>
      <c r="C307" s="929"/>
      <c r="D307" s="929"/>
      <c r="E307" s="597" t="str">
        <f t="shared" si="28"/>
        <v>2.3.3.1</v>
      </c>
      <c r="F307" s="200" t="str">
        <f>IF('5 a 20 Mediana'!V262=TRUE,"",'5 a 20 Mediana'!I262)</f>
        <v>2.3.3.1.B</v>
      </c>
    </row>
    <row r="308" spans="1:6" ht="45" customHeight="1" x14ac:dyDescent="0.25">
      <c r="A308" s="929" t="str">
        <f>IF('5 a 20 Mediana'!V263=TRUE,"",'5 a 20 Mediana'!J263)</f>
        <v>Método del coeficiente Z Altman para determinar la probabilidad de quiebra de la empresa mediante la combinación de ratios financieros</v>
      </c>
      <c r="B308" s="929"/>
      <c r="C308" s="929"/>
      <c r="D308" s="929"/>
      <c r="E308" s="597" t="str">
        <f t="shared" si="28"/>
        <v>2.3.3.1</v>
      </c>
      <c r="F308" s="200" t="str">
        <f>IF('5 a 20 Mediana'!V263=TRUE,"",'5 a 20 Mediana'!I263)</f>
        <v>2.3.3.1.C</v>
      </c>
    </row>
    <row r="309" spans="1:6" ht="45" customHeight="1" x14ac:dyDescent="0.25">
      <c r="A309" s="929" t="str">
        <f>IF('5 a 20 Mediana'!V264=TRUE,"",'5 a 20 Mediana'!J264)</f>
        <v>Modelos de medición del riesgo financiero para estimar el nivel de exposición al riesgo y de severidad de la pérdida potencial para la empresa</v>
      </c>
      <c r="B309" s="929"/>
      <c r="C309" s="929"/>
      <c r="D309" s="929"/>
      <c r="E309" s="597" t="str">
        <f t="shared" si="28"/>
        <v>2.3.3.1</v>
      </c>
      <c r="F309" s="200" t="str">
        <f>IF('5 a 20 Mediana'!V264=TRUE,"",'5 a 20 Mediana'!I264)</f>
        <v>2.3.3.1.D</v>
      </c>
    </row>
    <row r="310" spans="1:6" ht="45" customHeight="1" x14ac:dyDescent="0.25">
      <c r="A310" s="929" t="str">
        <f>IF('5 a 20 Mediana'!V265=TRUE,"",'5 a 20 Mediana'!J265)</f>
        <v>Promoción de una cultura organizacional integra y ética al establecer actividades y realizar controles que mejoren la cohesión, reduzcan los errores y el riesgo de fraude</v>
      </c>
      <c r="B310" s="929"/>
      <c r="C310" s="929"/>
      <c r="D310" s="929"/>
      <c r="E310" s="597" t="str">
        <f t="shared" si="28"/>
        <v>2.3.3.1</v>
      </c>
      <c r="F310" s="200" t="str">
        <f>IF('5 a 20 Mediana'!V265=TRUE,"",'5 a 20 Mediana'!I265)</f>
        <v>2.3.3.1.E</v>
      </c>
    </row>
    <row r="311" spans="1:6" ht="45" customHeight="1" x14ac:dyDescent="0.25">
      <c r="A311" s="929" t="str">
        <f>IF('5 a 20 Mediana'!V266=TRUE,"",'5 a 20 Mediana'!J266)</f>
        <v>Comunicación de las políticas de gestión del riesgo a través de su difusión al personal del área de finanzas, y el establecimiento de sanciones en caso de violación de estas políticas</v>
      </c>
      <c r="B311" s="929"/>
      <c r="C311" s="929"/>
      <c r="D311" s="929"/>
      <c r="E311" s="597" t="str">
        <f t="shared" si="28"/>
        <v>2.3.3.1</v>
      </c>
      <c r="F311" s="200" t="str">
        <f>IF('5 a 20 Mediana'!V266=TRUE,"",'5 a 20 Mediana'!I266)</f>
        <v>2.3.3.1.F</v>
      </c>
    </row>
    <row r="312" spans="1:6" ht="53.25" customHeight="1" x14ac:dyDescent="0.25">
      <c r="A312" s="721" t="str">
        <f>IF('5 a 20 Mediana'!V267=TRUE,"",'5 a 20 Mediana'!J267)</f>
        <v xml:space="preserve">Revisa las actividades desarrolladas en su proceso de administración de riesgos financieros, analiza la información generada y mediante indicadores de resultados, evalúa el nivel de cumplimiento de su proceso  </v>
      </c>
      <c r="B312" s="721"/>
      <c r="C312" s="721"/>
      <c r="D312" s="721"/>
      <c r="E312" s="597" t="str">
        <f t="shared" si="28"/>
        <v>2.3.3.2</v>
      </c>
      <c r="F312" s="200" t="str">
        <f>IF('5 a 20 Mediana'!V267=TRUE,"",'5 a 20 Mediana'!I267)</f>
        <v>2.3.3.2</v>
      </c>
    </row>
    <row r="313" spans="1:6" x14ac:dyDescent="0.25">
      <c r="A313" s="725" t="str">
        <f>IF('5 a 20 Mediana'!V274=TRUE,"",'5 a 20 Mediana'!J274)</f>
        <v>3.1 Generación de Valor Económico</v>
      </c>
      <c r="B313" s="725"/>
      <c r="C313" s="725"/>
      <c r="D313" s="725"/>
      <c r="E313" s="597" t="str">
        <f t="shared" ref="E313:E353" si="36">MID(F313,1,7)</f>
        <v/>
      </c>
    </row>
    <row r="314" spans="1:6" ht="45" customHeight="1" x14ac:dyDescent="0.25">
      <c r="A314" s="721" t="str">
        <f>IF('5 a 20 Mediana'!V279=TRUE,"",'5 a 20 Mediana'!J279)</f>
        <v>El proceso de Generación de Valor Económico se administra de forma práctica, por medio de una gestión diaria que puede incluir una evidencia de generación de utilidades.</v>
      </c>
      <c r="B314" s="721"/>
      <c r="C314" s="721"/>
      <c r="D314" s="721"/>
      <c r="E314" s="597" t="str">
        <f t="shared" si="36"/>
        <v>3.1.1</v>
      </c>
      <c r="F314" s="200" t="str">
        <f>IF('5 a 20 Mediana'!V279=TRUE,"",'5 a 20 Mediana'!I279)</f>
        <v>3.1.1</v>
      </c>
    </row>
    <row r="315" spans="1:6" ht="45" customHeight="1" x14ac:dyDescent="0.25">
      <c r="A315" s="721" t="str">
        <f>IF('5 a 20 Mediana'!V280=TRUE,"",'5 a 20 Mediana'!J280)</f>
        <v>A través de un proceso formal de Generación de Valor Económico, la empresa:</v>
      </c>
      <c r="B315" s="721"/>
      <c r="C315" s="721"/>
      <c r="D315" s="721"/>
      <c r="E315" s="597" t="str">
        <f t="shared" ref="E315" si="37">MID(F315,1,7)</f>
        <v>3.1.2.1</v>
      </c>
      <c r="F315" s="200" t="str">
        <f>IF('5 a 20 Mediana'!V280=TRUE,"",'5 a 20 Mediana'!I280)</f>
        <v>3.1.2.1</v>
      </c>
    </row>
    <row r="316" spans="1:6" ht="45" customHeight="1" x14ac:dyDescent="0.25">
      <c r="A316" s="929" t="str">
        <f>IF('5 a 20 Mediana'!V281=TRUE,"",'5 a 20 Mediana'!J281)</f>
        <v>Administra sus proyectos, servicios y/o productos tomando en cuenta los conceptos de costo-rentabilidad</v>
      </c>
      <c r="B316" s="929"/>
      <c r="C316" s="929"/>
      <c r="D316" s="929"/>
      <c r="E316" s="597" t="str">
        <f t="shared" si="36"/>
        <v>3.1.2.1</v>
      </c>
      <c r="F316" s="200" t="str">
        <f>IF('5 a 20 Mediana'!V281=TRUE,"",'5 a 20 Mediana'!I281)</f>
        <v>3.1.2.1.A</v>
      </c>
    </row>
    <row r="317" spans="1:6" ht="45" customHeight="1" x14ac:dyDescent="0.25">
      <c r="A317" s="721" t="str">
        <f>IF('5 a 20 Mediana'!V282=TRUE,"",'5 a 20 Mediana'!J282)</f>
        <v xml:space="preserve">Todos estos aspectos se encuentran formalmente documentados a través de </v>
      </c>
      <c r="B317" s="721"/>
      <c r="C317" s="721"/>
      <c r="D317" s="721"/>
      <c r="E317" s="597" t="str">
        <f t="shared" ref="E317" si="38">MID(F317,1,7)</f>
        <v>3.1.2.2</v>
      </c>
      <c r="F317" s="200" t="str">
        <f>IF('5 a 20 Mediana'!V282=TRUE,"",'5 a 20 Mediana'!I282)</f>
        <v>3.1.2.2</v>
      </c>
    </row>
    <row r="318" spans="1:6" ht="45" customHeight="1" x14ac:dyDescent="0.25">
      <c r="A318" s="929" t="str">
        <f>IF('5 a 20 Mediana'!V283=TRUE,"",'5 a 20 Mediana'!J283)</f>
        <v>Un Plan de Administración del Efectivo</v>
      </c>
      <c r="B318" s="929"/>
      <c r="C318" s="929"/>
      <c r="D318" s="929"/>
      <c r="E318" s="597" t="str">
        <f t="shared" si="36"/>
        <v>3.1.2.2</v>
      </c>
      <c r="F318" s="200" t="str">
        <f>IF('5 a 20 Mediana'!V283=TRUE,"",'5 a 20 Mediana'!I283)</f>
        <v>3.1.2.2.A</v>
      </c>
    </row>
    <row r="319" spans="1:6" ht="45" customHeight="1" x14ac:dyDescent="0.25">
      <c r="A319" s="721" t="str">
        <f>IF('5 a 20 Mediana'!V284=TRUE,"",'5 a 20 Mediana'!J284)</f>
        <v>Desarrolla modelos y metodologías que ayudan a la empresa a optimizar su proceso de Generación de Valor Económico, entre ellos:</v>
      </c>
      <c r="B319" s="721"/>
      <c r="C319" s="721"/>
      <c r="D319" s="721"/>
      <c r="E319" s="597" t="str">
        <f t="shared" ref="E319" si="39">MID(F319,1,7)</f>
        <v>3.1.3.1</v>
      </c>
      <c r="F319" s="200" t="str">
        <f>IF('5 a 20 Mediana'!V284=TRUE,"",'5 a 20 Mediana'!I284)</f>
        <v>3.1.3.1</v>
      </c>
    </row>
    <row r="320" spans="1:6" ht="57" customHeight="1" x14ac:dyDescent="0.25">
      <c r="A320" s="929" t="str">
        <f>IF('5 a 20 Mediana'!V285=TRUE,"",'5 a 20 Mediana'!J285)</f>
        <v>Metodologías para evidenciar y valorar los ingresos provenientes de activos intangibles, tales como marcas, patentes, licencias, franquicias, derechos de autor, exclusividad en los productos o en la distribución, existencia de partners, etc.</v>
      </c>
      <c r="B320" s="929"/>
      <c r="C320" s="929"/>
      <c r="D320" s="929"/>
      <c r="E320" s="597" t="str">
        <f t="shared" si="36"/>
        <v>3.1.3.1</v>
      </c>
      <c r="F320" s="200" t="str">
        <f>IF('5 a 20 Mediana'!V285=TRUE,"",'5 a 20 Mediana'!I285)</f>
        <v>3.1.3.1.A</v>
      </c>
    </row>
    <row r="321" spans="1:6" ht="60.75" customHeight="1" x14ac:dyDescent="0.25">
      <c r="A321" s="929" t="str">
        <f>IF('5 a 20 Mediana'!V286=TRUE,"",'5 a 20 Mediana'!J286)</f>
        <v>Análisis de la cobertura de deuda de tal manera que la empresa pueda garantizar el pago de sus obligaciones a corto plazo y de la estructura de endeudamiento para asegurar que se cuenta con suficiente capital contable para financiar los activos</v>
      </c>
      <c r="B321" s="929"/>
      <c r="C321" s="929"/>
      <c r="D321" s="929"/>
      <c r="E321" s="597" t="str">
        <f t="shared" si="36"/>
        <v>3.1.3.1</v>
      </c>
      <c r="F321" s="200" t="str">
        <f>IF('5 a 20 Mediana'!V286=TRUE,"",'5 a 20 Mediana'!I286)</f>
        <v>3.1.3.1.B</v>
      </c>
    </row>
    <row r="322" spans="1:6" ht="53.25" customHeight="1" x14ac:dyDescent="0.25">
      <c r="A322" s="929" t="str">
        <f>IF('5 a 20 Mediana'!V287=TRUE,"",'5 a 20 Mediana'!J287)</f>
        <v>Estrategias para aumentar la rentabilidad sobre activos (ROA) mediante una reducción del capital de trabajo o de los activos fijos, y la rentabilidad sobre el capital (ROE) mediante un mayor endeudamiento o reducción del patrimonio</v>
      </c>
      <c r="B322" s="929"/>
      <c r="C322" s="929"/>
      <c r="D322" s="929"/>
      <c r="E322" s="597" t="str">
        <f t="shared" si="36"/>
        <v>3.1.3.1</v>
      </c>
      <c r="F322" s="200" t="str">
        <f>IF('5 a 20 Mediana'!V287=TRUE,"",'5 a 20 Mediana'!I287)</f>
        <v>3.1.3.1.C</v>
      </c>
    </row>
    <row r="323" spans="1:6" ht="61.5" customHeight="1" x14ac:dyDescent="0.25">
      <c r="A323" s="929" t="str">
        <f>IF('5 a 20 Mediana'!V288=TRUE,"",'5 a 20 Mediana'!J288)</f>
        <v>Modelos para evaluar la creación de valor en base a su capital intelectual y a su capacidad para transformarlo en capital financiero (competencias del personal en los procesos, estructura interna y externa de la empresa)</v>
      </c>
      <c r="B323" s="929"/>
      <c r="C323" s="929"/>
      <c r="D323" s="929"/>
      <c r="E323" s="597" t="str">
        <f t="shared" si="36"/>
        <v>3.1.3.1</v>
      </c>
      <c r="F323" s="200" t="str">
        <f>IF('5 a 20 Mediana'!V288=TRUE,"",'5 a 20 Mediana'!I288)</f>
        <v>3.1.3.1.D</v>
      </c>
    </row>
    <row r="324" spans="1:6" ht="45" customHeight="1" x14ac:dyDescent="0.25">
      <c r="A324" s="929" t="str">
        <f>IF('5 a 20 Mediana'!V289=TRUE,"",'5 a 20 Mediana'!J289)</f>
        <v xml:space="preserve">Comparación de la tasa de crecimiento de la empresa con la del sector </v>
      </c>
      <c r="B324" s="929"/>
      <c r="C324" s="929"/>
      <c r="D324" s="929"/>
      <c r="E324" s="597" t="str">
        <f t="shared" si="36"/>
        <v>3.1.3.1</v>
      </c>
      <c r="F324" s="200" t="str">
        <f>IF('5 a 20 Mediana'!V289=TRUE,"",'5 a 20 Mediana'!I289)</f>
        <v>3.1.3.1.E</v>
      </c>
    </row>
    <row r="325" spans="1:6" ht="57.75" customHeight="1" x14ac:dyDescent="0.25">
      <c r="A325" s="721" t="str">
        <f>IF('5 a 20 Mediana'!V290=TRUE,"",'5 a 20 Mediana'!J290)</f>
        <v>Revisa las actividades desarrolladas en el proceso, analiza la información generada y mediante indicadores de resultados, evalúa el nivel de cumplimiento del proceso de generación de valor económico</v>
      </c>
      <c r="B325" s="721"/>
      <c r="C325" s="721"/>
      <c r="D325" s="721"/>
      <c r="E325" s="597" t="str">
        <f t="shared" si="36"/>
        <v>3.1.3.2</v>
      </c>
      <c r="F325" s="200" t="str">
        <f>IF('5 a 20 Mediana'!V290=TRUE,"",'5 a 20 Mediana'!I290)</f>
        <v>3.1.3.2</v>
      </c>
    </row>
    <row r="326" spans="1:6" ht="42.75" customHeight="1" x14ac:dyDescent="0.25">
      <c r="A326" s="721" t="str">
        <f>IF('5 a 20 Mediana'!V291=TRUE,"",'5 a 20 Mediana'!J291)</f>
        <v>Su proceso de Generación de Valor Económico se encuentra automatizado a través de herramientas que le permitan:</v>
      </c>
      <c r="B326" s="721"/>
      <c r="C326" s="721"/>
      <c r="D326" s="721"/>
      <c r="E326" s="597" t="str">
        <f t="shared" ref="E326" si="40">MID(F326,1,7)</f>
        <v>3.1.4.1</v>
      </c>
      <c r="F326" s="200" t="str">
        <f>IF('5 a 20 Mediana'!V291=TRUE,"",'5 a 20 Mediana'!I291)</f>
        <v>3.1.4.1</v>
      </c>
    </row>
    <row r="327" spans="1:6" ht="45" customHeight="1" x14ac:dyDescent="0.25">
      <c r="A327" s="929" t="str">
        <f>IF('5 a 20 Mediana'!V292=TRUE,"",'5 a 20 Mediana'!J292)</f>
        <v>Establecer presupuestos para determinar el nivel de rentabilidad proyectado de las inversiones y facilitar la toma de decisiones</v>
      </c>
      <c r="B327" s="929"/>
      <c r="C327" s="929"/>
      <c r="D327" s="929"/>
      <c r="E327" s="597" t="str">
        <f t="shared" si="36"/>
        <v>3.1.4.1</v>
      </c>
      <c r="F327" s="200" t="str">
        <f>IF('5 a 20 Mediana'!V292=TRUE,"",'5 a 20 Mediana'!I292)</f>
        <v>3.1.4.1.C</v>
      </c>
    </row>
    <row r="328" spans="1:6" x14ac:dyDescent="0.25">
      <c r="A328" s="725" t="str">
        <f>IF('5 a 20 Mediana'!V294=TRUE,"",'5 a 20 Mediana'!J294)</f>
        <v>3.2 Maximización de la Rentabilidad del Proyecto de Inversión</v>
      </c>
      <c r="B328" s="725"/>
      <c r="C328" s="725"/>
      <c r="D328" s="725"/>
      <c r="E328" s="597" t="str">
        <f t="shared" si="36"/>
        <v/>
      </c>
    </row>
    <row r="329" spans="1:6" ht="45" customHeight="1" x14ac:dyDescent="0.25">
      <c r="A329" s="721" t="str">
        <f>IF('5 a 20 Mediana'!V299=TRUE,"",'5 a 20 Mediana'!J299)</f>
        <v xml:space="preserve">Se busca maximizar la rentabilidad de los proyectos de inversión de forma práctica en función de la evaluación y de las proyecciones del empresario de TI. </v>
      </c>
      <c r="B329" s="721"/>
      <c r="C329" s="721"/>
      <c r="D329" s="721"/>
      <c r="E329" s="597" t="str">
        <f t="shared" si="36"/>
        <v>3.2.1.1</v>
      </c>
      <c r="F329" s="200" t="str">
        <f>IF('5 a 20 Mediana'!V299=TRUE,"",'5 a 20 Mediana'!I299)</f>
        <v>3.2.1.1</v>
      </c>
    </row>
    <row r="330" spans="1:6" ht="57.75" customHeight="1" x14ac:dyDescent="0.25">
      <c r="A330" s="721" t="str">
        <f>IF('5 a 20 Mediana'!V300=TRUE,"",'5 a 20 Mediana'!J300)</f>
        <v>Se consiguen las fuentes de financiamiento en función del capital disponible del empresario y de los financiamientos que logra conseguir en su entorno (préstamos, donaciones o aportaciones provenientes de familiares o amigos).</v>
      </c>
      <c r="B330" s="721"/>
      <c r="C330" s="721"/>
      <c r="D330" s="721"/>
      <c r="E330" s="597" t="str">
        <f t="shared" si="36"/>
        <v>3.2.1.2</v>
      </c>
      <c r="F330" s="200" t="str">
        <f>IF('5 a 20 Mediana'!V300=TRUE,"",'5 a 20 Mediana'!I300)</f>
        <v>3.2.1.2</v>
      </c>
    </row>
    <row r="331" spans="1:6" ht="45" customHeight="1" x14ac:dyDescent="0.25">
      <c r="A331" s="721" t="str">
        <f>IF('5 a 20 Mediana'!V301=TRUE,"",'5 a 20 Mediana'!J301)</f>
        <v xml:space="preserve">El proceso de Maximización de la Rentabilidad del Proyecto de Inversión está estructurado, y al realizar una inversión la empresa considera lo siguiente: </v>
      </c>
      <c r="B331" s="721"/>
      <c r="C331" s="721"/>
      <c r="D331" s="721"/>
      <c r="E331" s="597" t="str">
        <f t="shared" ref="E331" si="41">MID(F331,1,7)</f>
        <v>3.2.2.1</v>
      </c>
      <c r="F331" s="200" t="str">
        <f>IF('5 a 20 Mediana'!V301=TRUE,"",'5 a 20 Mediana'!I301)</f>
        <v>3.2.2.1</v>
      </c>
    </row>
    <row r="332" spans="1:6" ht="45" customHeight="1" x14ac:dyDescent="0.25">
      <c r="A332" s="929" t="str">
        <f>IF('5 a 20 Mediana'!V302=TRUE,"",'5 a 20 Mediana'!J302)</f>
        <v xml:space="preserve">Análisis de las características del proyecto en base a la información disponible y definición de criterios de aceptación o rechazo del proyecto </v>
      </c>
      <c r="B332" s="929"/>
      <c r="C332" s="929"/>
      <c r="D332" s="929"/>
      <c r="E332" s="597" t="str">
        <f t="shared" si="36"/>
        <v>3.2.2.1</v>
      </c>
      <c r="F332" s="200" t="str">
        <f>IF('5 a 20 Mediana'!V302=TRUE,"",'5 a 20 Mediana'!I302)</f>
        <v>3.2.2.1.A</v>
      </c>
    </row>
    <row r="333" spans="1:6" ht="53.25" customHeight="1" x14ac:dyDescent="0.25">
      <c r="A333" s="929" t="str">
        <f>IF('5 a 20 Mediana'!V303=TRUE,"",'5 a 20 Mediana'!J303)</f>
        <v>Análisis de la viabilidad financiera de los proyectos y acceso a fuentes de financiamiento por medio de Capital riesgo o Capital de proximidad, y préstamos bancarios a corto/mediano plazo</v>
      </c>
      <c r="B333" s="929"/>
      <c r="C333" s="929"/>
      <c r="D333" s="929"/>
      <c r="E333" s="597" t="str">
        <f t="shared" si="36"/>
        <v>3.2.2.1</v>
      </c>
      <c r="F333" s="200" t="str">
        <f>IF('5 a 20 Mediana'!V303=TRUE,"",'5 a 20 Mediana'!I303)</f>
        <v>3.2.2.1.B</v>
      </c>
    </row>
    <row r="334" spans="1:6" ht="45" customHeight="1" x14ac:dyDescent="0.25">
      <c r="A334" s="721" t="str">
        <f>IF('5 a 20 Mediana'!V304=TRUE,"",'5 a 20 Mediana'!J304)</f>
        <v>Todos éstos aspectos se encuentran formalmente documentados a través de un análisis de pre-inversión para cada proyecto</v>
      </c>
      <c r="B334" s="721"/>
      <c r="C334" s="721"/>
      <c r="D334" s="721"/>
      <c r="E334" s="597" t="str">
        <f t="shared" si="36"/>
        <v>3.2.2.2</v>
      </c>
      <c r="F334" s="200" t="str">
        <f>IF('5 a 20 Mediana'!V304=TRUE,"",'5 a 20 Mediana'!I304)</f>
        <v>3.2.2.2</v>
      </c>
    </row>
    <row r="335" spans="1:6" ht="64.5" customHeight="1" x14ac:dyDescent="0.25">
      <c r="A335" s="721" t="str">
        <f>IF('5 a 20 Mediana'!V305=TRUE,"",'5 a 20 Mediana'!J305)</f>
        <v>El proceso de Maximización de la Rentabilidad del Proyecto de Inversión está formalizado y se enfoca en la obtención del máximo valor para la empresa y para los accionistas, a través de procedimientos para la evaluación de proyectos de inversión que incluyen las siguientes etapas:</v>
      </c>
      <c r="B335" s="721"/>
      <c r="C335" s="721"/>
      <c r="D335" s="721"/>
      <c r="E335" s="597" t="str">
        <f t="shared" ref="E335" si="42">MID(F335,1,7)</f>
        <v>3.2.3.1</v>
      </c>
      <c r="F335" s="200" t="str">
        <f>IF('5 a 20 Mediana'!V305=TRUE,"",'5 a 20 Mediana'!I305)</f>
        <v>3.2.3.1</v>
      </c>
    </row>
    <row r="336" spans="1:6" ht="45" customHeight="1" x14ac:dyDescent="0.25">
      <c r="A336" s="812" t="str">
        <f>IF('5 a 20 Mediana'!V306=TRUE,"",'5 a 20 Mediana'!J306)</f>
        <v>Evaluación y selección de los proyectos de inversión, considerando las siguientes actividades:</v>
      </c>
      <c r="B336" s="812"/>
      <c r="C336" s="812"/>
      <c r="D336" s="812"/>
      <c r="E336" s="597"/>
      <c r="F336" s="200">
        <f>IF('5 a 20 Mediana'!V306=TRUE,"",'5 a 20 Mediana'!I306)</f>
        <v>0</v>
      </c>
    </row>
    <row r="337" spans="1:6" ht="45" customHeight="1" x14ac:dyDescent="0.25">
      <c r="A337" s="929" t="str">
        <f>IF('5 a 20 Mediana'!V307=TRUE,"",'5 a 20 Mediana'!J307)</f>
        <v xml:space="preserve">Elaboración del flujo de caja (flujo de fondos del proyecto sin y con financiamiento)
</v>
      </c>
      <c r="B337" s="929"/>
      <c r="C337" s="929"/>
      <c r="D337" s="929"/>
      <c r="E337" s="597" t="str">
        <f t="shared" si="36"/>
        <v>3.2.3.1</v>
      </c>
      <c r="F337" s="200" t="str">
        <f>IF('5 a 20 Mediana'!V307=TRUE,"",'5 a 20 Mediana'!I307)</f>
        <v>3.2.3.1.A</v>
      </c>
    </row>
    <row r="338" spans="1:6" ht="61.5" customHeight="1" x14ac:dyDescent="0.25">
      <c r="A338" s="929" t="str">
        <f>IF('5 a 20 Mediana'!V308=TRUE,"",'5 a 20 Mediana'!J308)</f>
        <v>Análisis de financiamientos disponibles, de razones financieras (apalancamiento financiero, capacidad de endeudamiento, etc.) y medición del riesgo (cálculo de la probabilidad de incumplimiento, la estimación del nivel de exposición al riesgo y de severidad de la pérdida potencial para la empresa)</v>
      </c>
      <c r="B338" s="929"/>
      <c r="C338" s="929"/>
      <c r="D338" s="929"/>
      <c r="E338" s="597" t="str">
        <f t="shared" si="36"/>
        <v>3.2.3.1</v>
      </c>
      <c r="F338" s="200" t="str">
        <f>IF('5 a 20 Mediana'!V308=TRUE,"",'5 a 20 Mediana'!I308)</f>
        <v>3.2.3.1.B</v>
      </c>
    </row>
    <row r="339" spans="1:6" ht="45" customHeight="1" x14ac:dyDescent="0.25">
      <c r="A339" s="929" t="str">
        <f>IF('5 a 20 Mediana'!V309=TRUE,"",'5 a 20 Mediana'!J309)</f>
        <v>Evaluación de la viabilidad del proyecto (coherencia, operabilidad del proyecto y cumplimiento con los objetivos)</v>
      </c>
      <c r="B339" s="929"/>
      <c r="C339" s="929"/>
      <c r="D339" s="929"/>
      <c r="E339" s="597" t="str">
        <f t="shared" si="36"/>
        <v>3.2.3.1</v>
      </c>
      <c r="F339" s="200" t="str">
        <f>IF('5 a 20 Mediana'!V309=TRUE,"",'5 a 20 Mediana'!I309)</f>
        <v>3.2.3.1.C</v>
      </c>
    </row>
    <row r="340" spans="1:6" ht="57" customHeight="1" x14ac:dyDescent="0.25">
      <c r="A340" s="929" t="str">
        <f>IF('5 a 20 Mediana'!V310=TRUE,"",'5 a 20 Mediana'!J310)</f>
        <v xml:space="preserve">Preparación de los requerimientos de instituciones financieras e inversionistas, como las garantías o los covenants financieros, que obligan a la empresa a cumplir niveles de rendimiento o de equilibrio financiero determinados </v>
      </c>
      <c r="B340" s="929"/>
      <c r="C340" s="929"/>
      <c r="D340" s="929"/>
      <c r="E340" s="597" t="str">
        <f t="shared" si="36"/>
        <v>3.2.3.1</v>
      </c>
      <c r="F340" s="200" t="str">
        <f>IF('5 a 20 Mediana'!V310=TRUE,"",'5 a 20 Mediana'!I310)</f>
        <v>3.2.3.1.D</v>
      </c>
    </row>
    <row r="341" spans="1:6" ht="45" customHeight="1" x14ac:dyDescent="0.25">
      <c r="A341" s="721" t="str">
        <f>IF('5 a 20 Mediana'!V311=TRUE,"",'5 a 20 Mediana'!J311)</f>
        <v>Revisa las actividades desarrolladas en el proceso, analiza la información generada y mediante indicadores de resultados, evalúa el nivel de cumplimiento del proceso para maximizar la rentabilidad de sus proyectos de inversión</v>
      </c>
      <c r="B341" s="721"/>
      <c r="C341" s="721"/>
      <c r="D341" s="721"/>
      <c r="E341" s="597" t="str">
        <f t="shared" si="36"/>
        <v>3.2.3.2</v>
      </c>
      <c r="F341" s="200" t="str">
        <f>IF('5 a 20 Mediana'!V311=TRUE,"",'5 a 20 Mediana'!I311)</f>
        <v>3.2.3.2</v>
      </c>
    </row>
    <row r="342" spans="1:6" ht="22.5" customHeight="1" x14ac:dyDescent="0.25">
      <c r="A342" s="723" t="s">
        <v>1127</v>
      </c>
      <c r="B342" s="723"/>
      <c r="C342" s="723"/>
      <c r="D342" s="723"/>
      <c r="E342" s="595" t="s">
        <v>1135</v>
      </c>
    </row>
    <row r="343" spans="1:6" x14ac:dyDescent="0.25">
      <c r="A343" s="729" t="str">
        <f>IF('5 a 20 Mediana'!V318=TRUE,"",'5 a 20 Mediana'!J318)</f>
        <v>1.1 Administración de proyectos de TI</v>
      </c>
      <c r="B343" s="729"/>
      <c r="C343" s="729"/>
      <c r="D343" s="729"/>
      <c r="E343" s="597" t="str">
        <f t="shared" si="36"/>
        <v/>
      </c>
    </row>
    <row r="344" spans="1:6" ht="43.5" customHeight="1" x14ac:dyDescent="0.25">
      <c r="A344" s="721" t="str">
        <f>IF('5 a 20 Mediana'!V323=TRUE,"",'5 a 20 Mediana'!J323)</f>
        <v>Existe un proceso de Administración de Proyectos de TI, el cual se administra de forma práctica y en donde el empresario se basa en su experiencia para:</v>
      </c>
      <c r="B344" s="721"/>
      <c r="C344" s="721"/>
      <c r="D344" s="721"/>
      <c r="E344" s="597" t="str">
        <f t="shared" ref="E344" si="43">MID(F344,1,7)</f>
        <v>1.1.1</v>
      </c>
      <c r="F344" s="200" t="str">
        <f>IF('5 a 20 Mediana'!V323=TRUE,"",'5 a 20 Mediana'!I323)</f>
        <v>1.1.1</v>
      </c>
    </row>
    <row r="345" spans="1:6" ht="45" customHeight="1" x14ac:dyDescent="0.25">
      <c r="A345" s="929" t="str">
        <f>IF('5 a 20 Mediana'!V324=TRUE,"",'5 a 20 Mediana'!J324)</f>
        <v>Crear proyectos y gestionarlos con procesos aceptados y prácticos</v>
      </c>
      <c r="B345" s="929"/>
      <c r="C345" s="929"/>
      <c r="D345" s="929"/>
      <c r="E345" s="597" t="str">
        <f t="shared" si="36"/>
        <v>1.1.1.A</v>
      </c>
      <c r="F345" s="200" t="str">
        <f>IF('5 a 20 Mediana'!V324=TRUE,"",'5 a 20 Mediana'!I324)</f>
        <v>1.1.1.A</v>
      </c>
    </row>
    <row r="346" spans="1:6" ht="45" customHeight="1" x14ac:dyDescent="0.25">
      <c r="A346" s="929" t="str">
        <f>IF('5 a 20 Mediana'!V325=TRUE,"",'5 a 20 Mediana'!J325)</f>
        <v>Generar documentación sobre los proyectos de TI sin que exista un modelo o metodología estándar y formal para ello</v>
      </c>
      <c r="B346" s="929"/>
      <c r="C346" s="929"/>
      <c r="D346" s="929"/>
      <c r="E346" s="597" t="str">
        <f t="shared" si="36"/>
        <v>1.1.1.B</v>
      </c>
      <c r="F346" s="200" t="str">
        <f>IF('5 a 20 Mediana'!V325=TRUE,"",'5 a 20 Mediana'!I325)</f>
        <v>1.1.1.B</v>
      </c>
    </row>
    <row r="347" spans="1:6" ht="45" customHeight="1" x14ac:dyDescent="0.25">
      <c r="A347" s="721" t="str">
        <f>IF('5 a 20 Mediana'!V326=TRUE,"",'5 a 20 Mediana'!J326)</f>
        <v>El proceso de Administración de Proyectos de TI está estandarizado y estructurado, de tal forma que existen elementos que permiten a la empresa:</v>
      </c>
      <c r="B347" s="721"/>
      <c r="C347" s="721"/>
      <c r="D347" s="721"/>
      <c r="E347" s="597" t="str">
        <f t="shared" ref="E347" si="44">MID(F347,1,7)</f>
        <v>1.1.2.1</v>
      </c>
      <c r="F347" s="200" t="str">
        <f>IF('5 a 20 Mediana'!V326=TRUE,"",'5 a 20 Mediana'!I326)</f>
        <v>1.1.2.1</v>
      </c>
    </row>
    <row r="348" spans="1:6" ht="55.5" customHeight="1" x14ac:dyDescent="0.25">
      <c r="A348" s="929" t="str">
        <f>IF('5 a 20 Mediana'!V327=TRUE,"",'5 a 20 Mediana'!J327)</f>
        <v>Contar con un marco de trabajo que define la estructura, los procedimientos, las técnicas, así como las funciones y responsabilidades de los miembros del proyecto para asegurar que los recursos se alineen al presupuesto establecido</v>
      </c>
      <c r="B348" s="929"/>
      <c r="C348" s="929"/>
      <c r="D348" s="929"/>
      <c r="E348" s="597" t="str">
        <f t="shared" si="36"/>
        <v>1.1.2.1</v>
      </c>
      <c r="F348" s="200" t="str">
        <f>IF('5 a 20 Mediana'!V327=TRUE,"",'5 a 20 Mediana'!I327)</f>
        <v>1.1.2.1.A</v>
      </c>
    </row>
    <row r="349" spans="1:6" ht="54.75" customHeight="1" x14ac:dyDescent="0.25">
      <c r="A349" s="929" t="str">
        <f>IF('5 a 20 Mediana'!V328=TRUE,"",'5 a 20 Mediana'!J328)</f>
        <v xml:space="preserve">Organizar la función de gestión de proyectos de TI a través de líderes de proyectos y de equipos funcionales claramente definidos y establecidos, bajo la supervisión de la gerencia </v>
      </c>
      <c r="B349" s="929"/>
      <c r="C349" s="929"/>
      <c r="D349" s="929"/>
      <c r="E349" s="597" t="str">
        <f t="shared" si="36"/>
        <v>1.1.2.1</v>
      </c>
      <c r="F349" s="200" t="str">
        <f>IF('5 a 20 Mediana'!V328=TRUE,"",'5 a 20 Mediana'!I328)</f>
        <v>1.1.2.1.B</v>
      </c>
    </row>
    <row r="350" spans="1:6" ht="45" customHeight="1" x14ac:dyDescent="0.25">
      <c r="A350" s="929" t="str">
        <f>IF('5 a 20 Mediana'!V329=TRUE,"",'5 a 20 Mediana'!J329)</f>
        <v xml:space="preserve">Realizar un seguimiento de los proyectos en cuanto a su cronograma, costo y desempeño técnico por medio de indicadores básicos  </v>
      </c>
      <c r="B350" s="929"/>
      <c r="C350" s="929"/>
      <c r="D350" s="929"/>
      <c r="E350" s="597" t="str">
        <f t="shared" si="36"/>
        <v>1.1.2.1</v>
      </c>
      <c r="F350" s="200" t="str">
        <f>IF('5 a 20 Mediana'!V329=TRUE,"",'5 a 20 Mediana'!I329)</f>
        <v>1.1.2.1.C</v>
      </c>
    </row>
    <row r="351" spans="1:6" ht="45" customHeight="1" x14ac:dyDescent="0.25">
      <c r="A351" s="721" t="str">
        <f>IF('5 a 20 Mediana'!V330=TRUE,"",'5 a 20 Mediana'!J330)</f>
        <v>Todos éstos aspectos se encuentran formalmente documentados a través de:</v>
      </c>
      <c r="B351" s="721"/>
      <c r="C351" s="721"/>
      <c r="D351" s="721"/>
      <c r="E351" s="597" t="str">
        <f t="shared" ref="E351" si="45">MID(F351,1,7)</f>
        <v>1.1.2.2</v>
      </c>
      <c r="F351" s="200" t="str">
        <f>IF('5 a 20 Mediana'!V330=TRUE,"",'5 a 20 Mediana'!I330)</f>
        <v>1.1.2.2</v>
      </c>
    </row>
    <row r="352" spans="1:6" ht="58.5" customHeight="1" x14ac:dyDescent="0.25">
      <c r="A352" s="929" t="str">
        <f>IF('5 a 20 Mediana'!V331=TRUE,"",'5 a 20 Mediana'!J331)</f>
        <v>Un expediente del proyecto que permita una adecuada evaluación planeación de recursos y actividades en la fase de preparación y arranque, y seguimiento al proyecto en la fase de ejecución del y cierre del mismo</v>
      </c>
      <c r="B352" s="929"/>
      <c r="C352" s="929"/>
      <c r="D352" s="929"/>
      <c r="E352" s="597" t="str">
        <f t="shared" si="36"/>
        <v>1.1.2.2</v>
      </c>
      <c r="F352" s="200" t="str">
        <f>IF('5 a 20 Mediana'!V331=TRUE,"",'5 a 20 Mediana'!I331)</f>
        <v>1.1.2.2.A</v>
      </c>
    </row>
    <row r="353" spans="1:6" ht="95.25" customHeight="1" x14ac:dyDescent="0.25">
      <c r="A353" s="721" t="str">
        <f>IF('5 a 20 Mediana'!V332=TRUE,"",'5 a 20 Mediana'!J332)</f>
        <v xml:space="preserve">Se administran varios proyectos simultáneamente por medio del área de Gestión de Proyectos, encargada de centralizar, coordinar la administración de los proyectos y generar valor a través de la ejecución exitosa y eficiente de los proyectos.
Además, la empresa desarrolla estrategias y utiliza modelos y metodologías que le permiten potenciar la eficiencia de sus proyectos de TI a través de la ejecución de los siguientes elementos:
</v>
      </c>
      <c r="B353" s="721"/>
      <c r="C353" s="721"/>
      <c r="D353" s="721"/>
      <c r="E353" s="597" t="str">
        <f t="shared" si="36"/>
        <v>1.1.3.1</v>
      </c>
      <c r="F353" s="200" t="str">
        <f>IF('5 a 20 Mediana'!V332=TRUE,"",'5 a 20 Mediana'!I332)</f>
        <v>1.1.3.1</v>
      </c>
    </row>
    <row r="354" spans="1:6" ht="45" customHeight="1" x14ac:dyDescent="0.25">
      <c r="A354" s="929" t="str">
        <f>IF('5 a 20 Mediana'!V333=TRUE,"",'5 a 20 Mediana'!J333)</f>
        <v>Gestión de la integración del proyecto, comprende la organización de las actividades del proyecto, el análisis, registro de resultados y gestión del cierre del proyecto</v>
      </c>
      <c r="B354" s="929"/>
      <c r="C354" s="929"/>
      <c r="D354" s="929"/>
      <c r="E354" s="597" t="str">
        <f t="shared" ref="E354:E394" si="46">MID(F354,1,7)</f>
        <v>1.1.3.1</v>
      </c>
      <c r="F354" s="200" t="str">
        <f>IF('5 a 20 Mediana'!V333=TRUE,"",'5 a 20 Mediana'!I333)</f>
        <v>1.1.3.1.A</v>
      </c>
    </row>
    <row r="355" spans="1:6" ht="52.5" customHeight="1" x14ac:dyDescent="0.25">
      <c r="A355" s="929" t="str">
        <f>IF('5 a 20 Mediana'!V334=TRUE,"",'5 a 20 Mediana'!J334)</f>
        <v>Gestión del alcance del proyecto, comprende los procesos que se llevan a cabo con la finalidad de determinar claramente cuál es el trabajo que debe desarrollarse para cumplir con los requerimientos establecidos</v>
      </c>
      <c r="B355" s="929"/>
      <c r="C355" s="929"/>
      <c r="D355" s="929"/>
      <c r="E355" s="597" t="str">
        <f t="shared" si="46"/>
        <v>1.1.3.1</v>
      </c>
      <c r="F355" s="200" t="str">
        <f>IF('5 a 20 Mediana'!V334=TRUE,"",'5 a 20 Mediana'!I334)</f>
        <v>1.1.3.1.B</v>
      </c>
    </row>
    <row r="356" spans="1:6" ht="45" customHeight="1" x14ac:dyDescent="0.25">
      <c r="A356" s="929" t="str">
        <f>IF('5 a 20 Mediana'!V335=TRUE,"",'5 a 20 Mediana'!J335)</f>
        <v>Gestión del tiempo del proyecto, comprende de las actividades requeridas para planear el desarrollo del proyecto y asegurar que se entregue en el plazo establecido</v>
      </c>
      <c r="B356" s="929"/>
      <c r="C356" s="929"/>
      <c r="D356" s="929"/>
      <c r="E356" s="597" t="str">
        <f t="shared" si="46"/>
        <v>1.1.3.1</v>
      </c>
      <c r="F356" s="200" t="str">
        <f>IF('5 a 20 Mediana'!V335=TRUE,"",'5 a 20 Mediana'!I335)</f>
        <v>1.1.3.1.C</v>
      </c>
    </row>
    <row r="357" spans="1:6" ht="45" customHeight="1" x14ac:dyDescent="0.25">
      <c r="A357" s="929" t="str">
        <f>IF('5 a 20 Mediana'!V336=TRUE,"",'5 a 20 Mediana'!J336)</f>
        <v>Gestión de los costos del proyecto, comprende los elementos requeridos para poder establecer el presupuesto y asegurar que el proyecto se desarrolle dentro del mismo</v>
      </c>
      <c r="B357" s="929"/>
      <c r="C357" s="929"/>
      <c r="D357" s="929"/>
      <c r="E357" s="597" t="str">
        <f t="shared" si="46"/>
        <v>1.1.3.1</v>
      </c>
      <c r="F357" s="200" t="str">
        <f>IF('5 a 20 Mediana'!V336=TRUE,"",'5 a 20 Mediana'!I336)</f>
        <v>1.1.3.1.D</v>
      </c>
    </row>
    <row r="358" spans="1:6" ht="86.25" customHeight="1" x14ac:dyDescent="0.25">
      <c r="A358" s="929" t="str">
        <f>IF('5 a 20 Mediana'!V337=TRUE,"",'5 a 20 Mediana'!J337)</f>
        <v xml:space="preserve">Gestión de la calidad del proyecto, describe los procesos necesarios para asegurar que el proyecto cumpla con los objetivos por los cuales ha sido emprendido. La adecuada gestión de la calidad permite satisfacer las necesidades del cliente y desarrollar un producto/servicio que cumple con los requerimientos establecidos, a través de procesos y recursos humanos eficientes </v>
      </c>
      <c r="B358" s="929"/>
      <c r="C358" s="929"/>
      <c r="D358" s="929"/>
      <c r="E358" s="597" t="str">
        <f t="shared" si="46"/>
        <v>1.1.3.1</v>
      </c>
      <c r="F358" s="200" t="str">
        <f>IF('5 a 20 Mediana'!V337=TRUE,"",'5 a 20 Mediana'!I337)</f>
        <v>1.1.3.1.E</v>
      </c>
    </row>
    <row r="359" spans="1:6" ht="59.25" customHeight="1" x14ac:dyDescent="0.25">
      <c r="A359" s="929" t="str">
        <f>IF('5 a 20 Mediana'!V338=TRUE,"",'5 a 20 Mediana'!J338)</f>
        <v>Gestión de los riesgos del proyecto, se describen los elementos que permiten identificar los acontecimientos importantes, así como determinar, evaluar y mitigar los factores de riesgo en cada etapa del ciclo de vida del proyecto</v>
      </c>
      <c r="B359" s="929"/>
      <c r="C359" s="929"/>
      <c r="D359" s="929"/>
      <c r="E359" s="597" t="str">
        <f t="shared" si="46"/>
        <v>1.1.3.1</v>
      </c>
      <c r="F359" s="200" t="str">
        <f>IF('5 a 20 Mediana'!V338=TRUE,"",'5 a 20 Mediana'!I338)</f>
        <v>1.1.3.1.F</v>
      </c>
    </row>
    <row r="360" spans="1:6" ht="65.25" customHeight="1" x14ac:dyDescent="0.25">
      <c r="A360" s="929" t="str">
        <f>IF('5 a 20 Mediana'!V339=TRUE,"",'5 a 20 Mediana'!J339)</f>
        <v>Gestión de los recursos humanos del proyecto, a través de éste se detectan los conocimientos y habilidades necesarios  para la ejecución del proyecto. Se planean los recursos y se asignan responsabilidades, buscando asegurar la máxima eficiencia</v>
      </c>
      <c r="B360" s="929"/>
      <c r="C360" s="929"/>
      <c r="D360" s="929"/>
      <c r="E360" s="597" t="str">
        <f t="shared" si="46"/>
        <v>1.1.3.1</v>
      </c>
      <c r="F360" s="200" t="str">
        <f>IF('5 a 20 Mediana'!V339=TRUE,"",'5 a 20 Mediana'!I339)</f>
        <v>1.1.3.1.G</v>
      </c>
    </row>
    <row r="361" spans="1:6" ht="45" customHeight="1" x14ac:dyDescent="0.25">
      <c r="A361" s="929" t="str">
        <f>IF('5 a 20 Mediana'!V340=TRUE,"",'5 a 20 Mediana'!J340)</f>
        <v>Gestión del proceso de información del proyecto, a través de ésta se busca controlar la recopilación, organización, transmisión y uso de los datos del proyecto para la toma de decisiones</v>
      </c>
      <c r="B361" s="929"/>
      <c r="C361" s="929"/>
      <c r="D361" s="929"/>
      <c r="E361" s="597" t="str">
        <f t="shared" si="46"/>
        <v>1.1.3.1</v>
      </c>
      <c r="F361" s="200" t="str">
        <f>IF('5 a 20 Mediana'!V340=TRUE,"",'5 a 20 Mediana'!I340)</f>
        <v>1.1.3.1.H</v>
      </c>
    </row>
    <row r="362" spans="1:6" ht="45" customHeight="1" x14ac:dyDescent="0.25">
      <c r="A362" s="929" t="str">
        <f>IF('5 a 20 Mediana'!V341=TRUE,"",'5 a 20 Mediana'!J341)</f>
        <v>Gestión de proveedores y de contratos, ésta se enfoca en adquirir productos/servicios adecuados y de calidad</v>
      </c>
      <c r="B362" s="929"/>
      <c r="C362" s="929"/>
      <c r="D362" s="929"/>
      <c r="E362" s="597" t="str">
        <f t="shared" si="46"/>
        <v>1.1.3.1</v>
      </c>
      <c r="F362" s="200" t="str">
        <f>IF('5 a 20 Mediana'!V341=TRUE,"",'5 a 20 Mediana'!I341)</f>
        <v>1.1.3.1.I</v>
      </c>
    </row>
    <row r="363" spans="1:6" ht="45" customHeight="1" x14ac:dyDescent="0.25">
      <c r="A363" s="929" t="str">
        <f>IF('5 a 20 Mediana'!V342=TRUE,"",'5 a 20 Mediana'!J342)</f>
        <v xml:space="preserve">Revisa las actividades desarrolladas en el proceso, analiza la información generada y mediante indicadores de resultados, evalúa el nivel de cumplimiento del proceso  </v>
      </c>
      <c r="B363" s="929"/>
      <c r="C363" s="929"/>
      <c r="D363" s="929"/>
      <c r="E363" s="597" t="str">
        <f t="shared" si="46"/>
        <v>1.1.3.3</v>
      </c>
      <c r="F363" s="200" t="str">
        <f>IF('5 a 20 Mediana'!V342=TRUE,"",'5 a 20 Mediana'!I342)</f>
        <v>1.1.3.3</v>
      </c>
    </row>
    <row r="364" spans="1:6" x14ac:dyDescent="0.25">
      <c r="A364" s="729" t="str">
        <f>IF('5 a 20 Mediana'!V344=TRUE,"",'5 a 20 Mediana'!J344)</f>
        <v>1.2 Ingeniería y desarrollo de soluciones tecnológicas</v>
      </c>
      <c r="B364" s="729"/>
      <c r="C364" s="729"/>
      <c r="D364" s="729"/>
      <c r="E364" s="597" t="str">
        <f t="shared" si="46"/>
        <v/>
      </c>
    </row>
    <row r="365" spans="1:6" ht="45" customHeight="1" x14ac:dyDescent="0.25">
      <c r="A365" s="721" t="str">
        <f>IF('5 a 20 Mediana'!V349=TRUE,"",'5 a 20 Mediana'!J349)</f>
        <v>La empresa de TI identifica y evalúa las soluciones tecnológicas que requiere de una forma práctica</v>
      </c>
      <c r="B365" s="721"/>
      <c r="C365" s="721"/>
      <c r="D365" s="721"/>
      <c r="E365" s="597" t="str">
        <f t="shared" si="46"/>
        <v>1.2.1</v>
      </c>
      <c r="F365" s="200" t="str">
        <f>IF('5 a 20 Mediana'!V349=TRUE,"",'5 a 20 Mediana'!I349)</f>
        <v>1.2.1</v>
      </c>
    </row>
    <row r="366" spans="1:6" ht="57" customHeight="1" x14ac:dyDescent="0.25">
      <c r="A366" s="721" t="str">
        <f>IF('5 a 20 Mediana'!V350=TRUE,"",'5 a 20 Mediana'!J350)</f>
        <v>La empresa de TI evalúa y selecciona las soluciones tecnológicas que requiere para prestar sus servicios considerando los requerimientos internos, la tecnología disponible, la viabilidad económica y evaluaciones de riesgos.</v>
      </c>
      <c r="B366" s="721"/>
      <c r="C366" s="721"/>
      <c r="D366" s="721"/>
      <c r="E366" s="597" t="str">
        <f t="shared" si="46"/>
        <v>1.2.2.1</v>
      </c>
      <c r="F366" s="200" t="str">
        <f>IF('5 a 20 Mediana'!V350=TRUE,"",'5 a 20 Mediana'!I350)</f>
        <v>1.2.2.1</v>
      </c>
    </row>
    <row r="367" spans="1:6" ht="69" customHeight="1" x14ac:dyDescent="0.25">
      <c r="A367" s="721" t="str">
        <f>IF('5 a 20 Mediana'!V351=TRUE,"",'5 a 20 Mediana'!J351)</f>
        <v xml:space="preserve">Para desarrollar, adquirir, y mantener los componentes que integran sus soluciones tecnológicas, la empresa se basa una metodología detallada,  sigue un proceso de gestión de cambios,  establece ambientes para desarrollo, prueba y producción , e incorpora elementos que garanticen la seguridad de la información </v>
      </c>
      <c r="B367" s="721"/>
      <c r="C367" s="721"/>
      <c r="D367" s="721"/>
      <c r="E367" s="597" t="str">
        <f t="shared" si="46"/>
        <v>1.2.2.2</v>
      </c>
      <c r="F367" s="200" t="str">
        <f>IF('5 a 20 Mediana'!V351=TRUE,"",'5 a 20 Mediana'!I351)</f>
        <v>1.2.2.2</v>
      </c>
    </row>
    <row r="368" spans="1:6" ht="69" customHeight="1" x14ac:dyDescent="0.25">
      <c r="A368" s="721" t="str">
        <f>IF('5 a 20 Mediana'!V352=TRUE,"",'5 a 20 Mediana'!J352)</f>
        <v xml:space="preserve">Para la  identificación, el desarrollo, adquisición y mantenimiento de los componentes tecnológicos, se desarrollan documentos que proporcionan evidencia de las actividades llevadas a cabo o los resultados obtenidos en el proceso, como son: </v>
      </c>
      <c r="B368" s="721"/>
      <c r="C368" s="721"/>
      <c r="D368" s="721"/>
      <c r="E368" s="597" t="str">
        <f t="shared" ref="E368" si="47">MID(F368,1,7)</f>
        <v>1.2.3.1</v>
      </c>
      <c r="F368" s="200" t="str">
        <f>IF('5 a 20 Mediana'!V352=TRUE,"",'5 a 20 Mediana'!I352)</f>
        <v>1.2.3.1</v>
      </c>
    </row>
    <row r="369" spans="1:6" ht="59.25" customHeight="1" x14ac:dyDescent="0.25">
      <c r="A369" s="929" t="str">
        <f>IF('5 a 20 Mediana'!V353=TRUE,"",'5 a 20 Mediana'!J353)</f>
        <v xml:space="preserve">Para la identificación de las soluciones tecnológicas : La definición de requerimientos, un estudio de viabilidad, un plan de alto nivel de adquisiciones /desarrollo, un reporte de  análisis de riesgos y firmas de aprobación. </v>
      </c>
      <c r="B369" s="929"/>
      <c r="C369" s="929"/>
      <c r="D369" s="929"/>
      <c r="E369" s="597" t="str">
        <f t="shared" si="46"/>
        <v>1.2.3.1</v>
      </c>
      <c r="F369" s="200" t="str">
        <f>IF('5 a 20 Mediana'!V353=TRUE,"",'5 a 20 Mediana'!I353)</f>
        <v>1.2.3.1.A</v>
      </c>
    </row>
    <row r="370" spans="1:6" ht="45" customHeight="1" x14ac:dyDescent="0.25">
      <c r="A370" s="721" t="str">
        <f>IF('5 a 20 Mediana'!V354=TRUE,"",'5 a 20 Mediana'!J354)</f>
        <v>Revisa las actividades desarrolladas en el proceso, analiza la información generada y mediante indicadores de eficacia, evalúa el nivel de cumplimiento del proceso.</v>
      </c>
      <c r="B370" s="721"/>
      <c r="C370" s="721"/>
      <c r="D370" s="721"/>
      <c r="E370" s="597" t="str">
        <f t="shared" si="46"/>
        <v>1.2.3.2</v>
      </c>
      <c r="F370" s="200" t="str">
        <f>IF('5 a 20 Mediana'!V354=TRUE,"",'5 a 20 Mediana'!I354)</f>
        <v>1.2.3.2</v>
      </c>
    </row>
    <row r="371" spans="1:6" ht="45" customHeight="1" x14ac:dyDescent="0.25">
      <c r="A371" s="721" t="str">
        <f>IF('5 a 20 Mediana'!V355=TRUE,"",'5 a 20 Mediana'!J355)</f>
        <v>Conoce la efectividad del proceso  ya que cuenta con indicadores de desempeño que en conjunto muestran lo siguiente:</v>
      </c>
      <c r="B371" s="721"/>
      <c r="C371" s="721"/>
      <c r="D371" s="721"/>
      <c r="E371" s="597" t="str">
        <f t="shared" ref="E371" si="48">MID(F371,1,7)</f>
        <v>1.2.4.2</v>
      </c>
      <c r="F371" s="200" t="str">
        <f>IF('5 a 20 Mediana'!V355=TRUE,"",'5 a 20 Mediana'!I355)</f>
        <v>1.2.4.2</v>
      </c>
    </row>
    <row r="372" spans="1:6" ht="45" customHeight="1" x14ac:dyDescent="0.25">
      <c r="A372" s="929" t="str">
        <f>IF('5 a 20 Mediana'!V356=TRUE,"",'5 a 20 Mediana'!J356)</f>
        <v>La implementación de las soluciones de TI se realiza con un enfoque preventivo, en línea con la estrategia y los objetivos de negocio</v>
      </c>
      <c r="B372" s="929"/>
      <c r="C372" s="929"/>
      <c r="D372" s="929"/>
      <c r="E372" s="597" t="str">
        <f t="shared" si="46"/>
        <v>1.2.4.2</v>
      </c>
      <c r="F372" s="200" t="str">
        <f>IF('5 a 20 Mediana'!V356=TRUE,"",'5 a 20 Mediana'!I356)</f>
        <v>1.2.4.2.A</v>
      </c>
    </row>
    <row r="373" spans="1:6" ht="45" customHeight="1" x14ac:dyDescent="0.25">
      <c r="A373" s="929" t="str">
        <f>IF('5 a 20 Mediana'!V357=TRUE,"",'5 a 20 Mediana'!J357)</f>
        <v>Las soluciones tecnológicas de la organización responden adecuadamente a sus necesidades y requerimientos de negocio</v>
      </c>
      <c r="B373" s="929"/>
      <c r="C373" s="929"/>
      <c r="D373" s="929"/>
      <c r="E373" s="597" t="str">
        <f t="shared" si="46"/>
        <v>1.2.4.2</v>
      </c>
      <c r="F373" s="200" t="str">
        <f>IF('5 a 20 Mediana'!V357=TRUE,"",'5 a 20 Mediana'!I357)</f>
        <v>1.2.4.2.B</v>
      </c>
    </row>
    <row r="374" spans="1:6" ht="45" customHeight="1" x14ac:dyDescent="0.25">
      <c r="A374" s="929" t="str">
        <f>IF('5 a 20 Mediana'!V358=TRUE,"",'5 a 20 Mediana'!J358)</f>
        <v>La organización desarrolla procesos de valor que representan ventajas competitivas</v>
      </c>
      <c r="B374" s="929"/>
      <c r="C374" s="929"/>
      <c r="D374" s="929"/>
      <c r="E374" s="597" t="str">
        <f t="shared" si="46"/>
        <v>1.2.4.2</v>
      </c>
      <c r="F374" s="200" t="str">
        <f>IF('5 a 20 Mediana'!V358=TRUE,"",'5 a 20 Mediana'!I358)</f>
        <v>1.2.4.2.B</v>
      </c>
    </row>
    <row r="375" spans="1:6" x14ac:dyDescent="0.25">
      <c r="A375" s="729" t="str">
        <f>IF('5 a 20 Mediana'!V360=TRUE,"",'5 a 20 Mediana'!J360)</f>
        <v>1.3 Operación y soporte de TI</v>
      </c>
      <c r="B375" s="729"/>
      <c r="C375" s="729"/>
      <c r="D375" s="729"/>
      <c r="E375" s="597" t="str">
        <f t="shared" si="46"/>
        <v/>
      </c>
    </row>
    <row r="376" spans="1:6" ht="45" customHeight="1" x14ac:dyDescent="0.25">
      <c r="A376" s="721" t="str">
        <f>IF('5 a 20 Mediana'!V365=TRUE,"",'5 a 20 Mediana'!J365)</f>
        <v>La administración de las operaciones de TI y los servicios de soporte son provistos por parte de uno o más individuos expertos en TI y certificados</v>
      </c>
      <c r="B376" s="721"/>
      <c r="C376" s="721"/>
      <c r="D376" s="721"/>
      <c r="E376" s="597" t="str">
        <f t="shared" si="46"/>
        <v>1.3.1</v>
      </c>
      <c r="F376" s="200" t="str">
        <f>IF('5 a 20 Mediana'!V365=TRUE,"",'5 a 20 Mediana'!I365)</f>
        <v>1.3.1</v>
      </c>
    </row>
    <row r="377" spans="1:6" ht="84.75" customHeight="1" x14ac:dyDescent="0.25">
      <c r="A377" s="721" t="str">
        <f>IF('5 a 20 Mediana'!V366=TRUE,"",'5 a 20 Mediana'!J366)</f>
        <v xml:space="preserve">Para el desarrollo del proceso de Servicio y Soporte de la empresa de TI y su documentación correspondiente, la empresa de TI define actividades y procedimientos operativos necesarios para la entrega de los servicios internos y externos , promueve una respuesta oportuna y efectiva a peticiones de usuarios y establece soluciones para incidentes y  formula medidas de mejora para su prevención  </v>
      </c>
      <c r="B377" s="721"/>
      <c r="C377" s="721"/>
      <c r="D377" s="721"/>
      <c r="E377" s="597" t="str">
        <f t="shared" si="46"/>
        <v>1.3.2</v>
      </c>
      <c r="F377" s="200" t="str">
        <f>IF('5 a 20 Mediana'!V366=TRUE,"",'5 a 20 Mediana'!I366)</f>
        <v>1.3.2</v>
      </c>
    </row>
    <row r="378" spans="1:6" ht="54" customHeight="1" x14ac:dyDescent="0.25">
      <c r="A378" s="721" t="str">
        <f>IF('5 a 20 Mediana'!V367=TRUE,"",'5 a 20 Mediana'!J367)</f>
        <v>La empresa desarrolla modelos y metodologías que le permiten llevar a cabo la administración de las operaciones, la atención de requerimientos de usuarios y la identificación y solución de problemas</v>
      </c>
      <c r="B378" s="721"/>
      <c r="C378" s="721"/>
      <c r="D378" s="721"/>
      <c r="E378" s="597" t="str">
        <f t="shared" si="46"/>
        <v>1.3.3.1</v>
      </c>
      <c r="F378" s="200" t="str">
        <f>IF('5 a 20 Mediana'!V367=TRUE,"",'5 a 20 Mediana'!I367)</f>
        <v>1.3.3.1</v>
      </c>
    </row>
    <row r="379" spans="1:6" ht="45" customHeight="1" x14ac:dyDescent="0.25">
      <c r="A379" s="721" t="str">
        <f>IF('5 a 20 Mediana'!V368=TRUE,"",'5 a 20 Mediana'!J368)</f>
        <v xml:space="preserve">Revisa las actividades desarrolladas en el proceso, analiza la información generada y mediante indicadores de eficacia, evalúa el nivel de cumplimiento del proceso  </v>
      </c>
      <c r="B379" s="721"/>
      <c r="C379" s="721"/>
      <c r="D379" s="721"/>
      <c r="E379" s="597" t="str">
        <f t="shared" si="46"/>
        <v>1.3.3.2</v>
      </c>
      <c r="F379" s="200" t="str">
        <f>IF('5 a 20 Mediana'!V368=TRUE,"",'5 a 20 Mediana'!I368)</f>
        <v>1.3.3.2</v>
      </c>
    </row>
    <row r="380" spans="1:6" ht="45" customHeight="1" x14ac:dyDescent="0.25">
      <c r="A380" s="721" t="str">
        <f>IF('5 a 20 Mediana'!V369=TRUE,"",'5 a 20 Mediana'!J369)</f>
        <v xml:space="preserve">Su proceso se encuentra automatizado a través de herramientas que le permiten principalmente: </v>
      </c>
      <c r="B380" s="721"/>
      <c r="C380" s="721"/>
      <c r="D380" s="721"/>
      <c r="E380" s="597" t="str">
        <f t="shared" ref="E380" si="49">MID(F380,1,7)</f>
        <v>1.3.4.1</v>
      </c>
      <c r="F380" s="200" t="str">
        <f>IF('5 a 20 Mediana'!V369=TRUE,"",'5 a 20 Mediana'!I369)</f>
        <v>1.3.4.1</v>
      </c>
    </row>
    <row r="381" spans="1:6" ht="45" customHeight="1" x14ac:dyDescent="0.25">
      <c r="A381" s="929" t="str">
        <f>IF('5 a 20 Mediana'!V370=TRUE,"",'5 a 20 Mediana'!J370)</f>
        <v>Monitorear los eventos relacionados con la capacidad, disponibilidad y seguridad de la infraestructura de TI</v>
      </c>
      <c r="B381" s="929"/>
      <c r="C381" s="929"/>
      <c r="D381" s="929"/>
      <c r="E381" s="597" t="str">
        <f t="shared" si="46"/>
        <v>1.3.4.1</v>
      </c>
      <c r="F381" s="200" t="str">
        <f>IF('5 a 20 Mediana'!V370=TRUE,"",'5 a 20 Mediana'!I370)</f>
        <v>1.3.4.1.A</v>
      </c>
    </row>
    <row r="382" spans="1:6" ht="45" customHeight="1" x14ac:dyDescent="0.25">
      <c r="A382" s="929" t="str">
        <f>IF('5 a 20 Mediana'!V371=TRUE,"",'5 a 20 Mediana'!J371)</f>
        <v>Proporcionar información de los problemas identificados, indicando su clasificación, categorización y priorización, así como acciones tomadas y planes de remediación desarrollados.</v>
      </c>
      <c r="B382" s="929"/>
      <c r="C382" s="929"/>
      <c r="D382" s="929"/>
      <c r="E382" s="597" t="str">
        <f t="shared" si="46"/>
        <v>1.3.4.1</v>
      </c>
      <c r="F382" s="200" t="str">
        <f>IF('5 a 20 Mediana'!V371=TRUE,"",'5 a 20 Mediana'!I371)</f>
        <v>1.3.4.1.F</v>
      </c>
    </row>
    <row r="383" spans="1:6" x14ac:dyDescent="0.25">
      <c r="A383" s="729" t="str">
        <f>IF('5 a 20 Mediana'!V373=TRUE,"",'5 a 20 Mediana'!J373)</f>
        <v>1.4 Administración de los sistemas de información</v>
      </c>
      <c r="B383" s="729"/>
      <c r="C383" s="729"/>
      <c r="D383" s="729"/>
      <c r="E383" s="597" t="str">
        <f t="shared" si="46"/>
        <v/>
      </c>
    </row>
    <row r="384" spans="1:6" ht="54.75" customHeight="1" x14ac:dyDescent="0.25">
      <c r="A384" s="721" t="str">
        <f>IF('5 a 20 Mediana'!V378=TRUE,"",'5 a 20 Mediana'!J378)</f>
        <v>La administración del desempeño y la seguridad de los sistemas de información se lleva a cabo de acuerdo con estándares y buenas prácticas aplicadas por iniciativa uno o más individuos expertos en TI y certificados</v>
      </c>
      <c r="B384" s="721"/>
      <c r="C384" s="721"/>
      <c r="D384" s="721"/>
      <c r="E384" s="597" t="str">
        <f t="shared" si="46"/>
        <v>1.4.1</v>
      </c>
      <c r="F384" s="200" t="str">
        <f>IF('5 a 20 Mediana'!V378=TRUE,"",'5 a 20 Mediana'!I378)</f>
        <v>1.4.1</v>
      </c>
    </row>
    <row r="385" spans="1:6" ht="54.75" customHeight="1" x14ac:dyDescent="0.25">
      <c r="A385" s="721" t="str">
        <f>IF('5 a 20 Mediana'!V379=TRUE,"",'5 a 20 Mediana'!J379)</f>
        <v>La empresa cuenta con procedimientos formales para la Administración de los Sistemas de Información, que considera las siguientes actividades:</v>
      </c>
      <c r="B385" s="721"/>
      <c r="C385" s="721"/>
      <c r="D385" s="721"/>
      <c r="E385" s="597" t="str">
        <f t="shared" ref="E385" si="50">MID(F385,1,7)</f>
        <v>1.4.2.1</v>
      </c>
      <c r="F385" s="200" t="str">
        <f>IF('5 a 20 Mediana'!V379=TRUE,"",'5 a 20 Mediana'!I379)</f>
        <v>1.4.2.1</v>
      </c>
    </row>
    <row r="386" spans="1:6" ht="45" customHeight="1" x14ac:dyDescent="0.25">
      <c r="A386" s="929" t="str">
        <f>IF('5 a 20 Mediana'!V380=TRUE,"",'5 a 20 Mediana'!J380)</f>
        <v>Equilibrar las necesidades actuales y futuras de disponibilidad, rendimiento y capacidad con una provisión de servicio efectiva en costos</v>
      </c>
      <c r="B386" s="929"/>
      <c r="C386" s="929"/>
      <c r="D386" s="929"/>
      <c r="E386" s="597" t="str">
        <f t="shared" si="46"/>
        <v>1.4.2.1</v>
      </c>
      <c r="F386" s="200" t="str">
        <f>IF('5 a 20 Mediana'!V380=TRUE,"",'5 a 20 Mediana'!I380)</f>
        <v>1.4.2.1.A</v>
      </c>
    </row>
    <row r="387" spans="1:6" ht="54.75" customHeight="1" x14ac:dyDescent="0.25">
      <c r="A387" s="929" t="str">
        <f>IF('5 a 20 Mediana'!V381=TRUE,"",'5 a 20 Mediana'!J381)</f>
        <v>La gestión de todos los cambios de manera controlada, incluyendo cambios estándar de mantenimiento y emergencia en relación con los procesos de negocio, de aplicaciones y de infraestructura</v>
      </c>
      <c r="B387" s="929"/>
      <c r="C387" s="929"/>
      <c r="D387" s="929"/>
      <c r="E387" s="597" t="str">
        <f t="shared" si="46"/>
        <v>1.4.2.1</v>
      </c>
      <c r="F387" s="200" t="str">
        <f>IF('5 a 20 Mediana'!V381=TRUE,"",'5 a 20 Mediana'!I381)</f>
        <v>1.4.2.1.B</v>
      </c>
    </row>
    <row r="388" spans="1:6" ht="45" customHeight="1" x14ac:dyDescent="0.25">
      <c r="A388" s="929" t="str">
        <f>IF('5 a 20 Mediana'!V382=TRUE,"",'5 a 20 Mediana'!J382)</f>
        <v>El mantenimiento de la información actualizada sobre la configuración y relaciones de los principales recursos de TI necesarios para la prestación de los servicios críticos</v>
      </c>
      <c r="B388" s="929"/>
      <c r="C388" s="929"/>
      <c r="D388" s="929"/>
      <c r="E388" s="597" t="str">
        <f t="shared" si="46"/>
        <v>1.4.2.1</v>
      </c>
      <c r="F388" s="200" t="str">
        <f>IF('5 a 20 Mediana'!V382=TRUE,"",'5 a 20 Mediana'!I382)</f>
        <v>1.4.2.1.C</v>
      </c>
    </row>
    <row r="389" spans="1:6" ht="58.5" customHeight="1" x14ac:dyDescent="0.25">
      <c r="A389" s="929" t="str">
        <f>IF('5 a 20 Mediana'!V383=TRUE,"",'5 a 20 Mediana'!J383)</f>
        <v>La protección de la información de la empresa y de sus clientes para mantener un  nivel de seguridad de la información de acuerdo con la política definida y el establecimiento de roles de seguridad y privilegios de acceso a la información.</v>
      </c>
      <c r="B389" s="929"/>
      <c r="C389" s="929"/>
      <c r="D389" s="929"/>
      <c r="E389" s="597" t="str">
        <f t="shared" si="46"/>
        <v>1.4.2.1</v>
      </c>
      <c r="F389" s="200" t="str">
        <f>IF('5 a 20 Mediana'!V383=TRUE,"",'5 a 20 Mediana'!I383)</f>
        <v>1.4.2.1.D</v>
      </c>
    </row>
    <row r="390" spans="1:6" ht="45" customHeight="1" x14ac:dyDescent="0.25">
      <c r="A390" s="929" t="str">
        <f>IF('5 a 20 Mediana'!V384=TRUE,"",'5 a 20 Mediana'!J384)</f>
        <v>El establecer controles adecuados y de proceso de negocio para asegurar que la información relacionada cumpla con requerimientos de legitimidad y autorización</v>
      </c>
      <c r="B390" s="929"/>
      <c r="C390" s="929"/>
      <c r="D390" s="929"/>
      <c r="E390" s="597" t="str">
        <f t="shared" si="46"/>
        <v>1.4.2.1</v>
      </c>
      <c r="F390" s="200" t="str">
        <f>IF('5 a 20 Mediana'!V384=TRUE,"",'5 a 20 Mediana'!I384)</f>
        <v>1.4.2.1.E</v>
      </c>
    </row>
    <row r="391" spans="1:6" ht="45" customHeight="1" x14ac:dyDescent="0.25">
      <c r="A391" s="721" t="str">
        <f>IF('5 a 20 Mediana'!V385=TRUE,"",'5 a 20 Mediana'!J385)</f>
        <v>Estos elementos se encuentran formalmente documentados a través de registros</v>
      </c>
      <c r="B391" s="721"/>
      <c r="C391" s="721"/>
      <c r="D391" s="721"/>
      <c r="E391" s="597" t="str">
        <f t="shared" si="46"/>
        <v>1.4.2.2</v>
      </c>
      <c r="F391" s="200" t="str">
        <f>IF('5 a 20 Mediana'!V385=TRUE,"",'5 a 20 Mediana'!I385)</f>
        <v>1.4.2.2</v>
      </c>
    </row>
    <row r="392" spans="1:6" ht="55.5" customHeight="1" x14ac:dyDescent="0.25">
      <c r="A392" s="721" t="str">
        <f>IF('5 a 20 Mediana'!V386=TRUE,"",'5 a 20 Mediana'!J386)</f>
        <v>La empresa desarrolla modelos y documentos que le permiten llevar a cabo Administración de la disponibilidad y la capacidad, la administración de cambios, configuraciones y seguridad y el control de procesos de información del negocio.</v>
      </c>
      <c r="B392" s="721"/>
      <c r="C392" s="721"/>
      <c r="D392" s="721"/>
      <c r="E392" s="597" t="str">
        <f t="shared" si="46"/>
        <v>1.4.3.1</v>
      </c>
      <c r="F392" s="200" t="str">
        <f>IF('5 a 20 Mediana'!V386=TRUE,"",'5 a 20 Mediana'!I386)</f>
        <v>1.4.3.1</v>
      </c>
    </row>
    <row r="393" spans="1:6" ht="52.5" customHeight="1" x14ac:dyDescent="0.25">
      <c r="A393" s="721" t="str">
        <f>IF('5 a 20 Mediana'!V387=TRUE,"",'5 a 20 Mediana'!J387)</f>
        <v>Revisa las actividades realizadas, analiza la información generada y mediante indicadores de eficacia, evalúa el nivel de cumplimiento de los procesos de administración de los sistemas.</v>
      </c>
      <c r="B393" s="721"/>
      <c r="C393" s="721"/>
      <c r="D393" s="721"/>
      <c r="E393" s="597" t="str">
        <f t="shared" si="46"/>
        <v>1.4.3.2</v>
      </c>
      <c r="F393" s="200" t="str">
        <f>IF('5 a 20 Mediana'!V387=TRUE,"",'5 a 20 Mediana'!I387)</f>
        <v>1.4.3.2</v>
      </c>
    </row>
    <row r="394" spans="1:6" x14ac:dyDescent="0.25">
      <c r="A394" s="729" t="str">
        <f>IF('5 a 20 Mediana'!V393=TRUE,"",'5 a 20 Mediana'!J393)</f>
        <v>2.1 Gestión Integral del Capital Humano</v>
      </c>
      <c r="B394" s="729"/>
      <c r="C394" s="729"/>
      <c r="D394" s="729"/>
      <c r="E394" s="597" t="str">
        <f t="shared" si="46"/>
        <v/>
      </c>
    </row>
    <row r="395" spans="1:6" ht="45" customHeight="1" x14ac:dyDescent="0.25">
      <c r="A395" s="721" t="str">
        <f>IF('5 a 20 Mediana'!V398=TRUE,"",'5 a 20 Mediana'!J398)</f>
        <v>Analiza prácticas objetivas de reclutamiento, compensación y desarrollo del personal con potencial y buen desempeño, e identifica las posibilidades adecuadas para la implantación de éstas prácticas</v>
      </c>
      <c r="B395" s="721"/>
      <c r="C395" s="721"/>
      <c r="D395" s="721"/>
      <c r="E395" s="597" t="str">
        <f t="shared" ref="E395:E405" si="51">MID(F395,1,7)</f>
        <v>2.1.1</v>
      </c>
      <c r="F395" s="200" t="str">
        <f>IF('5 a 20 Mediana'!V398=TRUE,"",'5 a 20 Mediana'!I398)</f>
        <v>2.1.1</v>
      </c>
    </row>
    <row r="396" spans="1:6" ht="45" customHeight="1" x14ac:dyDescent="0.25">
      <c r="A396" s="721" t="str">
        <f>IF('5 a 20 Mediana'!V399=TRUE,"",'5 a 20 Mediana'!J399)</f>
        <v>Cuenta con un proceso para la gestión integral del capital humano  y éste se encuentra formalmente documentado definiendo  los siguientes procesos:</v>
      </c>
      <c r="B396" s="721"/>
      <c r="C396" s="721"/>
      <c r="D396" s="721"/>
      <c r="E396" s="597" t="str">
        <f t="shared" ref="E396" si="52">MID(F396,1,7)</f>
        <v>2.1.2</v>
      </c>
      <c r="F396" s="200" t="str">
        <f>IF('5 a 20 Mediana'!V399=TRUE,"",'5 a 20 Mediana'!I399)</f>
        <v>2.1.2</v>
      </c>
    </row>
    <row r="397" spans="1:6" ht="45" customHeight="1" x14ac:dyDescent="0.25">
      <c r="A397" s="929" t="str">
        <f>IF('5 a 20 Mediana'!V400=TRUE,"",'5 a 20 Mediana'!J400)</f>
        <v>Reclutamiento y selección</v>
      </c>
      <c r="B397" s="929"/>
      <c r="C397" s="929"/>
      <c r="D397" s="929"/>
      <c r="E397" s="597" t="str">
        <f t="shared" si="51"/>
        <v>2.1.2.A</v>
      </c>
      <c r="F397" s="200" t="str">
        <f>IF('5 a 20 Mediana'!V400=TRUE,"",'5 a 20 Mediana'!I400)</f>
        <v>2.1.2.A</v>
      </c>
    </row>
    <row r="398" spans="1:6" ht="45" customHeight="1" x14ac:dyDescent="0.25">
      <c r="A398" s="929" t="str">
        <f>IF('5 a 20 Mediana'!V401=TRUE,"",'5 a 20 Mediana'!J401)</f>
        <v>Evaluación del desempeño</v>
      </c>
      <c r="B398" s="929"/>
      <c r="C398" s="929"/>
      <c r="D398" s="929"/>
      <c r="E398" s="597" t="str">
        <f t="shared" si="51"/>
        <v>2.1.2.B</v>
      </c>
      <c r="F398" s="200" t="str">
        <f>IF('5 a 20 Mediana'!V401=TRUE,"",'5 a 20 Mediana'!I401)</f>
        <v>2.1.2.B</v>
      </c>
    </row>
    <row r="399" spans="1:6" ht="45" customHeight="1" x14ac:dyDescent="0.25">
      <c r="A399" s="929" t="str">
        <f>IF('5 a 20 Mediana'!V402=TRUE,"",'5 a 20 Mediana'!J402)</f>
        <v>Formación y desarrollo de las personas</v>
      </c>
      <c r="B399" s="929"/>
      <c r="C399" s="929"/>
      <c r="D399" s="929"/>
      <c r="E399" s="597" t="str">
        <f t="shared" si="51"/>
        <v>2.1.2.C</v>
      </c>
      <c r="F399" s="200" t="str">
        <f>IF('5 a 20 Mediana'!V402=TRUE,"",'5 a 20 Mediana'!I402)</f>
        <v>2.1.2.C</v>
      </c>
    </row>
    <row r="400" spans="1:6" ht="45" customHeight="1" x14ac:dyDescent="0.25">
      <c r="A400" s="929" t="str">
        <f>IF('5 a 20 Mediana'!V403=TRUE,"",'5 a 20 Mediana'!J403)</f>
        <v>Retención de talento</v>
      </c>
      <c r="B400" s="929"/>
      <c r="C400" s="929"/>
      <c r="D400" s="929"/>
      <c r="E400" s="597" t="str">
        <f t="shared" si="51"/>
        <v>2.1.2.D</v>
      </c>
      <c r="F400" s="200" t="str">
        <f>IF('5 a 20 Mediana'!V403=TRUE,"",'5 a 20 Mediana'!I403)</f>
        <v>2.1.2.D</v>
      </c>
    </row>
    <row r="401" spans="1:6" ht="66" customHeight="1" x14ac:dyDescent="0.25">
      <c r="A401" s="721" t="str">
        <f>IF('5 a 20 Mediana'!V404=TRUE,"",'5 a 20 Mediana'!J404)</f>
        <v xml:space="preserve">Con la finalidad de llevar a cabo una gestión integral del capital humano, la empresa de TI cuenta con  alguna metodología, o modelo que se basa en el ciclo de vida del personal en la empresa es decir, pasando por las fases de reclutamiento, selección, retribución, formación y desarrollo, remuneración, evaluación, promoción y desvinculación. </v>
      </c>
      <c r="B401" s="721"/>
      <c r="C401" s="721"/>
      <c r="D401" s="721"/>
      <c r="E401" s="597" t="str">
        <f t="shared" si="51"/>
        <v>2.1.3.1</v>
      </c>
      <c r="F401" s="200" t="str">
        <f>IF('5 a 20 Mediana'!V404=TRUE,"",'5 a 20 Mediana'!I404)</f>
        <v>2.1.3.1</v>
      </c>
    </row>
    <row r="402" spans="1:6" ht="44.25" hidden="1" customHeight="1" x14ac:dyDescent="0.25">
      <c r="A402" s="728" t="str">
        <f>IF('5 a 20 Mediana'!V405=TRUE,"",'5 a 20 Mediana'!J405)</f>
        <v>Su proceso se encuentra automatizado a través de herramientas que le permiten:</v>
      </c>
      <c r="B402" s="728"/>
      <c r="C402" s="728"/>
      <c r="D402" s="728"/>
      <c r="E402" s="597" t="str">
        <f t="shared" ref="E402" si="53">MID(F402,1,7)</f>
        <v>2.1.4.1</v>
      </c>
      <c r="F402" s="200" t="str">
        <f>IF('5 a 20 Mediana'!V405=TRUE,"",'5 a 20 Mediana'!I405)</f>
        <v>2.1.4.1</v>
      </c>
    </row>
    <row r="403" spans="1:6" ht="58.5" hidden="1" customHeight="1" x14ac:dyDescent="0.25">
      <c r="A403" s="728" t="str">
        <f>IF('5 a 20 Mediana'!V406=TRUE,"",'5 a 20 Mediana'!J406)</f>
        <v>Analizar y dar seguimiento a las habilidades críticas, competencias y nivel técnico (certificado) requerido del personal, e identificar si existen recursos humanos con éstas características dentro de la organización</v>
      </c>
      <c r="B403" s="728"/>
      <c r="C403" s="728"/>
      <c r="D403" s="728"/>
      <c r="E403" s="597" t="str">
        <f t="shared" si="51"/>
        <v>2.1.4.1</v>
      </c>
      <c r="F403" s="200" t="str">
        <f>IF('5 a 20 Mediana'!V406=TRUE,"",'5 a 20 Mediana'!I406)</f>
        <v>2.1.4.1.B</v>
      </c>
    </row>
    <row r="404" spans="1:6" ht="63.75" hidden="1" customHeight="1" x14ac:dyDescent="0.25">
      <c r="A404" s="728" t="str">
        <f>IF('5 a 20 Mediana'!V407=TRUE,"",'5 a 20 Mediana'!J407)</f>
        <v>Registrar los planes de acción necesarios para hacer frente a los requerimientos de personal que cumpla con determinadas características y certificaciones requeridas, tales como programas formales de capacitación, redistribución y cambios en las estrategias de contratación</v>
      </c>
      <c r="B404" s="728"/>
      <c r="C404" s="728"/>
      <c r="D404" s="728"/>
      <c r="E404" s="597" t="str">
        <f t="shared" si="51"/>
        <v>2.1.4.1</v>
      </c>
      <c r="F404" s="200" t="str">
        <f>IF('5 a 20 Mediana'!V407=TRUE,"",'5 a 20 Mediana'!I407)</f>
        <v>2.1.4.1.C</v>
      </c>
    </row>
    <row r="405" spans="1:6" ht="45" hidden="1" customHeight="1" x14ac:dyDescent="0.25">
      <c r="A405" s="728" t="str">
        <f>IF('5 a 20 Mediana'!V408=TRUE,"",'5 a 20 Mediana'!J408)</f>
        <v>Mantener un control de las certificaciones requeridas para la prestación de servicios</v>
      </c>
      <c r="B405" s="728"/>
      <c r="C405" s="728"/>
      <c r="D405" s="728"/>
      <c r="E405" s="597" t="str">
        <f t="shared" si="51"/>
        <v>2.1.4.1</v>
      </c>
      <c r="F405" s="200" t="str">
        <f>IF('5 a 20 Mediana'!V408=TRUE,"",'5 a 20 Mediana'!I408)</f>
        <v>2.1.4.1.H</v>
      </c>
    </row>
    <row r="406" spans="1:6" ht="67.5" customHeight="1" x14ac:dyDescent="0.25">
      <c r="A406" s="555" t="s">
        <v>901</v>
      </c>
      <c r="B406" s="598"/>
      <c r="C406" s="598"/>
      <c r="D406" s="598"/>
    </row>
    <row r="407" spans="1:6" hidden="1" x14ac:dyDescent="0.25">
      <c r="A407" s="728"/>
      <c r="B407" s="728"/>
      <c r="C407" s="728"/>
      <c r="D407" s="728"/>
    </row>
    <row r="408" spans="1:6" hidden="1" x14ac:dyDescent="0.25">
      <c r="A408" s="728"/>
      <c r="B408" s="728"/>
      <c r="C408" s="728"/>
      <c r="D408" s="728"/>
    </row>
    <row r="409" spans="1:6" hidden="1" x14ac:dyDescent="0.25">
      <c r="A409" s="728"/>
      <c r="B409" s="728"/>
      <c r="C409" s="728"/>
      <c r="D409" s="728"/>
    </row>
    <row r="410" spans="1:6" hidden="1" x14ac:dyDescent="0.25">
      <c r="A410" s="728"/>
      <c r="B410" s="728"/>
      <c r="C410" s="728"/>
      <c r="D410" s="728"/>
    </row>
    <row r="411" spans="1:6" hidden="1" x14ac:dyDescent="0.25">
      <c r="A411" s="728"/>
      <c r="B411" s="728"/>
      <c r="C411" s="728"/>
      <c r="D411" s="728"/>
    </row>
    <row r="412" spans="1:6" hidden="1" x14ac:dyDescent="0.25">
      <c r="A412" s="728"/>
      <c r="B412" s="728"/>
      <c r="C412" s="728"/>
      <c r="D412" s="728"/>
    </row>
    <row r="413" spans="1:6" hidden="1" x14ac:dyDescent="0.25">
      <c r="A413" s="728"/>
      <c r="B413" s="728"/>
      <c r="C413" s="728"/>
      <c r="D413" s="728"/>
    </row>
    <row r="414" spans="1:6" hidden="1" x14ac:dyDescent="0.25">
      <c r="A414" s="728"/>
      <c r="B414" s="728"/>
      <c r="C414" s="728"/>
      <c r="D414" s="728"/>
    </row>
    <row r="415" spans="1:6" hidden="1" x14ac:dyDescent="0.25">
      <c r="A415" s="728"/>
      <c r="B415" s="728"/>
      <c r="C415" s="728"/>
      <c r="D415" s="728"/>
    </row>
    <row r="416" spans="1:6" hidden="1" x14ac:dyDescent="0.25">
      <c r="A416" s="728"/>
      <c r="B416" s="728"/>
      <c r="C416" s="728"/>
      <c r="D416" s="728"/>
    </row>
    <row r="417" spans="1:4" hidden="1" x14ac:dyDescent="0.25">
      <c r="A417" s="728"/>
      <c r="B417" s="728"/>
      <c r="C417" s="728"/>
      <c r="D417" s="728"/>
    </row>
    <row r="418" spans="1:4" hidden="1" x14ac:dyDescent="0.25">
      <c r="A418" s="728"/>
      <c r="B418" s="728"/>
      <c r="C418" s="728"/>
      <c r="D418" s="728"/>
    </row>
    <row r="419" spans="1:4" hidden="1" x14ac:dyDescent="0.25">
      <c r="A419" s="728"/>
      <c r="B419" s="728"/>
      <c r="C419" s="728"/>
      <c r="D419" s="728"/>
    </row>
    <row r="420" spans="1:4" hidden="1" x14ac:dyDescent="0.25">
      <c r="A420" s="728"/>
      <c r="B420" s="728"/>
      <c r="C420" s="728"/>
      <c r="D420" s="728"/>
    </row>
    <row r="421" spans="1:4" hidden="1" x14ac:dyDescent="0.25">
      <c r="A421" s="728"/>
      <c r="B421" s="728"/>
      <c r="C421" s="728"/>
      <c r="D421" s="728"/>
    </row>
    <row r="422" spans="1:4" hidden="1" x14ac:dyDescent="0.25">
      <c r="A422" s="728"/>
      <c r="B422" s="728"/>
      <c r="C422" s="728"/>
      <c r="D422" s="728"/>
    </row>
    <row r="423" spans="1:4" hidden="1" x14ac:dyDescent="0.25">
      <c r="A423" s="728"/>
      <c r="B423" s="728"/>
      <c r="C423" s="728"/>
      <c r="D423" s="728"/>
    </row>
  </sheetData>
  <mergeCells count="349">
    <mergeCell ref="A351:D351"/>
    <mergeCell ref="A353:D353"/>
    <mergeCell ref="A368:D368"/>
    <mergeCell ref="A371:D371"/>
    <mergeCell ref="A380:D380"/>
    <mergeCell ref="A385:D385"/>
    <mergeCell ref="A396:D396"/>
    <mergeCell ref="A302:D302"/>
    <mergeCell ref="A305:D305"/>
    <mergeCell ref="A315:D315"/>
    <mergeCell ref="A317:D317"/>
    <mergeCell ref="A319:D319"/>
    <mergeCell ref="A326:D326"/>
    <mergeCell ref="A331:D331"/>
    <mergeCell ref="A336:D336"/>
    <mergeCell ref="A335:D335"/>
    <mergeCell ref="A352:D352"/>
    <mergeCell ref="A354:D354"/>
    <mergeCell ref="A355:D355"/>
    <mergeCell ref="A356:D356"/>
    <mergeCell ref="A365:D365"/>
    <mergeCell ref="A366:D366"/>
    <mergeCell ref="A367:D367"/>
    <mergeCell ref="A348:D348"/>
    <mergeCell ref="A254:D254"/>
    <mergeCell ref="A261:D261"/>
    <mergeCell ref="A267:D267"/>
    <mergeCell ref="A272:D272"/>
    <mergeCell ref="A275:D275"/>
    <mergeCell ref="A274:D274"/>
    <mergeCell ref="A281:D281"/>
    <mergeCell ref="A287:D287"/>
    <mergeCell ref="A286:D286"/>
    <mergeCell ref="A268:D268"/>
    <mergeCell ref="A269:D269"/>
    <mergeCell ref="A270:D270"/>
    <mergeCell ref="A271:D271"/>
    <mergeCell ref="A265:D265"/>
    <mergeCell ref="A266:D266"/>
    <mergeCell ref="A260:D260"/>
    <mergeCell ref="A262:D262"/>
    <mergeCell ref="A263:D263"/>
    <mergeCell ref="A264:D264"/>
    <mergeCell ref="A279:D279"/>
    <mergeCell ref="A280:D280"/>
    <mergeCell ref="A282:D282"/>
    <mergeCell ref="A283:D283"/>
    <mergeCell ref="A284:D284"/>
    <mergeCell ref="A167:D167"/>
    <mergeCell ref="A181:D181"/>
    <mergeCell ref="A184:D184"/>
    <mergeCell ref="A191:D191"/>
    <mergeCell ref="A198:D198"/>
    <mergeCell ref="A201:D201"/>
    <mergeCell ref="A204:D204"/>
    <mergeCell ref="A213:D213"/>
    <mergeCell ref="A225:D225"/>
    <mergeCell ref="A179:D179"/>
    <mergeCell ref="A180:D180"/>
    <mergeCell ref="A174:D174"/>
    <mergeCell ref="A175:D175"/>
    <mergeCell ref="A176:D176"/>
    <mergeCell ref="A177:D177"/>
    <mergeCell ref="A178:D178"/>
    <mergeCell ref="A168:D168"/>
    <mergeCell ref="A169:D169"/>
    <mergeCell ref="A170:D170"/>
    <mergeCell ref="A171:D171"/>
    <mergeCell ref="A172:D172"/>
    <mergeCell ref="A173:D173"/>
    <mergeCell ref="A187:D187"/>
    <mergeCell ref="A188:D188"/>
    <mergeCell ref="B21:E21"/>
    <mergeCell ref="B22:C22"/>
    <mergeCell ref="A25:F26"/>
    <mergeCell ref="A27:C27"/>
    <mergeCell ref="A29:F29"/>
    <mergeCell ref="A31:F31"/>
    <mergeCell ref="B48:F48"/>
    <mergeCell ref="B49:F49"/>
    <mergeCell ref="B50:F50"/>
    <mergeCell ref="A52:F52"/>
    <mergeCell ref="A53:F53"/>
    <mergeCell ref="A54:F54"/>
    <mergeCell ref="A35:F35"/>
    <mergeCell ref="A36:F36"/>
    <mergeCell ref="A40:F40"/>
    <mergeCell ref="A41:F41"/>
    <mergeCell ref="A45:F45"/>
    <mergeCell ref="B47:F47"/>
    <mergeCell ref="A72:F72"/>
    <mergeCell ref="B74:F74"/>
    <mergeCell ref="B79:F79"/>
    <mergeCell ref="B86:F86"/>
    <mergeCell ref="A91:B91"/>
    <mergeCell ref="C91:E91"/>
    <mergeCell ref="A55:F55"/>
    <mergeCell ref="A56:F56"/>
    <mergeCell ref="B58:F58"/>
    <mergeCell ref="B67:F67"/>
    <mergeCell ref="A70:B70"/>
    <mergeCell ref="C70:E70"/>
    <mergeCell ref="A111:F111"/>
    <mergeCell ref="A113:D113"/>
    <mergeCell ref="A114:D114"/>
    <mergeCell ref="A115:D115"/>
    <mergeCell ref="A117:D117"/>
    <mergeCell ref="A92:F92"/>
    <mergeCell ref="B94:F94"/>
    <mergeCell ref="B103:F103"/>
    <mergeCell ref="A106:B106"/>
    <mergeCell ref="C106:E106"/>
    <mergeCell ref="A109:F109"/>
    <mergeCell ref="A116:D116"/>
    <mergeCell ref="A110:F110"/>
    <mergeCell ref="A124:D124"/>
    <mergeCell ref="A125:D125"/>
    <mergeCell ref="A128:D128"/>
    <mergeCell ref="A129:D129"/>
    <mergeCell ref="A118:D118"/>
    <mergeCell ref="A119:D119"/>
    <mergeCell ref="A120:D120"/>
    <mergeCell ref="A121:D121"/>
    <mergeCell ref="A122:D122"/>
    <mergeCell ref="A123:D123"/>
    <mergeCell ref="A127:D127"/>
    <mergeCell ref="A126:D126"/>
    <mergeCell ref="A139:D139"/>
    <mergeCell ref="A141:D141"/>
    <mergeCell ref="A142:D142"/>
    <mergeCell ref="A136:D136"/>
    <mergeCell ref="A137:D137"/>
    <mergeCell ref="A138:D138"/>
    <mergeCell ref="A130:D130"/>
    <mergeCell ref="A131:D131"/>
    <mergeCell ref="A132:D132"/>
    <mergeCell ref="A133:D133"/>
    <mergeCell ref="A134:D134"/>
    <mergeCell ref="A135:D135"/>
    <mergeCell ref="A140:D140"/>
    <mergeCell ref="A155:D155"/>
    <mergeCell ref="A150:D150"/>
    <mergeCell ref="A153:D153"/>
    <mergeCell ref="A154:D154"/>
    <mergeCell ref="A143:D143"/>
    <mergeCell ref="A144:D144"/>
    <mergeCell ref="A145:D145"/>
    <mergeCell ref="A147:D147"/>
    <mergeCell ref="A148:D148"/>
    <mergeCell ref="A146:D146"/>
    <mergeCell ref="A149:D149"/>
    <mergeCell ref="A152:D152"/>
    <mergeCell ref="A151:D151"/>
    <mergeCell ref="A162:D162"/>
    <mergeCell ref="A163:D163"/>
    <mergeCell ref="A164:D164"/>
    <mergeCell ref="A166:D166"/>
    <mergeCell ref="A156:D156"/>
    <mergeCell ref="A158:D158"/>
    <mergeCell ref="A159:D159"/>
    <mergeCell ref="A160:D160"/>
    <mergeCell ref="A161:D161"/>
    <mergeCell ref="A157:D157"/>
    <mergeCell ref="A165:D165"/>
    <mergeCell ref="A189:D189"/>
    <mergeCell ref="A190:D190"/>
    <mergeCell ref="A192:D192"/>
    <mergeCell ref="A182:D182"/>
    <mergeCell ref="A183:D183"/>
    <mergeCell ref="A185:D185"/>
    <mergeCell ref="A186:D186"/>
    <mergeCell ref="A202:D202"/>
    <mergeCell ref="A203:D203"/>
    <mergeCell ref="A205:D205"/>
    <mergeCell ref="A206:D206"/>
    <mergeCell ref="A197:D197"/>
    <mergeCell ref="A199:D199"/>
    <mergeCell ref="A200:D200"/>
    <mergeCell ref="A196:D196"/>
    <mergeCell ref="A193:D193"/>
    <mergeCell ref="A194:D194"/>
    <mergeCell ref="A195:D195"/>
    <mergeCell ref="A219:D219"/>
    <mergeCell ref="A220:D220"/>
    <mergeCell ref="A221:D221"/>
    <mergeCell ref="A214:D214"/>
    <mergeCell ref="A215:D215"/>
    <mergeCell ref="A216:D216"/>
    <mergeCell ref="A217:D217"/>
    <mergeCell ref="A218:D218"/>
    <mergeCell ref="A207:D207"/>
    <mergeCell ref="A208:D208"/>
    <mergeCell ref="A209:D209"/>
    <mergeCell ref="A210:D210"/>
    <mergeCell ref="A211:D211"/>
    <mergeCell ref="A212:D212"/>
    <mergeCell ref="A234:D234"/>
    <mergeCell ref="A229:D229"/>
    <mergeCell ref="A230:D230"/>
    <mergeCell ref="A232:D232"/>
    <mergeCell ref="A233:D233"/>
    <mergeCell ref="A224:D224"/>
    <mergeCell ref="A226:D226"/>
    <mergeCell ref="A227:D227"/>
    <mergeCell ref="A222:D222"/>
    <mergeCell ref="A223:D223"/>
    <mergeCell ref="A228:D228"/>
    <mergeCell ref="A231:D231"/>
    <mergeCell ref="A253:D253"/>
    <mergeCell ref="A249:D249"/>
    <mergeCell ref="A247:D247"/>
    <mergeCell ref="A248:D248"/>
    <mergeCell ref="A242:D242"/>
    <mergeCell ref="A243:D243"/>
    <mergeCell ref="A244:D244"/>
    <mergeCell ref="A245:D245"/>
    <mergeCell ref="A235:D235"/>
    <mergeCell ref="A237:D237"/>
    <mergeCell ref="A238:D238"/>
    <mergeCell ref="A240:D240"/>
    <mergeCell ref="A236:D236"/>
    <mergeCell ref="A239:D239"/>
    <mergeCell ref="A241:D241"/>
    <mergeCell ref="A246:D246"/>
    <mergeCell ref="A251:D251"/>
    <mergeCell ref="A349:D349"/>
    <mergeCell ref="A350:D350"/>
    <mergeCell ref="A303:D303"/>
    <mergeCell ref="A304:D304"/>
    <mergeCell ref="A306:D306"/>
    <mergeCell ref="A307:D307"/>
    <mergeCell ref="A308:D308"/>
    <mergeCell ref="A309:D309"/>
    <mergeCell ref="A318:D318"/>
    <mergeCell ref="A320:D320"/>
    <mergeCell ref="A321:D321"/>
    <mergeCell ref="A322:D322"/>
    <mergeCell ref="A323:D323"/>
    <mergeCell ref="A314:D314"/>
    <mergeCell ref="A316:D316"/>
    <mergeCell ref="A313:D313"/>
    <mergeCell ref="A310:D310"/>
    <mergeCell ref="A311:D311"/>
    <mergeCell ref="A312:D312"/>
    <mergeCell ref="A332:D332"/>
    <mergeCell ref="A333:D333"/>
    <mergeCell ref="A347:D347"/>
    <mergeCell ref="A334:D334"/>
    <mergeCell ref="A329:D329"/>
    <mergeCell ref="A369:D369"/>
    <mergeCell ref="A363:D363"/>
    <mergeCell ref="A364:D364"/>
    <mergeCell ref="A357:D357"/>
    <mergeCell ref="A358:D358"/>
    <mergeCell ref="A359:D359"/>
    <mergeCell ref="A360:D360"/>
    <mergeCell ref="A361:D361"/>
    <mergeCell ref="A362:D362"/>
    <mergeCell ref="A383:D383"/>
    <mergeCell ref="A377:D377"/>
    <mergeCell ref="A378:D378"/>
    <mergeCell ref="A379:D379"/>
    <mergeCell ref="A381:D381"/>
    <mergeCell ref="A382:D382"/>
    <mergeCell ref="A375:D375"/>
    <mergeCell ref="A376:D376"/>
    <mergeCell ref="A370:D370"/>
    <mergeCell ref="A372:D372"/>
    <mergeCell ref="A373:D373"/>
    <mergeCell ref="A374:D374"/>
    <mergeCell ref="A394:D394"/>
    <mergeCell ref="A390:D390"/>
    <mergeCell ref="A391:D391"/>
    <mergeCell ref="A392:D392"/>
    <mergeCell ref="A393:D393"/>
    <mergeCell ref="A384:D384"/>
    <mergeCell ref="A386:D386"/>
    <mergeCell ref="A387:D387"/>
    <mergeCell ref="A388:D388"/>
    <mergeCell ref="A389:D389"/>
    <mergeCell ref="A408:D408"/>
    <mergeCell ref="A409:D409"/>
    <mergeCell ref="A410:D410"/>
    <mergeCell ref="A399:D399"/>
    <mergeCell ref="A400:D400"/>
    <mergeCell ref="A401:D401"/>
    <mergeCell ref="A403:D403"/>
    <mergeCell ref="A404:D404"/>
    <mergeCell ref="A395:D395"/>
    <mergeCell ref="A397:D397"/>
    <mergeCell ref="A398:D398"/>
    <mergeCell ref="A402:D402"/>
    <mergeCell ref="A299:D299"/>
    <mergeCell ref="A300:D300"/>
    <mergeCell ref="A423:D423"/>
    <mergeCell ref="A250:D250"/>
    <mergeCell ref="A252:D252"/>
    <mergeCell ref="A255:D255"/>
    <mergeCell ref="A256:D256"/>
    <mergeCell ref="A257:D257"/>
    <mergeCell ref="A258:D258"/>
    <mergeCell ref="A259:D259"/>
    <mergeCell ref="A417:D417"/>
    <mergeCell ref="A418:D418"/>
    <mergeCell ref="A419:D419"/>
    <mergeCell ref="A420:D420"/>
    <mergeCell ref="A421:D421"/>
    <mergeCell ref="A422:D422"/>
    <mergeCell ref="A411:D411"/>
    <mergeCell ref="A412:D412"/>
    <mergeCell ref="A413:D413"/>
    <mergeCell ref="A414:D414"/>
    <mergeCell ref="A415:D415"/>
    <mergeCell ref="A416:D416"/>
    <mergeCell ref="A405:D405"/>
    <mergeCell ref="A407:D407"/>
    <mergeCell ref="A289:D289"/>
    <mergeCell ref="A290:D290"/>
    <mergeCell ref="A293:D293"/>
    <mergeCell ref="A294:D294"/>
    <mergeCell ref="A295:D295"/>
    <mergeCell ref="A297:D297"/>
    <mergeCell ref="A298:D298"/>
    <mergeCell ref="A291:D291"/>
    <mergeCell ref="A296:D296"/>
    <mergeCell ref="A18:C18"/>
    <mergeCell ref="A330:D330"/>
    <mergeCell ref="A324:D324"/>
    <mergeCell ref="A325:D325"/>
    <mergeCell ref="A327:D327"/>
    <mergeCell ref="A328:D328"/>
    <mergeCell ref="A346:D346"/>
    <mergeCell ref="A345:D345"/>
    <mergeCell ref="A343:D343"/>
    <mergeCell ref="A342:D342"/>
    <mergeCell ref="A337:D337"/>
    <mergeCell ref="A338:D338"/>
    <mergeCell ref="A339:D339"/>
    <mergeCell ref="A340:D340"/>
    <mergeCell ref="A341:D341"/>
    <mergeCell ref="A344:D344"/>
    <mergeCell ref="A273:D273"/>
    <mergeCell ref="A276:D276"/>
    <mergeCell ref="A277:D277"/>
    <mergeCell ref="A278:D278"/>
    <mergeCell ref="A292:D292"/>
    <mergeCell ref="A301:D301"/>
    <mergeCell ref="A285:D285"/>
    <mergeCell ref="A288:D288"/>
  </mergeCells>
  <conditionalFormatting sqref="G39">
    <cfRule type="dataBar" priority="48">
      <dataBar showValue="0">
        <cfvo type="num" val="0"/>
        <cfvo type="num" val="0.1"/>
        <color rgb="FF92D050"/>
      </dataBar>
    </cfRule>
  </conditionalFormatting>
  <conditionalFormatting sqref="A111 A109 G60 G62:G63 G71">
    <cfRule type="dataBar" priority="47">
      <dataBar showValue="0">
        <cfvo type="num" val="0"/>
        <cfvo type="num" val="0.1"/>
        <color rgb="FF60497B"/>
      </dataBar>
    </cfRule>
  </conditionalFormatting>
  <conditionalFormatting sqref="B95:C95 B97 B99:C99 B104 B101 B59:C59 B61:C61 B63:C63 B65 B68 E68 B75 B77:C77 B80 B82:C84 B87:C87 C89">
    <cfRule type="dataBar" priority="46">
      <dataBar>
        <cfvo type="num" val="0"/>
        <cfvo type="num" val="1"/>
        <color rgb="FF638EC6"/>
      </dataBar>
    </cfRule>
  </conditionalFormatting>
  <conditionalFormatting sqref="D59">
    <cfRule type="dataBar" priority="45">
      <dataBar>
        <cfvo type="num" val="0"/>
        <cfvo type="num" val="1"/>
        <color rgb="FF638EC6"/>
      </dataBar>
    </cfRule>
  </conditionalFormatting>
  <conditionalFormatting sqref="D61">
    <cfRule type="dataBar" priority="44">
      <dataBar>
        <cfvo type="num" val="0"/>
        <cfvo type="num" val="1"/>
        <color rgb="FF638EC6"/>
      </dataBar>
    </cfRule>
  </conditionalFormatting>
  <conditionalFormatting sqref="E61">
    <cfRule type="dataBar" priority="43">
      <dataBar>
        <cfvo type="num" val="0"/>
        <cfvo type="num" val="1"/>
        <color rgb="FF638EC6"/>
      </dataBar>
    </cfRule>
  </conditionalFormatting>
  <conditionalFormatting sqref="D63">
    <cfRule type="dataBar" priority="42">
      <dataBar>
        <cfvo type="num" val="0"/>
        <cfvo type="num" val="1"/>
        <color rgb="FF638EC6"/>
      </dataBar>
    </cfRule>
  </conditionalFormatting>
  <conditionalFormatting sqref="E63">
    <cfRule type="dataBar" priority="41">
      <dataBar>
        <cfvo type="num" val="0"/>
        <cfvo type="num" val="1"/>
        <color rgb="FF638EC6"/>
      </dataBar>
    </cfRule>
  </conditionalFormatting>
  <conditionalFormatting sqref="C65">
    <cfRule type="dataBar" priority="40">
      <dataBar>
        <cfvo type="num" val="0"/>
        <cfvo type="num" val="1"/>
        <color rgb="FF638EC6"/>
      </dataBar>
    </cfRule>
  </conditionalFormatting>
  <conditionalFormatting sqref="D65">
    <cfRule type="dataBar" priority="39">
      <dataBar>
        <cfvo type="num" val="0"/>
        <cfvo type="num" val="1"/>
        <color rgb="FF638EC6"/>
      </dataBar>
    </cfRule>
  </conditionalFormatting>
  <conditionalFormatting sqref="E65">
    <cfRule type="dataBar" priority="38">
      <dataBar>
        <cfvo type="num" val="0"/>
        <cfvo type="num" val="1"/>
        <color rgb="FF638EC6"/>
      </dataBar>
    </cfRule>
  </conditionalFormatting>
  <conditionalFormatting sqref="C68">
    <cfRule type="dataBar" priority="37">
      <dataBar>
        <cfvo type="num" val="0"/>
        <cfvo type="num" val="1"/>
        <color rgb="FF638EC6"/>
      </dataBar>
    </cfRule>
  </conditionalFormatting>
  <conditionalFormatting sqref="D68">
    <cfRule type="dataBar" priority="36">
      <dataBar>
        <cfvo type="num" val="0"/>
        <cfvo type="num" val="1"/>
        <color rgb="FF638EC6"/>
      </dataBar>
    </cfRule>
  </conditionalFormatting>
  <conditionalFormatting sqref="C75">
    <cfRule type="dataBar" priority="35">
      <dataBar>
        <cfvo type="num" val="0"/>
        <cfvo type="num" val="1"/>
        <color rgb="FF638EC6"/>
      </dataBar>
    </cfRule>
  </conditionalFormatting>
  <conditionalFormatting sqref="D75">
    <cfRule type="dataBar" priority="34">
      <dataBar>
        <cfvo type="num" val="0"/>
        <cfvo type="num" val="1"/>
        <color rgb="FF638EC6"/>
      </dataBar>
    </cfRule>
  </conditionalFormatting>
  <conditionalFormatting sqref="D77">
    <cfRule type="dataBar" priority="33">
      <dataBar>
        <cfvo type="num" val="0"/>
        <cfvo type="num" val="1"/>
        <color rgb="FF638EC6"/>
      </dataBar>
    </cfRule>
  </conditionalFormatting>
  <conditionalFormatting sqref="E77">
    <cfRule type="dataBar" priority="32">
      <dataBar>
        <cfvo type="num" val="0"/>
        <cfvo type="num" val="1"/>
        <color rgb="FF638EC6"/>
      </dataBar>
    </cfRule>
  </conditionalFormatting>
  <conditionalFormatting sqref="C80">
    <cfRule type="dataBar" priority="31">
      <dataBar>
        <cfvo type="num" val="0"/>
        <cfvo type="num" val="1"/>
        <color rgb="FF638EC6"/>
      </dataBar>
    </cfRule>
  </conditionalFormatting>
  <conditionalFormatting sqref="D80">
    <cfRule type="dataBar" priority="30">
      <dataBar>
        <cfvo type="num" val="0"/>
        <cfvo type="num" val="1"/>
        <color rgb="FF638EC6"/>
      </dataBar>
    </cfRule>
  </conditionalFormatting>
  <conditionalFormatting sqref="E80">
    <cfRule type="dataBar" priority="29">
      <dataBar>
        <cfvo type="num" val="0"/>
        <cfvo type="num" val="1"/>
        <color rgb="FF638EC6"/>
      </dataBar>
    </cfRule>
  </conditionalFormatting>
  <conditionalFormatting sqref="D82">
    <cfRule type="dataBar" priority="28">
      <dataBar>
        <cfvo type="num" val="0"/>
        <cfvo type="num" val="1"/>
        <color rgb="FF638EC6"/>
      </dataBar>
    </cfRule>
  </conditionalFormatting>
  <conditionalFormatting sqref="E82">
    <cfRule type="dataBar" priority="27">
      <dataBar>
        <cfvo type="num" val="0"/>
        <cfvo type="num" val="1"/>
        <color rgb="FF638EC6"/>
      </dataBar>
    </cfRule>
  </conditionalFormatting>
  <conditionalFormatting sqref="D84">
    <cfRule type="dataBar" priority="26">
      <dataBar>
        <cfvo type="num" val="0"/>
        <cfvo type="num" val="1"/>
        <color rgb="FF638EC6"/>
      </dataBar>
    </cfRule>
  </conditionalFormatting>
  <conditionalFormatting sqref="D87">
    <cfRule type="dataBar" priority="25">
      <dataBar>
        <cfvo type="num" val="0"/>
        <cfvo type="num" val="1"/>
        <color rgb="FF638EC6"/>
      </dataBar>
    </cfRule>
  </conditionalFormatting>
  <conditionalFormatting sqref="E87">
    <cfRule type="dataBar" priority="24">
      <dataBar>
        <cfvo type="num" val="0"/>
        <cfvo type="num" val="1"/>
        <color rgb="FF638EC6"/>
      </dataBar>
    </cfRule>
  </conditionalFormatting>
  <conditionalFormatting sqref="B89">
    <cfRule type="dataBar" priority="23">
      <dataBar>
        <cfvo type="num" val="0"/>
        <cfvo type="num" val="1"/>
        <color rgb="FF638EC6"/>
      </dataBar>
    </cfRule>
  </conditionalFormatting>
  <conditionalFormatting sqref="D89">
    <cfRule type="dataBar" priority="22">
      <dataBar>
        <cfvo type="num" val="0"/>
        <cfvo type="num" val="1"/>
        <color rgb="FF638EC6"/>
      </dataBar>
    </cfRule>
  </conditionalFormatting>
  <conditionalFormatting sqref="D95">
    <cfRule type="dataBar" priority="21">
      <dataBar>
        <cfvo type="num" val="0"/>
        <cfvo type="num" val="1"/>
        <color rgb="FF638EC6"/>
      </dataBar>
    </cfRule>
  </conditionalFormatting>
  <conditionalFormatting sqref="C97">
    <cfRule type="dataBar" priority="20">
      <dataBar>
        <cfvo type="num" val="0"/>
        <cfvo type="num" val="1"/>
        <color rgb="FF638EC6"/>
      </dataBar>
    </cfRule>
  </conditionalFormatting>
  <conditionalFormatting sqref="D97">
    <cfRule type="dataBar" priority="19">
      <dataBar>
        <cfvo type="num" val="0"/>
        <cfvo type="num" val="1"/>
        <color rgb="FF638EC6"/>
      </dataBar>
    </cfRule>
  </conditionalFormatting>
  <conditionalFormatting sqref="E97">
    <cfRule type="dataBar" priority="18">
      <dataBar>
        <cfvo type="num" val="0"/>
        <cfvo type="num" val="1"/>
        <color rgb="FF638EC6"/>
      </dataBar>
    </cfRule>
  </conditionalFormatting>
  <conditionalFormatting sqref="D99">
    <cfRule type="dataBar" priority="17">
      <dataBar>
        <cfvo type="num" val="0"/>
        <cfvo type="num" val="1"/>
        <color rgb="FF638EC6"/>
      </dataBar>
    </cfRule>
  </conditionalFormatting>
  <conditionalFormatting sqref="E99">
    <cfRule type="dataBar" priority="16">
      <dataBar>
        <cfvo type="num" val="0"/>
        <cfvo type="num" val="1"/>
        <color rgb="FF638EC6"/>
      </dataBar>
    </cfRule>
  </conditionalFormatting>
  <conditionalFormatting sqref="C101">
    <cfRule type="dataBar" priority="15">
      <dataBar>
        <cfvo type="num" val="0"/>
        <cfvo type="num" val="1"/>
        <color rgb="FF638EC6"/>
      </dataBar>
    </cfRule>
  </conditionalFormatting>
  <conditionalFormatting sqref="D101">
    <cfRule type="dataBar" priority="14">
      <dataBar>
        <cfvo type="num" val="0"/>
        <cfvo type="num" val="1"/>
        <color rgb="FF638EC6"/>
      </dataBar>
    </cfRule>
  </conditionalFormatting>
  <conditionalFormatting sqref="C104">
    <cfRule type="dataBar" priority="13">
      <dataBar>
        <cfvo type="num" val="0"/>
        <cfvo type="num" val="1"/>
        <color rgb="FF638EC6"/>
      </dataBar>
    </cfRule>
  </conditionalFormatting>
  <conditionalFormatting sqref="D104">
    <cfRule type="dataBar" priority="12">
      <dataBar>
        <cfvo type="num" val="0"/>
        <cfvo type="num" val="1"/>
        <color rgb="FF638EC6"/>
      </dataBar>
    </cfRule>
  </conditionalFormatting>
  <conditionalFormatting sqref="E104">
    <cfRule type="dataBar" priority="11">
      <dataBar>
        <cfvo type="num" val="0"/>
        <cfvo type="num" val="1"/>
        <color rgb="FF638EC6"/>
      </dataBar>
    </cfRule>
  </conditionalFormatting>
  <conditionalFormatting sqref="A109">
    <cfRule type="dataBar" priority="10">
      <dataBar showValue="0">
        <cfvo type="num" val="0"/>
        <cfvo type="num" val="0.1"/>
        <color rgb="FF60497B"/>
      </dataBar>
    </cfRule>
  </conditionalFormatting>
  <conditionalFormatting sqref="A109">
    <cfRule type="dataBar" priority="9">
      <dataBar showValue="0">
        <cfvo type="num" val="0"/>
        <cfvo type="num" val="0.1"/>
        <color rgb="FF60497B"/>
      </dataBar>
    </cfRule>
  </conditionalFormatting>
  <conditionalFormatting sqref="A109">
    <cfRule type="dataBar" priority="8">
      <dataBar showValue="0">
        <cfvo type="num" val="0"/>
        <cfvo type="num" val="0.1"/>
        <color rgb="FF60497B"/>
      </dataBar>
    </cfRule>
  </conditionalFormatting>
  <conditionalFormatting sqref="A109">
    <cfRule type="dataBar" priority="7">
      <dataBar showValue="0">
        <cfvo type="num" val="0"/>
        <cfvo type="num" val="0.1"/>
        <color rgb="FF60497B"/>
      </dataBar>
    </cfRule>
  </conditionalFormatting>
  <conditionalFormatting sqref="A109">
    <cfRule type="dataBar" priority="6">
      <dataBar showValue="0">
        <cfvo type="num" val="0"/>
        <cfvo type="num" val="0.1"/>
        <color rgb="FF60497B"/>
      </dataBar>
    </cfRule>
  </conditionalFormatting>
  <conditionalFormatting sqref="A109">
    <cfRule type="dataBar" priority="5">
      <dataBar showValue="0">
        <cfvo type="num" val="0"/>
        <cfvo type="num" val="0.1"/>
        <color rgb="FF60497B"/>
      </dataBar>
    </cfRule>
  </conditionalFormatting>
  <conditionalFormatting sqref="A109">
    <cfRule type="dataBar" priority="4">
      <dataBar showValue="0">
        <cfvo type="num" val="0"/>
        <cfvo type="num" val="0.1"/>
        <color rgb="FF60497B"/>
      </dataBar>
    </cfRule>
  </conditionalFormatting>
  <conditionalFormatting sqref="A109">
    <cfRule type="dataBar" priority="3">
      <dataBar showValue="0">
        <cfvo type="num" val="0"/>
        <cfvo type="num" val="0.1"/>
        <color rgb="FF60497B"/>
      </dataBar>
    </cfRule>
  </conditionalFormatting>
  <conditionalFormatting sqref="A109">
    <cfRule type="dataBar" priority="2">
      <dataBar showValue="0">
        <cfvo type="num" val="0"/>
        <cfvo type="num" val="0.1"/>
        <color rgb="FF60497B"/>
      </dataBar>
    </cfRule>
  </conditionalFormatting>
  <conditionalFormatting sqref="A110">
    <cfRule type="dataBar" priority="1">
      <dataBar showValue="0">
        <cfvo type="num" val="0"/>
        <cfvo type="num" val="0.1"/>
        <color rgb="FF60497B"/>
      </dataBar>
    </cfRule>
  </conditionalFormatting>
  <hyperlinks>
    <hyperlink ref="C70:E70" location="'R 5 a 20 Mediana'!A113" display="Enfoque de Organizaciones Inteligentes"/>
    <hyperlink ref="C91:E91" location="'R 5 a 20 Mediana'!A222" display="Enfoque de Organizaciones Rentables"/>
    <hyperlink ref="C106:E106" location="'R 5 a 20 Mediana'!A342" display="Enfoque de Organizaciones Profesionales"/>
  </hyperlinks>
  <pageMargins left="0.62992125984251968" right="0.57999999999999996" top="0.59" bottom="0.56000000000000005" header="0.31496062992125984" footer="0.31496062992125984"/>
  <pageSetup scale="85" orientation="portrait" r:id="rId1"/>
  <headerFooter differentFirst="1">
    <oddHeader>&amp;L&amp;P&amp;C&amp;"-,Negrita"REPORTE DE RESULTADOS DEL CUESTIONARIO&amp;R&amp;D</oddHeader>
    <evenFooter>&amp;L&amp;G</evenFooter>
  </headerFooter>
  <drawing r:id="rId2"/>
  <legacyDrawingHF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A436"/>
  <sheetViews>
    <sheetView showGridLines="0" topLeftCell="G184" zoomScale="90" zoomScaleNormal="90" workbookViewId="0">
      <selection activeCell="J189" sqref="J189:Q189"/>
    </sheetView>
  </sheetViews>
  <sheetFormatPr baseColWidth="10" defaultColWidth="0" defaultRowHeight="0" customHeight="1" zeroHeight="1" x14ac:dyDescent="0.25"/>
  <cols>
    <col min="1" max="1" width="51.85546875" style="270" hidden="1" customWidth="1"/>
    <col min="2" max="2" width="3.140625" style="270" hidden="1" customWidth="1"/>
    <col min="3" max="3" width="6" style="197" hidden="1" customWidth="1"/>
    <col min="4" max="4" width="5.7109375" style="197" hidden="1" customWidth="1"/>
    <col min="5" max="5" width="5.42578125" style="197" hidden="1" customWidth="1"/>
    <col min="6" max="6" width="8.28515625" style="197" hidden="1" customWidth="1"/>
    <col min="7" max="7" width="1.5703125" style="270" customWidth="1"/>
    <col min="8" max="8" width="13.5703125" style="270" customWidth="1"/>
    <col min="9" max="18" width="11.42578125" style="270" customWidth="1"/>
    <col min="19" max="19" width="12.28515625" style="270" bestFit="1" customWidth="1"/>
    <col min="20" max="20" width="11.42578125" style="580" customWidth="1"/>
    <col min="21" max="21" width="11.42578125" style="575" hidden="1" customWidth="1"/>
    <col min="22" max="22" width="12.7109375" style="268" hidden="1" customWidth="1"/>
    <col min="23" max="24" width="11.42578125" style="268" hidden="1" customWidth="1"/>
    <col min="25" max="25" width="12.7109375" style="268" hidden="1" customWidth="1"/>
    <col min="26" max="26" width="11.42578125" style="269" hidden="1" customWidth="1"/>
    <col min="27" max="16384" width="11.42578125" style="270" hidden="1"/>
  </cols>
  <sheetData>
    <row r="1" spans="1:26" ht="41.25" customHeight="1" x14ac:dyDescent="0.25">
      <c r="A1" s="254"/>
      <c r="B1" s="254"/>
      <c r="C1" s="263"/>
      <c r="D1" s="263"/>
      <c r="E1" s="263"/>
      <c r="F1" s="264"/>
      <c r="G1" s="173"/>
      <c r="H1" s="173"/>
      <c r="I1" s="393"/>
      <c r="J1" s="173"/>
      <c r="K1" s="173"/>
      <c r="L1" s="173"/>
      <c r="M1" s="173"/>
      <c r="N1" s="173"/>
      <c r="O1" s="173"/>
      <c r="P1" s="173"/>
      <c r="Q1" s="173"/>
      <c r="R1" s="173"/>
      <c r="S1" s="173"/>
    </row>
    <row r="2" spans="1:26" ht="30.75" customHeight="1" thickBot="1" x14ac:dyDescent="0.3">
      <c r="A2" s="254"/>
      <c r="B2" s="254"/>
      <c r="C2" s="263"/>
      <c r="D2" s="263"/>
      <c r="E2" s="263"/>
      <c r="F2" s="264"/>
      <c r="G2" s="173"/>
      <c r="H2" s="874" t="s">
        <v>115</v>
      </c>
      <c r="I2" s="874"/>
      <c r="J2" s="874"/>
      <c r="K2" s="874"/>
      <c r="L2" s="874"/>
      <c r="M2" s="874"/>
      <c r="N2" s="874"/>
      <c r="O2" s="874"/>
      <c r="P2" s="874"/>
      <c r="Q2" s="874"/>
      <c r="R2" s="874"/>
      <c r="S2" s="875"/>
    </row>
    <row r="3" spans="1:26" ht="7.5" customHeight="1" thickTop="1" x14ac:dyDescent="0.25">
      <c r="A3" s="254"/>
      <c r="B3" s="254"/>
      <c r="C3" s="263"/>
      <c r="D3" s="263"/>
      <c r="E3" s="263"/>
      <c r="F3" s="264"/>
      <c r="G3" s="173"/>
      <c r="H3" s="173"/>
      <c r="I3" s="393"/>
      <c r="J3" s="271"/>
      <c r="K3" s="173"/>
      <c r="L3" s="173"/>
      <c r="M3" s="173"/>
      <c r="N3" s="173"/>
      <c r="O3" s="173"/>
      <c r="P3" s="173"/>
      <c r="Q3" s="173"/>
      <c r="R3" s="177"/>
      <c r="S3" s="173"/>
    </row>
    <row r="4" spans="1:26" ht="87" customHeight="1" thickBot="1" x14ac:dyDescent="0.4">
      <c r="A4" s="254"/>
      <c r="B4" s="254"/>
      <c r="C4" s="263"/>
      <c r="D4" s="263"/>
      <c r="E4" s="263"/>
      <c r="F4" s="264"/>
      <c r="G4" s="173"/>
      <c r="H4" s="819" t="s">
        <v>116</v>
      </c>
      <c r="I4" s="819"/>
      <c r="J4" s="819"/>
      <c r="K4" s="819"/>
      <c r="L4" s="819"/>
      <c r="M4" s="819"/>
      <c r="N4" s="819"/>
      <c r="O4" s="819"/>
      <c r="P4" s="819"/>
      <c r="Q4" s="819"/>
      <c r="R4" s="819"/>
      <c r="S4" s="820"/>
      <c r="Y4" s="308">
        <f>SUM(Y11:Y148)</f>
        <v>0</v>
      </c>
      <c r="Z4" s="273">
        <f>AVERAGE(Z11:Z148)</f>
        <v>0</v>
      </c>
    </row>
    <row r="5" spans="1:26" ht="7.5" customHeight="1" thickTop="1" x14ac:dyDescent="0.25">
      <c r="A5" s="237"/>
      <c r="B5" s="237"/>
      <c r="C5" s="255"/>
      <c r="D5" s="255"/>
      <c r="E5" s="255"/>
      <c r="F5" s="274"/>
      <c r="G5" s="275"/>
      <c r="H5" s="275"/>
      <c r="I5" s="394"/>
      <c r="J5" s="275"/>
      <c r="K5" s="275"/>
      <c r="L5" s="275"/>
      <c r="M5" s="275"/>
      <c r="N5" s="275"/>
      <c r="O5" s="275"/>
      <c r="P5" s="275"/>
      <c r="Q5" s="275"/>
      <c r="R5" s="275"/>
      <c r="S5" s="275"/>
    </row>
    <row r="6" spans="1:26" ht="22.5" customHeight="1" thickBot="1" x14ac:dyDescent="0.3">
      <c r="A6" s="254"/>
      <c r="B6" s="254"/>
      <c r="C6" s="263"/>
      <c r="D6" s="263"/>
      <c r="E6" s="263"/>
      <c r="F6" s="264"/>
      <c r="G6" s="173"/>
      <c r="H6" s="870" t="s">
        <v>117</v>
      </c>
      <c r="I6" s="871"/>
      <c r="J6" s="703" t="s">
        <v>118</v>
      </c>
      <c r="K6" s="704"/>
      <c r="L6" s="704"/>
      <c r="M6" s="704"/>
      <c r="N6" s="704"/>
      <c r="O6" s="704"/>
      <c r="P6" s="704"/>
      <c r="Q6" s="704"/>
      <c r="R6" s="704"/>
      <c r="S6" s="705"/>
      <c r="V6" s="395" t="s">
        <v>945</v>
      </c>
      <c r="W6" s="278">
        <f>(U11+U13+U24+U36)/4</f>
        <v>1</v>
      </c>
    </row>
    <row r="7" spans="1:26" ht="7.5" customHeight="1" thickTop="1" x14ac:dyDescent="0.25">
      <c r="A7" s="254"/>
      <c r="B7" s="254"/>
      <c r="C7" s="263"/>
      <c r="D7" s="263"/>
      <c r="E7" s="263"/>
      <c r="F7" s="264"/>
      <c r="G7" s="173"/>
      <c r="H7" s="173"/>
      <c r="I7" s="393"/>
      <c r="J7" s="271"/>
      <c r="K7" s="173"/>
      <c r="L7" s="173"/>
      <c r="M7" s="173"/>
      <c r="N7" s="173"/>
      <c r="O7" s="173"/>
      <c r="P7" s="173"/>
      <c r="Q7" s="173"/>
      <c r="R7" s="177"/>
      <c r="S7" s="173"/>
    </row>
    <row r="8" spans="1:26" ht="101.25" customHeight="1" thickBot="1" x14ac:dyDescent="0.3">
      <c r="A8" s="254"/>
      <c r="B8" s="254"/>
      <c r="C8" s="263"/>
      <c r="D8" s="263"/>
      <c r="E8" s="263"/>
      <c r="F8" s="264"/>
      <c r="G8" s="173"/>
      <c r="H8" s="823" t="s">
        <v>119</v>
      </c>
      <c r="I8" s="823"/>
      <c r="J8" s="823"/>
      <c r="K8" s="823"/>
      <c r="L8" s="823"/>
      <c r="M8" s="823"/>
      <c r="N8" s="823"/>
      <c r="O8" s="823"/>
      <c r="P8" s="823"/>
      <c r="Q8" s="823"/>
      <c r="R8" s="823"/>
      <c r="S8" s="824"/>
    </row>
    <row r="9" spans="1:26" ht="7.5" customHeight="1" thickTop="1" x14ac:dyDescent="0.25">
      <c r="A9" s="254"/>
      <c r="B9" s="254"/>
      <c r="C9" s="263"/>
      <c r="D9" s="263"/>
      <c r="E9" s="263"/>
      <c r="F9" s="264"/>
      <c r="G9" s="173"/>
      <c r="H9" s="173"/>
      <c r="I9" s="393"/>
      <c r="J9" s="271"/>
      <c r="K9" s="173"/>
      <c r="L9" s="173"/>
      <c r="M9" s="173"/>
      <c r="N9" s="173"/>
      <c r="O9" s="173"/>
      <c r="P9" s="173"/>
      <c r="Q9" s="173"/>
      <c r="R9" s="177"/>
      <c r="S9" s="173"/>
    </row>
    <row r="10" spans="1:26" ht="41.25" customHeight="1" thickBot="1" x14ac:dyDescent="0.3">
      <c r="A10" s="279" t="s">
        <v>112</v>
      </c>
      <c r="B10" s="254"/>
      <c r="C10" s="255"/>
      <c r="D10" s="255"/>
      <c r="E10" s="255"/>
      <c r="F10" s="280"/>
      <c r="G10" s="173"/>
      <c r="H10" s="281" t="s">
        <v>120</v>
      </c>
      <c r="I10" s="281" t="s">
        <v>946</v>
      </c>
      <c r="J10" s="282" t="s">
        <v>121</v>
      </c>
      <c r="K10" s="283"/>
      <c r="L10" s="283"/>
      <c r="M10" s="283"/>
      <c r="N10" s="283"/>
      <c r="O10" s="283"/>
      <c r="P10" s="283"/>
      <c r="Q10" s="283"/>
      <c r="R10" s="396"/>
      <c r="S10" s="281" t="s">
        <v>122</v>
      </c>
      <c r="V10" s="284" t="s">
        <v>825</v>
      </c>
      <c r="W10" s="285" t="s">
        <v>826</v>
      </c>
      <c r="X10" s="285" t="s">
        <v>827</v>
      </c>
      <c r="Y10" s="286" t="s">
        <v>828</v>
      </c>
      <c r="Z10" s="287" t="s">
        <v>863</v>
      </c>
    </row>
    <row r="11" spans="1:26" ht="41.25" customHeight="1" thickTop="1" thickBot="1" x14ac:dyDescent="0.3">
      <c r="A11" s="253" t="s">
        <v>123</v>
      </c>
      <c r="B11" s="288"/>
      <c r="C11" s="101" t="s">
        <v>124</v>
      </c>
      <c r="D11" s="101" t="s">
        <v>125</v>
      </c>
      <c r="E11" s="101" t="s">
        <v>126</v>
      </c>
      <c r="F11" s="101" t="s">
        <v>127</v>
      </c>
      <c r="G11" s="173"/>
      <c r="H11" s="289" t="s">
        <v>128</v>
      </c>
      <c r="I11" s="168" t="s">
        <v>129</v>
      </c>
      <c r="J11" s="710" t="s">
        <v>130</v>
      </c>
      <c r="K11" s="711"/>
      <c r="L11" s="711"/>
      <c r="M11" s="711"/>
      <c r="N11" s="711"/>
      <c r="O11" s="711"/>
      <c r="P11" s="711"/>
      <c r="Q11" s="711"/>
      <c r="R11" s="290"/>
      <c r="S11" s="291"/>
      <c r="T11" s="580">
        <v>1</v>
      </c>
      <c r="U11" s="575">
        <f>T11</f>
        <v>1</v>
      </c>
      <c r="V11" s="268" t="b">
        <v>0</v>
      </c>
      <c r="W11" s="292">
        <f>IF(V11=TRUE,$X$11,0)</f>
        <v>0</v>
      </c>
      <c r="X11" s="268">
        <v>1</v>
      </c>
      <c r="Y11" s="308">
        <f>SUM(W11)</f>
        <v>0</v>
      </c>
      <c r="Z11" s="269">
        <f>Y11/1</f>
        <v>0</v>
      </c>
    </row>
    <row r="12" spans="1:26" ht="41.25" customHeight="1" thickTop="1" thickBot="1" x14ac:dyDescent="0.3">
      <c r="A12" s="253" t="s">
        <v>123</v>
      </c>
      <c r="B12" s="254"/>
      <c r="C12" s="397"/>
      <c r="D12" s="255"/>
      <c r="E12" s="255"/>
      <c r="F12" s="280"/>
      <c r="G12" s="173"/>
      <c r="H12" s="256" t="s">
        <v>131</v>
      </c>
      <c r="I12" s="294" t="s">
        <v>132</v>
      </c>
      <c r="J12" s="908" t="s">
        <v>133</v>
      </c>
      <c r="K12" s="707"/>
      <c r="L12" s="707"/>
      <c r="M12" s="707"/>
      <c r="N12" s="707"/>
      <c r="O12" s="707"/>
      <c r="P12" s="707"/>
      <c r="Q12" s="707"/>
      <c r="R12" s="175"/>
      <c r="S12" s="295"/>
      <c r="V12" s="472" t="b">
        <f>IF(AND(V13=TRUE,V14=TRUE,V15=TRUE,V16=TRUE,V17=TRUE,V18=TRUE,V19=TRUE,V20=TRUE),TRUE,FALSE)</f>
        <v>0</v>
      </c>
    </row>
    <row r="13" spans="1:26" ht="41.25" customHeight="1" thickTop="1" thickBot="1" x14ac:dyDescent="0.3">
      <c r="A13" s="253" t="s">
        <v>391</v>
      </c>
      <c r="B13" s="288"/>
      <c r="C13" s="101" t="s">
        <v>124</v>
      </c>
      <c r="D13" s="101" t="s">
        <v>125</v>
      </c>
      <c r="E13" s="101" t="s">
        <v>126</v>
      </c>
      <c r="F13" s="101" t="s">
        <v>127</v>
      </c>
      <c r="G13" s="173"/>
      <c r="H13" s="256" t="s">
        <v>131</v>
      </c>
      <c r="I13" s="398" t="s">
        <v>219</v>
      </c>
      <c r="J13" s="804" t="s">
        <v>982</v>
      </c>
      <c r="K13" s="995"/>
      <c r="L13" s="995"/>
      <c r="M13" s="995"/>
      <c r="N13" s="995"/>
      <c r="O13" s="995"/>
      <c r="P13" s="995"/>
      <c r="Q13" s="995"/>
      <c r="R13" s="177"/>
      <c r="S13" s="291"/>
      <c r="T13" s="580">
        <f>1/9</f>
        <v>0.1111111111111111</v>
      </c>
      <c r="U13" s="575">
        <f>T13+T14+T15+T16+T17+T18+T19+T20+T21</f>
        <v>1.0000000000000002</v>
      </c>
      <c r="V13" s="268" t="b">
        <v>0</v>
      </c>
      <c r="W13" s="292">
        <f t="shared" ref="W13:W21" si="0">IF(V13=TRUE,$X$13,0)</f>
        <v>0</v>
      </c>
      <c r="X13" s="268">
        <v>0.1111111111111111</v>
      </c>
      <c r="Y13" s="308">
        <f>SUM(W13:W21)</f>
        <v>0</v>
      </c>
      <c r="Z13" s="269">
        <f>Y13/1</f>
        <v>0</v>
      </c>
    </row>
    <row r="14" spans="1:26" ht="67.5" customHeight="1" thickTop="1" thickBot="1" x14ac:dyDescent="0.3">
      <c r="A14" s="253" t="s">
        <v>123</v>
      </c>
      <c r="B14" s="288"/>
      <c r="C14" s="101" t="s">
        <v>124</v>
      </c>
      <c r="D14" s="101" t="s">
        <v>125</v>
      </c>
      <c r="E14" s="101" t="s">
        <v>126</v>
      </c>
      <c r="F14" s="101" t="s">
        <v>127</v>
      </c>
      <c r="G14" s="173"/>
      <c r="H14" s="256" t="s">
        <v>131</v>
      </c>
      <c r="I14" s="398" t="s">
        <v>134</v>
      </c>
      <c r="J14" s="804" t="s">
        <v>969</v>
      </c>
      <c r="K14" s="995"/>
      <c r="L14" s="995"/>
      <c r="M14" s="995"/>
      <c r="N14" s="995"/>
      <c r="O14" s="995"/>
      <c r="P14" s="995"/>
      <c r="Q14" s="995"/>
      <c r="R14" s="177"/>
      <c r="S14" s="291"/>
      <c r="T14" s="580">
        <f t="shared" ref="T14:T21" si="1">1/9</f>
        <v>0.1111111111111111</v>
      </c>
      <c r="V14" s="268" t="b">
        <v>0</v>
      </c>
      <c r="W14" s="292">
        <f t="shared" si="0"/>
        <v>0</v>
      </c>
    </row>
    <row r="15" spans="1:26" ht="41.25" customHeight="1" thickTop="1" thickBot="1" x14ac:dyDescent="0.3">
      <c r="A15" s="253" t="s">
        <v>391</v>
      </c>
      <c r="B15" s="288"/>
      <c r="C15" s="101" t="s">
        <v>124</v>
      </c>
      <c r="D15" s="101" t="s">
        <v>125</v>
      </c>
      <c r="E15" s="101" t="s">
        <v>126</v>
      </c>
      <c r="F15" s="101" t="s">
        <v>127</v>
      </c>
      <c r="G15" s="173"/>
      <c r="H15" s="256" t="s">
        <v>131</v>
      </c>
      <c r="I15" s="398" t="s">
        <v>220</v>
      </c>
      <c r="J15" s="804" t="s">
        <v>1017</v>
      </c>
      <c r="K15" s="995"/>
      <c r="L15" s="995"/>
      <c r="M15" s="995"/>
      <c r="N15" s="995"/>
      <c r="O15" s="995"/>
      <c r="P15" s="995"/>
      <c r="Q15" s="995"/>
      <c r="R15" s="177"/>
      <c r="S15" s="291"/>
      <c r="T15" s="580">
        <f t="shared" si="1"/>
        <v>0.1111111111111111</v>
      </c>
      <c r="V15" s="268" t="b">
        <v>0</v>
      </c>
      <c r="W15" s="292">
        <f t="shared" si="0"/>
        <v>0</v>
      </c>
    </row>
    <row r="16" spans="1:26" ht="41.25" customHeight="1" thickTop="1" thickBot="1" x14ac:dyDescent="0.3">
      <c r="A16" s="253" t="s">
        <v>391</v>
      </c>
      <c r="B16" s="288"/>
      <c r="C16" s="101" t="s">
        <v>124</v>
      </c>
      <c r="D16" s="101" t="s">
        <v>125</v>
      </c>
      <c r="E16" s="101" t="s">
        <v>126</v>
      </c>
      <c r="F16" s="101" t="s">
        <v>127</v>
      </c>
      <c r="G16" s="173"/>
      <c r="H16" s="256" t="s">
        <v>131</v>
      </c>
      <c r="I16" s="398" t="s">
        <v>349</v>
      </c>
      <c r="J16" s="879" t="s">
        <v>1018</v>
      </c>
      <c r="K16" s="996"/>
      <c r="L16" s="996"/>
      <c r="M16" s="996"/>
      <c r="N16" s="996"/>
      <c r="O16" s="996"/>
      <c r="P16" s="996"/>
      <c r="Q16" s="996"/>
      <c r="R16" s="177"/>
      <c r="S16" s="291"/>
      <c r="T16" s="580">
        <f t="shared" si="1"/>
        <v>0.1111111111111111</v>
      </c>
      <c r="V16" s="268" t="b">
        <v>0</v>
      </c>
      <c r="W16" s="292">
        <f t="shared" si="0"/>
        <v>0</v>
      </c>
    </row>
    <row r="17" spans="1:26" ht="41.25" customHeight="1" thickTop="1" thickBot="1" x14ac:dyDescent="0.3">
      <c r="A17" s="253" t="s">
        <v>391</v>
      </c>
      <c r="B17" s="288"/>
      <c r="C17" s="101" t="s">
        <v>124</v>
      </c>
      <c r="D17" s="101" t="s">
        <v>125</v>
      </c>
      <c r="E17" s="101" t="s">
        <v>126</v>
      </c>
      <c r="F17" s="101" t="s">
        <v>127</v>
      </c>
      <c r="G17" s="173"/>
      <c r="H17" s="256" t="s">
        <v>131</v>
      </c>
      <c r="I17" s="398" t="s">
        <v>350</v>
      </c>
      <c r="J17" s="804" t="s">
        <v>1019</v>
      </c>
      <c r="K17" s="995"/>
      <c r="L17" s="995"/>
      <c r="M17" s="995"/>
      <c r="N17" s="995"/>
      <c r="O17" s="995"/>
      <c r="P17" s="995"/>
      <c r="Q17" s="995"/>
      <c r="R17" s="177"/>
      <c r="S17" s="291"/>
      <c r="T17" s="580">
        <f t="shared" si="1"/>
        <v>0.1111111111111111</v>
      </c>
      <c r="V17" s="268" t="b">
        <v>0</v>
      </c>
      <c r="W17" s="292">
        <f t="shared" si="0"/>
        <v>0</v>
      </c>
    </row>
    <row r="18" spans="1:26" ht="48.75" customHeight="1" thickTop="1" thickBot="1" x14ac:dyDescent="0.3">
      <c r="A18" s="253" t="s">
        <v>391</v>
      </c>
      <c r="B18" s="288"/>
      <c r="C18" s="101" t="s">
        <v>124</v>
      </c>
      <c r="D18" s="101" t="s">
        <v>125</v>
      </c>
      <c r="E18" s="101" t="s">
        <v>126</v>
      </c>
      <c r="F18" s="101" t="s">
        <v>127</v>
      </c>
      <c r="G18" s="173"/>
      <c r="H18" s="256" t="s">
        <v>131</v>
      </c>
      <c r="I18" s="398" t="s">
        <v>351</v>
      </c>
      <c r="J18" s="804" t="s">
        <v>986</v>
      </c>
      <c r="K18" s="995"/>
      <c r="L18" s="995"/>
      <c r="M18" s="995"/>
      <c r="N18" s="995"/>
      <c r="O18" s="995"/>
      <c r="P18" s="995"/>
      <c r="Q18" s="995"/>
      <c r="R18" s="177"/>
      <c r="S18" s="291"/>
      <c r="T18" s="580">
        <f t="shared" si="1"/>
        <v>0.1111111111111111</v>
      </c>
      <c r="V18" s="268" t="b">
        <v>0</v>
      </c>
      <c r="W18" s="292">
        <f t="shared" si="0"/>
        <v>0</v>
      </c>
    </row>
    <row r="19" spans="1:26" ht="48.75" customHeight="1" thickTop="1" thickBot="1" x14ac:dyDescent="0.3">
      <c r="A19" s="253" t="s">
        <v>391</v>
      </c>
      <c r="B19" s="288"/>
      <c r="C19" s="116"/>
      <c r="D19" s="101" t="s">
        <v>125</v>
      </c>
      <c r="E19" s="101" t="s">
        <v>126</v>
      </c>
      <c r="F19" s="101" t="s">
        <v>127</v>
      </c>
      <c r="G19" s="173"/>
      <c r="H19" s="256" t="s">
        <v>131</v>
      </c>
      <c r="I19" s="398" t="s">
        <v>392</v>
      </c>
      <c r="J19" s="804" t="s">
        <v>997</v>
      </c>
      <c r="K19" s="995"/>
      <c r="L19" s="995"/>
      <c r="M19" s="995"/>
      <c r="N19" s="995"/>
      <c r="O19" s="995"/>
      <c r="P19" s="995"/>
      <c r="Q19" s="995"/>
      <c r="R19" s="177"/>
      <c r="S19" s="291"/>
      <c r="T19" s="580">
        <f t="shared" si="1"/>
        <v>0.1111111111111111</v>
      </c>
      <c r="V19" s="268" t="b">
        <v>0</v>
      </c>
      <c r="W19" s="292">
        <f t="shared" si="0"/>
        <v>0</v>
      </c>
    </row>
    <row r="20" spans="1:26" ht="41.25" customHeight="1" thickTop="1" thickBot="1" x14ac:dyDescent="0.3">
      <c r="A20" s="253" t="s">
        <v>391</v>
      </c>
      <c r="B20" s="288"/>
      <c r="C20" s="101" t="s">
        <v>124</v>
      </c>
      <c r="D20" s="101" t="s">
        <v>125</v>
      </c>
      <c r="E20" s="101" t="s">
        <v>126</v>
      </c>
      <c r="F20" s="101" t="s">
        <v>127</v>
      </c>
      <c r="G20" s="173"/>
      <c r="H20" s="256" t="s">
        <v>131</v>
      </c>
      <c r="I20" s="398" t="s">
        <v>353</v>
      </c>
      <c r="J20" s="876" t="s">
        <v>987</v>
      </c>
      <c r="K20" s="997"/>
      <c r="L20" s="997"/>
      <c r="M20" s="997"/>
      <c r="N20" s="997"/>
      <c r="O20" s="997"/>
      <c r="P20" s="997"/>
      <c r="Q20" s="997"/>
      <c r="R20" s="177"/>
      <c r="S20" s="291"/>
      <c r="T20" s="580">
        <f t="shared" si="1"/>
        <v>0.1111111111111111</v>
      </c>
      <c r="V20" s="268" t="b">
        <v>0</v>
      </c>
      <c r="W20" s="292">
        <f t="shared" si="0"/>
        <v>0</v>
      </c>
    </row>
    <row r="21" spans="1:26" ht="41.25" customHeight="1" thickTop="1" thickBot="1" x14ac:dyDescent="0.3">
      <c r="A21" s="253" t="s">
        <v>391</v>
      </c>
      <c r="B21" s="288"/>
      <c r="C21" s="116"/>
      <c r="D21" s="116"/>
      <c r="E21" s="101" t="s">
        <v>126</v>
      </c>
      <c r="F21" s="101" t="s">
        <v>127</v>
      </c>
      <c r="G21" s="173"/>
      <c r="H21" s="256" t="s">
        <v>131</v>
      </c>
      <c r="I21" s="294" t="s">
        <v>272</v>
      </c>
      <c r="J21" s="980" t="s">
        <v>1003</v>
      </c>
      <c r="K21" s="981"/>
      <c r="L21" s="981"/>
      <c r="M21" s="981"/>
      <c r="N21" s="981"/>
      <c r="O21" s="981"/>
      <c r="P21" s="981"/>
      <c r="Q21" s="981"/>
      <c r="R21" s="365"/>
      <c r="S21" s="291"/>
      <c r="T21" s="580">
        <f t="shared" si="1"/>
        <v>0.1111111111111111</v>
      </c>
      <c r="V21" s="268" t="b">
        <v>0</v>
      </c>
      <c r="W21" s="292">
        <f t="shared" si="0"/>
        <v>0</v>
      </c>
    </row>
    <row r="22" spans="1:26" ht="41.25" customHeight="1" thickTop="1" thickBot="1" x14ac:dyDescent="0.3">
      <c r="A22" s="253" t="s">
        <v>425</v>
      </c>
      <c r="B22" s="254"/>
      <c r="C22" s="255"/>
      <c r="D22" s="255"/>
      <c r="E22" s="255"/>
      <c r="F22" s="280"/>
      <c r="G22" s="173"/>
      <c r="H22" s="256" t="s">
        <v>250</v>
      </c>
      <c r="I22" s="168" t="s">
        <v>321</v>
      </c>
      <c r="J22" s="706" t="s">
        <v>426</v>
      </c>
      <c r="K22" s="806"/>
      <c r="L22" s="806"/>
      <c r="M22" s="806"/>
      <c r="N22" s="806"/>
      <c r="O22" s="806"/>
      <c r="P22" s="806"/>
      <c r="Q22" s="806"/>
      <c r="R22" s="175"/>
      <c r="S22" s="399"/>
      <c r="V22" s="472" t="b">
        <f>IF(AND(V23=TRUE,V31=TRUE),TRUE, FALSE)</f>
        <v>0</v>
      </c>
    </row>
    <row r="23" spans="1:26" ht="41.25" customHeight="1" thickTop="1" thickBot="1" x14ac:dyDescent="0.3">
      <c r="A23" s="253" t="s">
        <v>425</v>
      </c>
      <c r="B23" s="254"/>
      <c r="C23" s="255"/>
      <c r="D23" s="397"/>
      <c r="E23" s="255"/>
      <c r="F23" s="280"/>
      <c r="G23" s="173"/>
      <c r="H23" s="256" t="s">
        <v>250</v>
      </c>
      <c r="I23" s="169"/>
      <c r="J23" s="982" t="s">
        <v>427</v>
      </c>
      <c r="K23" s="983"/>
      <c r="L23" s="983"/>
      <c r="M23" s="983"/>
      <c r="N23" s="983"/>
      <c r="O23" s="983"/>
      <c r="P23" s="983"/>
      <c r="Q23" s="983"/>
      <c r="R23" s="177"/>
      <c r="S23" s="322"/>
      <c r="V23" s="472" t="b">
        <f>IF(AND(V24=TRUE,V25=TRUE,V26=TRUE,V27=TRUE,V28=TRUE,V29=TRUE,V30=TRUE),TRUE, FALSE)</f>
        <v>0</v>
      </c>
    </row>
    <row r="24" spans="1:26" ht="45.75" customHeight="1" thickTop="1" thickBot="1" x14ac:dyDescent="0.3">
      <c r="A24" s="253" t="s">
        <v>425</v>
      </c>
      <c r="B24" s="288"/>
      <c r="C24" s="255"/>
      <c r="D24" s="101" t="s">
        <v>125</v>
      </c>
      <c r="E24" s="101" t="s">
        <v>126</v>
      </c>
      <c r="F24" s="101" t="s">
        <v>127</v>
      </c>
      <c r="G24" s="173"/>
      <c r="H24" s="256" t="s">
        <v>250</v>
      </c>
      <c r="I24" s="169" t="s">
        <v>322</v>
      </c>
      <c r="J24" s="804" t="s">
        <v>428</v>
      </c>
      <c r="K24" s="934"/>
      <c r="L24" s="934"/>
      <c r="M24" s="934"/>
      <c r="N24" s="934"/>
      <c r="O24" s="934"/>
      <c r="P24" s="934"/>
      <c r="Q24" s="934"/>
      <c r="R24" s="177"/>
      <c r="S24" s="291"/>
      <c r="T24" s="580">
        <f>1/10</f>
        <v>0.1</v>
      </c>
      <c r="U24" s="575">
        <f>T24+T25+T26+T27+T28+T29+T30+T32+T33+T34</f>
        <v>0.99999999999999989</v>
      </c>
      <c r="V24" s="268" t="b">
        <v>0</v>
      </c>
      <c r="W24" s="292">
        <f t="shared" ref="W24:W30" si="2">IF(V24=TRUE,$X$24,0)</f>
        <v>0</v>
      </c>
      <c r="X24" s="268">
        <v>0.1</v>
      </c>
      <c r="Y24" s="308">
        <f>SUM(W24:W34)</f>
        <v>0</v>
      </c>
      <c r="Z24" s="269">
        <f>Y24/1</f>
        <v>0</v>
      </c>
    </row>
    <row r="25" spans="1:26" ht="41.25" customHeight="1" thickTop="1" thickBot="1" x14ac:dyDescent="0.3">
      <c r="A25" s="253" t="s">
        <v>425</v>
      </c>
      <c r="B25" s="288"/>
      <c r="C25" s="255"/>
      <c r="D25" s="101" t="s">
        <v>125</v>
      </c>
      <c r="E25" s="101" t="s">
        <v>126</v>
      </c>
      <c r="F25" s="101" t="s">
        <v>127</v>
      </c>
      <c r="G25" s="173"/>
      <c r="H25" s="256" t="s">
        <v>250</v>
      </c>
      <c r="I25" s="169" t="s">
        <v>429</v>
      </c>
      <c r="J25" s="804" t="s">
        <v>430</v>
      </c>
      <c r="K25" s="934"/>
      <c r="L25" s="934"/>
      <c r="M25" s="934"/>
      <c r="N25" s="934"/>
      <c r="O25" s="934"/>
      <c r="P25" s="934"/>
      <c r="Q25" s="934"/>
      <c r="R25" s="177"/>
      <c r="S25" s="291"/>
      <c r="T25" s="580">
        <f t="shared" ref="T25:T30" si="3">1/10</f>
        <v>0.1</v>
      </c>
      <c r="V25" s="268" t="b">
        <v>0</v>
      </c>
      <c r="W25" s="292">
        <f t="shared" si="2"/>
        <v>0</v>
      </c>
    </row>
    <row r="26" spans="1:26" ht="41.25" customHeight="1" thickTop="1" thickBot="1" x14ac:dyDescent="0.3">
      <c r="A26" s="253" t="s">
        <v>425</v>
      </c>
      <c r="B26" s="288"/>
      <c r="C26" s="255"/>
      <c r="D26" s="101" t="s">
        <v>125</v>
      </c>
      <c r="E26" s="101" t="s">
        <v>126</v>
      </c>
      <c r="F26" s="101" t="s">
        <v>127</v>
      </c>
      <c r="G26" s="173"/>
      <c r="H26" s="256" t="s">
        <v>250</v>
      </c>
      <c r="I26" s="169" t="s">
        <v>431</v>
      </c>
      <c r="J26" s="804" t="s">
        <v>432</v>
      </c>
      <c r="K26" s="934"/>
      <c r="L26" s="934"/>
      <c r="M26" s="934"/>
      <c r="N26" s="934"/>
      <c r="O26" s="934"/>
      <c r="P26" s="934"/>
      <c r="Q26" s="934"/>
      <c r="R26" s="177"/>
      <c r="S26" s="291"/>
      <c r="T26" s="580">
        <f t="shared" si="3"/>
        <v>0.1</v>
      </c>
      <c r="V26" s="268" t="b">
        <v>0</v>
      </c>
      <c r="W26" s="292">
        <f t="shared" si="2"/>
        <v>0</v>
      </c>
    </row>
    <row r="27" spans="1:26" ht="41.25" customHeight="1" thickTop="1" thickBot="1" x14ac:dyDescent="0.3">
      <c r="A27" s="253" t="s">
        <v>425</v>
      </c>
      <c r="B27" s="288"/>
      <c r="C27" s="255"/>
      <c r="D27" s="101" t="s">
        <v>125</v>
      </c>
      <c r="E27" s="101" t="s">
        <v>126</v>
      </c>
      <c r="F27" s="101" t="s">
        <v>127</v>
      </c>
      <c r="G27" s="173"/>
      <c r="H27" s="256" t="s">
        <v>250</v>
      </c>
      <c r="I27" s="169" t="s">
        <v>433</v>
      </c>
      <c r="J27" s="804" t="s">
        <v>1020</v>
      </c>
      <c r="K27" s="934"/>
      <c r="L27" s="934"/>
      <c r="M27" s="934"/>
      <c r="N27" s="934"/>
      <c r="O27" s="934"/>
      <c r="P27" s="934"/>
      <c r="Q27" s="934"/>
      <c r="R27" s="177"/>
      <c r="S27" s="291"/>
      <c r="T27" s="580">
        <f t="shared" si="3"/>
        <v>0.1</v>
      </c>
      <c r="V27" s="268" t="b">
        <v>0</v>
      </c>
      <c r="W27" s="292">
        <f t="shared" si="2"/>
        <v>0</v>
      </c>
    </row>
    <row r="28" spans="1:26" ht="41.25" customHeight="1" thickTop="1" thickBot="1" x14ac:dyDescent="0.3">
      <c r="A28" s="253" t="s">
        <v>425</v>
      </c>
      <c r="B28" s="288"/>
      <c r="C28" s="255"/>
      <c r="D28" s="101" t="s">
        <v>125</v>
      </c>
      <c r="E28" s="101" t="s">
        <v>126</v>
      </c>
      <c r="F28" s="101" t="s">
        <v>127</v>
      </c>
      <c r="G28" s="173"/>
      <c r="H28" s="256" t="s">
        <v>250</v>
      </c>
      <c r="I28" s="169" t="s">
        <v>324</v>
      </c>
      <c r="J28" s="804" t="s">
        <v>435</v>
      </c>
      <c r="K28" s="934"/>
      <c r="L28" s="934"/>
      <c r="M28" s="934"/>
      <c r="N28" s="934"/>
      <c r="O28" s="934"/>
      <c r="P28" s="934"/>
      <c r="Q28" s="934"/>
      <c r="R28" s="177"/>
      <c r="S28" s="291"/>
      <c r="T28" s="580">
        <f t="shared" si="3"/>
        <v>0.1</v>
      </c>
      <c r="V28" s="268" t="b">
        <v>0</v>
      </c>
      <c r="W28" s="292">
        <f t="shared" si="2"/>
        <v>0</v>
      </c>
    </row>
    <row r="29" spans="1:26" ht="41.25" customHeight="1" thickTop="1" thickBot="1" x14ac:dyDescent="0.3">
      <c r="A29" s="253" t="s">
        <v>425</v>
      </c>
      <c r="B29" s="288"/>
      <c r="C29" s="255"/>
      <c r="D29" s="101" t="s">
        <v>125</v>
      </c>
      <c r="E29" s="101" t="s">
        <v>126</v>
      </c>
      <c r="F29" s="101" t="s">
        <v>127</v>
      </c>
      <c r="G29" s="173"/>
      <c r="H29" s="256" t="s">
        <v>250</v>
      </c>
      <c r="I29" s="169" t="s">
        <v>326</v>
      </c>
      <c r="J29" s="804" t="s">
        <v>436</v>
      </c>
      <c r="K29" s="934"/>
      <c r="L29" s="934"/>
      <c r="M29" s="934"/>
      <c r="N29" s="934"/>
      <c r="O29" s="934"/>
      <c r="P29" s="934"/>
      <c r="Q29" s="934"/>
      <c r="R29" s="177"/>
      <c r="S29" s="291"/>
      <c r="T29" s="580">
        <f t="shared" si="3"/>
        <v>0.1</v>
      </c>
      <c r="V29" s="268" t="b">
        <v>0</v>
      </c>
      <c r="W29" s="292">
        <f t="shared" si="2"/>
        <v>0</v>
      </c>
    </row>
    <row r="30" spans="1:26" ht="41.25" customHeight="1" thickTop="1" thickBot="1" x14ac:dyDescent="0.3">
      <c r="A30" s="253" t="s">
        <v>425</v>
      </c>
      <c r="B30" s="288"/>
      <c r="C30" s="255"/>
      <c r="D30" s="101" t="s">
        <v>125</v>
      </c>
      <c r="E30" s="101" t="s">
        <v>126</v>
      </c>
      <c r="F30" s="101" t="s">
        <v>127</v>
      </c>
      <c r="G30" s="173"/>
      <c r="H30" s="256" t="s">
        <v>250</v>
      </c>
      <c r="I30" s="169" t="s">
        <v>328</v>
      </c>
      <c r="J30" s="804" t="s">
        <v>1021</v>
      </c>
      <c r="K30" s="934"/>
      <c r="L30" s="934"/>
      <c r="M30" s="934"/>
      <c r="N30" s="934"/>
      <c r="O30" s="934"/>
      <c r="P30" s="934"/>
      <c r="Q30" s="934"/>
      <c r="R30" s="177"/>
      <c r="S30" s="291"/>
      <c r="T30" s="580">
        <f t="shared" si="3"/>
        <v>0.1</v>
      </c>
      <c r="V30" s="268" t="b">
        <v>0</v>
      </c>
      <c r="W30" s="292">
        <f t="shared" si="2"/>
        <v>0</v>
      </c>
    </row>
    <row r="31" spans="1:26" ht="41.25" customHeight="1" thickTop="1" thickBot="1" x14ac:dyDescent="0.3">
      <c r="A31" s="253" t="s">
        <v>425</v>
      </c>
      <c r="B31" s="254"/>
      <c r="C31" s="255"/>
      <c r="D31" s="255"/>
      <c r="E31" s="255"/>
      <c r="F31" s="280"/>
      <c r="G31" s="173"/>
      <c r="H31" s="256" t="s">
        <v>250</v>
      </c>
      <c r="I31" s="169"/>
      <c r="J31" s="982" t="s">
        <v>543</v>
      </c>
      <c r="K31" s="983"/>
      <c r="L31" s="983"/>
      <c r="M31" s="983"/>
      <c r="N31" s="983"/>
      <c r="O31" s="983"/>
      <c r="P31" s="983"/>
      <c r="Q31" s="983"/>
      <c r="R31" s="177"/>
      <c r="S31" s="322"/>
      <c r="V31" s="472" t="b">
        <f>IF(AND(V32=TRUE,V33=TRUE),TRUE, FALSE)</f>
        <v>0</v>
      </c>
      <c r="W31" s="292"/>
    </row>
    <row r="32" spans="1:26" ht="41.25" customHeight="1" thickTop="1" thickBot="1" x14ac:dyDescent="0.3">
      <c r="A32" s="253" t="s">
        <v>425</v>
      </c>
      <c r="B32" s="288"/>
      <c r="C32" s="255"/>
      <c r="D32" s="255"/>
      <c r="E32" s="101" t="s">
        <v>126</v>
      </c>
      <c r="F32" s="101" t="s">
        <v>127</v>
      </c>
      <c r="G32" s="173"/>
      <c r="H32" s="256" t="s">
        <v>250</v>
      </c>
      <c r="I32" s="169" t="s">
        <v>544</v>
      </c>
      <c r="J32" s="804" t="s">
        <v>1022</v>
      </c>
      <c r="K32" s="934"/>
      <c r="L32" s="934"/>
      <c r="M32" s="934"/>
      <c r="N32" s="934"/>
      <c r="O32" s="934"/>
      <c r="P32" s="934"/>
      <c r="Q32" s="934"/>
      <c r="R32" s="177"/>
      <c r="S32" s="291"/>
      <c r="T32" s="580">
        <f>1/10</f>
        <v>0.1</v>
      </c>
      <c r="V32" s="268" t="b">
        <v>0</v>
      </c>
      <c r="W32" s="292">
        <f>IF(V32=TRUE,$X$24,0)</f>
        <v>0</v>
      </c>
    </row>
    <row r="33" spans="1:26" ht="41.25" customHeight="1" thickTop="1" thickBot="1" x14ac:dyDescent="0.3">
      <c r="A33" s="253" t="s">
        <v>425</v>
      </c>
      <c r="B33" s="288"/>
      <c r="C33" s="255"/>
      <c r="D33" s="255"/>
      <c r="E33" s="101" t="s">
        <v>126</v>
      </c>
      <c r="F33" s="101" t="s">
        <v>127</v>
      </c>
      <c r="G33" s="173"/>
      <c r="H33" s="256" t="s">
        <v>250</v>
      </c>
      <c r="I33" s="169" t="s">
        <v>546</v>
      </c>
      <c r="J33" s="876" t="s">
        <v>547</v>
      </c>
      <c r="K33" s="878"/>
      <c r="L33" s="878"/>
      <c r="M33" s="878"/>
      <c r="N33" s="878"/>
      <c r="O33" s="878"/>
      <c r="P33" s="878"/>
      <c r="Q33" s="878"/>
      <c r="R33" s="177"/>
      <c r="S33" s="291"/>
      <c r="T33" s="580">
        <f>1/10</f>
        <v>0.1</v>
      </c>
      <c r="V33" s="268" t="b">
        <v>0</v>
      </c>
      <c r="W33" s="292">
        <f>IF(V33=TRUE,$X$24,0)</f>
        <v>0</v>
      </c>
    </row>
    <row r="34" spans="1:26" ht="41.25" customHeight="1" thickTop="1" thickBot="1" x14ac:dyDescent="0.3">
      <c r="A34" s="253" t="s">
        <v>425</v>
      </c>
      <c r="B34" s="288"/>
      <c r="C34" s="298"/>
      <c r="D34" s="298"/>
      <c r="E34" s="116"/>
      <c r="F34" s="101" t="s">
        <v>127</v>
      </c>
      <c r="G34" s="173"/>
      <c r="H34" s="256" t="s">
        <v>250</v>
      </c>
      <c r="I34" s="168" t="s">
        <v>548</v>
      </c>
      <c r="J34" s="710" t="s">
        <v>549</v>
      </c>
      <c r="K34" s="711"/>
      <c r="L34" s="711"/>
      <c r="M34" s="711"/>
      <c r="N34" s="711"/>
      <c r="O34" s="711"/>
      <c r="P34" s="711"/>
      <c r="Q34" s="711"/>
      <c r="R34" s="365"/>
      <c r="S34" s="291"/>
      <c r="T34" s="580">
        <f>1/10</f>
        <v>0.1</v>
      </c>
      <c r="V34" s="268" t="b">
        <v>0</v>
      </c>
      <c r="W34" s="292">
        <f>IF(V34=TRUE,$X$24,0)</f>
        <v>0</v>
      </c>
    </row>
    <row r="35" spans="1:26" ht="41.25" customHeight="1" thickTop="1" thickBot="1" x14ac:dyDescent="0.3">
      <c r="A35" s="253" t="s">
        <v>123</v>
      </c>
      <c r="B35" s="254"/>
      <c r="C35" s="255"/>
      <c r="D35" s="255"/>
      <c r="E35" s="255"/>
      <c r="F35" s="101" t="s">
        <v>127</v>
      </c>
      <c r="G35" s="173"/>
      <c r="H35" s="256" t="s">
        <v>160</v>
      </c>
      <c r="I35" s="168" t="s">
        <v>335</v>
      </c>
      <c r="J35" s="859" t="s">
        <v>403</v>
      </c>
      <c r="K35" s="801"/>
      <c r="L35" s="801"/>
      <c r="M35" s="801"/>
      <c r="N35" s="801"/>
      <c r="O35" s="801"/>
      <c r="P35" s="801"/>
      <c r="Q35" s="801"/>
      <c r="R35" s="175"/>
      <c r="S35" s="399"/>
      <c r="V35" s="472" t="b">
        <f>IF(AND(V36=TRUE,V37=TRUE),TRUE, FALSE)</f>
        <v>0</v>
      </c>
    </row>
    <row r="36" spans="1:26" ht="51" customHeight="1" thickTop="1" thickBot="1" x14ac:dyDescent="0.3">
      <c r="A36" s="253" t="s">
        <v>123</v>
      </c>
      <c r="B36" s="288"/>
      <c r="C36" s="298"/>
      <c r="D36" s="298"/>
      <c r="E36" s="298"/>
      <c r="F36" s="101" t="s">
        <v>127</v>
      </c>
      <c r="G36" s="173"/>
      <c r="H36" s="256" t="s">
        <v>160</v>
      </c>
      <c r="I36" s="169" t="s">
        <v>337</v>
      </c>
      <c r="J36" s="900" t="s">
        <v>338</v>
      </c>
      <c r="K36" s="976"/>
      <c r="L36" s="976"/>
      <c r="M36" s="976"/>
      <c r="N36" s="976"/>
      <c r="O36" s="976"/>
      <c r="P36" s="976"/>
      <c r="Q36" s="976"/>
      <c r="R36" s="177"/>
      <c r="S36" s="291"/>
      <c r="T36" s="580">
        <v>0.5</v>
      </c>
      <c r="U36" s="575">
        <f>T36+T37</f>
        <v>1</v>
      </c>
      <c r="V36" s="268" t="b">
        <v>0</v>
      </c>
      <c r="W36" s="292">
        <f>IF(V36=TRUE,$X$36,0)</f>
        <v>0</v>
      </c>
      <c r="X36" s="268">
        <v>0.5</v>
      </c>
      <c r="Y36" s="308">
        <f>SUM(W36:W37)</f>
        <v>0</v>
      </c>
      <c r="Z36" s="269">
        <f>Y36/1</f>
        <v>0</v>
      </c>
    </row>
    <row r="37" spans="1:26" ht="41.25" customHeight="1" thickTop="1" thickBot="1" x14ac:dyDescent="0.3">
      <c r="A37" s="253" t="s">
        <v>123</v>
      </c>
      <c r="B37" s="288"/>
      <c r="C37" s="298"/>
      <c r="D37" s="298"/>
      <c r="E37" s="298"/>
      <c r="F37" s="101" t="s">
        <v>127</v>
      </c>
      <c r="G37" s="173"/>
      <c r="H37" s="289" t="s">
        <v>160</v>
      </c>
      <c r="I37" s="169" t="s">
        <v>339</v>
      </c>
      <c r="J37" s="902" t="s">
        <v>978</v>
      </c>
      <c r="K37" s="994"/>
      <c r="L37" s="994"/>
      <c r="M37" s="994"/>
      <c r="N37" s="994"/>
      <c r="O37" s="994"/>
      <c r="P37" s="994"/>
      <c r="Q37" s="994"/>
      <c r="R37" s="178"/>
      <c r="S37" s="291"/>
      <c r="T37" s="580">
        <v>0.5</v>
      </c>
      <c r="V37" s="268" t="b">
        <v>0</v>
      </c>
      <c r="W37" s="292">
        <f>IF(V37=TRUE,$X$36,0)</f>
        <v>0</v>
      </c>
    </row>
    <row r="38" spans="1:26" ht="22.5" customHeight="1" thickTop="1" x14ac:dyDescent="0.25">
      <c r="A38" s="254"/>
      <c r="B38" s="254"/>
      <c r="C38" s="255"/>
      <c r="D38" s="255"/>
      <c r="E38" s="255"/>
      <c r="F38" s="280"/>
      <c r="G38" s="173"/>
      <c r="H38" s="173"/>
      <c r="I38" s="400"/>
      <c r="J38" s="271"/>
      <c r="K38" s="173"/>
      <c r="L38" s="173"/>
      <c r="M38" s="173"/>
      <c r="N38" s="173"/>
      <c r="O38" s="173"/>
      <c r="P38" s="173"/>
      <c r="Q38" s="173"/>
      <c r="R38" s="177"/>
      <c r="S38" s="173"/>
    </row>
    <row r="39" spans="1:26" ht="22.5" customHeight="1" thickBot="1" x14ac:dyDescent="0.3">
      <c r="A39" s="254"/>
      <c r="B39" s="254"/>
      <c r="C39" s="255"/>
      <c r="D39" s="255"/>
      <c r="E39" s="255"/>
      <c r="F39" s="280"/>
      <c r="G39" s="173"/>
      <c r="H39" s="870" t="s">
        <v>117</v>
      </c>
      <c r="I39" s="871"/>
      <c r="J39" s="703" t="s">
        <v>0</v>
      </c>
      <c r="K39" s="704"/>
      <c r="L39" s="704"/>
      <c r="M39" s="704"/>
      <c r="N39" s="704"/>
      <c r="O39" s="704"/>
      <c r="P39" s="704"/>
      <c r="Q39" s="704"/>
      <c r="R39" s="704"/>
      <c r="S39" s="705"/>
      <c r="V39" s="305" t="s">
        <v>945</v>
      </c>
      <c r="W39" s="267">
        <f>(U44+U46+U52+U56)/4</f>
        <v>1</v>
      </c>
    </row>
    <row r="40" spans="1:26" ht="7.5" customHeight="1" thickTop="1" x14ac:dyDescent="0.25">
      <c r="A40" s="254"/>
      <c r="B40" s="254"/>
      <c r="C40" s="255"/>
      <c r="D40" s="255"/>
      <c r="E40" s="255"/>
      <c r="F40" s="280"/>
      <c r="G40" s="173"/>
      <c r="H40" s="173"/>
      <c r="I40" s="400"/>
      <c r="J40" s="271"/>
      <c r="K40" s="173"/>
      <c r="L40" s="173"/>
      <c r="M40" s="173"/>
      <c r="N40" s="173"/>
      <c r="O40" s="173"/>
      <c r="P40" s="173"/>
      <c r="Q40" s="173"/>
      <c r="R40" s="177"/>
      <c r="S40" s="173"/>
    </row>
    <row r="41" spans="1:26" ht="74.25" customHeight="1" thickBot="1" x14ac:dyDescent="0.3">
      <c r="A41" s="254"/>
      <c r="B41" s="254"/>
      <c r="C41" s="255"/>
      <c r="D41" s="255"/>
      <c r="E41" s="255"/>
      <c r="F41" s="280"/>
      <c r="G41" s="173"/>
      <c r="H41" s="823" t="s">
        <v>135</v>
      </c>
      <c r="I41" s="823"/>
      <c r="J41" s="823"/>
      <c r="K41" s="823"/>
      <c r="L41" s="823"/>
      <c r="M41" s="823"/>
      <c r="N41" s="823"/>
      <c r="O41" s="823"/>
      <c r="P41" s="823"/>
      <c r="Q41" s="823"/>
      <c r="R41" s="823"/>
      <c r="S41" s="824"/>
    </row>
    <row r="42" spans="1:26" ht="7.5" customHeight="1" thickTop="1" x14ac:dyDescent="0.25">
      <c r="A42" s="254"/>
      <c r="B42" s="254"/>
      <c r="C42" s="255"/>
      <c r="D42" s="255"/>
      <c r="E42" s="255"/>
      <c r="F42" s="280"/>
      <c r="G42" s="173"/>
      <c r="H42" s="173"/>
      <c r="I42" s="400"/>
      <c r="J42" s="271"/>
      <c r="K42" s="173"/>
      <c r="L42" s="173"/>
      <c r="M42" s="173"/>
      <c r="N42" s="173"/>
      <c r="O42" s="173"/>
      <c r="P42" s="173"/>
      <c r="Q42" s="173"/>
      <c r="R42" s="177"/>
      <c r="S42" s="173"/>
    </row>
    <row r="43" spans="1:26" ht="41.25" customHeight="1" thickBot="1" x14ac:dyDescent="0.3">
      <c r="A43" s="254"/>
      <c r="B43" s="254"/>
      <c r="C43" s="255"/>
      <c r="D43" s="255"/>
      <c r="E43" s="255"/>
      <c r="F43" s="280"/>
      <c r="G43" s="173"/>
      <c r="H43" s="281" t="s">
        <v>120</v>
      </c>
      <c r="I43" s="297" t="s">
        <v>946</v>
      </c>
      <c r="J43" s="281" t="s">
        <v>121</v>
      </c>
      <c r="K43" s="401"/>
      <c r="L43" s="401"/>
      <c r="M43" s="401"/>
      <c r="N43" s="401"/>
      <c r="O43" s="401"/>
      <c r="P43" s="401"/>
      <c r="Q43" s="401"/>
      <c r="R43" s="177"/>
      <c r="S43" s="281" t="s">
        <v>122</v>
      </c>
      <c r="V43" s="284" t="s">
        <v>825</v>
      </c>
      <c r="W43" s="285" t="s">
        <v>826</v>
      </c>
      <c r="X43" s="285" t="s">
        <v>827</v>
      </c>
      <c r="Y43" s="286" t="s">
        <v>829</v>
      </c>
      <c r="Z43" s="287" t="s">
        <v>863</v>
      </c>
    </row>
    <row r="44" spans="1:26" ht="41.25" customHeight="1" thickTop="1" thickBot="1" x14ac:dyDescent="0.3">
      <c r="A44" s="253" t="s">
        <v>123</v>
      </c>
      <c r="B44" s="288"/>
      <c r="C44" s="101" t="s">
        <v>124</v>
      </c>
      <c r="D44" s="101" t="s">
        <v>125</v>
      </c>
      <c r="E44" s="101" t="s">
        <v>126</v>
      </c>
      <c r="F44" s="101" t="s">
        <v>127</v>
      </c>
      <c r="G44" s="173"/>
      <c r="H44" s="289" t="s">
        <v>128</v>
      </c>
      <c r="I44" s="168" t="s">
        <v>136</v>
      </c>
      <c r="J44" s="710" t="s">
        <v>137</v>
      </c>
      <c r="K44" s="711"/>
      <c r="L44" s="711"/>
      <c r="M44" s="711"/>
      <c r="N44" s="711"/>
      <c r="O44" s="711"/>
      <c r="P44" s="711"/>
      <c r="Q44" s="711"/>
      <c r="R44" s="290"/>
      <c r="S44" s="291"/>
      <c r="T44" s="580">
        <v>1</v>
      </c>
      <c r="U44" s="575">
        <f>T44</f>
        <v>1</v>
      </c>
      <c r="V44" s="268" t="b">
        <v>0</v>
      </c>
      <c r="W44" s="292">
        <f>IF(V44=TRUE,$X$44,0)</f>
        <v>0</v>
      </c>
      <c r="X44" s="268">
        <v>1</v>
      </c>
      <c r="Y44" s="308">
        <f>SUM(W44)</f>
        <v>0</v>
      </c>
      <c r="Z44" s="269">
        <f>Y44/1</f>
        <v>0</v>
      </c>
    </row>
    <row r="45" spans="1:26" ht="41.25" customHeight="1" thickTop="1" thickBot="1" x14ac:dyDescent="0.3">
      <c r="A45" s="253" t="s">
        <v>123</v>
      </c>
      <c r="B45" s="254"/>
      <c r="C45" s="255"/>
      <c r="D45" s="255"/>
      <c r="E45" s="255"/>
      <c r="F45" s="280"/>
      <c r="G45" s="173"/>
      <c r="H45" s="256" t="s">
        <v>131</v>
      </c>
      <c r="I45" s="294" t="s">
        <v>138</v>
      </c>
      <c r="J45" s="706" t="s">
        <v>139</v>
      </c>
      <c r="K45" s="806"/>
      <c r="L45" s="806"/>
      <c r="M45" s="806"/>
      <c r="N45" s="806"/>
      <c r="O45" s="806"/>
      <c r="P45" s="806"/>
      <c r="Q45" s="806"/>
      <c r="R45" s="175"/>
      <c r="S45" s="258"/>
      <c r="V45" s="472" t="b">
        <f>IF(AND(V46=TRUE,V47=TRUE,V48=TRUE,V49=TRUE),TRUE, FALSE)</f>
        <v>0</v>
      </c>
    </row>
    <row r="46" spans="1:26" ht="41.25" customHeight="1" thickTop="1" thickBot="1" x14ac:dyDescent="0.3">
      <c r="A46" s="253" t="s">
        <v>391</v>
      </c>
      <c r="B46" s="288"/>
      <c r="C46" s="101" t="s">
        <v>124</v>
      </c>
      <c r="D46" s="101" t="s">
        <v>125</v>
      </c>
      <c r="E46" s="101" t="s">
        <v>126</v>
      </c>
      <c r="F46" s="101" t="s">
        <v>127</v>
      </c>
      <c r="G46" s="173"/>
      <c r="H46" s="256" t="s">
        <v>131</v>
      </c>
      <c r="I46" s="398" t="s">
        <v>173</v>
      </c>
      <c r="J46" s="804" t="s">
        <v>1023</v>
      </c>
      <c r="K46" s="934"/>
      <c r="L46" s="934"/>
      <c r="M46" s="934"/>
      <c r="N46" s="934"/>
      <c r="O46" s="934"/>
      <c r="P46" s="934"/>
      <c r="Q46" s="934"/>
      <c r="R46" s="177"/>
      <c r="S46" s="291"/>
      <c r="T46" s="580">
        <f>1/5</f>
        <v>0.2</v>
      </c>
      <c r="U46" s="575">
        <f>T46+T47+T48+T49+T50</f>
        <v>1</v>
      </c>
      <c r="V46" s="268" t="b">
        <v>0</v>
      </c>
      <c r="W46" s="292">
        <f>IF(V46=TRUE,$X$46,0)</f>
        <v>0</v>
      </c>
      <c r="X46" s="268">
        <v>0.2</v>
      </c>
      <c r="Y46" s="308">
        <f>SUM(W46:W50)</f>
        <v>0</v>
      </c>
      <c r="Z46" s="269">
        <f>Y46/1</f>
        <v>0</v>
      </c>
    </row>
    <row r="47" spans="1:26" ht="41.25" customHeight="1" thickTop="1" thickBot="1" x14ac:dyDescent="0.3">
      <c r="A47" s="253" t="s">
        <v>123</v>
      </c>
      <c r="B47" s="288"/>
      <c r="C47" s="101" t="s">
        <v>124</v>
      </c>
      <c r="D47" s="101" t="s">
        <v>125</v>
      </c>
      <c r="E47" s="101" t="s">
        <v>126</v>
      </c>
      <c r="F47" s="101" t="s">
        <v>127</v>
      </c>
      <c r="G47" s="173"/>
      <c r="H47" s="256" t="s">
        <v>131</v>
      </c>
      <c r="I47" s="398" t="s">
        <v>140</v>
      </c>
      <c r="J47" s="879" t="s">
        <v>141</v>
      </c>
      <c r="K47" s="872"/>
      <c r="L47" s="872"/>
      <c r="M47" s="872"/>
      <c r="N47" s="872"/>
      <c r="O47" s="872"/>
      <c r="P47" s="872"/>
      <c r="Q47" s="872"/>
      <c r="R47" s="177"/>
      <c r="S47" s="291"/>
      <c r="T47" s="580">
        <f>1/5</f>
        <v>0.2</v>
      </c>
      <c r="V47" s="268" t="b">
        <v>0</v>
      </c>
      <c r="W47" s="292">
        <f>IF(V47=TRUE,$X$46,0)</f>
        <v>0</v>
      </c>
    </row>
    <row r="48" spans="1:26" ht="41.25" customHeight="1" thickTop="1" thickBot="1" x14ac:dyDescent="0.3">
      <c r="A48" s="253" t="s">
        <v>391</v>
      </c>
      <c r="B48" s="288"/>
      <c r="C48" s="101" t="s">
        <v>124</v>
      </c>
      <c r="D48" s="101" t="s">
        <v>125</v>
      </c>
      <c r="E48" s="101" t="s">
        <v>126</v>
      </c>
      <c r="F48" s="101" t="s">
        <v>127</v>
      </c>
      <c r="G48" s="173"/>
      <c r="H48" s="256" t="s">
        <v>131</v>
      </c>
      <c r="I48" s="398" t="s">
        <v>356</v>
      </c>
      <c r="J48" s="804" t="s">
        <v>988</v>
      </c>
      <c r="K48" s="934"/>
      <c r="L48" s="934"/>
      <c r="M48" s="934"/>
      <c r="N48" s="934"/>
      <c r="O48" s="934"/>
      <c r="P48" s="934"/>
      <c r="Q48" s="934"/>
      <c r="R48" s="177"/>
      <c r="S48" s="291"/>
      <c r="T48" s="580">
        <f>1/5</f>
        <v>0.2</v>
      </c>
      <c r="V48" s="268" t="b">
        <v>0</v>
      </c>
      <c r="W48" s="292">
        <f>IF(V48=TRUE,$X$46,0)</f>
        <v>0</v>
      </c>
    </row>
    <row r="49" spans="1:26" ht="48" customHeight="1" thickTop="1" thickBot="1" x14ac:dyDescent="0.3">
      <c r="A49" s="253" t="s">
        <v>391</v>
      </c>
      <c r="B49" s="288"/>
      <c r="C49" s="116"/>
      <c r="D49" s="101" t="s">
        <v>125</v>
      </c>
      <c r="E49" s="101" t="s">
        <v>126</v>
      </c>
      <c r="F49" s="101" t="s">
        <v>127</v>
      </c>
      <c r="G49" s="173"/>
      <c r="H49" s="256" t="s">
        <v>131</v>
      </c>
      <c r="I49" s="398" t="s">
        <v>394</v>
      </c>
      <c r="J49" s="876" t="s">
        <v>395</v>
      </c>
      <c r="K49" s="878"/>
      <c r="L49" s="878"/>
      <c r="M49" s="878"/>
      <c r="N49" s="878"/>
      <c r="O49" s="878"/>
      <c r="P49" s="878"/>
      <c r="Q49" s="878"/>
      <c r="R49" s="178"/>
      <c r="S49" s="291"/>
      <c r="T49" s="580">
        <f>1/5</f>
        <v>0.2</v>
      </c>
      <c r="V49" s="268" t="b">
        <v>0</v>
      </c>
      <c r="W49" s="292">
        <f>IF(V49=TRUE,$X$46,0)</f>
        <v>0</v>
      </c>
    </row>
    <row r="50" spans="1:26" ht="41.25" customHeight="1" thickTop="1" thickBot="1" x14ac:dyDescent="0.3">
      <c r="A50" s="253" t="s">
        <v>391</v>
      </c>
      <c r="B50" s="288"/>
      <c r="C50" s="116"/>
      <c r="D50" s="116"/>
      <c r="E50" s="101" t="s">
        <v>126</v>
      </c>
      <c r="F50" s="101" t="s">
        <v>127</v>
      </c>
      <c r="G50" s="173"/>
      <c r="H50" s="256" t="s">
        <v>131</v>
      </c>
      <c r="I50" s="294" t="s">
        <v>275</v>
      </c>
      <c r="J50" s="980" t="s">
        <v>1015</v>
      </c>
      <c r="K50" s="981"/>
      <c r="L50" s="981"/>
      <c r="M50" s="981"/>
      <c r="N50" s="981"/>
      <c r="O50" s="981"/>
      <c r="P50" s="981"/>
      <c r="Q50" s="981"/>
      <c r="R50" s="365"/>
      <c r="S50" s="291"/>
      <c r="T50" s="580">
        <f>1/5</f>
        <v>0.2</v>
      </c>
      <c r="V50" s="268" t="b">
        <v>0</v>
      </c>
      <c r="W50" s="292">
        <f>IF(V50=TRUE,$X$46,0)</f>
        <v>0</v>
      </c>
    </row>
    <row r="51" spans="1:26" ht="41.25" customHeight="1" thickTop="1" thickBot="1" x14ac:dyDescent="0.3">
      <c r="A51" s="253" t="s">
        <v>425</v>
      </c>
      <c r="B51" s="254"/>
      <c r="C51" s="255"/>
      <c r="D51" s="397"/>
      <c r="E51" s="255"/>
      <c r="F51" s="280"/>
      <c r="G51" s="173"/>
      <c r="H51" s="256" t="s">
        <v>250</v>
      </c>
      <c r="I51" s="168" t="s">
        <v>251</v>
      </c>
      <c r="J51" s="706" t="s">
        <v>438</v>
      </c>
      <c r="K51" s="806"/>
      <c r="L51" s="806"/>
      <c r="M51" s="806"/>
      <c r="N51" s="806"/>
      <c r="O51" s="806"/>
      <c r="P51" s="806"/>
      <c r="Q51" s="806"/>
      <c r="R51" s="175"/>
      <c r="S51" s="258"/>
      <c r="V51" s="472" t="b">
        <f>IF(AND(V52=TRUE,V53=TRUE),TRUE,FALSE)</f>
        <v>0</v>
      </c>
    </row>
    <row r="52" spans="1:26" ht="41.25" customHeight="1" thickTop="1" thickBot="1" x14ac:dyDescent="0.3">
      <c r="A52" s="253" t="s">
        <v>425</v>
      </c>
      <c r="B52" s="288"/>
      <c r="C52" s="298"/>
      <c r="D52" s="101" t="s">
        <v>125</v>
      </c>
      <c r="E52" s="101" t="s">
        <v>126</v>
      </c>
      <c r="F52" s="101" t="s">
        <v>127</v>
      </c>
      <c r="G52" s="173"/>
      <c r="H52" s="256" t="s">
        <v>250</v>
      </c>
      <c r="I52" s="169" t="s">
        <v>253</v>
      </c>
      <c r="J52" s="804" t="s">
        <v>439</v>
      </c>
      <c r="K52" s="934"/>
      <c r="L52" s="934"/>
      <c r="M52" s="934"/>
      <c r="N52" s="934"/>
      <c r="O52" s="934"/>
      <c r="P52" s="934"/>
      <c r="Q52" s="934"/>
      <c r="R52" s="303"/>
      <c r="S52" s="291"/>
      <c r="T52" s="580">
        <f>1/3</f>
        <v>0.33333333333333331</v>
      </c>
      <c r="U52" s="575">
        <f>T52+T53+T54</f>
        <v>1</v>
      </c>
      <c r="V52" s="268" t="b">
        <v>0</v>
      </c>
      <c r="W52" s="292">
        <f>IF(V52=TRUE,$X$52,0)</f>
        <v>0</v>
      </c>
      <c r="X52" s="268">
        <v>0.33333333333333331</v>
      </c>
      <c r="Y52" s="308">
        <f>SUM(W52:W54)</f>
        <v>0</v>
      </c>
      <c r="Z52" s="269">
        <f>Y52/1</f>
        <v>0</v>
      </c>
    </row>
    <row r="53" spans="1:26" ht="41.25" customHeight="1" thickTop="1" thickBot="1" x14ac:dyDescent="0.3">
      <c r="A53" s="253" t="s">
        <v>425</v>
      </c>
      <c r="B53" s="288"/>
      <c r="C53" s="298"/>
      <c r="D53" s="101" t="s">
        <v>125</v>
      </c>
      <c r="E53" s="101" t="s">
        <v>126</v>
      </c>
      <c r="F53" s="101" t="s">
        <v>127</v>
      </c>
      <c r="G53" s="173"/>
      <c r="H53" s="256" t="s">
        <v>250</v>
      </c>
      <c r="I53" s="169" t="s">
        <v>303</v>
      </c>
      <c r="J53" s="719" t="s">
        <v>440</v>
      </c>
      <c r="K53" s="720"/>
      <c r="L53" s="720"/>
      <c r="M53" s="720"/>
      <c r="N53" s="720"/>
      <c r="O53" s="720"/>
      <c r="P53" s="720"/>
      <c r="Q53" s="720"/>
      <c r="R53" s="178"/>
      <c r="S53" s="291"/>
      <c r="T53" s="580">
        <f>1/3</f>
        <v>0.33333333333333331</v>
      </c>
      <c r="V53" s="268" t="b">
        <v>0</v>
      </c>
      <c r="W53" s="292">
        <f>IF(V53=TRUE,$X$52,0)</f>
        <v>0</v>
      </c>
    </row>
    <row r="54" spans="1:26" ht="41.25" customHeight="1" thickTop="1" thickBot="1" x14ac:dyDescent="0.3">
      <c r="A54" s="253" t="s">
        <v>425</v>
      </c>
      <c r="B54" s="288"/>
      <c r="C54" s="298"/>
      <c r="D54" s="298"/>
      <c r="E54" s="116"/>
      <c r="F54" s="101" t="s">
        <v>127</v>
      </c>
      <c r="G54" s="173"/>
      <c r="H54" s="256" t="s">
        <v>250</v>
      </c>
      <c r="I54" s="168" t="s">
        <v>550</v>
      </c>
      <c r="J54" s="992" t="s">
        <v>1024</v>
      </c>
      <c r="K54" s="993"/>
      <c r="L54" s="993"/>
      <c r="M54" s="993"/>
      <c r="N54" s="993"/>
      <c r="O54" s="993"/>
      <c r="P54" s="993"/>
      <c r="Q54" s="993"/>
      <c r="R54" s="176"/>
      <c r="S54" s="291"/>
      <c r="T54" s="580">
        <f>1/3</f>
        <v>0.33333333333333331</v>
      </c>
      <c r="V54" s="268" t="b">
        <v>0</v>
      </c>
      <c r="W54" s="292">
        <f>IF(V54=TRUE,$X$52,0)</f>
        <v>0</v>
      </c>
    </row>
    <row r="55" spans="1:26" ht="41.25" customHeight="1" thickTop="1" thickBot="1" x14ac:dyDescent="0.3">
      <c r="A55" s="253" t="s">
        <v>123</v>
      </c>
      <c r="B55" s="254"/>
      <c r="C55" s="255"/>
      <c r="D55" s="255"/>
      <c r="E55" s="255"/>
      <c r="F55" s="280"/>
      <c r="G55" s="173"/>
      <c r="H55" s="256" t="s">
        <v>160</v>
      </c>
      <c r="I55" s="168" t="s">
        <v>278</v>
      </c>
      <c r="J55" s="859" t="s">
        <v>279</v>
      </c>
      <c r="K55" s="801"/>
      <c r="L55" s="801"/>
      <c r="M55" s="801"/>
      <c r="N55" s="801"/>
      <c r="O55" s="801"/>
      <c r="P55" s="801"/>
      <c r="Q55" s="801"/>
      <c r="R55" s="257"/>
      <c r="S55" s="361"/>
      <c r="V55" s="472" t="b">
        <f>IF(AND(V56=TRUE),TRUE,FALSE)</f>
        <v>0</v>
      </c>
    </row>
    <row r="56" spans="1:26" ht="41.25" customHeight="1" thickTop="1" thickBot="1" x14ac:dyDescent="0.3">
      <c r="A56" s="253" t="s">
        <v>123</v>
      </c>
      <c r="B56" s="288"/>
      <c r="C56" s="298"/>
      <c r="D56" s="298"/>
      <c r="E56" s="101" t="s">
        <v>126</v>
      </c>
      <c r="F56" s="101" t="s">
        <v>127</v>
      </c>
      <c r="G56" s="173"/>
      <c r="H56" s="256" t="s">
        <v>160</v>
      </c>
      <c r="I56" s="169" t="s">
        <v>280</v>
      </c>
      <c r="J56" s="719" t="s">
        <v>970</v>
      </c>
      <c r="K56" s="720"/>
      <c r="L56" s="720"/>
      <c r="M56" s="720"/>
      <c r="N56" s="720"/>
      <c r="O56" s="720"/>
      <c r="P56" s="720"/>
      <c r="Q56" s="720"/>
      <c r="R56" s="299"/>
      <c r="S56" s="291"/>
      <c r="T56" s="580">
        <f>1/3</f>
        <v>0.33333333333333331</v>
      </c>
      <c r="U56" s="575">
        <f>T56+T59+T60</f>
        <v>1</v>
      </c>
      <c r="V56" s="268" t="b">
        <v>0</v>
      </c>
      <c r="W56" s="292">
        <f>IF(V56=TRUE,$X$56,0)</f>
        <v>0</v>
      </c>
      <c r="X56" s="268">
        <v>0.33333333333333331</v>
      </c>
      <c r="Y56" s="308">
        <f>SUM(W56:W60)</f>
        <v>0</v>
      </c>
      <c r="Z56" s="269">
        <f>Y56/1</f>
        <v>0</v>
      </c>
    </row>
    <row r="57" spans="1:26" ht="41.25" customHeight="1" thickTop="1" thickBot="1" x14ac:dyDescent="0.3">
      <c r="A57" s="253" t="s">
        <v>123</v>
      </c>
      <c r="B57" s="254"/>
      <c r="C57" s="255"/>
      <c r="D57" s="255"/>
      <c r="E57" s="255"/>
      <c r="F57" s="280"/>
      <c r="G57" s="173"/>
      <c r="H57" s="256" t="s">
        <v>160</v>
      </c>
      <c r="I57" s="168" t="s">
        <v>282</v>
      </c>
      <c r="J57" s="859" t="s">
        <v>283</v>
      </c>
      <c r="K57" s="801"/>
      <c r="L57" s="801"/>
      <c r="M57" s="801"/>
      <c r="N57" s="801"/>
      <c r="O57" s="801"/>
      <c r="P57" s="801"/>
      <c r="Q57" s="801"/>
      <c r="R57" s="257"/>
      <c r="S57" s="258"/>
      <c r="V57" s="472" t="b">
        <f>IF(AND(V58=TRUE),TRUE,FALSE)</f>
        <v>0</v>
      </c>
    </row>
    <row r="58" spans="1:26" ht="41.25" customHeight="1" thickTop="1" thickBot="1" x14ac:dyDescent="0.3">
      <c r="A58" s="253" t="s">
        <v>123</v>
      </c>
      <c r="B58" s="254"/>
      <c r="C58" s="255"/>
      <c r="D58" s="255"/>
      <c r="E58" s="397"/>
      <c r="F58" s="280"/>
      <c r="G58" s="173"/>
      <c r="H58" s="256" t="s">
        <v>160</v>
      </c>
      <c r="I58" s="169"/>
      <c r="J58" s="990" t="s">
        <v>971</v>
      </c>
      <c r="K58" s="991"/>
      <c r="L58" s="991"/>
      <c r="M58" s="991"/>
      <c r="N58" s="991"/>
      <c r="O58" s="991"/>
      <c r="P58" s="991"/>
      <c r="Q58" s="991"/>
      <c r="R58" s="299"/>
      <c r="S58" s="300"/>
      <c r="V58" s="472" t="b">
        <f>IF(AND(V59=TRUE,V60=TRUE),TRUE,FALSE)</f>
        <v>0</v>
      </c>
    </row>
    <row r="59" spans="1:26" ht="41.25" customHeight="1" thickTop="1" thickBot="1" x14ac:dyDescent="0.3">
      <c r="A59" s="253" t="s">
        <v>123</v>
      </c>
      <c r="B59" s="288"/>
      <c r="C59" s="298"/>
      <c r="D59" s="298"/>
      <c r="E59" s="101" t="s">
        <v>126</v>
      </c>
      <c r="F59" s="101" t="s">
        <v>127</v>
      </c>
      <c r="G59" s="173"/>
      <c r="H59" s="256" t="s">
        <v>160</v>
      </c>
      <c r="I59" s="169" t="s">
        <v>285</v>
      </c>
      <c r="J59" s="879" t="s">
        <v>286</v>
      </c>
      <c r="K59" s="872"/>
      <c r="L59" s="872"/>
      <c r="M59" s="872"/>
      <c r="N59" s="872"/>
      <c r="O59" s="872"/>
      <c r="P59" s="872"/>
      <c r="Q59" s="872"/>
      <c r="R59" s="299"/>
      <c r="S59" s="291"/>
      <c r="T59" s="580">
        <f>1/3</f>
        <v>0.33333333333333331</v>
      </c>
      <c r="V59" s="268" t="b">
        <v>0</v>
      </c>
      <c r="W59" s="292">
        <f>IF(V59=TRUE,$X$56,0)</f>
        <v>0</v>
      </c>
    </row>
    <row r="60" spans="1:26" ht="41.25" customHeight="1" thickTop="1" thickBot="1" x14ac:dyDescent="0.3">
      <c r="A60" s="253" t="s">
        <v>123</v>
      </c>
      <c r="B60" s="288"/>
      <c r="C60" s="298"/>
      <c r="D60" s="298"/>
      <c r="E60" s="101" t="s">
        <v>126</v>
      </c>
      <c r="F60" s="101" t="s">
        <v>127</v>
      </c>
      <c r="G60" s="173"/>
      <c r="H60" s="289" t="s">
        <v>160</v>
      </c>
      <c r="I60" s="169" t="s">
        <v>287</v>
      </c>
      <c r="J60" s="719" t="s">
        <v>288</v>
      </c>
      <c r="K60" s="720"/>
      <c r="L60" s="720"/>
      <c r="M60" s="720"/>
      <c r="N60" s="720"/>
      <c r="O60" s="720"/>
      <c r="P60" s="720"/>
      <c r="Q60" s="720"/>
      <c r="R60" s="301"/>
      <c r="S60" s="291"/>
      <c r="T60" s="580">
        <f>1/3</f>
        <v>0.33333333333333331</v>
      </c>
      <c r="V60" s="268" t="b">
        <v>0</v>
      </c>
      <c r="W60" s="292">
        <f>IF(V60=TRUE,$X$56,0)</f>
        <v>0</v>
      </c>
    </row>
    <row r="61" spans="1:26" ht="23.25" customHeight="1" thickTop="1" x14ac:dyDescent="0.25">
      <c r="A61" s="254"/>
      <c r="B61" s="254"/>
      <c r="C61" s="255"/>
      <c r="D61" s="255"/>
      <c r="E61" s="255"/>
      <c r="F61" s="280"/>
      <c r="G61" s="173"/>
      <c r="H61" s="173"/>
      <c r="I61" s="400"/>
      <c r="J61" s="271"/>
      <c r="K61" s="173"/>
      <c r="L61" s="173"/>
      <c r="M61" s="173"/>
      <c r="N61" s="173"/>
      <c r="O61" s="173"/>
      <c r="P61" s="173"/>
      <c r="Q61" s="173"/>
      <c r="R61" s="177"/>
      <c r="S61" s="299"/>
    </row>
    <row r="62" spans="1:26" ht="22.5" customHeight="1" thickBot="1" x14ac:dyDescent="0.3">
      <c r="A62" s="254"/>
      <c r="B62" s="254"/>
      <c r="C62" s="255"/>
      <c r="D62" s="255"/>
      <c r="E62" s="255"/>
      <c r="F62" s="280"/>
      <c r="G62" s="173"/>
      <c r="H62" s="870" t="s">
        <v>117</v>
      </c>
      <c r="I62" s="871"/>
      <c r="J62" s="703" t="s">
        <v>142</v>
      </c>
      <c r="K62" s="704"/>
      <c r="L62" s="704"/>
      <c r="M62" s="704"/>
      <c r="N62" s="704"/>
      <c r="O62" s="704"/>
      <c r="P62" s="704"/>
      <c r="Q62" s="704"/>
      <c r="R62" s="704"/>
      <c r="S62" s="705"/>
      <c r="V62" s="395" t="s">
        <v>945</v>
      </c>
      <c r="W62" s="278">
        <f>(U67+U69+U77+U80)/4</f>
        <v>1</v>
      </c>
    </row>
    <row r="63" spans="1:26" ht="7.5" customHeight="1" thickTop="1" x14ac:dyDescent="0.25">
      <c r="A63" s="254"/>
      <c r="B63" s="254"/>
      <c r="C63" s="255"/>
      <c r="D63" s="255"/>
      <c r="E63" s="255"/>
      <c r="F63" s="280"/>
      <c r="G63" s="173"/>
      <c r="H63" s="173"/>
      <c r="I63" s="400"/>
      <c r="J63" s="271"/>
      <c r="K63" s="173"/>
      <c r="L63" s="173"/>
      <c r="M63" s="173"/>
      <c r="N63" s="173"/>
      <c r="O63" s="173"/>
      <c r="P63" s="173"/>
      <c r="Q63" s="173"/>
      <c r="R63" s="177"/>
      <c r="S63" s="173"/>
    </row>
    <row r="64" spans="1:26" ht="73.5" customHeight="1" thickBot="1" x14ac:dyDescent="0.3">
      <c r="A64" s="254"/>
      <c r="B64" s="254"/>
      <c r="C64" s="255"/>
      <c r="D64" s="255"/>
      <c r="E64" s="255"/>
      <c r="F64" s="280"/>
      <c r="G64" s="173"/>
      <c r="H64" s="823" t="s">
        <v>143</v>
      </c>
      <c r="I64" s="823"/>
      <c r="J64" s="823"/>
      <c r="K64" s="823"/>
      <c r="L64" s="823"/>
      <c r="M64" s="823"/>
      <c r="N64" s="823"/>
      <c r="O64" s="823"/>
      <c r="P64" s="823"/>
      <c r="Q64" s="823"/>
      <c r="R64" s="823"/>
      <c r="S64" s="824"/>
    </row>
    <row r="65" spans="1:26" ht="7.5" customHeight="1" thickTop="1" x14ac:dyDescent="0.25">
      <c r="A65" s="254"/>
      <c r="B65" s="254"/>
      <c r="C65" s="255"/>
      <c r="D65" s="255"/>
      <c r="E65" s="255"/>
      <c r="F65" s="280"/>
      <c r="G65" s="173"/>
      <c r="H65" s="173"/>
      <c r="I65" s="400"/>
      <c r="J65" s="271"/>
      <c r="K65" s="173"/>
      <c r="L65" s="173"/>
      <c r="M65" s="173"/>
      <c r="N65" s="173"/>
      <c r="O65" s="173"/>
      <c r="P65" s="173"/>
      <c r="Q65" s="173"/>
      <c r="R65" s="177"/>
      <c r="S65" s="173"/>
    </row>
    <row r="66" spans="1:26" ht="41.25" customHeight="1" thickBot="1" x14ac:dyDescent="0.3">
      <c r="A66" s="254"/>
      <c r="B66" s="254"/>
      <c r="C66" s="255"/>
      <c r="D66" s="255"/>
      <c r="E66" s="255"/>
      <c r="F66" s="280"/>
      <c r="G66" s="173"/>
      <c r="H66" s="281" t="s">
        <v>120</v>
      </c>
      <c r="I66" s="297" t="s">
        <v>946</v>
      </c>
      <c r="J66" s="281" t="s">
        <v>121</v>
      </c>
      <c r="K66" s="401"/>
      <c r="L66" s="401"/>
      <c r="M66" s="401"/>
      <c r="N66" s="401"/>
      <c r="O66" s="401"/>
      <c r="P66" s="401"/>
      <c r="Q66" s="401"/>
      <c r="R66" s="177"/>
      <c r="S66" s="281" t="s">
        <v>122</v>
      </c>
      <c r="V66" s="284" t="s">
        <v>825</v>
      </c>
      <c r="W66" s="285" t="s">
        <v>826</v>
      </c>
      <c r="X66" s="285" t="s">
        <v>827</v>
      </c>
      <c r="Y66" s="286" t="s">
        <v>830</v>
      </c>
      <c r="Z66" s="287" t="s">
        <v>863</v>
      </c>
    </row>
    <row r="67" spans="1:26" ht="54.75" customHeight="1" thickTop="1" thickBot="1" x14ac:dyDescent="0.3">
      <c r="A67" s="253" t="s">
        <v>123</v>
      </c>
      <c r="B67" s="288"/>
      <c r="C67" s="101" t="s">
        <v>124</v>
      </c>
      <c r="D67" s="101" t="s">
        <v>125</v>
      </c>
      <c r="E67" s="101" t="s">
        <v>126</v>
      </c>
      <c r="F67" s="101" t="s">
        <v>127</v>
      </c>
      <c r="G67" s="173"/>
      <c r="H67" s="289" t="s">
        <v>128</v>
      </c>
      <c r="I67" s="168" t="s">
        <v>144</v>
      </c>
      <c r="J67" s="710" t="s">
        <v>145</v>
      </c>
      <c r="K67" s="711"/>
      <c r="L67" s="711"/>
      <c r="M67" s="711"/>
      <c r="N67" s="711"/>
      <c r="O67" s="711"/>
      <c r="P67" s="711"/>
      <c r="Q67" s="711"/>
      <c r="R67" s="290"/>
      <c r="S67" s="291"/>
      <c r="T67" s="580">
        <v>1</v>
      </c>
      <c r="U67" s="575">
        <f>T67</f>
        <v>1</v>
      </c>
      <c r="V67" s="268" t="b">
        <v>0</v>
      </c>
      <c r="W67" s="292">
        <f>IF(V67=TRUE,$X$67,0)</f>
        <v>0</v>
      </c>
      <c r="X67" s="268">
        <v>1</v>
      </c>
      <c r="Y67" s="308">
        <f>SUM(W67)</f>
        <v>0</v>
      </c>
      <c r="Z67" s="269">
        <f>Y67/1</f>
        <v>0</v>
      </c>
    </row>
    <row r="68" spans="1:26" ht="41.25" customHeight="1" thickTop="1" thickBot="1" x14ac:dyDescent="0.3">
      <c r="A68" s="253" t="s">
        <v>123</v>
      </c>
      <c r="B68" s="254"/>
      <c r="C68" s="255"/>
      <c r="D68" s="255"/>
      <c r="E68" s="255"/>
      <c r="F68" s="280"/>
      <c r="G68" s="173"/>
      <c r="H68" s="256" t="s">
        <v>131</v>
      </c>
      <c r="I68" s="294" t="s">
        <v>146</v>
      </c>
      <c r="J68" s="706" t="s">
        <v>147</v>
      </c>
      <c r="K68" s="806"/>
      <c r="L68" s="806"/>
      <c r="M68" s="806"/>
      <c r="N68" s="806"/>
      <c r="O68" s="806"/>
      <c r="P68" s="806"/>
      <c r="Q68" s="806"/>
      <c r="R68" s="175"/>
      <c r="S68" s="258"/>
      <c r="V68" s="472" t="b">
        <f>IF(AND(V69=TRUE, V70=TRUE,V71=TRUE,V72=TRUE,V73=TRUE,V74=TRUE),TRUE, FALSE)</f>
        <v>0</v>
      </c>
    </row>
    <row r="69" spans="1:26" ht="41.25" customHeight="1" thickTop="1" thickBot="1" x14ac:dyDescent="0.3">
      <c r="A69" s="253" t="s">
        <v>391</v>
      </c>
      <c r="B69" s="254"/>
      <c r="C69" s="101" t="s">
        <v>124</v>
      </c>
      <c r="D69" s="101" t="s">
        <v>125</v>
      </c>
      <c r="E69" s="101" t="s">
        <v>126</v>
      </c>
      <c r="F69" s="101" t="s">
        <v>127</v>
      </c>
      <c r="G69" s="173"/>
      <c r="H69" s="256" t="s">
        <v>131</v>
      </c>
      <c r="I69" s="398" t="s">
        <v>357</v>
      </c>
      <c r="J69" s="804" t="s">
        <v>358</v>
      </c>
      <c r="K69" s="934"/>
      <c r="L69" s="934"/>
      <c r="M69" s="934"/>
      <c r="N69" s="934"/>
      <c r="O69" s="934"/>
      <c r="P69" s="934"/>
      <c r="Q69" s="934"/>
      <c r="R69" s="177"/>
      <c r="S69" s="291"/>
      <c r="T69" s="582">
        <f>1/7</f>
        <v>0.14285714285714285</v>
      </c>
      <c r="U69" s="575">
        <f>T69+T70+T71+T72+T73+T74+T75</f>
        <v>0.99999999999999978</v>
      </c>
      <c r="V69" s="268" t="b">
        <v>0</v>
      </c>
      <c r="W69" s="292">
        <f t="shared" ref="W69:W75" si="4">IF(V69=TRUE,$X$69,0)</f>
        <v>0</v>
      </c>
      <c r="X69" s="268">
        <v>0.14285714285714285</v>
      </c>
      <c r="Y69" s="308">
        <f>SUM(W69:W75)</f>
        <v>0</v>
      </c>
      <c r="Z69" s="269">
        <f>Y69/1</f>
        <v>0</v>
      </c>
    </row>
    <row r="70" spans="1:26" ht="41.25" customHeight="1" thickTop="1" thickBot="1" x14ac:dyDescent="0.3">
      <c r="A70" s="253" t="s">
        <v>391</v>
      </c>
      <c r="B70" s="288"/>
      <c r="C70" s="101" t="s">
        <v>124</v>
      </c>
      <c r="D70" s="101" t="s">
        <v>125</v>
      </c>
      <c r="E70" s="101" t="s">
        <v>126</v>
      </c>
      <c r="F70" s="101" t="s">
        <v>127</v>
      </c>
      <c r="G70" s="173"/>
      <c r="H70" s="256" t="s">
        <v>131</v>
      </c>
      <c r="I70" s="398" t="s">
        <v>359</v>
      </c>
      <c r="J70" s="804" t="s">
        <v>360</v>
      </c>
      <c r="K70" s="934"/>
      <c r="L70" s="934"/>
      <c r="M70" s="934"/>
      <c r="N70" s="934"/>
      <c r="O70" s="934"/>
      <c r="P70" s="934"/>
      <c r="Q70" s="934"/>
      <c r="R70" s="177"/>
      <c r="S70" s="291"/>
      <c r="T70" s="580">
        <f t="shared" ref="T70:T75" si="5">1/7</f>
        <v>0.14285714285714285</v>
      </c>
      <c r="V70" s="268" t="b">
        <v>0</v>
      </c>
      <c r="W70" s="292">
        <f t="shared" si="4"/>
        <v>0</v>
      </c>
    </row>
    <row r="71" spans="1:26" ht="41.25" customHeight="1" thickTop="1" thickBot="1" x14ac:dyDescent="0.3">
      <c r="A71" s="253" t="s">
        <v>123</v>
      </c>
      <c r="B71" s="288"/>
      <c r="C71" s="101" t="s">
        <v>124</v>
      </c>
      <c r="D71" s="101" t="s">
        <v>125</v>
      </c>
      <c r="E71" s="101" t="s">
        <v>126</v>
      </c>
      <c r="F71" s="101" t="s">
        <v>127</v>
      </c>
      <c r="G71" s="173"/>
      <c r="H71" s="256" t="s">
        <v>131</v>
      </c>
      <c r="I71" s="398" t="s">
        <v>148</v>
      </c>
      <c r="J71" s="804" t="s">
        <v>149</v>
      </c>
      <c r="K71" s="934"/>
      <c r="L71" s="934"/>
      <c r="M71" s="934"/>
      <c r="N71" s="934"/>
      <c r="O71" s="934"/>
      <c r="P71" s="934"/>
      <c r="Q71" s="934"/>
      <c r="R71" s="177"/>
      <c r="S71" s="291"/>
      <c r="T71" s="580">
        <f t="shared" si="5"/>
        <v>0.14285714285714285</v>
      </c>
      <c r="V71" s="268" t="b">
        <v>0</v>
      </c>
      <c r="W71" s="292">
        <f t="shared" si="4"/>
        <v>0</v>
      </c>
    </row>
    <row r="72" spans="1:26" ht="41.25" customHeight="1" thickTop="1" thickBot="1" x14ac:dyDescent="0.3">
      <c r="A72" s="253" t="s">
        <v>391</v>
      </c>
      <c r="B72" s="288"/>
      <c r="C72" s="101" t="s">
        <v>124</v>
      </c>
      <c r="D72" s="101" t="s">
        <v>125</v>
      </c>
      <c r="E72" s="101" t="s">
        <v>126</v>
      </c>
      <c r="F72" s="101" t="s">
        <v>127</v>
      </c>
      <c r="G72" s="173"/>
      <c r="H72" s="256" t="s">
        <v>131</v>
      </c>
      <c r="I72" s="398" t="s">
        <v>361</v>
      </c>
      <c r="J72" s="804" t="s">
        <v>362</v>
      </c>
      <c r="K72" s="934"/>
      <c r="L72" s="934"/>
      <c r="M72" s="934"/>
      <c r="N72" s="934"/>
      <c r="O72" s="934"/>
      <c r="P72" s="934"/>
      <c r="Q72" s="934"/>
      <c r="R72" s="177"/>
      <c r="S72" s="291"/>
      <c r="T72" s="580">
        <f t="shared" si="5"/>
        <v>0.14285714285714285</v>
      </c>
      <c r="V72" s="268" t="b">
        <v>0</v>
      </c>
      <c r="W72" s="292">
        <f t="shared" si="4"/>
        <v>0</v>
      </c>
    </row>
    <row r="73" spans="1:26" ht="41.25" customHeight="1" thickTop="1" thickBot="1" x14ac:dyDescent="0.3">
      <c r="A73" s="253" t="s">
        <v>391</v>
      </c>
      <c r="B73" s="288"/>
      <c r="C73" s="101" t="s">
        <v>124</v>
      </c>
      <c r="D73" s="101" t="s">
        <v>125</v>
      </c>
      <c r="E73" s="101" t="s">
        <v>126</v>
      </c>
      <c r="F73" s="101" t="s">
        <v>127</v>
      </c>
      <c r="G73" s="173"/>
      <c r="H73" s="256" t="s">
        <v>131</v>
      </c>
      <c r="I73" s="398" t="s">
        <v>363</v>
      </c>
      <c r="J73" s="879" t="s">
        <v>364</v>
      </c>
      <c r="K73" s="872"/>
      <c r="L73" s="872"/>
      <c r="M73" s="872"/>
      <c r="N73" s="872"/>
      <c r="O73" s="872"/>
      <c r="P73" s="872"/>
      <c r="Q73" s="872"/>
      <c r="R73" s="177"/>
      <c r="S73" s="291"/>
      <c r="T73" s="580">
        <f t="shared" si="5"/>
        <v>0.14285714285714285</v>
      </c>
      <c r="V73" s="268" t="b">
        <v>0</v>
      </c>
      <c r="W73" s="292">
        <f t="shared" si="4"/>
        <v>0</v>
      </c>
    </row>
    <row r="74" spans="1:26" ht="41.25" customHeight="1" thickTop="1" thickBot="1" x14ac:dyDescent="0.3">
      <c r="A74" s="253" t="s">
        <v>391</v>
      </c>
      <c r="B74" s="288"/>
      <c r="C74" s="101" t="s">
        <v>124</v>
      </c>
      <c r="D74" s="101" t="s">
        <v>125</v>
      </c>
      <c r="E74" s="101" t="s">
        <v>126</v>
      </c>
      <c r="F74" s="101" t="s">
        <v>127</v>
      </c>
      <c r="G74" s="173"/>
      <c r="H74" s="256" t="s">
        <v>131</v>
      </c>
      <c r="I74" s="398" t="s">
        <v>365</v>
      </c>
      <c r="J74" s="876" t="s">
        <v>366</v>
      </c>
      <c r="K74" s="878"/>
      <c r="L74" s="878"/>
      <c r="M74" s="878"/>
      <c r="N74" s="878"/>
      <c r="O74" s="878"/>
      <c r="P74" s="878"/>
      <c r="Q74" s="878"/>
      <c r="R74" s="178"/>
      <c r="S74" s="291"/>
      <c r="T74" s="580">
        <f t="shared" si="5"/>
        <v>0.14285714285714285</v>
      </c>
      <c r="V74" s="268" t="b">
        <v>0</v>
      </c>
      <c r="W74" s="292">
        <f t="shared" si="4"/>
        <v>0</v>
      </c>
    </row>
    <row r="75" spans="1:26" ht="41.25" customHeight="1" thickTop="1" thickBot="1" x14ac:dyDescent="0.3">
      <c r="A75" s="253" t="s">
        <v>391</v>
      </c>
      <c r="B75" s="288"/>
      <c r="C75" s="116"/>
      <c r="D75" s="116"/>
      <c r="E75" s="101" t="s">
        <v>126</v>
      </c>
      <c r="F75" s="101" t="s">
        <v>127</v>
      </c>
      <c r="G75" s="173"/>
      <c r="H75" s="256" t="s">
        <v>131</v>
      </c>
      <c r="I75" s="294" t="s">
        <v>404</v>
      </c>
      <c r="J75" s="980" t="s">
        <v>1025</v>
      </c>
      <c r="K75" s="981"/>
      <c r="L75" s="981"/>
      <c r="M75" s="981"/>
      <c r="N75" s="981"/>
      <c r="O75" s="981"/>
      <c r="P75" s="981"/>
      <c r="Q75" s="981"/>
      <c r="R75" s="365"/>
      <c r="S75" s="291"/>
      <c r="T75" s="580">
        <f t="shared" si="5"/>
        <v>0.14285714285714285</v>
      </c>
      <c r="V75" s="268" t="b">
        <v>0</v>
      </c>
      <c r="W75" s="292">
        <f t="shared" si="4"/>
        <v>0</v>
      </c>
    </row>
    <row r="76" spans="1:26" ht="51" customHeight="1" thickTop="1" thickBot="1" x14ac:dyDescent="0.3">
      <c r="A76" s="253" t="s">
        <v>425</v>
      </c>
      <c r="B76" s="254"/>
      <c r="C76" s="255"/>
      <c r="D76" s="255"/>
      <c r="E76" s="255"/>
      <c r="F76" s="280"/>
      <c r="G76" s="173"/>
      <c r="H76" s="256" t="s">
        <v>250</v>
      </c>
      <c r="I76" s="168" t="s">
        <v>276</v>
      </c>
      <c r="J76" s="706" t="s">
        <v>552</v>
      </c>
      <c r="K76" s="806"/>
      <c r="L76" s="806"/>
      <c r="M76" s="806"/>
      <c r="N76" s="806"/>
      <c r="O76" s="806"/>
      <c r="P76" s="806"/>
      <c r="Q76" s="806"/>
      <c r="R76" s="175"/>
      <c r="S76" s="295"/>
      <c r="V76" s="472" t="b">
        <f>IF(AND(V77=TRUE, V78=TRUE),TRUE, FALSE)</f>
        <v>0</v>
      </c>
    </row>
    <row r="77" spans="1:26" ht="41.25" customHeight="1" thickTop="1" thickBot="1" x14ac:dyDescent="0.3">
      <c r="A77" s="253" t="s">
        <v>425</v>
      </c>
      <c r="B77" s="288"/>
      <c r="C77" s="298"/>
      <c r="D77" s="298"/>
      <c r="E77" s="101" t="s">
        <v>126</v>
      </c>
      <c r="F77" s="101" t="s">
        <v>127</v>
      </c>
      <c r="G77" s="173"/>
      <c r="H77" s="256" t="s">
        <v>250</v>
      </c>
      <c r="I77" s="169" t="s">
        <v>553</v>
      </c>
      <c r="J77" s="708" t="s">
        <v>554</v>
      </c>
      <c r="K77" s="709"/>
      <c r="L77" s="709"/>
      <c r="M77" s="709"/>
      <c r="N77" s="709"/>
      <c r="O77" s="709"/>
      <c r="P77" s="709"/>
      <c r="Q77" s="709"/>
      <c r="R77" s="178"/>
      <c r="S77" s="291"/>
      <c r="T77" s="580">
        <v>0.5</v>
      </c>
      <c r="U77" s="575">
        <f>T77+T78</f>
        <v>1</v>
      </c>
      <c r="V77" s="268" t="b">
        <v>0</v>
      </c>
      <c r="W77" s="292">
        <f>IF(V77=TRUE,$X$77,0)</f>
        <v>0</v>
      </c>
      <c r="X77" s="268">
        <v>0.5</v>
      </c>
      <c r="Y77" s="308">
        <f>SUM(W77:W78)</f>
        <v>0</v>
      </c>
      <c r="Z77" s="269">
        <f>Y77/1</f>
        <v>0</v>
      </c>
    </row>
    <row r="78" spans="1:26" ht="53.25" customHeight="1" thickTop="1" thickBot="1" x14ac:dyDescent="0.3">
      <c r="A78" s="253" t="s">
        <v>425</v>
      </c>
      <c r="B78" s="288"/>
      <c r="C78" s="298"/>
      <c r="D78" s="298"/>
      <c r="E78" s="116" t="s">
        <v>126</v>
      </c>
      <c r="F78" s="101" t="s">
        <v>127</v>
      </c>
      <c r="G78" s="173"/>
      <c r="H78" s="256" t="s">
        <v>250</v>
      </c>
      <c r="I78" s="168" t="s">
        <v>541</v>
      </c>
      <c r="J78" s="710" t="s">
        <v>555</v>
      </c>
      <c r="K78" s="711"/>
      <c r="L78" s="711"/>
      <c r="M78" s="711"/>
      <c r="N78" s="711"/>
      <c r="O78" s="711"/>
      <c r="P78" s="711"/>
      <c r="Q78" s="711"/>
      <c r="R78" s="176"/>
      <c r="S78" s="291"/>
      <c r="T78" s="580">
        <v>0.5</v>
      </c>
      <c r="V78" s="268" t="b">
        <v>0</v>
      </c>
      <c r="W78" s="292">
        <f>IF(V78=TRUE,$X$77,0)</f>
        <v>0</v>
      </c>
    </row>
    <row r="79" spans="1:26" ht="41.25" customHeight="1" thickTop="1" thickBot="1" x14ac:dyDescent="0.3">
      <c r="A79" s="253" t="s">
        <v>123</v>
      </c>
      <c r="B79" s="254"/>
      <c r="C79" s="255"/>
      <c r="D79" s="397"/>
      <c r="E79" s="397"/>
      <c r="F79" s="402"/>
      <c r="G79" s="173"/>
      <c r="H79" s="256" t="s">
        <v>160</v>
      </c>
      <c r="I79" s="168" t="s">
        <v>236</v>
      </c>
      <c r="J79" s="706" t="s">
        <v>237</v>
      </c>
      <c r="K79" s="806"/>
      <c r="L79" s="806"/>
      <c r="M79" s="806"/>
      <c r="N79" s="806"/>
      <c r="O79" s="806"/>
      <c r="P79" s="806"/>
      <c r="Q79" s="806"/>
      <c r="R79" s="175"/>
      <c r="S79" s="258"/>
      <c r="V79" s="472" t="b">
        <f>IF(AND(V80=TRUE,V81=TRUE,V82=TRUE,V83=TRUE,V84=TRUE,V85=TRUE,V86=TRUE,V87=TRUE,V88=TRUE,V89=TRUE),TRUE, FALSE)</f>
        <v>0</v>
      </c>
    </row>
    <row r="80" spans="1:26" ht="41.25" customHeight="1" thickTop="1" thickBot="1" x14ac:dyDescent="0.3">
      <c r="A80" s="253" t="s">
        <v>425</v>
      </c>
      <c r="B80" s="288"/>
      <c r="C80" s="298"/>
      <c r="D80" s="101" t="s">
        <v>125</v>
      </c>
      <c r="E80" s="101" t="s">
        <v>126</v>
      </c>
      <c r="F80" s="101" t="s">
        <v>127</v>
      </c>
      <c r="G80" s="173"/>
      <c r="H80" s="256" t="s">
        <v>160</v>
      </c>
      <c r="I80" s="169" t="s">
        <v>441</v>
      </c>
      <c r="J80" s="804" t="s">
        <v>442</v>
      </c>
      <c r="K80" s="934"/>
      <c r="L80" s="934"/>
      <c r="M80" s="934"/>
      <c r="N80" s="934"/>
      <c r="O80" s="934"/>
      <c r="P80" s="934"/>
      <c r="Q80" s="934"/>
      <c r="R80" s="177"/>
      <c r="S80" s="291"/>
      <c r="T80" s="582">
        <f>1/11</f>
        <v>9.0909090909090912E-2</v>
      </c>
      <c r="U80" s="575">
        <f>T80+T81+T82+T83+T84+T85+T86+T87+T88+T89+T90</f>
        <v>1.0000000000000002</v>
      </c>
      <c r="V80" s="268" t="b">
        <v>0</v>
      </c>
      <c r="W80" s="292">
        <f t="shared" ref="W80:W90" si="6">IF(V80=TRUE,$X$80,0)</f>
        <v>0</v>
      </c>
      <c r="X80" s="268">
        <v>9.0909090909090912E-2</v>
      </c>
      <c r="Y80" s="308">
        <f>SUM(W80:W90)</f>
        <v>0</v>
      </c>
      <c r="Z80" s="269">
        <f>Y80/1</f>
        <v>0</v>
      </c>
    </row>
    <row r="81" spans="1:26" ht="41.25" customHeight="1" thickTop="1" thickBot="1" x14ac:dyDescent="0.3">
      <c r="A81" s="253" t="s">
        <v>123</v>
      </c>
      <c r="B81" s="288"/>
      <c r="C81" s="298"/>
      <c r="D81" s="101" t="s">
        <v>125</v>
      </c>
      <c r="E81" s="101" t="s">
        <v>126</v>
      </c>
      <c r="F81" s="101" t="s">
        <v>127</v>
      </c>
      <c r="G81" s="173"/>
      <c r="H81" s="289" t="s">
        <v>160</v>
      </c>
      <c r="I81" s="169" t="s">
        <v>238</v>
      </c>
      <c r="J81" s="804" t="s">
        <v>239</v>
      </c>
      <c r="K81" s="934"/>
      <c r="L81" s="934"/>
      <c r="M81" s="934"/>
      <c r="N81" s="934"/>
      <c r="O81" s="934"/>
      <c r="P81" s="934"/>
      <c r="Q81" s="934"/>
      <c r="R81" s="303"/>
      <c r="S81" s="291"/>
      <c r="T81" s="580">
        <f t="shared" ref="T81:T90" si="7">1/11</f>
        <v>9.0909090909090912E-2</v>
      </c>
      <c r="V81" s="268" t="b">
        <v>0</v>
      </c>
      <c r="W81" s="292">
        <f t="shared" si="6"/>
        <v>0</v>
      </c>
    </row>
    <row r="82" spans="1:26" ht="41.25" customHeight="1" thickTop="1" thickBot="1" x14ac:dyDescent="0.3">
      <c r="A82" s="253" t="s">
        <v>425</v>
      </c>
      <c r="B82" s="288"/>
      <c r="C82" s="298"/>
      <c r="D82" s="101" t="s">
        <v>125</v>
      </c>
      <c r="E82" s="101" t="s">
        <v>126</v>
      </c>
      <c r="F82" s="101" t="s">
        <v>127</v>
      </c>
      <c r="G82" s="173"/>
      <c r="H82" s="256" t="s">
        <v>160</v>
      </c>
      <c r="I82" s="169" t="s">
        <v>443</v>
      </c>
      <c r="J82" s="804" t="s">
        <v>444</v>
      </c>
      <c r="K82" s="934"/>
      <c r="L82" s="934"/>
      <c r="M82" s="934"/>
      <c r="N82" s="934"/>
      <c r="O82" s="934"/>
      <c r="P82" s="934"/>
      <c r="Q82" s="934"/>
      <c r="R82" s="303"/>
      <c r="S82" s="291"/>
      <c r="T82" s="580">
        <f t="shared" si="7"/>
        <v>9.0909090909090912E-2</v>
      </c>
      <c r="V82" s="268" t="b">
        <v>0</v>
      </c>
      <c r="W82" s="292">
        <f t="shared" si="6"/>
        <v>0</v>
      </c>
    </row>
    <row r="83" spans="1:26" ht="41.25" customHeight="1" thickTop="1" thickBot="1" x14ac:dyDescent="0.3">
      <c r="A83" s="253" t="s">
        <v>425</v>
      </c>
      <c r="B83" s="288"/>
      <c r="C83" s="298"/>
      <c r="D83" s="101" t="s">
        <v>125</v>
      </c>
      <c r="E83" s="101" t="s">
        <v>126</v>
      </c>
      <c r="F83" s="101" t="s">
        <v>127</v>
      </c>
      <c r="G83" s="173"/>
      <c r="H83" s="256" t="s">
        <v>160</v>
      </c>
      <c r="I83" s="169" t="s">
        <v>445</v>
      </c>
      <c r="J83" s="804" t="s">
        <v>446</v>
      </c>
      <c r="K83" s="934"/>
      <c r="L83" s="934"/>
      <c r="M83" s="934"/>
      <c r="N83" s="934"/>
      <c r="O83" s="934"/>
      <c r="P83" s="934"/>
      <c r="Q83" s="934"/>
      <c r="R83" s="177"/>
      <c r="S83" s="291"/>
      <c r="T83" s="580">
        <f t="shared" si="7"/>
        <v>9.0909090909090912E-2</v>
      </c>
      <c r="V83" s="268" t="b">
        <v>0</v>
      </c>
      <c r="W83" s="292">
        <f t="shared" si="6"/>
        <v>0</v>
      </c>
    </row>
    <row r="84" spans="1:26" ht="41.25" customHeight="1" thickTop="1" thickBot="1" x14ac:dyDescent="0.3">
      <c r="A84" s="253" t="s">
        <v>425</v>
      </c>
      <c r="B84" s="288"/>
      <c r="C84" s="298"/>
      <c r="D84" s="101" t="s">
        <v>125</v>
      </c>
      <c r="E84" s="101" t="s">
        <v>126</v>
      </c>
      <c r="F84" s="101" t="s">
        <v>127</v>
      </c>
      <c r="G84" s="173"/>
      <c r="H84" s="256" t="s">
        <v>160</v>
      </c>
      <c r="I84" s="169" t="s">
        <v>447</v>
      </c>
      <c r="J84" s="804" t="s">
        <v>448</v>
      </c>
      <c r="K84" s="934"/>
      <c r="L84" s="934"/>
      <c r="M84" s="934"/>
      <c r="N84" s="934"/>
      <c r="O84" s="934"/>
      <c r="P84" s="934"/>
      <c r="Q84" s="934"/>
      <c r="R84" s="177"/>
      <c r="S84" s="291"/>
      <c r="T84" s="580">
        <f t="shared" si="7"/>
        <v>9.0909090909090912E-2</v>
      </c>
      <c r="V84" s="268" t="b">
        <v>0</v>
      </c>
      <c r="W84" s="292">
        <f t="shared" si="6"/>
        <v>0</v>
      </c>
    </row>
    <row r="85" spans="1:26" ht="41.25" customHeight="1" thickTop="1" thickBot="1" x14ac:dyDescent="0.3">
      <c r="A85" s="253" t="s">
        <v>425</v>
      </c>
      <c r="B85" s="288"/>
      <c r="C85" s="298"/>
      <c r="D85" s="101" t="s">
        <v>125</v>
      </c>
      <c r="E85" s="101" t="s">
        <v>126</v>
      </c>
      <c r="F85" s="101" t="s">
        <v>127</v>
      </c>
      <c r="G85" s="173"/>
      <c r="H85" s="256" t="s">
        <v>160</v>
      </c>
      <c r="I85" s="169" t="s">
        <v>449</v>
      </c>
      <c r="J85" s="804" t="s">
        <v>450</v>
      </c>
      <c r="K85" s="934"/>
      <c r="L85" s="934"/>
      <c r="M85" s="934"/>
      <c r="N85" s="934"/>
      <c r="O85" s="934"/>
      <c r="P85" s="934"/>
      <c r="Q85" s="934"/>
      <c r="R85" s="177"/>
      <c r="S85" s="291"/>
      <c r="T85" s="580">
        <f t="shared" si="7"/>
        <v>9.0909090909090912E-2</v>
      </c>
      <c r="V85" s="268" t="b">
        <v>0</v>
      </c>
      <c r="W85" s="292">
        <f t="shared" si="6"/>
        <v>0</v>
      </c>
    </row>
    <row r="86" spans="1:26" ht="41.25" customHeight="1" thickTop="1" thickBot="1" x14ac:dyDescent="0.3">
      <c r="A86" s="253" t="s">
        <v>425</v>
      </c>
      <c r="B86" s="288"/>
      <c r="C86" s="298"/>
      <c r="D86" s="101" t="s">
        <v>125</v>
      </c>
      <c r="E86" s="101" t="s">
        <v>126</v>
      </c>
      <c r="F86" s="101" t="s">
        <v>127</v>
      </c>
      <c r="G86" s="173"/>
      <c r="H86" s="256" t="s">
        <v>160</v>
      </c>
      <c r="I86" s="169" t="s">
        <v>451</v>
      </c>
      <c r="J86" s="804" t="s">
        <v>452</v>
      </c>
      <c r="K86" s="934"/>
      <c r="L86" s="934"/>
      <c r="M86" s="934"/>
      <c r="N86" s="934"/>
      <c r="O86" s="934"/>
      <c r="P86" s="934"/>
      <c r="Q86" s="934"/>
      <c r="R86" s="177"/>
      <c r="S86" s="291"/>
      <c r="T86" s="580">
        <f t="shared" si="7"/>
        <v>9.0909090909090912E-2</v>
      </c>
      <c r="V86" s="268" t="b">
        <v>0</v>
      </c>
      <c r="W86" s="292">
        <f t="shared" si="6"/>
        <v>0</v>
      </c>
    </row>
    <row r="87" spans="1:26" ht="41.25" customHeight="1" thickTop="1" thickBot="1" x14ac:dyDescent="0.3">
      <c r="A87" s="253" t="s">
        <v>425</v>
      </c>
      <c r="B87" s="288"/>
      <c r="C87" s="298"/>
      <c r="D87" s="101" t="s">
        <v>125</v>
      </c>
      <c r="E87" s="101" t="s">
        <v>126</v>
      </c>
      <c r="F87" s="101" t="s">
        <v>127</v>
      </c>
      <c r="G87" s="173"/>
      <c r="H87" s="256" t="s">
        <v>160</v>
      </c>
      <c r="I87" s="169" t="s">
        <v>453</v>
      </c>
      <c r="J87" s="804" t="s">
        <v>454</v>
      </c>
      <c r="K87" s="934"/>
      <c r="L87" s="934"/>
      <c r="M87" s="934"/>
      <c r="N87" s="934"/>
      <c r="O87" s="934"/>
      <c r="P87" s="934"/>
      <c r="Q87" s="934"/>
      <c r="R87" s="232"/>
      <c r="S87" s="291"/>
      <c r="T87" s="580">
        <f t="shared" si="7"/>
        <v>9.0909090909090912E-2</v>
      </c>
      <c r="V87" s="268" t="b">
        <v>0</v>
      </c>
      <c r="W87" s="292">
        <f t="shared" si="6"/>
        <v>0</v>
      </c>
    </row>
    <row r="88" spans="1:26" ht="41.25" customHeight="1" thickTop="1" thickBot="1" x14ac:dyDescent="0.3">
      <c r="A88" s="253" t="s">
        <v>425</v>
      </c>
      <c r="B88" s="288"/>
      <c r="C88" s="298"/>
      <c r="D88" s="101" t="s">
        <v>125</v>
      </c>
      <c r="E88" s="101" t="s">
        <v>126</v>
      </c>
      <c r="F88" s="101" t="s">
        <v>127</v>
      </c>
      <c r="G88" s="173"/>
      <c r="H88" s="256" t="s">
        <v>160</v>
      </c>
      <c r="I88" s="169" t="s">
        <v>455</v>
      </c>
      <c r="J88" s="804" t="s">
        <v>456</v>
      </c>
      <c r="K88" s="934"/>
      <c r="L88" s="934"/>
      <c r="M88" s="934"/>
      <c r="N88" s="934"/>
      <c r="O88" s="934"/>
      <c r="P88" s="934"/>
      <c r="Q88" s="934"/>
      <c r="R88" s="403"/>
      <c r="S88" s="291"/>
      <c r="T88" s="580">
        <f t="shared" si="7"/>
        <v>9.0909090909090912E-2</v>
      </c>
      <c r="V88" s="268" t="b">
        <v>0</v>
      </c>
      <c r="W88" s="292">
        <f t="shared" si="6"/>
        <v>0</v>
      </c>
    </row>
    <row r="89" spans="1:26" ht="41.25" customHeight="1" thickTop="1" thickBot="1" x14ac:dyDescent="0.3">
      <c r="A89" s="253" t="s">
        <v>425</v>
      </c>
      <c r="B89" s="288"/>
      <c r="C89" s="298"/>
      <c r="D89" s="101" t="s">
        <v>125</v>
      </c>
      <c r="E89" s="101" t="s">
        <v>126</v>
      </c>
      <c r="F89" s="101" t="s">
        <v>127</v>
      </c>
      <c r="G89" s="173"/>
      <c r="H89" s="256" t="s">
        <v>160</v>
      </c>
      <c r="I89" s="169" t="s">
        <v>457</v>
      </c>
      <c r="J89" s="876" t="s">
        <v>458</v>
      </c>
      <c r="K89" s="878"/>
      <c r="L89" s="878"/>
      <c r="M89" s="878"/>
      <c r="N89" s="878"/>
      <c r="O89" s="878"/>
      <c r="P89" s="878"/>
      <c r="Q89" s="878"/>
      <c r="R89" s="178"/>
      <c r="S89" s="291"/>
      <c r="T89" s="580">
        <f t="shared" si="7"/>
        <v>9.0909090909090912E-2</v>
      </c>
      <c r="V89" s="268" t="b">
        <v>0</v>
      </c>
      <c r="W89" s="292">
        <f t="shared" si="6"/>
        <v>0</v>
      </c>
    </row>
    <row r="90" spans="1:26" ht="41.25" customHeight="1" thickTop="1" thickBot="1" x14ac:dyDescent="0.3">
      <c r="A90" s="253" t="s">
        <v>425</v>
      </c>
      <c r="B90" s="288"/>
      <c r="C90" s="298"/>
      <c r="D90" s="404"/>
      <c r="E90" s="101" t="s">
        <v>126</v>
      </c>
      <c r="F90" s="101" t="s">
        <v>127</v>
      </c>
      <c r="G90" s="173"/>
      <c r="H90" s="289" t="s">
        <v>160</v>
      </c>
      <c r="I90" s="168" t="s">
        <v>556</v>
      </c>
      <c r="J90" s="980" t="s">
        <v>557</v>
      </c>
      <c r="K90" s="981"/>
      <c r="L90" s="981"/>
      <c r="M90" s="981"/>
      <c r="N90" s="981"/>
      <c r="O90" s="981"/>
      <c r="P90" s="981"/>
      <c r="Q90" s="981"/>
      <c r="R90" s="176"/>
      <c r="S90" s="291"/>
      <c r="T90" s="580">
        <f t="shared" si="7"/>
        <v>9.0909090909090912E-2</v>
      </c>
      <c r="V90" s="268" t="b">
        <v>0</v>
      </c>
      <c r="W90" s="292">
        <f t="shared" si="6"/>
        <v>0</v>
      </c>
    </row>
    <row r="91" spans="1:26" ht="22.5" customHeight="1" thickTop="1" x14ac:dyDescent="0.25">
      <c r="A91" s="254"/>
      <c r="B91" s="254"/>
      <c r="C91" s="255"/>
      <c r="D91" s="255"/>
      <c r="E91" s="255"/>
      <c r="F91" s="280"/>
      <c r="G91" s="173"/>
      <c r="H91" s="173"/>
      <c r="I91" s="400"/>
      <c r="J91" s="271"/>
      <c r="K91" s="173"/>
      <c r="L91" s="173"/>
      <c r="M91" s="173"/>
      <c r="N91" s="173"/>
      <c r="O91" s="173"/>
      <c r="P91" s="173"/>
      <c r="Q91" s="173"/>
      <c r="R91" s="177"/>
      <c r="S91" s="177"/>
    </row>
    <row r="92" spans="1:26" ht="22.5" customHeight="1" thickBot="1" x14ac:dyDescent="0.3">
      <c r="A92" s="254"/>
      <c r="B92" s="254"/>
      <c r="C92" s="255"/>
      <c r="D92" s="255"/>
      <c r="E92" s="255"/>
      <c r="F92" s="280"/>
      <c r="G92" s="173"/>
      <c r="H92" s="870" t="s">
        <v>117</v>
      </c>
      <c r="I92" s="871"/>
      <c r="J92" s="703" t="s">
        <v>150</v>
      </c>
      <c r="K92" s="704"/>
      <c r="L92" s="704"/>
      <c r="M92" s="704"/>
      <c r="N92" s="704"/>
      <c r="O92" s="704"/>
      <c r="P92" s="704"/>
      <c r="Q92" s="704"/>
      <c r="R92" s="704"/>
      <c r="S92" s="705"/>
      <c r="V92" s="395" t="s">
        <v>945</v>
      </c>
      <c r="W92" s="278">
        <f>(U97+U99+U102+U109)/4</f>
        <v>1</v>
      </c>
    </row>
    <row r="93" spans="1:26" ht="7.5" customHeight="1" thickTop="1" x14ac:dyDescent="0.25">
      <c r="A93" s="254"/>
      <c r="B93" s="254"/>
      <c r="C93" s="255"/>
      <c r="D93" s="255"/>
      <c r="E93" s="255"/>
      <c r="F93" s="280"/>
      <c r="G93" s="173"/>
      <c r="H93" s="173"/>
      <c r="I93" s="400"/>
      <c r="J93" s="173"/>
      <c r="K93" s="173"/>
      <c r="L93" s="173"/>
      <c r="M93" s="173"/>
      <c r="N93" s="173"/>
      <c r="O93" s="173"/>
      <c r="P93" s="173"/>
      <c r="Q93" s="173"/>
      <c r="R93" s="173"/>
      <c r="S93" s="173"/>
    </row>
    <row r="94" spans="1:26" ht="67.5" customHeight="1" thickBot="1" x14ac:dyDescent="0.3">
      <c r="A94" s="254"/>
      <c r="B94" s="254"/>
      <c r="C94" s="255"/>
      <c r="D94" s="255"/>
      <c r="E94" s="255"/>
      <c r="F94" s="280"/>
      <c r="G94" s="173"/>
      <c r="H94" s="823" t="s">
        <v>151</v>
      </c>
      <c r="I94" s="823"/>
      <c r="J94" s="823"/>
      <c r="K94" s="823"/>
      <c r="L94" s="823"/>
      <c r="M94" s="823"/>
      <c r="N94" s="823"/>
      <c r="O94" s="823"/>
      <c r="P94" s="823"/>
      <c r="Q94" s="823"/>
      <c r="R94" s="823"/>
      <c r="S94" s="824"/>
    </row>
    <row r="95" spans="1:26" ht="7.5" customHeight="1" thickTop="1" x14ac:dyDescent="0.25">
      <c r="A95" s="254"/>
      <c r="B95" s="254"/>
      <c r="C95" s="255"/>
      <c r="D95" s="255"/>
      <c r="E95" s="255"/>
      <c r="F95" s="280"/>
      <c r="G95" s="173"/>
      <c r="H95" s="173"/>
      <c r="I95" s="400"/>
      <c r="J95" s="271"/>
      <c r="K95" s="173"/>
      <c r="L95" s="173"/>
      <c r="M95" s="173"/>
      <c r="N95" s="173"/>
      <c r="O95" s="173"/>
      <c r="P95" s="173"/>
      <c r="Q95" s="173"/>
      <c r="R95" s="177"/>
      <c r="S95" s="173"/>
    </row>
    <row r="96" spans="1:26" ht="41.25" customHeight="1" thickBot="1" x14ac:dyDescent="0.3">
      <c r="A96" s="254"/>
      <c r="B96" s="254"/>
      <c r="C96" s="255"/>
      <c r="D96" s="255"/>
      <c r="E96" s="255"/>
      <c r="F96" s="280"/>
      <c r="G96" s="173"/>
      <c r="H96" s="281" t="s">
        <v>120</v>
      </c>
      <c r="I96" s="297" t="s">
        <v>946</v>
      </c>
      <c r="J96" s="281" t="s">
        <v>121</v>
      </c>
      <c r="K96" s="401"/>
      <c r="L96" s="401"/>
      <c r="M96" s="401"/>
      <c r="N96" s="401"/>
      <c r="O96" s="401"/>
      <c r="P96" s="401"/>
      <c r="Q96" s="401"/>
      <c r="R96" s="177"/>
      <c r="S96" s="281" t="s">
        <v>122</v>
      </c>
      <c r="V96" s="284" t="s">
        <v>825</v>
      </c>
      <c r="W96" s="285" t="s">
        <v>826</v>
      </c>
      <c r="X96" s="285" t="s">
        <v>827</v>
      </c>
      <c r="Y96" s="286" t="s">
        <v>831</v>
      </c>
      <c r="Z96" s="287" t="s">
        <v>863</v>
      </c>
    </row>
    <row r="97" spans="1:26" ht="41.25" customHeight="1" thickTop="1" thickBot="1" x14ac:dyDescent="0.3">
      <c r="A97" s="253" t="s">
        <v>123</v>
      </c>
      <c r="B97" s="288"/>
      <c r="C97" s="101" t="s">
        <v>124</v>
      </c>
      <c r="D97" s="101" t="s">
        <v>125</v>
      </c>
      <c r="E97" s="101" t="s">
        <v>126</v>
      </c>
      <c r="F97" s="101" t="s">
        <v>127</v>
      </c>
      <c r="G97" s="173"/>
      <c r="H97" s="302" t="s">
        <v>128</v>
      </c>
      <c r="I97" s="168" t="s">
        <v>152</v>
      </c>
      <c r="J97" s="710" t="s">
        <v>153</v>
      </c>
      <c r="K97" s="711"/>
      <c r="L97" s="711"/>
      <c r="M97" s="711"/>
      <c r="N97" s="711"/>
      <c r="O97" s="711"/>
      <c r="P97" s="711"/>
      <c r="Q97" s="711"/>
      <c r="R97" s="176"/>
      <c r="S97" s="291"/>
      <c r="T97" s="580">
        <v>1</v>
      </c>
      <c r="U97" s="575">
        <f>T97</f>
        <v>1</v>
      </c>
      <c r="V97" s="268" t="b">
        <v>0</v>
      </c>
      <c r="W97" s="292">
        <f>IF(V97=TRUE,$X$97,0)</f>
        <v>0</v>
      </c>
      <c r="X97" s="268">
        <v>1</v>
      </c>
      <c r="Y97" s="308">
        <f>SUM(W97)</f>
        <v>0</v>
      </c>
      <c r="Z97" s="269">
        <f>Y97/1</f>
        <v>0</v>
      </c>
    </row>
    <row r="98" spans="1:26" ht="41.25" customHeight="1" thickTop="1" thickBot="1" x14ac:dyDescent="0.3">
      <c r="A98" s="253" t="s">
        <v>123</v>
      </c>
      <c r="B98" s="254"/>
      <c r="C98" s="255"/>
      <c r="D98" s="255"/>
      <c r="E98" s="255"/>
      <c r="F98" s="280"/>
      <c r="G98" s="173"/>
      <c r="H98" s="256" t="s">
        <v>131</v>
      </c>
      <c r="I98" s="168" t="s">
        <v>289</v>
      </c>
      <c r="J98" s="706" t="s">
        <v>290</v>
      </c>
      <c r="K98" s="806"/>
      <c r="L98" s="806"/>
      <c r="M98" s="806"/>
      <c r="N98" s="806"/>
      <c r="O98" s="806"/>
      <c r="P98" s="806"/>
      <c r="Q98" s="806"/>
      <c r="R98" s="175"/>
      <c r="S98" s="258"/>
      <c r="V98" s="472" t="b">
        <f>IF(AND(V99=TRUE, V100=TRUE),TRUE, FALSE)</f>
        <v>0</v>
      </c>
    </row>
    <row r="99" spans="1:26" ht="41.25" customHeight="1" thickTop="1" thickBot="1" x14ac:dyDescent="0.3">
      <c r="A99" s="253" t="s">
        <v>123</v>
      </c>
      <c r="B99" s="288"/>
      <c r="C99" s="298"/>
      <c r="D99" s="298"/>
      <c r="E99" s="101" t="s">
        <v>126</v>
      </c>
      <c r="F99" s="101" t="s">
        <v>127</v>
      </c>
      <c r="G99" s="173"/>
      <c r="H99" s="256" t="s">
        <v>131</v>
      </c>
      <c r="I99" s="168" t="s">
        <v>291</v>
      </c>
      <c r="J99" s="804" t="s">
        <v>292</v>
      </c>
      <c r="K99" s="934"/>
      <c r="L99" s="934"/>
      <c r="M99" s="934"/>
      <c r="N99" s="934"/>
      <c r="O99" s="934"/>
      <c r="P99" s="934"/>
      <c r="Q99" s="934"/>
      <c r="R99" s="303"/>
      <c r="S99" s="291"/>
      <c r="T99" s="580">
        <v>0.5</v>
      </c>
      <c r="U99" s="575">
        <f>T99+T100</f>
        <v>1</v>
      </c>
      <c r="V99" s="268" t="b">
        <v>0</v>
      </c>
      <c r="W99" s="292">
        <f>IF(V99=TRUE,$X$99,0)</f>
        <v>0</v>
      </c>
      <c r="X99" s="268">
        <v>0.5</v>
      </c>
      <c r="Y99" s="308">
        <f>SUM(W99:W100)</f>
        <v>0</v>
      </c>
      <c r="Z99" s="269">
        <f>Y99/1</f>
        <v>0</v>
      </c>
    </row>
    <row r="100" spans="1:26" ht="41.25" customHeight="1" thickTop="1" thickBot="1" x14ac:dyDescent="0.3">
      <c r="A100" s="253" t="s">
        <v>123</v>
      </c>
      <c r="B100" s="288"/>
      <c r="C100" s="298"/>
      <c r="D100" s="298"/>
      <c r="E100" s="101" t="s">
        <v>126</v>
      </c>
      <c r="F100" s="101" t="s">
        <v>127</v>
      </c>
      <c r="G100" s="173"/>
      <c r="H100" s="256" t="s">
        <v>131</v>
      </c>
      <c r="I100" s="168" t="s">
        <v>293</v>
      </c>
      <c r="J100" s="876" t="s">
        <v>294</v>
      </c>
      <c r="K100" s="878"/>
      <c r="L100" s="878"/>
      <c r="M100" s="878"/>
      <c r="N100" s="878"/>
      <c r="O100" s="878"/>
      <c r="P100" s="878"/>
      <c r="Q100" s="878"/>
      <c r="R100" s="304"/>
      <c r="S100" s="291"/>
      <c r="T100" s="580">
        <v>0.5</v>
      </c>
      <c r="V100" s="268" t="b">
        <v>0</v>
      </c>
      <c r="W100" s="292">
        <f>IF(V100=TRUE,$X$99,0)</f>
        <v>0</v>
      </c>
    </row>
    <row r="101" spans="1:26" ht="41.25" customHeight="1" thickTop="1" thickBot="1" x14ac:dyDescent="0.3">
      <c r="A101" s="253" t="s">
        <v>425</v>
      </c>
      <c r="B101" s="254"/>
      <c r="C101" s="255"/>
      <c r="D101" s="397"/>
      <c r="E101" s="255"/>
      <c r="F101" s="280"/>
      <c r="G101" s="173"/>
      <c r="H101" s="256" t="s">
        <v>250</v>
      </c>
      <c r="I101" s="168" t="s">
        <v>459</v>
      </c>
      <c r="J101" s="706" t="s">
        <v>460</v>
      </c>
      <c r="K101" s="806"/>
      <c r="L101" s="806"/>
      <c r="M101" s="806"/>
      <c r="N101" s="806"/>
      <c r="O101" s="806"/>
      <c r="P101" s="806"/>
      <c r="Q101" s="806"/>
      <c r="R101" s="175"/>
      <c r="S101" s="258"/>
      <c r="V101" s="472" t="b">
        <f>IF(AND(V102=TRUE, V103=TRUE,V104=TRUE,V105=TRUE,V106=TRUE,V107=TRUE),TRUE, FALSE)</f>
        <v>0</v>
      </c>
    </row>
    <row r="102" spans="1:26" ht="41.25" customHeight="1" thickTop="1" thickBot="1" x14ac:dyDescent="0.3">
      <c r="A102" s="253" t="s">
        <v>425</v>
      </c>
      <c r="B102" s="288"/>
      <c r="C102" s="298"/>
      <c r="D102" s="101" t="s">
        <v>125</v>
      </c>
      <c r="E102" s="101" t="s">
        <v>126</v>
      </c>
      <c r="F102" s="101" t="s">
        <v>127</v>
      </c>
      <c r="G102" s="173"/>
      <c r="H102" s="256" t="s">
        <v>250</v>
      </c>
      <c r="I102" s="169" t="s">
        <v>461</v>
      </c>
      <c r="J102" s="804" t="s">
        <v>462</v>
      </c>
      <c r="K102" s="934"/>
      <c r="L102" s="934"/>
      <c r="M102" s="934"/>
      <c r="N102" s="934"/>
      <c r="O102" s="934"/>
      <c r="P102" s="934"/>
      <c r="Q102" s="934"/>
      <c r="R102" s="177"/>
      <c r="S102" s="291"/>
      <c r="T102" s="580">
        <v>0.16666666666666666</v>
      </c>
      <c r="U102" s="575">
        <f>T102+T103+T104+T105+T106+T107</f>
        <v>0.99999999999999989</v>
      </c>
      <c r="V102" s="268" t="b">
        <v>0</v>
      </c>
      <c r="W102" s="292">
        <f t="shared" ref="W102:W107" si="8">IF(V102=TRUE,$X$102,0)</f>
        <v>0</v>
      </c>
      <c r="X102" s="268">
        <v>0.16666666666666666</v>
      </c>
      <c r="Y102" s="308">
        <f>SUM(W102:W107)</f>
        <v>0</v>
      </c>
      <c r="Z102" s="269">
        <f>Y102/1</f>
        <v>0</v>
      </c>
    </row>
    <row r="103" spans="1:26" ht="41.25" customHeight="1" thickTop="1" thickBot="1" x14ac:dyDescent="0.3">
      <c r="A103" s="253" t="s">
        <v>425</v>
      </c>
      <c r="B103" s="288"/>
      <c r="C103" s="298"/>
      <c r="D103" s="101" t="s">
        <v>125</v>
      </c>
      <c r="E103" s="101" t="s">
        <v>126</v>
      </c>
      <c r="F103" s="101" t="s">
        <v>127</v>
      </c>
      <c r="G103" s="173"/>
      <c r="H103" s="256" t="s">
        <v>250</v>
      </c>
      <c r="I103" s="169" t="s">
        <v>463</v>
      </c>
      <c r="J103" s="804" t="s">
        <v>464</v>
      </c>
      <c r="K103" s="934"/>
      <c r="L103" s="934"/>
      <c r="M103" s="934"/>
      <c r="N103" s="934"/>
      <c r="O103" s="934"/>
      <c r="P103" s="934"/>
      <c r="Q103" s="934"/>
      <c r="R103" s="177"/>
      <c r="S103" s="291"/>
      <c r="T103" s="580">
        <v>0.16666666666666666</v>
      </c>
      <c r="V103" s="268" t="b">
        <v>0</v>
      </c>
      <c r="W103" s="292">
        <f t="shared" si="8"/>
        <v>0</v>
      </c>
    </row>
    <row r="104" spans="1:26" ht="41.25" customHeight="1" thickTop="1" thickBot="1" x14ac:dyDescent="0.3">
      <c r="A104" s="253" t="s">
        <v>425</v>
      </c>
      <c r="B104" s="288"/>
      <c r="C104" s="298"/>
      <c r="D104" s="101" t="s">
        <v>125</v>
      </c>
      <c r="E104" s="101" t="s">
        <v>126</v>
      </c>
      <c r="F104" s="101" t="s">
        <v>127</v>
      </c>
      <c r="G104" s="173"/>
      <c r="H104" s="256" t="s">
        <v>250</v>
      </c>
      <c r="I104" s="169" t="s">
        <v>465</v>
      </c>
      <c r="J104" s="804" t="s">
        <v>466</v>
      </c>
      <c r="K104" s="934"/>
      <c r="L104" s="934"/>
      <c r="M104" s="934"/>
      <c r="N104" s="934"/>
      <c r="O104" s="934"/>
      <c r="P104" s="934"/>
      <c r="Q104" s="934"/>
      <c r="R104" s="177"/>
      <c r="S104" s="291"/>
      <c r="T104" s="580">
        <v>0.16666666666666666</v>
      </c>
      <c r="V104" s="268" t="b">
        <v>0</v>
      </c>
      <c r="W104" s="292">
        <f t="shared" si="8"/>
        <v>0</v>
      </c>
    </row>
    <row r="105" spans="1:26" ht="41.25" customHeight="1" thickTop="1" thickBot="1" x14ac:dyDescent="0.3">
      <c r="A105" s="253" t="s">
        <v>425</v>
      </c>
      <c r="B105" s="288"/>
      <c r="C105" s="298"/>
      <c r="D105" s="101" t="s">
        <v>125</v>
      </c>
      <c r="E105" s="101" t="s">
        <v>126</v>
      </c>
      <c r="F105" s="101" t="s">
        <v>127</v>
      </c>
      <c r="G105" s="173"/>
      <c r="H105" s="256" t="s">
        <v>250</v>
      </c>
      <c r="I105" s="169" t="s">
        <v>467</v>
      </c>
      <c r="J105" s="804" t="s">
        <v>468</v>
      </c>
      <c r="K105" s="934"/>
      <c r="L105" s="934"/>
      <c r="M105" s="934"/>
      <c r="N105" s="934"/>
      <c r="O105" s="934"/>
      <c r="P105" s="934"/>
      <c r="Q105" s="934"/>
      <c r="R105" s="177"/>
      <c r="S105" s="291"/>
      <c r="T105" s="580">
        <v>0.16666666666666666</v>
      </c>
      <c r="V105" s="268" t="b">
        <v>0</v>
      </c>
      <c r="W105" s="292">
        <f t="shared" si="8"/>
        <v>0</v>
      </c>
    </row>
    <row r="106" spans="1:26" ht="41.25" customHeight="1" thickTop="1" thickBot="1" x14ac:dyDescent="0.3">
      <c r="A106" s="253" t="s">
        <v>425</v>
      </c>
      <c r="B106" s="288"/>
      <c r="C106" s="298"/>
      <c r="D106" s="101" t="s">
        <v>125</v>
      </c>
      <c r="E106" s="101" t="s">
        <v>126</v>
      </c>
      <c r="F106" s="101" t="s">
        <v>127</v>
      </c>
      <c r="G106" s="173"/>
      <c r="H106" s="256" t="s">
        <v>250</v>
      </c>
      <c r="I106" s="169" t="s">
        <v>469</v>
      </c>
      <c r="J106" s="804" t="s">
        <v>470</v>
      </c>
      <c r="K106" s="934"/>
      <c r="L106" s="934"/>
      <c r="M106" s="934"/>
      <c r="N106" s="934"/>
      <c r="O106" s="934"/>
      <c r="P106" s="934"/>
      <c r="Q106" s="934"/>
      <c r="R106" s="177"/>
      <c r="S106" s="291"/>
      <c r="T106" s="580">
        <v>0.16666666666666666</v>
      </c>
      <c r="V106" s="268" t="b">
        <v>0</v>
      </c>
      <c r="W106" s="292">
        <f t="shared" si="8"/>
        <v>0</v>
      </c>
    </row>
    <row r="107" spans="1:26" ht="41.25" customHeight="1" thickTop="1" thickBot="1" x14ac:dyDescent="0.3">
      <c r="A107" s="253" t="s">
        <v>425</v>
      </c>
      <c r="B107" s="288"/>
      <c r="C107" s="298"/>
      <c r="D107" s="101" t="s">
        <v>125</v>
      </c>
      <c r="E107" s="101" t="s">
        <v>126</v>
      </c>
      <c r="F107" s="101" t="s">
        <v>127</v>
      </c>
      <c r="G107" s="173"/>
      <c r="H107" s="256" t="s">
        <v>250</v>
      </c>
      <c r="I107" s="169" t="s">
        <v>471</v>
      </c>
      <c r="J107" s="876" t="s">
        <v>472</v>
      </c>
      <c r="K107" s="878"/>
      <c r="L107" s="878"/>
      <c r="M107" s="878"/>
      <c r="N107" s="878"/>
      <c r="O107" s="878"/>
      <c r="P107" s="878"/>
      <c r="Q107" s="878"/>
      <c r="R107" s="178"/>
      <c r="S107" s="291"/>
      <c r="T107" s="580">
        <v>0.16666666666666666</v>
      </c>
      <c r="V107" s="268" t="b">
        <v>0</v>
      </c>
      <c r="W107" s="292">
        <f t="shared" si="8"/>
        <v>0</v>
      </c>
    </row>
    <row r="108" spans="1:26" ht="41.25" customHeight="1" thickTop="1" thickBot="1" x14ac:dyDescent="0.3">
      <c r="A108" s="253" t="s">
        <v>123</v>
      </c>
      <c r="B108" s="254"/>
      <c r="C108" s="255"/>
      <c r="D108" s="255"/>
      <c r="E108" s="255"/>
      <c r="F108" s="280"/>
      <c r="G108" s="173"/>
      <c r="H108" s="256" t="s">
        <v>160</v>
      </c>
      <c r="I108" s="168" t="s">
        <v>295</v>
      </c>
      <c r="J108" s="859" t="s">
        <v>296</v>
      </c>
      <c r="K108" s="801"/>
      <c r="L108" s="801"/>
      <c r="M108" s="801"/>
      <c r="N108" s="801"/>
      <c r="O108" s="801"/>
      <c r="P108" s="801"/>
      <c r="Q108" s="801"/>
      <c r="R108" s="257"/>
      <c r="S108" s="258"/>
      <c r="V108" s="472" t="b">
        <f>IF(AND(V109=TRUE, V110=TRUE,V111=TRUE,V112=TRUE),TRUE, FALSE)</f>
        <v>0</v>
      </c>
    </row>
    <row r="109" spans="1:26" ht="41.25" customHeight="1" thickTop="1" thickBot="1" x14ac:dyDescent="0.3">
      <c r="A109" s="253" t="s">
        <v>123</v>
      </c>
      <c r="B109" s="288"/>
      <c r="C109" s="298"/>
      <c r="D109" s="298"/>
      <c r="E109" s="101" t="s">
        <v>126</v>
      </c>
      <c r="F109" s="101" t="s">
        <v>127</v>
      </c>
      <c r="G109" s="173"/>
      <c r="H109" s="256" t="s">
        <v>160</v>
      </c>
      <c r="I109" s="169" t="s">
        <v>297</v>
      </c>
      <c r="J109" s="879" t="s">
        <v>298</v>
      </c>
      <c r="K109" s="872"/>
      <c r="L109" s="872"/>
      <c r="M109" s="872"/>
      <c r="N109" s="872"/>
      <c r="O109" s="872"/>
      <c r="P109" s="872"/>
      <c r="Q109" s="872"/>
      <c r="R109" s="177"/>
      <c r="S109" s="291"/>
      <c r="T109" s="580">
        <f>1/4</f>
        <v>0.25</v>
      </c>
      <c r="U109" s="575">
        <f>T109+T110+T111+T112</f>
        <v>1</v>
      </c>
      <c r="V109" s="268" t="b">
        <v>0</v>
      </c>
      <c r="W109" s="292">
        <f>IF(V109=TRUE,$X$109,0)</f>
        <v>0</v>
      </c>
      <c r="X109" s="268">
        <v>0.25</v>
      </c>
      <c r="Y109" s="308">
        <f>SUM(W109:W112)</f>
        <v>0</v>
      </c>
      <c r="Z109" s="269">
        <f>Y109/1</f>
        <v>0</v>
      </c>
    </row>
    <row r="110" spans="1:26" ht="41.25" customHeight="1" thickTop="1" thickBot="1" x14ac:dyDescent="0.3">
      <c r="A110" s="253" t="s">
        <v>123</v>
      </c>
      <c r="B110" s="288"/>
      <c r="C110" s="298"/>
      <c r="D110" s="298"/>
      <c r="E110" s="101" t="s">
        <v>126</v>
      </c>
      <c r="F110" s="101" t="s">
        <v>127</v>
      </c>
      <c r="G110" s="173"/>
      <c r="H110" s="256" t="s">
        <v>160</v>
      </c>
      <c r="I110" s="169" t="s">
        <v>299</v>
      </c>
      <c r="J110" s="879" t="s">
        <v>300</v>
      </c>
      <c r="K110" s="872"/>
      <c r="L110" s="872"/>
      <c r="M110" s="872"/>
      <c r="N110" s="872"/>
      <c r="O110" s="872"/>
      <c r="P110" s="872"/>
      <c r="Q110" s="872"/>
      <c r="R110" s="177"/>
      <c r="S110" s="291"/>
      <c r="T110" s="580">
        <f>1/4</f>
        <v>0.25</v>
      </c>
      <c r="V110" s="268" t="b">
        <v>0</v>
      </c>
      <c r="W110" s="292">
        <f>IF(V110=TRUE,$X$109,0)</f>
        <v>0</v>
      </c>
    </row>
    <row r="111" spans="1:26" ht="41.25" customHeight="1" thickTop="1" thickBot="1" x14ac:dyDescent="0.3">
      <c r="A111" s="253" t="s">
        <v>123</v>
      </c>
      <c r="B111" s="288"/>
      <c r="C111" s="298"/>
      <c r="D111" s="298"/>
      <c r="E111" s="101" t="s">
        <v>126</v>
      </c>
      <c r="F111" s="101" t="s">
        <v>127</v>
      </c>
      <c r="G111" s="173"/>
      <c r="H111" s="256" t="s">
        <v>160</v>
      </c>
      <c r="I111" s="169" t="s">
        <v>301</v>
      </c>
      <c r="J111" s="879" t="s">
        <v>302</v>
      </c>
      <c r="K111" s="872"/>
      <c r="L111" s="872"/>
      <c r="M111" s="872"/>
      <c r="N111" s="872"/>
      <c r="O111" s="872"/>
      <c r="P111" s="872"/>
      <c r="Q111" s="872"/>
      <c r="R111" s="177"/>
      <c r="S111" s="291"/>
      <c r="T111" s="580">
        <f>1/4</f>
        <v>0.25</v>
      </c>
      <c r="V111" s="268" t="b">
        <v>0</v>
      </c>
      <c r="W111" s="292">
        <f>IF(V111=TRUE,$X$109,0)</f>
        <v>0</v>
      </c>
    </row>
    <row r="112" spans="1:26" ht="41.25" customHeight="1" thickTop="1" thickBot="1" x14ac:dyDescent="0.3">
      <c r="A112" s="253" t="s">
        <v>123</v>
      </c>
      <c r="B112" s="288"/>
      <c r="C112" s="298"/>
      <c r="D112" s="101" t="s">
        <v>125</v>
      </c>
      <c r="E112" s="101" t="s">
        <v>126</v>
      </c>
      <c r="F112" s="101" t="s">
        <v>127</v>
      </c>
      <c r="G112" s="173"/>
      <c r="H112" s="289" t="s">
        <v>160</v>
      </c>
      <c r="I112" s="169" t="s">
        <v>240</v>
      </c>
      <c r="J112" s="719" t="s">
        <v>241</v>
      </c>
      <c r="K112" s="720"/>
      <c r="L112" s="720"/>
      <c r="M112" s="720"/>
      <c r="N112" s="720"/>
      <c r="O112" s="720"/>
      <c r="P112" s="720"/>
      <c r="Q112" s="720"/>
      <c r="R112" s="178"/>
      <c r="S112" s="291"/>
      <c r="T112" s="580">
        <f>1/4</f>
        <v>0.25</v>
      </c>
      <c r="V112" s="268" t="b">
        <v>0</v>
      </c>
      <c r="W112" s="292">
        <f>IF(V112=TRUE,$X$109,0)</f>
        <v>0</v>
      </c>
    </row>
    <row r="113" spans="1:26" ht="22.5" customHeight="1" thickTop="1" x14ac:dyDescent="0.25">
      <c r="A113" s="254"/>
      <c r="B113" s="254"/>
      <c r="C113" s="255"/>
      <c r="D113" s="255"/>
      <c r="E113" s="255"/>
      <c r="F113" s="280"/>
      <c r="G113" s="173"/>
      <c r="H113" s="173"/>
      <c r="I113" s="400"/>
      <c r="J113" s="271"/>
      <c r="K113" s="173"/>
      <c r="L113" s="173"/>
      <c r="M113" s="173"/>
      <c r="N113" s="173"/>
      <c r="O113" s="173"/>
      <c r="P113" s="173"/>
      <c r="Q113" s="173"/>
      <c r="R113" s="177"/>
      <c r="S113" s="173"/>
    </row>
    <row r="114" spans="1:26" ht="22.5" customHeight="1" x14ac:dyDescent="0.25">
      <c r="A114" s="254"/>
      <c r="B114" s="254"/>
      <c r="C114" s="255"/>
      <c r="D114" s="255"/>
      <c r="E114" s="255"/>
      <c r="F114" s="280"/>
      <c r="G114" s="173"/>
      <c r="H114" s="173"/>
      <c r="I114" s="400"/>
      <c r="J114" s="173"/>
      <c r="K114" s="173"/>
      <c r="L114" s="173"/>
      <c r="M114" s="173"/>
      <c r="N114" s="173"/>
      <c r="O114" s="173"/>
      <c r="P114" s="173"/>
      <c r="Q114" s="173"/>
      <c r="R114" s="173"/>
      <c r="S114" s="173"/>
    </row>
    <row r="115" spans="1:26" ht="22.5" customHeight="1" thickBot="1" x14ac:dyDescent="0.3">
      <c r="A115" s="254"/>
      <c r="B115" s="254"/>
      <c r="C115" s="255"/>
      <c r="D115" s="255"/>
      <c r="E115" s="255"/>
      <c r="F115" s="280"/>
      <c r="G115" s="173"/>
      <c r="H115" s="874" t="s">
        <v>154</v>
      </c>
      <c r="I115" s="874"/>
      <c r="J115" s="874"/>
      <c r="K115" s="874"/>
      <c r="L115" s="874"/>
      <c r="M115" s="874"/>
      <c r="N115" s="874"/>
      <c r="O115" s="874"/>
      <c r="P115" s="874"/>
      <c r="Q115" s="874"/>
      <c r="R115" s="874"/>
      <c r="S115" s="875"/>
    </row>
    <row r="116" spans="1:26" ht="7.5" customHeight="1" thickTop="1" x14ac:dyDescent="0.25">
      <c r="A116" s="254"/>
      <c r="B116" s="254"/>
      <c r="C116" s="255"/>
      <c r="D116" s="255"/>
      <c r="E116" s="255"/>
      <c r="F116" s="280"/>
      <c r="G116" s="173"/>
      <c r="H116" s="173"/>
      <c r="I116" s="400"/>
      <c r="J116" s="173"/>
      <c r="K116" s="173"/>
      <c r="L116" s="173"/>
      <c r="M116" s="173"/>
      <c r="N116" s="173"/>
      <c r="O116" s="173"/>
      <c r="P116" s="173"/>
      <c r="Q116" s="173"/>
      <c r="R116" s="173"/>
      <c r="S116" s="173"/>
    </row>
    <row r="117" spans="1:26" ht="67.5" customHeight="1" thickBot="1" x14ac:dyDescent="0.3">
      <c r="A117" s="254"/>
      <c r="B117" s="254"/>
      <c r="C117" s="255"/>
      <c r="D117" s="255"/>
      <c r="E117" s="255"/>
      <c r="F117" s="280"/>
      <c r="G117" s="173"/>
      <c r="H117" s="819" t="s">
        <v>155</v>
      </c>
      <c r="I117" s="819"/>
      <c r="J117" s="819"/>
      <c r="K117" s="819"/>
      <c r="L117" s="819"/>
      <c r="M117" s="819"/>
      <c r="N117" s="819"/>
      <c r="O117" s="819"/>
      <c r="P117" s="819"/>
      <c r="Q117" s="819"/>
      <c r="R117" s="819"/>
      <c r="S117" s="820"/>
    </row>
    <row r="118" spans="1:26" ht="7.5" customHeight="1" thickTop="1" x14ac:dyDescent="0.25">
      <c r="A118" s="254"/>
      <c r="B118" s="254"/>
      <c r="C118" s="255"/>
      <c r="D118" s="255"/>
      <c r="E118" s="255"/>
      <c r="F118" s="280"/>
      <c r="G118" s="173"/>
      <c r="H118" s="173"/>
      <c r="I118" s="400"/>
      <c r="J118" s="271"/>
      <c r="K118" s="173"/>
      <c r="L118" s="173"/>
      <c r="M118" s="173"/>
      <c r="N118" s="173"/>
      <c r="O118" s="173"/>
      <c r="P118" s="173"/>
      <c r="Q118" s="173"/>
      <c r="R118" s="177"/>
      <c r="S118" s="173"/>
    </row>
    <row r="119" spans="1:26" ht="22.5" customHeight="1" thickBot="1" x14ac:dyDescent="0.3">
      <c r="A119" s="254"/>
      <c r="B119" s="254"/>
      <c r="C119" s="255"/>
      <c r="D119" s="255"/>
      <c r="E119" s="255"/>
      <c r="F119" s="280"/>
      <c r="G119" s="173"/>
      <c r="H119" s="870" t="s">
        <v>117</v>
      </c>
      <c r="I119" s="871"/>
      <c r="J119" s="703" t="s">
        <v>156</v>
      </c>
      <c r="K119" s="704"/>
      <c r="L119" s="704"/>
      <c r="M119" s="704"/>
      <c r="N119" s="704"/>
      <c r="O119" s="704"/>
      <c r="P119" s="704"/>
      <c r="Q119" s="704"/>
      <c r="R119" s="704"/>
      <c r="S119" s="705"/>
      <c r="V119" s="395" t="s">
        <v>945</v>
      </c>
      <c r="W119" s="278">
        <f>(U124+U126+U129+U132)/4</f>
        <v>1</v>
      </c>
    </row>
    <row r="120" spans="1:26" ht="7.5" customHeight="1" thickTop="1" x14ac:dyDescent="0.25">
      <c r="A120" s="254"/>
      <c r="B120" s="254"/>
      <c r="C120" s="255"/>
      <c r="D120" s="255"/>
      <c r="E120" s="255"/>
      <c r="F120" s="280"/>
      <c r="G120" s="173"/>
      <c r="H120" s="173"/>
      <c r="I120" s="400"/>
      <c r="J120" s="173"/>
      <c r="K120" s="173"/>
      <c r="L120" s="173"/>
      <c r="M120" s="173"/>
      <c r="N120" s="173"/>
      <c r="O120" s="173"/>
      <c r="P120" s="173"/>
      <c r="Q120" s="173"/>
      <c r="R120" s="173"/>
      <c r="S120" s="173"/>
    </row>
    <row r="121" spans="1:26" ht="150.75" customHeight="1" thickBot="1" x14ac:dyDescent="0.3">
      <c r="A121" s="254"/>
      <c r="B121" s="254"/>
      <c r="C121" s="255"/>
      <c r="D121" s="255"/>
      <c r="E121" s="255"/>
      <c r="F121" s="280"/>
      <c r="G121" s="173"/>
      <c r="H121" s="823" t="s">
        <v>157</v>
      </c>
      <c r="I121" s="823"/>
      <c r="J121" s="823"/>
      <c r="K121" s="823"/>
      <c r="L121" s="823"/>
      <c r="M121" s="823"/>
      <c r="N121" s="823"/>
      <c r="O121" s="823"/>
      <c r="P121" s="823"/>
      <c r="Q121" s="823"/>
      <c r="R121" s="823"/>
      <c r="S121" s="824"/>
    </row>
    <row r="122" spans="1:26" ht="7.5" customHeight="1" thickTop="1" x14ac:dyDescent="0.25">
      <c r="A122" s="254"/>
      <c r="B122" s="254"/>
      <c r="C122" s="255"/>
      <c r="D122" s="255"/>
      <c r="E122" s="255"/>
      <c r="F122" s="280"/>
      <c r="G122" s="173"/>
      <c r="H122" s="234"/>
      <c r="I122" s="237"/>
      <c r="J122" s="237"/>
      <c r="K122" s="237"/>
      <c r="L122" s="237"/>
      <c r="M122" s="237"/>
      <c r="N122" s="237"/>
      <c r="O122" s="237"/>
      <c r="P122" s="237"/>
      <c r="Q122" s="237"/>
      <c r="R122" s="237"/>
      <c r="S122" s="237"/>
    </row>
    <row r="123" spans="1:26" ht="41.25" customHeight="1" thickBot="1" x14ac:dyDescent="0.3">
      <c r="A123" s="254"/>
      <c r="B123" s="254"/>
      <c r="C123" s="255"/>
      <c r="D123" s="255"/>
      <c r="E123" s="255"/>
      <c r="F123" s="280"/>
      <c r="G123" s="173"/>
      <c r="H123" s="281" t="s">
        <v>120</v>
      </c>
      <c r="I123" s="297" t="s">
        <v>946</v>
      </c>
      <c r="J123" s="281" t="s">
        <v>121</v>
      </c>
      <c r="K123" s="401"/>
      <c r="L123" s="401"/>
      <c r="M123" s="401"/>
      <c r="N123" s="401"/>
      <c r="O123" s="401"/>
      <c r="P123" s="401"/>
      <c r="Q123" s="401"/>
      <c r="R123" s="177"/>
      <c r="S123" s="281" t="s">
        <v>122</v>
      </c>
      <c r="V123" s="284" t="s">
        <v>825</v>
      </c>
      <c r="W123" s="285" t="s">
        <v>826</v>
      </c>
      <c r="X123" s="285" t="s">
        <v>827</v>
      </c>
      <c r="Y123" s="286" t="s">
        <v>832</v>
      </c>
      <c r="Z123" s="287" t="s">
        <v>863</v>
      </c>
    </row>
    <row r="124" spans="1:26" ht="56.25" customHeight="1" thickTop="1" thickBot="1" x14ac:dyDescent="0.3">
      <c r="A124" s="253" t="s">
        <v>123</v>
      </c>
      <c r="B124" s="288"/>
      <c r="C124" s="101" t="s">
        <v>124</v>
      </c>
      <c r="D124" s="101" t="s">
        <v>125</v>
      </c>
      <c r="E124" s="101" t="s">
        <v>126</v>
      </c>
      <c r="F124" s="101" t="s">
        <v>127</v>
      </c>
      <c r="G124" s="173"/>
      <c r="H124" s="289" t="s">
        <v>128</v>
      </c>
      <c r="I124" s="168" t="s">
        <v>158</v>
      </c>
      <c r="J124" s="710" t="s">
        <v>159</v>
      </c>
      <c r="K124" s="711"/>
      <c r="L124" s="711"/>
      <c r="M124" s="711"/>
      <c r="N124" s="711"/>
      <c r="O124" s="711"/>
      <c r="P124" s="711"/>
      <c r="Q124" s="711"/>
      <c r="R124" s="290"/>
      <c r="S124" s="291"/>
      <c r="T124" s="580">
        <v>1</v>
      </c>
      <c r="U124" s="575">
        <f>T124</f>
        <v>1</v>
      </c>
      <c r="V124" s="268" t="b">
        <v>0</v>
      </c>
      <c r="W124" s="292">
        <f>IF(V124=TRUE,$X$124,0)</f>
        <v>0</v>
      </c>
      <c r="X124" s="268">
        <v>1</v>
      </c>
      <c r="Y124" s="308">
        <f>SUM(W124)</f>
        <v>0</v>
      </c>
      <c r="Z124" s="269">
        <f>Y124/1</f>
        <v>0</v>
      </c>
    </row>
    <row r="125" spans="1:26" ht="56.25" customHeight="1" thickTop="1" thickBot="1" x14ac:dyDescent="0.3">
      <c r="A125" s="253" t="s">
        <v>425</v>
      </c>
      <c r="B125" s="254"/>
      <c r="C125" s="255"/>
      <c r="D125" s="255"/>
      <c r="E125" s="255"/>
      <c r="F125" s="280"/>
      <c r="G125" s="173"/>
      <c r="H125" s="289" t="s">
        <v>131</v>
      </c>
      <c r="I125" s="294" t="s">
        <v>381</v>
      </c>
      <c r="J125" s="859" t="s">
        <v>473</v>
      </c>
      <c r="K125" s="801"/>
      <c r="L125" s="801"/>
      <c r="M125" s="801"/>
      <c r="N125" s="801"/>
      <c r="O125" s="801"/>
      <c r="P125" s="801"/>
      <c r="Q125" s="801"/>
      <c r="R125" s="257"/>
      <c r="S125" s="258"/>
      <c r="V125" s="472" t="b">
        <f>IF(AND(V126=TRUE, V127=TRUE),TRUE, FALSE)</f>
        <v>0</v>
      </c>
    </row>
    <row r="126" spans="1:26" ht="56.25" customHeight="1" thickTop="1" thickBot="1" x14ac:dyDescent="0.3">
      <c r="A126" s="253" t="s">
        <v>425</v>
      </c>
      <c r="B126" s="288"/>
      <c r="C126" s="116"/>
      <c r="D126" s="101" t="s">
        <v>125</v>
      </c>
      <c r="E126" s="101" t="s">
        <v>126</v>
      </c>
      <c r="F126" s="101" t="s">
        <v>127</v>
      </c>
      <c r="G126" s="173"/>
      <c r="H126" s="289" t="s">
        <v>131</v>
      </c>
      <c r="I126" s="294" t="s">
        <v>383</v>
      </c>
      <c r="J126" s="879" t="s">
        <v>474</v>
      </c>
      <c r="K126" s="872"/>
      <c r="L126" s="872"/>
      <c r="M126" s="872"/>
      <c r="N126" s="872"/>
      <c r="O126" s="872"/>
      <c r="P126" s="872"/>
      <c r="Q126" s="872"/>
      <c r="R126" s="405"/>
      <c r="S126" s="291"/>
      <c r="T126" s="580">
        <v>0.5</v>
      </c>
      <c r="U126" s="575">
        <f>T126+T127</f>
        <v>1</v>
      </c>
      <c r="V126" s="268" t="b">
        <v>0</v>
      </c>
      <c r="W126" s="292">
        <f>IF(V126=TRUE,$X$126,0)</f>
        <v>0</v>
      </c>
      <c r="X126" s="268">
        <v>0.5</v>
      </c>
      <c r="Y126" s="308">
        <f>SUM(W126:W127)</f>
        <v>0</v>
      </c>
      <c r="Z126" s="269">
        <f>Y126/1</f>
        <v>0</v>
      </c>
    </row>
    <row r="127" spans="1:26" ht="56.25" customHeight="1" thickTop="1" thickBot="1" x14ac:dyDescent="0.3">
      <c r="A127" s="253" t="s">
        <v>425</v>
      </c>
      <c r="B127" s="288"/>
      <c r="C127" s="116"/>
      <c r="D127" s="101" t="s">
        <v>125</v>
      </c>
      <c r="E127" s="101" t="s">
        <v>126</v>
      </c>
      <c r="F127" s="101" t="s">
        <v>127</v>
      </c>
      <c r="G127" s="173"/>
      <c r="H127" s="289" t="s">
        <v>131</v>
      </c>
      <c r="I127" s="294" t="s">
        <v>385</v>
      </c>
      <c r="J127" s="719" t="s">
        <v>475</v>
      </c>
      <c r="K127" s="720"/>
      <c r="L127" s="720"/>
      <c r="M127" s="720"/>
      <c r="N127" s="720"/>
      <c r="O127" s="720"/>
      <c r="P127" s="720"/>
      <c r="Q127" s="720"/>
      <c r="R127" s="363"/>
      <c r="S127" s="291"/>
      <c r="T127" s="580">
        <v>0.5</v>
      </c>
      <c r="V127" s="268" t="b">
        <v>0</v>
      </c>
      <c r="W127" s="292">
        <f>IF(V127=TRUE,$X$126,0)</f>
        <v>0</v>
      </c>
    </row>
    <row r="128" spans="1:26" ht="41.25" customHeight="1" thickTop="1" thickBot="1" x14ac:dyDescent="0.3">
      <c r="A128" s="253" t="s">
        <v>123</v>
      </c>
      <c r="B128" s="254"/>
      <c r="C128" s="255"/>
      <c r="D128" s="255"/>
      <c r="E128" s="255"/>
      <c r="F128" s="280"/>
      <c r="G128" s="173"/>
      <c r="H128" s="256" t="s">
        <v>242</v>
      </c>
      <c r="I128" s="168" t="s">
        <v>243</v>
      </c>
      <c r="J128" s="989" t="s">
        <v>244</v>
      </c>
      <c r="K128" s="797"/>
      <c r="L128" s="797"/>
      <c r="M128" s="797"/>
      <c r="N128" s="797"/>
      <c r="O128" s="797"/>
      <c r="P128" s="797"/>
      <c r="Q128" s="797"/>
      <c r="R128" s="175"/>
      <c r="S128" s="258"/>
      <c r="V128" s="472" t="b">
        <f>IF(AND(V129=TRUE),TRUE, FALSE)</f>
        <v>0</v>
      </c>
    </row>
    <row r="129" spans="1:26" ht="56.25" customHeight="1" thickTop="1" thickBot="1" x14ac:dyDescent="0.3">
      <c r="A129" s="253" t="s">
        <v>123</v>
      </c>
      <c r="B129" s="288"/>
      <c r="C129" s="298"/>
      <c r="D129" s="101" t="s">
        <v>125</v>
      </c>
      <c r="E129" s="101" t="s">
        <v>126</v>
      </c>
      <c r="F129" s="101" t="s">
        <v>127</v>
      </c>
      <c r="G129" s="173"/>
      <c r="H129" s="256" t="s">
        <v>242</v>
      </c>
      <c r="I129" s="169" t="s">
        <v>245</v>
      </c>
      <c r="J129" s="719" t="s">
        <v>1026</v>
      </c>
      <c r="K129" s="720"/>
      <c r="L129" s="720"/>
      <c r="M129" s="720"/>
      <c r="N129" s="720"/>
      <c r="O129" s="720"/>
      <c r="P129" s="720"/>
      <c r="Q129" s="720"/>
      <c r="R129" s="178"/>
      <c r="S129" s="291"/>
      <c r="T129" s="580">
        <v>0.5</v>
      </c>
      <c r="U129" s="575">
        <f>T129+T130</f>
        <v>1</v>
      </c>
      <c r="V129" s="268" t="b">
        <v>0</v>
      </c>
      <c r="W129" s="292">
        <f>IF(V129=TRUE,$X$126,0)</f>
        <v>0</v>
      </c>
      <c r="Y129" s="308">
        <f>SUM(W129:W130)</f>
        <v>0</v>
      </c>
      <c r="Z129" s="269">
        <f>Y129/1</f>
        <v>0</v>
      </c>
    </row>
    <row r="130" spans="1:26" ht="56.25" customHeight="1" thickTop="1" thickBot="1" x14ac:dyDescent="0.3">
      <c r="A130" s="253" t="s">
        <v>425</v>
      </c>
      <c r="B130" s="288"/>
      <c r="C130" s="298"/>
      <c r="D130" s="101" t="s">
        <v>125</v>
      </c>
      <c r="E130" s="101" t="s">
        <v>126</v>
      </c>
      <c r="F130" s="101" t="s">
        <v>127</v>
      </c>
      <c r="G130" s="406"/>
      <c r="H130" s="256" t="s">
        <v>242</v>
      </c>
      <c r="I130" s="168" t="s">
        <v>476</v>
      </c>
      <c r="J130" s="830" t="s">
        <v>477</v>
      </c>
      <c r="K130" s="979"/>
      <c r="L130" s="979"/>
      <c r="M130" s="979"/>
      <c r="N130" s="979"/>
      <c r="O130" s="979"/>
      <c r="P130" s="979"/>
      <c r="Q130" s="979"/>
      <c r="R130" s="176"/>
      <c r="S130" s="291"/>
      <c r="T130" s="580">
        <v>0.5</v>
      </c>
      <c r="V130" s="268" t="b">
        <v>0</v>
      </c>
      <c r="W130" s="292">
        <f>IF(V130=TRUE,$X$126,0)</f>
        <v>0</v>
      </c>
    </row>
    <row r="131" spans="1:26" ht="56.25" customHeight="1" thickTop="1" thickBot="1" x14ac:dyDescent="0.3">
      <c r="A131" s="253" t="s">
        <v>425</v>
      </c>
      <c r="B131" s="254"/>
      <c r="C131" s="255"/>
      <c r="D131" s="255"/>
      <c r="E131" s="255"/>
      <c r="F131" s="280"/>
      <c r="G131" s="173"/>
      <c r="H131" s="256" t="s">
        <v>160</v>
      </c>
      <c r="I131" s="168" t="s">
        <v>308</v>
      </c>
      <c r="J131" s="706" t="s">
        <v>478</v>
      </c>
      <c r="K131" s="806"/>
      <c r="L131" s="806"/>
      <c r="M131" s="806"/>
      <c r="N131" s="806"/>
      <c r="O131" s="806"/>
      <c r="P131" s="806"/>
      <c r="Q131" s="806"/>
      <c r="R131" s="175"/>
      <c r="S131" s="258"/>
      <c r="V131" s="472" t="b">
        <f>IF(AND(V132=TRUE,V133=TRUE, V134=TRUE,V135=TRUE,V136=TRUE,V137=TRUE,V138=TRUE,V139=TRUE),TRUE, FALSE)</f>
        <v>0</v>
      </c>
    </row>
    <row r="132" spans="1:26" ht="56.25" customHeight="1" thickTop="1" thickBot="1" x14ac:dyDescent="0.3">
      <c r="A132" s="253" t="s">
        <v>425</v>
      </c>
      <c r="B132" s="288"/>
      <c r="C132" s="298"/>
      <c r="D132" s="101" t="s">
        <v>125</v>
      </c>
      <c r="E132" s="101" t="s">
        <v>126</v>
      </c>
      <c r="F132" s="101" t="s">
        <v>127</v>
      </c>
      <c r="G132" s="173"/>
      <c r="H132" s="256" t="s">
        <v>160</v>
      </c>
      <c r="I132" s="169" t="s">
        <v>310</v>
      </c>
      <c r="J132" s="804" t="s">
        <v>479</v>
      </c>
      <c r="K132" s="934"/>
      <c r="L132" s="934"/>
      <c r="M132" s="934"/>
      <c r="N132" s="934"/>
      <c r="O132" s="934"/>
      <c r="P132" s="934"/>
      <c r="Q132" s="934"/>
      <c r="R132" s="177"/>
      <c r="S132" s="291"/>
      <c r="T132" s="582">
        <f>1/16</f>
        <v>6.25E-2</v>
      </c>
      <c r="U132" s="575">
        <f>T133+T132+T134+T135+T136+T137+T138+T139+T141+T142+T143+T144+T145+T146+T147+T148</f>
        <v>1</v>
      </c>
      <c r="V132" s="268" t="b">
        <v>0</v>
      </c>
      <c r="W132" s="292">
        <f t="shared" ref="W132:W139" si="9">IF(V132=TRUE,$X$132,0)</f>
        <v>0</v>
      </c>
      <c r="X132" s="268">
        <v>6.25E-2</v>
      </c>
      <c r="Y132" s="308">
        <f>SUM(W132:W148)</f>
        <v>0</v>
      </c>
      <c r="Z132" s="269">
        <f>Y132/1</f>
        <v>0</v>
      </c>
    </row>
    <row r="133" spans="1:26" ht="56.25" customHeight="1" thickTop="1" thickBot="1" x14ac:dyDescent="0.3">
      <c r="A133" s="253" t="s">
        <v>425</v>
      </c>
      <c r="B133" s="288"/>
      <c r="C133" s="116"/>
      <c r="D133" s="101" t="s">
        <v>125</v>
      </c>
      <c r="E133" s="101" t="s">
        <v>126</v>
      </c>
      <c r="F133" s="101" t="s">
        <v>127</v>
      </c>
      <c r="G133" s="173"/>
      <c r="H133" s="256" t="s">
        <v>160</v>
      </c>
      <c r="I133" s="169" t="s">
        <v>312</v>
      </c>
      <c r="J133" s="879" t="s">
        <v>1013</v>
      </c>
      <c r="K133" s="872"/>
      <c r="L133" s="872"/>
      <c r="M133" s="872"/>
      <c r="N133" s="872"/>
      <c r="O133" s="872"/>
      <c r="P133" s="872"/>
      <c r="Q133" s="872"/>
      <c r="R133" s="177"/>
      <c r="S133" s="291"/>
      <c r="T133" s="580">
        <f t="shared" ref="T133:T139" si="10">1/16</f>
        <v>6.25E-2</v>
      </c>
      <c r="V133" s="268" t="b">
        <v>0</v>
      </c>
      <c r="W133" s="292">
        <f t="shared" si="9"/>
        <v>0</v>
      </c>
    </row>
    <row r="134" spans="1:26" ht="56.25" customHeight="1" thickTop="1" thickBot="1" x14ac:dyDescent="0.3">
      <c r="A134" s="253" t="s">
        <v>425</v>
      </c>
      <c r="B134" s="288"/>
      <c r="C134" s="298"/>
      <c r="D134" s="101" t="s">
        <v>125</v>
      </c>
      <c r="E134" s="101" t="s">
        <v>126</v>
      </c>
      <c r="F134" s="101" t="s">
        <v>127</v>
      </c>
      <c r="G134" s="173"/>
      <c r="H134" s="256" t="s">
        <v>160</v>
      </c>
      <c r="I134" s="169" t="s">
        <v>332</v>
      </c>
      <c r="J134" s="804" t="s">
        <v>480</v>
      </c>
      <c r="K134" s="934"/>
      <c r="L134" s="934"/>
      <c r="M134" s="934"/>
      <c r="N134" s="934"/>
      <c r="O134" s="934"/>
      <c r="P134" s="934"/>
      <c r="Q134" s="934"/>
      <c r="R134" s="177"/>
      <c r="S134" s="291"/>
      <c r="T134" s="580">
        <f t="shared" si="10"/>
        <v>6.25E-2</v>
      </c>
      <c r="V134" s="268" t="b">
        <v>0</v>
      </c>
      <c r="W134" s="292">
        <f t="shared" si="9"/>
        <v>0</v>
      </c>
    </row>
    <row r="135" spans="1:26" ht="56.25" customHeight="1" thickTop="1" thickBot="1" x14ac:dyDescent="0.3">
      <c r="A135" s="253" t="s">
        <v>425</v>
      </c>
      <c r="B135" s="288"/>
      <c r="C135" s="298"/>
      <c r="D135" s="101" t="s">
        <v>125</v>
      </c>
      <c r="E135" s="101" t="s">
        <v>126</v>
      </c>
      <c r="F135" s="101" t="s">
        <v>127</v>
      </c>
      <c r="G135" s="173"/>
      <c r="H135" s="256" t="s">
        <v>160</v>
      </c>
      <c r="I135" s="169" t="s">
        <v>481</v>
      </c>
      <c r="J135" s="804" t="s">
        <v>482</v>
      </c>
      <c r="K135" s="934"/>
      <c r="L135" s="934"/>
      <c r="M135" s="934"/>
      <c r="N135" s="934"/>
      <c r="O135" s="934"/>
      <c r="P135" s="934"/>
      <c r="Q135" s="934"/>
      <c r="R135" s="177"/>
      <c r="S135" s="291"/>
      <c r="T135" s="580">
        <f t="shared" si="10"/>
        <v>6.25E-2</v>
      </c>
      <c r="V135" s="268" t="b">
        <v>0</v>
      </c>
      <c r="W135" s="292">
        <f t="shared" si="9"/>
        <v>0</v>
      </c>
    </row>
    <row r="136" spans="1:26" ht="56.25" customHeight="1" thickTop="1" thickBot="1" x14ac:dyDescent="0.3">
      <c r="A136" s="253" t="s">
        <v>425</v>
      </c>
      <c r="B136" s="288"/>
      <c r="C136" s="298"/>
      <c r="D136" s="101" t="s">
        <v>125</v>
      </c>
      <c r="E136" s="101" t="s">
        <v>126</v>
      </c>
      <c r="F136" s="101" t="s">
        <v>127</v>
      </c>
      <c r="G136" s="173"/>
      <c r="H136" s="256" t="s">
        <v>160</v>
      </c>
      <c r="I136" s="169" t="s">
        <v>483</v>
      </c>
      <c r="J136" s="804" t="s">
        <v>484</v>
      </c>
      <c r="K136" s="934"/>
      <c r="L136" s="934"/>
      <c r="M136" s="934"/>
      <c r="N136" s="934"/>
      <c r="O136" s="934"/>
      <c r="P136" s="934"/>
      <c r="Q136" s="934"/>
      <c r="R136" s="177"/>
      <c r="S136" s="291"/>
      <c r="T136" s="580">
        <f t="shared" si="10"/>
        <v>6.25E-2</v>
      </c>
      <c r="V136" s="268" t="b">
        <v>0</v>
      </c>
      <c r="W136" s="292">
        <f t="shared" si="9"/>
        <v>0</v>
      </c>
    </row>
    <row r="137" spans="1:26" ht="56.25" customHeight="1" thickTop="1" thickBot="1" x14ac:dyDescent="0.3">
      <c r="A137" s="253" t="s">
        <v>425</v>
      </c>
      <c r="B137" s="288"/>
      <c r="C137" s="298"/>
      <c r="D137" s="101" t="s">
        <v>125</v>
      </c>
      <c r="E137" s="101" t="s">
        <v>126</v>
      </c>
      <c r="F137" s="101" t="s">
        <v>127</v>
      </c>
      <c r="G137" s="173"/>
      <c r="H137" s="256" t="s">
        <v>160</v>
      </c>
      <c r="I137" s="169" t="s">
        <v>485</v>
      </c>
      <c r="J137" s="804" t="s">
        <v>486</v>
      </c>
      <c r="K137" s="934"/>
      <c r="L137" s="934"/>
      <c r="M137" s="934"/>
      <c r="N137" s="934"/>
      <c r="O137" s="934"/>
      <c r="P137" s="934"/>
      <c r="Q137" s="934"/>
      <c r="R137" s="177"/>
      <c r="S137" s="291"/>
      <c r="T137" s="580">
        <f t="shared" si="10"/>
        <v>6.25E-2</v>
      </c>
      <c r="V137" s="268" t="b">
        <v>0</v>
      </c>
      <c r="W137" s="292">
        <f t="shared" si="9"/>
        <v>0</v>
      </c>
    </row>
    <row r="138" spans="1:26" ht="56.25" customHeight="1" thickTop="1" thickBot="1" x14ac:dyDescent="0.3">
      <c r="A138" s="253" t="s">
        <v>425</v>
      </c>
      <c r="B138" s="288"/>
      <c r="C138" s="298"/>
      <c r="D138" s="101" t="s">
        <v>125</v>
      </c>
      <c r="E138" s="101" t="s">
        <v>126</v>
      </c>
      <c r="F138" s="101" t="s">
        <v>127</v>
      </c>
      <c r="G138" s="173"/>
      <c r="H138" s="256" t="s">
        <v>160</v>
      </c>
      <c r="I138" s="169" t="s">
        <v>487</v>
      </c>
      <c r="J138" s="804" t="s">
        <v>488</v>
      </c>
      <c r="K138" s="934"/>
      <c r="L138" s="934"/>
      <c r="M138" s="934"/>
      <c r="N138" s="934"/>
      <c r="O138" s="934"/>
      <c r="P138" s="934"/>
      <c r="Q138" s="934"/>
      <c r="R138" s="177"/>
      <c r="S138" s="291"/>
      <c r="T138" s="580">
        <f t="shared" si="10"/>
        <v>6.25E-2</v>
      </c>
      <c r="V138" s="268" t="b">
        <v>0</v>
      </c>
      <c r="W138" s="292">
        <f t="shared" si="9"/>
        <v>0</v>
      </c>
    </row>
    <row r="139" spans="1:26" ht="56.25" customHeight="1" thickTop="1" thickBot="1" x14ac:dyDescent="0.3">
      <c r="A139" s="253" t="s">
        <v>425</v>
      </c>
      <c r="B139" s="288"/>
      <c r="C139" s="298"/>
      <c r="D139" s="101" t="s">
        <v>125</v>
      </c>
      <c r="E139" s="101" t="s">
        <v>126</v>
      </c>
      <c r="F139" s="101" t="s">
        <v>127</v>
      </c>
      <c r="G139" s="173"/>
      <c r="H139" s="256" t="s">
        <v>160</v>
      </c>
      <c r="I139" s="169" t="s">
        <v>333</v>
      </c>
      <c r="J139" s="876" t="s">
        <v>489</v>
      </c>
      <c r="K139" s="878"/>
      <c r="L139" s="878"/>
      <c r="M139" s="878"/>
      <c r="N139" s="878"/>
      <c r="O139" s="878"/>
      <c r="P139" s="878"/>
      <c r="Q139" s="878"/>
      <c r="R139" s="178"/>
      <c r="S139" s="291"/>
      <c r="T139" s="580">
        <f t="shared" si="10"/>
        <v>6.25E-2</v>
      </c>
      <c r="V139" s="268" t="b">
        <v>0</v>
      </c>
      <c r="W139" s="292">
        <f t="shared" si="9"/>
        <v>0</v>
      </c>
    </row>
    <row r="140" spans="1:26" ht="41.25" customHeight="1" thickTop="1" thickBot="1" x14ac:dyDescent="0.3">
      <c r="A140" s="253" t="s">
        <v>123</v>
      </c>
      <c r="B140" s="254"/>
      <c r="C140" s="255"/>
      <c r="D140" s="397"/>
      <c r="E140" s="116"/>
      <c r="F140" s="116"/>
      <c r="G140" s="173"/>
      <c r="H140" s="256" t="s">
        <v>160</v>
      </c>
      <c r="I140" s="168" t="s">
        <v>161</v>
      </c>
      <c r="J140" s="706" t="s">
        <v>162</v>
      </c>
      <c r="K140" s="806"/>
      <c r="L140" s="806"/>
      <c r="M140" s="806"/>
      <c r="N140" s="806"/>
      <c r="O140" s="806"/>
      <c r="P140" s="806"/>
      <c r="Q140" s="806"/>
      <c r="R140" s="175"/>
      <c r="S140" s="295"/>
      <c r="V140" s="472" t="b">
        <f>IF(AND(V141=TRUE, V142=TRUE, V143=TRUE,V144=TRUE,V145=TRUE,V146=TRUE,V147=TRUE),TRUE, FALSE)</f>
        <v>0</v>
      </c>
    </row>
    <row r="141" spans="1:26" ht="41.25" customHeight="1" thickTop="1" thickBot="1" x14ac:dyDescent="0.3">
      <c r="A141" s="253" t="s">
        <v>425</v>
      </c>
      <c r="B141" s="288"/>
      <c r="C141" s="298"/>
      <c r="D141" s="101" t="s">
        <v>125</v>
      </c>
      <c r="E141" s="101" t="s">
        <v>126</v>
      </c>
      <c r="F141" s="101" t="s">
        <v>127</v>
      </c>
      <c r="G141" s="173"/>
      <c r="H141" s="256" t="s">
        <v>160</v>
      </c>
      <c r="I141" s="169" t="s">
        <v>490</v>
      </c>
      <c r="J141" s="804" t="s">
        <v>491</v>
      </c>
      <c r="K141" s="934"/>
      <c r="L141" s="934"/>
      <c r="M141" s="934"/>
      <c r="N141" s="934"/>
      <c r="O141" s="934"/>
      <c r="P141" s="934"/>
      <c r="Q141" s="934"/>
      <c r="R141" s="177"/>
      <c r="S141" s="291"/>
      <c r="T141" s="580">
        <f t="shared" ref="T141:T148" si="11">1/16</f>
        <v>6.25E-2</v>
      </c>
      <c r="V141" s="268" t="b">
        <v>0</v>
      </c>
      <c r="W141" s="292">
        <f t="shared" ref="W141:W148" si="12">IF(V141=TRUE,$X$132,0)</f>
        <v>0</v>
      </c>
    </row>
    <row r="142" spans="1:26" ht="41.25" customHeight="1" thickTop="1" thickBot="1" x14ac:dyDescent="0.3">
      <c r="A142" s="253" t="s">
        <v>425</v>
      </c>
      <c r="B142" s="288"/>
      <c r="C142" s="298"/>
      <c r="D142" s="101" t="s">
        <v>125</v>
      </c>
      <c r="E142" s="101" t="s">
        <v>126</v>
      </c>
      <c r="F142" s="101" t="s">
        <v>127</v>
      </c>
      <c r="G142" s="173"/>
      <c r="H142" s="256" t="s">
        <v>160</v>
      </c>
      <c r="I142" s="169" t="s">
        <v>492</v>
      </c>
      <c r="J142" s="804" t="s">
        <v>493</v>
      </c>
      <c r="K142" s="934"/>
      <c r="L142" s="934"/>
      <c r="M142" s="934"/>
      <c r="N142" s="934"/>
      <c r="O142" s="934"/>
      <c r="P142" s="934"/>
      <c r="Q142" s="934"/>
      <c r="R142" s="177"/>
      <c r="S142" s="291"/>
      <c r="T142" s="580">
        <f t="shared" si="11"/>
        <v>6.25E-2</v>
      </c>
      <c r="V142" s="268" t="b">
        <v>0</v>
      </c>
      <c r="W142" s="292">
        <f t="shared" si="12"/>
        <v>0</v>
      </c>
    </row>
    <row r="143" spans="1:26" ht="41.25" customHeight="1" thickTop="1" thickBot="1" x14ac:dyDescent="0.3">
      <c r="A143" s="253" t="s">
        <v>425</v>
      </c>
      <c r="B143" s="288"/>
      <c r="C143" s="298"/>
      <c r="D143" s="101" t="s">
        <v>125</v>
      </c>
      <c r="E143" s="101" t="s">
        <v>126</v>
      </c>
      <c r="F143" s="101" t="s">
        <v>127</v>
      </c>
      <c r="G143" s="173"/>
      <c r="H143" s="256" t="s">
        <v>160</v>
      </c>
      <c r="I143" s="169" t="s">
        <v>494</v>
      </c>
      <c r="J143" s="804" t="s">
        <v>495</v>
      </c>
      <c r="K143" s="934"/>
      <c r="L143" s="934"/>
      <c r="M143" s="934"/>
      <c r="N143" s="934"/>
      <c r="O143" s="934"/>
      <c r="P143" s="934"/>
      <c r="Q143" s="934"/>
      <c r="R143" s="177"/>
      <c r="S143" s="291"/>
      <c r="T143" s="580">
        <f t="shared" si="11"/>
        <v>6.25E-2</v>
      </c>
      <c r="V143" s="268" t="b">
        <v>0</v>
      </c>
      <c r="W143" s="292">
        <f t="shared" si="12"/>
        <v>0</v>
      </c>
    </row>
    <row r="144" spans="1:26" ht="41.25" customHeight="1" thickTop="1" thickBot="1" x14ac:dyDescent="0.3">
      <c r="A144" s="253" t="s">
        <v>425</v>
      </c>
      <c r="B144" s="288"/>
      <c r="C144" s="298"/>
      <c r="D144" s="101" t="s">
        <v>125</v>
      </c>
      <c r="E144" s="101" t="s">
        <v>126</v>
      </c>
      <c r="F144" s="101" t="s">
        <v>127</v>
      </c>
      <c r="G144" s="173"/>
      <c r="H144" s="256" t="s">
        <v>160</v>
      </c>
      <c r="I144" s="169" t="s">
        <v>496</v>
      </c>
      <c r="J144" s="804" t="s">
        <v>497</v>
      </c>
      <c r="K144" s="934"/>
      <c r="L144" s="934"/>
      <c r="M144" s="934"/>
      <c r="N144" s="934"/>
      <c r="O144" s="934"/>
      <c r="P144" s="934"/>
      <c r="Q144" s="934"/>
      <c r="R144" s="177"/>
      <c r="S144" s="291"/>
      <c r="T144" s="580">
        <f t="shared" si="11"/>
        <v>6.25E-2</v>
      </c>
      <c r="V144" s="268" t="b">
        <v>0</v>
      </c>
      <c r="W144" s="292">
        <f t="shared" si="12"/>
        <v>0</v>
      </c>
    </row>
    <row r="145" spans="1:26" ht="41.25" customHeight="1" thickTop="1" thickBot="1" x14ac:dyDescent="0.3">
      <c r="A145" s="253" t="s">
        <v>425</v>
      </c>
      <c r="B145" s="288"/>
      <c r="C145" s="298"/>
      <c r="D145" s="101" t="s">
        <v>125</v>
      </c>
      <c r="E145" s="101" t="s">
        <v>126</v>
      </c>
      <c r="F145" s="101" t="s">
        <v>127</v>
      </c>
      <c r="G145" s="173"/>
      <c r="H145" s="256" t="s">
        <v>160</v>
      </c>
      <c r="I145" s="169" t="s">
        <v>498</v>
      </c>
      <c r="J145" s="804" t="s">
        <v>499</v>
      </c>
      <c r="K145" s="934"/>
      <c r="L145" s="934"/>
      <c r="M145" s="934"/>
      <c r="N145" s="934"/>
      <c r="O145" s="934"/>
      <c r="P145" s="934"/>
      <c r="Q145" s="934"/>
      <c r="R145" s="177"/>
      <c r="S145" s="291"/>
      <c r="T145" s="580">
        <f t="shared" si="11"/>
        <v>6.25E-2</v>
      </c>
      <c r="V145" s="268" t="b">
        <v>0</v>
      </c>
      <c r="W145" s="292">
        <f t="shared" si="12"/>
        <v>0</v>
      </c>
    </row>
    <row r="146" spans="1:26" ht="41.25" customHeight="1" thickTop="1" thickBot="1" x14ac:dyDescent="0.3">
      <c r="A146" s="253" t="s">
        <v>425</v>
      </c>
      <c r="B146" s="288"/>
      <c r="C146" s="298"/>
      <c r="D146" s="101" t="s">
        <v>125</v>
      </c>
      <c r="E146" s="101" t="s">
        <v>126</v>
      </c>
      <c r="F146" s="101" t="s">
        <v>127</v>
      </c>
      <c r="G146" s="173"/>
      <c r="H146" s="256" t="s">
        <v>160</v>
      </c>
      <c r="I146" s="169" t="s">
        <v>500</v>
      </c>
      <c r="J146" s="804" t="s">
        <v>501</v>
      </c>
      <c r="K146" s="934"/>
      <c r="L146" s="934"/>
      <c r="M146" s="934"/>
      <c r="N146" s="934"/>
      <c r="O146" s="934"/>
      <c r="P146" s="934"/>
      <c r="Q146" s="934"/>
      <c r="R146" s="177"/>
      <c r="S146" s="291"/>
      <c r="T146" s="580">
        <f t="shared" si="11"/>
        <v>6.25E-2</v>
      </c>
      <c r="V146" s="268" t="b">
        <v>0</v>
      </c>
      <c r="W146" s="292">
        <f t="shared" si="12"/>
        <v>0</v>
      </c>
    </row>
    <row r="147" spans="1:26" ht="41.25" customHeight="1" thickTop="1" thickBot="1" x14ac:dyDescent="0.3">
      <c r="A147" s="253" t="s">
        <v>123</v>
      </c>
      <c r="B147" s="288"/>
      <c r="C147" s="101" t="s">
        <v>124</v>
      </c>
      <c r="D147" s="101" t="s">
        <v>125</v>
      </c>
      <c r="E147" s="101" t="s">
        <v>126</v>
      </c>
      <c r="F147" s="101" t="s">
        <v>127</v>
      </c>
      <c r="G147" s="173"/>
      <c r="H147" s="289" t="s">
        <v>160</v>
      </c>
      <c r="I147" s="169" t="s">
        <v>163</v>
      </c>
      <c r="J147" s="719" t="s">
        <v>164</v>
      </c>
      <c r="K147" s="720"/>
      <c r="L147" s="720"/>
      <c r="M147" s="720"/>
      <c r="N147" s="720"/>
      <c r="O147" s="720"/>
      <c r="P147" s="720"/>
      <c r="Q147" s="720"/>
      <c r="R147" s="178"/>
      <c r="S147" s="291"/>
      <c r="T147" s="580">
        <f t="shared" si="11"/>
        <v>6.25E-2</v>
      </c>
      <c r="V147" s="268" t="b">
        <v>0</v>
      </c>
      <c r="W147" s="292">
        <f t="shared" si="12"/>
        <v>0</v>
      </c>
    </row>
    <row r="148" spans="1:26" ht="41.25" customHeight="1" thickTop="1" thickBot="1" x14ac:dyDescent="0.3">
      <c r="A148" s="253" t="s">
        <v>425</v>
      </c>
      <c r="B148" s="288"/>
      <c r="C148" s="298"/>
      <c r="D148" s="298"/>
      <c r="E148" s="101" t="s">
        <v>126</v>
      </c>
      <c r="F148" s="101" t="s">
        <v>127</v>
      </c>
      <c r="G148" s="173"/>
      <c r="H148" s="289" t="s">
        <v>160</v>
      </c>
      <c r="I148" s="168" t="s">
        <v>558</v>
      </c>
      <c r="J148" s="710" t="s">
        <v>559</v>
      </c>
      <c r="K148" s="711"/>
      <c r="L148" s="711"/>
      <c r="M148" s="711"/>
      <c r="N148" s="711"/>
      <c r="O148" s="711"/>
      <c r="P148" s="711"/>
      <c r="Q148" s="711"/>
      <c r="R148" s="176"/>
      <c r="S148" s="291"/>
      <c r="T148" s="580">
        <f t="shared" si="11"/>
        <v>6.25E-2</v>
      </c>
      <c r="V148" s="268" t="b">
        <v>0</v>
      </c>
      <c r="W148" s="292">
        <f t="shared" si="12"/>
        <v>0</v>
      </c>
    </row>
    <row r="149" spans="1:26" ht="22.5" customHeight="1" thickTop="1" x14ac:dyDescent="0.25">
      <c r="A149" s="254"/>
      <c r="B149" s="254"/>
      <c r="C149" s="263"/>
      <c r="D149" s="263"/>
      <c r="E149" s="263"/>
      <c r="F149" s="264"/>
      <c r="G149" s="173"/>
      <c r="H149" s="173"/>
      <c r="I149" s="393"/>
      <c r="J149" s="173"/>
      <c r="K149" s="173"/>
      <c r="L149" s="173"/>
      <c r="M149" s="173"/>
      <c r="N149" s="173"/>
      <c r="O149" s="173"/>
      <c r="P149" s="173"/>
      <c r="Q149" s="173"/>
      <c r="R149" s="173"/>
      <c r="S149" s="173"/>
    </row>
    <row r="150" spans="1:26" ht="22.5" customHeight="1" x14ac:dyDescent="0.25">
      <c r="A150" s="173"/>
      <c r="B150" s="306"/>
      <c r="C150" s="307"/>
      <c r="D150" s="307"/>
      <c r="E150" s="307"/>
      <c r="F150" s="307"/>
      <c r="G150" s="173"/>
      <c r="H150" s="173"/>
      <c r="I150" s="400"/>
      <c r="J150" s="173"/>
      <c r="K150" s="173"/>
      <c r="L150" s="173"/>
      <c r="M150" s="173"/>
      <c r="N150" s="173"/>
      <c r="O150" s="173"/>
      <c r="P150" s="173"/>
      <c r="Q150" s="173"/>
      <c r="R150" s="177"/>
      <c r="S150" s="173"/>
    </row>
    <row r="151" spans="1:26" ht="30" customHeight="1" thickBot="1" x14ac:dyDescent="0.3">
      <c r="A151" s="173"/>
      <c r="B151" s="306"/>
      <c r="C151" s="307"/>
      <c r="D151" s="307"/>
      <c r="E151" s="307"/>
      <c r="F151" s="307"/>
      <c r="G151" s="173"/>
      <c r="H151" s="863" t="s">
        <v>165</v>
      </c>
      <c r="I151" s="863"/>
      <c r="J151" s="863"/>
      <c r="K151" s="863"/>
      <c r="L151" s="863"/>
      <c r="M151" s="863"/>
      <c r="N151" s="863"/>
      <c r="O151" s="863"/>
      <c r="P151" s="863"/>
      <c r="Q151" s="863"/>
      <c r="R151" s="863"/>
      <c r="S151" s="864"/>
    </row>
    <row r="152" spans="1:26" ht="7.5" customHeight="1" thickTop="1" x14ac:dyDescent="0.25">
      <c r="A152" s="173"/>
      <c r="B152" s="306"/>
      <c r="C152" s="307"/>
      <c r="D152" s="307"/>
      <c r="E152" s="307"/>
      <c r="F152" s="307"/>
      <c r="G152" s="173"/>
      <c r="H152" s="173"/>
      <c r="I152" s="393"/>
      <c r="J152" s="271"/>
      <c r="K152" s="173"/>
      <c r="L152" s="173"/>
      <c r="M152" s="173"/>
      <c r="N152" s="173"/>
      <c r="O152" s="173"/>
      <c r="P152" s="173"/>
      <c r="Q152" s="173"/>
      <c r="R152" s="177"/>
      <c r="S152" s="173"/>
    </row>
    <row r="153" spans="1:26" ht="106.5" customHeight="1" thickBot="1" x14ac:dyDescent="0.4">
      <c r="A153" s="173"/>
      <c r="B153" s="306"/>
      <c r="C153" s="307"/>
      <c r="D153" s="307"/>
      <c r="E153" s="307"/>
      <c r="F153" s="307"/>
      <c r="G153" s="173"/>
      <c r="H153" s="819" t="s">
        <v>166</v>
      </c>
      <c r="I153" s="819"/>
      <c r="J153" s="819"/>
      <c r="K153" s="819"/>
      <c r="L153" s="819"/>
      <c r="M153" s="819"/>
      <c r="N153" s="819"/>
      <c r="O153" s="819"/>
      <c r="P153" s="819"/>
      <c r="Q153" s="819"/>
      <c r="R153" s="819"/>
      <c r="S153" s="820"/>
      <c r="Y153" s="308"/>
      <c r="Z153" s="273">
        <f>AVERAGE(Z160:Z325)</f>
        <v>0</v>
      </c>
    </row>
    <row r="154" spans="1:26" ht="7.5" customHeight="1" thickTop="1" x14ac:dyDescent="0.25">
      <c r="A154" s="173"/>
      <c r="B154" s="306"/>
      <c r="C154" s="307"/>
      <c r="D154" s="307"/>
      <c r="E154" s="307"/>
      <c r="F154" s="307"/>
      <c r="G154" s="173"/>
      <c r="H154" s="275"/>
      <c r="I154" s="394"/>
      <c r="J154" s="275"/>
      <c r="K154" s="275"/>
      <c r="L154" s="275"/>
      <c r="M154" s="275"/>
      <c r="N154" s="275"/>
      <c r="O154" s="275"/>
      <c r="P154" s="275"/>
      <c r="Q154" s="275"/>
      <c r="R154" s="275"/>
      <c r="S154" s="275"/>
    </row>
    <row r="155" spans="1:26" ht="22.5" customHeight="1" thickBot="1" x14ac:dyDescent="0.3">
      <c r="A155" s="173"/>
      <c r="B155" s="306"/>
      <c r="C155" s="307"/>
      <c r="D155" s="307"/>
      <c r="E155" s="307"/>
      <c r="F155" s="307"/>
      <c r="G155" s="173"/>
      <c r="H155" s="870" t="s">
        <v>117</v>
      </c>
      <c r="I155" s="871"/>
      <c r="J155" s="685" t="s">
        <v>167</v>
      </c>
      <c r="K155" s="686"/>
      <c r="L155" s="686"/>
      <c r="M155" s="686"/>
      <c r="N155" s="686"/>
      <c r="O155" s="686"/>
      <c r="P155" s="686"/>
      <c r="Q155" s="686"/>
      <c r="R155" s="686"/>
      <c r="S155" s="687"/>
      <c r="V155" s="395" t="s">
        <v>945</v>
      </c>
      <c r="W155" s="278">
        <f>(U160+U162+U168)/3</f>
        <v>1</v>
      </c>
    </row>
    <row r="156" spans="1:26" ht="7.5" customHeight="1" thickTop="1" x14ac:dyDescent="0.25">
      <c r="A156" s="173"/>
      <c r="B156" s="306"/>
      <c r="C156" s="307"/>
      <c r="D156" s="307"/>
      <c r="E156" s="307"/>
      <c r="F156" s="307"/>
      <c r="G156" s="173"/>
      <c r="H156" s="173"/>
      <c r="I156" s="393"/>
      <c r="J156" s="271"/>
      <c r="K156" s="173"/>
      <c r="L156" s="173"/>
      <c r="M156" s="173"/>
      <c r="N156" s="173"/>
      <c r="O156" s="173"/>
      <c r="P156" s="173"/>
      <c r="Q156" s="173"/>
      <c r="R156" s="177"/>
      <c r="S156" s="173"/>
    </row>
    <row r="157" spans="1:26" ht="85.5" customHeight="1" thickBot="1" x14ac:dyDescent="0.3">
      <c r="A157" s="173"/>
      <c r="B157" s="306"/>
      <c r="C157" s="307"/>
      <c r="D157" s="307"/>
      <c r="E157" s="307"/>
      <c r="F157" s="307"/>
      <c r="G157" s="173"/>
      <c r="H157" s="823" t="s">
        <v>168</v>
      </c>
      <c r="I157" s="823"/>
      <c r="J157" s="823"/>
      <c r="K157" s="823"/>
      <c r="L157" s="823"/>
      <c r="M157" s="823"/>
      <c r="N157" s="823"/>
      <c r="O157" s="823"/>
      <c r="P157" s="823"/>
      <c r="Q157" s="823"/>
      <c r="R157" s="823"/>
      <c r="S157" s="824"/>
    </row>
    <row r="158" spans="1:26" ht="12.75" customHeight="1" thickTop="1" x14ac:dyDescent="0.25">
      <c r="A158" s="173"/>
      <c r="B158" s="306"/>
      <c r="C158" s="307"/>
      <c r="D158" s="307"/>
      <c r="E158" s="307"/>
      <c r="F158" s="307"/>
      <c r="G158" s="173"/>
      <c r="H158" s="173"/>
      <c r="I158" s="400"/>
      <c r="J158" s="173"/>
      <c r="K158" s="173"/>
      <c r="L158" s="173"/>
      <c r="M158" s="173"/>
      <c r="N158" s="173"/>
      <c r="O158" s="173"/>
      <c r="P158" s="173"/>
      <c r="Q158" s="173"/>
      <c r="R158" s="173"/>
      <c r="S158" s="173"/>
    </row>
    <row r="159" spans="1:26" ht="41.25" customHeight="1" thickBot="1" x14ac:dyDescent="0.3">
      <c r="A159" s="279" t="s">
        <v>112</v>
      </c>
      <c r="B159" s="306"/>
      <c r="C159" s="307"/>
      <c r="D159" s="307"/>
      <c r="E159" s="307"/>
      <c r="F159" s="307"/>
      <c r="G159" s="173"/>
      <c r="H159" s="281" t="s">
        <v>120</v>
      </c>
      <c r="I159" s="297" t="s">
        <v>946</v>
      </c>
      <c r="J159" s="281" t="s">
        <v>121</v>
      </c>
      <c r="K159" s="401"/>
      <c r="L159" s="401"/>
      <c r="M159" s="401"/>
      <c r="N159" s="401"/>
      <c r="O159" s="401"/>
      <c r="P159" s="401"/>
      <c r="Q159" s="401"/>
      <c r="R159" s="177"/>
      <c r="S159" s="281" t="s">
        <v>122</v>
      </c>
      <c r="V159" s="284" t="s">
        <v>825</v>
      </c>
      <c r="W159" s="285" t="s">
        <v>826</v>
      </c>
      <c r="X159" s="285" t="s">
        <v>827</v>
      </c>
      <c r="Y159" s="309" t="s">
        <v>833</v>
      </c>
      <c r="Z159" s="310" t="s">
        <v>863</v>
      </c>
    </row>
    <row r="160" spans="1:26" ht="41.25" customHeight="1" thickTop="1" thickBot="1" x14ac:dyDescent="0.3">
      <c r="A160" s="171" t="s">
        <v>123</v>
      </c>
      <c r="B160" s="306"/>
      <c r="C160" s="101" t="s">
        <v>124</v>
      </c>
      <c r="D160" s="101" t="s">
        <v>125</v>
      </c>
      <c r="E160" s="101" t="s">
        <v>126</v>
      </c>
      <c r="F160" s="101" t="s">
        <v>127</v>
      </c>
      <c r="G160" s="173"/>
      <c r="H160" s="311" t="s">
        <v>128</v>
      </c>
      <c r="I160" s="168" t="s">
        <v>129</v>
      </c>
      <c r="J160" s="830" t="s">
        <v>169</v>
      </c>
      <c r="K160" s="979"/>
      <c r="L160" s="979"/>
      <c r="M160" s="979"/>
      <c r="N160" s="979"/>
      <c r="O160" s="979"/>
      <c r="P160" s="979"/>
      <c r="Q160" s="979"/>
      <c r="R160" s="290"/>
      <c r="S160" s="312"/>
      <c r="T160" s="580">
        <v>1</v>
      </c>
      <c r="U160" s="575">
        <f>T160</f>
        <v>1</v>
      </c>
      <c r="V160" s="268" t="b">
        <v>0</v>
      </c>
      <c r="W160" s="292">
        <f>IF(V160=TRUE,$X$160,0)</f>
        <v>0</v>
      </c>
      <c r="X160" s="268">
        <v>1</v>
      </c>
      <c r="Y160" s="308">
        <f>SUM(W160)</f>
        <v>0</v>
      </c>
      <c r="Z160" s="269">
        <f>Y160/1</f>
        <v>0</v>
      </c>
    </row>
    <row r="161" spans="1:26" ht="41.25" customHeight="1" thickTop="1" thickBot="1" x14ac:dyDescent="0.3">
      <c r="A161" s="171" t="s">
        <v>123</v>
      </c>
      <c r="B161" s="306"/>
      <c r="C161" s="313"/>
      <c r="D161" s="313"/>
      <c r="E161" s="313"/>
      <c r="F161" s="313"/>
      <c r="G161" s="173"/>
      <c r="H161" s="311" t="s">
        <v>131</v>
      </c>
      <c r="I161" s="168" t="s">
        <v>132</v>
      </c>
      <c r="J161" s="859" t="s">
        <v>247</v>
      </c>
      <c r="K161" s="801"/>
      <c r="L161" s="801"/>
      <c r="M161" s="801"/>
      <c r="N161" s="801"/>
      <c r="O161" s="801"/>
      <c r="P161" s="801"/>
      <c r="Q161" s="801"/>
      <c r="R161" s="257"/>
      <c r="S161" s="295"/>
      <c r="V161" s="472" t="b">
        <f>IF(AND(V162=TRUE,V163=TRUE),TRUE, FALSE)</f>
        <v>0</v>
      </c>
    </row>
    <row r="162" spans="1:26" ht="53.25" customHeight="1" thickTop="1" thickBot="1" x14ac:dyDescent="0.3">
      <c r="A162" s="171" t="s">
        <v>123</v>
      </c>
      <c r="B162" s="306"/>
      <c r="C162" s="116"/>
      <c r="D162" s="101" t="s">
        <v>125</v>
      </c>
      <c r="E162" s="101" t="s">
        <v>126</v>
      </c>
      <c r="F162" s="101" t="s">
        <v>127</v>
      </c>
      <c r="G162" s="173"/>
      <c r="H162" s="311" t="s">
        <v>131</v>
      </c>
      <c r="I162" s="169" t="s">
        <v>219</v>
      </c>
      <c r="J162" s="781" t="s">
        <v>248</v>
      </c>
      <c r="K162" s="785"/>
      <c r="L162" s="785"/>
      <c r="M162" s="785"/>
      <c r="N162" s="785"/>
      <c r="O162" s="785"/>
      <c r="P162" s="785"/>
      <c r="Q162" s="785"/>
      <c r="R162" s="299"/>
      <c r="S162" s="312"/>
      <c r="T162" s="580">
        <f>1/4</f>
        <v>0.25</v>
      </c>
      <c r="U162" s="575">
        <f>T162+T163+T165+T166</f>
        <v>1</v>
      </c>
      <c r="V162" s="268" t="b">
        <v>0</v>
      </c>
      <c r="W162" s="292">
        <f>IF(V162=TRUE,$X$162,0)</f>
        <v>0</v>
      </c>
      <c r="X162" s="268">
        <v>0.25</v>
      </c>
      <c r="Y162" s="308">
        <f>SUM(W162:W166)</f>
        <v>0</v>
      </c>
      <c r="Z162" s="269">
        <f>Y162/1</f>
        <v>0</v>
      </c>
    </row>
    <row r="163" spans="1:26" ht="41.25" customHeight="1" thickTop="1" thickBot="1" x14ac:dyDescent="0.3">
      <c r="A163" s="171" t="s">
        <v>123</v>
      </c>
      <c r="B163" s="306"/>
      <c r="C163" s="116"/>
      <c r="D163" s="101" t="s">
        <v>125</v>
      </c>
      <c r="E163" s="101" t="s">
        <v>126</v>
      </c>
      <c r="F163" s="101" t="s">
        <v>127</v>
      </c>
      <c r="G163" s="173"/>
      <c r="H163" s="311" t="s">
        <v>131</v>
      </c>
      <c r="I163" s="169" t="s">
        <v>134</v>
      </c>
      <c r="J163" s="781" t="s">
        <v>249</v>
      </c>
      <c r="K163" s="785"/>
      <c r="L163" s="785"/>
      <c r="M163" s="785"/>
      <c r="N163" s="785"/>
      <c r="O163" s="785"/>
      <c r="P163" s="785"/>
      <c r="Q163" s="785"/>
      <c r="R163" s="405"/>
      <c r="S163" s="312"/>
      <c r="T163" s="580">
        <f>1/4</f>
        <v>0.25</v>
      </c>
      <c r="V163" s="268" t="b">
        <v>0</v>
      </c>
      <c r="W163" s="292">
        <f>IF(V163=TRUE,$X$162,0)</f>
        <v>0</v>
      </c>
    </row>
    <row r="164" spans="1:26" ht="41.25" customHeight="1" thickTop="1" thickBot="1" x14ac:dyDescent="0.3">
      <c r="A164" s="171" t="s">
        <v>347</v>
      </c>
      <c r="B164" s="306"/>
      <c r="C164" s="116"/>
      <c r="D164" s="116"/>
      <c r="E164" s="116"/>
      <c r="F164" s="116"/>
      <c r="G164" s="173"/>
      <c r="H164" s="311" t="s">
        <v>131</v>
      </c>
      <c r="I164" s="294" t="s">
        <v>272</v>
      </c>
      <c r="J164" s="987" t="s">
        <v>396</v>
      </c>
      <c r="K164" s="988"/>
      <c r="L164" s="988"/>
      <c r="M164" s="988"/>
      <c r="N164" s="988"/>
      <c r="O164" s="988"/>
      <c r="P164" s="988"/>
      <c r="Q164" s="988"/>
      <c r="R164" s="175"/>
      <c r="S164" s="361"/>
      <c r="V164" s="472" t="b">
        <f>IF(AND(V165=TRUE,V166=TRUE),TRUE, FALSE)</f>
        <v>0</v>
      </c>
    </row>
    <row r="165" spans="1:26" ht="41.25" customHeight="1" thickTop="1" thickBot="1" x14ac:dyDescent="0.3">
      <c r="A165" s="171" t="s">
        <v>347</v>
      </c>
      <c r="B165" s="306"/>
      <c r="C165" s="116"/>
      <c r="D165" s="101" t="s">
        <v>125</v>
      </c>
      <c r="E165" s="101" t="s">
        <v>126</v>
      </c>
      <c r="F165" s="101" t="s">
        <v>127</v>
      </c>
      <c r="G165" s="173"/>
      <c r="H165" s="311" t="s">
        <v>131</v>
      </c>
      <c r="I165" s="169" t="s">
        <v>274</v>
      </c>
      <c r="J165" s="977" t="s">
        <v>397</v>
      </c>
      <c r="K165" s="978"/>
      <c r="L165" s="978"/>
      <c r="M165" s="978"/>
      <c r="N165" s="978"/>
      <c r="O165" s="978"/>
      <c r="P165" s="978"/>
      <c r="Q165" s="978"/>
      <c r="R165" s="303"/>
      <c r="S165" s="312"/>
      <c r="T165" s="580">
        <f>1/4</f>
        <v>0.25</v>
      </c>
      <c r="V165" s="268" t="b">
        <v>0</v>
      </c>
      <c r="W165" s="292">
        <f>IF(V165=TRUE,$X$162,0)</f>
        <v>0</v>
      </c>
    </row>
    <row r="166" spans="1:26" ht="41.25" customHeight="1" thickTop="1" thickBot="1" x14ac:dyDescent="0.3">
      <c r="A166" s="171" t="s">
        <v>347</v>
      </c>
      <c r="B166" s="306"/>
      <c r="C166" s="116"/>
      <c r="D166" s="101" t="s">
        <v>125</v>
      </c>
      <c r="E166" s="101" t="s">
        <v>126</v>
      </c>
      <c r="F166" s="101" t="s">
        <v>127</v>
      </c>
      <c r="G166" s="173"/>
      <c r="H166" s="311" t="s">
        <v>131</v>
      </c>
      <c r="I166" s="169" t="s">
        <v>398</v>
      </c>
      <c r="J166" s="857" t="s">
        <v>399</v>
      </c>
      <c r="K166" s="975"/>
      <c r="L166" s="975"/>
      <c r="M166" s="975"/>
      <c r="N166" s="975"/>
      <c r="O166" s="975"/>
      <c r="P166" s="975"/>
      <c r="Q166" s="975"/>
      <c r="R166" s="304"/>
      <c r="S166" s="312"/>
      <c r="T166" s="580">
        <f>1/4</f>
        <v>0.25</v>
      </c>
      <c r="V166" s="268" t="b">
        <v>0</v>
      </c>
      <c r="W166" s="292">
        <f>IF(V166=TRUE,$X$162,0)</f>
        <v>0</v>
      </c>
    </row>
    <row r="167" spans="1:26" ht="53.25" customHeight="1" thickTop="1" thickBot="1" x14ac:dyDescent="0.3">
      <c r="A167" s="171" t="s">
        <v>425</v>
      </c>
      <c r="B167" s="306"/>
      <c r="C167" s="313"/>
      <c r="D167" s="313"/>
      <c r="E167" s="313"/>
      <c r="F167" s="313"/>
      <c r="G167" s="173"/>
      <c r="H167" s="311" t="s">
        <v>250</v>
      </c>
      <c r="I167" s="168" t="s">
        <v>321</v>
      </c>
      <c r="J167" s="706" t="s">
        <v>560</v>
      </c>
      <c r="K167" s="806"/>
      <c r="L167" s="806"/>
      <c r="M167" s="806"/>
      <c r="N167" s="806"/>
      <c r="O167" s="806"/>
      <c r="P167" s="806"/>
      <c r="Q167" s="806"/>
      <c r="R167" s="175"/>
      <c r="S167" s="295"/>
      <c r="V167" s="472" t="b">
        <f>IF(AND(V168=TRUE),TRUE, FALSE)</f>
        <v>0</v>
      </c>
    </row>
    <row r="168" spans="1:26" ht="56.25" customHeight="1" thickTop="1" thickBot="1" x14ac:dyDescent="0.3">
      <c r="A168" s="171" t="s">
        <v>425</v>
      </c>
      <c r="B168" s="306"/>
      <c r="C168" s="116"/>
      <c r="D168" s="116"/>
      <c r="E168" s="101" t="s">
        <v>126</v>
      </c>
      <c r="F168" s="101" t="s">
        <v>127</v>
      </c>
      <c r="G168" s="173"/>
      <c r="H168" s="311" t="s">
        <v>250</v>
      </c>
      <c r="I168" s="169" t="s">
        <v>429</v>
      </c>
      <c r="J168" s="783" t="s">
        <v>561</v>
      </c>
      <c r="K168" s="862"/>
      <c r="L168" s="862"/>
      <c r="M168" s="862"/>
      <c r="N168" s="862"/>
      <c r="O168" s="862"/>
      <c r="P168" s="862"/>
      <c r="Q168" s="862"/>
      <c r="R168" s="304"/>
      <c r="S168" s="312"/>
      <c r="T168" s="580">
        <v>0.5</v>
      </c>
      <c r="U168" s="575">
        <f>T168+T169</f>
        <v>1</v>
      </c>
      <c r="V168" s="268" t="b">
        <v>0</v>
      </c>
      <c r="W168" s="292">
        <f>IF(V168=TRUE,$X$168,0)</f>
        <v>0</v>
      </c>
      <c r="X168" s="268">
        <v>0.5</v>
      </c>
      <c r="Y168" s="308">
        <f>SUM(W168:W169)</f>
        <v>0</v>
      </c>
      <c r="Z168" s="269">
        <f>Y168/1</f>
        <v>0</v>
      </c>
    </row>
    <row r="169" spans="1:26" ht="51.75" customHeight="1" thickTop="1" thickBot="1" x14ac:dyDescent="0.3">
      <c r="A169" s="171" t="s">
        <v>425</v>
      </c>
      <c r="B169" s="306"/>
      <c r="C169" s="116"/>
      <c r="D169" s="116"/>
      <c r="E169" s="101" t="s">
        <v>126</v>
      </c>
      <c r="F169" s="101" t="s">
        <v>127</v>
      </c>
      <c r="G169" s="173"/>
      <c r="H169" s="311" t="s">
        <v>250</v>
      </c>
      <c r="I169" s="168" t="s">
        <v>548</v>
      </c>
      <c r="J169" s="710" t="s">
        <v>562</v>
      </c>
      <c r="K169" s="711"/>
      <c r="L169" s="711"/>
      <c r="M169" s="711"/>
      <c r="N169" s="711"/>
      <c r="O169" s="711"/>
      <c r="P169" s="711"/>
      <c r="Q169" s="711"/>
      <c r="R169" s="176"/>
      <c r="S169" s="312"/>
      <c r="T169" s="580">
        <v>0.5</v>
      </c>
      <c r="V169" s="268" t="b">
        <v>0</v>
      </c>
      <c r="W169" s="292">
        <f>IF(V169=TRUE,$X$168,0)</f>
        <v>0</v>
      </c>
    </row>
    <row r="170" spans="1:26" ht="21.75" customHeight="1" thickTop="1" x14ac:dyDescent="0.25">
      <c r="A170" s="254"/>
      <c r="B170" s="254"/>
      <c r="C170" s="263"/>
      <c r="D170" s="263"/>
      <c r="E170" s="263"/>
      <c r="F170" s="264"/>
      <c r="G170" s="173"/>
      <c r="H170" s="173"/>
      <c r="I170" s="393"/>
      <c r="J170" s="173"/>
      <c r="K170" s="173"/>
      <c r="L170" s="173"/>
      <c r="M170" s="173"/>
      <c r="N170" s="173"/>
      <c r="O170" s="173"/>
      <c r="P170" s="173"/>
      <c r="Q170" s="173"/>
      <c r="R170" s="173"/>
      <c r="S170" s="173"/>
    </row>
    <row r="171" spans="1:26" ht="22.5" customHeight="1" thickBot="1" x14ac:dyDescent="0.3">
      <c r="A171" s="306"/>
      <c r="B171" s="306"/>
      <c r="C171" s="313"/>
      <c r="D171" s="313"/>
      <c r="E171" s="313"/>
      <c r="F171" s="313"/>
      <c r="G171" s="173"/>
      <c r="H171" s="821" t="s">
        <v>117</v>
      </c>
      <c r="I171" s="822"/>
      <c r="J171" s="685" t="s">
        <v>170</v>
      </c>
      <c r="K171" s="686"/>
      <c r="L171" s="686"/>
      <c r="M171" s="686"/>
      <c r="N171" s="686"/>
      <c r="O171" s="686"/>
      <c r="P171" s="686"/>
      <c r="Q171" s="686"/>
      <c r="R171" s="686"/>
      <c r="S171" s="687"/>
      <c r="V171" s="395" t="s">
        <v>945</v>
      </c>
      <c r="W171" s="278">
        <f>(U176+U178+U183+U188)/4</f>
        <v>1</v>
      </c>
    </row>
    <row r="172" spans="1:26" ht="6.75" customHeight="1" thickTop="1" x14ac:dyDescent="0.25">
      <c r="A172" s="306"/>
      <c r="B172" s="306"/>
      <c r="C172" s="313"/>
      <c r="D172" s="313"/>
      <c r="E172" s="313"/>
      <c r="F172" s="313"/>
      <c r="G172" s="173"/>
      <c r="H172" s="314"/>
      <c r="I172" s="323"/>
      <c r="J172" s="314"/>
      <c r="K172" s="314"/>
      <c r="L172" s="314"/>
      <c r="M172" s="314"/>
      <c r="N172" s="314"/>
      <c r="O172" s="314"/>
      <c r="P172" s="314"/>
      <c r="Q172" s="314"/>
      <c r="R172" s="316"/>
      <c r="S172" s="314"/>
    </row>
    <row r="173" spans="1:26" ht="102" customHeight="1" thickBot="1" x14ac:dyDescent="0.3">
      <c r="A173" s="306"/>
      <c r="B173" s="306"/>
      <c r="C173" s="313"/>
      <c r="D173" s="313"/>
      <c r="E173" s="313"/>
      <c r="F173" s="313"/>
      <c r="G173" s="173"/>
      <c r="H173" s="823" t="s">
        <v>171</v>
      </c>
      <c r="I173" s="823"/>
      <c r="J173" s="823"/>
      <c r="K173" s="823"/>
      <c r="L173" s="823"/>
      <c r="M173" s="823"/>
      <c r="N173" s="823"/>
      <c r="O173" s="823"/>
      <c r="P173" s="823"/>
      <c r="Q173" s="823"/>
      <c r="R173" s="823"/>
      <c r="S173" s="824"/>
    </row>
    <row r="174" spans="1:26" ht="7.5" customHeight="1" thickTop="1" x14ac:dyDescent="0.25">
      <c r="A174" s="306"/>
      <c r="B174" s="306"/>
      <c r="C174" s="313"/>
      <c r="D174" s="313"/>
      <c r="E174" s="313"/>
      <c r="F174" s="313"/>
      <c r="G174" s="173"/>
      <c r="H174" s="173"/>
      <c r="I174" s="400"/>
      <c r="J174" s="173"/>
      <c r="K174" s="173"/>
      <c r="L174" s="173"/>
      <c r="M174" s="173"/>
      <c r="N174" s="173"/>
      <c r="O174" s="173"/>
      <c r="P174" s="173"/>
      <c r="Q174" s="173"/>
      <c r="R174" s="173"/>
      <c r="S174" s="173"/>
    </row>
    <row r="175" spans="1:26" ht="41.25" customHeight="1" thickBot="1" x14ac:dyDescent="0.3">
      <c r="A175" s="306"/>
      <c r="B175" s="306"/>
      <c r="C175" s="313"/>
      <c r="D175" s="317"/>
      <c r="E175" s="317"/>
      <c r="F175" s="317"/>
      <c r="G175" s="173"/>
      <c r="H175" s="281" t="s">
        <v>120</v>
      </c>
      <c r="I175" s="297" t="s">
        <v>946</v>
      </c>
      <c r="J175" s="281" t="s">
        <v>121</v>
      </c>
      <c r="K175" s="401"/>
      <c r="L175" s="401"/>
      <c r="M175" s="401"/>
      <c r="N175" s="401"/>
      <c r="O175" s="401"/>
      <c r="P175" s="401"/>
      <c r="Q175" s="401"/>
      <c r="R175" s="177"/>
      <c r="S175" s="281" t="s">
        <v>122</v>
      </c>
      <c r="V175" s="284" t="s">
        <v>825</v>
      </c>
      <c r="W175" s="285" t="s">
        <v>826</v>
      </c>
      <c r="X175" s="285" t="s">
        <v>827</v>
      </c>
      <c r="Y175" s="309" t="s">
        <v>834</v>
      </c>
      <c r="Z175" s="310" t="s">
        <v>863</v>
      </c>
    </row>
    <row r="176" spans="1:26" ht="53.25" customHeight="1" thickTop="1" thickBot="1" x14ac:dyDescent="0.3">
      <c r="A176" s="171" t="s">
        <v>123</v>
      </c>
      <c r="B176" s="306"/>
      <c r="C176" s="101" t="s">
        <v>124</v>
      </c>
      <c r="D176" s="101" t="s">
        <v>125</v>
      </c>
      <c r="E176" s="101" t="s">
        <v>126</v>
      </c>
      <c r="F176" s="101" t="s">
        <v>127</v>
      </c>
      <c r="G176" s="173"/>
      <c r="H176" s="311" t="s">
        <v>128</v>
      </c>
      <c r="I176" s="168" t="s">
        <v>136</v>
      </c>
      <c r="J176" s="830" t="s">
        <v>949</v>
      </c>
      <c r="K176" s="979"/>
      <c r="L176" s="979"/>
      <c r="M176" s="979"/>
      <c r="N176" s="979"/>
      <c r="O176" s="979"/>
      <c r="P176" s="979"/>
      <c r="Q176" s="979"/>
      <c r="R176" s="290"/>
      <c r="S176" s="312"/>
      <c r="T176" s="580">
        <v>1</v>
      </c>
      <c r="U176" s="575">
        <f>T176</f>
        <v>1</v>
      </c>
      <c r="V176" s="268" t="b">
        <v>0</v>
      </c>
      <c r="W176" s="292">
        <f>IF(V176=TRUE,$X$176,0)</f>
        <v>0</v>
      </c>
      <c r="X176" s="268">
        <v>1</v>
      </c>
      <c r="Y176" s="308">
        <f>SUM(W176)</f>
        <v>0</v>
      </c>
      <c r="Z176" s="269">
        <f>Y176/1</f>
        <v>0</v>
      </c>
    </row>
    <row r="177" spans="1:26" ht="41.25" customHeight="1" thickTop="1" thickBot="1" x14ac:dyDescent="0.3">
      <c r="A177" s="171" t="s">
        <v>123</v>
      </c>
      <c r="B177" s="306"/>
      <c r="C177" s="317"/>
      <c r="D177" s="313"/>
      <c r="E177" s="313"/>
      <c r="F177" s="313"/>
      <c r="G177" s="173"/>
      <c r="H177" s="311" t="s">
        <v>131</v>
      </c>
      <c r="I177" s="168" t="s">
        <v>138</v>
      </c>
      <c r="J177" s="706" t="s">
        <v>172</v>
      </c>
      <c r="K177" s="806"/>
      <c r="L177" s="806"/>
      <c r="M177" s="806"/>
      <c r="N177" s="806"/>
      <c r="O177" s="806"/>
      <c r="P177" s="806"/>
      <c r="Q177" s="806"/>
      <c r="R177" s="175"/>
      <c r="S177" s="258"/>
      <c r="V177" s="472" t="b">
        <f>IF(AND(V178=TRUE,V179=TRUE),TRUE, FALSE)</f>
        <v>0</v>
      </c>
    </row>
    <row r="178" spans="1:26" ht="41.25" customHeight="1" thickTop="1" thickBot="1" x14ac:dyDescent="0.3">
      <c r="A178" s="171" t="s">
        <v>123</v>
      </c>
      <c r="B178" s="306"/>
      <c r="C178" s="101" t="s">
        <v>124</v>
      </c>
      <c r="D178" s="101" t="s">
        <v>125</v>
      </c>
      <c r="E178" s="101" t="s">
        <v>126</v>
      </c>
      <c r="F178" s="101" t="s">
        <v>127</v>
      </c>
      <c r="G178" s="173"/>
      <c r="H178" s="311" t="s">
        <v>131</v>
      </c>
      <c r="I178" s="169" t="s">
        <v>173</v>
      </c>
      <c r="J178" s="781" t="s">
        <v>174</v>
      </c>
      <c r="K178" s="785"/>
      <c r="L178" s="785"/>
      <c r="M178" s="785"/>
      <c r="N178" s="785"/>
      <c r="O178" s="785"/>
      <c r="P178" s="785"/>
      <c r="Q178" s="785"/>
      <c r="R178" s="177"/>
      <c r="S178" s="312"/>
      <c r="T178" s="580">
        <f>1/3</f>
        <v>0.33333333333333331</v>
      </c>
      <c r="U178" s="575">
        <f>T178+T179+T181</f>
        <v>1</v>
      </c>
      <c r="V178" s="268" t="b">
        <v>0</v>
      </c>
      <c r="W178" s="292">
        <f>IF(V178=TRUE,$X$178,0)</f>
        <v>0</v>
      </c>
      <c r="X178" s="305">
        <f>1/3</f>
        <v>0.33333333333333331</v>
      </c>
      <c r="Y178" s="308">
        <f>SUM(W178:W181)</f>
        <v>0</v>
      </c>
      <c r="Z178" s="269">
        <f>Y178/1</f>
        <v>0</v>
      </c>
    </row>
    <row r="179" spans="1:26" ht="71.25" customHeight="1" thickTop="1" thickBot="1" x14ac:dyDescent="0.3">
      <c r="A179" s="171" t="s">
        <v>123</v>
      </c>
      <c r="B179" s="306"/>
      <c r="C179" s="101" t="s">
        <v>124</v>
      </c>
      <c r="D179" s="101" t="s">
        <v>125</v>
      </c>
      <c r="E179" s="101" t="s">
        <v>126</v>
      </c>
      <c r="F179" s="101" t="s">
        <v>127</v>
      </c>
      <c r="G179" s="173"/>
      <c r="H179" s="311" t="s">
        <v>131</v>
      </c>
      <c r="I179" s="169" t="s">
        <v>140</v>
      </c>
      <c r="J179" s="783" t="s">
        <v>175</v>
      </c>
      <c r="K179" s="862"/>
      <c r="L179" s="862"/>
      <c r="M179" s="862"/>
      <c r="N179" s="862"/>
      <c r="O179" s="862"/>
      <c r="P179" s="862"/>
      <c r="Q179" s="862"/>
      <c r="R179" s="304"/>
      <c r="S179" s="312"/>
      <c r="T179" s="580">
        <f>1/3</f>
        <v>0.33333333333333331</v>
      </c>
      <c r="V179" s="268" t="b">
        <v>0</v>
      </c>
      <c r="W179" s="292">
        <f>IF(V179=TRUE,$X$178,0)</f>
        <v>0</v>
      </c>
    </row>
    <row r="180" spans="1:26" ht="56.25" customHeight="1" thickTop="1" thickBot="1" x14ac:dyDescent="0.3">
      <c r="A180" s="171" t="s">
        <v>347</v>
      </c>
      <c r="B180" s="306"/>
      <c r="C180" s="116"/>
      <c r="D180" s="317"/>
      <c r="E180" s="116"/>
      <c r="F180" s="116"/>
      <c r="G180" s="173"/>
      <c r="H180" s="311" t="s">
        <v>131</v>
      </c>
      <c r="I180" s="294" t="s">
        <v>275</v>
      </c>
      <c r="J180" s="987" t="s">
        <v>273</v>
      </c>
      <c r="K180" s="988"/>
      <c r="L180" s="988"/>
      <c r="M180" s="988"/>
      <c r="N180" s="988"/>
      <c r="O180" s="988"/>
      <c r="P180" s="988"/>
      <c r="Q180" s="988"/>
      <c r="R180" s="175"/>
      <c r="S180" s="407"/>
      <c r="V180" s="472" t="b">
        <f>IF(AND(V181=TRUE),TRUE, FALSE)</f>
        <v>0</v>
      </c>
    </row>
    <row r="181" spans="1:26" ht="56.25" customHeight="1" thickTop="1" thickBot="1" x14ac:dyDescent="0.3">
      <c r="A181" s="171" t="s">
        <v>347</v>
      </c>
      <c r="B181" s="306"/>
      <c r="C181" s="116"/>
      <c r="D181" s="116"/>
      <c r="E181" s="101" t="s">
        <v>126</v>
      </c>
      <c r="F181" s="101" t="s">
        <v>127</v>
      </c>
      <c r="G181" s="173"/>
      <c r="H181" s="311" t="s">
        <v>131</v>
      </c>
      <c r="I181" s="169" t="s">
        <v>405</v>
      </c>
      <c r="J181" s="857" t="s">
        <v>406</v>
      </c>
      <c r="K181" s="975"/>
      <c r="L181" s="975"/>
      <c r="M181" s="975"/>
      <c r="N181" s="975"/>
      <c r="O181" s="975"/>
      <c r="P181" s="975"/>
      <c r="Q181" s="975"/>
      <c r="R181" s="304"/>
      <c r="S181" s="312"/>
      <c r="T181" s="580">
        <f>1/3</f>
        <v>0.33333333333333331</v>
      </c>
      <c r="V181" s="268" t="b">
        <v>0</v>
      </c>
      <c r="W181" s="292">
        <f>IF(V181=TRUE,$X$178,0)</f>
        <v>0</v>
      </c>
    </row>
    <row r="182" spans="1:26" ht="55.5" customHeight="1" thickTop="1" thickBot="1" x14ac:dyDescent="0.3">
      <c r="A182" s="171" t="s">
        <v>123</v>
      </c>
      <c r="B182" s="306"/>
      <c r="C182" s="313"/>
      <c r="D182" s="313"/>
      <c r="E182" s="313"/>
      <c r="F182" s="313"/>
      <c r="G182" s="173"/>
      <c r="H182" s="311" t="s">
        <v>250</v>
      </c>
      <c r="I182" s="168" t="s">
        <v>251</v>
      </c>
      <c r="J182" s="859" t="s">
        <v>252</v>
      </c>
      <c r="K182" s="801"/>
      <c r="L182" s="801"/>
      <c r="M182" s="801"/>
      <c r="N182" s="801"/>
      <c r="O182" s="801"/>
      <c r="P182" s="801"/>
      <c r="Q182" s="801"/>
      <c r="R182" s="175"/>
      <c r="S182" s="295"/>
      <c r="V182" s="472" t="b">
        <f>IF(AND(V183=TRUE,V184=TRUE, V185=TRUE),TRUE,FALSE)</f>
        <v>0</v>
      </c>
    </row>
    <row r="183" spans="1:26" ht="52.5" customHeight="1" thickTop="1" thickBot="1" x14ac:dyDescent="0.3">
      <c r="A183" s="171" t="s">
        <v>123</v>
      </c>
      <c r="B183" s="306"/>
      <c r="C183" s="116"/>
      <c r="D183" s="101" t="s">
        <v>125</v>
      </c>
      <c r="E183" s="101" t="s">
        <v>126</v>
      </c>
      <c r="F183" s="101" t="s">
        <v>127</v>
      </c>
      <c r="G183" s="173"/>
      <c r="H183" s="311" t="s">
        <v>250</v>
      </c>
      <c r="I183" s="169" t="s">
        <v>253</v>
      </c>
      <c r="J183" s="781" t="s">
        <v>254</v>
      </c>
      <c r="K183" s="785"/>
      <c r="L183" s="785"/>
      <c r="M183" s="785"/>
      <c r="N183" s="785"/>
      <c r="O183" s="785"/>
      <c r="P183" s="785"/>
      <c r="Q183" s="785"/>
      <c r="R183" s="303"/>
      <c r="S183" s="312"/>
      <c r="T183" s="580">
        <f>1/4</f>
        <v>0.25</v>
      </c>
      <c r="U183" s="575">
        <f>T183+T184+T185+T186</f>
        <v>1</v>
      </c>
      <c r="V183" s="268" t="b">
        <v>0</v>
      </c>
      <c r="W183" s="292">
        <f>IF(V183=TRUE,$X$183,0)</f>
        <v>0</v>
      </c>
      <c r="X183" s="268">
        <v>0.25</v>
      </c>
      <c r="Y183" s="308">
        <f>SUM(W183:W186)</f>
        <v>0</v>
      </c>
      <c r="Z183" s="269">
        <f>Y183/1</f>
        <v>0</v>
      </c>
    </row>
    <row r="184" spans="1:26" ht="41.25" customHeight="1" thickTop="1" thickBot="1" x14ac:dyDescent="0.3">
      <c r="A184" s="171" t="s">
        <v>123</v>
      </c>
      <c r="B184" s="306"/>
      <c r="C184" s="116"/>
      <c r="D184" s="116"/>
      <c r="E184" s="101" t="s">
        <v>126</v>
      </c>
      <c r="F184" s="101" t="s">
        <v>127</v>
      </c>
      <c r="G184" s="173"/>
      <c r="H184" s="311" t="s">
        <v>250</v>
      </c>
      <c r="I184" s="169" t="s">
        <v>303</v>
      </c>
      <c r="J184" s="781" t="s">
        <v>304</v>
      </c>
      <c r="K184" s="785"/>
      <c r="L184" s="785"/>
      <c r="M184" s="785"/>
      <c r="N184" s="785"/>
      <c r="O184" s="785"/>
      <c r="P184" s="785"/>
      <c r="Q184" s="785"/>
      <c r="R184" s="303"/>
      <c r="S184" s="312"/>
      <c r="T184" s="580">
        <f>1/4</f>
        <v>0.25</v>
      </c>
      <c r="V184" s="268" t="b">
        <v>0</v>
      </c>
      <c r="W184" s="292">
        <f>IF(V184=TRUE,$X$183,0)</f>
        <v>0</v>
      </c>
    </row>
    <row r="185" spans="1:26" ht="55.5" customHeight="1" thickTop="1" thickBot="1" x14ac:dyDescent="0.3">
      <c r="A185" s="171" t="s">
        <v>123</v>
      </c>
      <c r="B185" s="306"/>
      <c r="C185" s="116"/>
      <c r="D185" s="101" t="s">
        <v>125</v>
      </c>
      <c r="E185" s="101" t="s">
        <v>126</v>
      </c>
      <c r="F185" s="101" t="s">
        <v>127</v>
      </c>
      <c r="G185" s="173"/>
      <c r="H185" s="311" t="s">
        <v>250</v>
      </c>
      <c r="I185" s="169" t="s">
        <v>255</v>
      </c>
      <c r="J185" s="783" t="s">
        <v>256</v>
      </c>
      <c r="K185" s="862"/>
      <c r="L185" s="862"/>
      <c r="M185" s="862"/>
      <c r="N185" s="862"/>
      <c r="O185" s="862"/>
      <c r="P185" s="862"/>
      <c r="Q185" s="862"/>
      <c r="R185" s="304"/>
      <c r="S185" s="312"/>
      <c r="T185" s="580">
        <f>1/4</f>
        <v>0.25</v>
      </c>
      <c r="V185" s="268" t="b">
        <v>0</v>
      </c>
      <c r="W185" s="292">
        <f>IF(V185=TRUE,$X$183,0)</f>
        <v>0</v>
      </c>
    </row>
    <row r="186" spans="1:26" ht="55.5" customHeight="1" thickTop="1" thickBot="1" x14ac:dyDescent="0.3">
      <c r="A186" s="171" t="s">
        <v>425</v>
      </c>
      <c r="B186" s="306"/>
      <c r="C186" s="116"/>
      <c r="D186" s="116"/>
      <c r="E186" s="101" t="s">
        <v>126</v>
      </c>
      <c r="F186" s="101" t="s">
        <v>127</v>
      </c>
      <c r="G186" s="173"/>
      <c r="H186" s="311" t="s">
        <v>250</v>
      </c>
      <c r="I186" s="168" t="s">
        <v>550</v>
      </c>
      <c r="J186" s="710" t="s">
        <v>563</v>
      </c>
      <c r="K186" s="711"/>
      <c r="L186" s="711"/>
      <c r="M186" s="711"/>
      <c r="N186" s="711"/>
      <c r="O186" s="711"/>
      <c r="P186" s="711"/>
      <c r="Q186" s="711"/>
      <c r="R186" s="176"/>
      <c r="S186" s="312"/>
      <c r="T186" s="580">
        <f>1/4</f>
        <v>0.25</v>
      </c>
      <c r="V186" s="268" t="b">
        <v>0</v>
      </c>
      <c r="W186" s="292">
        <f>IF(V186=TRUE,$X$183,0)</f>
        <v>0</v>
      </c>
    </row>
    <row r="187" spans="1:26" ht="41.25" customHeight="1" thickTop="1" thickBot="1" x14ac:dyDescent="0.3">
      <c r="A187" s="171" t="s">
        <v>123</v>
      </c>
      <c r="B187" s="306"/>
      <c r="C187" s="313"/>
      <c r="D187" s="313"/>
      <c r="E187" s="313"/>
      <c r="F187" s="313"/>
      <c r="G187" s="173"/>
      <c r="H187" s="311" t="s">
        <v>160</v>
      </c>
      <c r="I187" s="294" t="s">
        <v>278</v>
      </c>
      <c r="J187" s="706" t="s">
        <v>340</v>
      </c>
      <c r="K187" s="806"/>
      <c r="L187" s="806"/>
      <c r="M187" s="806"/>
      <c r="N187" s="806"/>
      <c r="O187" s="806"/>
      <c r="P187" s="806"/>
      <c r="Q187" s="806"/>
      <c r="R187" s="175"/>
      <c r="S187" s="258"/>
      <c r="V187" s="472" t="b">
        <f>IF(AND(V188=TRUE,V189=TRUE, V190=TRUE),TRUE,FALSE)</f>
        <v>0</v>
      </c>
    </row>
    <row r="188" spans="1:26" ht="93" customHeight="1" thickTop="1" thickBot="1" x14ac:dyDescent="0.3">
      <c r="A188" s="171" t="s">
        <v>425</v>
      </c>
      <c r="B188" s="306"/>
      <c r="C188" s="116"/>
      <c r="D188" s="101" t="s">
        <v>125</v>
      </c>
      <c r="E188" s="101" t="s">
        <v>126</v>
      </c>
      <c r="F188" s="101" t="s">
        <v>127</v>
      </c>
      <c r="G188" s="173"/>
      <c r="H188" s="311" t="s">
        <v>160</v>
      </c>
      <c r="I188" s="398" t="s">
        <v>502</v>
      </c>
      <c r="J188" s="781" t="s">
        <v>1137</v>
      </c>
      <c r="K188" s="785"/>
      <c r="L188" s="785"/>
      <c r="M188" s="785"/>
      <c r="N188" s="785"/>
      <c r="O188" s="785"/>
      <c r="P188" s="785"/>
      <c r="Q188" s="785"/>
      <c r="R188" s="177"/>
      <c r="S188" s="312"/>
      <c r="T188" s="580">
        <f>1/3</f>
        <v>0.33333333333333331</v>
      </c>
      <c r="U188" s="575">
        <f>T188+T189+T190</f>
        <v>1</v>
      </c>
      <c r="V188" s="268" t="b">
        <v>0</v>
      </c>
      <c r="W188" s="292">
        <f>IF(V188=TRUE,$X$188,0)</f>
        <v>0</v>
      </c>
      <c r="X188" s="305">
        <f>1/3</f>
        <v>0.33333333333333331</v>
      </c>
      <c r="Y188" s="308">
        <f>SUM(W188:W191)</f>
        <v>0</v>
      </c>
      <c r="Z188" s="269">
        <f>Y188/1</f>
        <v>0</v>
      </c>
    </row>
    <row r="189" spans="1:26" ht="51.75" customHeight="1" thickTop="1" thickBot="1" x14ac:dyDescent="0.3">
      <c r="A189" s="171" t="s">
        <v>123</v>
      </c>
      <c r="B189" s="306"/>
      <c r="C189" s="116"/>
      <c r="D189" s="116"/>
      <c r="E189" s="116"/>
      <c r="F189" s="101" t="s">
        <v>127</v>
      </c>
      <c r="G189" s="173"/>
      <c r="H189" s="311" t="s">
        <v>160</v>
      </c>
      <c r="I189" s="398" t="s">
        <v>341</v>
      </c>
      <c r="J189" s="781" t="s">
        <v>342</v>
      </c>
      <c r="K189" s="785"/>
      <c r="L189" s="785"/>
      <c r="M189" s="785"/>
      <c r="N189" s="785"/>
      <c r="O189" s="785"/>
      <c r="P189" s="785"/>
      <c r="Q189" s="785"/>
      <c r="R189" s="303"/>
      <c r="S189" s="312"/>
      <c r="T189" s="580">
        <f>1/3</f>
        <v>0.33333333333333331</v>
      </c>
      <c r="V189" s="268" t="b">
        <v>0</v>
      </c>
      <c r="W189" s="292">
        <f>IF(V189=TRUE,$X$188,0)</f>
        <v>0</v>
      </c>
    </row>
    <row r="190" spans="1:26" ht="51.75" customHeight="1" thickTop="1" thickBot="1" x14ac:dyDescent="0.3">
      <c r="A190" s="171" t="s">
        <v>425</v>
      </c>
      <c r="B190" s="306"/>
      <c r="C190" s="116"/>
      <c r="D190" s="101" t="s">
        <v>125</v>
      </c>
      <c r="E190" s="101" t="s">
        <v>126</v>
      </c>
      <c r="F190" s="101" t="s">
        <v>127</v>
      </c>
      <c r="G190" s="173"/>
      <c r="H190" s="311" t="s">
        <v>160</v>
      </c>
      <c r="I190" s="398" t="s">
        <v>504</v>
      </c>
      <c r="J190" s="783" t="s">
        <v>505</v>
      </c>
      <c r="K190" s="862"/>
      <c r="L190" s="862"/>
      <c r="M190" s="862"/>
      <c r="N190" s="862"/>
      <c r="O190" s="862"/>
      <c r="P190" s="862"/>
      <c r="Q190" s="862"/>
      <c r="R190" s="304"/>
      <c r="S190" s="312"/>
      <c r="T190" s="580">
        <f>1/3</f>
        <v>0.33333333333333331</v>
      </c>
      <c r="V190" s="268" t="b">
        <v>0</v>
      </c>
      <c r="W190" s="292">
        <f>IF(V190=TRUE,$X$188,0)</f>
        <v>0</v>
      </c>
    </row>
    <row r="191" spans="1:26" ht="22.5" customHeight="1" thickTop="1" x14ac:dyDescent="0.25"/>
    <row r="192" spans="1:26" ht="22.5" customHeight="1" x14ac:dyDescent="0.25">
      <c r="A192" s="254"/>
      <c r="B192" s="254"/>
      <c r="C192" s="263"/>
      <c r="D192" s="263"/>
      <c r="E192" s="263"/>
      <c r="F192" s="264"/>
      <c r="G192" s="173"/>
      <c r="H192" s="173"/>
      <c r="I192" s="393"/>
      <c r="J192" s="173"/>
      <c r="K192" s="173"/>
      <c r="L192" s="173"/>
      <c r="M192" s="173"/>
      <c r="N192" s="173"/>
      <c r="O192" s="173"/>
      <c r="P192" s="173"/>
      <c r="Q192" s="173"/>
      <c r="R192" s="173"/>
      <c r="S192" s="173"/>
    </row>
    <row r="193" spans="1:26" ht="22.5" customHeight="1" thickBot="1" x14ac:dyDescent="0.3">
      <c r="A193" s="306"/>
      <c r="B193" s="306"/>
      <c r="C193" s="313"/>
      <c r="D193" s="313"/>
      <c r="E193" s="313"/>
      <c r="F193" s="313"/>
      <c r="G193" s="173"/>
      <c r="H193" s="863" t="s">
        <v>176</v>
      </c>
      <c r="I193" s="863"/>
      <c r="J193" s="863"/>
      <c r="K193" s="863"/>
      <c r="L193" s="863"/>
      <c r="M193" s="863"/>
      <c r="N193" s="863"/>
      <c r="O193" s="863"/>
      <c r="P193" s="863"/>
      <c r="Q193" s="863"/>
      <c r="R193" s="863"/>
      <c r="S193" s="864"/>
    </row>
    <row r="194" spans="1:26" ht="7.5" customHeight="1" thickTop="1" x14ac:dyDescent="0.25">
      <c r="A194" s="306"/>
      <c r="B194" s="306"/>
      <c r="C194" s="313"/>
      <c r="D194" s="313"/>
      <c r="E194" s="313"/>
      <c r="F194" s="313"/>
      <c r="G194" s="173"/>
      <c r="H194" s="314"/>
      <c r="I194" s="306"/>
      <c r="J194" s="314"/>
      <c r="K194" s="314"/>
      <c r="L194" s="314"/>
      <c r="M194" s="314"/>
      <c r="N194" s="314"/>
      <c r="O194" s="314"/>
      <c r="P194" s="314"/>
      <c r="Q194" s="314"/>
      <c r="R194" s="316"/>
      <c r="S194" s="314"/>
    </row>
    <row r="195" spans="1:26" ht="108" customHeight="1" thickBot="1" x14ac:dyDescent="0.3">
      <c r="A195" s="306"/>
      <c r="B195" s="306"/>
      <c r="C195" s="313"/>
      <c r="D195" s="313"/>
      <c r="E195" s="313"/>
      <c r="F195" s="313"/>
      <c r="G195" s="173"/>
      <c r="H195" s="819" t="s">
        <v>177</v>
      </c>
      <c r="I195" s="819"/>
      <c r="J195" s="819"/>
      <c r="K195" s="819"/>
      <c r="L195" s="819"/>
      <c r="M195" s="819"/>
      <c r="N195" s="819"/>
      <c r="O195" s="819"/>
      <c r="P195" s="819"/>
      <c r="Q195" s="819"/>
      <c r="R195" s="819"/>
      <c r="S195" s="820"/>
    </row>
    <row r="196" spans="1:26" ht="7.5" customHeight="1" thickTop="1" x14ac:dyDescent="0.25">
      <c r="A196" s="306"/>
      <c r="B196" s="306"/>
      <c r="C196" s="313"/>
      <c r="D196" s="313"/>
      <c r="E196" s="313"/>
      <c r="F196" s="313"/>
      <c r="G196" s="173"/>
      <c r="H196" s="320"/>
      <c r="I196" s="408"/>
      <c r="J196" s="320"/>
      <c r="K196" s="320"/>
      <c r="L196" s="320"/>
      <c r="M196" s="320"/>
      <c r="N196" s="320"/>
      <c r="O196" s="320"/>
      <c r="P196" s="320"/>
      <c r="Q196" s="320"/>
      <c r="R196" s="320"/>
      <c r="S196" s="320"/>
    </row>
    <row r="197" spans="1:26" ht="22.5" customHeight="1" thickBot="1" x14ac:dyDescent="0.3">
      <c r="A197" s="306"/>
      <c r="B197" s="306"/>
      <c r="C197" s="313"/>
      <c r="D197" s="313"/>
      <c r="E197" s="313"/>
      <c r="F197" s="313"/>
      <c r="G197" s="173"/>
      <c r="H197" s="821" t="s">
        <v>117</v>
      </c>
      <c r="I197" s="822"/>
      <c r="J197" s="685" t="s">
        <v>178</v>
      </c>
      <c r="K197" s="686"/>
      <c r="L197" s="686"/>
      <c r="M197" s="686"/>
      <c r="N197" s="686"/>
      <c r="O197" s="686"/>
      <c r="P197" s="686"/>
      <c r="Q197" s="686"/>
      <c r="R197" s="686"/>
      <c r="S197" s="687"/>
      <c r="V197" s="395" t="s">
        <v>945</v>
      </c>
      <c r="W197" s="278">
        <f>(U202+U204+U207+U214)/4</f>
        <v>1</v>
      </c>
    </row>
    <row r="198" spans="1:26" ht="7.5" customHeight="1" thickTop="1" x14ac:dyDescent="0.25">
      <c r="A198" s="306"/>
      <c r="B198" s="306"/>
      <c r="C198" s="313"/>
      <c r="D198" s="313"/>
      <c r="E198" s="313"/>
      <c r="F198" s="313"/>
      <c r="G198" s="173"/>
      <c r="H198" s="314"/>
      <c r="I198" s="306"/>
      <c r="J198" s="314"/>
      <c r="K198" s="314"/>
      <c r="L198" s="314"/>
      <c r="M198" s="314"/>
      <c r="N198" s="314"/>
      <c r="O198" s="314"/>
      <c r="P198" s="314"/>
      <c r="Q198" s="314"/>
      <c r="R198" s="316"/>
      <c r="S198" s="314"/>
    </row>
    <row r="199" spans="1:26" ht="123.75" customHeight="1" thickBot="1" x14ac:dyDescent="0.3">
      <c r="A199" s="306"/>
      <c r="B199" s="306"/>
      <c r="C199" s="313"/>
      <c r="D199" s="313"/>
      <c r="E199" s="313"/>
      <c r="F199" s="313"/>
      <c r="G199" s="173"/>
      <c r="H199" s="823" t="s">
        <v>179</v>
      </c>
      <c r="I199" s="823"/>
      <c r="J199" s="823"/>
      <c r="K199" s="823"/>
      <c r="L199" s="823"/>
      <c r="M199" s="823"/>
      <c r="N199" s="823"/>
      <c r="O199" s="823"/>
      <c r="P199" s="823"/>
      <c r="Q199" s="823"/>
      <c r="R199" s="823"/>
      <c r="S199" s="824"/>
    </row>
    <row r="200" spans="1:26" ht="7.5" customHeight="1" thickTop="1" x14ac:dyDescent="0.25">
      <c r="A200" s="306"/>
      <c r="B200" s="306"/>
      <c r="C200" s="313"/>
      <c r="D200" s="313"/>
      <c r="E200" s="313"/>
      <c r="F200" s="313"/>
      <c r="G200" s="173"/>
      <c r="H200" s="173"/>
      <c r="I200" s="400"/>
      <c r="J200" s="173"/>
      <c r="K200" s="173"/>
      <c r="L200" s="173"/>
      <c r="M200" s="173"/>
      <c r="N200" s="173"/>
      <c r="O200" s="173"/>
      <c r="P200" s="173"/>
      <c r="Q200" s="173"/>
      <c r="R200" s="173"/>
      <c r="S200" s="173"/>
    </row>
    <row r="201" spans="1:26" ht="41.25" customHeight="1" thickBot="1" x14ac:dyDescent="0.3">
      <c r="A201" s="306"/>
      <c r="B201" s="306"/>
      <c r="C201" s="313"/>
      <c r="D201" s="313"/>
      <c r="E201" s="313"/>
      <c r="F201" s="313"/>
      <c r="G201" s="173"/>
      <c r="H201" s="281" t="s">
        <v>120</v>
      </c>
      <c r="I201" s="297" t="s">
        <v>946</v>
      </c>
      <c r="J201" s="281" t="s">
        <v>121</v>
      </c>
      <c r="K201" s="401"/>
      <c r="L201" s="401"/>
      <c r="M201" s="401"/>
      <c r="N201" s="401"/>
      <c r="O201" s="401"/>
      <c r="P201" s="401"/>
      <c r="Q201" s="401"/>
      <c r="R201" s="177"/>
      <c r="S201" s="281" t="s">
        <v>122</v>
      </c>
      <c r="V201" s="284" t="s">
        <v>825</v>
      </c>
      <c r="W201" s="285" t="s">
        <v>826</v>
      </c>
      <c r="X201" s="285" t="s">
        <v>827</v>
      </c>
      <c r="Y201" s="309" t="s">
        <v>835</v>
      </c>
      <c r="Z201" s="310" t="s">
        <v>863</v>
      </c>
    </row>
    <row r="202" spans="1:26" ht="54.75" customHeight="1" thickTop="1" thickBot="1" x14ac:dyDescent="0.3">
      <c r="A202" s="171" t="s">
        <v>123</v>
      </c>
      <c r="B202" s="306"/>
      <c r="C202" s="101" t="s">
        <v>124</v>
      </c>
      <c r="D202" s="101" t="s">
        <v>125</v>
      </c>
      <c r="E202" s="101" t="s">
        <v>126</v>
      </c>
      <c r="F202" s="101" t="s">
        <v>127</v>
      </c>
      <c r="G202" s="173"/>
      <c r="H202" s="311" t="s">
        <v>128</v>
      </c>
      <c r="I202" s="168" t="s">
        <v>158</v>
      </c>
      <c r="J202" s="830" t="s">
        <v>180</v>
      </c>
      <c r="K202" s="979"/>
      <c r="L202" s="979"/>
      <c r="M202" s="979"/>
      <c r="N202" s="979"/>
      <c r="O202" s="979"/>
      <c r="P202" s="979"/>
      <c r="Q202" s="979"/>
      <c r="R202" s="290"/>
      <c r="S202" s="312"/>
      <c r="T202" s="580">
        <v>1</v>
      </c>
      <c r="U202" s="575">
        <f>T202</f>
        <v>1</v>
      </c>
      <c r="V202" s="268" t="b">
        <v>0</v>
      </c>
      <c r="W202" s="292">
        <f>IF(V202=TRUE,$X$202,0)</f>
        <v>0</v>
      </c>
      <c r="X202" s="268">
        <v>1</v>
      </c>
      <c r="Y202" s="308">
        <f>SUM(W202)</f>
        <v>0</v>
      </c>
      <c r="Z202" s="269">
        <f>Y202/1</f>
        <v>0</v>
      </c>
    </row>
    <row r="203" spans="1:26" ht="41.25" customHeight="1" thickTop="1" thickBot="1" x14ac:dyDescent="0.3">
      <c r="A203" s="171" t="s">
        <v>123</v>
      </c>
      <c r="B203" s="306"/>
      <c r="C203" s="313"/>
      <c r="D203" s="313"/>
      <c r="E203" s="313"/>
      <c r="F203" s="313"/>
      <c r="G203" s="173"/>
      <c r="H203" s="311" t="s">
        <v>131</v>
      </c>
      <c r="I203" s="168" t="s">
        <v>257</v>
      </c>
      <c r="J203" s="706" t="s">
        <v>258</v>
      </c>
      <c r="K203" s="806"/>
      <c r="L203" s="806"/>
      <c r="M203" s="806"/>
      <c r="N203" s="806"/>
      <c r="O203" s="806"/>
      <c r="P203" s="806"/>
      <c r="Q203" s="806"/>
      <c r="R203" s="175"/>
      <c r="S203" s="295"/>
      <c r="V203" s="472" t="b">
        <f>IF(AND(V204=TRUE),TRUE,FALSE)</f>
        <v>0</v>
      </c>
    </row>
    <row r="204" spans="1:26" ht="41.25" customHeight="1" thickTop="1" thickBot="1" x14ac:dyDescent="0.3">
      <c r="A204" s="171" t="s">
        <v>123</v>
      </c>
      <c r="B204" s="306"/>
      <c r="C204" s="116"/>
      <c r="D204" s="101" t="s">
        <v>125</v>
      </c>
      <c r="E204" s="101" t="s">
        <v>126</v>
      </c>
      <c r="F204" s="101" t="s">
        <v>127</v>
      </c>
      <c r="G204" s="173"/>
      <c r="H204" s="311" t="s">
        <v>131</v>
      </c>
      <c r="I204" s="169" t="s">
        <v>259</v>
      </c>
      <c r="J204" s="857" t="s">
        <v>260</v>
      </c>
      <c r="K204" s="975"/>
      <c r="L204" s="975"/>
      <c r="M204" s="975"/>
      <c r="N204" s="975"/>
      <c r="O204" s="975"/>
      <c r="P204" s="975"/>
      <c r="Q204" s="975"/>
      <c r="R204" s="304"/>
      <c r="S204" s="312"/>
      <c r="T204" s="580">
        <v>0.5</v>
      </c>
      <c r="U204" s="575">
        <f>T205+T204</f>
        <v>1</v>
      </c>
      <c r="V204" s="268" t="b">
        <v>0</v>
      </c>
      <c r="W204" s="292">
        <f>IF(V204=TRUE,$X$204,0)</f>
        <v>0</v>
      </c>
      <c r="X204" s="268">
        <v>0.5</v>
      </c>
      <c r="Y204" s="308">
        <f>SUM(W204:W205)</f>
        <v>0</v>
      </c>
      <c r="Z204" s="269">
        <f>Y204/1</f>
        <v>0</v>
      </c>
    </row>
    <row r="205" spans="1:26" ht="41.25" customHeight="1" thickTop="1" thickBot="1" x14ac:dyDescent="0.3">
      <c r="A205" s="171" t="s">
        <v>347</v>
      </c>
      <c r="B205" s="306"/>
      <c r="C205" s="116"/>
      <c r="D205" s="116"/>
      <c r="E205" s="101" t="s">
        <v>126</v>
      </c>
      <c r="F205" s="101" t="s">
        <v>127</v>
      </c>
      <c r="G205" s="173"/>
      <c r="H205" s="311" t="s">
        <v>131</v>
      </c>
      <c r="I205" s="294" t="s">
        <v>407</v>
      </c>
      <c r="J205" s="985" t="s">
        <v>408</v>
      </c>
      <c r="K205" s="986"/>
      <c r="L205" s="986"/>
      <c r="M205" s="986"/>
      <c r="N205" s="986"/>
      <c r="O205" s="986"/>
      <c r="P205" s="986"/>
      <c r="Q205" s="986"/>
      <c r="R205" s="304"/>
      <c r="S205" s="312"/>
      <c r="T205" s="580">
        <v>0.5</v>
      </c>
      <c r="V205" s="268" t="b">
        <v>0</v>
      </c>
      <c r="W205" s="292">
        <f>IF(V205=TRUE,$X$204,0)</f>
        <v>0</v>
      </c>
    </row>
    <row r="206" spans="1:26" ht="54.75" customHeight="1" thickTop="1" thickBot="1" x14ac:dyDescent="0.3">
      <c r="A206" s="171" t="s">
        <v>123</v>
      </c>
      <c r="B206" s="306"/>
      <c r="C206" s="313"/>
      <c r="D206" s="313"/>
      <c r="E206" s="313"/>
      <c r="F206" s="313"/>
      <c r="G206" s="173"/>
      <c r="H206" s="311" t="s">
        <v>250</v>
      </c>
      <c r="I206" s="294" t="s">
        <v>243</v>
      </c>
      <c r="J206" s="706" t="s">
        <v>972</v>
      </c>
      <c r="K206" s="806"/>
      <c r="L206" s="806"/>
      <c r="M206" s="806"/>
      <c r="N206" s="806"/>
      <c r="O206" s="806"/>
      <c r="P206" s="806"/>
      <c r="Q206" s="806"/>
      <c r="R206" s="175"/>
      <c r="S206" s="258"/>
      <c r="V206" s="472" t="b">
        <f>IF(AND(V207=TRUE,V208=TRUE,V209=TRUE,V210=TRUE,V211=TRUE),TRUE,FALSE)</f>
        <v>0</v>
      </c>
    </row>
    <row r="207" spans="1:26" ht="60.75" customHeight="1" thickTop="1" thickBot="1" x14ac:dyDescent="0.3">
      <c r="A207" s="171" t="s">
        <v>123</v>
      </c>
      <c r="B207" s="306"/>
      <c r="C207" s="116"/>
      <c r="D207" s="116"/>
      <c r="E207" s="101" t="s">
        <v>126</v>
      </c>
      <c r="F207" s="101" t="s">
        <v>127</v>
      </c>
      <c r="G207" s="173"/>
      <c r="H207" s="311" t="s">
        <v>250</v>
      </c>
      <c r="I207" s="398" t="s">
        <v>245</v>
      </c>
      <c r="J207" s="781" t="s">
        <v>973</v>
      </c>
      <c r="K207" s="785"/>
      <c r="L207" s="785"/>
      <c r="M207" s="785"/>
      <c r="N207" s="785"/>
      <c r="O207" s="785"/>
      <c r="P207" s="785"/>
      <c r="Q207" s="785"/>
      <c r="R207" s="177"/>
      <c r="S207" s="312"/>
      <c r="T207" s="580">
        <f t="shared" ref="T207:T212" si="13">1/6</f>
        <v>0.16666666666666666</v>
      </c>
      <c r="U207" s="575">
        <f>T207+T208+T209+T210+T211+T212</f>
        <v>0.99999999999999989</v>
      </c>
      <c r="V207" s="268" t="b">
        <v>0</v>
      </c>
      <c r="W207" s="292">
        <f t="shared" ref="W207:W212" si="14">IF(V207=TRUE,$X$207,0)</f>
        <v>0</v>
      </c>
      <c r="X207" s="268">
        <v>0.16666666666666666</v>
      </c>
      <c r="Y207" s="308">
        <f>SUM(W207:W212)</f>
        <v>0</v>
      </c>
      <c r="Z207" s="269">
        <f>Y207/1</f>
        <v>0</v>
      </c>
    </row>
    <row r="208" spans="1:26" ht="41.25" customHeight="1" thickTop="1" thickBot="1" x14ac:dyDescent="0.3">
      <c r="A208" s="171" t="s">
        <v>123</v>
      </c>
      <c r="B208" s="306"/>
      <c r="C208" s="116"/>
      <c r="D208" s="116"/>
      <c r="E208" s="101" t="s">
        <v>126</v>
      </c>
      <c r="F208" s="101" t="s">
        <v>127</v>
      </c>
      <c r="G208" s="173"/>
      <c r="H208" s="311" t="s">
        <v>250</v>
      </c>
      <c r="I208" s="398" t="s">
        <v>306</v>
      </c>
      <c r="J208" s="781" t="s">
        <v>307</v>
      </c>
      <c r="K208" s="785"/>
      <c r="L208" s="785"/>
      <c r="M208" s="785"/>
      <c r="N208" s="785"/>
      <c r="O208" s="785"/>
      <c r="P208" s="785"/>
      <c r="Q208" s="785"/>
      <c r="R208" s="177"/>
      <c r="S208" s="312"/>
      <c r="T208" s="580">
        <f t="shared" si="13"/>
        <v>0.16666666666666666</v>
      </c>
      <c r="V208" s="268" t="b">
        <v>0</v>
      </c>
      <c r="W208" s="292">
        <f t="shared" si="14"/>
        <v>0</v>
      </c>
    </row>
    <row r="209" spans="1:26" ht="41.25" customHeight="1" thickTop="1" thickBot="1" x14ac:dyDescent="0.3">
      <c r="A209" s="171" t="s">
        <v>425</v>
      </c>
      <c r="B209" s="306"/>
      <c r="C209" s="116"/>
      <c r="D209" s="116"/>
      <c r="E209" s="101" t="s">
        <v>126</v>
      </c>
      <c r="F209" s="101" t="s">
        <v>127</v>
      </c>
      <c r="G209" s="173"/>
      <c r="H209" s="311" t="s">
        <v>250</v>
      </c>
      <c r="I209" s="398" t="s">
        <v>564</v>
      </c>
      <c r="J209" s="781" t="s">
        <v>565</v>
      </c>
      <c r="K209" s="785"/>
      <c r="L209" s="785"/>
      <c r="M209" s="785"/>
      <c r="N209" s="785"/>
      <c r="O209" s="785"/>
      <c r="P209" s="785"/>
      <c r="Q209" s="785"/>
      <c r="R209" s="177"/>
      <c r="S209" s="312"/>
      <c r="T209" s="580">
        <f t="shared" si="13"/>
        <v>0.16666666666666666</v>
      </c>
      <c r="V209" s="268" t="b">
        <v>0</v>
      </c>
      <c r="W209" s="292">
        <f t="shared" si="14"/>
        <v>0</v>
      </c>
    </row>
    <row r="210" spans="1:26" ht="61.5" customHeight="1" thickTop="1" thickBot="1" x14ac:dyDescent="0.3">
      <c r="A210" s="171" t="s">
        <v>425</v>
      </c>
      <c r="B210" s="306"/>
      <c r="C210" s="116"/>
      <c r="D210" s="116"/>
      <c r="E210" s="101" t="s">
        <v>126</v>
      </c>
      <c r="F210" s="101" t="s">
        <v>127</v>
      </c>
      <c r="G210" s="173"/>
      <c r="H210" s="311" t="s">
        <v>250</v>
      </c>
      <c r="I210" s="398" t="s">
        <v>566</v>
      </c>
      <c r="J210" s="977" t="s">
        <v>567</v>
      </c>
      <c r="K210" s="978"/>
      <c r="L210" s="978"/>
      <c r="M210" s="978"/>
      <c r="N210" s="978"/>
      <c r="O210" s="978"/>
      <c r="P210" s="978"/>
      <c r="Q210" s="978"/>
      <c r="R210" s="177"/>
      <c r="S210" s="312"/>
      <c r="T210" s="580">
        <f t="shared" si="13"/>
        <v>0.16666666666666666</v>
      </c>
      <c r="V210" s="268" t="b">
        <v>0</v>
      </c>
      <c r="W210" s="292">
        <f t="shared" si="14"/>
        <v>0</v>
      </c>
    </row>
    <row r="211" spans="1:26" ht="60" customHeight="1" thickTop="1" thickBot="1" x14ac:dyDescent="0.3">
      <c r="A211" s="171" t="s">
        <v>425</v>
      </c>
      <c r="B211" s="306"/>
      <c r="C211" s="116"/>
      <c r="D211" s="116"/>
      <c r="E211" s="101" t="s">
        <v>126</v>
      </c>
      <c r="F211" s="101" t="s">
        <v>127</v>
      </c>
      <c r="G211" s="173"/>
      <c r="H211" s="311" t="s">
        <v>250</v>
      </c>
      <c r="I211" s="398" t="s">
        <v>568</v>
      </c>
      <c r="J211" s="857" t="s">
        <v>569</v>
      </c>
      <c r="K211" s="975"/>
      <c r="L211" s="975"/>
      <c r="M211" s="975"/>
      <c r="N211" s="975"/>
      <c r="O211" s="975"/>
      <c r="P211" s="975"/>
      <c r="Q211" s="975"/>
      <c r="R211" s="304"/>
      <c r="S211" s="312"/>
      <c r="T211" s="580">
        <f t="shared" si="13"/>
        <v>0.16666666666666666</v>
      </c>
      <c r="V211" s="268" t="b">
        <v>0</v>
      </c>
      <c r="W211" s="292">
        <f t="shared" si="14"/>
        <v>0</v>
      </c>
    </row>
    <row r="212" spans="1:26" ht="58.5" customHeight="1" thickTop="1" thickBot="1" x14ac:dyDescent="0.3">
      <c r="A212" s="171" t="s">
        <v>425</v>
      </c>
      <c r="B212" s="306"/>
      <c r="C212" s="116"/>
      <c r="D212" s="116"/>
      <c r="E212" s="101" t="s">
        <v>126</v>
      </c>
      <c r="F212" s="101" t="s">
        <v>127</v>
      </c>
      <c r="G212" s="173"/>
      <c r="H212" s="311" t="s">
        <v>250</v>
      </c>
      <c r="I212" s="168" t="s">
        <v>476</v>
      </c>
      <c r="J212" s="710" t="s">
        <v>570</v>
      </c>
      <c r="K212" s="711"/>
      <c r="L212" s="711"/>
      <c r="M212" s="711"/>
      <c r="N212" s="711"/>
      <c r="O212" s="711"/>
      <c r="P212" s="711"/>
      <c r="Q212" s="711"/>
      <c r="R212" s="176"/>
      <c r="S212" s="312"/>
      <c r="T212" s="580">
        <f t="shared" si="13"/>
        <v>0.16666666666666666</v>
      </c>
      <c r="V212" s="268" t="b">
        <v>0</v>
      </c>
      <c r="W212" s="292">
        <f t="shared" si="14"/>
        <v>0</v>
      </c>
    </row>
    <row r="213" spans="1:26" ht="41.25" customHeight="1" thickTop="1" thickBot="1" x14ac:dyDescent="0.3">
      <c r="A213" s="171" t="s">
        <v>123</v>
      </c>
      <c r="B213" s="306"/>
      <c r="C213" s="313"/>
      <c r="D213" s="313"/>
      <c r="E213" s="313"/>
      <c r="F213" s="313"/>
      <c r="G213" s="173"/>
      <c r="H213" s="311" t="s">
        <v>160</v>
      </c>
      <c r="I213" s="168" t="s">
        <v>308</v>
      </c>
      <c r="J213" s="859" t="s">
        <v>309</v>
      </c>
      <c r="K213" s="801"/>
      <c r="L213" s="801"/>
      <c r="M213" s="801"/>
      <c r="N213" s="801"/>
      <c r="O213" s="801"/>
      <c r="P213" s="801"/>
      <c r="Q213" s="801"/>
      <c r="R213" s="175"/>
      <c r="S213" s="258"/>
      <c r="V213" s="472" t="b">
        <f>IF(AND(V214=TRUE, V215=TRUE),TRUE,FALSE)</f>
        <v>0</v>
      </c>
    </row>
    <row r="214" spans="1:26" ht="59.25" customHeight="1" thickTop="1" thickBot="1" x14ac:dyDescent="0.3">
      <c r="A214" s="171" t="s">
        <v>123</v>
      </c>
      <c r="B214" s="306"/>
      <c r="C214" s="116"/>
      <c r="D214" s="116"/>
      <c r="E214" s="101" t="s">
        <v>126</v>
      </c>
      <c r="F214" s="101" t="s">
        <v>127</v>
      </c>
      <c r="G214" s="173"/>
      <c r="H214" s="311" t="s">
        <v>160</v>
      </c>
      <c r="I214" s="169" t="s">
        <v>310</v>
      </c>
      <c r="J214" s="781" t="s">
        <v>311</v>
      </c>
      <c r="K214" s="785"/>
      <c r="L214" s="785"/>
      <c r="M214" s="785"/>
      <c r="N214" s="785"/>
      <c r="O214" s="785"/>
      <c r="P214" s="785"/>
      <c r="Q214" s="785"/>
      <c r="R214" s="177"/>
      <c r="S214" s="312"/>
      <c r="T214" s="580">
        <v>0.5</v>
      </c>
      <c r="U214" s="575">
        <f>T214+T215</f>
        <v>1</v>
      </c>
      <c r="V214" s="268" t="b">
        <v>0</v>
      </c>
      <c r="W214" s="292">
        <f>IF(V214=TRUE,$X$214,0)</f>
        <v>0</v>
      </c>
      <c r="X214" s="268">
        <v>0.5</v>
      </c>
      <c r="Y214" s="308">
        <f>SUM(W214:W215)</f>
        <v>0</v>
      </c>
      <c r="Z214" s="269">
        <f>Y214/1</f>
        <v>0</v>
      </c>
    </row>
    <row r="215" spans="1:26" ht="41.25" customHeight="1" thickTop="1" thickBot="1" x14ac:dyDescent="0.3">
      <c r="A215" s="171" t="s">
        <v>123</v>
      </c>
      <c r="B215" s="306"/>
      <c r="C215" s="116"/>
      <c r="D215" s="116"/>
      <c r="E215" s="101" t="s">
        <v>126</v>
      </c>
      <c r="F215" s="101" t="s">
        <v>127</v>
      </c>
      <c r="G215" s="173"/>
      <c r="H215" s="311" t="s">
        <v>160</v>
      </c>
      <c r="I215" s="169" t="s">
        <v>312</v>
      </c>
      <c r="J215" s="783" t="s">
        <v>313</v>
      </c>
      <c r="K215" s="862"/>
      <c r="L215" s="862"/>
      <c r="M215" s="862"/>
      <c r="N215" s="862"/>
      <c r="O215" s="862"/>
      <c r="P215" s="862"/>
      <c r="Q215" s="862"/>
      <c r="R215" s="178"/>
      <c r="S215" s="312"/>
      <c r="T215" s="580">
        <v>0.5</v>
      </c>
      <c r="V215" s="268" t="b">
        <v>0</v>
      </c>
      <c r="W215" s="292">
        <f>IF(V215=TRUE,$X$214,0)</f>
        <v>0</v>
      </c>
    </row>
    <row r="216" spans="1:26" ht="23.25" customHeight="1" thickTop="1" x14ac:dyDescent="0.25">
      <c r="A216" s="254"/>
      <c r="B216" s="254"/>
      <c r="C216" s="263"/>
      <c r="D216" s="263"/>
      <c r="E216" s="263"/>
      <c r="F216" s="264"/>
      <c r="G216" s="173"/>
      <c r="H216" s="173"/>
      <c r="I216" s="393"/>
      <c r="J216" s="173"/>
      <c r="K216" s="173"/>
      <c r="L216" s="173"/>
      <c r="M216" s="173"/>
      <c r="N216" s="173"/>
      <c r="O216" s="173"/>
      <c r="P216" s="173"/>
      <c r="Q216" s="173"/>
      <c r="R216" s="173"/>
      <c r="S216" s="173"/>
    </row>
    <row r="217" spans="1:26" ht="22.5" customHeight="1" thickBot="1" x14ac:dyDescent="0.3">
      <c r="A217" s="254"/>
      <c r="B217" s="254"/>
      <c r="C217" s="263"/>
      <c r="D217" s="263"/>
      <c r="E217" s="263"/>
      <c r="F217" s="264"/>
      <c r="G217" s="173"/>
      <c r="H217" s="821" t="s">
        <v>117</v>
      </c>
      <c r="I217" s="822"/>
      <c r="J217" s="685" t="s">
        <v>181</v>
      </c>
      <c r="K217" s="686"/>
      <c r="L217" s="686"/>
      <c r="M217" s="686"/>
      <c r="N217" s="686"/>
      <c r="O217" s="686"/>
      <c r="P217" s="686"/>
      <c r="Q217" s="686"/>
      <c r="R217" s="686"/>
      <c r="S217" s="687"/>
      <c r="V217" s="395" t="s">
        <v>945</v>
      </c>
      <c r="W217" s="278">
        <f>(U222+U225+U233+U245)/4</f>
        <v>0.99999999999999989</v>
      </c>
    </row>
    <row r="218" spans="1:26" ht="7.5" customHeight="1" thickTop="1" x14ac:dyDescent="0.25">
      <c r="A218" s="306"/>
      <c r="B218" s="306"/>
      <c r="C218" s="313"/>
      <c r="D218" s="313"/>
      <c r="E218" s="313"/>
      <c r="F218" s="313"/>
      <c r="G218" s="173"/>
      <c r="H218" s="314"/>
      <c r="I218" s="306"/>
      <c r="J218" s="314"/>
      <c r="K218" s="314"/>
      <c r="L218" s="314"/>
      <c r="M218" s="314"/>
      <c r="N218" s="314"/>
      <c r="O218" s="314"/>
      <c r="P218" s="314"/>
      <c r="Q218" s="314"/>
      <c r="R218" s="316"/>
      <c r="S218" s="314"/>
    </row>
    <row r="219" spans="1:26" ht="132" customHeight="1" thickBot="1" x14ac:dyDescent="0.3">
      <c r="A219" s="306"/>
      <c r="B219" s="306"/>
      <c r="C219" s="313"/>
      <c r="D219" s="313"/>
      <c r="E219" s="313"/>
      <c r="F219" s="313"/>
      <c r="G219" s="173"/>
      <c r="H219" s="823" t="s">
        <v>182</v>
      </c>
      <c r="I219" s="823"/>
      <c r="J219" s="823"/>
      <c r="K219" s="823"/>
      <c r="L219" s="823"/>
      <c r="M219" s="823"/>
      <c r="N219" s="823"/>
      <c r="O219" s="823"/>
      <c r="P219" s="823"/>
      <c r="Q219" s="823"/>
      <c r="R219" s="823"/>
      <c r="S219" s="824"/>
    </row>
    <row r="220" spans="1:26" ht="7.5" customHeight="1" thickTop="1" x14ac:dyDescent="0.25">
      <c r="A220" s="306"/>
      <c r="B220" s="306"/>
      <c r="C220" s="313"/>
      <c r="D220" s="313"/>
      <c r="E220" s="313"/>
      <c r="F220" s="313"/>
      <c r="G220" s="173"/>
      <c r="H220" s="173"/>
      <c r="I220" s="400"/>
      <c r="J220" s="173"/>
      <c r="K220" s="173"/>
      <c r="L220" s="173"/>
      <c r="M220" s="173"/>
      <c r="N220" s="173"/>
      <c r="O220" s="173"/>
      <c r="P220" s="173"/>
      <c r="Q220" s="173"/>
      <c r="R220" s="173"/>
      <c r="S220" s="173"/>
    </row>
    <row r="221" spans="1:26" ht="41.25" customHeight="1" thickBot="1" x14ac:dyDescent="0.3">
      <c r="A221" s="306"/>
      <c r="B221" s="306"/>
      <c r="C221" s="313"/>
      <c r="D221" s="313"/>
      <c r="E221" s="313"/>
      <c r="F221" s="313"/>
      <c r="G221" s="173"/>
      <c r="H221" s="281" t="s">
        <v>120</v>
      </c>
      <c r="I221" s="297" t="s">
        <v>946</v>
      </c>
      <c r="J221" s="281" t="s">
        <v>121</v>
      </c>
      <c r="K221" s="401"/>
      <c r="L221" s="401"/>
      <c r="M221" s="401"/>
      <c r="N221" s="401"/>
      <c r="O221" s="401"/>
      <c r="P221" s="401"/>
      <c r="Q221" s="401"/>
      <c r="R221" s="177"/>
      <c r="S221" s="281" t="s">
        <v>122</v>
      </c>
      <c r="V221" s="284" t="s">
        <v>825</v>
      </c>
      <c r="W221" s="285" t="s">
        <v>826</v>
      </c>
      <c r="X221" s="285" t="s">
        <v>827</v>
      </c>
      <c r="Y221" s="309" t="s">
        <v>843</v>
      </c>
      <c r="Z221" s="310" t="s">
        <v>863</v>
      </c>
    </row>
    <row r="222" spans="1:26" ht="53.25" customHeight="1" thickTop="1" thickBot="1" x14ac:dyDescent="0.3">
      <c r="A222" s="171" t="s">
        <v>123</v>
      </c>
      <c r="B222" s="306"/>
      <c r="C222" s="101" t="s">
        <v>124</v>
      </c>
      <c r="D222" s="101" t="s">
        <v>125</v>
      </c>
      <c r="E222" s="101" t="s">
        <v>126</v>
      </c>
      <c r="F222" s="101" t="s">
        <v>127</v>
      </c>
      <c r="G222" s="173"/>
      <c r="H222" s="311" t="s">
        <v>128</v>
      </c>
      <c r="I222" s="168" t="s">
        <v>183</v>
      </c>
      <c r="J222" s="830" t="s">
        <v>184</v>
      </c>
      <c r="K222" s="979"/>
      <c r="L222" s="979"/>
      <c r="M222" s="979"/>
      <c r="N222" s="979"/>
      <c r="O222" s="979"/>
      <c r="P222" s="979"/>
      <c r="Q222" s="979"/>
      <c r="R222" s="176"/>
      <c r="S222" s="312"/>
      <c r="T222" s="580">
        <v>0.5</v>
      </c>
      <c r="U222" s="575">
        <f>T222+T223</f>
        <v>1</v>
      </c>
      <c r="V222" s="268" t="b">
        <v>0</v>
      </c>
      <c r="W222" s="292">
        <f>IF(V222=TRUE,$X$222,0)</f>
        <v>0</v>
      </c>
      <c r="X222" s="268">
        <v>0.5</v>
      </c>
      <c r="Y222" s="308">
        <f>SUM(W222:W223)</f>
        <v>0</v>
      </c>
      <c r="Z222" s="269">
        <f>Y222/1</f>
        <v>0</v>
      </c>
    </row>
    <row r="223" spans="1:26" ht="65.25" customHeight="1" thickTop="1" thickBot="1" x14ac:dyDescent="0.3">
      <c r="A223" s="171" t="s">
        <v>123</v>
      </c>
      <c r="B223" s="306"/>
      <c r="C223" s="101" t="s">
        <v>124</v>
      </c>
      <c r="D223" s="101" t="s">
        <v>125</v>
      </c>
      <c r="E223" s="101" t="s">
        <v>126</v>
      </c>
      <c r="F223" s="101" t="s">
        <v>127</v>
      </c>
      <c r="G223" s="173"/>
      <c r="H223" s="311" t="s">
        <v>128</v>
      </c>
      <c r="I223" s="168" t="s">
        <v>185</v>
      </c>
      <c r="J223" s="830" t="s">
        <v>186</v>
      </c>
      <c r="K223" s="979"/>
      <c r="L223" s="979"/>
      <c r="M223" s="979"/>
      <c r="N223" s="979"/>
      <c r="O223" s="979"/>
      <c r="P223" s="979"/>
      <c r="Q223" s="979"/>
      <c r="R223" s="176"/>
      <c r="S223" s="312"/>
      <c r="T223" s="580">
        <v>0.5</v>
      </c>
      <c r="V223" s="268" t="b">
        <v>0</v>
      </c>
      <c r="W223" s="292">
        <f>IF(V223=TRUE,$X$222,0)</f>
        <v>0</v>
      </c>
    </row>
    <row r="224" spans="1:26" ht="41.25" customHeight="1" thickTop="1" thickBot="1" x14ac:dyDescent="0.3">
      <c r="A224" s="171" t="s">
        <v>123</v>
      </c>
      <c r="B224" s="306"/>
      <c r="C224" s="313"/>
      <c r="D224" s="313"/>
      <c r="E224" s="313"/>
      <c r="F224" s="313"/>
      <c r="G224" s="173"/>
      <c r="H224" s="311" t="s">
        <v>131</v>
      </c>
      <c r="I224" s="168" t="s">
        <v>187</v>
      </c>
      <c r="J224" s="706" t="s">
        <v>188</v>
      </c>
      <c r="K224" s="806"/>
      <c r="L224" s="806"/>
      <c r="M224" s="806"/>
      <c r="N224" s="806"/>
      <c r="O224" s="806"/>
      <c r="P224" s="806"/>
      <c r="Q224" s="806"/>
      <c r="R224" s="175"/>
      <c r="S224" s="295"/>
      <c r="V224" s="472" t="b">
        <f>IF(AND(V225=TRUE,V226=TRUE,V227=TRUE,V228=TRUE),TRUE,FALSE)</f>
        <v>0</v>
      </c>
    </row>
    <row r="225" spans="1:27" ht="41.25" customHeight="1" thickTop="1" thickBot="1" x14ac:dyDescent="0.3">
      <c r="A225" s="171" t="s">
        <v>123</v>
      </c>
      <c r="B225" s="306"/>
      <c r="C225" s="101" t="s">
        <v>124</v>
      </c>
      <c r="D225" s="101" t="s">
        <v>125</v>
      </c>
      <c r="E225" s="101" t="s">
        <v>126</v>
      </c>
      <c r="F225" s="101" t="s">
        <v>127</v>
      </c>
      <c r="G225" s="173"/>
      <c r="H225" s="311" t="s">
        <v>131</v>
      </c>
      <c r="I225" s="169" t="s">
        <v>189</v>
      </c>
      <c r="J225" s="781" t="s">
        <v>190</v>
      </c>
      <c r="K225" s="785"/>
      <c r="L225" s="785"/>
      <c r="M225" s="785"/>
      <c r="N225" s="785"/>
      <c r="O225" s="785"/>
      <c r="P225" s="785"/>
      <c r="Q225" s="785"/>
      <c r="R225" s="865"/>
      <c r="S225" s="312"/>
      <c r="T225" s="580">
        <f>1/5</f>
        <v>0.2</v>
      </c>
      <c r="U225" s="575">
        <f>T225+T226+T227+T230+T228</f>
        <v>1</v>
      </c>
      <c r="V225" s="268" t="b">
        <v>0</v>
      </c>
      <c r="W225" s="292">
        <f>IF(V225=TRUE,$X$225,0)</f>
        <v>0</v>
      </c>
      <c r="X225" s="268">
        <v>0.2</v>
      </c>
      <c r="Y225" s="308">
        <f>SUM(W225:W230)</f>
        <v>0</v>
      </c>
      <c r="Z225" s="269">
        <f>Y225/1</f>
        <v>0</v>
      </c>
    </row>
    <row r="226" spans="1:27" ht="41.25" customHeight="1" thickTop="1" thickBot="1" x14ac:dyDescent="0.3">
      <c r="A226" s="171" t="s">
        <v>347</v>
      </c>
      <c r="B226" s="306"/>
      <c r="C226" s="101" t="s">
        <v>124</v>
      </c>
      <c r="D226" s="101" t="s">
        <v>125</v>
      </c>
      <c r="E226" s="101" t="s">
        <v>126</v>
      </c>
      <c r="F226" s="101" t="s">
        <v>127</v>
      </c>
      <c r="G226" s="173"/>
      <c r="H226" s="311" t="s">
        <v>131</v>
      </c>
      <c r="I226" s="169" t="s">
        <v>367</v>
      </c>
      <c r="J226" s="781" t="s">
        <v>368</v>
      </c>
      <c r="K226" s="785"/>
      <c r="L226" s="785"/>
      <c r="M226" s="785"/>
      <c r="N226" s="785"/>
      <c r="O226" s="785"/>
      <c r="P226" s="785"/>
      <c r="Q226" s="785"/>
      <c r="R226" s="177"/>
      <c r="S226" s="312"/>
      <c r="T226" s="580">
        <f>1/5</f>
        <v>0.2</v>
      </c>
      <c r="V226" s="268" t="b">
        <v>0</v>
      </c>
      <c r="W226" s="292">
        <f>IF(V226=TRUE,$X$225,0)</f>
        <v>0</v>
      </c>
    </row>
    <row r="227" spans="1:27" ht="41.25" customHeight="1" thickTop="1" thickBot="1" x14ac:dyDescent="0.3">
      <c r="A227" s="171" t="s">
        <v>123</v>
      </c>
      <c r="B227" s="306"/>
      <c r="C227" s="101" t="s">
        <v>124</v>
      </c>
      <c r="D227" s="101" t="s">
        <v>125</v>
      </c>
      <c r="E227" s="101" t="s">
        <v>126</v>
      </c>
      <c r="F227" s="101" t="s">
        <v>127</v>
      </c>
      <c r="G227" s="173"/>
      <c r="H227" s="311" t="s">
        <v>131</v>
      </c>
      <c r="I227" s="169" t="s">
        <v>191</v>
      </c>
      <c r="J227" s="781" t="s">
        <v>192</v>
      </c>
      <c r="K227" s="785"/>
      <c r="L227" s="785"/>
      <c r="M227" s="785"/>
      <c r="N227" s="785"/>
      <c r="O227" s="785"/>
      <c r="P227" s="785"/>
      <c r="Q227" s="785"/>
      <c r="R227" s="177"/>
      <c r="S227" s="312"/>
      <c r="T227" s="580">
        <f>1/5</f>
        <v>0.2</v>
      </c>
      <c r="V227" s="268" t="b">
        <v>0</v>
      </c>
      <c r="W227" s="292">
        <f>IF(V227=TRUE,$X$225,0)</f>
        <v>0</v>
      </c>
    </row>
    <row r="228" spans="1:27" ht="48.75" customHeight="1" thickTop="1" thickBot="1" x14ac:dyDescent="0.3">
      <c r="A228" s="171" t="s">
        <v>123</v>
      </c>
      <c r="B228" s="306"/>
      <c r="C228" s="101" t="s">
        <v>124</v>
      </c>
      <c r="D228" s="101" t="s">
        <v>125</v>
      </c>
      <c r="E228" s="101" t="s">
        <v>126</v>
      </c>
      <c r="F228" s="101" t="s">
        <v>127</v>
      </c>
      <c r="G228" s="173"/>
      <c r="H228" s="311" t="s">
        <v>131</v>
      </c>
      <c r="I228" s="169" t="s">
        <v>193</v>
      </c>
      <c r="J228" s="783" t="s">
        <v>194</v>
      </c>
      <c r="K228" s="862"/>
      <c r="L228" s="862"/>
      <c r="M228" s="862"/>
      <c r="N228" s="862"/>
      <c r="O228" s="862"/>
      <c r="P228" s="862"/>
      <c r="Q228" s="862"/>
      <c r="R228" s="304"/>
      <c r="S228" s="312"/>
      <c r="T228" s="580">
        <f>1/5</f>
        <v>0.2</v>
      </c>
      <c r="V228" s="268" t="b">
        <v>0</v>
      </c>
      <c r="W228" s="292">
        <f>IF(V228=TRUE,$X$225,0)</f>
        <v>0</v>
      </c>
    </row>
    <row r="229" spans="1:27" ht="48.75" customHeight="1" thickTop="1" thickBot="1" x14ac:dyDescent="0.3">
      <c r="A229" s="171" t="s">
        <v>425</v>
      </c>
      <c r="B229" s="306"/>
      <c r="C229" s="313"/>
      <c r="D229" s="313"/>
      <c r="E229" s="313"/>
      <c r="F229" s="313"/>
      <c r="G229" s="173"/>
      <c r="H229" s="311" t="s">
        <v>131</v>
      </c>
      <c r="I229" s="168" t="s">
        <v>506</v>
      </c>
      <c r="J229" s="706" t="s">
        <v>273</v>
      </c>
      <c r="K229" s="806"/>
      <c r="L229" s="806"/>
      <c r="M229" s="806"/>
      <c r="N229" s="806"/>
      <c r="O229" s="806"/>
      <c r="P229" s="806"/>
      <c r="Q229" s="806"/>
      <c r="R229" s="175"/>
      <c r="S229" s="361"/>
      <c r="V229" s="472" t="b">
        <f>IF(AND(V230=TRUE),TRUE,FALSE)</f>
        <v>0</v>
      </c>
    </row>
    <row r="230" spans="1:27" ht="48.75" customHeight="1" thickTop="1" thickBot="1" x14ac:dyDescent="0.3">
      <c r="A230" s="171" t="s">
        <v>425</v>
      </c>
      <c r="B230" s="306"/>
      <c r="C230" s="116"/>
      <c r="D230" s="101" t="s">
        <v>125</v>
      </c>
      <c r="E230" s="101" t="s">
        <v>126</v>
      </c>
      <c r="F230" s="101" t="s">
        <v>127</v>
      </c>
      <c r="G230" s="173"/>
      <c r="H230" s="311" t="s">
        <v>131</v>
      </c>
      <c r="I230" s="169" t="s">
        <v>507</v>
      </c>
      <c r="J230" s="857" t="s">
        <v>508</v>
      </c>
      <c r="K230" s="975"/>
      <c r="L230" s="975"/>
      <c r="M230" s="975"/>
      <c r="N230" s="975"/>
      <c r="O230" s="975"/>
      <c r="P230" s="975"/>
      <c r="Q230" s="975"/>
      <c r="R230" s="304"/>
      <c r="S230" s="312"/>
      <c r="T230" s="580">
        <f>1/5</f>
        <v>0.2</v>
      </c>
      <c r="V230" s="268" t="b">
        <v>0</v>
      </c>
      <c r="W230" s="292">
        <f>IF(V230=TRUE,$X$225,0)</f>
        <v>0</v>
      </c>
    </row>
    <row r="231" spans="1:27" ht="48.75" customHeight="1" thickTop="1" thickBot="1" x14ac:dyDescent="0.3">
      <c r="A231" s="171"/>
      <c r="B231" s="306"/>
      <c r="C231" s="101"/>
      <c r="D231" s="101"/>
      <c r="E231" s="101"/>
      <c r="F231" s="101"/>
      <c r="G231" s="173"/>
      <c r="H231" s="311" t="s">
        <v>250</v>
      </c>
      <c r="I231" s="168" t="s">
        <v>261</v>
      </c>
      <c r="J231" s="859" t="s">
        <v>955</v>
      </c>
      <c r="K231" s="801"/>
      <c r="L231" s="801"/>
      <c r="M231" s="801"/>
      <c r="N231" s="801"/>
      <c r="O231" s="801"/>
      <c r="P231" s="801"/>
      <c r="Q231" s="801"/>
      <c r="R231" s="175"/>
      <c r="S231" s="295"/>
      <c r="V231" s="472" t="b">
        <f>IF(AND(V232=TRUE,V238=TRUE),TRUE,FALSE)</f>
        <v>0</v>
      </c>
    </row>
    <row r="232" spans="1:27" ht="48.75" customHeight="1" thickTop="1" thickBot="1" x14ac:dyDescent="0.3">
      <c r="A232" s="171" t="s">
        <v>347</v>
      </c>
      <c r="B232" s="306"/>
      <c r="C232" s="317"/>
      <c r="D232" s="317"/>
      <c r="E232" s="313"/>
      <c r="F232" s="313"/>
      <c r="G232" s="173"/>
      <c r="H232" s="311" t="s">
        <v>250</v>
      </c>
      <c r="I232" s="169"/>
      <c r="J232" s="984" t="s">
        <v>369</v>
      </c>
      <c r="K232" s="861"/>
      <c r="L232" s="861"/>
      <c r="M232" s="861"/>
      <c r="N232" s="861"/>
      <c r="O232" s="861"/>
      <c r="P232" s="861"/>
      <c r="Q232" s="861"/>
      <c r="R232" s="177"/>
      <c r="S232" s="322"/>
      <c r="V232" s="472" t="b">
        <f>IF(AND(V233=TRUE,V234=TRUE,V235=TRUE,V236=TRUE,V237=TRUE),TRUE,FALSE)</f>
        <v>0</v>
      </c>
    </row>
    <row r="233" spans="1:27" ht="48.75" customHeight="1" thickTop="1" thickBot="1" x14ac:dyDescent="0.3">
      <c r="A233" s="171" t="s">
        <v>347</v>
      </c>
      <c r="B233" s="306"/>
      <c r="C233" s="116"/>
      <c r="D233" s="116"/>
      <c r="E233" s="101" t="s">
        <v>126</v>
      </c>
      <c r="F233" s="101" t="s">
        <v>127</v>
      </c>
      <c r="G233" s="173"/>
      <c r="H233" s="311" t="s">
        <v>250</v>
      </c>
      <c r="I233" s="169" t="s">
        <v>409</v>
      </c>
      <c r="J233" s="977" t="s">
        <v>410</v>
      </c>
      <c r="K233" s="978"/>
      <c r="L233" s="978"/>
      <c r="M233" s="978"/>
      <c r="N233" s="978"/>
      <c r="O233" s="978"/>
      <c r="P233" s="978"/>
      <c r="Q233" s="978"/>
      <c r="R233" s="177"/>
      <c r="S233" s="312"/>
      <c r="T233" s="580">
        <f>1/9</f>
        <v>0.1111111111111111</v>
      </c>
      <c r="U233" s="575">
        <f>T233+T234+T235+T236+T237+T239+T240+T241+T242</f>
        <v>1.0000000000000002</v>
      </c>
      <c r="V233" s="268" t="b">
        <v>0</v>
      </c>
      <c r="W233" s="292">
        <f>IF(V233=TRUE,$X$233,0)</f>
        <v>0</v>
      </c>
      <c r="X233" s="268">
        <v>0.1111111111111111</v>
      </c>
      <c r="Y233" s="308">
        <f>SUM(W233:W242)</f>
        <v>0</v>
      </c>
      <c r="Z233" s="269">
        <f>Y233/1</f>
        <v>0</v>
      </c>
    </row>
    <row r="234" spans="1:27" ht="73.5" customHeight="1" thickTop="1" thickBot="1" x14ac:dyDescent="0.3">
      <c r="A234" s="171" t="s">
        <v>347</v>
      </c>
      <c r="B234" s="306"/>
      <c r="C234" s="101" t="s">
        <v>124</v>
      </c>
      <c r="D234" s="101" t="s">
        <v>125</v>
      </c>
      <c r="E234" s="101" t="s">
        <v>126</v>
      </c>
      <c r="F234" s="101" t="s">
        <v>127</v>
      </c>
      <c r="G234" s="173"/>
      <c r="H234" s="311" t="s">
        <v>250</v>
      </c>
      <c r="I234" s="169" t="s">
        <v>370</v>
      </c>
      <c r="J234" s="781" t="s">
        <v>371</v>
      </c>
      <c r="K234" s="785"/>
      <c r="L234" s="785"/>
      <c r="M234" s="785"/>
      <c r="N234" s="785"/>
      <c r="O234" s="785"/>
      <c r="P234" s="785"/>
      <c r="Q234" s="785"/>
      <c r="R234" s="177"/>
      <c r="S234" s="312"/>
      <c r="T234" s="580">
        <f>1/9</f>
        <v>0.1111111111111111</v>
      </c>
      <c r="V234" s="268" t="b">
        <v>0</v>
      </c>
      <c r="W234" s="292">
        <f>IF(V234=TRUE,$X$233,0)</f>
        <v>0</v>
      </c>
    </row>
    <row r="235" spans="1:27" ht="73.5" customHeight="1" thickTop="1" thickBot="1" x14ac:dyDescent="0.3">
      <c r="A235" s="171" t="s">
        <v>347</v>
      </c>
      <c r="B235" s="306"/>
      <c r="C235" s="116"/>
      <c r="D235" s="101" t="s">
        <v>125</v>
      </c>
      <c r="E235" s="101" t="s">
        <v>126</v>
      </c>
      <c r="F235" s="101" t="s">
        <v>127</v>
      </c>
      <c r="G235" s="173"/>
      <c r="H235" s="311" t="s">
        <v>250</v>
      </c>
      <c r="I235" s="169" t="s">
        <v>400</v>
      </c>
      <c r="J235" s="781" t="s">
        <v>401</v>
      </c>
      <c r="K235" s="785"/>
      <c r="L235" s="785"/>
      <c r="M235" s="785"/>
      <c r="N235" s="785"/>
      <c r="O235" s="785"/>
      <c r="P235" s="785"/>
      <c r="Q235" s="785"/>
      <c r="R235" s="177"/>
      <c r="S235" s="312"/>
      <c r="T235" s="580">
        <f>1/9</f>
        <v>0.1111111111111111</v>
      </c>
      <c r="V235" s="268" t="b">
        <v>0</v>
      </c>
      <c r="W235" s="292">
        <f>IF(V235=TRUE,$X$233,0)</f>
        <v>0</v>
      </c>
    </row>
    <row r="236" spans="1:27" ht="57.75" customHeight="1" thickTop="1" thickBot="1" x14ac:dyDescent="0.3">
      <c r="A236" s="171" t="s">
        <v>425</v>
      </c>
      <c r="B236" s="306"/>
      <c r="C236" s="116"/>
      <c r="D236" s="116"/>
      <c r="E236" s="101" t="s">
        <v>126</v>
      </c>
      <c r="F236" s="101" t="s">
        <v>127</v>
      </c>
      <c r="G236" s="173"/>
      <c r="H236" s="311" t="s">
        <v>250</v>
      </c>
      <c r="I236" s="169" t="s">
        <v>571</v>
      </c>
      <c r="J236" s="781" t="s">
        <v>572</v>
      </c>
      <c r="K236" s="785"/>
      <c r="L236" s="785"/>
      <c r="M236" s="785"/>
      <c r="N236" s="785"/>
      <c r="O236" s="785"/>
      <c r="P236" s="785"/>
      <c r="Q236" s="785"/>
      <c r="R236" s="177"/>
      <c r="S236" s="312"/>
      <c r="T236" s="580">
        <f>1/9</f>
        <v>0.1111111111111111</v>
      </c>
      <c r="V236" s="268" t="b">
        <v>0</v>
      </c>
      <c r="W236" s="292">
        <f>IF(V236=TRUE,$X$233,0)</f>
        <v>0</v>
      </c>
    </row>
    <row r="237" spans="1:27" ht="77.25" customHeight="1" thickTop="1" thickBot="1" x14ac:dyDescent="0.3">
      <c r="A237" s="171" t="s">
        <v>425</v>
      </c>
      <c r="B237" s="306"/>
      <c r="C237" s="116"/>
      <c r="D237" s="116"/>
      <c r="E237" s="101" t="s">
        <v>126</v>
      </c>
      <c r="F237" s="101" t="s">
        <v>127</v>
      </c>
      <c r="G237" s="173"/>
      <c r="H237" s="311" t="s">
        <v>250</v>
      </c>
      <c r="I237" s="169" t="s">
        <v>573</v>
      </c>
      <c r="J237" s="977" t="s">
        <v>574</v>
      </c>
      <c r="K237" s="978"/>
      <c r="L237" s="978"/>
      <c r="M237" s="978"/>
      <c r="N237" s="978"/>
      <c r="O237" s="978"/>
      <c r="P237" s="978"/>
      <c r="Q237" s="978"/>
      <c r="R237" s="177"/>
      <c r="S237" s="312"/>
      <c r="T237" s="580">
        <f>1/9</f>
        <v>0.1111111111111111</v>
      </c>
      <c r="V237" s="268" t="b">
        <v>0</v>
      </c>
      <c r="W237" s="292">
        <f>IF(V237=TRUE,$X$233,0)</f>
        <v>0</v>
      </c>
    </row>
    <row r="238" spans="1:27" ht="41.25" customHeight="1" thickTop="1" thickBot="1" x14ac:dyDescent="0.3">
      <c r="A238" s="171" t="s">
        <v>123</v>
      </c>
      <c r="B238" s="306"/>
      <c r="C238" s="313"/>
      <c r="D238" s="313"/>
      <c r="E238" s="313"/>
      <c r="F238" s="313"/>
      <c r="G238" s="173"/>
      <c r="H238" s="311" t="s">
        <v>250</v>
      </c>
      <c r="I238" s="169"/>
      <c r="J238" s="984" t="s">
        <v>262</v>
      </c>
      <c r="K238" s="861"/>
      <c r="L238" s="861"/>
      <c r="M238" s="861"/>
      <c r="N238" s="861"/>
      <c r="O238" s="861"/>
      <c r="P238" s="861"/>
      <c r="Q238" s="861"/>
      <c r="R238" s="177"/>
      <c r="S238" s="322"/>
      <c r="V238" s="472" t="b">
        <f>IF(AND(V239=TRUE,V240=TRUE, V241=TRUE),TRUE,FALSE)</f>
        <v>0</v>
      </c>
      <c r="W238"/>
      <c r="X238"/>
      <c r="AA238"/>
    </row>
    <row r="239" spans="1:27" ht="41.25" customHeight="1" thickTop="1" thickBot="1" x14ac:dyDescent="0.3">
      <c r="A239" s="171" t="s">
        <v>123</v>
      </c>
      <c r="B239" s="306"/>
      <c r="C239" s="116"/>
      <c r="D239" s="101" t="s">
        <v>125</v>
      </c>
      <c r="E239" s="101" t="s">
        <v>126</v>
      </c>
      <c r="F239" s="101" t="s">
        <v>127</v>
      </c>
      <c r="G239" s="173"/>
      <c r="H239" s="311" t="s">
        <v>250</v>
      </c>
      <c r="I239" s="169" t="s">
        <v>263</v>
      </c>
      <c r="J239" s="781" t="s">
        <v>264</v>
      </c>
      <c r="K239" s="785"/>
      <c r="L239" s="785"/>
      <c r="M239" s="785"/>
      <c r="N239" s="785"/>
      <c r="O239" s="785"/>
      <c r="P239" s="785"/>
      <c r="Q239" s="785"/>
      <c r="R239" s="177"/>
      <c r="S239" s="312"/>
      <c r="T239" s="580">
        <f>1/9</f>
        <v>0.1111111111111111</v>
      </c>
      <c r="V239" s="268" t="b">
        <v>0</v>
      </c>
      <c r="W239" s="292">
        <f>IF(V239=TRUE,$X$233,0)</f>
        <v>0</v>
      </c>
    </row>
    <row r="240" spans="1:27" ht="41.25" customHeight="1" thickTop="1" thickBot="1" x14ac:dyDescent="0.3">
      <c r="A240" s="171" t="s">
        <v>123</v>
      </c>
      <c r="B240" s="306"/>
      <c r="C240" s="116"/>
      <c r="D240" s="101" t="s">
        <v>125</v>
      </c>
      <c r="E240" s="101" t="s">
        <v>126</v>
      </c>
      <c r="F240" s="101" t="s">
        <v>127</v>
      </c>
      <c r="G240" s="173"/>
      <c r="H240" s="311" t="s">
        <v>250</v>
      </c>
      <c r="I240" s="169" t="s">
        <v>265</v>
      </c>
      <c r="J240" s="781" t="s">
        <v>266</v>
      </c>
      <c r="K240" s="785"/>
      <c r="L240" s="785"/>
      <c r="M240" s="785"/>
      <c r="N240" s="785"/>
      <c r="O240" s="785"/>
      <c r="P240" s="785"/>
      <c r="Q240" s="785"/>
      <c r="R240" s="303"/>
      <c r="S240" s="312"/>
      <c r="T240" s="580">
        <f>1/9</f>
        <v>0.1111111111111111</v>
      </c>
      <c r="V240" s="268" t="b">
        <v>0</v>
      </c>
      <c r="W240" s="292">
        <f>IF(V240=TRUE,$X$233,0)</f>
        <v>0</v>
      </c>
    </row>
    <row r="241" spans="1:26" ht="41.25" customHeight="1" thickTop="1" thickBot="1" x14ac:dyDescent="0.3">
      <c r="A241" s="171" t="s">
        <v>425</v>
      </c>
      <c r="B241" s="306"/>
      <c r="C241" s="116"/>
      <c r="D241" s="116"/>
      <c r="E241" s="101" t="s">
        <v>126</v>
      </c>
      <c r="F241" s="101" t="s">
        <v>127</v>
      </c>
      <c r="G241" s="173"/>
      <c r="H241" s="311" t="s">
        <v>250</v>
      </c>
      <c r="I241" s="169" t="s">
        <v>575</v>
      </c>
      <c r="J241" s="857" t="s">
        <v>576</v>
      </c>
      <c r="K241" s="975"/>
      <c r="L241" s="975"/>
      <c r="M241" s="975"/>
      <c r="N241" s="975"/>
      <c r="O241" s="975"/>
      <c r="P241" s="975"/>
      <c r="Q241" s="975"/>
      <c r="R241" s="304"/>
      <c r="S241" s="312"/>
      <c r="T241" s="580">
        <f>1/9</f>
        <v>0.1111111111111111</v>
      </c>
      <c r="V241" s="268" t="b">
        <v>0</v>
      </c>
      <c r="W241" s="292">
        <f>IF(V241=TRUE,$X$233,0)</f>
        <v>0</v>
      </c>
    </row>
    <row r="242" spans="1:26" ht="41.25" customHeight="1" thickTop="1" thickBot="1" x14ac:dyDescent="0.3">
      <c r="A242" s="171" t="s">
        <v>347</v>
      </c>
      <c r="B242" s="306"/>
      <c r="C242" s="116"/>
      <c r="D242" s="116"/>
      <c r="E242" s="101" t="s">
        <v>126</v>
      </c>
      <c r="F242" s="101" t="s">
        <v>127</v>
      </c>
      <c r="G242" s="173"/>
      <c r="H242" s="311" t="s">
        <v>250</v>
      </c>
      <c r="I242" s="168" t="s">
        <v>411</v>
      </c>
      <c r="J242" s="710" t="s">
        <v>412</v>
      </c>
      <c r="K242" s="711"/>
      <c r="L242" s="711"/>
      <c r="M242" s="711"/>
      <c r="N242" s="711"/>
      <c r="O242" s="711"/>
      <c r="P242" s="711"/>
      <c r="Q242" s="711"/>
      <c r="R242" s="176"/>
      <c r="S242" s="312"/>
      <c r="T242" s="580">
        <f>1/9</f>
        <v>0.1111111111111111</v>
      </c>
      <c r="V242" s="268" t="b">
        <v>0</v>
      </c>
      <c r="W242" s="292">
        <f>IF(V242=TRUE,$X$233,0)</f>
        <v>0</v>
      </c>
    </row>
    <row r="243" spans="1:26" ht="41.25" customHeight="1" thickTop="1" thickBot="1" x14ac:dyDescent="0.3">
      <c r="A243" s="171" t="s">
        <v>347</v>
      </c>
      <c r="B243" s="306"/>
      <c r="C243" s="313"/>
      <c r="D243" s="313"/>
      <c r="E243" s="317"/>
      <c r="F243" s="313"/>
      <c r="G243" s="173"/>
      <c r="H243" s="311" t="s">
        <v>160</v>
      </c>
      <c r="I243" s="294" t="s">
        <v>413</v>
      </c>
      <c r="J243" s="706" t="s">
        <v>414</v>
      </c>
      <c r="K243" s="806"/>
      <c r="L243" s="806"/>
      <c r="M243" s="806"/>
      <c r="N243" s="806"/>
      <c r="O243" s="806"/>
      <c r="P243" s="806"/>
      <c r="Q243" s="806"/>
      <c r="R243" s="175"/>
      <c r="S243" s="295"/>
      <c r="V243" s="472" t="b">
        <f>IF(AND(V244=TRUE,V249=TRUE,V254=TRUE),TRUE,FALSE)</f>
        <v>0</v>
      </c>
    </row>
    <row r="244" spans="1:26" ht="41.25" customHeight="1" thickTop="1" thickBot="1" x14ac:dyDescent="0.3">
      <c r="A244" s="171" t="s">
        <v>347</v>
      </c>
      <c r="B244" s="306"/>
      <c r="C244" s="313"/>
      <c r="D244" s="313"/>
      <c r="E244" s="313"/>
      <c r="F244" s="313"/>
      <c r="G244" s="173"/>
      <c r="H244" s="311" t="s">
        <v>160</v>
      </c>
      <c r="I244" s="169"/>
      <c r="J244" s="984" t="s">
        <v>415</v>
      </c>
      <c r="K244" s="861"/>
      <c r="L244" s="861"/>
      <c r="M244" s="861"/>
      <c r="N244" s="861"/>
      <c r="O244" s="861"/>
      <c r="P244" s="861"/>
      <c r="Q244" s="861"/>
      <c r="R244" s="177"/>
      <c r="S244" s="322"/>
      <c r="V244" s="472" t="b">
        <f>IF(AND(V245=TRUE,V246=TRUE, V247=TRUE, V248=TRUE),TRUE,FALSE)</f>
        <v>0</v>
      </c>
    </row>
    <row r="245" spans="1:26" ht="41.25" customHeight="1" thickTop="1" thickBot="1" x14ac:dyDescent="0.3">
      <c r="A245" s="171" t="s">
        <v>347</v>
      </c>
      <c r="B245" s="306"/>
      <c r="C245" s="116"/>
      <c r="D245" s="116"/>
      <c r="E245" s="101" t="s">
        <v>126</v>
      </c>
      <c r="F245" s="101" t="s">
        <v>127</v>
      </c>
      <c r="G245" s="173"/>
      <c r="H245" s="311" t="s">
        <v>160</v>
      </c>
      <c r="I245" s="398" t="s">
        <v>416</v>
      </c>
      <c r="J245" s="781" t="s">
        <v>417</v>
      </c>
      <c r="K245" s="785"/>
      <c r="L245" s="785"/>
      <c r="M245" s="785"/>
      <c r="N245" s="785"/>
      <c r="O245" s="785"/>
      <c r="P245" s="785"/>
      <c r="Q245" s="785"/>
      <c r="R245" s="177"/>
      <c r="S245" s="312"/>
      <c r="T245" s="588">
        <v>7.1428571428571425E-2</v>
      </c>
      <c r="U245" s="575">
        <f>T245+T246+T247+T248+T250+T251+T252+T253+T255+T257+T258+T259+T260+T261</f>
        <v>0.99999999999999967</v>
      </c>
      <c r="V245" s="268" t="b">
        <v>0</v>
      </c>
      <c r="W245" s="292">
        <f>IF(V245=TRUE,$X$245,0)</f>
        <v>0</v>
      </c>
      <c r="X245" s="268">
        <v>7.1428571428571425E-2</v>
      </c>
      <c r="Y245" s="308">
        <f>SUM(W245:W261)</f>
        <v>0</v>
      </c>
      <c r="Z245" s="269">
        <f>Y245/1</f>
        <v>0</v>
      </c>
    </row>
    <row r="246" spans="1:26" ht="41.25" customHeight="1" thickTop="1" thickBot="1" x14ac:dyDescent="0.3">
      <c r="A246" s="171" t="s">
        <v>347</v>
      </c>
      <c r="B246" s="306"/>
      <c r="C246" s="116"/>
      <c r="D246" s="116"/>
      <c r="E246" s="101" t="s">
        <v>126</v>
      </c>
      <c r="F246" s="101" t="s">
        <v>127</v>
      </c>
      <c r="G246" s="173"/>
      <c r="H246" s="311" t="s">
        <v>160</v>
      </c>
      <c r="I246" s="398" t="s">
        <v>418</v>
      </c>
      <c r="J246" s="977" t="s">
        <v>419</v>
      </c>
      <c r="K246" s="978"/>
      <c r="L246" s="978"/>
      <c r="M246" s="978"/>
      <c r="N246" s="978"/>
      <c r="O246" s="978"/>
      <c r="P246" s="978"/>
      <c r="Q246" s="978"/>
      <c r="R246" s="177"/>
      <c r="S246" s="312"/>
      <c r="T246" s="580">
        <v>7.1428571428571425E-2</v>
      </c>
      <c r="V246" s="268" t="b">
        <v>0</v>
      </c>
      <c r="W246" s="292">
        <f>IF(V246=TRUE,$X$245,0)</f>
        <v>0</v>
      </c>
    </row>
    <row r="247" spans="1:26" ht="41.25" customHeight="1" thickTop="1" thickBot="1" x14ac:dyDescent="0.3">
      <c r="A247" s="171" t="s">
        <v>347</v>
      </c>
      <c r="B247" s="306"/>
      <c r="C247" s="116"/>
      <c r="D247" s="116"/>
      <c r="E247" s="101" t="s">
        <v>126</v>
      </c>
      <c r="F247" s="101" t="s">
        <v>127</v>
      </c>
      <c r="G247" s="173"/>
      <c r="H247" s="311" t="s">
        <v>160</v>
      </c>
      <c r="I247" s="398" t="s">
        <v>420</v>
      </c>
      <c r="J247" s="781" t="s">
        <v>421</v>
      </c>
      <c r="K247" s="785"/>
      <c r="L247" s="785"/>
      <c r="M247" s="785"/>
      <c r="N247" s="785"/>
      <c r="O247" s="785"/>
      <c r="P247" s="785"/>
      <c r="Q247" s="785"/>
      <c r="R247" s="177"/>
      <c r="S247" s="312"/>
      <c r="T247" s="580">
        <v>7.1428571428571425E-2</v>
      </c>
      <c r="V247" s="268" t="b">
        <v>0</v>
      </c>
      <c r="W247" s="292">
        <f>IF(V247=TRUE,$X$245,0)</f>
        <v>0</v>
      </c>
    </row>
    <row r="248" spans="1:26" ht="41.25" customHeight="1" thickTop="1" thickBot="1" x14ac:dyDescent="0.3">
      <c r="A248" s="171" t="s">
        <v>425</v>
      </c>
      <c r="B248" s="306"/>
      <c r="C248" s="116"/>
      <c r="D248" s="116"/>
      <c r="E248" s="116"/>
      <c r="F248" s="101" t="s">
        <v>127</v>
      </c>
      <c r="G248" s="173"/>
      <c r="H248" s="311" t="s">
        <v>160</v>
      </c>
      <c r="I248" s="398" t="s">
        <v>577</v>
      </c>
      <c r="J248" s="977" t="s">
        <v>578</v>
      </c>
      <c r="K248" s="978"/>
      <c r="L248" s="978"/>
      <c r="M248" s="978"/>
      <c r="N248" s="978"/>
      <c r="O248" s="978"/>
      <c r="P248" s="978"/>
      <c r="Q248" s="978"/>
      <c r="R248" s="177"/>
      <c r="S248" s="312"/>
      <c r="T248" s="580">
        <v>7.1428571428571425E-2</v>
      </c>
      <c r="V248" s="268" t="b">
        <v>0</v>
      </c>
      <c r="W248" s="292">
        <f>IF(V248=TRUE,$X$245,0)</f>
        <v>0</v>
      </c>
    </row>
    <row r="249" spans="1:26" ht="41.25" customHeight="1" thickTop="1" thickBot="1" x14ac:dyDescent="0.3">
      <c r="A249" s="171" t="s">
        <v>425</v>
      </c>
      <c r="B249" s="306"/>
      <c r="C249" s="313"/>
      <c r="D249" s="313"/>
      <c r="E249" s="317"/>
      <c r="F249" s="313"/>
      <c r="G249" s="173"/>
      <c r="H249" s="311" t="s">
        <v>160</v>
      </c>
      <c r="I249" s="169"/>
      <c r="J249" s="982" t="s">
        <v>579</v>
      </c>
      <c r="K249" s="983"/>
      <c r="L249" s="983"/>
      <c r="M249" s="983"/>
      <c r="N249" s="983"/>
      <c r="O249" s="983"/>
      <c r="P249" s="983"/>
      <c r="Q249" s="983"/>
      <c r="R249" s="177"/>
      <c r="S249" s="322"/>
      <c r="V249" s="472" t="b">
        <f>IF(AND(V250=TRUE,V251=TRUE, V252=TRUE, V253=TRUE),TRUE,FALSE)</f>
        <v>0</v>
      </c>
      <c r="W249" s="292"/>
    </row>
    <row r="250" spans="1:26" ht="41.25" customHeight="1" thickTop="1" thickBot="1" x14ac:dyDescent="0.3">
      <c r="A250" s="171" t="s">
        <v>425</v>
      </c>
      <c r="B250" s="306"/>
      <c r="C250" s="116"/>
      <c r="D250" s="116"/>
      <c r="E250" s="101" t="s">
        <v>126</v>
      </c>
      <c r="F250" s="101" t="s">
        <v>127</v>
      </c>
      <c r="G250" s="173"/>
      <c r="H250" s="311" t="s">
        <v>160</v>
      </c>
      <c r="I250" s="398" t="s">
        <v>580</v>
      </c>
      <c r="J250" s="977" t="s">
        <v>581</v>
      </c>
      <c r="K250" s="978"/>
      <c r="L250" s="978"/>
      <c r="M250" s="978"/>
      <c r="N250" s="978"/>
      <c r="O250" s="978"/>
      <c r="P250" s="978"/>
      <c r="Q250" s="978"/>
      <c r="R250" s="177"/>
      <c r="S250" s="312"/>
      <c r="T250" s="580">
        <v>7.1428571428571425E-2</v>
      </c>
      <c r="V250" s="268" t="b">
        <v>0</v>
      </c>
      <c r="W250" s="292">
        <f>IF(V250=TRUE,$X$245,0)</f>
        <v>0</v>
      </c>
    </row>
    <row r="251" spans="1:26" ht="41.25" customHeight="1" thickTop="1" thickBot="1" x14ac:dyDescent="0.3">
      <c r="A251" s="171" t="s">
        <v>425</v>
      </c>
      <c r="B251" s="306"/>
      <c r="C251" s="116"/>
      <c r="D251" s="116"/>
      <c r="E251" s="101" t="s">
        <v>126</v>
      </c>
      <c r="F251" s="101" t="s">
        <v>127</v>
      </c>
      <c r="G251" s="173"/>
      <c r="H251" s="311" t="s">
        <v>160</v>
      </c>
      <c r="I251" s="398" t="s">
        <v>582</v>
      </c>
      <c r="J251" s="977" t="s">
        <v>583</v>
      </c>
      <c r="K251" s="978"/>
      <c r="L251" s="978"/>
      <c r="M251" s="978"/>
      <c r="N251" s="978"/>
      <c r="O251" s="978"/>
      <c r="P251" s="978"/>
      <c r="Q251" s="978"/>
      <c r="R251" s="177"/>
      <c r="S251" s="312"/>
      <c r="T251" s="580">
        <v>7.1428571428571425E-2</v>
      </c>
      <c r="V251" s="268" t="b">
        <v>0</v>
      </c>
      <c r="W251" s="292">
        <f>IF(V251=TRUE,$X$245,0)</f>
        <v>0</v>
      </c>
    </row>
    <row r="252" spans="1:26" ht="41.25" customHeight="1" thickTop="1" thickBot="1" x14ac:dyDescent="0.3">
      <c r="A252" s="171" t="s">
        <v>425</v>
      </c>
      <c r="B252" s="306"/>
      <c r="C252" s="116"/>
      <c r="D252" s="116"/>
      <c r="E252" s="101" t="s">
        <v>126</v>
      </c>
      <c r="F252" s="101" t="s">
        <v>127</v>
      </c>
      <c r="G252" s="173"/>
      <c r="H252" s="311" t="s">
        <v>160</v>
      </c>
      <c r="I252" s="398" t="s">
        <v>584</v>
      </c>
      <c r="J252" s="977" t="s">
        <v>585</v>
      </c>
      <c r="K252" s="978"/>
      <c r="L252" s="978"/>
      <c r="M252" s="978"/>
      <c r="N252" s="978"/>
      <c r="O252" s="978"/>
      <c r="P252" s="978"/>
      <c r="Q252" s="978"/>
      <c r="R252" s="177"/>
      <c r="S252" s="312"/>
      <c r="T252" s="580">
        <v>7.1428571428571425E-2</v>
      </c>
      <c r="V252" s="268" t="b">
        <v>0</v>
      </c>
      <c r="W252" s="292">
        <f>IF(V252=TRUE,$X$245,0)</f>
        <v>0</v>
      </c>
    </row>
    <row r="253" spans="1:26" ht="41.25" customHeight="1" thickTop="1" thickBot="1" x14ac:dyDescent="0.3">
      <c r="A253" s="171" t="s">
        <v>425</v>
      </c>
      <c r="B253" s="306"/>
      <c r="C253" s="116"/>
      <c r="D253" s="116"/>
      <c r="E253" s="101" t="s">
        <v>126</v>
      </c>
      <c r="F253" s="101" t="s">
        <v>127</v>
      </c>
      <c r="G253" s="173"/>
      <c r="H253" s="311" t="s">
        <v>160</v>
      </c>
      <c r="I253" s="398" t="s">
        <v>586</v>
      </c>
      <c r="J253" s="977" t="s">
        <v>587</v>
      </c>
      <c r="K253" s="978"/>
      <c r="L253" s="978"/>
      <c r="M253" s="978"/>
      <c r="N253" s="978"/>
      <c r="O253" s="978"/>
      <c r="P253" s="978"/>
      <c r="Q253" s="978"/>
      <c r="R253" s="177"/>
      <c r="S253" s="312"/>
      <c r="T253" s="580">
        <v>7.1428571428571425E-2</v>
      </c>
      <c r="V253" s="268" t="b">
        <v>0</v>
      </c>
      <c r="W253" s="292">
        <f>IF(V253=TRUE,$X$245,0)</f>
        <v>0</v>
      </c>
    </row>
    <row r="254" spans="1:26" ht="41.25" customHeight="1" thickTop="1" thickBot="1" x14ac:dyDescent="0.3">
      <c r="A254" s="171" t="s">
        <v>347</v>
      </c>
      <c r="B254" s="306"/>
      <c r="C254" s="313"/>
      <c r="D254" s="313"/>
      <c r="E254" s="313"/>
      <c r="F254" s="313"/>
      <c r="G254" s="173"/>
      <c r="H254" s="311" t="s">
        <v>160</v>
      </c>
      <c r="I254" s="169"/>
      <c r="J254" s="982" t="s">
        <v>422</v>
      </c>
      <c r="K254" s="983"/>
      <c r="L254" s="983"/>
      <c r="M254" s="983"/>
      <c r="N254" s="983"/>
      <c r="O254" s="983"/>
      <c r="P254" s="983"/>
      <c r="Q254" s="983"/>
      <c r="R254" s="177"/>
      <c r="S254" s="322"/>
      <c r="V254" s="472" t="b">
        <f>IF(AND(V255=TRUE),TRUE,FALSE)</f>
        <v>0</v>
      </c>
      <c r="W254" s="292"/>
    </row>
    <row r="255" spans="1:26" ht="48.75" customHeight="1" thickTop="1" thickBot="1" x14ac:dyDescent="0.3">
      <c r="A255" s="171" t="s">
        <v>347</v>
      </c>
      <c r="B255" s="306"/>
      <c r="C255" s="116"/>
      <c r="D255" s="116"/>
      <c r="E255" s="116"/>
      <c r="F255" s="101" t="s">
        <v>127</v>
      </c>
      <c r="G255" s="173"/>
      <c r="H255" s="311" t="s">
        <v>160</v>
      </c>
      <c r="I255" s="398" t="s">
        <v>423</v>
      </c>
      <c r="J255" s="783" t="s">
        <v>424</v>
      </c>
      <c r="K255" s="862"/>
      <c r="L255" s="862"/>
      <c r="M255" s="862"/>
      <c r="N255" s="862"/>
      <c r="O255" s="862"/>
      <c r="P255" s="862"/>
      <c r="Q255" s="862"/>
      <c r="R255" s="177"/>
      <c r="S255" s="312"/>
      <c r="T255" s="580">
        <v>7.1428571428571425E-2</v>
      </c>
      <c r="V255" s="268" t="b">
        <v>0</v>
      </c>
      <c r="W255" s="292">
        <f>IF(V255=TRUE,$X$245,0)</f>
        <v>0</v>
      </c>
    </row>
    <row r="256" spans="1:26" ht="48.75" customHeight="1" thickTop="1" thickBot="1" x14ac:dyDescent="0.3">
      <c r="A256" s="171" t="s">
        <v>425</v>
      </c>
      <c r="B256" s="306"/>
      <c r="C256" s="313"/>
      <c r="D256" s="313"/>
      <c r="E256" s="317"/>
      <c r="F256" s="313"/>
      <c r="G256" s="173"/>
      <c r="H256" s="311" t="s">
        <v>160</v>
      </c>
      <c r="I256" s="294" t="s">
        <v>588</v>
      </c>
      <c r="J256" s="706" t="s">
        <v>589</v>
      </c>
      <c r="K256" s="806"/>
      <c r="L256" s="806"/>
      <c r="M256" s="806"/>
      <c r="N256" s="806"/>
      <c r="O256" s="806"/>
      <c r="P256" s="806"/>
      <c r="Q256" s="806"/>
      <c r="R256" s="175"/>
      <c r="S256" s="258"/>
      <c r="V256" s="472" t="b">
        <f>IF(AND(V257=TRUE,V258=TRUE, V259=TRUE, V260=TRUE),TRUE,FALSE)</f>
        <v>0</v>
      </c>
    </row>
    <row r="257" spans="1:26" ht="48.75" customHeight="1" thickTop="1" thickBot="1" x14ac:dyDescent="0.3">
      <c r="A257" s="171" t="s">
        <v>425</v>
      </c>
      <c r="B257" s="306"/>
      <c r="C257" s="116"/>
      <c r="D257" s="116"/>
      <c r="E257" s="101" t="s">
        <v>126</v>
      </c>
      <c r="F257" s="101" t="s">
        <v>127</v>
      </c>
      <c r="G257" s="173"/>
      <c r="H257" s="311" t="s">
        <v>160</v>
      </c>
      <c r="I257" s="398" t="s">
        <v>590</v>
      </c>
      <c r="J257" s="804" t="s">
        <v>591</v>
      </c>
      <c r="K257" s="934"/>
      <c r="L257" s="934"/>
      <c r="M257" s="934"/>
      <c r="N257" s="934"/>
      <c r="O257" s="934"/>
      <c r="P257" s="934"/>
      <c r="Q257" s="934"/>
      <c r="R257" s="177"/>
      <c r="S257" s="312"/>
      <c r="T257" s="580">
        <v>7.1428571428571425E-2</v>
      </c>
      <c r="V257" s="268" t="b">
        <v>0</v>
      </c>
      <c r="W257" s="292">
        <f>IF(V257=TRUE,$X$245,0)</f>
        <v>0</v>
      </c>
    </row>
    <row r="258" spans="1:26" ht="48.75" customHeight="1" thickTop="1" thickBot="1" x14ac:dyDescent="0.3">
      <c r="A258" s="171" t="s">
        <v>425</v>
      </c>
      <c r="B258" s="306"/>
      <c r="C258" s="116"/>
      <c r="D258" s="116"/>
      <c r="E258" s="101" t="s">
        <v>126</v>
      </c>
      <c r="F258" s="101" t="s">
        <v>127</v>
      </c>
      <c r="G258" s="173"/>
      <c r="H258" s="311" t="s">
        <v>160</v>
      </c>
      <c r="I258" s="398" t="s">
        <v>592</v>
      </c>
      <c r="J258" s="804" t="s">
        <v>593</v>
      </c>
      <c r="K258" s="934"/>
      <c r="L258" s="934"/>
      <c r="M258" s="934"/>
      <c r="N258" s="934"/>
      <c r="O258" s="934"/>
      <c r="P258" s="934"/>
      <c r="Q258" s="934"/>
      <c r="R258" s="177"/>
      <c r="S258" s="312"/>
      <c r="T258" s="580">
        <v>7.1428571428571425E-2</v>
      </c>
      <c r="V258" s="268" t="b">
        <v>0</v>
      </c>
      <c r="W258" s="292">
        <f>IF(V258=TRUE,$X$245,0)</f>
        <v>0</v>
      </c>
    </row>
    <row r="259" spans="1:26" ht="48.75" customHeight="1" thickTop="1" thickBot="1" x14ac:dyDescent="0.3">
      <c r="A259" s="171" t="s">
        <v>425</v>
      </c>
      <c r="B259" s="306"/>
      <c r="C259" s="116"/>
      <c r="D259" s="116"/>
      <c r="E259" s="101" t="s">
        <v>126</v>
      </c>
      <c r="F259" s="101" t="s">
        <v>127</v>
      </c>
      <c r="G259" s="173"/>
      <c r="H259" s="311" t="s">
        <v>160</v>
      </c>
      <c r="I259" s="398" t="s">
        <v>594</v>
      </c>
      <c r="J259" s="804" t="s">
        <v>595</v>
      </c>
      <c r="K259" s="934"/>
      <c r="L259" s="934"/>
      <c r="M259" s="934"/>
      <c r="N259" s="934"/>
      <c r="O259" s="934"/>
      <c r="P259" s="934"/>
      <c r="Q259" s="934"/>
      <c r="R259" s="177"/>
      <c r="S259" s="312"/>
      <c r="T259" s="580">
        <v>7.1428571428571425E-2</v>
      </c>
      <c r="V259" s="268" t="b">
        <v>0</v>
      </c>
      <c r="W259" s="292">
        <f>IF(V259=TRUE,$X$245,0)</f>
        <v>0</v>
      </c>
    </row>
    <row r="260" spans="1:26" ht="48.75" customHeight="1" thickTop="1" thickBot="1" x14ac:dyDescent="0.3">
      <c r="A260" s="171" t="s">
        <v>425</v>
      </c>
      <c r="B260" s="306"/>
      <c r="C260" s="116"/>
      <c r="D260" s="116"/>
      <c r="E260" s="101" t="s">
        <v>126</v>
      </c>
      <c r="F260" s="101" t="s">
        <v>127</v>
      </c>
      <c r="G260" s="173"/>
      <c r="H260" s="311" t="s">
        <v>160</v>
      </c>
      <c r="I260" s="398" t="s">
        <v>596</v>
      </c>
      <c r="J260" s="876" t="s">
        <v>597</v>
      </c>
      <c r="K260" s="878"/>
      <c r="L260" s="878"/>
      <c r="M260" s="878"/>
      <c r="N260" s="878"/>
      <c r="O260" s="878"/>
      <c r="P260" s="878"/>
      <c r="Q260" s="878"/>
      <c r="R260" s="304"/>
      <c r="S260" s="312"/>
      <c r="T260" s="580">
        <v>7.1428571428571425E-2</v>
      </c>
      <c r="V260" s="268" t="b">
        <v>0</v>
      </c>
      <c r="W260" s="292">
        <f>IF(V260=TRUE,$X$245,0)</f>
        <v>0</v>
      </c>
    </row>
    <row r="261" spans="1:26" ht="48.75" customHeight="1" thickTop="1" thickBot="1" x14ac:dyDescent="0.3">
      <c r="A261" s="171" t="s">
        <v>425</v>
      </c>
      <c r="B261" s="306"/>
      <c r="C261" s="116"/>
      <c r="D261" s="116"/>
      <c r="E261" s="116"/>
      <c r="F261" s="101" t="s">
        <v>127</v>
      </c>
      <c r="G261" s="173"/>
      <c r="H261" s="311" t="s">
        <v>160</v>
      </c>
      <c r="I261" s="294" t="s">
        <v>598</v>
      </c>
      <c r="J261" s="980" t="s">
        <v>599</v>
      </c>
      <c r="K261" s="981"/>
      <c r="L261" s="981"/>
      <c r="M261" s="981"/>
      <c r="N261" s="981"/>
      <c r="O261" s="981"/>
      <c r="P261" s="981"/>
      <c r="Q261" s="981"/>
      <c r="R261" s="176"/>
      <c r="S261" s="312"/>
      <c r="T261" s="580">
        <v>7.1428571428571425E-2</v>
      </c>
      <c r="V261" s="268" t="b">
        <v>0</v>
      </c>
      <c r="W261" s="292">
        <f>IF(V261=TRUE,$X$245,0)</f>
        <v>0</v>
      </c>
    </row>
    <row r="262" spans="1:26" ht="22.5" customHeight="1" thickTop="1" x14ac:dyDescent="0.25"/>
    <row r="263" spans="1:26" ht="22.5" customHeight="1" thickBot="1" x14ac:dyDescent="0.3">
      <c r="H263" s="821" t="s">
        <v>117</v>
      </c>
      <c r="I263" s="822"/>
      <c r="J263" s="685" t="s">
        <v>509</v>
      </c>
      <c r="K263" s="686"/>
      <c r="L263" s="686"/>
      <c r="M263" s="686"/>
      <c r="N263" s="686"/>
      <c r="O263" s="686"/>
      <c r="P263" s="686"/>
      <c r="Q263" s="686"/>
      <c r="R263" s="686"/>
      <c r="S263" s="687"/>
      <c r="V263" s="395" t="s">
        <v>945</v>
      </c>
      <c r="W263" s="278">
        <f>(U269+U272+U281)/3</f>
        <v>1</v>
      </c>
    </row>
    <row r="264" spans="1:26" ht="7.5" customHeight="1" thickTop="1" x14ac:dyDescent="0.25">
      <c r="H264" s="314"/>
      <c r="I264" s="306"/>
      <c r="J264" s="314"/>
      <c r="K264" s="314"/>
      <c r="L264" s="314"/>
      <c r="M264" s="314"/>
      <c r="N264" s="314"/>
      <c r="O264" s="314"/>
      <c r="P264" s="314"/>
      <c r="Q264" s="314"/>
      <c r="R264" s="316"/>
      <c r="S264" s="314"/>
    </row>
    <row r="265" spans="1:26" ht="94.5" customHeight="1" thickBot="1" x14ac:dyDescent="0.3">
      <c r="H265" s="823" t="s">
        <v>510</v>
      </c>
      <c r="I265" s="823"/>
      <c r="J265" s="823"/>
      <c r="K265" s="823"/>
      <c r="L265" s="823"/>
      <c r="M265" s="823"/>
      <c r="N265" s="823"/>
      <c r="O265" s="823"/>
      <c r="P265" s="823"/>
      <c r="Q265" s="823"/>
      <c r="R265" s="823"/>
      <c r="S265" s="824"/>
    </row>
    <row r="266" spans="1:26" ht="7.5" customHeight="1" thickTop="1" x14ac:dyDescent="0.25"/>
    <row r="267" spans="1:26" ht="48.75" customHeight="1" thickBot="1" x14ac:dyDescent="0.3">
      <c r="H267" s="281" t="s">
        <v>120</v>
      </c>
      <c r="I267" s="297" t="s">
        <v>946</v>
      </c>
      <c r="J267" s="281" t="s">
        <v>121</v>
      </c>
      <c r="K267" s="401"/>
      <c r="L267" s="401"/>
      <c r="M267" s="401"/>
      <c r="N267" s="401"/>
      <c r="O267" s="401"/>
      <c r="P267" s="401"/>
      <c r="Q267" s="401"/>
      <c r="R267" s="177"/>
      <c r="S267" s="281" t="s">
        <v>122</v>
      </c>
      <c r="V267" s="284" t="s">
        <v>825</v>
      </c>
      <c r="W267" s="285" t="s">
        <v>826</v>
      </c>
      <c r="X267" s="285" t="s">
        <v>827</v>
      </c>
      <c r="Y267" s="309" t="s">
        <v>844</v>
      </c>
      <c r="Z267" s="310" t="s">
        <v>863</v>
      </c>
    </row>
    <row r="268" spans="1:26" ht="48.75" customHeight="1" thickTop="1" thickBot="1" x14ac:dyDescent="0.3">
      <c r="A268" s="171" t="s">
        <v>425</v>
      </c>
      <c r="B268" s="306"/>
      <c r="C268" s="313"/>
      <c r="D268" s="317"/>
      <c r="E268" s="313"/>
      <c r="F268" s="313"/>
      <c r="G268" s="173"/>
      <c r="H268" s="311" t="s">
        <v>131</v>
      </c>
      <c r="I268" s="168" t="s">
        <v>511</v>
      </c>
      <c r="J268" s="706" t="s">
        <v>512</v>
      </c>
      <c r="K268" s="806"/>
      <c r="L268" s="806"/>
      <c r="M268" s="806"/>
      <c r="N268" s="806"/>
      <c r="O268" s="806"/>
      <c r="P268" s="806"/>
      <c r="Q268" s="806"/>
      <c r="R268" s="175"/>
      <c r="S268" s="295"/>
      <c r="V268" s="472" t="b">
        <f>IF(AND(V269=TRUE),TRUE,FALSE)</f>
        <v>0</v>
      </c>
      <c r="Y268" s="308">
        <f>SUM(W269:W270)</f>
        <v>0</v>
      </c>
      <c r="Z268" s="269">
        <f>Y268/1</f>
        <v>0</v>
      </c>
    </row>
    <row r="269" spans="1:26" ht="48.75" customHeight="1" thickTop="1" thickBot="1" x14ac:dyDescent="0.3">
      <c r="A269" s="171" t="s">
        <v>425</v>
      </c>
      <c r="B269" s="306"/>
      <c r="C269" s="116"/>
      <c r="D269" s="101" t="s">
        <v>125</v>
      </c>
      <c r="E269" s="101" t="s">
        <v>126</v>
      </c>
      <c r="F269" s="101" t="s">
        <v>127</v>
      </c>
      <c r="G269" s="173"/>
      <c r="H269" s="311" t="s">
        <v>131</v>
      </c>
      <c r="I269" s="169" t="s">
        <v>513</v>
      </c>
      <c r="J269" s="783" t="s">
        <v>1011</v>
      </c>
      <c r="K269" s="862"/>
      <c r="L269" s="862"/>
      <c r="M269" s="862"/>
      <c r="N269" s="862"/>
      <c r="O269" s="862"/>
      <c r="P269" s="862"/>
      <c r="Q269" s="862"/>
      <c r="R269" s="304"/>
      <c r="S269" s="312"/>
      <c r="T269" s="580">
        <v>0.5</v>
      </c>
      <c r="U269" s="575">
        <f>T269+T270</f>
        <v>1</v>
      </c>
      <c r="V269" s="268" t="b">
        <v>0</v>
      </c>
      <c r="W269" s="292">
        <f>IF(V269=TRUE,$X$269,0)</f>
        <v>0</v>
      </c>
      <c r="X269" s="268">
        <v>0.5</v>
      </c>
    </row>
    <row r="270" spans="1:26" ht="48.75" customHeight="1" thickTop="1" thickBot="1" x14ac:dyDescent="0.3">
      <c r="A270" s="171" t="s">
        <v>425</v>
      </c>
      <c r="B270" s="306"/>
      <c r="C270" s="116"/>
      <c r="D270" s="101" t="s">
        <v>125</v>
      </c>
      <c r="E270" s="101" t="s">
        <v>126</v>
      </c>
      <c r="F270" s="101" t="s">
        <v>127</v>
      </c>
      <c r="G270" s="173"/>
      <c r="H270" s="311" t="s">
        <v>131</v>
      </c>
      <c r="I270" s="168" t="s">
        <v>514</v>
      </c>
      <c r="J270" s="830" t="s">
        <v>515</v>
      </c>
      <c r="K270" s="979"/>
      <c r="L270" s="979"/>
      <c r="M270" s="979"/>
      <c r="N270" s="979"/>
      <c r="O270" s="979"/>
      <c r="P270" s="979"/>
      <c r="Q270" s="979"/>
      <c r="R270" s="176"/>
      <c r="S270" s="312"/>
      <c r="T270" s="580">
        <v>0.5</v>
      </c>
      <c r="V270" s="268" t="b">
        <v>0</v>
      </c>
      <c r="W270" s="292">
        <f>IF(V270=TRUE,$X$269,0)</f>
        <v>0</v>
      </c>
    </row>
    <row r="271" spans="1:26" ht="48.75" customHeight="1" thickTop="1" thickBot="1" x14ac:dyDescent="0.3">
      <c r="A271" s="171" t="s">
        <v>425</v>
      </c>
      <c r="B271" s="306"/>
      <c r="C271" s="313"/>
      <c r="D271" s="313"/>
      <c r="E271" s="313"/>
      <c r="F271" s="313"/>
      <c r="G271" s="173"/>
      <c r="H271" s="311" t="s">
        <v>250</v>
      </c>
      <c r="I271" s="168" t="s">
        <v>516</v>
      </c>
      <c r="J271" s="706" t="s">
        <v>1010</v>
      </c>
      <c r="K271" s="806"/>
      <c r="L271" s="806"/>
      <c r="M271" s="806"/>
      <c r="N271" s="806"/>
      <c r="O271" s="806"/>
      <c r="P271" s="806"/>
      <c r="Q271" s="806"/>
      <c r="R271" s="175"/>
      <c r="S271" s="295"/>
      <c r="V271" s="472" t="b">
        <f>IF(AND(V272=TRUE,V273=TRUE, V274=TRUE, V275=TRUE,V276=TRUE,V277=TRUE),TRUE,FALSE)</f>
        <v>0</v>
      </c>
    </row>
    <row r="272" spans="1:26" ht="48.75" customHeight="1" thickTop="1" thickBot="1" x14ac:dyDescent="0.3">
      <c r="A272" s="171" t="s">
        <v>425</v>
      </c>
      <c r="B272" s="306"/>
      <c r="C272" s="116"/>
      <c r="D272" s="101" t="s">
        <v>125</v>
      </c>
      <c r="E272" s="101" t="s">
        <v>126</v>
      </c>
      <c r="F272" s="101" t="s">
        <v>127</v>
      </c>
      <c r="G272" s="173"/>
      <c r="H272" s="311" t="s">
        <v>250</v>
      </c>
      <c r="I272" s="169" t="s">
        <v>517</v>
      </c>
      <c r="J272" s="781" t="s">
        <v>518</v>
      </c>
      <c r="K272" s="785"/>
      <c r="L272" s="785"/>
      <c r="M272" s="785"/>
      <c r="N272" s="785"/>
      <c r="O272" s="785"/>
      <c r="P272" s="785"/>
      <c r="Q272" s="785"/>
      <c r="R272" s="177"/>
      <c r="S272" s="312"/>
      <c r="T272" s="582">
        <f>1/7</f>
        <v>0.14285714285714285</v>
      </c>
      <c r="U272" s="575">
        <f>T272+T273+T274+T275+T276+T277+T278</f>
        <v>0.99999999999999978</v>
      </c>
      <c r="V272" s="268" t="b">
        <v>0</v>
      </c>
      <c r="W272" s="292">
        <f t="shared" ref="W272:W278" si="15">IF(V272=TRUE,$X$272,0)</f>
        <v>0</v>
      </c>
      <c r="X272" s="347">
        <f>1/7</f>
        <v>0.14285714285714285</v>
      </c>
      <c r="Y272" s="308">
        <f>SUM(W272:W278)</f>
        <v>0</v>
      </c>
      <c r="Z272" s="269">
        <f>Y272/1</f>
        <v>0</v>
      </c>
    </row>
    <row r="273" spans="1:26" ht="48.75" customHeight="1" thickTop="1" thickBot="1" x14ac:dyDescent="0.3">
      <c r="A273" s="171" t="s">
        <v>425</v>
      </c>
      <c r="B273" s="306"/>
      <c r="C273" s="116"/>
      <c r="D273" s="101" t="s">
        <v>125</v>
      </c>
      <c r="E273" s="101" t="s">
        <v>126</v>
      </c>
      <c r="F273" s="101" t="s">
        <v>127</v>
      </c>
      <c r="G273" s="173"/>
      <c r="H273" s="311" t="s">
        <v>250</v>
      </c>
      <c r="I273" s="169" t="s">
        <v>519</v>
      </c>
      <c r="J273" s="977" t="s">
        <v>1027</v>
      </c>
      <c r="K273" s="978"/>
      <c r="L273" s="978"/>
      <c r="M273" s="978"/>
      <c r="N273" s="978"/>
      <c r="O273" s="978"/>
      <c r="P273" s="978"/>
      <c r="Q273" s="978"/>
      <c r="R273" s="177"/>
      <c r="S273" s="312"/>
      <c r="T273" s="580">
        <f t="shared" ref="T273:T278" si="16">1/7</f>
        <v>0.14285714285714285</v>
      </c>
      <c r="V273" s="268" t="b">
        <v>0</v>
      </c>
      <c r="W273" s="292">
        <f t="shared" si="15"/>
        <v>0</v>
      </c>
    </row>
    <row r="274" spans="1:26" ht="48.75" customHeight="1" thickTop="1" thickBot="1" x14ac:dyDescent="0.3">
      <c r="A274" s="171" t="s">
        <v>425</v>
      </c>
      <c r="B274" s="306"/>
      <c r="C274" s="116"/>
      <c r="D274" s="101" t="s">
        <v>125</v>
      </c>
      <c r="E274" s="101" t="s">
        <v>126</v>
      </c>
      <c r="F274" s="101" t="s">
        <v>127</v>
      </c>
      <c r="G274" s="173"/>
      <c r="H274" s="311" t="s">
        <v>250</v>
      </c>
      <c r="I274" s="169" t="s">
        <v>520</v>
      </c>
      <c r="J274" s="781" t="s">
        <v>1028</v>
      </c>
      <c r="K274" s="785"/>
      <c r="L274" s="785"/>
      <c r="M274" s="785"/>
      <c r="N274" s="785"/>
      <c r="O274" s="785"/>
      <c r="P274" s="785"/>
      <c r="Q274" s="785"/>
      <c r="R274" s="177"/>
      <c r="S274" s="312"/>
      <c r="T274" s="580">
        <f t="shared" si="16"/>
        <v>0.14285714285714285</v>
      </c>
      <c r="V274" s="268" t="b">
        <v>0</v>
      </c>
      <c r="W274" s="292">
        <f t="shared" si="15"/>
        <v>0</v>
      </c>
    </row>
    <row r="275" spans="1:26" ht="48.75" customHeight="1" thickTop="1" thickBot="1" x14ac:dyDescent="0.3">
      <c r="A275" s="171" t="s">
        <v>425</v>
      </c>
      <c r="B275" s="306"/>
      <c r="C275" s="116"/>
      <c r="D275" s="101" t="s">
        <v>125</v>
      </c>
      <c r="E275" s="101" t="s">
        <v>126</v>
      </c>
      <c r="F275" s="101" t="s">
        <v>127</v>
      </c>
      <c r="G275" s="173"/>
      <c r="H275" s="311" t="s">
        <v>250</v>
      </c>
      <c r="I275" s="169" t="s">
        <v>521</v>
      </c>
      <c r="J275" s="781" t="s">
        <v>1029</v>
      </c>
      <c r="K275" s="785"/>
      <c r="L275" s="785"/>
      <c r="M275" s="785"/>
      <c r="N275" s="785"/>
      <c r="O275" s="785"/>
      <c r="P275" s="785"/>
      <c r="Q275" s="785"/>
      <c r="R275" s="177"/>
      <c r="S275" s="312"/>
      <c r="T275" s="580">
        <f t="shared" si="16"/>
        <v>0.14285714285714285</v>
      </c>
      <c r="V275" s="268" t="b">
        <v>0</v>
      </c>
      <c r="W275" s="292">
        <f t="shared" si="15"/>
        <v>0</v>
      </c>
    </row>
    <row r="276" spans="1:26" ht="48.75" customHeight="1" thickTop="1" thickBot="1" x14ac:dyDescent="0.3">
      <c r="A276" s="171" t="s">
        <v>425</v>
      </c>
      <c r="B276" s="306"/>
      <c r="C276" s="116"/>
      <c r="D276" s="101" t="s">
        <v>125</v>
      </c>
      <c r="E276" s="101" t="s">
        <v>126</v>
      </c>
      <c r="F276" s="101" t="s">
        <v>127</v>
      </c>
      <c r="G276" s="173"/>
      <c r="H276" s="311" t="s">
        <v>250</v>
      </c>
      <c r="I276" s="169" t="s">
        <v>522</v>
      </c>
      <c r="J276" s="977" t="s">
        <v>523</v>
      </c>
      <c r="K276" s="978"/>
      <c r="L276" s="978"/>
      <c r="M276" s="978"/>
      <c r="N276" s="978"/>
      <c r="O276" s="978"/>
      <c r="P276" s="978"/>
      <c r="Q276" s="978"/>
      <c r="R276" s="177"/>
      <c r="S276" s="312"/>
      <c r="T276" s="580">
        <f t="shared" si="16"/>
        <v>0.14285714285714285</v>
      </c>
      <c r="V276" s="268" t="b">
        <v>0</v>
      </c>
      <c r="W276" s="292">
        <f t="shared" si="15"/>
        <v>0</v>
      </c>
    </row>
    <row r="277" spans="1:26" ht="48.75" customHeight="1" thickTop="1" thickBot="1" x14ac:dyDescent="0.3">
      <c r="A277" s="171" t="s">
        <v>425</v>
      </c>
      <c r="B277" s="306"/>
      <c r="C277" s="116"/>
      <c r="D277" s="101" t="s">
        <v>125</v>
      </c>
      <c r="E277" s="101" t="s">
        <v>126</v>
      </c>
      <c r="F277" s="101" t="s">
        <v>127</v>
      </c>
      <c r="G277" s="173"/>
      <c r="H277" s="311" t="s">
        <v>250</v>
      </c>
      <c r="I277" s="169" t="s">
        <v>524</v>
      </c>
      <c r="J277" s="857" t="s">
        <v>1030</v>
      </c>
      <c r="K277" s="975"/>
      <c r="L277" s="975"/>
      <c r="M277" s="975"/>
      <c r="N277" s="975"/>
      <c r="O277" s="975"/>
      <c r="P277" s="975"/>
      <c r="Q277" s="975"/>
      <c r="R277" s="177"/>
      <c r="S277" s="312"/>
      <c r="T277" s="580">
        <f t="shared" si="16"/>
        <v>0.14285714285714285</v>
      </c>
      <c r="V277" s="268" t="b">
        <v>0</v>
      </c>
      <c r="W277" s="292">
        <f t="shared" si="15"/>
        <v>0</v>
      </c>
    </row>
    <row r="278" spans="1:26" ht="48.75" customHeight="1" thickTop="1" thickBot="1" x14ac:dyDescent="0.3">
      <c r="A278" s="171" t="s">
        <v>425</v>
      </c>
      <c r="B278" s="306"/>
      <c r="C278" s="116"/>
      <c r="D278" s="116"/>
      <c r="E278" s="101" t="s">
        <v>126</v>
      </c>
      <c r="F278" s="101" t="s">
        <v>127</v>
      </c>
      <c r="G278" s="173"/>
      <c r="H278" s="311" t="s">
        <v>250</v>
      </c>
      <c r="I278" s="294" t="s">
        <v>600</v>
      </c>
      <c r="J278" s="710" t="s">
        <v>601</v>
      </c>
      <c r="K278" s="711"/>
      <c r="L278" s="711"/>
      <c r="M278" s="711"/>
      <c r="N278" s="711"/>
      <c r="O278" s="711"/>
      <c r="P278" s="711"/>
      <c r="Q278" s="711"/>
      <c r="R278" s="176"/>
      <c r="S278" s="312"/>
      <c r="T278" s="580">
        <f t="shared" si="16"/>
        <v>0.14285714285714285</v>
      </c>
      <c r="V278" s="268" t="b">
        <v>0</v>
      </c>
      <c r="W278" s="292">
        <f t="shared" si="15"/>
        <v>0</v>
      </c>
    </row>
    <row r="279" spans="1:26" ht="48.75" customHeight="1" thickTop="1" thickBot="1" x14ac:dyDescent="0.3">
      <c r="A279" s="171" t="s">
        <v>425</v>
      </c>
      <c r="B279" s="306"/>
      <c r="C279" s="313"/>
      <c r="D279" s="313"/>
      <c r="E279" s="313"/>
      <c r="F279" s="313"/>
      <c r="G279" s="173"/>
      <c r="H279" s="311" t="s">
        <v>160</v>
      </c>
      <c r="I279" s="294" t="s">
        <v>602</v>
      </c>
      <c r="J279" s="706" t="s">
        <v>603</v>
      </c>
      <c r="K279" s="806"/>
      <c r="L279" s="806"/>
      <c r="M279" s="806"/>
      <c r="N279" s="806"/>
      <c r="O279" s="806"/>
      <c r="P279" s="806"/>
      <c r="Q279" s="806"/>
      <c r="R279" s="175"/>
      <c r="S279" s="295"/>
      <c r="V279" s="472" t="b">
        <f>IF(AND(V280=TRUE),TRUE,FALSE)</f>
        <v>0</v>
      </c>
    </row>
    <row r="280" spans="1:26" ht="48.75" customHeight="1" thickTop="1" thickBot="1" x14ac:dyDescent="0.3">
      <c r="A280" s="171" t="s">
        <v>425</v>
      </c>
      <c r="B280" s="306"/>
      <c r="C280" s="313"/>
      <c r="D280" s="313"/>
      <c r="E280" s="313"/>
      <c r="F280" s="313"/>
      <c r="G280" s="173"/>
      <c r="H280" s="311" t="s">
        <v>160</v>
      </c>
      <c r="I280" s="169"/>
      <c r="J280" s="900" t="s">
        <v>604</v>
      </c>
      <c r="K280" s="976"/>
      <c r="L280" s="976"/>
      <c r="M280" s="976"/>
      <c r="N280" s="976"/>
      <c r="O280" s="976"/>
      <c r="P280" s="976"/>
      <c r="Q280" s="976"/>
      <c r="R280" s="177"/>
      <c r="S280" s="409"/>
      <c r="V280" s="472" t="b">
        <f>IF(AND(V281=TRUE),TRUE,FALSE)</f>
        <v>0</v>
      </c>
    </row>
    <row r="281" spans="1:26" ht="48.75" customHeight="1" thickTop="1" thickBot="1" x14ac:dyDescent="0.3">
      <c r="A281" s="171" t="s">
        <v>425</v>
      </c>
      <c r="B281" s="306"/>
      <c r="C281" s="116"/>
      <c r="D281" s="116"/>
      <c r="E281" s="116"/>
      <c r="F281" s="101" t="s">
        <v>127</v>
      </c>
      <c r="G281" s="173"/>
      <c r="H281" s="311" t="s">
        <v>160</v>
      </c>
      <c r="I281" s="398" t="s">
        <v>605</v>
      </c>
      <c r="J281" s="783" t="s">
        <v>606</v>
      </c>
      <c r="K281" s="862"/>
      <c r="L281" s="862"/>
      <c r="M281" s="862"/>
      <c r="N281" s="862"/>
      <c r="O281" s="862"/>
      <c r="P281" s="862"/>
      <c r="Q281" s="862"/>
      <c r="R281" s="304"/>
      <c r="S281" s="312"/>
      <c r="T281" s="580">
        <v>1</v>
      </c>
      <c r="U281" s="575">
        <f>T281</f>
        <v>1</v>
      </c>
      <c r="V281" s="268" t="b">
        <v>0</v>
      </c>
      <c r="W281" s="292">
        <f>IF(V281=TRUE,$X$281,0)</f>
        <v>0</v>
      </c>
      <c r="X281" s="268">
        <v>1</v>
      </c>
      <c r="Y281" s="308">
        <f>SUM(W281)</f>
        <v>0</v>
      </c>
      <c r="Z281" s="269">
        <f>Y281/1</f>
        <v>0</v>
      </c>
    </row>
    <row r="282" spans="1:26" ht="22.5" customHeight="1" thickTop="1" x14ac:dyDescent="0.25"/>
    <row r="283" spans="1:26" ht="22.5" customHeight="1" x14ac:dyDescent="0.25">
      <c r="A283" s="254"/>
      <c r="B283" s="254"/>
      <c r="C283" s="263"/>
      <c r="D283" s="263"/>
      <c r="E283" s="263"/>
      <c r="F283" s="264"/>
      <c r="G283" s="173"/>
      <c r="H283" s="173"/>
      <c r="I283" s="393"/>
      <c r="J283" s="173"/>
      <c r="K283" s="173"/>
      <c r="L283" s="173"/>
      <c r="M283" s="173"/>
      <c r="N283" s="173"/>
      <c r="O283" s="173"/>
      <c r="P283" s="173"/>
      <c r="Q283" s="173"/>
      <c r="R283" s="173"/>
      <c r="S283" s="173"/>
    </row>
    <row r="284" spans="1:26" ht="30" customHeight="1" thickBot="1" x14ac:dyDescent="0.3">
      <c r="A284" s="306"/>
      <c r="B284" s="306"/>
      <c r="C284" s="313"/>
      <c r="D284" s="313"/>
      <c r="E284" s="313"/>
      <c r="F284" s="313"/>
      <c r="G284" s="173"/>
      <c r="H284" s="863" t="s">
        <v>195</v>
      </c>
      <c r="I284" s="863"/>
      <c r="J284" s="863"/>
      <c r="K284" s="863"/>
      <c r="L284" s="863"/>
      <c r="M284" s="863"/>
      <c r="N284" s="863"/>
      <c r="O284" s="863"/>
      <c r="P284" s="863"/>
      <c r="Q284" s="863"/>
      <c r="R284" s="863"/>
      <c r="S284" s="864"/>
    </row>
    <row r="285" spans="1:26" ht="7.5" customHeight="1" thickTop="1" x14ac:dyDescent="0.25">
      <c r="A285" s="306"/>
      <c r="B285" s="306"/>
      <c r="C285" s="313"/>
      <c r="D285" s="313"/>
      <c r="E285" s="313"/>
      <c r="F285" s="313"/>
      <c r="G285" s="173"/>
      <c r="H285" s="314"/>
      <c r="I285" s="306"/>
      <c r="J285" s="314"/>
      <c r="K285" s="314"/>
      <c r="L285" s="314"/>
      <c r="M285" s="314"/>
      <c r="N285" s="314"/>
      <c r="O285" s="314"/>
      <c r="P285" s="314"/>
      <c r="Q285" s="314"/>
      <c r="R285" s="316"/>
      <c r="S285" s="314"/>
    </row>
    <row r="286" spans="1:26" ht="82.5" customHeight="1" thickBot="1" x14ac:dyDescent="0.3">
      <c r="A286" s="306"/>
      <c r="B286" s="306"/>
      <c r="C286" s="313"/>
      <c r="D286" s="313"/>
      <c r="E286" s="313"/>
      <c r="F286" s="313"/>
      <c r="G286" s="173"/>
      <c r="H286" s="819" t="s">
        <v>196</v>
      </c>
      <c r="I286" s="819"/>
      <c r="J286" s="819"/>
      <c r="K286" s="819"/>
      <c r="L286" s="819"/>
      <c r="M286" s="819"/>
      <c r="N286" s="819"/>
      <c r="O286" s="819"/>
      <c r="P286" s="819"/>
      <c r="Q286" s="819"/>
      <c r="R286" s="819"/>
      <c r="S286" s="820"/>
    </row>
    <row r="287" spans="1:26" ht="7.5" customHeight="1" thickTop="1" x14ac:dyDescent="0.25">
      <c r="A287" s="306"/>
      <c r="B287" s="306"/>
      <c r="C287" s="313"/>
      <c r="D287" s="313"/>
      <c r="E287" s="313"/>
      <c r="F287" s="313"/>
      <c r="G287" s="173"/>
      <c r="H287" s="320"/>
      <c r="I287" s="408"/>
      <c r="J287" s="320"/>
      <c r="K287" s="320"/>
      <c r="L287" s="320"/>
      <c r="M287" s="320"/>
      <c r="N287" s="320"/>
      <c r="O287" s="320"/>
      <c r="P287" s="320"/>
      <c r="Q287" s="320"/>
      <c r="R287" s="320"/>
      <c r="S287" s="320"/>
    </row>
    <row r="288" spans="1:26" ht="22.5" customHeight="1" thickBot="1" x14ac:dyDescent="0.3">
      <c r="A288" s="306"/>
      <c r="B288" s="306"/>
      <c r="C288" s="313"/>
      <c r="D288" s="313"/>
      <c r="E288" s="313"/>
      <c r="F288" s="313"/>
      <c r="G288" s="173"/>
      <c r="H288" s="821" t="s">
        <v>117</v>
      </c>
      <c r="I288" s="822"/>
      <c r="J288" s="685" t="s">
        <v>197</v>
      </c>
      <c r="K288" s="686"/>
      <c r="L288" s="686"/>
      <c r="M288" s="686"/>
      <c r="N288" s="686"/>
      <c r="O288" s="686"/>
      <c r="P288" s="686"/>
      <c r="Q288" s="686"/>
      <c r="R288" s="686"/>
      <c r="S288" s="687"/>
      <c r="V288" s="395" t="s">
        <v>945</v>
      </c>
      <c r="W288" s="278">
        <f>(U293+U295+U299+U306)/4</f>
        <v>1</v>
      </c>
    </row>
    <row r="289" spans="1:26" ht="7.5" customHeight="1" thickTop="1" x14ac:dyDescent="0.25">
      <c r="A289" s="306"/>
      <c r="B289" s="306"/>
      <c r="C289" s="313"/>
      <c r="D289" s="313"/>
      <c r="E289" s="313"/>
      <c r="F289" s="313"/>
      <c r="G289" s="173"/>
      <c r="H289" s="314"/>
      <c r="I289" s="306"/>
      <c r="J289" s="314"/>
      <c r="K289" s="314"/>
      <c r="L289" s="314"/>
      <c r="M289" s="314"/>
      <c r="N289" s="314"/>
      <c r="O289" s="314"/>
      <c r="P289" s="314"/>
      <c r="Q289" s="314"/>
      <c r="R289" s="316"/>
      <c r="S289" s="314"/>
    </row>
    <row r="290" spans="1:26" ht="88.5" customHeight="1" thickBot="1" x14ac:dyDescent="0.3">
      <c r="A290" s="306"/>
      <c r="B290" s="306"/>
      <c r="C290" s="313"/>
      <c r="D290" s="313"/>
      <c r="E290" s="313"/>
      <c r="F290" s="313"/>
      <c r="G290" s="173"/>
      <c r="H290" s="823" t="s">
        <v>198</v>
      </c>
      <c r="I290" s="823"/>
      <c r="J290" s="823"/>
      <c r="K290" s="823"/>
      <c r="L290" s="823"/>
      <c r="M290" s="823"/>
      <c r="N290" s="823"/>
      <c r="O290" s="823"/>
      <c r="P290" s="823"/>
      <c r="Q290" s="823"/>
      <c r="R290" s="823"/>
      <c r="S290" s="824"/>
    </row>
    <row r="291" spans="1:26" ht="7.5" customHeight="1" thickTop="1" x14ac:dyDescent="0.25">
      <c r="A291" s="306"/>
      <c r="B291" s="306"/>
      <c r="C291" s="313"/>
      <c r="D291" s="313"/>
      <c r="E291" s="313"/>
      <c r="F291" s="313"/>
      <c r="G291" s="173"/>
      <c r="H291" s="173"/>
      <c r="I291" s="400"/>
      <c r="J291" s="173"/>
      <c r="K291" s="173"/>
      <c r="L291" s="173"/>
      <c r="M291" s="173"/>
      <c r="N291" s="173"/>
      <c r="O291" s="173"/>
      <c r="P291" s="173"/>
      <c r="Q291" s="173"/>
      <c r="R291" s="173"/>
      <c r="S291" s="173"/>
    </row>
    <row r="292" spans="1:26" ht="41.25" customHeight="1" thickBot="1" x14ac:dyDescent="0.3">
      <c r="A292" s="306"/>
      <c r="B292" s="306"/>
      <c r="C292" s="313"/>
      <c r="D292" s="313"/>
      <c r="E292" s="313"/>
      <c r="F292" s="313"/>
      <c r="G292" s="173"/>
      <c r="H292" s="281" t="s">
        <v>120</v>
      </c>
      <c r="I292" s="297" t="s">
        <v>946</v>
      </c>
      <c r="J292" s="281" t="s">
        <v>121</v>
      </c>
      <c r="K292" s="401"/>
      <c r="L292" s="401"/>
      <c r="M292" s="401"/>
      <c r="N292" s="401"/>
      <c r="O292" s="401"/>
      <c r="P292" s="401"/>
      <c r="Q292" s="401"/>
      <c r="R292" s="177"/>
      <c r="S292" s="281" t="s">
        <v>122</v>
      </c>
      <c r="V292" s="284" t="s">
        <v>825</v>
      </c>
      <c r="W292" s="285" t="s">
        <v>826</v>
      </c>
      <c r="X292" s="285" t="s">
        <v>827</v>
      </c>
      <c r="Y292" s="309" t="s">
        <v>836</v>
      </c>
      <c r="Z292" s="310" t="s">
        <v>863</v>
      </c>
    </row>
    <row r="293" spans="1:26" ht="41.25" customHeight="1" thickTop="1" thickBot="1" x14ac:dyDescent="0.3">
      <c r="A293" s="171" t="s">
        <v>123</v>
      </c>
      <c r="B293" s="306"/>
      <c r="C293" s="101" t="s">
        <v>124</v>
      </c>
      <c r="D293" s="101" t="s">
        <v>125</v>
      </c>
      <c r="E293" s="101" t="s">
        <v>126</v>
      </c>
      <c r="F293" s="101" t="s">
        <v>127</v>
      </c>
      <c r="G293" s="173"/>
      <c r="H293" s="311" t="s">
        <v>128</v>
      </c>
      <c r="I293" s="168" t="s">
        <v>199</v>
      </c>
      <c r="J293" s="710" t="s">
        <v>200</v>
      </c>
      <c r="K293" s="711"/>
      <c r="L293" s="711"/>
      <c r="M293" s="711"/>
      <c r="N293" s="711"/>
      <c r="O293" s="711"/>
      <c r="P293" s="711"/>
      <c r="Q293" s="711"/>
      <c r="R293" s="290"/>
      <c r="S293" s="312"/>
      <c r="T293" s="580">
        <v>1</v>
      </c>
      <c r="U293" s="575">
        <f>T293</f>
        <v>1</v>
      </c>
      <c r="V293" s="268" t="b">
        <v>0</v>
      </c>
      <c r="W293" s="292">
        <f>IF(V293=TRUE,$X$293,0)</f>
        <v>0</v>
      </c>
      <c r="X293" s="268">
        <v>1</v>
      </c>
      <c r="Y293" s="308">
        <f>SUM(W293)</f>
        <v>0</v>
      </c>
      <c r="Z293" s="269">
        <f>Y293/1</f>
        <v>0</v>
      </c>
    </row>
    <row r="294" spans="1:26" ht="41.25" customHeight="1" thickTop="1" thickBot="1" x14ac:dyDescent="0.3">
      <c r="A294" s="171" t="s">
        <v>123</v>
      </c>
      <c r="B294" s="306"/>
      <c r="C294" s="313"/>
      <c r="D294" s="313"/>
      <c r="E294" s="313"/>
      <c r="F294" s="313"/>
      <c r="G294" s="173"/>
      <c r="H294" s="311" t="s">
        <v>131</v>
      </c>
      <c r="I294" s="294" t="s">
        <v>201</v>
      </c>
      <c r="J294" s="706" t="s">
        <v>202</v>
      </c>
      <c r="K294" s="806"/>
      <c r="L294" s="806"/>
      <c r="M294" s="806"/>
      <c r="N294" s="806"/>
      <c r="O294" s="806"/>
      <c r="P294" s="806"/>
      <c r="Q294" s="806"/>
      <c r="R294" s="175"/>
      <c r="S294" s="295"/>
      <c r="V294" s="472" t="b">
        <f>IF(AND(V295=TRUE),TRUE,FALSE)</f>
        <v>0</v>
      </c>
    </row>
    <row r="295" spans="1:26" ht="41.25" customHeight="1" thickTop="1" thickBot="1" x14ac:dyDescent="0.3">
      <c r="A295" s="171" t="s">
        <v>123</v>
      </c>
      <c r="B295" s="306"/>
      <c r="C295" s="101" t="s">
        <v>124</v>
      </c>
      <c r="D295" s="101" t="s">
        <v>125</v>
      </c>
      <c r="E295" s="101" t="s">
        <v>126</v>
      </c>
      <c r="F295" s="101" t="s">
        <v>127</v>
      </c>
      <c r="G295" s="173"/>
      <c r="H295" s="311" t="s">
        <v>131</v>
      </c>
      <c r="I295" s="398" t="s">
        <v>203</v>
      </c>
      <c r="J295" s="857" t="s">
        <v>204</v>
      </c>
      <c r="K295" s="975"/>
      <c r="L295" s="975"/>
      <c r="M295" s="975"/>
      <c r="N295" s="975"/>
      <c r="O295" s="975"/>
      <c r="P295" s="975"/>
      <c r="Q295" s="975"/>
      <c r="R295" s="304"/>
      <c r="S295" s="312"/>
      <c r="T295" s="580">
        <v>0.5</v>
      </c>
      <c r="U295" s="575">
        <f>T295+T297</f>
        <v>1</v>
      </c>
      <c r="V295" s="268" t="b">
        <v>0</v>
      </c>
      <c r="W295" s="292">
        <f>IF(V295=TRUE,$X$295,0)</f>
        <v>0</v>
      </c>
      <c r="X295" s="268">
        <v>0.5</v>
      </c>
      <c r="Y295" s="308">
        <f>SUM(W295:W297)</f>
        <v>0</v>
      </c>
      <c r="Z295" s="269">
        <f>Y295/1</f>
        <v>0</v>
      </c>
    </row>
    <row r="296" spans="1:26" ht="41.25" customHeight="1" thickTop="1" thickBot="1" x14ac:dyDescent="0.3">
      <c r="A296" s="171" t="s">
        <v>347</v>
      </c>
      <c r="B296" s="306"/>
      <c r="C296" s="313"/>
      <c r="D296" s="313"/>
      <c r="E296" s="313"/>
      <c r="F296" s="313"/>
      <c r="G296" s="173"/>
      <c r="H296" s="311" t="s">
        <v>131</v>
      </c>
      <c r="I296" s="294" t="s">
        <v>372</v>
      </c>
      <c r="J296" s="706" t="s">
        <v>373</v>
      </c>
      <c r="K296" s="806"/>
      <c r="L296" s="806"/>
      <c r="M296" s="806"/>
      <c r="N296" s="806"/>
      <c r="O296" s="806"/>
      <c r="P296" s="806"/>
      <c r="Q296" s="806"/>
      <c r="R296" s="175"/>
      <c r="S296" s="361"/>
      <c r="V296" s="472" t="b">
        <f>IF(AND(V297=TRUE),TRUE,FALSE)</f>
        <v>0</v>
      </c>
    </row>
    <row r="297" spans="1:26" ht="41.25" customHeight="1" thickTop="1" thickBot="1" x14ac:dyDescent="0.3">
      <c r="A297" s="171" t="s">
        <v>347</v>
      </c>
      <c r="B297" s="306"/>
      <c r="C297" s="101" t="s">
        <v>124</v>
      </c>
      <c r="D297" s="101" t="s">
        <v>125</v>
      </c>
      <c r="E297" s="101" t="s">
        <v>126</v>
      </c>
      <c r="F297" s="101" t="s">
        <v>127</v>
      </c>
      <c r="G297" s="173"/>
      <c r="H297" s="311" t="s">
        <v>131</v>
      </c>
      <c r="I297" s="398" t="s">
        <v>374</v>
      </c>
      <c r="J297" s="857" t="s">
        <v>375</v>
      </c>
      <c r="K297" s="975"/>
      <c r="L297" s="975"/>
      <c r="M297" s="975"/>
      <c r="N297" s="975"/>
      <c r="O297" s="975"/>
      <c r="P297" s="975"/>
      <c r="Q297" s="975"/>
      <c r="R297" s="304"/>
      <c r="S297" s="312"/>
      <c r="T297" s="580">
        <v>0.5</v>
      </c>
      <c r="V297" s="268" t="b">
        <v>0</v>
      </c>
      <c r="W297" s="292">
        <f>IF(V297=TRUE,$X$295,0)</f>
        <v>0</v>
      </c>
    </row>
    <row r="298" spans="1:26" ht="41.25" customHeight="1" thickTop="1" thickBot="1" x14ac:dyDescent="0.3">
      <c r="A298" s="171" t="s">
        <v>123</v>
      </c>
      <c r="B298" s="306"/>
      <c r="C298" s="313"/>
      <c r="D298" s="313"/>
      <c r="E298" s="313"/>
      <c r="F298" s="313"/>
      <c r="G298" s="173"/>
      <c r="H298" s="311" t="s">
        <v>250</v>
      </c>
      <c r="I298" s="294" t="s">
        <v>267</v>
      </c>
      <c r="J298" s="859" t="s">
        <v>956</v>
      </c>
      <c r="K298" s="801"/>
      <c r="L298" s="801"/>
      <c r="M298" s="801"/>
      <c r="N298" s="801"/>
      <c r="O298" s="801"/>
      <c r="P298" s="801"/>
      <c r="Q298" s="801"/>
      <c r="R298" s="175"/>
      <c r="S298" s="295"/>
      <c r="V298" s="497" t="b">
        <f>IF(AND(V299=TRUE,V300=TRUE,V301=TRUE,V302=TRUE,V303=TRUE),TRUE,FALSE)</f>
        <v>0</v>
      </c>
    </row>
    <row r="299" spans="1:26" ht="57" customHeight="1" thickTop="1" thickBot="1" x14ac:dyDescent="0.3">
      <c r="A299" s="171" t="s">
        <v>123</v>
      </c>
      <c r="B299" s="306"/>
      <c r="C299" s="116"/>
      <c r="D299" s="116"/>
      <c r="E299" s="101" t="s">
        <v>126</v>
      </c>
      <c r="F299" s="101" t="s">
        <v>127</v>
      </c>
      <c r="G299" s="173"/>
      <c r="H299" s="311" t="s">
        <v>250</v>
      </c>
      <c r="I299" s="398" t="s">
        <v>314</v>
      </c>
      <c r="J299" s="781" t="s">
        <v>1031</v>
      </c>
      <c r="K299" s="785"/>
      <c r="L299" s="785"/>
      <c r="M299" s="785"/>
      <c r="N299" s="785"/>
      <c r="O299" s="785"/>
      <c r="P299" s="785"/>
      <c r="Q299" s="785"/>
      <c r="R299" s="177"/>
      <c r="S299" s="312"/>
      <c r="T299" s="580">
        <f t="shared" ref="T299:T304" si="17">1/6</f>
        <v>0.16666666666666666</v>
      </c>
      <c r="U299" s="575">
        <f>T299+T300+T301+T302+T303+T304</f>
        <v>0.99999999999999989</v>
      </c>
      <c r="V299" s="268" t="b">
        <v>0</v>
      </c>
      <c r="W299" s="292">
        <f t="shared" ref="W299:W304" si="18">IF(V299=TRUE,$X$299,0)</f>
        <v>0</v>
      </c>
      <c r="X299" s="268">
        <v>0.16666666666666666</v>
      </c>
      <c r="Y299" s="308">
        <f>SUM(W299:W304)</f>
        <v>0</v>
      </c>
      <c r="Z299" s="269">
        <f>Y299/1</f>
        <v>0</v>
      </c>
    </row>
    <row r="300" spans="1:26" ht="64.5" customHeight="1" thickTop="1" thickBot="1" x14ac:dyDescent="0.3">
      <c r="A300" s="171" t="s">
        <v>123</v>
      </c>
      <c r="B300" s="306"/>
      <c r="C300" s="116"/>
      <c r="D300" s="101" t="s">
        <v>125</v>
      </c>
      <c r="E300" s="101" t="s">
        <v>126</v>
      </c>
      <c r="F300" s="101" t="s">
        <v>127</v>
      </c>
      <c r="G300" s="173"/>
      <c r="H300" s="311" t="s">
        <v>250</v>
      </c>
      <c r="I300" s="398" t="s">
        <v>268</v>
      </c>
      <c r="J300" s="781" t="s">
        <v>269</v>
      </c>
      <c r="K300" s="785"/>
      <c r="L300" s="785"/>
      <c r="M300" s="785"/>
      <c r="N300" s="785"/>
      <c r="O300" s="785"/>
      <c r="P300" s="785"/>
      <c r="Q300" s="785"/>
      <c r="R300" s="177"/>
      <c r="S300" s="312"/>
      <c r="T300" s="580">
        <f t="shared" si="17"/>
        <v>0.16666666666666666</v>
      </c>
      <c r="V300" s="268" t="b">
        <v>0</v>
      </c>
      <c r="W300" s="292">
        <f t="shared" si="18"/>
        <v>0</v>
      </c>
    </row>
    <row r="301" spans="1:26" ht="63" customHeight="1" thickTop="1" thickBot="1" x14ac:dyDescent="0.3">
      <c r="A301" s="171" t="s">
        <v>123</v>
      </c>
      <c r="B301" s="306"/>
      <c r="C301" s="116"/>
      <c r="D301" s="116"/>
      <c r="E301" s="101" t="s">
        <v>126</v>
      </c>
      <c r="F301" s="101" t="s">
        <v>127</v>
      </c>
      <c r="G301" s="173"/>
      <c r="H301" s="311" t="s">
        <v>250</v>
      </c>
      <c r="I301" s="398" t="s">
        <v>315</v>
      </c>
      <c r="J301" s="781" t="s">
        <v>316</v>
      </c>
      <c r="K301" s="785"/>
      <c r="L301" s="785"/>
      <c r="M301" s="785"/>
      <c r="N301" s="785"/>
      <c r="O301" s="785"/>
      <c r="P301" s="785"/>
      <c r="Q301" s="785"/>
      <c r="R301" s="177"/>
      <c r="S301" s="312"/>
      <c r="T301" s="580">
        <f t="shared" si="17"/>
        <v>0.16666666666666666</v>
      </c>
      <c r="V301" s="268" t="b">
        <v>0</v>
      </c>
      <c r="W301" s="292">
        <f t="shared" si="18"/>
        <v>0</v>
      </c>
    </row>
    <row r="302" spans="1:26" ht="52.5" customHeight="1" thickTop="1" thickBot="1" x14ac:dyDescent="0.3">
      <c r="A302" s="171" t="s">
        <v>123</v>
      </c>
      <c r="B302" s="306"/>
      <c r="C302" s="116"/>
      <c r="D302" s="116"/>
      <c r="E302" s="101" t="s">
        <v>126</v>
      </c>
      <c r="F302" s="101" t="s">
        <v>127</v>
      </c>
      <c r="G302" s="173"/>
      <c r="H302" s="311" t="s">
        <v>250</v>
      </c>
      <c r="I302" s="398" t="s">
        <v>317</v>
      </c>
      <c r="J302" s="781" t="s">
        <v>318</v>
      </c>
      <c r="K302" s="785"/>
      <c r="L302" s="785"/>
      <c r="M302" s="785"/>
      <c r="N302" s="785"/>
      <c r="O302" s="785"/>
      <c r="P302" s="785"/>
      <c r="Q302" s="785"/>
      <c r="R302" s="177"/>
      <c r="S302" s="312"/>
      <c r="T302" s="580">
        <f t="shared" si="17"/>
        <v>0.16666666666666666</v>
      </c>
      <c r="V302" s="268" t="b">
        <v>0</v>
      </c>
      <c r="W302" s="292">
        <f t="shared" si="18"/>
        <v>0</v>
      </c>
    </row>
    <row r="303" spans="1:26" ht="41.25" customHeight="1" thickTop="1" thickBot="1" x14ac:dyDescent="0.3">
      <c r="A303" s="171" t="s">
        <v>123</v>
      </c>
      <c r="B303" s="306"/>
      <c r="C303" s="116"/>
      <c r="D303" s="101" t="s">
        <v>125</v>
      </c>
      <c r="E303" s="101" t="s">
        <v>126</v>
      </c>
      <c r="F303" s="101" t="s">
        <v>127</v>
      </c>
      <c r="G303" s="173"/>
      <c r="H303" s="311" t="s">
        <v>250</v>
      </c>
      <c r="I303" s="398" t="s">
        <v>270</v>
      </c>
      <c r="J303" s="783" t="s">
        <v>271</v>
      </c>
      <c r="K303" s="862"/>
      <c r="L303" s="862"/>
      <c r="M303" s="862"/>
      <c r="N303" s="862"/>
      <c r="O303" s="862"/>
      <c r="P303" s="862"/>
      <c r="Q303" s="862"/>
      <c r="R303" s="304"/>
      <c r="S303" s="312"/>
      <c r="T303" s="580">
        <f t="shared" si="17"/>
        <v>0.16666666666666666</v>
      </c>
      <c r="V303" s="268" t="b">
        <v>0</v>
      </c>
      <c r="W303" s="292">
        <f t="shared" si="18"/>
        <v>0</v>
      </c>
    </row>
    <row r="304" spans="1:26" ht="54.75" customHeight="1" thickTop="1" thickBot="1" x14ac:dyDescent="0.3">
      <c r="A304" s="171" t="s">
        <v>425</v>
      </c>
      <c r="B304" s="306"/>
      <c r="C304" s="116"/>
      <c r="D304" s="116"/>
      <c r="E304" s="101" t="s">
        <v>126</v>
      </c>
      <c r="F304" s="101" t="s">
        <v>127</v>
      </c>
      <c r="G304" s="173"/>
      <c r="H304" s="311" t="s">
        <v>250</v>
      </c>
      <c r="I304" s="294" t="s">
        <v>607</v>
      </c>
      <c r="J304" s="710" t="s">
        <v>608</v>
      </c>
      <c r="K304" s="711"/>
      <c r="L304" s="711"/>
      <c r="M304" s="711"/>
      <c r="N304" s="711"/>
      <c r="O304" s="711"/>
      <c r="P304" s="711"/>
      <c r="Q304" s="711"/>
      <c r="R304" s="176"/>
      <c r="S304" s="312"/>
      <c r="T304" s="580">
        <f t="shared" si="17"/>
        <v>0.16666666666666666</v>
      </c>
      <c r="V304" s="268" t="b">
        <v>0</v>
      </c>
      <c r="W304" s="292">
        <f t="shared" si="18"/>
        <v>0</v>
      </c>
    </row>
    <row r="305" spans="1:26" ht="41.25" customHeight="1" thickTop="1" thickBot="1" x14ac:dyDescent="0.3">
      <c r="A305" s="171" t="s">
        <v>425</v>
      </c>
      <c r="B305" s="306"/>
      <c r="C305" s="313"/>
      <c r="D305" s="317"/>
      <c r="E305" s="313"/>
      <c r="F305" s="313"/>
      <c r="G305" s="173"/>
      <c r="H305" s="311" t="s">
        <v>160</v>
      </c>
      <c r="I305" s="294" t="s">
        <v>526</v>
      </c>
      <c r="J305" s="706" t="s">
        <v>1009</v>
      </c>
      <c r="K305" s="806"/>
      <c r="L305" s="806"/>
      <c r="M305" s="806"/>
      <c r="N305" s="806"/>
      <c r="O305" s="806"/>
      <c r="P305" s="806"/>
      <c r="Q305" s="806"/>
      <c r="R305" s="175"/>
      <c r="S305" s="295"/>
      <c r="V305" s="472" t="b">
        <f>IF(AND(V306=TRUE),TRUE,FALSE)</f>
        <v>0</v>
      </c>
    </row>
    <row r="306" spans="1:26" ht="41.25" customHeight="1" thickTop="1" thickBot="1" x14ac:dyDescent="0.3">
      <c r="A306" s="171" t="s">
        <v>425</v>
      </c>
      <c r="B306" s="306"/>
      <c r="C306" s="116"/>
      <c r="D306" s="101" t="s">
        <v>125</v>
      </c>
      <c r="E306" s="101" t="s">
        <v>126</v>
      </c>
      <c r="F306" s="101" t="s">
        <v>127</v>
      </c>
      <c r="G306" s="173"/>
      <c r="H306" s="311" t="s">
        <v>160</v>
      </c>
      <c r="I306" s="398" t="s">
        <v>527</v>
      </c>
      <c r="J306" s="783" t="s">
        <v>528</v>
      </c>
      <c r="K306" s="862"/>
      <c r="L306" s="862"/>
      <c r="M306" s="862"/>
      <c r="N306" s="862"/>
      <c r="O306" s="862"/>
      <c r="P306" s="862"/>
      <c r="Q306" s="862"/>
      <c r="R306" s="304"/>
      <c r="S306" s="312"/>
      <c r="T306" s="580">
        <v>1</v>
      </c>
      <c r="U306" s="575">
        <f>T306</f>
        <v>1</v>
      </c>
      <c r="V306" s="268" t="b">
        <v>0</v>
      </c>
      <c r="W306" s="292">
        <f>IF(V306=TRUE,$X$293,0)</f>
        <v>0</v>
      </c>
      <c r="Y306" s="308">
        <f>SUM(W306)</f>
        <v>0</v>
      </c>
      <c r="Z306" s="269">
        <f>Y306/1</f>
        <v>0</v>
      </c>
    </row>
    <row r="307" spans="1:26" ht="22.5" customHeight="1" thickTop="1" x14ac:dyDescent="0.25">
      <c r="A307" s="254"/>
      <c r="B307" s="254"/>
      <c r="C307" s="263"/>
      <c r="D307" s="263"/>
      <c r="E307" s="263"/>
      <c r="F307" s="264"/>
      <c r="G307" s="173"/>
      <c r="H307" s="173"/>
      <c r="I307" s="393"/>
      <c r="J307" s="173"/>
      <c r="K307" s="173"/>
      <c r="L307" s="173"/>
      <c r="M307" s="173"/>
      <c r="N307" s="173"/>
      <c r="O307" s="173"/>
      <c r="P307" s="173"/>
      <c r="Q307" s="173"/>
      <c r="R307" s="173"/>
      <c r="S307" s="173"/>
    </row>
    <row r="308" spans="1:26" ht="22.5" customHeight="1" thickBot="1" x14ac:dyDescent="0.3">
      <c r="A308" s="254"/>
      <c r="B308" s="254"/>
      <c r="C308" s="263"/>
      <c r="D308" s="263"/>
      <c r="E308" s="263"/>
      <c r="F308" s="264"/>
      <c r="G308" s="173"/>
      <c r="H308" s="821" t="s">
        <v>117</v>
      </c>
      <c r="I308" s="822"/>
      <c r="J308" s="685" t="s">
        <v>205</v>
      </c>
      <c r="K308" s="686"/>
      <c r="L308" s="686"/>
      <c r="M308" s="686"/>
      <c r="N308" s="686"/>
      <c r="O308" s="686"/>
      <c r="P308" s="686"/>
      <c r="Q308" s="686"/>
      <c r="R308" s="686"/>
      <c r="S308" s="687"/>
      <c r="V308" s="395" t="s">
        <v>945</v>
      </c>
      <c r="W308" s="278">
        <f>(U313+U316+U321)/3</f>
        <v>1</v>
      </c>
    </row>
    <row r="309" spans="1:26" ht="6.75" customHeight="1" thickTop="1" x14ac:dyDescent="0.25">
      <c r="A309" s="306"/>
      <c r="B309" s="306"/>
      <c r="C309" s="313"/>
      <c r="D309" s="313"/>
      <c r="E309" s="313"/>
      <c r="F309" s="313"/>
      <c r="G309" s="173"/>
      <c r="H309" s="314"/>
      <c r="I309" s="306"/>
      <c r="J309" s="314"/>
      <c r="K309" s="314"/>
      <c r="L309" s="314"/>
      <c r="M309" s="314"/>
      <c r="N309" s="314"/>
      <c r="O309" s="314"/>
      <c r="P309" s="314"/>
      <c r="Q309" s="314"/>
      <c r="R309" s="316"/>
      <c r="S309" s="314"/>
    </row>
    <row r="310" spans="1:26" ht="83.25" customHeight="1" thickBot="1" x14ac:dyDescent="0.3">
      <c r="A310" s="306"/>
      <c r="B310" s="306"/>
      <c r="C310" s="313"/>
      <c r="D310" s="313"/>
      <c r="E310" s="313"/>
      <c r="F310" s="313"/>
      <c r="G310" s="173"/>
      <c r="H310" s="823" t="s">
        <v>206</v>
      </c>
      <c r="I310" s="823"/>
      <c r="J310" s="823"/>
      <c r="K310" s="823"/>
      <c r="L310" s="823"/>
      <c r="M310" s="823"/>
      <c r="N310" s="823"/>
      <c r="O310" s="823"/>
      <c r="P310" s="823"/>
      <c r="Q310" s="823"/>
      <c r="R310" s="823"/>
      <c r="S310" s="824"/>
    </row>
    <row r="311" spans="1:26" ht="7.5" customHeight="1" thickTop="1" x14ac:dyDescent="0.25">
      <c r="A311" s="306"/>
      <c r="B311" s="306"/>
      <c r="C311" s="313"/>
      <c r="D311" s="313"/>
      <c r="E311" s="313"/>
      <c r="F311" s="313"/>
      <c r="G311" s="173"/>
      <c r="H311" s="173"/>
      <c r="I311" s="400"/>
      <c r="J311" s="173"/>
      <c r="K311" s="173"/>
      <c r="L311" s="173"/>
      <c r="M311" s="173"/>
      <c r="N311" s="173"/>
      <c r="O311" s="173"/>
      <c r="P311" s="173"/>
      <c r="Q311" s="173"/>
      <c r="R311" s="173"/>
      <c r="S311" s="173"/>
    </row>
    <row r="312" spans="1:26" ht="41.25" customHeight="1" thickBot="1" x14ac:dyDescent="0.3">
      <c r="A312" s="323"/>
      <c r="B312" s="306"/>
      <c r="C312" s="313"/>
      <c r="D312" s="313"/>
      <c r="E312" s="313"/>
      <c r="F312" s="313"/>
      <c r="G312" s="173"/>
      <c r="H312" s="281" t="s">
        <v>120</v>
      </c>
      <c r="I312" s="297" t="s">
        <v>946</v>
      </c>
      <c r="J312" s="281" t="s">
        <v>121</v>
      </c>
      <c r="K312" s="401"/>
      <c r="L312" s="401"/>
      <c r="M312" s="401"/>
      <c r="N312" s="401"/>
      <c r="O312" s="401"/>
      <c r="P312" s="401"/>
      <c r="Q312" s="401"/>
      <c r="R312" s="177"/>
      <c r="S312" s="281" t="s">
        <v>122</v>
      </c>
      <c r="V312" s="284" t="s">
        <v>825</v>
      </c>
      <c r="W312" s="285" t="s">
        <v>826</v>
      </c>
      <c r="X312" s="285" t="s">
        <v>827</v>
      </c>
      <c r="Y312" s="309" t="s">
        <v>837</v>
      </c>
      <c r="Z312" s="310" t="s">
        <v>863</v>
      </c>
    </row>
    <row r="313" spans="1:26" ht="41.25" customHeight="1" thickTop="1" thickBot="1" x14ac:dyDescent="0.3">
      <c r="A313" s="171" t="s">
        <v>425</v>
      </c>
      <c r="B313" s="306"/>
      <c r="C313" s="116"/>
      <c r="D313" s="101" t="s">
        <v>125</v>
      </c>
      <c r="E313" s="101" t="s">
        <v>126</v>
      </c>
      <c r="F313" s="101" t="s">
        <v>127</v>
      </c>
      <c r="G313" s="173"/>
      <c r="H313" s="311" t="s">
        <v>128</v>
      </c>
      <c r="I313" s="168" t="s">
        <v>907</v>
      </c>
      <c r="J313" s="710" t="s">
        <v>529</v>
      </c>
      <c r="K313" s="711"/>
      <c r="L313" s="711"/>
      <c r="M313" s="711"/>
      <c r="N313" s="711"/>
      <c r="O313" s="711"/>
      <c r="P313" s="711"/>
      <c r="Q313" s="711"/>
      <c r="R313" s="290"/>
      <c r="S313" s="312"/>
      <c r="T313" s="580">
        <v>0.5</v>
      </c>
      <c r="U313" s="575">
        <f>T313+T314</f>
        <v>1</v>
      </c>
      <c r="V313" s="268" t="b">
        <v>0</v>
      </c>
      <c r="W313" s="292">
        <f>IF(V313=TRUE,$X$313,0)</f>
        <v>0</v>
      </c>
      <c r="X313" s="268">
        <v>0.5</v>
      </c>
      <c r="Y313" s="308">
        <f>SUM(W313:W314)</f>
        <v>0</v>
      </c>
      <c r="Z313" s="269">
        <f>Y313/1</f>
        <v>0</v>
      </c>
    </row>
    <row r="314" spans="1:26" ht="58.5" customHeight="1" thickTop="1" thickBot="1" x14ac:dyDescent="0.3">
      <c r="A314" s="171" t="s">
        <v>425</v>
      </c>
      <c r="B314" s="306"/>
      <c r="C314" s="313"/>
      <c r="D314" s="101" t="s">
        <v>125</v>
      </c>
      <c r="E314" s="101" t="s">
        <v>126</v>
      </c>
      <c r="F314" s="101" t="s">
        <v>127</v>
      </c>
      <c r="G314" s="173"/>
      <c r="H314" s="311" t="s">
        <v>128</v>
      </c>
      <c r="I314" s="168" t="s">
        <v>908</v>
      </c>
      <c r="J314" s="710" t="s">
        <v>906</v>
      </c>
      <c r="K314" s="800"/>
      <c r="L314" s="800"/>
      <c r="M314" s="800"/>
      <c r="N314" s="800"/>
      <c r="O314" s="800"/>
      <c r="P314" s="800"/>
      <c r="Q314" s="800"/>
      <c r="R314" s="365"/>
      <c r="S314" s="312"/>
      <c r="T314" s="580">
        <v>0.5</v>
      </c>
      <c r="V314" s="410" t="b">
        <v>0</v>
      </c>
      <c r="W314" s="292">
        <f>IF(V314=TRUE,$X$313,0)</f>
        <v>0</v>
      </c>
    </row>
    <row r="315" spans="1:26" ht="41.25" customHeight="1" thickTop="1" thickBot="1" x14ac:dyDescent="0.3">
      <c r="A315" s="171" t="s">
        <v>123</v>
      </c>
      <c r="B315" s="306"/>
      <c r="C315" s="313"/>
      <c r="D315" s="313"/>
      <c r="E315" s="313"/>
      <c r="F315" s="313"/>
      <c r="G315" s="173"/>
      <c r="H315" s="311" t="s">
        <v>131</v>
      </c>
      <c r="I315" s="168" t="s">
        <v>207</v>
      </c>
      <c r="J315" s="706" t="s">
        <v>208</v>
      </c>
      <c r="K315" s="807"/>
      <c r="L315" s="807"/>
      <c r="M315" s="807"/>
      <c r="N315" s="807"/>
      <c r="O315" s="807"/>
      <c r="P315" s="807"/>
      <c r="Q315" s="807"/>
      <c r="R315" s="177"/>
      <c r="S315" s="303"/>
      <c r="V315" s="472" t="b">
        <f>IF(AND(V316=TRUE,V317=TRUE),TRUE,FALSE)</f>
        <v>0</v>
      </c>
    </row>
    <row r="316" spans="1:26" ht="41.25" customHeight="1" thickTop="1" thickBot="1" x14ac:dyDescent="0.3">
      <c r="A316" s="171" t="s">
        <v>347</v>
      </c>
      <c r="B316" s="306"/>
      <c r="C316" s="101" t="s">
        <v>124</v>
      </c>
      <c r="D316" s="101" t="s">
        <v>125</v>
      </c>
      <c r="E316" s="101" t="s">
        <v>126</v>
      </c>
      <c r="F316" s="101" t="s">
        <v>127</v>
      </c>
      <c r="G316" s="173"/>
      <c r="H316" s="311" t="s">
        <v>131</v>
      </c>
      <c r="I316" s="169" t="s">
        <v>376</v>
      </c>
      <c r="J316" s="973" t="s">
        <v>918</v>
      </c>
      <c r="K316" s="974"/>
      <c r="L316" s="974"/>
      <c r="M316" s="974"/>
      <c r="N316" s="974"/>
      <c r="O316" s="974"/>
      <c r="P316" s="974"/>
      <c r="Q316" s="974"/>
      <c r="R316" s="177"/>
      <c r="S316" s="312"/>
      <c r="T316" s="580">
        <f>1/3</f>
        <v>0.33333333333333331</v>
      </c>
      <c r="U316" s="575">
        <f>T316+T317+T318</f>
        <v>1</v>
      </c>
      <c r="V316" s="268" t="b">
        <v>0</v>
      </c>
      <c r="W316" s="292">
        <f>IF(V316=TRUE,$X$316,0)</f>
        <v>0</v>
      </c>
      <c r="X316" s="268">
        <v>0.33333333333333331</v>
      </c>
      <c r="Y316" s="308">
        <f>SUM(W316:W318)</f>
        <v>0</v>
      </c>
      <c r="Z316" s="269">
        <f>Y316/1</f>
        <v>0</v>
      </c>
    </row>
    <row r="317" spans="1:26" ht="45.75" customHeight="1" thickTop="1" thickBot="1" x14ac:dyDescent="0.3">
      <c r="A317" s="171" t="s">
        <v>123</v>
      </c>
      <c r="B317" s="306"/>
      <c r="C317" s="101" t="s">
        <v>124</v>
      </c>
      <c r="D317" s="101" t="s">
        <v>125</v>
      </c>
      <c r="E317" s="101" t="s">
        <v>126</v>
      </c>
      <c r="F317" s="101" t="s">
        <v>127</v>
      </c>
      <c r="G317" s="173"/>
      <c r="H317" s="311" t="s">
        <v>131</v>
      </c>
      <c r="I317" s="169" t="s">
        <v>209</v>
      </c>
      <c r="J317" s="855" t="s">
        <v>909</v>
      </c>
      <c r="K317" s="972"/>
      <c r="L317" s="972"/>
      <c r="M317" s="972"/>
      <c r="N317" s="972"/>
      <c r="O317" s="972"/>
      <c r="P317" s="972"/>
      <c r="Q317" s="972"/>
      <c r="R317" s="178"/>
      <c r="S317" s="312"/>
      <c r="T317" s="580">
        <f>1/3</f>
        <v>0.33333333333333331</v>
      </c>
      <c r="V317" s="268" t="b">
        <v>0</v>
      </c>
      <c r="W317" s="292">
        <f>IF(V317=TRUE,$X$316,0)</f>
        <v>0</v>
      </c>
    </row>
    <row r="318" spans="1:26" ht="41.25" customHeight="1" thickTop="1" thickBot="1" x14ac:dyDescent="0.3">
      <c r="A318" s="171" t="s">
        <v>347</v>
      </c>
      <c r="B318" s="306"/>
      <c r="C318" s="101" t="s">
        <v>124</v>
      </c>
      <c r="D318" s="101" t="s">
        <v>125</v>
      </c>
      <c r="E318" s="101" t="s">
        <v>126</v>
      </c>
      <c r="F318" s="101" t="s">
        <v>127</v>
      </c>
      <c r="G318" s="173"/>
      <c r="H318" s="311" t="s">
        <v>131</v>
      </c>
      <c r="I318" s="168" t="s">
        <v>378</v>
      </c>
      <c r="J318" s="710" t="s">
        <v>379</v>
      </c>
      <c r="K318" s="711"/>
      <c r="L318" s="711"/>
      <c r="M318" s="711"/>
      <c r="N318" s="711"/>
      <c r="O318" s="711"/>
      <c r="P318" s="711"/>
      <c r="Q318" s="711"/>
      <c r="R318" s="177"/>
      <c r="S318" s="312"/>
      <c r="T318" s="580">
        <f>1/3</f>
        <v>0.33333333333333331</v>
      </c>
      <c r="V318" s="268" t="b">
        <v>0</v>
      </c>
      <c r="W318" s="292">
        <f>IF(V318=TRUE,$X$316,0)</f>
        <v>0</v>
      </c>
    </row>
    <row r="319" spans="1:26" ht="55.5" customHeight="1" thickTop="1" thickBot="1" x14ac:dyDescent="0.3">
      <c r="A319" s="171" t="s">
        <v>425</v>
      </c>
      <c r="B319" s="306"/>
      <c r="C319" s="313"/>
      <c r="D319" s="313"/>
      <c r="E319" s="313"/>
      <c r="F319" s="313"/>
      <c r="G319" s="173"/>
      <c r="H319" s="311" t="s">
        <v>250</v>
      </c>
      <c r="I319" s="294" t="s">
        <v>530</v>
      </c>
      <c r="J319" s="706" t="s">
        <v>531</v>
      </c>
      <c r="K319" s="806"/>
      <c r="L319" s="806"/>
      <c r="M319" s="806"/>
      <c r="N319" s="806"/>
      <c r="O319" s="806"/>
      <c r="P319" s="806"/>
      <c r="Q319" s="806"/>
      <c r="R319" s="175"/>
      <c r="S319" s="295"/>
      <c r="V319" s="472" t="b">
        <f>IF(AND(V320=TRUE),TRUE,FALSE)</f>
        <v>0</v>
      </c>
    </row>
    <row r="320" spans="1:26" ht="41.25" customHeight="1" thickTop="1" thickBot="1" x14ac:dyDescent="0.3">
      <c r="A320" s="171" t="s">
        <v>425</v>
      </c>
      <c r="B320" s="306"/>
      <c r="C320" s="313"/>
      <c r="D320" s="317"/>
      <c r="E320" s="313"/>
      <c r="F320" s="313"/>
      <c r="G320" s="173"/>
      <c r="H320" s="311" t="s">
        <v>250</v>
      </c>
      <c r="I320" s="398"/>
      <c r="J320" s="968" t="s">
        <v>532</v>
      </c>
      <c r="K320" s="969"/>
      <c r="L320" s="969"/>
      <c r="M320" s="969"/>
      <c r="N320" s="969"/>
      <c r="O320" s="969"/>
      <c r="P320" s="969"/>
      <c r="Q320" s="969"/>
      <c r="R320" s="177"/>
      <c r="S320" s="303"/>
      <c r="V320" s="472" t="b">
        <f>IF(AND(V321=TRUE,V322=TRUE,V323=TRUE,V324=TRUE),TRUE,FALSE)</f>
        <v>0</v>
      </c>
    </row>
    <row r="321" spans="1:26" ht="64.5" customHeight="1" thickTop="1" thickBot="1" x14ac:dyDescent="0.3">
      <c r="A321" s="171" t="s">
        <v>425</v>
      </c>
      <c r="B321" s="173"/>
      <c r="C321" s="116"/>
      <c r="D321" s="101" t="s">
        <v>125</v>
      </c>
      <c r="E321" s="101" t="s">
        <v>126</v>
      </c>
      <c r="F321" s="101" t="s">
        <v>127</v>
      </c>
      <c r="G321" s="173"/>
      <c r="H321" s="311" t="s">
        <v>250</v>
      </c>
      <c r="I321" s="398" t="s">
        <v>533</v>
      </c>
      <c r="J321" s="970" t="s">
        <v>919</v>
      </c>
      <c r="K321" s="971"/>
      <c r="L321" s="971"/>
      <c r="M321" s="971"/>
      <c r="N321" s="971"/>
      <c r="O321" s="971"/>
      <c r="P321" s="971"/>
      <c r="Q321" s="971"/>
      <c r="R321" s="177"/>
      <c r="S321" s="312"/>
      <c r="T321" s="580">
        <f>1/5</f>
        <v>0.2</v>
      </c>
      <c r="U321" s="575">
        <f>T321+T322+T323+T324+T325</f>
        <v>1</v>
      </c>
      <c r="V321" s="268" t="b">
        <v>0</v>
      </c>
      <c r="W321" s="292">
        <f>IF(V321=TRUE,$X$321,0)</f>
        <v>0</v>
      </c>
      <c r="X321" s="268">
        <v>0.2</v>
      </c>
      <c r="Y321" s="308">
        <f>SUM(W321:W325)</f>
        <v>0</v>
      </c>
      <c r="Z321" s="269">
        <f>Y321/1</f>
        <v>0</v>
      </c>
    </row>
    <row r="322" spans="1:26" ht="60.75" customHeight="1" thickTop="1" thickBot="1" x14ac:dyDescent="0.3">
      <c r="A322" s="171" t="s">
        <v>425</v>
      </c>
      <c r="B322" s="306"/>
      <c r="C322" s="116"/>
      <c r="D322" s="101" t="s">
        <v>125</v>
      </c>
      <c r="E322" s="101" t="s">
        <v>126</v>
      </c>
      <c r="F322" s="101" t="s">
        <v>127</v>
      </c>
      <c r="G322" s="173"/>
      <c r="H322" s="311" t="s">
        <v>250</v>
      </c>
      <c r="I322" s="398" t="s">
        <v>534</v>
      </c>
      <c r="J322" s="970" t="s">
        <v>1032</v>
      </c>
      <c r="K322" s="971"/>
      <c r="L322" s="971"/>
      <c r="M322" s="971"/>
      <c r="N322" s="971"/>
      <c r="O322" s="971"/>
      <c r="P322" s="971"/>
      <c r="Q322" s="971"/>
      <c r="R322" s="177"/>
      <c r="S322" s="312"/>
      <c r="T322" s="580">
        <f>1/5</f>
        <v>0.2</v>
      </c>
      <c r="V322" s="268" t="b">
        <v>0</v>
      </c>
      <c r="W322" s="292">
        <f>IF(V322=TRUE,$X$321,0)</f>
        <v>0</v>
      </c>
    </row>
    <row r="323" spans="1:26" ht="60" customHeight="1" thickTop="1" thickBot="1" x14ac:dyDescent="0.3">
      <c r="A323" s="171" t="s">
        <v>425</v>
      </c>
      <c r="B323" s="306"/>
      <c r="C323" s="116"/>
      <c r="D323" s="101" t="s">
        <v>125</v>
      </c>
      <c r="E323" s="101" t="s">
        <v>126</v>
      </c>
      <c r="F323" s="101" t="s">
        <v>127</v>
      </c>
      <c r="G323" s="173"/>
      <c r="H323" s="311" t="s">
        <v>250</v>
      </c>
      <c r="I323" s="398" t="s">
        <v>535</v>
      </c>
      <c r="J323" s="970" t="s">
        <v>1008</v>
      </c>
      <c r="K323" s="971"/>
      <c r="L323" s="971"/>
      <c r="M323" s="971"/>
      <c r="N323" s="971"/>
      <c r="O323" s="971"/>
      <c r="P323" s="971"/>
      <c r="Q323" s="971"/>
      <c r="R323" s="177"/>
      <c r="S323" s="312"/>
      <c r="T323" s="580">
        <f>1/5</f>
        <v>0.2</v>
      </c>
      <c r="V323" s="268" t="b">
        <v>0</v>
      </c>
      <c r="W323" s="292">
        <f>IF(V323=TRUE,$X$321,0)</f>
        <v>0</v>
      </c>
    </row>
    <row r="324" spans="1:26" ht="51.75" customHeight="1" thickTop="1" thickBot="1" x14ac:dyDescent="0.3">
      <c r="A324" s="171" t="s">
        <v>425</v>
      </c>
      <c r="B324" s="306"/>
      <c r="C324" s="116"/>
      <c r="D324" s="101" t="s">
        <v>125</v>
      </c>
      <c r="E324" s="101" t="s">
        <v>126</v>
      </c>
      <c r="F324" s="101" t="s">
        <v>127</v>
      </c>
      <c r="G324" s="173"/>
      <c r="H324" s="311" t="s">
        <v>250</v>
      </c>
      <c r="I324" s="398" t="s">
        <v>536</v>
      </c>
      <c r="J324" s="855" t="s">
        <v>911</v>
      </c>
      <c r="K324" s="972"/>
      <c r="L324" s="972"/>
      <c r="M324" s="972"/>
      <c r="N324" s="972"/>
      <c r="O324" s="972"/>
      <c r="P324" s="972"/>
      <c r="Q324" s="972"/>
      <c r="R324" s="177"/>
      <c r="S324" s="312"/>
      <c r="T324" s="580">
        <f>1/5</f>
        <v>0.2</v>
      </c>
      <c r="V324" s="268" t="b">
        <v>0</v>
      </c>
      <c r="W324" s="292">
        <f>IF(V324=TRUE,$X$321,0)</f>
        <v>0</v>
      </c>
    </row>
    <row r="325" spans="1:26" ht="51.75" customHeight="1" thickTop="1" thickBot="1" x14ac:dyDescent="0.3">
      <c r="A325" s="171" t="s">
        <v>425</v>
      </c>
      <c r="B325" s="306"/>
      <c r="C325" s="116"/>
      <c r="D325" s="101" t="s">
        <v>125</v>
      </c>
      <c r="E325" s="101" t="s">
        <v>126</v>
      </c>
      <c r="F325" s="101" t="s">
        <v>127</v>
      </c>
      <c r="G325" s="173"/>
      <c r="H325" s="311" t="s">
        <v>250</v>
      </c>
      <c r="I325" s="294" t="s">
        <v>609</v>
      </c>
      <c r="J325" s="710" t="s">
        <v>610</v>
      </c>
      <c r="K325" s="711"/>
      <c r="L325" s="711"/>
      <c r="M325" s="711"/>
      <c r="N325" s="711"/>
      <c r="O325" s="711"/>
      <c r="P325" s="711"/>
      <c r="Q325" s="711"/>
      <c r="R325" s="176"/>
      <c r="S325" s="312"/>
      <c r="T325" s="580">
        <f>1/5</f>
        <v>0.2</v>
      </c>
      <c r="V325" s="268" t="b">
        <v>0</v>
      </c>
      <c r="W325" s="292">
        <f>IF(V325=TRUE,$X$321,0)</f>
        <v>0</v>
      </c>
    </row>
    <row r="326" spans="1:26" ht="22.5" customHeight="1" thickTop="1" x14ac:dyDescent="0.25">
      <c r="A326" s="254"/>
      <c r="B326" s="254"/>
      <c r="C326" s="263"/>
      <c r="D326" s="263"/>
      <c r="E326" s="263"/>
      <c r="F326" s="264"/>
      <c r="G326" s="173"/>
      <c r="H326" s="173"/>
      <c r="I326" s="393"/>
      <c r="J326" s="173"/>
      <c r="K326" s="173"/>
      <c r="L326" s="173"/>
      <c r="M326" s="173"/>
      <c r="N326" s="173"/>
      <c r="O326" s="173"/>
      <c r="P326" s="173"/>
      <c r="Q326" s="173"/>
      <c r="R326" s="173"/>
      <c r="S326" s="173"/>
    </row>
    <row r="327" spans="1:26" ht="22.5" customHeight="1" x14ac:dyDescent="0.25">
      <c r="A327" s="254"/>
      <c r="B327" s="254"/>
      <c r="C327" s="263"/>
      <c r="D327" s="263"/>
      <c r="E327" s="263"/>
      <c r="F327" s="264"/>
      <c r="G327" s="173"/>
      <c r="H327" s="173"/>
      <c r="I327" s="393"/>
      <c r="J327" s="173"/>
      <c r="K327" s="173"/>
      <c r="L327" s="173"/>
      <c r="M327" s="173"/>
      <c r="N327" s="173"/>
      <c r="O327" s="173"/>
      <c r="P327" s="173"/>
      <c r="Q327" s="173"/>
      <c r="R327" s="173"/>
      <c r="S327" s="173"/>
    </row>
    <row r="328" spans="1:26" s="329" customFormat="1" ht="30" customHeight="1" thickBot="1" x14ac:dyDescent="0.3">
      <c r="A328" s="314"/>
      <c r="B328" s="314"/>
      <c r="C328" s="324"/>
      <c r="D328" s="324"/>
      <c r="E328" s="324"/>
      <c r="F328" s="324"/>
      <c r="G328" s="314"/>
      <c r="H328" s="817" t="s">
        <v>210</v>
      </c>
      <c r="I328" s="817"/>
      <c r="J328" s="817"/>
      <c r="K328" s="817"/>
      <c r="L328" s="817"/>
      <c r="M328" s="817"/>
      <c r="N328" s="817"/>
      <c r="O328" s="817"/>
      <c r="P328" s="817"/>
      <c r="Q328" s="817"/>
      <c r="R328" s="817"/>
      <c r="S328" s="818"/>
      <c r="T328" s="584"/>
      <c r="U328" s="577"/>
      <c r="V328" s="327"/>
      <c r="W328" s="327"/>
      <c r="X328" s="327"/>
      <c r="Y328" s="327"/>
      <c r="Z328" s="328"/>
    </row>
    <row r="329" spans="1:26" s="329" customFormat="1" ht="7.5" customHeight="1" thickTop="1" x14ac:dyDescent="0.25">
      <c r="A329" s="314"/>
      <c r="B329" s="314"/>
      <c r="C329" s="324"/>
      <c r="D329" s="324"/>
      <c r="E329" s="324"/>
      <c r="F329" s="324"/>
      <c r="G329" s="314"/>
      <c r="H329" s="314"/>
      <c r="I329" s="306"/>
      <c r="J329" s="314"/>
      <c r="K329" s="314"/>
      <c r="L329" s="314"/>
      <c r="M329" s="314"/>
      <c r="N329" s="314"/>
      <c r="O329" s="314"/>
      <c r="P329" s="314"/>
      <c r="Q329" s="314"/>
      <c r="R329" s="316"/>
      <c r="S329" s="314"/>
      <c r="T329" s="584"/>
      <c r="U329" s="577"/>
      <c r="V329" s="268"/>
      <c r="W329" s="268"/>
      <c r="X329" s="268"/>
      <c r="Y329" s="268"/>
      <c r="Z329" s="328"/>
    </row>
    <row r="330" spans="1:26" s="329" customFormat="1" ht="81" customHeight="1" thickBot="1" x14ac:dyDescent="0.4">
      <c r="A330" s="314"/>
      <c r="B330" s="314"/>
      <c r="C330" s="324"/>
      <c r="D330" s="324"/>
      <c r="E330" s="324"/>
      <c r="F330" s="324"/>
      <c r="G330" s="314"/>
      <c r="H330" s="819" t="s">
        <v>211</v>
      </c>
      <c r="I330" s="819"/>
      <c r="J330" s="819"/>
      <c r="K330" s="819"/>
      <c r="L330" s="819"/>
      <c r="M330" s="819"/>
      <c r="N330" s="819"/>
      <c r="O330" s="819"/>
      <c r="P330" s="819"/>
      <c r="Q330" s="819"/>
      <c r="R330" s="819"/>
      <c r="S330" s="820"/>
      <c r="T330" s="584"/>
      <c r="U330" s="577"/>
      <c r="V330" s="268"/>
      <c r="W330" s="268"/>
      <c r="X330" s="268"/>
      <c r="Y330" s="308"/>
      <c r="Z330" s="273">
        <f>AVERAGE(Z337:Z433)</f>
        <v>0</v>
      </c>
    </row>
    <row r="331" spans="1:26" s="329" customFormat="1" ht="7.5" customHeight="1" thickTop="1" x14ac:dyDescent="0.25">
      <c r="A331" s="314"/>
      <c r="B331" s="314"/>
      <c r="C331" s="324"/>
      <c r="D331" s="324"/>
      <c r="E331" s="324"/>
      <c r="F331" s="324"/>
      <c r="G331" s="314"/>
      <c r="H331" s="320"/>
      <c r="I331" s="408"/>
      <c r="J331" s="320"/>
      <c r="K331" s="320"/>
      <c r="L331" s="320"/>
      <c r="M331" s="320"/>
      <c r="N331" s="320"/>
      <c r="O331" s="320"/>
      <c r="P331" s="320"/>
      <c r="Q331" s="320"/>
      <c r="R331" s="320"/>
      <c r="S331" s="320"/>
      <c r="T331" s="584"/>
      <c r="U331" s="577"/>
      <c r="V331" s="268"/>
      <c r="W331" s="268"/>
      <c r="X331" s="268"/>
      <c r="Y331" s="268"/>
      <c r="Z331" s="328"/>
    </row>
    <row r="332" spans="1:26" s="329" customFormat="1" ht="22.5" customHeight="1" thickBot="1" x14ac:dyDescent="0.3">
      <c r="A332" s="314"/>
      <c r="B332" s="314"/>
      <c r="C332" s="324"/>
      <c r="D332" s="324"/>
      <c r="E332" s="324"/>
      <c r="F332" s="324"/>
      <c r="G332" s="314"/>
      <c r="H332" s="821" t="s">
        <v>117</v>
      </c>
      <c r="I332" s="822"/>
      <c r="J332" s="655" t="s">
        <v>212</v>
      </c>
      <c r="K332" s="656"/>
      <c r="L332" s="656"/>
      <c r="M332" s="656"/>
      <c r="N332" s="656"/>
      <c r="O332" s="656"/>
      <c r="P332" s="656"/>
      <c r="Q332" s="656"/>
      <c r="R332" s="656"/>
      <c r="S332" s="657"/>
      <c r="T332" s="578"/>
      <c r="U332" s="578"/>
      <c r="V332" s="411" t="s">
        <v>945</v>
      </c>
      <c r="W332" s="326">
        <f>(U338+U341+U347+U360)/4</f>
        <v>1</v>
      </c>
      <c r="X332" s="268"/>
      <c r="Y332" s="268"/>
      <c r="Z332" s="328"/>
    </row>
    <row r="333" spans="1:26" s="329" customFormat="1" ht="8.25" customHeight="1" thickTop="1" x14ac:dyDescent="0.25">
      <c r="A333" s="314"/>
      <c r="B333" s="314"/>
      <c r="C333" s="324"/>
      <c r="D333" s="324"/>
      <c r="E333" s="324"/>
      <c r="F333" s="324"/>
      <c r="G333" s="314"/>
      <c r="H333" s="314"/>
      <c r="I333" s="306"/>
      <c r="J333" s="314"/>
      <c r="K333" s="314"/>
      <c r="L333" s="314"/>
      <c r="M333" s="314"/>
      <c r="N333" s="314"/>
      <c r="O333" s="314"/>
      <c r="P333" s="314"/>
      <c r="Q333" s="314"/>
      <c r="R333" s="316"/>
      <c r="S333" s="314"/>
      <c r="T333" s="584"/>
      <c r="U333" s="577"/>
      <c r="V333" s="268"/>
      <c r="W333" s="268"/>
      <c r="X333" s="268"/>
      <c r="Y333" s="268"/>
      <c r="Z333" s="328"/>
    </row>
    <row r="334" spans="1:26" s="329" customFormat="1" ht="81.75" customHeight="1" thickBot="1" x14ac:dyDescent="0.3">
      <c r="A334" s="314"/>
      <c r="B334" s="314"/>
      <c r="C334" s="324"/>
      <c r="D334" s="324"/>
      <c r="E334" s="324"/>
      <c r="F334" s="324"/>
      <c r="G334" s="314"/>
      <c r="H334" s="823" t="s">
        <v>213</v>
      </c>
      <c r="I334" s="823"/>
      <c r="J334" s="823"/>
      <c r="K334" s="823"/>
      <c r="L334" s="823"/>
      <c r="M334" s="823"/>
      <c r="N334" s="823"/>
      <c r="O334" s="823"/>
      <c r="P334" s="823"/>
      <c r="Q334" s="823"/>
      <c r="R334" s="823"/>
      <c r="S334" s="824"/>
      <c r="T334" s="584"/>
      <c r="U334" s="577"/>
      <c r="V334" s="268"/>
      <c r="W334" s="268"/>
      <c r="X334" s="268"/>
      <c r="Y334" s="268"/>
      <c r="Z334" s="328"/>
    </row>
    <row r="335" spans="1:26" ht="8.25" customHeight="1" thickTop="1" x14ac:dyDescent="0.25">
      <c r="A335" s="173"/>
      <c r="B335" s="173"/>
      <c r="C335" s="307"/>
      <c r="D335" s="307"/>
      <c r="E335" s="307"/>
      <c r="F335" s="307"/>
      <c r="G335" s="173"/>
      <c r="H335" s="173"/>
      <c r="I335" s="400"/>
      <c r="J335" s="271"/>
      <c r="K335" s="173"/>
      <c r="L335" s="173"/>
      <c r="M335" s="173"/>
      <c r="N335" s="173"/>
      <c r="O335" s="173"/>
      <c r="P335" s="173"/>
      <c r="Q335" s="173"/>
      <c r="R335" s="177"/>
      <c r="S335" s="173"/>
    </row>
    <row r="336" spans="1:26" ht="41.25" customHeight="1" thickBot="1" x14ac:dyDescent="0.3">
      <c r="A336" s="173"/>
      <c r="B336" s="173"/>
      <c r="C336" s="307"/>
      <c r="D336" s="307"/>
      <c r="E336" s="307"/>
      <c r="F336" s="307"/>
      <c r="G336" s="173"/>
      <c r="H336" s="332" t="s">
        <v>120</v>
      </c>
      <c r="I336" s="333" t="s">
        <v>946</v>
      </c>
      <c r="J336" s="332" t="s">
        <v>121</v>
      </c>
      <c r="K336" s="412"/>
      <c r="L336" s="412"/>
      <c r="M336" s="412"/>
      <c r="N336" s="412"/>
      <c r="O336" s="412"/>
      <c r="P336" s="412"/>
      <c r="Q336" s="412"/>
      <c r="R336" s="336"/>
      <c r="S336" s="332" t="s">
        <v>122</v>
      </c>
      <c r="V336" s="284" t="s">
        <v>825</v>
      </c>
      <c r="W336" s="285" t="s">
        <v>826</v>
      </c>
      <c r="X336" s="285" t="s">
        <v>827</v>
      </c>
      <c r="Y336" s="337" t="s">
        <v>838</v>
      </c>
      <c r="Z336" s="338" t="s">
        <v>863</v>
      </c>
    </row>
    <row r="337" spans="1:26" ht="41.25" customHeight="1" thickTop="1" thickBot="1" x14ac:dyDescent="0.3">
      <c r="A337" s="96" t="s">
        <v>112</v>
      </c>
      <c r="B337" s="127"/>
      <c r="C337" s="128"/>
      <c r="D337" s="127"/>
      <c r="E337" s="127"/>
      <c r="F337" s="90"/>
      <c r="G337" s="90"/>
      <c r="H337" s="69" t="s">
        <v>128</v>
      </c>
      <c r="I337" s="129" t="s">
        <v>129</v>
      </c>
      <c r="J337" s="681" t="s">
        <v>214</v>
      </c>
      <c r="K337" s="766"/>
      <c r="L337" s="766"/>
      <c r="M337" s="766"/>
      <c r="N337" s="766"/>
      <c r="O337" s="766"/>
      <c r="P337" s="766"/>
      <c r="Q337" s="766"/>
      <c r="R337" s="130"/>
      <c r="S337" s="131"/>
      <c r="V337" s="472" t="b">
        <f>IF(AND(V338=TRUE,V339=TRUE),TRUE,FALSE)</f>
        <v>0</v>
      </c>
      <c r="W337" s="292"/>
      <c r="Y337" s="308">
        <f>SUM(W338:W339)</f>
        <v>0</v>
      </c>
      <c r="Z337" s="269">
        <f>Y337/1</f>
        <v>0</v>
      </c>
    </row>
    <row r="338" spans="1:26" ht="41.25" customHeight="1" thickTop="1" thickBot="1" x14ac:dyDescent="0.3">
      <c r="A338" s="58" t="s">
        <v>123</v>
      </c>
      <c r="B338" s="73"/>
      <c r="C338" s="101" t="s">
        <v>124</v>
      </c>
      <c r="D338" s="101" t="s">
        <v>125</v>
      </c>
      <c r="E338" s="101" t="s">
        <v>126</v>
      </c>
      <c r="F338" s="101" t="s">
        <v>127</v>
      </c>
      <c r="G338" s="90"/>
      <c r="H338" s="69" t="s">
        <v>128</v>
      </c>
      <c r="I338" s="132" t="s">
        <v>215</v>
      </c>
      <c r="J338" s="671" t="s">
        <v>216</v>
      </c>
      <c r="K338" s="769"/>
      <c r="L338" s="769"/>
      <c r="M338" s="769"/>
      <c r="N338" s="769"/>
      <c r="O338" s="769"/>
      <c r="P338" s="769"/>
      <c r="Q338" s="769"/>
      <c r="R338" s="133"/>
      <c r="S338" s="134"/>
      <c r="T338" s="580">
        <v>0.5</v>
      </c>
      <c r="U338" s="575">
        <f>T338+T339</f>
        <v>1</v>
      </c>
      <c r="V338" s="268" t="b">
        <v>0</v>
      </c>
      <c r="W338" s="292">
        <f>IF(V338=TRUE,$X$338,0)</f>
        <v>0</v>
      </c>
      <c r="X338" s="268">
        <v>0.5</v>
      </c>
    </row>
    <row r="339" spans="1:26" ht="41.25" customHeight="1" thickTop="1" thickBot="1" x14ac:dyDescent="0.3">
      <c r="A339" s="58" t="s">
        <v>123</v>
      </c>
      <c r="B339" s="73"/>
      <c r="C339" s="101" t="s">
        <v>124</v>
      </c>
      <c r="D339" s="101" t="s">
        <v>125</v>
      </c>
      <c r="E339" s="101" t="s">
        <v>126</v>
      </c>
      <c r="F339" s="101" t="s">
        <v>127</v>
      </c>
      <c r="G339" s="90"/>
      <c r="H339" s="69" t="s">
        <v>128</v>
      </c>
      <c r="I339" s="132" t="s">
        <v>217</v>
      </c>
      <c r="J339" s="673" t="s">
        <v>950</v>
      </c>
      <c r="K339" s="770"/>
      <c r="L339" s="770"/>
      <c r="M339" s="770"/>
      <c r="N339" s="770"/>
      <c r="O339" s="770"/>
      <c r="P339" s="770"/>
      <c r="Q339" s="770"/>
      <c r="R339" s="135"/>
      <c r="S339" s="134"/>
      <c r="T339" s="580">
        <v>0.5</v>
      </c>
      <c r="V339" s="268" t="b">
        <v>0</v>
      </c>
      <c r="W339" s="292">
        <f>IF(V339=TRUE,$X$338,0)</f>
        <v>0</v>
      </c>
    </row>
    <row r="340" spans="1:26" ht="41.25" customHeight="1" thickTop="1" thickBot="1" x14ac:dyDescent="0.3">
      <c r="A340" s="58" t="s">
        <v>123</v>
      </c>
      <c r="B340" s="90"/>
      <c r="C340" s="101" t="s">
        <v>124</v>
      </c>
      <c r="D340" s="101" t="s">
        <v>125</v>
      </c>
      <c r="E340" s="101" t="s">
        <v>126</v>
      </c>
      <c r="F340" s="101" t="s">
        <v>127</v>
      </c>
      <c r="G340" s="90"/>
      <c r="H340" s="69" t="s">
        <v>131</v>
      </c>
      <c r="I340" s="129" t="s">
        <v>132</v>
      </c>
      <c r="J340" s="675" t="s">
        <v>218</v>
      </c>
      <c r="K340" s="757"/>
      <c r="L340" s="757"/>
      <c r="M340" s="757"/>
      <c r="N340" s="757"/>
      <c r="O340" s="757"/>
      <c r="P340" s="757"/>
      <c r="Q340" s="757"/>
      <c r="R340" s="130"/>
      <c r="S340" s="78"/>
      <c r="V340" s="472" t="b">
        <f>IF(AND(V341=TRUE,V342=TRUE,V343=TRUE,V345=TRUE),TRUE,FALSE)</f>
        <v>0</v>
      </c>
    </row>
    <row r="341" spans="1:26" ht="53.25" customHeight="1" thickTop="1" thickBot="1" x14ac:dyDescent="0.3">
      <c r="A341" s="58" t="s">
        <v>123</v>
      </c>
      <c r="B341" s="73"/>
      <c r="C341" s="101" t="s">
        <v>124</v>
      </c>
      <c r="D341" s="101" t="s">
        <v>125</v>
      </c>
      <c r="E341" s="101" t="s">
        <v>126</v>
      </c>
      <c r="F341" s="101" t="s">
        <v>127</v>
      </c>
      <c r="G341" s="90"/>
      <c r="H341" s="69" t="s">
        <v>131</v>
      </c>
      <c r="I341" s="132" t="s">
        <v>219</v>
      </c>
      <c r="J341" s="677" t="s">
        <v>951</v>
      </c>
      <c r="K341" s="754"/>
      <c r="L341" s="754"/>
      <c r="M341" s="754"/>
      <c r="N341" s="754"/>
      <c r="O341" s="754"/>
      <c r="P341" s="754"/>
      <c r="Q341" s="754"/>
      <c r="R341" s="126"/>
      <c r="S341" s="134"/>
      <c r="T341" s="580">
        <f>1/4</f>
        <v>0.25</v>
      </c>
      <c r="U341" s="575">
        <f>T341+T342+T343+T345</f>
        <v>1</v>
      </c>
      <c r="V341" s="268" t="b">
        <v>0</v>
      </c>
      <c r="W341" s="292">
        <f>IF(V341=TRUE,$X$341,0)</f>
        <v>0</v>
      </c>
      <c r="X341" s="268">
        <v>0.25</v>
      </c>
      <c r="Y341" s="308">
        <f>SUM(W341:W345)</f>
        <v>0</v>
      </c>
      <c r="Z341" s="269">
        <f>Y341/1</f>
        <v>0</v>
      </c>
    </row>
    <row r="342" spans="1:26" ht="49.5" customHeight="1" thickTop="1" thickBot="1" x14ac:dyDescent="0.3">
      <c r="A342" s="41" t="s">
        <v>402</v>
      </c>
      <c r="B342" s="73"/>
      <c r="C342" s="73"/>
      <c r="D342" s="101" t="s">
        <v>125</v>
      </c>
      <c r="E342" s="101" t="s">
        <v>126</v>
      </c>
      <c r="F342" s="101" t="s">
        <v>127</v>
      </c>
      <c r="G342" s="90"/>
      <c r="H342" s="69" t="s">
        <v>131</v>
      </c>
      <c r="I342" s="132" t="s">
        <v>134</v>
      </c>
      <c r="J342" s="671" t="s">
        <v>996</v>
      </c>
      <c r="K342" s="672"/>
      <c r="L342" s="672"/>
      <c r="M342" s="672"/>
      <c r="N342" s="672"/>
      <c r="O342" s="672"/>
      <c r="P342" s="672"/>
      <c r="Q342" s="672"/>
      <c r="R342" s="126"/>
      <c r="S342" s="134"/>
      <c r="T342" s="580">
        <f>1/4</f>
        <v>0.25</v>
      </c>
      <c r="V342" s="268" t="b">
        <v>0</v>
      </c>
      <c r="W342" s="292">
        <f>IF(V342=TRUE,$X$341,0)</f>
        <v>0</v>
      </c>
    </row>
    <row r="343" spans="1:26" ht="41.25" customHeight="1" thickTop="1" thickBot="1" x14ac:dyDescent="0.3">
      <c r="A343" s="58" t="s">
        <v>123</v>
      </c>
      <c r="B343" s="73"/>
      <c r="C343" s="101" t="s">
        <v>124</v>
      </c>
      <c r="D343" s="101" t="s">
        <v>125</v>
      </c>
      <c r="E343" s="101" t="s">
        <v>126</v>
      </c>
      <c r="F343" s="101" t="s">
        <v>127</v>
      </c>
      <c r="G343" s="90"/>
      <c r="H343" s="69" t="s">
        <v>131</v>
      </c>
      <c r="I343" s="132" t="s">
        <v>220</v>
      </c>
      <c r="J343" s="679" t="s">
        <v>221</v>
      </c>
      <c r="K343" s="680"/>
      <c r="L343" s="680"/>
      <c r="M343" s="680"/>
      <c r="N343" s="680"/>
      <c r="O343" s="680"/>
      <c r="P343" s="680"/>
      <c r="Q343" s="680"/>
      <c r="R343" s="136"/>
      <c r="S343" s="134"/>
      <c r="T343" s="580">
        <f>1/4</f>
        <v>0.25</v>
      </c>
      <c r="V343" s="268" t="b">
        <v>0</v>
      </c>
      <c r="W343" s="292">
        <f>IF(V343=TRUE,$X$341,0)</f>
        <v>0</v>
      </c>
    </row>
    <row r="344" spans="1:26" ht="41.25" customHeight="1" thickTop="1" thickBot="1" x14ac:dyDescent="0.3">
      <c r="A344" s="58" t="s">
        <v>123</v>
      </c>
      <c r="B344" s="90"/>
      <c r="C344" s="93"/>
      <c r="D344" s="101" t="s">
        <v>125</v>
      </c>
      <c r="E344" s="101" t="s">
        <v>126</v>
      </c>
      <c r="F344" s="101" t="s">
        <v>127</v>
      </c>
      <c r="G344" s="90"/>
      <c r="H344" s="69" t="s">
        <v>131</v>
      </c>
      <c r="I344" s="129" t="s">
        <v>272</v>
      </c>
      <c r="J344" s="681" t="s">
        <v>273</v>
      </c>
      <c r="K344" s="766"/>
      <c r="L344" s="766"/>
      <c r="M344" s="766"/>
      <c r="N344" s="766"/>
      <c r="O344" s="766"/>
      <c r="P344" s="766"/>
      <c r="Q344" s="766"/>
      <c r="R344" s="130"/>
      <c r="S344" s="137"/>
      <c r="V344" s="472" t="b">
        <f>IF(AND(V345=TRUE),TRUE,FALSE)</f>
        <v>0</v>
      </c>
    </row>
    <row r="345" spans="1:26" ht="57" customHeight="1" thickTop="1" thickBot="1" x14ac:dyDescent="0.3">
      <c r="A345" s="58" t="s">
        <v>123</v>
      </c>
      <c r="B345" s="73"/>
      <c r="C345" s="73"/>
      <c r="D345" s="101" t="s">
        <v>125</v>
      </c>
      <c r="E345" s="101" t="s">
        <v>126</v>
      </c>
      <c r="F345" s="101" t="s">
        <v>127</v>
      </c>
      <c r="G345" s="90"/>
      <c r="H345" s="79" t="s">
        <v>131</v>
      </c>
      <c r="I345" s="132" t="s">
        <v>274</v>
      </c>
      <c r="J345" s="679" t="s">
        <v>957</v>
      </c>
      <c r="K345" s="680"/>
      <c r="L345" s="680"/>
      <c r="M345" s="680"/>
      <c r="N345" s="680"/>
      <c r="O345" s="680"/>
      <c r="P345" s="680"/>
      <c r="Q345" s="680"/>
      <c r="R345" s="138"/>
      <c r="S345" s="134"/>
      <c r="T345" s="580">
        <f>1/4</f>
        <v>0.25</v>
      </c>
      <c r="V345" s="268" t="b">
        <v>0</v>
      </c>
      <c r="W345" s="292">
        <f>IF(V345=TRUE,$X$341,0)</f>
        <v>0</v>
      </c>
    </row>
    <row r="346" spans="1:26" ht="85.5" customHeight="1" thickTop="1" thickBot="1" x14ac:dyDescent="0.3">
      <c r="A346" s="58" t="s">
        <v>123</v>
      </c>
      <c r="B346" s="73"/>
      <c r="C346" s="73"/>
      <c r="D346" s="101" t="s">
        <v>125</v>
      </c>
      <c r="E346" s="101" t="s">
        <v>126</v>
      </c>
      <c r="F346" s="101" t="s">
        <v>127</v>
      </c>
      <c r="G346" s="90"/>
      <c r="H346" s="69" t="s">
        <v>250</v>
      </c>
      <c r="I346" s="129" t="s">
        <v>321</v>
      </c>
      <c r="J346" s="767" t="s">
        <v>958</v>
      </c>
      <c r="K346" s="768"/>
      <c r="L346" s="768"/>
      <c r="M346" s="768"/>
      <c r="N346" s="768"/>
      <c r="O346" s="768"/>
      <c r="P346" s="768"/>
      <c r="Q346" s="768"/>
      <c r="R346" s="130"/>
      <c r="S346" s="149"/>
      <c r="V346" s="472" t="b">
        <f>IF(AND(V347=TRUE,V348=TRUE,V349=TRUE,V350=TRUE,V351=TRUE,V352=TRUE,V353=TRUE,V354=TRUE,V355=TRUE),TRUE,FALSE)</f>
        <v>0</v>
      </c>
    </row>
    <row r="347" spans="1:26" ht="53.25" customHeight="1" thickTop="1" thickBot="1" x14ac:dyDescent="0.3">
      <c r="A347" s="58" t="s">
        <v>123</v>
      </c>
      <c r="B347" s="73"/>
      <c r="C347" s="73"/>
      <c r="D347" s="101" t="s">
        <v>125</v>
      </c>
      <c r="E347" s="101" t="s">
        <v>126</v>
      </c>
      <c r="F347" s="101" t="s">
        <v>127</v>
      </c>
      <c r="G347" s="90"/>
      <c r="H347" s="69" t="s">
        <v>250</v>
      </c>
      <c r="I347" s="132" t="s">
        <v>322</v>
      </c>
      <c r="J347" s="754" t="s">
        <v>323</v>
      </c>
      <c r="K347" s="754"/>
      <c r="L347" s="754"/>
      <c r="M347" s="754"/>
      <c r="N347" s="754"/>
      <c r="O347" s="754"/>
      <c r="P347" s="754"/>
      <c r="Q347" s="754"/>
      <c r="R347" s="126"/>
      <c r="S347" s="134"/>
      <c r="T347" s="582">
        <f t="shared" ref="T347:T356" si="19">1/11</f>
        <v>9.0909090909090912E-2</v>
      </c>
      <c r="U347" s="575">
        <f>T347+T348+T349+T350+T351+T352+T353+T354+T355+T356+T357</f>
        <v>1.0000000000000002</v>
      </c>
      <c r="V347" s="268" t="b">
        <v>0</v>
      </c>
      <c r="W347" s="292">
        <f t="shared" ref="W347:W357" si="20">IF(V347=TRUE,$X$347,0)</f>
        <v>0</v>
      </c>
      <c r="X347" s="268">
        <v>9.0909090909090912E-2</v>
      </c>
      <c r="Y347" s="308">
        <f>SUM(W347:W357)</f>
        <v>0</v>
      </c>
      <c r="Z347" s="269">
        <f>Y347/1</f>
        <v>0</v>
      </c>
    </row>
    <row r="348" spans="1:26" ht="53.25" customHeight="1" thickTop="1" thickBot="1" x14ac:dyDescent="0.3">
      <c r="A348" s="41" t="s">
        <v>537</v>
      </c>
      <c r="B348" s="73"/>
      <c r="C348" s="73"/>
      <c r="D348" s="101" t="s">
        <v>125</v>
      </c>
      <c r="E348" s="101" t="s">
        <v>126</v>
      </c>
      <c r="F348" s="101" t="s">
        <v>127</v>
      </c>
      <c r="G348" s="90"/>
      <c r="H348" s="69" t="s">
        <v>250</v>
      </c>
      <c r="I348" s="132" t="s">
        <v>429</v>
      </c>
      <c r="J348" s="754" t="s">
        <v>611</v>
      </c>
      <c r="K348" s="754"/>
      <c r="L348" s="754"/>
      <c r="M348" s="754"/>
      <c r="N348" s="754"/>
      <c r="O348" s="754"/>
      <c r="P348" s="754"/>
      <c r="Q348" s="754"/>
      <c r="R348" s="126"/>
      <c r="S348" s="134"/>
      <c r="T348" s="580">
        <f t="shared" si="19"/>
        <v>9.0909090909090912E-2</v>
      </c>
      <c r="V348" s="268" t="b">
        <v>0</v>
      </c>
      <c r="W348" s="292">
        <f t="shared" si="20"/>
        <v>0</v>
      </c>
    </row>
    <row r="349" spans="1:26" ht="53.25" customHeight="1" thickTop="1" thickBot="1" x14ac:dyDescent="0.3">
      <c r="A349" s="41" t="s">
        <v>537</v>
      </c>
      <c r="B349" s="73"/>
      <c r="C349" s="73"/>
      <c r="D349" s="101" t="s">
        <v>125</v>
      </c>
      <c r="E349" s="101" t="s">
        <v>126</v>
      </c>
      <c r="F349" s="101" t="s">
        <v>127</v>
      </c>
      <c r="G349" s="90"/>
      <c r="H349" s="69" t="s">
        <v>250</v>
      </c>
      <c r="I349" s="132" t="s">
        <v>431</v>
      </c>
      <c r="J349" s="769" t="s">
        <v>612</v>
      </c>
      <c r="K349" s="769"/>
      <c r="L349" s="769"/>
      <c r="M349" s="769"/>
      <c r="N349" s="769"/>
      <c r="O349" s="769"/>
      <c r="P349" s="769"/>
      <c r="Q349" s="769"/>
      <c r="R349" s="126"/>
      <c r="S349" s="134"/>
      <c r="T349" s="580">
        <f t="shared" si="19"/>
        <v>9.0909090909090912E-2</v>
      </c>
      <c r="V349" s="268" t="b">
        <v>0</v>
      </c>
      <c r="W349" s="292">
        <f t="shared" si="20"/>
        <v>0</v>
      </c>
    </row>
    <row r="350" spans="1:26" ht="53.25" customHeight="1" thickTop="1" thickBot="1" x14ac:dyDescent="0.3">
      <c r="A350" s="41" t="s">
        <v>537</v>
      </c>
      <c r="B350" s="73"/>
      <c r="C350" s="73"/>
      <c r="D350" s="101" t="s">
        <v>125</v>
      </c>
      <c r="E350" s="101" t="s">
        <v>126</v>
      </c>
      <c r="F350" s="101" t="s">
        <v>127</v>
      </c>
      <c r="G350" s="90"/>
      <c r="H350" s="69" t="s">
        <v>250</v>
      </c>
      <c r="I350" s="132" t="s">
        <v>433</v>
      </c>
      <c r="J350" s="754" t="s">
        <v>538</v>
      </c>
      <c r="K350" s="754"/>
      <c r="L350" s="754"/>
      <c r="M350" s="754"/>
      <c r="N350" s="754"/>
      <c r="O350" s="754"/>
      <c r="P350" s="754"/>
      <c r="Q350" s="754"/>
      <c r="R350" s="126"/>
      <c r="S350" s="134"/>
      <c r="T350" s="580">
        <f t="shared" si="19"/>
        <v>9.0909090909090912E-2</v>
      </c>
      <c r="V350" s="268" t="b">
        <v>0</v>
      </c>
      <c r="W350" s="292">
        <f t="shared" si="20"/>
        <v>0</v>
      </c>
    </row>
    <row r="351" spans="1:26" ht="80.25" customHeight="1" thickTop="1" thickBot="1" x14ac:dyDescent="0.3">
      <c r="A351" s="58" t="s">
        <v>123</v>
      </c>
      <c r="B351" s="73"/>
      <c r="C351" s="73"/>
      <c r="D351" s="101" t="s">
        <v>125</v>
      </c>
      <c r="E351" s="101" t="s">
        <v>126</v>
      </c>
      <c r="F351" s="101" t="s">
        <v>127</v>
      </c>
      <c r="G351" s="90"/>
      <c r="H351" s="69" t="s">
        <v>250</v>
      </c>
      <c r="I351" s="132" t="s">
        <v>324</v>
      </c>
      <c r="J351" s="754" t="s">
        <v>325</v>
      </c>
      <c r="K351" s="754"/>
      <c r="L351" s="754"/>
      <c r="M351" s="754"/>
      <c r="N351" s="754"/>
      <c r="O351" s="754"/>
      <c r="P351" s="754"/>
      <c r="Q351" s="754"/>
      <c r="R351" s="126"/>
      <c r="S351" s="134"/>
      <c r="T351" s="580">
        <f t="shared" si="19"/>
        <v>9.0909090909090912E-2</v>
      </c>
      <c r="V351" s="268" t="b">
        <v>0</v>
      </c>
      <c r="W351" s="292">
        <f t="shared" si="20"/>
        <v>0</v>
      </c>
    </row>
    <row r="352" spans="1:26" ht="55.5" customHeight="1" thickTop="1" thickBot="1" x14ac:dyDescent="0.3">
      <c r="A352" s="58" t="s">
        <v>123</v>
      </c>
      <c r="B352" s="73"/>
      <c r="C352" s="73"/>
      <c r="D352" s="101" t="s">
        <v>125</v>
      </c>
      <c r="E352" s="101" t="s">
        <v>126</v>
      </c>
      <c r="F352" s="101" t="s">
        <v>127</v>
      </c>
      <c r="G352" s="90"/>
      <c r="H352" s="69" t="s">
        <v>250</v>
      </c>
      <c r="I352" s="132" t="s">
        <v>326</v>
      </c>
      <c r="J352" s="754" t="s">
        <v>327</v>
      </c>
      <c r="K352" s="754"/>
      <c r="L352" s="754"/>
      <c r="M352" s="754"/>
      <c r="N352" s="754"/>
      <c r="O352" s="754"/>
      <c r="P352" s="754"/>
      <c r="Q352" s="754"/>
      <c r="R352" s="126"/>
      <c r="S352" s="134"/>
      <c r="T352" s="580">
        <f t="shared" si="19"/>
        <v>9.0909090909090912E-2</v>
      </c>
      <c r="V352" s="268" t="b">
        <v>0</v>
      </c>
      <c r="W352" s="292">
        <f t="shared" si="20"/>
        <v>0</v>
      </c>
    </row>
    <row r="353" spans="1:26" ht="60" customHeight="1" thickTop="1" thickBot="1" x14ac:dyDescent="0.3">
      <c r="A353" s="58" t="s">
        <v>123</v>
      </c>
      <c r="B353" s="73"/>
      <c r="C353" s="73"/>
      <c r="D353" s="101" t="s">
        <v>125</v>
      </c>
      <c r="E353" s="101" t="s">
        <v>126</v>
      </c>
      <c r="F353" s="101" t="s">
        <v>127</v>
      </c>
      <c r="G353" s="90"/>
      <c r="H353" s="79" t="s">
        <v>250</v>
      </c>
      <c r="I353" s="132" t="s">
        <v>328</v>
      </c>
      <c r="J353" s="754" t="s">
        <v>329</v>
      </c>
      <c r="K353" s="754"/>
      <c r="L353" s="754"/>
      <c r="M353" s="754"/>
      <c r="N353" s="754"/>
      <c r="O353" s="754"/>
      <c r="P353" s="754"/>
      <c r="Q353" s="754"/>
      <c r="R353" s="126"/>
      <c r="S353" s="134"/>
      <c r="T353" s="580">
        <f t="shared" si="19"/>
        <v>9.0909090909090912E-2</v>
      </c>
      <c r="V353" s="268" t="b">
        <v>0</v>
      </c>
      <c r="W353" s="292">
        <f t="shared" si="20"/>
        <v>0</v>
      </c>
    </row>
    <row r="354" spans="1:26" ht="60" customHeight="1" thickTop="1" thickBot="1" x14ac:dyDescent="0.3">
      <c r="A354" s="41" t="s">
        <v>537</v>
      </c>
      <c r="B354" s="73"/>
      <c r="C354" s="73"/>
      <c r="D354" s="101" t="s">
        <v>125</v>
      </c>
      <c r="E354" s="101" t="s">
        <v>126</v>
      </c>
      <c r="F354" s="101" t="s">
        <v>127</v>
      </c>
      <c r="G354" s="90"/>
      <c r="H354" s="69" t="s">
        <v>250</v>
      </c>
      <c r="I354" s="132" t="s">
        <v>544</v>
      </c>
      <c r="J354" s="754" t="s">
        <v>613</v>
      </c>
      <c r="K354" s="754"/>
      <c r="L354" s="754"/>
      <c r="M354" s="754"/>
      <c r="N354" s="754"/>
      <c r="O354" s="754"/>
      <c r="P354" s="754"/>
      <c r="Q354" s="754"/>
      <c r="R354" s="378"/>
      <c r="S354" s="134"/>
      <c r="T354" s="580">
        <f t="shared" si="19"/>
        <v>9.0909090909090912E-2</v>
      </c>
      <c r="V354" s="268" t="b">
        <v>0</v>
      </c>
      <c r="W354" s="292">
        <f t="shared" si="20"/>
        <v>0</v>
      </c>
    </row>
    <row r="355" spans="1:26" ht="60" customHeight="1" thickTop="1" thickBot="1" x14ac:dyDescent="0.3">
      <c r="A355" s="41" t="s">
        <v>537</v>
      </c>
      <c r="B355" s="73"/>
      <c r="C355" s="73"/>
      <c r="D355" s="101" t="s">
        <v>125</v>
      </c>
      <c r="E355" s="101" t="s">
        <v>126</v>
      </c>
      <c r="F355" s="101" t="s">
        <v>127</v>
      </c>
      <c r="G355" s="90"/>
      <c r="H355" s="79" t="s">
        <v>250</v>
      </c>
      <c r="I355" s="132" t="s">
        <v>546</v>
      </c>
      <c r="J355" s="755" t="s">
        <v>614</v>
      </c>
      <c r="K355" s="755"/>
      <c r="L355" s="755"/>
      <c r="M355" s="755"/>
      <c r="N355" s="755"/>
      <c r="O355" s="755"/>
      <c r="P355" s="755"/>
      <c r="Q355" s="755"/>
      <c r="R355" s="391"/>
      <c r="S355" s="134"/>
      <c r="T355" s="580">
        <f t="shared" si="19"/>
        <v>9.0909090909090912E-2</v>
      </c>
      <c r="V355" s="327" t="b">
        <v>0</v>
      </c>
      <c r="W355" s="292">
        <f t="shared" si="20"/>
        <v>0</v>
      </c>
      <c r="X355" s="327"/>
      <c r="Y355" s="327"/>
    </row>
    <row r="356" spans="1:26" ht="60" customHeight="1" thickTop="1" thickBot="1" x14ac:dyDescent="0.3">
      <c r="A356" s="41" t="s">
        <v>537</v>
      </c>
      <c r="B356" s="73"/>
      <c r="C356" s="73"/>
      <c r="D356" s="162"/>
      <c r="E356" s="116"/>
      <c r="F356" s="101" t="s">
        <v>127</v>
      </c>
      <c r="G356" s="90"/>
      <c r="H356" s="69" t="s">
        <v>250</v>
      </c>
      <c r="I356" s="129" t="s">
        <v>548</v>
      </c>
      <c r="J356" s="967" t="s">
        <v>615</v>
      </c>
      <c r="K356" s="967"/>
      <c r="L356" s="967"/>
      <c r="M356" s="967"/>
      <c r="N356" s="967"/>
      <c r="O356" s="967"/>
      <c r="P356" s="967"/>
      <c r="Q356" s="967"/>
      <c r="R356" s="160"/>
      <c r="S356" s="134"/>
      <c r="T356" s="580">
        <f t="shared" si="19"/>
        <v>9.0909090909090912E-2</v>
      </c>
      <c r="V356" s="327" t="b">
        <v>0</v>
      </c>
      <c r="W356" s="292">
        <f t="shared" si="20"/>
        <v>0</v>
      </c>
      <c r="X356" s="327"/>
      <c r="Y356" s="327"/>
    </row>
    <row r="357" spans="1:26" ht="60" customHeight="1" thickTop="1" thickBot="1" x14ac:dyDescent="0.3">
      <c r="A357" s="41" t="s">
        <v>537</v>
      </c>
      <c r="B357" s="73"/>
      <c r="C357" s="73"/>
      <c r="D357" s="101" t="s">
        <v>125</v>
      </c>
      <c r="E357" s="101" t="s">
        <v>126</v>
      </c>
      <c r="F357" s="101" t="s">
        <v>127</v>
      </c>
      <c r="G357" s="90"/>
      <c r="H357" s="79" t="s">
        <v>250</v>
      </c>
      <c r="I357" s="129" t="s">
        <v>539</v>
      </c>
      <c r="J357" s="950" t="s">
        <v>540</v>
      </c>
      <c r="K357" s="950"/>
      <c r="L357" s="950"/>
      <c r="M357" s="950"/>
      <c r="N357" s="950"/>
      <c r="O357" s="950"/>
      <c r="P357" s="950"/>
      <c r="Q357" s="950"/>
      <c r="R357" s="160"/>
      <c r="S357" s="134"/>
      <c r="T357" s="580">
        <f>1/11</f>
        <v>9.0909090909090912E-2</v>
      </c>
      <c r="V357" s="327" t="b">
        <v>0</v>
      </c>
      <c r="W357" s="292">
        <f t="shared" si="20"/>
        <v>0</v>
      </c>
      <c r="X357" s="327"/>
      <c r="Y357" s="327"/>
    </row>
    <row r="358" spans="1:26" ht="60" customHeight="1" thickTop="1" thickBot="1" x14ac:dyDescent="0.3">
      <c r="A358" s="41" t="s">
        <v>123</v>
      </c>
      <c r="B358" s="90"/>
      <c r="C358" s="93"/>
      <c r="D358" s="93"/>
      <c r="E358" s="93"/>
      <c r="F358" s="101" t="s">
        <v>127</v>
      </c>
      <c r="G358" s="90"/>
      <c r="H358" s="69" t="s">
        <v>160</v>
      </c>
      <c r="I358" s="129" t="s">
        <v>702</v>
      </c>
      <c r="J358" s="885" t="s">
        <v>343</v>
      </c>
      <c r="K358" s="886"/>
      <c r="L358" s="886"/>
      <c r="M358" s="886"/>
      <c r="N358" s="886"/>
      <c r="O358" s="886"/>
      <c r="P358" s="886"/>
      <c r="Q358" s="886"/>
      <c r="R358" s="130"/>
      <c r="S358" s="149"/>
      <c r="V358" s="472" t="b">
        <f>IF(AND(V359=TRUE),TRUE,FALSE)</f>
        <v>0</v>
      </c>
      <c r="W358"/>
      <c r="X358" s="327"/>
      <c r="Y358" s="327"/>
    </row>
    <row r="359" spans="1:26" ht="60" customHeight="1" thickTop="1" thickBot="1" x14ac:dyDescent="0.3">
      <c r="A359" s="41" t="s">
        <v>123</v>
      </c>
      <c r="B359" s="90"/>
      <c r="C359" s="93"/>
      <c r="D359" s="93"/>
      <c r="E359" s="112"/>
      <c r="F359" s="101" t="s">
        <v>127</v>
      </c>
      <c r="G359" s="90"/>
      <c r="H359" s="69" t="s">
        <v>160</v>
      </c>
      <c r="I359" s="132"/>
      <c r="J359" s="887" t="s">
        <v>344</v>
      </c>
      <c r="K359" s="888"/>
      <c r="L359" s="888"/>
      <c r="M359" s="888"/>
      <c r="N359" s="888"/>
      <c r="O359" s="888"/>
      <c r="P359" s="888"/>
      <c r="Q359" s="888"/>
      <c r="R359" s="126"/>
      <c r="S359" s="152"/>
      <c r="V359" s="472" t="b">
        <f>IF(AND(V360=TRUE),TRUE,FALSE)</f>
        <v>0</v>
      </c>
      <c r="X359" s="327"/>
      <c r="Y359" s="327"/>
    </row>
    <row r="360" spans="1:26" ht="54.75" customHeight="1" thickTop="1" thickBot="1" x14ac:dyDescent="0.3">
      <c r="A360" s="41" t="s">
        <v>123</v>
      </c>
      <c r="B360" s="73"/>
      <c r="C360" s="73"/>
      <c r="D360" s="73"/>
      <c r="E360" s="116"/>
      <c r="F360" s="101" t="s">
        <v>127</v>
      </c>
      <c r="G360" s="90"/>
      <c r="H360" s="69" t="s">
        <v>160</v>
      </c>
      <c r="I360" s="132" t="s">
        <v>979</v>
      </c>
      <c r="J360" s="754" t="s">
        <v>980</v>
      </c>
      <c r="K360" s="678"/>
      <c r="L360" s="678"/>
      <c r="M360" s="678"/>
      <c r="N360" s="678"/>
      <c r="O360" s="678"/>
      <c r="P360" s="678"/>
      <c r="Q360" s="678"/>
      <c r="R360" s="126"/>
      <c r="S360" s="134"/>
      <c r="T360" s="580">
        <f>0.5</f>
        <v>0.5</v>
      </c>
      <c r="U360" s="575">
        <f>T360+T362</f>
        <v>1</v>
      </c>
      <c r="V360" s="327" t="b">
        <v>0</v>
      </c>
      <c r="W360" s="292">
        <f>IF(V360=TRUE,$X$360,0)</f>
        <v>0</v>
      </c>
      <c r="X360" s="268">
        <v>0.5</v>
      </c>
      <c r="Y360" s="308">
        <f>SUM(W360:W362)</f>
        <v>0</v>
      </c>
      <c r="Z360" s="269">
        <f>Y360/1</f>
        <v>0</v>
      </c>
    </row>
    <row r="361" spans="1:26" ht="41.25" customHeight="1" thickTop="1" thickBot="1" x14ac:dyDescent="0.3">
      <c r="A361" s="41" t="s">
        <v>123</v>
      </c>
      <c r="B361" s="73"/>
      <c r="C361" s="73"/>
      <c r="D361" s="73"/>
      <c r="E361" s="116"/>
      <c r="F361" s="101" t="s">
        <v>127</v>
      </c>
      <c r="G361" s="90"/>
      <c r="H361" s="69" t="s">
        <v>160</v>
      </c>
      <c r="I361" s="413"/>
      <c r="J361" s="889" t="s">
        <v>345</v>
      </c>
      <c r="K361" s="890"/>
      <c r="L361" s="890"/>
      <c r="M361" s="890"/>
      <c r="N361" s="890"/>
      <c r="O361" s="890"/>
      <c r="P361" s="890"/>
      <c r="Q361" s="890"/>
      <c r="R361" s="126"/>
      <c r="S361" s="149"/>
      <c r="V361" s="472" t="b">
        <f>IF(AND(V362=TRUE),TRUE,FALSE)</f>
        <v>0</v>
      </c>
    </row>
    <row r="362" spans="1:26" ht="41.25" customHeight="1" thickTop="1" thickBot="1" x14ac:dyDescent="0.3">
      <c r="A362" s="41" t="s">
        <v>123</v>
      </c>
      <c r="B362" s="73"/>
      <c r="C362" s="73"/>
      <c r="D362" s="73"/>
      <c r="E362" s="116"/>
      <c r="F362" s="101" t="s">
        <v>127</v>
      </c>
      <c r="G362" s="90"/>
      <c r="H362" s="414" t="s">
        <v>160</v>
      </c>
      <c r="I362" s="415" t="s">
        <v>981</v>
      </c>
      <c r="J362" s="965" t="s">
        <v>346</v>
      </c>
      <c r="K362" s="966"/>
      <c r="L362" s="966"/>
      <c r="M362" s="966"/>
      <c r="N362" s="966"/>
      <c r="O362" s="966"/>
      <c r="P362" s="966"/>
      <c r="Q362" s="966"/>
      <c r="R362" s="416"/>
      <c r="S362" s="134"/>
      <c r="T362" s="580">
        <f>0.5</f>
        <v>0.5</v>
      </c>
      <c r="V362" s="268" t="b">
        <v>0</v>
      </c>
      <c r="W362" s="292">
        <f>IF(V362=TRUE,$X$360,0)</f>
        <v>0</v>
      </c>
    </row>
    <row r="363" spans="1:26" ht="22.5" customHeight="1" thickTop="1" x14ac:dyDescent="0.25">
      <c r="A363" s="173"/>
      <c r="B363" s="173"/>
      <c r="C363" s="313"/>
      <c r="D363" s="313"/>
      <c r="E363" s="313"/>
      <c r="F363" s="313"/>
      <c r="G363" s="173"/>
      <c r="H363" s="173"/>
      <c r="I363" s="400"/>
      <c r="J363" s="173"/>
      <c r="K363" s="173"/>
      <c r="L363" s="173"/>
      <c r="M363" s="173"/>
      <c r="N363" s="173"/>
      <c r="O363" s="173"/>
      <c r="P363" s="173"/>
      <c r="Q363" s="173"/>
      <c r="R363" s="173"/>
      <c r="S363" s="173"/>
    </row>
    <row r="364" spans="1:26" s="329" customFormat="1" ht="22.5" customHeight="1" thickBot="1" x14ac:dyDescent="0.3">
      <c r="A364" s="353"/>
      <c r="B364" s="353"/>
      <c r="C364" s="354"/>
      <c r="D364" s="354"/>
      <c r="E364" s="354"/>
      <c r="F364" s="355"/>
      <c r="G364" s="314"/>
      <c r="H364" s="821" t="s">
        <v>117</v>
      </c>
      <c r="I364" s="822"/>
      <c r="J364" s="655" t="s">
        <v>222</v>
      </c>
      <c r="K364" s="656"/>
      <c r="L364" s="656"/>
      <c r="M364" s="656"/>
      <c r="N364" s="656"/>
      <c r="O364" s="656"/>
      <c r="P364" s="656"/>
      <c r="Q364" s="656"/>
      <c r="R364" s="656"/>
      <c r="S364" s="657"/>
      <c r="T364" s="578"/>
      <c r="U364" s="578"/>
      <c r="V364" s="411" t="s">
        <v>945</v>
      </c>
      <c r="W364" s="326">
        <f>(U369+U370+U373+U377)/4</f>
        <v>1</v>
      </c>
      <c r="X364" s="268"/>
      <c r="Y364" s="268"/>
      <c r="Z364" s="328"/>
    </row>
    <row r="365" spans="1:26" s="329" customFormat="1" ht="7.5" customHeight="1" thickTop="1" x14ac:dyDescent="0.25">
      <c r="A365" s="314"/>
      <c r="B365" s="314"/>
      <c r="C365" s="356"/>
      <c r="D365" s="356"/>
      <c r="E365" s="356"/>
      <c r="F365" s="356"/>
      <c r="G365" s="314"/>
      <c r="H365" s="314"/>
      <c r="I365" s="306"/>
      <c r="J365" s="314"/>
      <c r="K365" s="314"/>
      <c r="L365" s="314"/>
      <c r="M365" s="314"/>
      <c r="N365" s="314"/>
      <c r="O365" s="314"/>
      <c r="P365" s="314"/>
      <c r="Q365" s="314"/>
      <c r="R365" s="316"/>
      <c r="S365" s="314"/>
      <c r="T365" s="584"/>
      <c r="U365" s="577"/>
      <c r="V365" s="268"/>
      <c r="W365" s="268"/>
      <c r="X365" s="268"/>
      <c r="Y365" s="268"/>
      <c r="Z365" s="328"/>
    </row>
    <row r="366" spans="1:26" s="329" customFormat="1" ht="172.5" customHeight="1" thickBot="1" x14ac:dyDescent="0.3">
      <c r="A366" s="314"/>
      <c r="B366" s="314"/>
      <c r="C366" s="356"/>
      <c r="D366" s="356"/>
      <c r="E366" s="356"/>
      <c r="F366" s="356"/>
      <c r="G366" s="314"/>
      <c r="H366" s="823" t="s">
        <v>223</v>
      </c>
      <c r="I366" s="823"/>
      <c r="J366" s="823"/>
      <c r="K366" s="823"/>
      <c r="L366" s="823"/>
      <c r="M366" s="823"/>
      <c r="N366" s="823"/>
      <c r="O366" s="823"/>
      <c r="P366" s="823"/>
      <c r="Q366" s="823"/>
      <c r="R366" s="823"/>
      <c r="S366" s="824"/>
      <c r="T366" s="584"/>
      <c r="U366" s="577"/>
      <c r="V366" s="268"/>
      <c r="W366" s="268"/>
      <c r="X366" s="268"/>
      <c r="Y366" s="268"/>
      <c r="Z366" s="328"/>
    </row>
    <row r="367" spans="1:26" s="329" customFormat="1" ht="7.5" customHeight="1" thickTop="1" x14ac:dyDescent="0.25">
      <c r="A367" s="314"/>
      <c r="B367" s="314"/>
      <c r="C367" s="356"/>
      <c r="D367" s="356"/>
      <c r="E367" s="356"/>
      <c r="F367" s="356"/>
      <c r="G367" s="314"/>
      <c r="H367" s="314"/>
      <c r="I367" s="323"/>
      <c r="J367" s="314"/>
      <c r="K367" s="314"/>
      <c r="L367" s="314"/>
      <c r="M367" s="314"/>
      <c r="N367" s="314"/>
      <c r="O367" s="314"/>
      <c r="P367" s="314"/>
      <c r="Q367" s="314"/>
      <c r="R367" s="314"/>
      <c r="S367" s="314"/>
      <c r="T367" s="584"/>
      <c r="U367" s="577"/>
      <c r="V367" s="268"/>
      <c r="W367" s="268"/>
      <c r="X367" s="268"/>
      <c r="Y367" s="268"/>
      <c r="Z367" s="328"/>
    </row>
    <row r="368" spans="1:26" ht="41.25" customHeight="1" thickBot="1" x14ac:dyDescent="0.3">
      <c r="A368" s="173"/>
      <c r="B368" s="173"/>
      <c r="C368" s="313"/>
      <c r="D368" s="313"/>
      <c r="E368" s="313"/>
      <c r="F368" s="313"/>
      <c r="G368" s="173"/>
      <c r="H368" s="281" t="s">
        <v>120</v>
      </c>
      <c r="I368" s="297" t="s">
        <v>946</v>
      </c>
      <c r="J368" s="281" t="s">
        <v>121</v>
      </c>
      <c r="K368" s="401"/>
      <c r="L368" s="401"/>
      <c r="M368" s="401"/>
      <c r="N368" s="401"/>
      <c r="O368" s="401"/>
      <c r="P368" s="401"/>
      <c r="Q368" s="401"/>
      <c r="R368" s="177"/>
      <c r="S368" s="281" t="s">
        <v>122</v>
      </c>
      <c r="V368" s="284" t="s">
        <v>825</v>
      </c>
      <c r="W368" s="285" t="s">
        <v>826</v>
      </c>
      <c r="X368" s="285" t="s">
        <v>827</v>
      </c>
      <c r="Y368" s="337" t="s">
        <v>839</v>
      </c>
      <c r="Z368" s="338" t="s">
        <v>863</v>
      </c>
    </row>
    <row r="369" spans="1:26" ht="41.25" customHeight="1" thickTop="1" thickBot="1" x14ac:dyDescent="0.3">
      <c r="A369" s="58" t="s">
        <v>123</v>
      </c>
      <c r="B369" s="73"/>
      <c r="C369" s="101" t="s">
        <v>124</v>
      </c>
      <c r="D369" s="101" t="s">
        <v>125</v>
      </c>
      <c r="E369" s="101" t="s">
        <v>126</v>
      </c>
      <c r="F369" s="101" t="s">
        <v>127</v>
      </c>
      <c r="G369" s="90"/>
      <c r="H369" s="82" t="s">
        <v>128</v>
      </c>
      <c r="I369" s="102" t="s">
        <v>136</v>
      </c>
      <c r="J369" s="667" t="s">
        <v>952</v>
      </c>
      <c r="K369" s="668"/>
      <c r="L369" s="668"/>
      <c r="M369" s="668"/>
      <c r="N369" s="668"/>
      <c r="O369" s="668"/>
      <c r="P369" s="668"/>
      <c r="Q369" s="668"/>
      <c r="R369" s="231"/>
      <c r="S369" s="140"/>
      <c r="T369" s="580">
        <v>1</v>
      </c>
      <c r="U369" s="575">
        <f>T369</f>
        <v>1</v>
      </c>
      <c r="V369" s="268" t="b">
        <v>0</v>
      </c>
      <c r="W369" s="292">
        <f>IF(V369=TRUE,$X$369,0)</f>
        <v>0</v>
      </c>
      <c r="X369" s="268">
        <v>1</v>
      </c>
      <c r="Y369" s="308">
        <f>SUM(W369)</f>
        <v>0</v>
      </c>
      <c r="Z369" s="269">
        <f>Y369/1</f>
        <v>0</v>
      </c>
    </row>
    <row r="370" spans="1:26" ht="62.25" customHeight="1" thickTop="1" thickBot="1" x14ac:dyDescent="0.3">
      <c r="A370" s="58" t="s">
        <v>123</v>
      </c>
      <c r="B370" s="73"/>
      <c r="C370" s="116"/>
      <c r="D370" s="101" t="s">
        <v>125</v>
      </c>
      <c r="E370" s="101" t="s">
        <v>126</v>
      </c>
      <c r="F370" s="101" t="s">
        <v>127</v>
      </c>
      <c r="G370" s="90"/>
      <c r="H370" s="141" t="s">
        <v>131</v>
      </c>
      <c r="I370" s="102" t="s">
        <v>138</v>
      </c>
      <c r="J370" s="763" t="s">
        <v>959</v>
      </c>
      <c r="K370" s="764"/>
      <c r="L370" s="764"/>
      <c r="M370" s="764"/>
      <c r="N370" s="764"/>
      <c r="O370" s="764"/>
      <c r="P370" s="764"/>
      <c r="Q370" s="764"/>
      <c r="R370" s="231"/>
      <c r="S370" s="140"/>
      <c r="T370" s="580">
        <v>0.5</v>
      </c>
      <c r="U370" s="575">
        <f>T370+T371</f>
        <v>1</v>
      </c>
      <c r="V370" s="268" t="b">
        <v>0</v>
      </c>
      <c r="W370" s="292">
        <f>IF(V370=TRUE,$X$370,0)</f>
        <v>0</v>
      </c>
      <c r="X370" s="268">
        <v>0.5</v>
      </c>
      <c r="Y370" s="308">
        <f>SUM(W370:W371)</f>
        <v>0</v>
      </c>
      <c r="Z370" s="269">
        <f>Y370/1</f>
        <v>0</v>
      </c>
    </row>
    <row r="371" spans="1:26" ht="62.25" customHeight="1" thickTop="1" thickBot="1" x14ac:dyDescent="0.3">
      <c r="A371" s="58" t="s">
        <v>123</v>
      </c>
      <c r="B371" s="73"/>
      <c r="C371" s="116"/>
      <c r="D371" s="101" t="s">
        <v>125</v>
      </c>
      <c r="E371" s="101" t="s">
        <v>126</v>
      </c>
      <c r="F371" s="101" t="s">
        <v>127</v>
      </c>
      <c r="G371" s="90"/>
      <c r="H371" s="141" t="s">
        <v>131</v>
      </c>
      <c r="I371" s="102" t="s">
        <v>275</v>
      </c>
      <c r="J371" s="669" t="s">
        <v>960</v>
      </c>
      <c r="K371" s="670"/>
      <c r="L371" s="670"/>
      <c r="M371" s="670"/>
      <c r="N371" s="670"/>
      <c r="O371" s="670"/>
      <c r="P371" s="670"/>
      <c r="Q371" s="670"/>
      <c r="R371" s="231"/>
      <c r="S371" s="140"/>
      <c r="T371" s="580">
        <v>0.5</v>
      </c>
      <c r="V371" s="268" t="b">
        <v>0</v>
      </c>
      <c r="W371" s="292">
        <f>IF(V371=TRUE,$X$370,0)</f>
        <v>0</v>
      </c>
    </row>
    <row r="372" spans="1:26" ht="68.25" customHeight="1" thickTop="1" thickBot="1" x14ac:dyDescent="0.3">
      <c r="A372" s="58" t="s">
        <v>123</v>
      </c>
      <c r="B372" s="73"/>
      <c r="C372" s="73"/>
      <c r="D372" s="101" t="s">
        <v>125</v>
      </c>
      <c r="E372" s="101" t="s">
        <v>126</v>
      </c>
      <c r="F372" s="101" t="s">
        <v>127</v>
      </c>
      <c r="G372" s="90"/>
      <c r="H372" s="143" t="s">
        <v>250</v>
      </c>
      <c r="I372" s="168" t="s">
        <v>251</v>
      </c>
      <c r="J372" s="688" t="s">
        <v>961</v>
      </c>
      <c r="K372" s="689"/>
      <c r="L372" s="689"/>
      <c r="M372" s="689"/>
      <c r="N372" s="689"/>
      <c r="O372" s="689"/>
      <c r="P372" s="689"/>
      <c r="Q372" s="689"/>
      <c r="R372" s="107"/>
      <c r="S372" s="167"/>
      <c r="V372" s="472" t="b">
        <f>IF(AND(V373=TRUE,V374=TRUE),TRUE,FALSE)</f>
        <v>0</v>
      </c>
    </row>
    <row r="373" spans="1:26" ht="51" customHeight="1" thickTop="1" thickBot="1" x14ac:dyDescent="0.3">
      <c r="A373" s="58" t="s">
        <v>123</v>
      </c>
      <c r="B373" s="73"/>
      <c r="C373" s="73"/>
      <c r="D373" s="101" t="s">
        <v>125</v>
      </c>
      <c r="E373" s="101" t="s">
        <v>126</v>
      </c>
      <c r="F373" s="101" t="s">
        <v>127</v>
      </c>
      <c r="G373" s="90"/>
      <c r="H373" s="82" t="s">
        <v>250</v>
      </c>
      <c r="I373" s="168" t="s">
        <v>253</v>
      </c>
      <c r="J373" s="964" t="s">
        <v>962</v>
      </c>
      <c r="K373" s="964"/>
      <c r="L373" s="964"/>
      <c r="M373" s="964"/>
      <c r="N373" s="964"/>
      <c r="O373" s="964"/>
      <c r="P373" s="964"/>
      <c r="Q373" s="964"/>
      <c r="R373" s="93"/>
      <c r="S373" s="140"/>
      <c r="T373" s="580">
        <f>1/3</f>
        <v>0.33333333333333331</v>
      </c>
      <c r="U373" s="575">
        <f>T373+T374+T375</f>
        <v>1</v>
      </c>
      <c r="V373" s="268" t="b">
        <v>0</v>
      </c>
      <c r="W373" s="292">
        <f>IF(V373=TRUE,$X$373,0)</f>
        <v>0</v>
      </c>
      <c r="X373" s="268">
        <v>0.33333333333333331</v>
      </c>
      <c r="Y373" s="308">
        <f>SUM(W373:W375)</f>
        <v>0</v>
      </c>
      <c r="Z373" s="269">
        <f>Y373/1</f>
        <v>0</v>
      </c>
    </row>
    <row r="374" spans="1:26" ht="72" customHeight="1" thickTop="1" thickBot="1" x14ac:dyDescent="0.3">
      <c r="A374" s="41" t="s">
        <v>537</v>
      </c>
      <c r="B374" s="73"/>
      <c r="C374" s="73"/>
      <c r="D374" s="73"/>
      <c r="E374" s="116"/>
      <c r="F374" s="101" t="s">
        <v>127</v>
      </c>
      <c r="G374" s="90"/>
      <c r="H374" s="143" t="s">
        <v>250</v>
      </c>
      <c r="I374" s="168" t="s">
        <v>303</v>
      </c>
      <c r="J374" s="964" t="s">
        <v>1033</v>
      </c>
      <c r="K374" s="964"/>
      <c r="L374" s="964"/>
      <c r="M374" s="964"/>
      <c r="N374" s="964"/>
      <c r="O374" s="964"/>
      <c r="P374" s="964"/>
      <c r="Q374" s="964"/>
      <c r="R374" s="110"/>
      <c r="S374" s="140"/>
      <c r="T374" s="580">
        <f>1/3</f>
        <v>0.33333333333333331</v>
      </c>
      <c r="V374" s="268" t="b">
        <v>0</v>
      </c>
      <c r="W374" s="292">
        <f>IF(V374=TRUE,$X$373,0)</f>
        <v>0</v>
      </c>
    </row>
    <row r="375" spans="1:26" ht="68.25" customHeight="1" thickTop="1" thickBot="1" x14ac:dyDescent="0.3">
      <c r="A375" s="41" t="s">
        <v>537</v>
      </c>
      <c r="B375" s="73"/>
      <c r="C375" s="73"/>
      <c r="D375" s="101" t="s">
        <v>125</v>
      </c>
      <c r="E375" s="101" t="s">
        <v>126</v>
      </c>
      <c r="F375" s="101" t="s">
        <v>127</v>
      </c>
      <c r="G375" s="90"/>
      <c r="H375" s="82" t="s">
        <v>250</v>
      </c>
      <c r="I375" s="102" t="s">
        <v>550</v>
      </c>
      <c r="J375" s="669" t="s">
        <v>1007</v>
      </c>
      <c r="K375" s="670"/>
      <c r="L375" s="670"/>
      <c r="M375" s="670"/>
      <c r="N375" s="670"/>
      <c r="O375" s="670"/>
      <c r="P375" s="670"/>
      <c r="Q375" s="670"/>
      <c r="R375" s="386"/>
      <c r="S375" s="140"/>
      <c r="T375" s="580">
        <f>1/3</f>
        <v>0.33333333333333331</v>
      </c>
      <c r="V375" s="268" t="b">
        <v>0</v>
      </c>
      <c r="W375" s="292">
        <f>IF(V375=TRUE,$X$373,0)</f>
        <v>0</v>
      </c>
    </row>
    <row r="376" spans="1:26" ht="47.25" customHeight="1" thickTop="1" thickBot="1" x14ac:dyDescent="0.3">
      <c r="A376" s="41" t="s">
        <v>123</v>
      </c>
      <c r="B376" s="73"/>
      <c r="C376" s="350"/>
      <c r="D376" s="101"/>
      <c r="E376" s="101" t="s">
        <v>126</v>
      </c>
      <c r="F376" s="101" t="s">
        <v>127</v>
      </c>
      <c r="G376" s="90"/>
      <c r="H376" s="143" t="s">
        <v>160</v>
      </c>
      <c r="I376" s="102" t="s">
        <v>282</v>
      </c>
      <c r="J376" s="954" t="s">
        <v>319</v>
      </c>
      <c r="K376" s="836"/>
      <c r="L376" s="836"/>
      <c r="M376" s="836"/>
      <c r="N376" s="836"/>
      <c r="O376" s="836"/>
      <c r="P376" s="836"/>
      <c r="Q376" s="836"/>
      <c r="R376" s="112"/>
      <c r="S376" s="167"/>
      <c r="V376" s="472" t="b">
        <f>IF(AND(V377=TRUE,V378=TRUE, V379=TRUE),TRUE,FALSE)</f>
        <v>0</v>
      </c>
    </row>
    <row r="377" spans="1:26" ht="68.25" customHeight="1" thickTop="1" thickBot="1" x14ac:dyDescent="0.3">
      <c r="A377" s="41" t="s">
        <v>123</v>
      </c>
      <c r="B377" s="73"/>
      <c r="C377" s="350"/>
      <c r="D377" s="101"/>
      <c r="E377" s="101" t="s">
        <v>126</v>
      </c>
      <c r="F377" s="101" t="s">
        <v>127</v>
      </c>
      <c r="G377" s="90"/>
      <c r="H377" s="143" t="s">
        <v>160</v>
      </c>
      <c r="I377" s="102" t="s">
        <v>629</v>
      </c>
      <c r="J377" s="934" t="s">
        <v>975</v>
      </c>
      <c r="K377" s="934"/>
      <c r="L377" s="934"/>
      <c r="M377" s="934"/>
      <c r="N377" s="934"/>
      <c r="O377" s="934"/>
      <c r="P377" s="934"/>
      <c r="Q377" s="934"/>
      <c r="R377" s="112"/>
      <c r="S377" s="140"/>
      <c r="T377" s="580">
        <f>1/3</f>
        <v>0.33333333333333331</v>
      </c>
      <c r="U377" s="575">
        <f>T377+T378+T379</f>
        <v>1</v>
      </c>
      <c r="V377" s="268" t="b">
        <v>0</v>
      </c>
      <c r="W377" s="292">
        <f>IF(V377=TRUE,$X$373,0)</f>
        <v>0</v>
      </c>
      <c r="X377" s="268">
        <v>0.33333333333333331</v>
      </c>
      <c r="Y377" s="308">
        <f>SUM(W377:W379)</f>
        <v>0</v>
      </c>
      <c r="Z377" s="269">
        <f>Y377/1</f>
        <v>0</v>
      </c>
    </row>
    <row r="378" spans="1:26" ht="48.75" customHeight="1" thickTop="1" thickBot="1" x14ac:dyDescent="0.3">
      <c r="A378" s="41" t="s">
        <v>123</v>
      </c>
      <c r="B378" s="73"/>
      <c r="C378" s="350"/>
      <c r="D378" s="101"/>
      <c r="E378" s="101" t="s">
        <v>126</v>
      </c>
      <c r="F378" s="101" t="s">
        <v>127</v>
      </c>
      <c r="G378" s="90"/>
      <c r="H378" s="143" t="s">
        <v>160</v>
      </c>
      <c r="I378" s="102" t="s">
        <v>631</v>
      </c>
      <c r="J378" s="934" t="s">
        <v>976</v>
      </c>
      <c r="K378" s="934"/>
      <c r="L378" s="934"/>
      <c r="M378" s="934"/>
      <c r="N378" s="934"/>
      <c r="O378" s="934"/>
      <c r="P378" s="934"/>
      <c r="Q378" s="934"/>
      <c r="R378" s="112"/>
      <c r="S378" s="140"/>
      <c r="T378" s="580">
        <f>1/3</f>
        <v>0.33333333333333331</v>
      </c>
      <c r="V378" s="268" t="b">
        <v>0</v>
      </c>
      <c r="W378" s="292">
        <f>IF(V378=TRUE,$X$373,0)</f>
        <v>0</v>
      </c>
    </row>
    <row r="379" spans="1:26" ht="41.25" customHeight="1" thickTop="1" thickBot="1" x14ac:dyDescent="0.3">
      <c r="A379" s="41" t="s">
        <v>123</v>
      </c>
      <c r="B379" s="73"/>
      <c r="C379" s="350"/>
      <c r="D379" s="101"/>
      <c r="E379" s="101" t="s">
        <v>126</v>
      </c>
      <c r="F379" s="101" t="s">
        <v>127</v>
      </c>
      <c r="G379" s="90"/>
      <c r="H379" s="82" t="s">
        <v>160</v>
      </c>
      <c r="I379" s="102" t="s">
        <v>631</v>
      </c>
      <c r="J379" s="878" t="s">
        <v>977</v>
      </c>
      <c r="K379" s="878"/>
      <c r="L379" s="878"/>
      <c r="M379" s="878"/>
      <c r="N379" s="878"/>
      <c r="O379" s="878"/>
      <c r="P379" s="878"/>
      <c r="Q379" s="878"/>
      <c r="R379" s="120"/>
      <c r="S379" s="140"/>
      <c r="T379" s="580">
        <f>1/3</f>
        <v>0.33333333333333331</v>
      </c>
      <c r="V379" s="268" t="b">
        <v>0</v>
      </c>
      <c r="W379" s="292">
        <f>IF(V379=TRUE,$X$373,0)</f>
        <v>0</v>
      </c>
    </row>
    <row r="380" spans="1:26" ht="22.5" customHeight="1" thickTop="1" x14ac:dyDescent="0.25">
      <c r="A380" s="162"/>
      <c r="B380" s="162"/>
      <c r="C380" s="417"/>
      <c r="D380" s="116"/>
      <c r="E380" s="116"/>
      <c r="F380" s="116"/>
      <c r="G380" s="112"/>
      <c r="H380" s="162"/>
      <c r="I380" s="418"/>
      <c r="J380" s="872"/>
      <c r="K380" s="872"/>
      <c r="L380" s="872"/>
      <c r="M380" s="872"/>
      <c r="N380" s="872"/>
      <c r="O380" s="872"/>
      <c r="P380" s="872"/>
      <c r="Q380" s="872"/>
      <c r="R380" s="112"/>
      <c r="S380" s="112"/>
    </row>
    <row r="381" spans="1:26" s="329" customFormat="1" ht="22.5" customHeight="1" thickBot="1" x14ac:dyDescent="0.3">
      <c r="A381" s="353"/>
      <c r="B381" s="353"/>
      <c r="C381" s="354"/>
      <c r="D381" s="354"/>
      <c r="E381" s="354"/>
      <c r="F381" s="355"/>
      <c r="G381" s="314"/>
      <c r="H381" s="821" t="s">
        <v>117</v>
      </c>
      <c r="I381" s="822"/>
      <c r="J381" s="655" t="s">
        <v>224</v>
      </c>
      <c r="K381" s="656"/>
      <c r="L381" s="656"/>
      <c r="M381" s="656"/>
      <c r="N381" s="656"/>
      <c r="O381" s="656"/>
      <c r="P381" s="656"/>
      <c r="Q381" s="656"/>
      <c r="R381" s="656"/>
      <c r="S381" s="657"/>
      <c r="T381" s="578"/>
      <c r="U381" s="578"/>
      <c r="V381" s="411" t="s">
        <v>945</v>
      </c>
      <c r="W381" s="326">
        <f>(U386+U387+U388+U391)/4</f>
        <v>1</v>
      </c>
      <c r="X381" s="268"/>
      <c r="Y381" s="268"/>
      <c r="Z381" s="328"/>
    </row>
    <row r="382" spans="1:26" s="329" customFormat="1" ht="7.5" customHeight="1" thickTop="1" x14ac:dyDescent="0.25">
      <c r="A382" s="314"/>
      <c r="B382" s="314"/>
      <c r="C382" s="356"/>
      <c r="D382" s="356"/>
      <c r="E382" s="356"/>
      <c r="F382" s="356"/>
      <c r="G382" s="314"/>
      <c r="H382" s="314"/>
      <c r="I382" s="306"/>
      <c r="J382" s="314"/>
      <c r="K382" s="314"/>
      <c r="L382" s="314"/>
      <c r="M382" s="314"/>
      <c r="N382" s="314"/>
      <c r="O382" s="314"/>
      <c r="P382" s="314"/>
      <c r="Q382" s="314"/>
      <c r="R382" s="316"/>
      <c r="S382" s="314"/>
      <c r="T382" s="584"/>
      <c r="U382" s="577"/>
      <c r="V382" s="268"/>
      <c r="W382" s="268"/>
      <c r="X382" s="268"/>
      <c r="Y382" s="268"/>
      <c r="Z382" s="328"/>
    </row>
    <row r="383" spans="1:26" s="329" customFormat="1" ht="90" customHeight="1" thickBot="1" x14ac:dyDescent="0.3">
      <c r="A383" s="314"/>
      <c r="B383" s="314"/>
      <c r="C383" s="356"/>
      <c r="D383" s="356"/>
      <c r="E383" s="356"/>
      <c r="F383" s="356"/>
      <c r="G383" s="314"/>
      <c r="H383" s="823" t="s">
        <v>225</v>
      </c>
      <c r="I383" s="823"/>
      <c r="J383" s="823"/>
      <c r="K383" s="823"/>
      <c r="L383" s="823"/>
      <c r="M383" s="823"/>
      <c r="N383" s="823"/>
      <c r="O383" s="823"/>
      <c r="P383" s="823"/>
      <c r="Q383" s="823"/>
      <c r="R383" s="823"/>
      <c r="S383" s="824"/>
      <c r="T383" s="584"/>
      <c r="U383" s="577"/>
      <c r="V383" s="268"/>
      <c r="W383" s="268"/>
      <c r="X383" s="268"/>
      <c r="Y383" s="268"/>
      <c r="Z383" s="328"/>
    </row>
    <row r="384" spans="1:26" ht="9" customHeight="1" thickTop="1" x14ac:dyDescent="0.25">
      <c r="A384" s="254"/>
      <c r="B384" s="254"/>
      <c r="C384" s="263"/>
      <c r="D384" s="263"/>
      <c r="E384" s="263"/>
      <c r="F384" s="264"/>
      <c r="G384" s="173"/>
      <c r="H384" s="173"/>
      <c r="I384" s="393"/>
      <c r="J384" s="173"/>
      <c r="K384" s="173"/>
      <c r="L384" s="173"/>
      <c r="M384" s="173"/>
      <c r="N384" s="173"/>
      <c r="O384" s="173"/>
      <c r="P384" s="173"/>
      <c r="Q384" s="173"/>
      <c r="R384" s="173"/>
      <c r="S384" s="173"/>
    </row>
    <row r="385" spans="1:26" ht="41.25" customHeight="1" thickBot="1" x14ac:dyDescent="0.3">
      <c r="A385" s="173"/>
      <c r="B385" s="173"/>
      <c r="C385" s="313"/>
      <c r="D385" s="313"/>
      <c r="E385" s="313"/>
      <c r="F385" s="313"/>
      <c r="G385" s="173"/>
      <c r="H385" s="281" t="s">
        <v>120</v>
      </c>
      <c r="I385" s="297" t="s">
        <v>946</v>
      </c>
      <c r="J385" s="281" t="s">
        <v>121</v>
      </c>
      <c r="K385" s="401"/>
      <c r="L385" s="401"/>
      <c r="M385" s="401"/>
      <c r="N385" s="401"/>
      <c r="O385" s="401"/>
      <c r="P385" s="401"/>
      <c r="Q385" s="401"/>
      <c r="R385" s="177"/>
      <c r="S385" s="281" t="s">
        <v>122</v>
      </c>
      <c r="V385" s="284" t="s">
        <v>825</v>
      </c>
      <c r="W385" s="285" t="s">
        <v>826</v>
      </c>
      <c r="X385" s="285" t="s">
        <v>827</v>
      </c>
      <c r="Y385" s="337" t="s">
        <v>841</v>
      </c>
      <c r="Z385" s="338" t="s">
        <v>863</v>
      </c>
    </row>
    <row r="386" spans="1:26" ht="41.25" customHeight="1" thickTop="1" thickBot="1" x14ac:dyDescent="0.3">
      <c r="A386" s="58" t="s">
        <v>123</v>
      </c>
      <c r="B386" s="73"/>
      <c r="C386" s="101" t="s">
        <v>124</v>
      </c>
      <c r="D386" s="101" t="s">
        <v>125</v>
      </c>
      <c r="E386" s="101" t="s">
        <v>126</v>
      </c>
      <c r="F386" s="101" t="s">
        <v>127</v>
      </c>
      <c r="G386" s="90"/>
      <c r="H386" s="82" t="s">
        <v>128</v>
      </c>
      <c r="I386" s="102" t="s">
        <v>144</v>
      </c>
      <c r="J386" s="669" t="s">
        <v>226</v>
      </c>
      <c r="K386" s="670"/>
      <c r="L386" s="670"/>
      <c r="M386" s="670"/>
      <c r="N386" s="670"/>
      <c r="O386" s="670"/>
      <c r="P386" s="670"/>
      <c r="Q386" s="670"/>
      <c r="R386" s="231"/>
      <c r="S386" s="140"/>
      <c r="T386" s="580">
        <v>1</v>
      </c>
      <c r="U386" s="575">
        <f>T386</f>
        <v>1</v>
      </c>
      <c r="V386" s="268" t="b">
        <v>0</v>
      </c>
      <c r="W386" s="292">
        <f>IF(V386=TRUE,$X$386,0)</f>
        <v>0</v>
      </c>
      <c r="X386" s="268">
        <v>1</v>
      </c>
      <c r="Y386" s="308">
        <f>SUM(W386)</f>
        <v>0</v>
      </c>
      <c r="Z386" s="269">
        <f>Y386/1</f>
        <v>0</v>
      </c>
    </row>
    <row r="387" spans="1:26" ht="62.25" customHeight="1" thickTop="1" thickBot="1" x14ac:dyDescent="0.3">
      <c r="A387" s="58" t="s">
        <v>123</v>
      </c>
      <c r="B387" s="73"/>
      <c r="C387" s="101" t="s">
        <v>124</v>
      </c>
      <c r="D387" s="101" t="s">
        <v>125</v>
      </c>
      <c r="E387" s="101" t="s">
        <v>126</v>
      </c>
      <c r="F387" s="101" t="s">
        <v>127</v>
      </c>
      <c r="G387" s="90"/>
      <c r="H387" s="143" t="s">
        <v>131</v>
      </c>
      <c r="I387" s="102" t="s">
        <v>227</v>
      </c>
      <c r="J387" s="663" t="s">
        <v>953</v>
      </c>
      <c r="K387" s="664"/>
      <c r="L387" s="664"/>
      <c r="M387" s="664"/>
      <c r="N387" s="664"/>
      <c r="O387" s="664"/>
      <c r="P387" s="664"/>
      <c r="Q387" s="664"/>
      <c r="R387" s="142"/>
      <c r="S387" s="140"/>
      <c r="T387" s="580">
        <v>1</v>
      </c>
      <c r="U387" s="575">
        <f>T387</f>
        <v>1</v>
      </c>
      <c r="V387" s="327" t="b">
        <v>0</v>
      </c>
      <c r="W387" s="292">
        <f>IF(V387=TRUE,$X$386,0)</f>
        <v>0</v>
      </c>
      <c r="X387" s="327"/>
      <c r="Y387" s="308">
        <f>SUM(W387)</f>
        <v>0</v>
      </c>
      <c r="Z387" s="269">
        <f>Y387/1</f>
        <v>0</v>
      </c>
    </row>
    <row r="388" spans="1:26" ht="55.5" customHeight="1" thickTop="1" thickBot="1" x14ac:dyDescent="0.3">
      <c r="A388" s="58" t="s">
        <v>123</v>
      </c>
      <c r="B388" s="73"/>
      <c r="C388" s="73"/>
      <c r="D388" s="101" t="s">
        <v>125</v>
      </c>
      <c r="E388" s="101" t="s">
        <v>126</v>
      </c>
      <c r="F388" s="101" t="s">
        <v>127</v>
      </c>
      <c r="G388" s="90"/>
      <c r="H388" s="82" t="s">
        <v>250</v>
      </c>
      <c r="I388" s="41" t="s">
        <v>276</v>
      </c>
      <c r="J388" s="663" t="s">
        <v>963</v>
      </c>
      <c r="K388" s="664"/>
      <c r="L388" s="664"/>
      <c r="M388" s="664"/>
      <c r="N388" s="664"/>
      <c r="O388" s="664"/>
      <c r="P388" s="664"/>
      <c r="Q388" s="664"/>
      <c r="R388" s="115"/>
      <c r="S388" s="140"/>
      <c r="T388" s="580">
        <v>0.5</v>
      </c>
      <c r="U388" s="575">
        <f>T388+T389</f>
        <v>1</v>
      </c>
      <c r="V388" s="327" t="b">
        <v>0</v>
      </c>
      <c r="W388" s="292">
        <f>IF(V388=TRUE,$X$388,0)</f>
        <v>0</v>
      </c>
      <c r="X388" s="327">
        <v>0.5</v>
      </c>
      <c r="Y388" s="308">
        <f>SUM(W388:W389)</f>
        <v>0</v>
      </c>
      <c r="Z388" s="269">
        <f>Y388/1</f>
        <v>0</v>
      </c>
    </row>
    <row r="389" spans="1:26" ht="54.75" customHeight="1" thickTop="1" thickBot="1" x14ac:dyDescent="0.3">
      <c r="A389" s="41" t="s">
        <v>537</v>
      </c>
      <c r="B389" s="73"/>
      <c r="C389" s="73"/>
      <c r="D389" s="101" t="s">
        <v>125</v>
      </c>
      <c r="E389" s="101" t="s">
        <v>126</v>
      </c>
      <c r="F389" s="101" t="s">
        <v>127</v>
      </c>
      <c r="G389" s="90"/>
      <c r="H389" s="143" t="s">
        <v>250</v>
      </c>
      <c r="I389" s="102" t="s">
        <v>541</v>
      </c>
      <c r="J389" s="951" t="s">
        <v>1006</v>
      </c>
      <c r="K389" s="951"/>
      <c r="L389" s="951"/>
      <c r="M389" s="951"/>
      <c r="N389" s="951"/>
      <c r="O389" s="951"/>
      <c r="P389" s="951"/>
      <c r="Q389" s="951"/>
      <c r="R389" s="107"/>
      <c r="S389" s="140"/>
      <c r="T389" s="580">
        <v>0.5</v>
      </c>
      <c r="V389" s="268" t="b">
        <v>0</v>
      </c>
      <c r="W389" s="292">
        <f>IF(V389=TRUE,$X$388,0)</f>
        <v>0</v>
      </c>
    </row>
    <row r="390" spans="1:26" ht="41.25" customHeight="1" thickTop="1" thickBot="1" x14ac:dyDescent="0.3">
      <c r="A390" s="58" t="s">
        <v>123</v>
      </c>
      <c r="B390" s="73"/>
      <c r="C390" s="73"/>
      <c r="D390" s="101" t="s">
        <v>125</v>
      </c>
      <c r="E390" s="101" t="s">
        <v>126</v>
      </c>
      <c r="F390" s="101" t="s">
        <v>127</v>
      </c>
      <c r="G390" s="90"/>
      <c r="H390" s="143" t="s">
        <v>160</v>
      </c>
      <c r="I390" s="168" t="s">
        <v>330</v>
      </c>
      <c r="J390" s="689" t="s">
        <v>964</v>
      </c>
      <c r="K390" s="760"/>
      <c r="L390" s="760"/>
      <c r="M390" s="760"/>
      <c r="N390" s="760"/>
      <c r="O390" s="760"/>
      <c r="P390" s="760"/>
      <c r="Q390" s="760"/>
      <c r="R390" s="107"/>
      <c r="S390" s="167"/>
      <c r="V390" s="472" t="b">
        <f>IF(AND(V391=TRUE,V392=TRUE),TRUE,FALSE)</f>
        <v>0</v>
      </c>
    </row>
    <row r="391" spans="1:26" ht="41.25" customHeight="1" thickTop="1" thickBot="1" x14ac:dyDescent="0.3">
      <c r="A391" s="58" t="s">
        <v>123</v>
      </c>
      <c r="B391" s="73"/>
      <c r="C391" s="73"/>
      <c r="D391" s="101" t="s">
        <v>125</v>
      </c>
      <c r="E391" s="101" t="s">
        <v>126</v>
      </c>
      <c r="F391" s="101" t="s">
        <v>127</v>
      </c>
      <c r="G391" s="90"/>
      <c r="H391" s="143" t="s">
        <v>160</v>
      </c>
      <c r="I391" s="169" t="s">
        <v>636</v>
      </c>
      <c r="J391" s="761" t="s">
        <v>965</v>
      </c>
      <c r="K391" s="762"/>
      <c r="L391" s="762"/>
      <c r="M391" s="762"/>
      <c r="N391" s="762"/>
      <c r="O391" s="762"/>
      <c r="P391" s="762"/>
      <c r="Q391" s="762"/>
      <c r="R391" s="93"/>
      <c r="S391" s="140"/>
      <c r="T391" s="580">
        <v>0.5</v>
      </c>
      <c r="U391" s="575">
        <f>T391+T392</f>
        <v>1</v>
      </c>
      <c r="V391" s="268" t="b">
        <v>0</v>
      </c>
      <c r="W391" s="292">
        <f>IF(V391=TRUE,$X$391,0)</f>
        <v>0</v>
      </c>
      <c r="X391" s="268">
        <v>0.5</v>
      </c>
      <c r="Y391" s="308">
        <f>SUM(W391:W392)</f>
        <v>0</v>
      </c>
      <c r="Z391" s="269">
        <f>Y391/1</f>
        <v>0</v>
      </c>
    </row>
    <row r="392" spans="1:26" ht="41.25" customHeight="1" thickTop="1" thickBot="1" x14ac:dyDescent="0.3">
      <c r="A392" s="58" t="s">
        <v>123</v>
      </c>
      <c r="B392" s="73"/>
      <c r="C392" s="73"/>
      <c r="D392" s="101" t="s">
        <v>125</v>
      </c>
      <c r="E392" s="101" t="s">
        <v>126</v>
      </c>
      <c r="F392" s="101" t="s">
        <v>127</v>
      </c>
      <c r="G392" s="90"/>
      <c r="H392" s="82" t="s">
        <v>160</v>
      </c>
      <c r="I392" s="114" t="s">
        <v>851</v>
      </c>
      <c r="J392" s="758" t="s">
        <v>966</v>
      </c>
      <c r="K392" s="759"/>
      <c r="L392" s="759"/>
      <c r="M392" s="759"/>
      <c r="N392" s="759"/>
      <c r="O392" s="759"/>
      <c r="P392" s="759"/>
      <c r="Q392" s="759"/>
      <c r="R392" s="110"/>
      <c r="S392" s="140"/>
      <c r="T392" s="580">
        <v>0.5</v>
      </c>
      <c r="V392" s="268" t="b">
        <v>0</v>
      </c>
      <c r="W392" s="292">
        <f>IF(V392=TRUE,$X$391,0)</f>
        <v>0</v>
      </c>
    </row>
    <row r="393" spans="1:26" ht="21.75" customHeight="1" thickTop="1" x14ac:dyDescent="0.25">
      <c r="A393" s="254"/>
      <c r="B393" s="254"/>
      <c r="C393" s="263"/>
      <c r="D393" s="263"/>
      <c r="E393" s="263"/>
      <c r="F393" s="264"/>
      <c r="G393" s="173"/>
      <c r="H393" s="173"/>
      <c r="I393" s="393"/>
      <c r="J393" s="173"/>
      <c r="K393" s="173"/>
      <c r="L393" s="173"/>
      <c r="M393" s="173"/>
      <c r="N393" s="173"/>
      <c r="O393" s="173"/>
      <c r="P393" s="173"/>
      <c r="Q393" s="173"/>
      <c r="R393" s="173"/>
      <c r="S393" s="173"/>
    </row>
    <row r="394" spans="1:26" s="329" customFormat="1" ht="22.5" customHeight="1" thickBot="1" x14ac:dyDescent="0.3">
      <c r="A394" s="353"/>
      <c r="B394" s="353"/>
      <c r="C394" s="354"/>
      <c r="D394" s="354"/>
      <c r="E394" s="354"/>
      <c r="F394" s="355"/>
      <c r="G394" s="314"/>
      <c r="H394" s="821" t="s">
        <v>117</v>
      </c>
      <c r="I394" s="822"/>
      <c r="J394" s="655" t="s">
        <v>228</v>
      </c>
      <c r="K394" s="656"/>
      <c r="L394" s="656"/>
      <c r="M394" s="656"/>
      <c r="N394" s="656"/>
      <c r="O394" s="656"/>
      <c r="P394" s="656"/>
      <c r="Q394" s="656"/>
      <c r="R394" s="656"/>
      <c r="S394" s="657"/>
      <c r="T394" s="584" t="s">
        <v>945</v>
      </c>
      <c r="U394" s="577">
        <f>(U399+U401+U407)/3</f>
        <v>1</v>
      </c>
      <c r="V394" s="268"/>
      <c r="W394" s="268"/>
      <c r="X394" s="268"/>
      <c r="Y394" s="268"/>
      <c r="Z394" s="328"/>
    </row>
    <row r="395" spans="1:26" s="329" customFormat="1" ht="7.5" customHeight="1" thickTop="1" x14ac:dyDescent="0.25">
      <c r="A395" s="314"/>
      <c r="B395" s="314"/>
      <c r="C395" s="356"/>
      <c r="D395" s="356"/>
      <c r="E395" s="356"/>
      <c r="F395" s="356"/>
      <c r="G395" s="314"/>
      <c r="H395" s="314"/>
      <c r="I395" s="306"/>
      <c r="J395" s="314"/>
      <c r="K395" s="314"/>
      <c r="L395" s="314"/>
      <c r="M395" s="314"/>
      <c r="N395" s="314"/>
      <c r="O395" s="314"/>
      <c r="P395" s="314"/>
      <c r="Q395" s="314"/>
      <c r="R395" s="316"/>
      <c r="S395" s="314"/>
      <c r="T395" s="584"/>
      <c r="U395" s="577"/>
      <c r="V395" s="268"/>
      <c r="W395" s="268"/>
      <c r="X395" s="268"/>
      <c r="Y395" s="268"/>
      <c r="Z395" s="328"/>
    </row>
    <row r="396" spans="1:26" s="329" customFormat="1" ht="103.5" customHeight="1" thickBot="1" x14ac:dyDescent="0.3">
      <c r="A396" s="314"/>
      <c r="B396" s="314"/>
      <c r="C396" s="356"/>
      <c r="D396" s="356"/>
      <c r="E396" s="356"/>
      <c r="F396" s="356"/>
      <c r="G396" s="314"/>
      <c r="H396" s="823" t="s">
        <v>229</v>
      </c>
      <c r="I396" s="823"/>
      <c r="J396" s="823"/>
      <c r="K396" s="823"/>
      <c r="L396" s="823"/>
      <c r="M396" s="823"/>
      <c r="N396" s="823"/>
      <c r="O396" s="823"/>
      <c r="P396" s="823"/>
      <c r="Q396" s="823"/>
      <c r="R396" s="823"/>
      <c r="S396" s="824"/>
      <c r="T396" s="584"/>
      <c r="U396" s="577"/>
      <c r="V396" s="268"/>
      <c r="W396" s="268"/>
      <c r="X396" s="268"/>
      <c r="Y396" s="268"/>
      <c r="Z396" s="328"/>
    </row>
    <row r="397" spans="1:26" ht="7.5" customHeight="1" thickTop="1" x14ac:dyDescent="0.25">
      <c r="A397" s="173"/>
      <c r="B397" s="173"/>
      <c r="C397" s="313"/>
      <c r="D397" s="313"/>
      <c r="E397" s="313"/>
      <c r="F397" s="313"/>
      <c r="G397" s="173"/>
      <c r="H397" s="173"/>
      <c r="I397" s="400"/>
      <c r="J397" s="271"/>
      <c r="K397" s="173"/>
      <c r="L397" s="173"/>
      <c r="M397" s="173"/>
      <c r="N397" s="173"/>
      <c r="O397" s="173"/>
      <c r="P397" s="173"/>
      <c r="Q397" s="173"/>
      <c r="R397" s="177"/>
      <c r="S397" s="173"/>
    </row>
    <row r="398" spans="1:26" ht="41.25" customHeight="1" thickBot="1" x14ac:dyDescent="0.3">
      <c r="A398" s="173"/>
      <c r="B398" s="173"/>
      <c r="C398" s="313"/>
      <c r="D398" s="313"/>
      <c r="E398" s="313"/>
      <c r="F398" s="313"/>
      <c r="G398" s="173"/>
      <c r="H398" s="281" t="s">
        <v>120</v>
      </c>
      <c r="I398" s="297" t="s">
        <v>946</v>
      </c>
      <c r="J398" s="281" t="s">
        <v>121</v>
      </c>
      <c r="K398" s="401"/>
      <c r="L398" s="401"/>
      <c r="M398" s="401"/>
      <c r="N398" s="401"/>
      <c r="O398" s="401"/>
      <c r="P398" s="401"/>
      <c r="Q398" s="401"/>
      <c r="R398" s="177"/>
      <c r="S398" s="281" t="s">
        <v>122</v>
      </c>
      <c r="V398" s="284" t="s">
        <v>825</v>
      </c>
      <c r="W398" s="285" t="s">
        <v>826</v>
      </c>
      <c r="X398" s="285" t="s">
        <v>827</v>
      </c>
      <c r="Y398" s="337" t="s">
        <v>840</v>
      </c>
      <c r="Z398" s="338" t="s">
        <v>863</v>
      </c>
    </row>
    <row r="399" spans="1:26" ht="53.25" customHeight="1" thickTop="1" thickBot="1" x14ac:dyDescent="0.3">
      <c r="A399" s="41" t="s">
        <v>123</v>
      </c>
      <c r="B399" s="73"/>
      <c r="C399" s="101" t="s">
        <v>124</v>
      </c>
      <c r="D399" s="101" t="s">
        <v>125</v>
      </c>
      <c r="E399" s="101" t="s">
        <v>126</v>
      </c>
      <c r="F399" s="101" t="s">
        <v>127</v>
      </c>
      <c r="G399" s="90"/>
      <c r="H399" s="82" t="s">
        <v>128</v>
      </c>
      <c r="I399" s="102" t="s">
        <v>152</v>
      </c>
      <c r="J399" s="663" t="s">
        <v>954</v>
      </c>
      <c r="K399" s="664"/>
      <c r="L399" s="664"/>
      <c r="M399" s="664"/>
      <c r="N399" s="664"/>
      <c r="O399" s="664"/>
      <c r="P399" s="664"/>
      <c r="Q399" s="664"/>
      <c r="R399" s="229"/>
      <c r="S399" s="83"/>
      <c r="T399" s="580">
        <v>1</v>
      </c>
      <c r="U399" s="575">
        <f>T399</f>
        <v>1</v>
      </c>
      <c r="V399" s="268" t="b">
        <v>0</v>
      </c>
      <c r="W399" s="292">
        <f>IF(V399=TRUE,$X$399,0)</f>
        <v>0</v>
      </c>
      <c r="X399" s="268">
        <v>1</v>
      </c>
      <c r="Y399" s="308">
        <f>SUM(W399)</f>
        <v>0</v>
      </c>
      <c r="Z399" s="269">
        <f>Y399/1</f>
        <v>0</v>
      </c>
    </row>
    <row r="400" spans="1:26" ht="41.25" customHeight="1" thickTop="1" thickBot="1" x14ac:dyDescent="0.3">
      <c r="A400" s="41" t="s">
        <v>402</v>
      </c>
      <c r="B400" s="73"/>
      <c r="C400" s="101" t="s">
        <v>124</v>
      </c>
      <c r="D400" s="101" t="s">
        <v>125</v>
      </c>
      <c r="E400" s="101" t="s">
        <v>126</v>
      </c>
      <c r="F400" s="101" t="s">
        <v>127</v>
      </c>
      <c r="G400" s="90"/>
      <c r="H400" s="143" t="s">
        <v>131</v>
      </c>
      <c r="I400" s="102" t="s">
        <v>230</v>
      </c>
      <c r="J400" s="688" t="s">
        <v>854</v>
      </c>
      <c r="K400" s="760"/>
      <c r="L400" s="760"/>
      <c r="M400" s="760"/>
      <c r="N400" s="760"/>
      <c r="O400" s="760"/>
      <c r="P400" s="760"/>
      <c r="Q400" s="760"/>
      <c r="R400" s="112"/>
      <c r="S400" s="78"/>
      <c r="V400" s="472" t="b">
        <f>IF(AND(V401=TRUE,V402=TRUE,V403=TRUE,V404=TRUE,V405=TRUE),TRUE,FALSE)</f>
        <v>0</v>
      </c>
    </row>
    <row r="401" spans="1:26" ht="51" customHeight="1" thickTop="1" thickBot="1" x14ac:dyDescent="0.3">
      <c r="A401" s="41" t="s">
        <v>402</v>
      </c>
      <c r="B401" s="73"/>
      <c r="C401" s="101" t="s">
        <v>124</v>
      </c>
      <c r="D401" s="101" t="s">
        <v>125</v>
      </c>
      <c r="E401" s="101" t="s">
        <v>126</v>
      </c>
      <c r="F401" s="101" t="s">
        <v>127</v>
      </c>
      <c r="G401" s="90"/>
      <c r="H401" s="143" t="s">
        <v>131</v>
      </c>
      <c r="I401" s="114" t="s">
        <v>855</v>
      </c>
      <c r="J401" s="900" t="s">
        <v>989</v>
      </c>
      <c r="K401" s="901"/>
      <c r="L401" s="901"/>
      <c r="M401" s="901"/>
      <c r="N401" s="901"/>
      <c r="O401" s="901"/>
      <c r="P401" s="901"/>
      <c r="Q401" s="901"/>
      <c r="R401" s="112"/>
      <c r="S401" s="83"/>
      <c r="T401" s="580">
        <f t="shared" ref="T401:T406" si="21">1/6</f>
        <v>0.16666666666666666</v>
      </c>
      <c r="U401" s="575">
        <f>T401+T402+T403+T404+T405+T406</f>
        <v>0.99999999999999989</v>
      </c>
      <c r="V401" s="268" t="b">
        <v>0</v>
      </c>
      <c r="W401" s="292">
        <f t="shared" ref="W401:W406" si="22">IF(V401=TRUE,$X$401,0)</f>
        <v>0</v>
      </c>
      <c r="X401" s="268">
        <v>0.16666666666666666</v>
      </c>
      <c r="Y401" s="308">
        <f>SUM(W401:W406)</f>
        <v>0</v>
      </c>
      <c r="Z401" s="269">
        <f>Y401/1</f>
        <v>0</v>
      </c>
    </row>
    <row r="402" spans="1:26" ht="53.25" customHeight="1" thickTop="1" thickBot="1" x14ac:dyDescent="0.3">
      <c r="A402" s="41" t="s">
        <v>402</v>
      </c>
      <c r="B402" s="73"/>
      <c r="C402" s="101" t="s">
        <v>124</v>
      </c>
      <c r="D402" s="101" t="s">
        <v>125</v>
      </c>
      <c r="E402" s="101" t="s">
        <v>126</v>
      </c>
      <c r="F402" s="101" t="s">
        <v>127</v>
      </c>
      <c r="G402" s="90"/>
      <c r="H402" s="82" t="s">
        <v>131</v>
      </c>
      <c r="I402" s="114" t="s">
        <v>856</v>
      </c>
      <c r="J402" s="900" t="s">
        <v>990</v>
      </c>
      <c r="K402" s="901"/>
      <c r="L402" s="901"/>
      <c r="M402" s="901"/>
      <c r="N402" s="901"/>
      <c r="O402" s="901"/>
      <c r="P402" s="901"/>
      <c r="Q402" s="901"/>
      <c r="R402" s="112"/>
      <c r="S402" s="83"/>
      <c r="T402" s="580">
        <f t="shared" si="21"/>
        <v>0.16666666666666666</v>
      </c>
      <c r="V402" s="268" t="b">
        <v>0</v>
      </c>
      <c r="W402" s="292">
        <f t="shared" si="22"/>
        <v>0</v>
      </c>
    </row>
    <row r="403" spans="1:26" ht="41.25" customHeight="1" thickTop="1" thickBot="1" x14ac:dyDescent="0.3">
      <c r="A403" s="41" t="s">
        <v>402</v>
      </c>
      <c r="B403" s="73"/>
      <c r="C403" s="116"/>
      <c r="D403" s="101" t="s">
        <v>125</v>
      </c>
      <c r="E403" s="101" t="s">
        <v>126</v>
      </c>
      <c r="F403" s="101" t="s">
        <v>127</v>
      </c>
      <c r="G403" s="90"/>
      <c r="H403" s="143" t="s">
        <v>131</v>
      </c>
      <c r="I403" s="114" t="s">
        <v>857</v>
      </c>
      <c r="J403" s="701" t="s">
        <v>995</v>
      </c>
      <c r="K403" s="827"/>
      <c r="L403" s="827"/>
      <c r="M403" s="827"/>
      <c r="N403" s="827"/>
      <c r="O403" s="827"/>
      <c r="P403" s="827"/>
      <c r="Q403" s="827"/>
      <c r="R403" s="112"/>
      <c r="S403" s="83"/>
      <c r="T403" s="580">
        <f t="shared" si="21"/>
        <v>0.16666666666666666</v>
      </c>
      <c r="V403" s="268" t="b">
        <v>0</v>
      </c>
      <c r="W403" s="292">
        <f t="shared" si="22"/>
        <v>0</v>
      </c>
    </row>
    <row r="404" spans="1:26" ht="56.25" customHeight="1" thickTop="1" thickBot="1" x14ac:dyDescent="0.3">
      <c r="A404" s="41" t="s">
        <v>402</v>
      </c>
      <c r="B404" s="73"/>
      <c r="C404" s="101" t="s">
        <v>124</v>
      </c>
      <c r="D404" s="101" t="s">
        <v>125</v>
      </c>
      <c r="E404" s="101" t="s">
        <v>126</v>
      </c>
      <c r="F404" s="101" t="s">
        <v>127</v>
      </c>
      <c r="G404" s="90"/>
      <c r="H404" s="143" t="s">
        <v>131</v>
      </c>
      <c r="I404" s="114" t="s">
        <v>858</v>
      </c>
      <c r="J404" s="900" t="s">
        <v>991</v>
      </c>
      <c r="K404" s="901"/>
      <c r="L404" s="901"/>
      <c r="M404" s="901"/>
      <c r="N404" s="901"/>
      <c r="O404" s="901"/>
      <c r="P404" s="901"/>
      <c r="Q404" s="901"/>
      <c r="R404" s="112"/>
      <c r="S404" s="83"/>
      <c r="T404" s="580">
        <f t="shared" si="21"/>
        <v>0.16666666666666666</v>
      </c>
      <c r="V404" s="268" t="b">
        <v>0</v>
      </c>
      <c r="W404" s="292">
        <f t="shared" si="22"/>
        <v>0</v>
      </c>
    </row>
    <row r="405" spans="1:26" ht="41.25" customHeight="1" thickTop="1" thickBot="1" x14ac:dyDescent="0.3">
      <c r="A405" s="41" t="s">
        <v>402</v>
      </c>
      <c r="B405" s="73"/>
      <c r="C405" s="101" t="s">
        <v>124</v>
      </c>
      <c r="D405" s="101" t="s">
        <v>125</v>
      </c>
      <c r="E405" s="101" t="s">
        <v>126</v>
      </c>
      <c r="F405" s="101" t="s">
        <v>127</v>
      </c>
      <c r="G405" s="90"/>
      <c r="H405" s="82" t="s">
        <v>131</v>
      </c>
      <c r="I405" s="169" t="s">
        <v>992</v>
      </c>
      <c r="J405" s="902" t="s">
        <v>993</v>
      </c>
      <c r="K405" s="903"/>
      <c r="L405" s="903"/>
      <c r="M405" s="903"/>
      <c r="N405" s="903"/>
      <c r="O405" s="903"/>
      <c r="P405" s="903"/>
      <c r="Q405" s="903"/>
      <c r="R405" s="120"/>
      <c r="S405" s="83"/>
      <c r="T405" s="580">
        <f t="shared" si="21"/>
        <v>0.16666666666666666</v>
      </c>
      <c r="V405" s="268" t="b">
        <v>0</v>
      </c>
      <c r="W405" s="292">
        <f t="shared" si="22"/>
        <v>0</v>
      </c>
    </row>
    <row r="406" spans="1:26" ht="51" customHeight="1" thickTop="1" thickBot="1" x14ac:dyDescent="0.3">
      <c r="A406" s="41" t="s">
        <v>402</v>
      </c>
      <c r="B406" s="73"/>
      <c r="C406" s="116"/>
      <c r="D406" s="101" t="s">
        <v>125</v>
      </c>
      <c r="E406" s="101" t="s">
        <v>126</v>
      </c>
      <c r="F406" s="101" t="s">
        <v>127</v>
      </c>
      <c r="G406" s="90"/>
      <c r="H406" s="82" t="s">
        <v>131</v>
      </c>
      <c r="I406" s="102" t="s">
        <v>380</v>
      </c>
      <c r="J406" s="663" t="s">
        <v>994</v>
      </c>
      <c r="K406" s="664"/>
      <c r="L406" s="664"/>
      <c r="M406" s="664"/>
      <c r="N406" s="664"/>
      <c r="O406" s="664"/>
      <c r="P406" s="664"/>
      <c r="Q406" s="664"/>
      <c r="R406" s="386"/>
      <c r="S406" s="83"/>
      <c r="T406" s="580">
        <f t="shared" si="21"/>
        <v>0.16666666666666666</v>
      </c>
      <c r="V406" s="268" t="b">
        <v>0</v>
      </c>
      <c r="W406" s="292">
        <f t="shared" si="22"/>
        <v>0</v>
      </c>
    </row>
    <row r="407" spans="1:26" ht="59.25" customHeight="1" thickTop="1" thickBot="1" x14ac:dyDescent="0.3">
      <c r="A407" s="41" t="s">
        <v>537</v>
      </c>
      <c r="B407" s="73"/>
      <c r="C407" s="73"/>
      <c r="D407" s="101" t="s">
        <v>125</v>
      </c>
      <c r="E407" s="101" t="s">
        <v>126</v>
      </c>
      <c r="F407" s="101" t="s">
        <v>127</v>
      </c>
      <c r="G407" s="90"/>
      <c r="H407" s="82" t="s">
        <v>250</v>
      </c>
      <c r="I407" s="102" t="s">
        <v>616</v>
      </c>
      <c r="J407" s="663" t="s">
        <v>1005</v>
      </c>
      <c r="K407" s="664"/>
      <c r="L407" s="664"/>
      <c r="M407" s="664"/>
      <c r="N407" s="664"/>
      <c r="O407" s="664"/>
      <c r="P407" s="664"/>
      <c r="Q407" s="664"/>
      <c r="R407" s="386"/>
      <c r="S407" s="83"/>
      <c r="T407" s="580">
        <v>0.5</v>
      </c>
      <c r="U407" s="575">
        <f>T407+T408</f>
        <v>1</v>
      </c>
      <c r="V407" s="268" t="b">
        <v>0</v>
      </c>
      <c r="W407" s="292">
        <f>IF(V407=TRUE,$X$407,0)</f>
        <v>0</v>
      </c>
      <c r="X407" s="268">
        <v>0.5</v>
      </c>
      <c r="Y407" s="308">
        <f>SUM(W407:W408)</f>
        <v>0</v>
      </c>
      <c r="Z407" s="269">
        <f>Y407/1</f>
        <v>0</v>
      </c>
    </row>
    <row r="408" spans="1:26" ht="58.5" customHeight="1" thickTop="1" thickBot="1" x14ac:dyDescent="0.3">
      <c r="A408" s="41" t="s">
        <v>537</v>
      </c>
      <c r="B408" s="73"/>
      <c r="C408" s="73"/>
      <c r="D408" s="101" t="s">
        <v>125</v>
      </c>
      <c r="E408" s="101" t="s">
        <v>126</v>
      </c>
      <c r="F408" s="101" t="s">
        <v>127</v>
      </c>
      <c r="G408" s="90"/>
      <c r="H408" s="82" t="s">
        <v>250</v>
      </c>
      <c r="I408" s="102" t="s">
        <v>542</v>
      </c>
      <c r="J408" s="951" t="s">
        <v>1004</v>
      </c>
      <c r="K408" s="951"/>
      <c r="L408" s="951"/>
      <c r="M408" s="951"/>
      <c r="N408" s="951"/>
      <c r="O408" s="951"/>
      <c r="P408" s="951"/>
      <c r="Q408" s="951"/>
      <c r="R408" s="386"/>
      <c r="S408" s="83"/>
      <c r="T408" s="580">
        <v>0.5</v>
      </c>
      <c r="V408" s="327" t="b">
        <v>0</v>
      </c>
      <c r="W408" s="292">
        <f>IF(V408=TRUE,$X$407,0)</f>
        <v>0</v>
      </c>
      <c r="X408" s="327"/>
      <c r="Y408" s="327"/>
    </row>
    <row r="409" spans="1:26" ht="22.5" customHeight="1" thickTop="1" x14ac:dyDescent="0.25">
      <c r="A409" s="254"/>
      <c r="B409" s="254"/>
      <c r="C409" s="263"/>
      <c r="D409" s="263"/>
      <c r="E409" s="263"/>
      <c r="F409" s="264"/>
      <c r="G409" s="173"/>
      <c r="H409" s="173"/>
      <c r="I409" s="393"/>
      <c r="J409" s="173"/>
      <c r="K409" s="173"/>
      <c r="L409" s="173"/>
      <c r="M409" s="173"/>
      <c r="N409" s="173"/>
      <c r="O409" s="173"/>
      <c r="P409" s="173"/>
      <c r="Q409" s="173"/>
      <c r="R409" s="173"/>
      <c r="S409" s="173"/>
    </row>
    <row r="410" spans="1:26" s="329" customFormat="1" ht="30" customHeight="1" thickBot="1" x14ac:dyDescent="0.3">
      <c r="A410" s="314"/>
      <c r="B410" s="314"/>
      <c r="C410" s="356"/>
      <c r="D410" s="356"/>
      <c r="E410" s="356"/>
      <c r="F410" s="356"/>
      <c r="G410" s="314"/>
      <c r="H410" s="817" t="s">
        <v>231</v>
      </c>
      <c r="I410" s="817"/>
      <c r="J410" s="817"/>
      <c r="K410" s="817"/>
      <c r="L410" s="817"/>
      <c r="M410" s="817"/>
      <c r="N410" s="817"/>
      <c r="O410" s="817"/>
      <c r="P410" s="817"/>
      <c r="Q410" s="817"/>
      <c r="R410" s="817"/>
      <c r="S410" s="818"/>
      <c r="T410" s="584"/>
      <c r="U410" s="577"/>
      <c r="V410" s="268"/>
      <c r="W410" s="268"/>
      <c r="X410" s="268"/>
      <c r="Y410" s="268"/>
      <c r="Z410" s="328"/>
    </row>
    <row r="411" spans="1:26" s="329" customFormat="1" ht="7.5" customHeight="1" thickTop="1" x14ac:dyDescent="0.25">
      <c r="A411" s="314"/>
      <c r="B411" s="314"/>
      <c r="C411" s="356"/>
      <c r="D411" s="356"/>
      <c r="E411" s="356"/>
      <c r="F411" s="356"/>
      <c r="G411" s="314"/>
      <c r="H411" s="314"/>
      <c r="I411" s="323"/>
      <c r="J411" s="314"/>
      <c r="K411" s="314"/>
      <c r="L411" s="314"/>
      <c r="M411" s="314"/>
      <c r="N411" s="314"/>
      <c r="O411" s="314"/>
      <c r="P411" s="314"/>
      <c r="Q411" s="314"/>
      <c r="R411" s="314"/>
      <c r="S411" s="314"/>
      <c r="T411" s="584"/>
      <c r="U411" s="577"/>
      <c r="V411" s="268"/>
      <c r="W411" s="268"/>
      <c r="X411" s="268"/>
      <c r="Y411" s="268"/>
      <c r="Z411" s="328"/>
    </row>
    <row r="412" spans="1:26" s="329" customFormat="1" ht="104.25" customHeight="1" thickBot="1" x14ac:dyDescent="0.3">
      <c r="A412" s="314"/>
      <c r="B412" s="314"/>
      <c r="C412" s="356"/>
      <c r="D412" s="356"/>
      <c r="E412" s="356"/>
      <c r="F412" s="356"/>
      <c r="G412" s="314"/>
      <c r="H412" s="819" t="s">
        <v>232</v>
      </c>
      <c r="I412" s="819"/>
      <c r="J412" s="819"/>
      <c r="K412" s="819"/>
      <c r="L412" s="819"/>
      <c r="M412" s="819"/>
      <c r="N412" s="819"/>
      <c r="O412" s="819"/>
      <c r="P412" s="819"/>
      <c r="Q412" s="819"/>
      <c r="R412" s="819"/>
      <c r="S412" s="820"/>
      <c r="T412" s="584"/>
      <c r="U412" s="577"/>
      <c r="V412" s="268"/>
      <c r="W412" s="268"/>
      <c r="X412" s="268"/>
      <c r="Y412" s="268"/>
      <c r="Z412" s="328"/>
    </row>
    <row r="413" spans="1:26" s="329" customFormat="1" ht="7.5" customHeight="1" thickTop="1" x14ac:dyDescent="0.25">
      <c r="A413" s="314"/>
      <c r="B413" s="314"/>
      <c r="C413" s="356"/>
      <c r="D413" s="356"/>
      <c r="E413" s="356"/>
      <c r="F413" s="356"/>
      <c r="G413" s="314"/>
      <c r="H413" s="314"/>
      <c r="I413" s="323"/>
      <c r="J413" s="314"/>
      <c r="K413" s="314"/>
      <c r="L413" s="314"/>
      <c r="M413" s="314"/>
      <c r="N413" s="314"/>
      <c r="O413" s="314"/>
      <c r="P413" s="314"/>
      <c r="Q413" s="314"/>
      <c r="R413" s="316"/>
      <c r="S413" s="314"/>
      <c r="T413" s="584"/>
      <c r="U413" s="577"/>
      <c r="V413" s="268"/>
      <c r="W413" s="268"/>
      <c r="X413" s="268"/>
      <c r="Y413" s="268"/>
      <c r="Z413" s="328"/>
    </row>
    <row r="414" spans="1:26" s="329" customFormat="1" ht="22.5" customHeight="1" thickBot="1" x14ac:dyDescent="0.3">
      <c r="A414" s="314"/>
      <c r="B414" s="314"/>
      <c r="C414" s="356"/>
      <c r="D414" s="356"/>
      <c r="E414" s="356"/>
      <c r="F414" s="356"/>
      <c r="G414" s="314"/>
      <c r="H414" s="821" t="s">
        <v>117</v>
      </c>
      <c r="I414" s="822"/>
      <c r="J414" s="655" t="s">
        <v>233</v>
      </c>
      <c r="K414" s="656"/>
      <c r="L414" s="656"/>
      <c r="M414" s="656"/>
      <c r="N414" s="656"/>
      <c r="O414" s="656"/>
      <c r="P414" s="656"/>
      <c r="Q414" s="656"/>
      <c r="R414" s="656"/>
      <c r="S414" s="657"/>
      <c r="T414" s="584" t="s">
        <v>945</v>
      </c>
      <c r="U414" s="577">
        <f>(U419+U421+U425+U431)/4</f>
        <v>1</v>
      </c>
      <c r="V414" s="268"/>
      <c r="W414" s="268"/>
      <c r="X414" s="268"/>
      <c r="Y414" s="268"/>
      <c r="Z414" s="328"/>
    </row>
    <row r="415" spans="1:26" s="329" customFormat="1" ht="7.5" customHeight="1" thickTop="1" x14ac:dyDescent="0.25">
      <c r="A415" s="314"/>
      <c r="B415" s="314"/>
      <c r="C415" s="356"/>
      <c r="D415" s="356"/>
      <c r="E415" s="356"/>
      <c r="F415" s="356"/>
      <c r="G415" s="314"/>
      <c r="H415" s="314"/>
      <c r="I415" s="323"/>
      <c r="J415" s="314"/>
      <c r="K415" s="314"/>
      <c r="L415" s="314"/>
      <c r="M415" s="314"/>
      <c r="N415" s="314"/>
      <c r="O415" s="314"/>
      <c r="P415" s="314"/>
      <c r="Q415" s="314"/>
      <c r="R415" s="314"/>
      <c r="S415" s="314"/>
      <c r="T415" s="584"/>
      <c r="U415" s="577"/>
      <c r="V415" s="268"/>
      <c r="W415" s="268"/>
      <c r="X415" s="268"/>
      <c r="Y415" s="268"/>
      <c r="Z415" s="328"/>
    </row>
    <row r="416" spans="1:26" s="329" customFormat="1" ht="219" customHeight="1" thickBot="1" x14ac:dyDescent="0.3">
      <c r="A416" s="314"/>
      <c r="B416" s="314"/>
      <c r="C416" s="356"/>
      <c r="D416" s="356"/>
      <c r="E416" s="356"/>
      <c r="F416" s="356"/>
      <c r="G416" s="314"/>
      <c r="H416" s="823" t="s">
        <v>234</v>
      </c>
      <c r="I416" s="823"/>
      <c r="J416" s="823"/>
      <c r="K416" s="823"/>
      <c r="L416" s="823"/>
      <c r="M416" s="823"/>
      <c r="N416" s="823"/>
      <c r="O416" s="823"/>
      <c r="P416" s="823"/>
      <c r="Q416" s="823"/>
      <c r="R416" s="823"/>
      <c r="S416" s="824"/>
      <c r="T416" s="584"/>
      <c r="U416" s="577"/>
      <c r="V416" s="268"/>
      <c r="W416" s="268"/>
      <c r="X416" s="268"/>
      <c r="Y416" s="268"/>
      <c r="Z416" s="328"/>
    </row>
    <row r="417" spans="1:26" s="329" customFormat="1" ht="7.5" customHeight="1" thickTop="1" x14ac:dyDescent="0.25">
      <c r="A417" s="314"/>
      <c r="B417" s="314"/>
      <c r="C417" s="356"/>
      <c r="D417" s="356"/>
      <c r="E417" s="356"/>
      <c r="F417" s="356"/>
      <c r="G417" s="314"/>
      <c r="H417" s="234"/>
      <c r="I417" s="234"/>
      <c r="J417" s="234"/>
      <c r="K417" s="234"/>
      <c r="L417" s="234"/>
      <c r="M417" s="234"/>
      <c r="N417" s="234"/>
      <c r="O417" s="234"/>
      <c r="P417" s="234"/>
      <c r="Q417" s="234"/>
      <c r="R417" s="234"/>
      <c r="S417" s="234"/>
      <c r="T417" s="584"/>
      <c r="U417" s="577"/>
      <c r="V417" s="268"/>
      <c r="W417" s="268"/>
      <c r="X417" s="268"/>
      <c r="Y417" s="268"/>
      <c r="Z417" s="328"/>
    </row>
    <row r="418" spans="1:26" ht="41.25" customHeight="1" thickBot="1" x14ac:dyDescent="0.3">
      <c r="A418" s="173"/>
      <c r="B418" s="173"/>
      <c r="C418" s="313"/>
      <c r="D418" s="313"/>
      <c r="E418" s="313"/>
      <c r="F418" s="367"/>
      <c r="G418" s="336"/>
      <c r="H418" s="281" t="s">
        <v>120</v>
      </c>
      <c r="I418" s="297" t="s">
        <v>946</v>
      </c>
      <c r="J418" s="281" t="s">
        <v>121</v>
      </c>
      <c r="K418" s="401"/>
      <c r="L418" s="401"/>
      <c r="M418" s="401"/>
      <c r="N418" s="401"/>
      <c r="O418" s="401"/>
      <c r="P418" s="401"/>
      <c r="Q418" s="401"/>
      <c r="R418" s="177"/>
      <c r="S418" s="281" t="s">
        <v>122</v>
      </c>
      <c r="V418" s="284" t="s">
        <v>825</v>
      </c>
      <c r="W418" s="285" t="s">
        <v>826</v>
      </c>
      <c r="X418" s="285" t="s">
        <v>827</v>
      </c>
      <c r="Y418" s="337" t="s">
        <v>842</v>
      </c>
      <c r="Z418" s="338" t="s">
        <v>863</v>
      </c>
    </row>
    <row r="419" spans="1:26" ht="41.25" customHeight="1" thickTop="1" thickBot="1" x14ac:dyDescent="0.3">
      <c r="A419" s="58" t="s">
        <v>123</v>
      </c>
      <c r="B419" s="73"/>
      <c r="C419" s="101" t="s">
        <v>124</v>
      </c>
      <c r="D419" s="101" t="s">
        <v>125</v>
      </c>
      <c r="E419" s="101" t="s">
        <v>126</v>
      </c>
      <c r="F419" s="101" t="s">
        <v>127</v>
      </c>
      <c r="G419" s="126"/>
      <c r="H419" s="85" t="s">
        <v>128</v>
      </c>
      <c r="I419" s="144" t="s">
        <v>158</v>
      </c>
      <c r="J419" s="661" t="s">
        <v>235</v>
      </c>
      <c r="K419" s="756"/>
      <c r="L419" s="756"/>
      <c r="M419" s="756"/>
      <c r="N419" s="756"/>
      <c r="O419" s="756"/>
      <c r="P419" s="756"/>
      <c r="Q419" s="756"/>
      <c r="R419" s="145"/>
      <c r="S419" s="140"/>
      <c r="T419" s="580">
        <v>1</v>
      </c>
      <c r="U419" s="575">
        <f>T419</f>
        <v>1</v>
      </c>
      <c r="V419" s="268" t="b">
        <v>0</v>
      </c>
      <c r="W419" s="292">
        <f>IF(V419=TRUE,$X$419,0)</f>
        <v>0</v>
      </c>
      <c r="X419" s="268">
        <v>1</v>
      </c>
      <c r="Y419" s="308">
        <f>SUM(W419)</f>
        <v>0</v>
      </c>
      <c r="Z419" s="269">
        <f>Y419/1</f>
        <v>0</v>
      </c>
    </row>
    <row r="420" spans="1:26" ht="41.25" customHeight="1" thickTop="1" thickBot="1" x14ac:dyDescent="0.3">
      <c r="A420" s="58" t="s">
        <v>347</v>
      </c>
      <c r="B420" s="90"/>
      <c r="C420" s="101" t="s">
        <v>124</v>
      </c>
      <c r="D420" s="101" t="s">
        <v>125</v>
      </c>
      <c r="E420" s="101" t="s">
        <v>126</v>
      </c>
      <c r="F420" s="101" t="s">
        <v>127</v>
      </c>
      <c r="G420" s="126"/>
      <c r="H420" s="150" t="s">
        <v>131</v>
      </c>
      <c r="I420" s="144" t="s">
        <v>381</v>
      </c>
      <c r="J420" s="681" t="s">
        <v>382</v>
      </c>
      <c r="K420" s="766"/>
      <c r="L420" s="766"/>
      <c r="M420" s="766"/>
      <c r="N420" s="766"/>
      <c r="O420" s="766"/>
      <c r="P420" s="766"/>
      <c r="Q420" s="766"/>
      <c r="R420" s="130"/>
      <c r="S420" s="131"/>
      <c r="V420" s="472" t="b">
        <f>IF(AND(V421=TRUE,V422=TRUE,V423=TRUE,V424=TRUE),TRUE,FALSE)</f>
        <v>0</v>
      </c>
    </row>
    <row r="421" spans="1:26" ht="41.25" customHeight="1" thickTop="1" thickBot="1" x14ac:dyDescent="0.3">
      <c r="A421" s="58" t="s">
        <v>347</v>
      </c>
      <c r="B421" s="73"/>
      <c r="C421" s="101" t="s">
        <v>124</v>
      </c>
      <c r="D421" s="101" t="s">
        <v>125</v>
      </c>
      <c r="E421" s="101" t="s">
        <v>126</v>
      </c>
      <c r="F421" s="101" t="s">
        <v>127</v>
      </c>
      <c r="G421" s="126"/>
      <c r="H421" s="150" t="s">
        <v>131</v>
      </c>
      <c r="I421" s="132" t="s">
        <v>383</v>
      </c>
      <c r="J421" s="671" t="s">
        <v>384</v>
      </c>
      <c r="K421" s="769"/>
      <c r="L421" s="769"/>
      <c r="M421" s="769"/>
      <c r="N421" s="769"/>
      <c r="O421" s="769"/>
      <c r="P421" s="769"/>
      <c r="Q421" s="769"/>
      <c r="R421" s="126"/>
      <c r="S421" s="140"/>
      <c r="T421" s="580">
        <f>1/4</f>
        <v>0.25</v>
      </c>
      <c r="U421" s="575">
        <f>T421+T422+T423+T424</f>
        <v>1</v>
      </c>
      <c r="V421" s="268" t="b">
        <v>0</v>
      </c>
      <c r="W421" s="292">
        <f>IF(V421=TRUE,$X$421,0)</f>
        <v>0</v>
      </c>
      <c r="X421" s="268">
        <v>0.25</v>
      </c>
      <c r="Y421" s="308">
        <f>SUM(W421:W424)</f>
        <v>0</v>
      </c>
      <c r="Z421" s="269">
        <f>Y421/1</f>
        <v>0</v>
      </c>
    </row>
    <row r="422" spans="1:26" ht="41.25" customHeight="1" thickTop="1" thickBot="1" x14ac:dyDescent="0.3">
      <c r="A422" s="58" t="s">
        <v>347</v>
      </c>
      <c r="B422" s="73"/>
      <c r="C422" s="101" t="s">
        <v>124</v>
      </c>
      <c r="D422" s="101" t="s">
        <v>125</v>
      </c>
      <c r="E422" s="101" t="s">
        <v>126</v>
      </c>
      <c r="F422" s="101" t="s">
        <v>127</v>
      </c>
      <c r="G422" s="126"/>
      <c r="H422" s="150" t="s">
        <v>131</v>
      </c>
      <c r="I422" s="132" t="s">
        <v>385</v>
      </c>
      <c r="J422" s="671" t="s">
        <v>386</v>
      </c>
      <c r="K422" s="769"/>
      <c r="L422" s="769"/>
      <c r="M422" s="769"/>
      <c r="N422" s="769"/>
      <c r="O422" s="769"/>
      <c r="P422" s="769"/>
      <c r="Q422" s="769"/>
      <c r="R422" s="126"/>
      <c r="S422" s="140"/>
      <c r="T422" s="580">
        <f>1/4</f>
        <v>0.25</v>
      </c>
      <c r="V422" s="268" t="b">
        <v>0</v>
      </c>
      <c r="W422" s="292">
        <f>IF(V422=TRUE,$X$421,0)</f>
        <v>0</v>
      </c>
    </row>
    <row r="423" spans="1:26" ht="41.25" customHeight="1" thickTop="1" thickBot="1" x14ac:dyDescent="0.3">
      <c r="A423" s="58" t="s">
        <v>347</v>
      </c>
      <c r="B423" s="73"/>
      <c r="C423" s="101" t="s">
        <v>124</v>
      </c>
      <c r="D423" s="101" t="s">
        <v>125</v>
      </c>
      <c r="E423" s="101" t="s">
        <v>126</v>
      </c>
      <c r="F423" s="101" t="s">
        <v>127</v>
      </c>
      <c r="G423" s="126"/>
      <c r="H423" s="150" t="s">
        <v>131</v>
      </c>
      <c r="I423" s="132" t="s">
        <v>387</v>
      </c>
      <c r="J423" s="671" t="s">
        <v>388</v>
      </c>
      <c r="K423" s="769"/>
      <c r="L423" s="769"/>
      <c r="M423" s="769"/>
      <c r="N423" s="769"/>
      <c r="O423" s="769"/>
      <c r="P423" s="769"/>
      <c r="Q423" s="769"/>
      <c r="R423" s="126"/>
      <c r="S423" s="140"/>
      <c r="T423" s="580">
        <f>1/4</f>
        <v>0.25</v>
      </c>
      <c r="V423" s="268" t="b">
        <v>0</v>
      </c>
      <c r="W423" s="292">
        <f>IF(V423=TRUE,$X$421,0)</f>
        <v>0</v>
      </c>
    </row>
    <row r="424" spans="1:26" ht="41.25" customHeight="1" thickTop="1" thickBot="1" x14ac:dyDescent="0.3">
      <c r="A424" s="58" t="s">
        <v>347</v>
      </c>
      <c r="B424" s="73"/>
      <c r="C424" s="101" t="s">
        <v>124</v>
      </c>
      <c r="D424" s="101" t="s">
        <v>125</v>
      </c>
      <c r="E424" s="101" t="s">
        <v>126</v>
      </c>
      <c r="F424" s="101" t="s">
        <v>127</v>
      </c>
      <c r="G424" s="126"/>
      <c r="H424" s="150" t="s">
        <v>131</v>
      </c>
      <c r="I424" s="132" t="s">
        <v>389</v>
      </c>
      <c r="J424" s="673" t="s">
        <v>390</v>
      </c>
      <c r="K424" s="770"/>
      <c r="L424" s="770"/>
      <c r="M424" s="770"/>
      <c r="N424" s="770"/>
      <c r="O424" s="770"/>
      <c r="P424" s="770"/>
      <c r="Q424" s="770"/>
      <c r="R424" s="136"/>
      <c r="S424" s="140"/>
      <c r="T424" s="580">
        <f>1/4</f>
        <v>0.25</v>
      </c>
      <c r="V424" s="268" t="b">
        <v>0</v>
      </c>
      <c r="W424" s="292">
        <f>IF(V424=TRUE,$X$421,0)</f>
        <v>0</v>
      </c>
    </row>
    <row r="425" spans="1:26" ht="65.25" customHeight="1" thickTop="1" thickBot="1" x14ac:dyDescent="0.3">
      <c r="A425" s="41" t="s">
        <v>537</v>
      </c>
      <c r="B425" s="73"/>
      <c r="C425" s="73"/>
      <c r="D425" s="101" t="s">
        <v>125</v>
      </c>
      <c r="E425" s="101" t="s">
        <v>126</v>
      </c>
      <c r="F425" s="101" t="s">
        <v>127</v>
      </c>
      <c r="G425" s="126"/>
      <c r="H425" s="150" t="s">
        <v>250</v>
      </c>
      <c r="I425" s="144" t="s">
        <v>243</v>
      </c>
      <c r="J425" s="952" t="s">
        <v>617</v>
      </c>
      <c r="K425" s="952"/>
      <c r="L425" s="952"/>
      <c r="M425" s="952"/>
      <c r="N425" s="952"/>
      <c r="O425" s="952"/>
      <c r="P425" s="952"/>
      <c r="Q425" s="952"/>
      <c r="R425" s="126"/>
      <c r="S425" s="140"/>
      <c r="T425" s="580">
        <f>1/4</f>
        <v>0.25</v>
      </c>
      <c r="U425" s="575">
        <f>T425+T427+T428+T429</f>
        <v>1</v>
      </c>
      <c r="V425" s="268" t="b">
        <v>0</v>
      </c>
      <c r="W425" s="292">
        <f>IF(V425=TRUE,$X$421,0)</f>
        <v>0</v>
      </c>
      <c r="Y425" s="308">
        <f>SUM(W425:W429)</f>
        <v>0</v>
      </c>
      <c r="Z425" s="269">
        <f>Y425/1</f>
        <v>0</v>
      </c>
    </row>
    <row r="426" spans="1:26" ht="65.25" customHeight="1" thickTop="1" thickBot="1" x14ac:dyDescent="0.3">
      <c r="A426" s="41" t="s">
        <v>537</v>
      </c>
      <c r="B426" s="90"/>
      <c r="C426" s="93"/>
      <c r="D426" s="93"/>
      <c r="E426" s="93"/>
      <c r="F426" s="101" t="s">
        <v>127</v>
      </c>
      <c r="G426" s="126"/>
      <c r="H426" s="150" t="s">
        <v>250</v>
      </c>
      <c r="I426" s="144" t="s">
        <v>476</v>
      </c>
      <c r="J426" s="959" t="s">
        <v>618</v>
      </c>
      <c r="K426" s="959"/>
      <c r="L426" s="959"/>
      <c r="M426" s="959"/>
      <c r="N426" s="959"/>
      <c r="O426" s="959"/>
      <c r="P426" s="959"/>
      <c r="Q426" s="959"/>
      <c r="R426" s="130"/>
      <c r="S426" s="149"/>
      <c r="V426" s="472" t="b">
        <f>IF(AND(V427=TRUE,V428=TRUE,V429=TRUE),TRUE,FALSE)</f>
        <v>0</v>
      </c>
      <c r="W426" s="419"/>
    </row>
    <row r="427" spans="1:26" ht="65.25" customHeight="1" thickTop="1" thickBot="1" x14ac:dyDescent="0.3">
      <c r="A427" s="41" t="s">
        <v>537</v>
      </c>
      <c r="B427" s="73"/>
      <c r="C427" s="73"/>
      <c r="D427" s="73"/>
      <c r="E427" s="116"/>
      <c r="F427" s="101" t="s">
        <v>127</v>
      </c>
      <c r="G427" s="126"/>
      <c r="H427" s="150" t="s">
        <v>250</v>
      </c>
      <c r="I427" s="132" t="s">
        <v>619</v>
      </c>
      <c r="J427" s="960" t="s">
        <v>620</v>
      </c>
      <c r="K427" s="960"/>
      <c r="L427" s="960"/>
      <c r="M427" s="960"/>
      <c r="N427" s="960"/>
      <c r="O427" s="960"/>
      <c r="P427" s="960"/>
      <c r="Q427" s="960"/>
      <c r="R427" s="126"/>
      <c r="S427" s="140"/>
      <c r="T427" s="580">
        <f>1/4</f>
        <v>0.25</v>
      </c>
      <c r="V427" s="268" t="b">
        <v>0</v>
      </c>
      <c r="W427" s="292">
        <f>IF(V427=TRUE,$X$421,0)</f>
        <v>0</v>
      </c>
    </row>
    <row r="428" spans="1:26" ht="65.25" customHeight="1" thickTop="1" thickBot="1" x14ac:dyDescent="0.3">
      <c r="A428" s="41" t="s">
        <v>537</v>
      </c>
      <c r="B428" s="73"/>
      <c r="C428" s="73"/>
      <c r="D428" s="73"/>
      <c r="E428" s="116"/>
      <c r="F428" s="101" t="s">
        <v>127</v>
      </c>
      <c r="G428" s="126"/>
      <c r="H428" s="150" t="s">
        <v>250</v>
      </c>
      <c r="I428" s="132" t="s">
        <v>621</v>
      </c>
      <c r="J428" s="961" t="s">
        <v>622</v>
      </c>
      <c r="K428" s="960"/>
      <c r="L428" s="960"/>
      <c r="M428" s="960"/>
      <c r="N428" s="960"/>
      <c r="O428" s="960"/>
      <c r="P428" s="960"/>
      <c r="Q428" s="960"/>
      <c r="R428" s="126"/>
      <c r="S428" s="140"/>
      <c r="T428" s="580">
        <f>1/4</f>
        <v>0.25</v>
      </c>
      <c r="V428" s="268" t="b">
        <v>0</v>
      </c>
      <c r="W428" s="292">
        <f>IF(V428=TRUE,$X$421,0)</f>
        <v>0</v>
      </c>
    </row>
    <row r="429" spans="1:26" ht="65.25" customHeight="1" thickTop="1" thickBot="1" x14ac:dyDescent="0.3">
      <c r="A429" s="41" t="s">
        <v>537</v>
      </c>
      <c r="B429" s="73"/>
      <c r="C429" s="73"/>
      <c r="D429" s="73"/>
      <c r="E429" s="116"/>
      <c r="F429" s="101" t="s">
        <v>127</v>
      </c>
      <c r="G429" s="126"/>
      <c r="H429" s="150" t="s">
        <v>250</v>
      </c>
      <c r="I429" s="132" t="s">
        <v>623</v>
      </c>
      <c r="J429" s="962" t="s">
        <v>624</v>
      </c>
      <c r="K429" s="963"/>
      <c r="L429" s="963"/>
      <c r="M429" s="963"/>
      <c r="N429" s="963"/>
      <c r="O429" s="963"/>
      <c r="P429" s="963"/>
      <c r="Q429" s="963"/>
      <c r="R429" s="136"/>
      <c r="S429" s="140"/>
      <c r="T429" s="580">
        <f>1/4</f>
        <v>0.25</v>
      </c>
      <c r="V429" s="268" t="b">
        <v>0</v>
      </c>
      <c r="W429" s="292">
        <f>IF(V429=TRUE,$X$421,0)</f>
        <v>0</v>
      </c>
    </row>
    <row r="430" spans="1:26" ht="65.25" customHeight="1" thickTop="1" thickBot="1" x14ac:dyDescent="0.3">
      <c r="A430" s="58" t="s">
        <v>123</v>
      </c>
      <c r="B430" s="90"/>
      <c r="C430" s="93"/>
      <c r="D430" s="101" t="s">
        <v>125</v>
      </c>
      <c r="E430" s="101" t="s">
        <v>126</v>
      </c>
      <c r="F430" s="101" t="s">
        <v>127</v>
      </c>
      <c r="G430" s="126"/>
      <c r="H430" s="150" t="s">
        <v>160</v>
      </c>
      <c r="I430" s="144" t="s">
        <v>308</v>
      </c>
      <c r="J430" s="757" t="s">
        <v>331</v>
      </c>
      <c r="K430" s="757"/>
      <c r="L430" s="757"/>
      <c r="M430" s="757"/>
      <c r="N430" s="757"/>
      <c r="O430" s="757"/>
      <c r="P430" s="757"/>
      <c r="Q430" s="757"/>
      <c r="R430" s="130"/>
      <c r="S430" s="149"/>
      <c r="V430" s="472" t="b">
        <f>IF(AND(V431=TRUE,V432=TRUE,V433=TRUE),TRUE,FALSE)</f>
        <v>0</v>
      </c>
      <c r="W430" s="419"/>
    </row>
    <row r="431" spans="1:26" ht="65.25" customHeight="1" thickTop="1" thickBot="1" x14ac:dyDescent="0.3">
      <c r="A431" s="58" t="s">
        <v>123</v>
      </c>
      <c r="B431" s="73"/>
      <c r="C431" s="73"/>
      <c r="D431" s="101" t="s">
        <v>125</v>
      </c>
      <c r="E431" s="101" t="s">
        <v>126</v>
      </c>
      <c r="F431" s="101" t="s">
        <v>127</v>
      </c>
      <c r="G431" s="126"/>
      <c r="H431" s="150" t="s">
        <v>160</v>
      </c>
      <c r="I431" s="132" t="s">
        <v>312</v>
      </c>
      <c r="J431" s="754" t="s">
        <v>967</v>
      </c>
      <c r="K431" s="754"/>
      <c r="L431" s="754"/>
      <c r="M431" s="754"/>
      <c r="N431" s="754"/>
      <c r="O431" s="754"/>
      <c r="P431" s="754"/>
      <c r="Q431" s="754"/>
      <c r="R431" s="126"/>
      <c r="S431" s="140"/>
      <c r="T431" s="580">
        <f>1/3</f>
        <v>0.33333333333333331</v>
      </c>
      <c r="U431" s="575">
        <f>T431+T432+T433</f>
        <v>1</v>
      </c>
      <c r="V431" s="268" t="b">
        <v>0</v>
      </c>
      <c r="W431" s="292">
        <f>IF(V431=TRUE,$X$431,0)</f>
        <v>0</v>
      </c>
      <c r="X431" s="268">
        <v>0.33333333333333331</v>
      </c>
      <c r="Y431" s="308">
        <f>SUM(W431:W435)</f>
        <v>0</v>
      </c>
      <c r="Z431" s="269">
        <f>Y431/1</f>
        <v>0</v>
      </c>
    </row>
    <row r="432" spans="1:26" ht="65.25" customHeight="1" thickTop="1" thickBot="1" x14ac:dyDescent="0.3">
      <c r="A432" s="58" t="s">
        <v>123</v>
      </c>
      <c r="B432" s="73"/>
      <c r="C432" s="73"/>
      <c r="D432" s="101" t="s">
        <v>125</v>
      </c>
      <c r="E432" s="101" t="s">
        <v>126</v>
      </c>
      <c r="F432" s="101" t="s">
        <v>127</v>
      </c>
      <c r="G432" s="126"/>
      <c r="H432" s="150" t="s">
        <v>160</v>
      </c>
      <c r="I432" s="132" t="s">
        <v>332</v>
      </c>
      <c r="J432" s="754" t="s">
        <v>968</v>
      </c>
      <c r="K432" s="754"/>
      <c r="L432" s="754"/>
      <c r="M432" s="754"/>
      <c r="N432" s="754"/>
      <c r="O432" s="754"/>
      <c r="P432" s="754"/>
      <c r="Q432" s="754"/>
      <c r="R432" s="126"/>
      <c r="S432" s="140"/>
      <c r="T432" s="580">
        <f>1/3</f>
        <v>0.33333333333333331</v>
      </c>
      <c r="V432" s="268" t="b">
        <v>0</v>
      </c>
      <c r="W432" s="292">
        <f>IF(V432=TRUE,$X$431,0)</f>
        <v>0</v>
      </c>
    </row>
    <row r="433" spans="1:23" ht="65.25" customHeight="1" thickTop="1" thickBot="1" x14ac:dyDescent="0.3">
      <c r="A433" s="58" t="s">
        <v>123</v>
      </c>
      <c r="B433" s="73"/>
      <c r="C433" s="73"/>
      <c r="D433" s="101" t="s">
        <v>125</v>
      </c>
      <c r="E433" s="101" t="s">
        <v>126</v>
      </c>
      <c r="F433" s="101" t="s">
        <v>127</v>
      </c>
      <c r="G433" s="126"/>
      <c r="H433" s="85" t="s">
        <v>160</v>
      </c>
      <c r="I433" s="132" t="s">
        <v>333</v>
      </c>
      <c r="J433" s="755" t="s">
        <v>334</v>
      </c>
      <c r="K433" s="755"/>
      <c r="L433" s="755"/>
      <c r="M433" s="755"/>
      <c r="N433" s="755"/>
      <c r="O433" s="755"/>
      <c r="P433" s="755"/>
      <c r="Q433" s="755"/>
      <c r="R433" s="136"/>
      <c r="S433" s="140"/>
      <c r="T433" s="580">
        <f>1/3</f>
        <v>0.33333333333333331</v>
      </c>
      <c r="V433" s="268" t="b">
        <v>0</v>
      </c>
      <c r="W433" s="292">
        <f>IF(V433=TRUE,$X$431,0)</f>
        <v>0</v>
      </c>
    </row>
    <row r="434" spans="1:23" ht="41.25" customHeight="1" thickTop="1" x14ac:dyDescent="0.25">
      <c r="A434"/>
      <c r="B434"/>
      <c r="C434"/>
      <c r="D434"/>
      <c r="E434"/>
      <c r="F434"/>
      <c r="G434" s="173"/>
      <c r="H434" s="173"/>
      <c r="I434" s="393"/>
      <c r="J434" s="173"/>
      <c r="K434" s="173"/>
      <c r="L434" s="173"/>
      <c r="M434" s="173"/>
      <c r="N434" s="173"/>
      <c r="O434" s="173"/>
      <c r="P434" s="173"/>
      <c r="Q434" s="173"/>
      <c r="R434" s="173"/>
      <c r="S434" s="173"/>
    </row>
    <row r="435" spans="1:23" ht="41.25" customHeight="1" x14ac:dyDescent="0.25">
      <c r="A435"/>
      <c r="B435"/>
      <c r="C435"/>
      <c r="D435"/>
      <c r="E435"/>
      <c r="F435"/>
    </row>
    <row r="436" spans="1:23" ht="41.25" customHeight="1" x14ac:dyDescent="0.25"/>
  </sheetData>
  <mergeCells count="364">
    <mergeCell ref="H2:S2"/>
    <mergeCell ref="H4:S4"/>
    <mergeCell ref="H6:I6"/>
    <mergeCell ref="J6:S6"/>
    <mergeCell ref="H8:S8"/>
    <mergeCell ref="J11:Q11"/>
    <mergeCell ref="J18:Q18"/>
    <mergeCell ref="J19:Q19"/>
    <mergeCell ref="J20:Q20"/>
    <mergeCell ref="J21:Q21"/>
    <mergeCell ref="J22:Q22"/>
    <mergeCell ref="J23:Q23"/>
    <mergeCell ref="J12:Q12"/>
    <mergeCell ref="J13:Q13"/>
    <mergeCell ref="J14:Q14"/>
    <mergeCell ref="J15:Q15"/>
    <mergeCell ref="J16:Q16"/>
    <mergeCell ref="J17:Q17"/>
    <mergeCell ref="J30:Q30"/>
    <mergeCell ref="J31:Q31"/>
    <mergeCell ref="J32:Q32"/>
    <mergeCell ref="J33:Q33"/>
    <mergeCell ref="J34:Q34"/>
    <mergeCell ref="J35:Q35"/>
    <mergeCell ref="J24:Q24"/>
    <mergeCell ref="J25:Q25"/>
    <mergeCell ref="J26:Q26"/>
    <mergeCell ref="J27:Q27"/>
    <mergeCell ref="J28:Q28"/>
    <mergeCell ref="J29:Q29"/>
    <mergeCell ref="J45:Q45"/>
    <mergeCell ref="J46:Q46"/>
    <mergeCell ref="J47:Q47"/>
    <mergeCell ref="J48:Q48"/>
    <mergeCell ref="J49:Q49"/>
    <mergeCell ref="J50:Q50"/>
    <mergeCell ref="J36:Q36"/>
    <mergeCell ref="J37:Q37"/>
    <mergeCell ref="H39:I39"/>
    <mergeCell ref="J39:S39"/>
    <mergeCell ref="H41:S41"/>
    <mergeCell ref="J44:Q44"/>
    <mergeCell ref="J57:Q57"/>
    <mergeCell ref="J58:Q58"/>
    <mergeCell ref="J59:Q59"/>
    <mergeCell ref="J60:Q60"/>
    <mergeCell ref="H62:I62"/>
    <mergeCell ref="J62:S62"/>
    <mergeCell ref="J51:Q51"/>
    <mergeCell ref="J52:Q52"/>
    <mergeCell ref="J53:Q53"/>
    <mergeCell ref="J54:Q54"/>
    <mergeCell ref="J55:Q55"/>
    <mergeCell ref="J56:Q56"/>
    <mergeCell ref="J72:Q72"/>
    <mergeCell ref="J73:Q73"/>
    <mergeCell ref="J74:Q74"/>
    <mergeCell ref="J75:Q75"/>
    <mergeCell ref="J76:Q76"/>
    <mergeCell ref="J77:Q77"/>
    <mergeCell ref="H64:S64"/>
    <mergeCell ref="J67:Q67"/>
    <mergeCell ref="J68:Q68"/>
    <mergeCell ref="J69:Q69"/>
    <mergeCell ref="J70:Q70"/>
    <mergeCell ref="J71:Q71"/>
    <mergeCell ref="J84:Q84"/>
    <mergeCell ref="J85:Q85"/>
    <mergeCell ref="J86:Q86"/>
    <mergeCell ref="J87:Q87"/>
    <mergeCell ref="J88:Q88"/>
    <mergeCell ref="J89:Q89"/>
    <mergeCell ref="J78:Q78"/>
    <mergeCell ref="J79:Q79"/>
    <mergeCell ref="J80:Q80"/>
    <mergeCell ref="J81:Q81"/>
    <mergeCell ref="J82:Q82"/>
    <mergeCell ref="J83:Q83"/>
    <mergeCell ref="J99:Q99"/>
    <mergeCell ref="J100:Q100"/>
    <mergeCell ref="J101:Q101"/>
    <mergeCell ref="J102:Q102"/>
    <mergeCell ref="J103:Q103"/>
    <mergeCell ref="J104:Q104"/>
    <mergeCell ref="J90:Q90"/>
    <mergeCell ref="H92:I92"/>
    <mergeCell ref="J92:S92"/>
    <mergeCell ref="H94:S94"/>
    <mergeCell ref="J97:Q97"/>
    <mergeCell ref="J98:Q98"/>
    <mergeCell ref="J111:Q111"/>
    <mergeCell ref="J112:Q112"/>
    <mergeCell ref="H115:S115"/>
    <mergeCell ref="H117:S117"/>
    <mergeCell ref="H119:I119"/>
    <mergeCell ref="J119:S119"/>
    <mergeCell ref="J105:Q105"/>
    <mergeCell ref="J106:Q106"/>
    <mergeCell ref="J107:Q107"/>
    <mergeCell ref="J108:Q108"/>
    <mergeCell ref="J109:Q109"/>
    <mergeCell ref="J110:Q110"/>
    <mergeCell ref="J129:Q129"/>
    <mergeCell ref="J130:Q130"/>
    <mergeCell ref="J131:Q131"/>
    <mergeCell ref="J132:Q132"/>
    <mergeCell ref="J133:Q133"/>
    <mergeCell ref="J134:Q134"/>
    <mergeCell ref="H121:S121"/>
    <mergeCell ref="J124:Q124"/>
    <mergeCell ref="J125:Q125"/>
    <mergeCell ref="J126:Q126"/>
    <mergeCell ref="J127:Q127"/>
    <mergeCell ref="J128:Q128"/>
    <mergeCell ref="J141:Q141"/>
    <mergeCell ref="J142:Q142"/>
    <mergeCell ref="J143:Q143"/>
    <mergeCell ref="J144:Q144"/>
    <mergeCell ref="J145:Q145"/>
    <mergeCell ref="J146:Q146"/>
    <mergeCell ref="J135:Q135"/>
    <mergeCell ref="J136:Q136"/>
    <mergeCell ref="J137:Q137"/>
    <mergeCell ref="J138:Q138"/>
    <mergeCell ref="J139:Q139"/>
    <mergeCell ref="J140:Q140"/>
    <mergeCell ref="H157:S157"/>
    <mergeCell ref="J160:Q160"/>
    <mergeCell ref="J161:Q161"/>
    <mergeCell ref="J162:Q162"/>
    <mergeCell ref="J163:Q163"/>
    <mergeCell ref="J164:Q164"/>
    <mergeCell ref="J147:Q147"/>
    <mergeCell ref="J148:Q148"/>
    <mergeCell ref="H151:S151"/>
    <mergeCell ref="H153:S153"/>
    <mergeCell ref="H155:I155"/>
    <mergeCell ref="J155:S155"/>
    <mergeCell ref="H173:S173"/>
    <mergeCell ref="J176:Q176"/>
    <mergeCell ref="J177:Q177"/>
    <mergeCell ref="J178:Q178"/>
    <mergeCell ref="J179:Q179"/>
    <mergeCell ref="J180:Q180"/>
    <mergeCell ref="J165:Q165"/>
    <mergeCell ref="J166:Q166"/>
    <mergeCell ref="J167:Q167"/>
    <mergeCell ref="J168:Q168"/>
    <mergeCell ref="J169:Q169"/>
    <mergeCell ref="H171:I171"/>
    <mergeCell ref="J171:S171"/>
    <mergeCell ref="J187:Q187"/>
    <mergeCell ref="J188:Q188"/>
    <mergeCell ref="J189:Q189"/>
    <mergeCell ref="J190:Q190"/>
    <mergeCell ref="H193:S193"/>
    <mergeCell ref="H195:S195"/>
    <mergeCell ref="J181:Q181"/>
    <mergeCell ref="J182:Q182"/>
    <mergeCell ref="J183:Q183"/>
    <mergeCell ref="J184:Q184"/>
    <mergeCell ref="J185:Q185"/>
    <mergeCell ref="J186:Q186"/>
    <mergeCell ref="J205:Q205"/>
    <mergeCell ref="J206:Q206"/>
    <mergeCell ref="J207:Q207"/>
    <mergeCell ref="J208:Q208"/>
    <mergeCell ref="J209:Q209"/>
    <mergeCell ref="J210:Q210"/>
    <mergeCell ref="H197:I197"/>
    <mergeCell ref="J197:S197"/>
    <mergeCell ref="H199:S199"/>
    <mergeCell ref="J202:Q202"/>
    <mergeCell ref="J203:Q203"/>
    <mergeCell ref="J204:Q204"/>
    <mergeCell ref="H219:S219"/>
    <mergeCell ref="J222:Q222"/>
    <mergeCell ref="J223:Q223"/>
    <mergeCell ref="J224:Q224"/>
    <mergeCell ref="J225:R225"/>
    <mergeCell ref="J226:Q226"/>
    <mergeCell ref="J211:Q211"/>
    <mergeCell ref="J212:Q212"/>
    <mergeCell ref="J213:Q213"/>
    <mergeCell ref="J214:Q214"/>
    <mergeCell ref="J215:Q215"/>
    <mergeCell ref="H217:I217"/>
    <mergeCell ref="J217:S217"/>
    <mergeCell ref="J233:Q233"/>
    <mergeCell ref="J234:Q234"/>
    <mergeCell ref="J235:Q235"/>
    <mergeCell ref="J236:Q236"/>
    <mergeCell ref="J237:Q237"/>
    <mergeCell ref="J238:Q238"/>
    <mergeCell ref="J227:Q227"/>
    <mergeCell ref="J228:Q228"/>
    <mergeCell ref="J229:Q229"/>
    <mergeCell ref="J230:Q230"/>
    <mergeCell ref="J231:Q231"/>
    <mergeCell ref="J232:Q232"/>
    <mergeCell ref="J245:Q245"/>
    <mergeCell ref="J246:Q246"/>
    <mergeCell ref="J247:Q247"/>
    <mergeCell ref="J248:Q248"/>
    <mergeCell ref="J249:Q249"/>
    <mergeCell ref="J250:Q250"/>
    <mergeCell ref="J239:Q239"/>
    <mergeCell ref="J240:Q240"/>
    <mergeCell ref="J241:Q241"/>
    <mergeCell ref="J242:Q242"/>
    <mergeCell ref="J243:Q243"/>
    <mergeCell ref="J244:Q244"/>
    <mergeCell ref="J257:Q257"/>
    <mergeCell ref="J258:Q258"/>
    <mergeCell ref="J259:Q259"/>
    <mergeCell ref="J260:Q260"/>
    <mergeCell ref="J261:Q261"/>
    <mergeCell ref="H263:I263"/>
    <mergeCell ref="J263:S263"/>
    <mergeCell ref="J251:Q251"/>
    <mergeCell ref="J252:Q252"/>
    <mergeCell ref="J253:Q253"/>
    <mergeCell ref="J254:Q254"/>
    <mergeCell ref="J255:Q255"/>
    <mergeCell ref="J256:Q256"/>
    <mergeCell ref="J273:Q273"/>
    <mergeCell ref="J274:Q274"/>
    <mergeCell ref="J275:Q275"/>
    <mergeCell ref="J276:Q276"/>
    <mergeCell ref="J277:Q277"/>
    <mergeCell ref="J278:Q278"/>
    <mergeCell ref="H265:S265"/>
    <mergeCell ref="J268:Q268"/>
    <mergeCell ref="J269:Q269"/>
    <mergeCell ref="J270:Q270"/>
    <mergeCell ref="J271:Q271"/>
    <mergeCell ref="J272:Q272"/>
    <mergeCell ref="H290:S290"/>
    <mergeCell ref="J293:Q293"/>
    <mergeCell ref="J294:Q294"/>
    <mergeCell ref="J295:Q295"/>
    <mergeCell ref="J296:Q296"/>
    <mergeCell ref="J297:Q297"/>
    <mergeCell ref="J279:Q279"/>
    <mergeCell ref="J280:Q280"/>
    <mergeCell ref="J281:Q281"/>
    <mergeCell ref="H284:S284"/>
    <mergeCell ref="H286:S286"/>
    <mergeCell ref="H288:I288"/>
    <mergeCell ref="J288:S288"/>
    <mergeCell ref="H308:I308"/>
    <mergeCell ref="J308:S308"/>
    <mergeCell ref="H310:S310"/>
    <mergeCell ref="J298:Q298"/>
    <mergeCell ref="J299:Q299"/>
    <mergeCell ref="J300:Q300"/>
    <mergeCell ref="J301:Q301"/>
    <mergeCell ref="J302:Q302"/>
    <mergeCell ref="J303:Q303"/>
    <mergeCell ref="J313:Q313"/>
    <mergeCell ref="J314:Q314"/>
    <mergeCell ref="J315:Q315"/>
    <mergeCell ref="J316:Q316"/>
    <mergeCell ref="J317:Q317"/>
    <mergeCell ref="J318:Q318"/>
    <mergeCell ref="J304:Q304"/>
    <mergeCell ref="J305:Q305"/>
    <mergeCell ref="J306:Q306"/>
    <mergeCell ref="J325:Q325"/>
    <mergeCell ref="H328:S328"/>
    <mergeCell ref="H330:S330"/>
    <mergeCell ref="H332:I332"/>
    <mergeCell ref="J332:S332"/>
    <mergeCell ref="H334:S334"/>
    <mergeCell ref="J319:Q319"/>
    <mergeCell ref="J320:Q320"/>
    <mergeCell ref="J321:Q321"/>
    <mergeCell ref="J322:Q322"/>
    <mergeCell ref="J323:Q323"/>
    <mergeCell ref="J324:Q324"/>
    <mergeCell ref="J343:Q343"/>
    <mergeCell ref="J344:Q344"/>
    <mergeCell ref="J345:Q345"/>
    <mergeCell ref="J346:Q346"/>
    <mergeCell ref="J347:Q347"/>
    <mergeCell ref="J348:Q348"/>
    <mergeCell ref="J337:Q337"/>
    <mergeCell ref="J338:Q338"/>
    <mergeCell ref="J339:Q339"/>
    <mergeCell ref="J340:Q340"/>
    <mergeCell ref="J341:Q341"/>
    <mergeCell ref="J342:Q342"/>
    <mergeCell ref="J355:Q355"/>
    <mergeCell ref="J356:Q356"/>
    <mergeCell ref="J357:Q357"/>
    <mergeCell ref="J358:Q358"/>
    <mergeCell ref="J359:Q359"/>
    <mergeCell ref="J360:Q360"/>
    <mergeCell ref="J349:Q349"/>
    <mergeCell ref="J350:Q350"/>
    <mergeCell ref="J351:Q351"/>
    <mergeCell ref="J352:Q352"/>
    <mergeCell ref="J353:Q353"/>
    <mergeCell ref="J354:Q354"/>
    <mergeCell ref="J370:Q370"/>
    <mergeCell ref="J371:Q371"/>
    <mergeCell ref="J372:Q372"/>
    <mergeCell ref="J373:Q373"/>
    <mergeCell ref="J374:Q374"/>
    <mergeCell ref="J375:Q375"/>
    <mergeCell ref="J361:Q361"/>
    <mergeCell ref="J362:Q362"/>
    <mergeCell ref="H364:I364"/>
    <mergeCell ref="J364:S364"/>
    <mergeCell ref="H366:S366"/>
    <mergeCell ref="J369:Q369"/>
    <mergeCell ref="H383:S383"/>
    <mergeCell ref="J386:Q386"/>
    <mergeCell ref="J387:Q387"/>
    <mergeCell ref="J388:Q388"/>
    <mergeCell ref="J389:Q389"/>
    <mergeCell ref="J390:Q390"/>
    <mergeCell ref="J376:Q376"/>
    <mergeCell ref="J377:Q377"/>
    <mergeCell ref="J378:Q378"/>
    <mergeCell ref="J379:Q379"/>
    <mergeCell ref="J380:Q380"/>
    <mergeCell ref="H381:I381"/>
    <mergeCell ref="J381:S381"/>
    <mergeCell ref="J400:Q400"/>
    <mergeCell ref="J401:Q401"/>
    <mergeCell ref="J402:Q402"/>
    <mergeCell ref="J403:Q403"/>
    <mergeCell ref="J404:Q404"/>
    <mergeCell ref="J405:Q405"/>
    <mergeCell ref="J391:Q391"/>
    <mergeCell ref="J392:Q392"/>
    <mergeCell ref="H394:I394"/>
    <mergeCell ref="J394:S394"/>
    <mergeCell ref="H396:S396"/>
    <mergeCell ref="J399:Q399"/>
    <mergeCell ref="H416:S416"/>
    <mergeCell ref="J419:Q419"/>
    <mergeCell ref="J420:Q420"/>
    <mergeCell ref="J421:Q421"/>
    <mergeCell ref="J422:Q422"/>
    <mergeCell ref="J423:Q423"/>
    <mergeCell ref="J406:Q406"/>
    <mergeCell ref="J407:Q407"/>
    <mergeCell ref="J408:Q408"/>
    <mergeCell ref="H410:S410"/>
    <mergeCell ref="H412:S412"/>
    <mergeCell ref="H414:I414"/>
    <mergeCell ref="J414:S414"/>
    <mergeCell ref="J430:Q430"/>
    <mergeCell ref="J431:Q431"/>
    <mergeCell ref="J432:Q432"/>
    <mergeCell ref="J433:Q433"/>
    <mergeCell ref="J424:Q424"/>
    <mergeCell ref="J425:Q425"/>
    <mergeCell ref="J426:Q426"/>
    <mergeCell ref="J427:Q427"/>
    <mergeCell ref="J428:Q428"/>
    <mergeCell ref="J429:Q4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Check Box 1">
              <controlPr defaultSize="0" autoFill="0" autoLine="0" autoPict="0">
                <anchor moveWithCells="1">
                  <from>
                    <xdr:col>18</xdr:col>
                    <xdr:colOff>323850</xdr:colOff>
                    <xdr:row>10</xdr:row>
                    <xdr:rowOff>133350</xdr:rowOff>
                  </from>
                  <to>
                    <xdr:col>18</xdr:col>
                    <xdr:colOff>638175</xdr:colOff>
                    <xdr:row>10</xdr:row>
                    <xdr:rowOff>361950</xdr:rowOff>
                  </to>
                </anchor>
              </controlPr>
            </control>
          </mc:Choice>
        </mc:AlternateContent>
        <mc:AlternateContent xmlns:mc="http://schemas.openxmlformats.org/markup-compatibility/2006">
          <mc:Choice Requires="x14">
            <control shapeId="37890" r:id="rId4" name="Check Box 2">
              <controlPr defaultSize="0" autoFill="0" autoLine="0" autoPict="0">
                <anchor moveWithCells="1">
                  <from>
                    <xdr:col>18</xdr:col>
                    <xdr:colOff>323850</xdr:colOff>
                    <xdr:row>12</xdr:row>
                    <xdr:rowOff>133350</xdr:rowOff>
                  </from>
                  <to>
                    <xdr:col>18</xdr:col>
                    <xdr:colOff>638175</xdr:colOff>
                    <xdr:row>12</xdr:row>
                    <xdr:rowOff>361950</xdr:rowOff>
                  </to>
                </anchor>
              </controlPr>
            </control>
          </mc:Choice>
        </mc:AlternateContent>
        <mc:AlternateContent xmlns:mc="http://schemas.openxmlformats.org/markup-compatibility/2006">
          <mc:Choice Requires="x14">
            <control shapeId="37891" r:id="rId5" name="Check Box 3">
              <controlPr defaultSize="0" autoFill="0" autoLine="0" autoPict="0">
                <anchor moveWithCells="1">
                  <from>
                    <xdr:col>18</xdr:col>
                    <xdr:colOff>323850</xdr:colOff>
                    <xdr:row>13</xdr:row>
                    <xdr:rowOff>314325</xdr:rowOff>
                  </from>
                  <to>
                    <xdr:col>18</xdr:col>
                    <xdr:colOff>638175</xdr:colOff>
                    <xdr:row>13</xdr:row>
                    <xdr:rowOff>542925</xdr:rowOff>
                  </to>
                </anchor>
              </controlPr>
            </control>
          </mc:Choice>
        </mc:AlternateContent>
        <mc:AlternateContent xmlns:mc="http://schemas.openxmlformats.org/markup-compatibility/2006">
          <mc:Choice Requires="x14">
            <control shapeId="37892" r:id="rId6" name="Check Box 4">
              <controlPr defaultSize="0" autoFill="0" autoLine="0" autoPict="0">
                <anchor moveWithCells="1">
                  <from>
                    <xdr:col>18</xdr:col>
                    <xdr:colOff>323850</xdr:colOff>
                    <xdr:row>14</xdr:row>
                    <xdr:rowOff>133350</xdr:rowOff>
                  </from>
                  <to>
                    <xdr:col>18</xdr:col>
                    <xdr:colOff>638175</xdr:colOff>
                    <xdr:row>14</xdr:row>
                    <xdr:rowOff>361950</xdr:rowOff>
                  </to>
                </anchor>
              </controlPr>
            </control>
          </mc:Choice>
        </mc:AlternateContent>
        <mc:AlternateContent xmlns:mc="http://schemas.openxmlformats.org/markup-compatibility/2006">
          <mc:Choice Requires="x14">
            <control shapeId="37893" r:id="rId7" name="Check Box 5">
              <controlPr defaultSize="0" autoFill="0" autoLine="0" autoPict="0">
                <anchor moveWithCells="1">
                  <from>
                    <xdr:col>18</xdr:col>
                    <xdr:colOff>323850</xdr:colOff>
                    <xdr:row>15</xdr:row>
                    <xdr:rowOff>133350</xdr:rowOff>
                  </from>
                  <to>
                    <xdr:col>18</xdr:col>
                    <xdr:colOff>638175</xdr:colOff>
                    <xdr:row>15</xdr:row>
                    <xdr:rowOff>361950</xdr:rowOff>
                  </to>
                </anchor>
              </controlPr>
            </control>
          </mc:Choice>
        </mc:AlternateContent>
        <mc:AlternateContent xmlns:mc="http://schemas.openxmlformats.org/markup-compatibility/2006">
          <mc:Choice Requires="x14">
            <control shapeId="37894" r:id="rId8" name="Check Box 6">
              <controlPr defaultSize="0" autoFill="0" autoLine="0" autoPict="0">
                <anchor moveWithCells="1">
                  <from>
                    <xdr:col>18</xdr:col>
                    <xdr:colOff>323850</xdr:colOff>
                    <xdr:row>16</xdr:row>
                    <xdr:rowOff>133350</xdr:rowOff>
                  </from>
                  <to>
                    <xdr:col>18</xdr:col>
                    <xdr:colOff>638175</xdr:colOff>
                    <xdr:row>16</xdr:row>
                    <xdr:rowOff>361950</xdr:rowOff>
                  </to>
                </anchor>
              </controlPr>
            </control>
          </mc:Choice>
        </mc:AlternateContent>
        <mc:AlternateContent xmlns:mc="http://schemas.openxmlformats.org/markup-compatibility/2006">
          <mc:Choice Requires="x14">
            <control shapeId="37895" r:id="rId9" name="Check Box 7">
              <controlPr defaultSize="0" autoFill="0" autoLine="0" autoPict="0">
                <anchor moveWithCells="1">
                  <from>
                    <xdr:col>18</xdr:col>
                    <xdr:colOff>323850</xdr:colOff>
                    <xdr:row>17</xdr:row>
                    <xdr:rowOff>190500</xdr:rowOff>
                  </from>
                  <to>
                    <xdr:col>18</xdr:col>
                    <xdr:colOff>638175</xdr:colOff>
                    <xdr:row>17</xdr:row>
                    <xdr:rowOff>409575</xdr:rowOff>
                  </to>
                </anchor>
              </controlPr>
            </control>
          </mc:Choice>
        </mc:AlternateContent>
        <mc:AlternateContent xmlns:mc="http://schemas.openxmlformats.org/markup-compatibility/2006">
          <mc:Choice Requires="x14">
            <control shapeId="37896" r:id="rId10" name="Check Box 8">
              <controlPr defaultSize="0" autoFill="0" autoLine="0" autoPict="0">
                <anchor moveWithCells="1">
                  <from>
                    <xdr:col>18</xdr:col>
                    <xdr:colOff>323850</xdr:colOff>
                    <xdr:row>18</xdr:row>
                    <xdr:rowOff>171450</xdr:rowOff>
                  </from>
                  <to>
                    <xdr:col>18</xdr:col>
                    <xdr:colOff>638175</xdr:colOff>
                    <xdr:row>18</xdr:row>
                    <xdr:rowOff>400050</xdr:rowOff>
                  </to>
                </anchor>
              </controlPr>
            </control>
          </mc:Choice>
        </mc:AlternateContent>
        <mc:AlternateContent xmlns:mc="http://schemas.openxmlformats.org/markup-compatibility/2006">
          <mc:Choice Requires="x14">
            <control shapeId="37897" r:id="rId11" name="Check Box 9">
              <controlPr defaultSize="0" autoFill="0" autoLine="0" autoPict="0">
                <anchor moveWithCells="1">
                  <from>
                    <xdr:col>18</xdr:col>
                    <xdr:colOff>323850</xdr:colOff>
                    <xdr:row>19</xdr:row>
                    <xdr:rowOff>133350</xdr:rowOff>
                  </from>
                  <to>
                    <xdr:col>18</xdr:col>
                    <xdr:colOff>638175</xdr:colOff>
                    <xdr:row>19</xdr:row>
                    <xdr:rowOff>361950</xdr:rowOff>
                  </to>
                </anchor>
              </controlPr>
            </control>
          </mc:Choice>
        </mc:AlternateContent>
        <mc:AlternateContent xmlns:mc="http://schemas.openxmlformats.org/markup-compatibility/2006">
          <mc:Choice Requires="x14">
            <control shapeId="37898" r:id="rId12" name="Check Box 10">
              <controlPr defaultSize="0" autoFill="0" autoLine="0" autoPict="0">
                <anchor moveWithCells="1">
                  <from>
                    <xdr:col>18</xdr:col>
                    <xdr:colOff>323850</xdr:colOff>
                    <xdr:row>20</xdr:row>
                    <xdr:rowOff>133350</xdr:rowOff>
                  </from>
                  <to>
                    <xdr:col>18</xdr:col>
                    <xdr:colOff>638175</xdr:colOff>
                    <xdr:row>20</xdr:row>
                    <xdr:rowOff>361950</xdr:rowOff>
                  </to>
                </anchor>
              </controlPr>
            </control>
          </mc:Choice>
        </mc:AlternateContent>
        <mc:AlternateContent xmlns:mc="http://schemas.openxmlformats.org/markup-compatibility/2006">
          <mc:Choice Requires="x14">
            <control shapeId="37899" r:id="rId13" name="Check Box 11">
              <controlPr defaultSize="0" autoFill="0" autoLine="0" autoPict="0">
                <anchor moveWithCells="1">
                  <from>
                    <xdr:col>18</xdr:col>
                    <xdr:colOff>323850</xdr:colOff>
                    <xdr:row>23</xdr:row>
                    <xdr:rowOff>133350</xdr:rowOff>
                  </from>
                  <to>
                    <xdr:col>18</xdr:col>
                    <xdr:colOff>638175</xdr:colOff>
                    <xdr:row>23</xdr:row>
                    <xdr:rowOff>361950</xdr:rowOff>
                  </to>
                </anchor>
              </controlPr>
            </control>
          </mc:Choice>
        </mc:AlternateContent>
        <mc:AlternateContent xmlns:mc="http://schemas.openxmlformats.org/markup-compatibility/2006">
          <mc:Choice Requires="x14">
            <control shapeId="37900" r:id="rId14" name="Check Box 12">
              <controlPr defaultSize="0" autoFill="0" autoLine="0" autoPict="0">
                <anchor moveWithCells="1">
                  <from>
                    <xdr:col>18</xdr:col>
                    <xdr:colOff>323850</xdr:colOff>
                    <xdr:row>24</xdr:row>
                    <xdr:rowOff>133350</xdr:rowOff>
                  </from>
                  <to>
                    <xdr:col>18</xdr:col>
                    <xdr:colOff>638175</xdr:colOff>
                    <xdr:row>24</xdr:row>
                    <xdr:rowOff>361950</xdr:rowOff>
                  </to>
                </anchor>
              </controlPr>
            </control>
          </mc:Choice>
        </mc:AlternateContent>
        <mc:AlternateContent xmlns:mc="http://schemas.openxmlformats.org/markup-compatibility/2006">
          <mc:Choice Requires="x14">
            <control shapeId="37901" r:id="rId15" name="Check Box 13">
              <controlPr defaultSize="0" autoFill="0" autoLine="0" autoPict="0">
                <anchor moveWithCells="1">
                  <from>
                    <xdr:col>18</xdr:col>
                    <xdr:colOff>323850</xdr:colOff>
                    <xdr:row>25</xdr:row>
                    <xdr:rowOff>133350</xdr:rowOff>
                  </from>
                  <to>
                    <xdr:col>18</xdr:col>
                    <xdr:colOff>638175</xdr:colOff>
                    <xdr:row>25</xdr:row>
                    <xdr:rowOff>361950</xdr:rowOff>
                  </to>
                </anchor>
              </controlPr>
            </control>
          </mc:Choice>
        </mc:AlternateContent>
        <mc:AlternateContent xmlns:mc="http://schemas.openxmlformats.org/markup-compatibility/2006">
          <mc:Choice Requires="x14">
            <control shapeId="37902" r:id="rId16" name="Check Box 14">
              <controlPr defaultSize="0" autoFill="0" autoLine="0" autoPict="0">
                <anchor moveWithCells="1">
                  <from>
                    <xdr:col>18</xdr:col>
                    <xdr:colOff>323850</xdr:colOff>
                    <xdr:row>26</xdr:row>
                    <xdr:rowOff>133350</xdr:rowOff>
                  </from>
                  <to>
                    <xdr:col>18</xdr:col>
                    <xdr:colOff>638175</xdr:colOff>
                    <xdr:row>26</xdr:row>
                    <xdr:rowOff>361950</xdr:rowOff>
                  </to>
                </anchor>
              </controlPr>
            </control>
          </mc:Choice>
        </mc:AlternateContent>
        <mc:AlternateContent xmlns:mc="http://schemas.openxmlformats.org/markup-compatibility/2006">
          <mc:Choice Requires="x14">
            <control shapeId="37903" r:id="rId17" name="Check Box 15">
              <controlPr defaultSize="0" autoFill="0" autoLine="0" autoPict="0">
                <anchor moveWithCells="1">
                  <from>
                    <xdr:col>18</xdr:col>
                    <xdr:colOff>323850</xdr:colOff>
                    <xdr:row>27</xdr:row>
                    <xdr:rowOff>133350</xdr:rowOff>
                  </from>
                  <to>
                    <xdr:col>18</xdr:col>
                    <xdr:colOff>638175</xdr:colOff>
                    <xdr:row>27</xdr:row>
                    <xdr:rowOff>361950</xdr:rowOff>
                  </to>
                </anchor>
              </controlPr>
            </control>
          </mc:Choice>
        </mc:AlternateContent>
        <mc:AlternateContent xmlns:mc="http://schemas.openxmlformats.org/markup-compatibility/2006">
          <mc:Choice Requires="x14">
            <control shapeId="37904" r:id="rId18" name="Check Box 16">
              <controlPr defaultSize="0" autoFill="0" autoLine="0" autoPict="0">
                <anchor moveWithCells="1">
                  <from>
                    <xdr:col>18</xdr:col>
                    <xdr:colOff>323850</xdr:colOff>
                    <xdr:row>28</xdr:row>
                    <xdr:rowOff>133350</xdr:rowOff>
                  </from>
                  <to>
                    <xdr:col>18</xdr:col>
                    <xdr:colOff>638175</xdr:colOff>
                    <xdr:row>28</xdr:row>
                    <xdr:rowOff>361950</xdr:rowOff>
                  </to>
                </anchor>
              </controlPr>
            </control>
          </mc:Choice>
        </mc:AlternateContent>
        <mc:AlternateContent xmlns:mc="http://schemas.openxmlformats.org/markup-compatibility/2006">
          <mc:Choice Requires="x14">
            <control shapeId="37905" r:id="rId19" name="Check Box 17">
              <controlPr defaultSize="0" autoFill="0" autoLine="0" autoPict="0">
                <anchor moveWithCells="1">
                  <from>
                    <xdr:col>18</xdr:col>
                    <xdr:colOff>323850</xdr:colOff>
                    <xdr:row>29</xdr:row>
                    <xdr:rowOff>133350</xdr:rowOff>
                  </from>
                  <to>
                    <xdr:col>18</xdr:col>
                    <xdr:colOff>638175</xdr:colOff>
                    <xdr:row>29</xdr:row>
                    <xdr:rowOff>361950</xdr:rowOff>
                  </to>
                </anchor>
              </controlPr>
            </control>
          </mc:Choice>
        </mc:AlternateContent>
        <mc:AlternateContent xmlns:mc="http://schemas.openxmlformats.org/markup-compatibility/2006">
          <mc:Choice Requires="x14">
            <control shapeId="37906" r:id="rId20" name="Check Box 18">
              <controlPr defaultSize="0" autoFill="0" autoLine="0" autoPict="0">
                <anchor moveWithCells="1">
                  <from>
                    <xdr:col>18</xdr:col>
                    <xdr:colOff>323850</xdr:colOff>
                    <xdr:row>31</xdr:row>
                    <xdr:rowOff>133350</xdr:rowOff>
                  </from>
                  <to>
                    <xdr:col>18</xdr:col>
                    <xdr:colOff>638175</xdr:colOff>
                    <xdr:row>31</xdr:row>
                    <xdr:rowOff>361950</xdr:rowOff>
                  </to>
                </anchor>
              </controlPr>
            </control>
          </mc:Choice>
        </mc:AlternateContent>
        <mc:AlternateContent xmlns:mc="http://schemas.openxmlformats.org/markup-compatibility/2006">
          <mc:Choice Requires="x14">
            <control shapeId="37907" r:id="rId21" name="Check Box 19">
              <controlPr defaultSize="0" autoFill="0" autoLine="0" autoPict="0">
                <anchor moveWithCells="1">
                  <from>
                    <xdr:col>18</xdr:col>
                    <xdr:colOff>323850</xdr:colOff>
                    <xdr:row>32</xdr:row>
                    <xdr:rowOff>133350</xdr:rowOff>
                  </from>
                  <to>
                    <xdr:col>18</xdr:col>
                    <xdr:colOff>638175</xdr:colOff>
                    <xdr:row>32</xdr:row>
                    <xdr:rowOff>361950</xdr:rowOff>
                  </to>
                </anchor>
              </controlPr>
            </control>
          </mc:Choice>
        </mc:AlternateContent>
        <mc:AlternateContent xmlns:mc="http://schemas.openxmlformats.org/markup-compatibility/2006">
          <mc:Choice Requires="x14">
            <control shapeId="37908" r:id="rId22" name="Check Box 20">
              <controlPr defaultSize="0" autoFill="0" autoLine="0" autoPict="0">
                <anchor moveWithCells="1">
                  <from>
                    <xdr:col>18</xdr:col>
                    <xdr:colOff>323850</xdr:colOff>
                    <xdr:row>33</xdr:row>
                    <xdr:rowOff>133350</xdr:rowOff>
                  </from>
                  <to>
                    <xdr:col>18</xdr:col>
                    <xdr:colOff>638175</xdr:colOff>
                    <xdr:row>33</xdr:row>
                    <xdr:rowOff>361950</xdr:rowOff>
                  </to>
                </anchor>
              </controlPr>
            </control>
          </mc:Choice>
        </mc:AlternateContent>
        <mc:AlternateContent xmlns:mc="http://schemas.openxmlformats.org/markup-compatibility/2006">
          <mc:Choice Requires="x14">
            <control shapeId="37909" r:id="rId23" name="Check Box 21">
              <controlPr defaultSize="0" autoFill="0" autoLine="0" autoPict="0">
                <anchor moveWithCells="1">
                  <from>
                    <xdr:col>18</xdr:col>
                    <xdr:colOff>323850</xdr:colOff>
                    <xdr:row>35</xdr:row>
                    <xdr:rowOff>200025</xdr:rowOff>
                  </from>
                  <to>
                    <xdr:col>18</xdr:col>
                    <xdr:colOff>638175</xdr:colOff>
                    <xdr:row>35</xdr:row>
                    <xdr:rowOff>447675</xdr:rowOff>
                  </to>
                </anchor>
              </controlPr>
            </control>
          </mc:Choice>
        </mc:AlternateContent>
        <mc:AlternateContent xmlns:mc="http://schemas.openxmlformats.org/markup-compatibility/2006">
          <mc:Choice Requires="x14">
            <control shapeId="37910" r:id="rId24" name="Check Box 22">
              <controlPr defaultSize="0" autoFill="0" autoLine="0" autoPict="0">
                <anchor moveWithCells="1">
                  <from>
                    <xdr:col>18</xdr:col>
                    <xdr:colOff>323850</xdr:colOff>
                    <xdr:row>36</xdr:row>
                    <xdr:rowOff>133350</xdr:rowOff>
                  </from>
                  <to>
                    <xdr:col>18</xdr:col>
                    <xdr:colOff>638175</xdr:colOff>
                    <xdr:row>36</xdr:row>
                    <xdr:rowOff>361950</xdr:rowOff>
                  </to>
                </anchor>
              </controlPr>
            </control>
          </mc:Choice>
        </mc:AlternateContent>
        <mc:AlternateContent xmlns:mc="http://schemas.openxmlformats.org/markup-compatibility/2006">
          <mc:Choice Requires="x14">
            <control shapeId="37911" r:id="rId25" name="Check Box 23">
              <controlPr defaultSize="0" autoFill="0" autoLine="0" autoPict="0">
                <anchor moveWithCells="1">
                  <from>
                    <xdr:col>18</xdr:col>
                    <xdr:colOff>323850</xdr:colOff>
                    <xdr:row>43</xdr:row>
                    <xdr:rowOff>133350</xdr:rowOff>
                  </from>
                  <to>
                    <xdr:col>18</xdr:col>
                    <xdr:colOff>638175</xdr:colOff>
                    <xdr:row>43</xdr:row>
                    <xdr:rowOff>361950</xdr:rowOff>
                  </to>
                </anchor>
              </controlPr>
            </control>
          </mc:Choice>
        </mc:AlternateContent>
        <mc:AlternateContent xmlns:mc="http://schemas.openxmlformats.org/markup-compatibility/2006">
          <mc:Choice Requires="x14">
            <control shapeId="37912" r:id="rId26" name="Check Box 24">
              <controlPr defaultSize="0" autoFill="0" autoLine="0" autoPict="0">
                <anchor moveWithCells="1">
                  <from>
                    <xdr:col>18</xdr:col>
                    <xdr:colOff>323850</xdr:colOff>
                    <xdr:row>45</xdr:row>
                    <xdr:rowOff>133350</xdr:rowOff>
                  </from>
                  <to>
                    <xdr:col>18</xdr:col>
                    <xdr:colOff>638175</xdr:colOff>
                    <xdr:row>45</xdr:row>
                    <xdr:rowOff>361950</xdr:rowOff>
                  </to>
                </anchor>
              </controlPr>
            </control>
          </mc:Choice>
        </mc:AlternateContent>
        <mc:AlternateContent xmlns:mc="http://schemas.openxmlformats.org/markup-compatibility/2006">
          <mc:Choice Requires="x14">
            <control shapeId="37913" r:id="rId27" name="Check Box 25">
              <controlPr defaultSize="0" autoFill="0" autoLine="0" autoPict="0">
                <anchor moveWithCells="1">
                  <from>
                    <xdr:col>18</xdr:col>
                    <xdr:colOff>323850</xdr:colOff>
                    <xdr:row>46</xdr:row>
                    <xdr:rowOff>133350</xdr:rowOff>
                  </from>
                  <to>
                    <xdr:col>18</xdr:col>
                    <xdr:colOff>638175</xdr:colOff>
                    <xdr:row>46</xdr:row>
                    <xdr:rowOff>361950</xdr:rowOff>
                  </to>
                </anchor>
              </controlPr>
            </control>
          </mc:Choice>
        </mc:AlternateContent>
        <mc:AlternateContent xmlns:mc="http://schemas.openxmlformats.org/markup-compatibility/2006">
          <mc:Choice Requires="x14">
            <control shapeId="37914" r:id="rId28" name="Check Box 26">
              <controlPr defaultSize="0" autoFill="0" autoLine="0" autoPict="0">
                <anchor moveWithCells="1">
                  <from>
                    <xdr:col>18</xdr:col>
                    <xdr:colOff>323850</xdr:colOff>
                    <xdr:row>47</xdr:row>
                    <xdr:rowOff>133350</xdr:rowOff>
                  </from>
                  <to>
                    <xdr:col>18</xdr:col>
                    <xdr:colOff>638175</xdr:colOff>
                    <xdr:row>47</xdr:row>
                    <xdr:rowOff>361950</xdr:rowOff>
                  </to>
                </anchor>
              </controlPr>
            </control>
          </mc:Choice>
        </mc:AlternateContent>
        <mc:AlternateContent xmlns:mc="http://schemas.openxmlformats.org/markup-compatibility/2006">
          <mc:Choice Requires="x14">
            <control shapeId="37915" r:id="rId29" name="Check Box 27">
              <controlPr defaultSize="0" autoFill="0" autoLine="0" autoPict="0">
                <anchor moveWithCells="1">
                  <from>
                    <xdr:col>18</xdr:col>
                    <xdr:colOff>323850</xdr:colOff>
                    <xdr:row>48</xdr:row>
                    <xdr:rowOff>200025</xdr:rowOff>
                  </from>
                  <to>
                    <xdr:col>18</xdr:col>
                    <xdr:colOff>638175</xdr:colOff>
                    <xdr:row>48</xdr:row>
                    <xdr:rowOff>447675</xdr:rowOff>
                  </to>
                </anchor>
              </controlPr>
            </control>
          </mc:Choice>
        </mc:AlternateContent>
        <mc:AlternateContent xmlns:mc="http://schemas.openxmlformats.org/markup-compatibility/2006">
          <mc:Choice Requires="x14">
            <control shapeId="37916" r:id="rId30" name="Check Box 28">
              <controlPr defaultSize="0" autoFill="0" autoLine="0" autoPict="0">
                <anchor moveWithCells="1">
                  <from>
                    <xdr:col>18</xdr:col>
                    <xdr:colOff>323850</xdr:colOff>
                    <xdr:row>49</xdr:row>
                    <xdr:rowOff>133350</xdr:rowOff>
                  </from>
                  <to>
                    <xdr:col>18</xdr:col>
                    <xdr:colOff>638175</xdr:colOff>
                    <xdr:row>49</xdr:row>
                    <xdr:rowOff>361950</xdr:rowOff>
                  </to>
                </anchor>
              </controlPr>
            </control>
          </mc:Choice>
        </mc:AlternateContent>
        <mc:AlternateContent xmlns:mc="http://schemas.openxmlformats.org/markup-compatibility/2006">
          <mc:Choice Requires="x14">
            <control shapeId="37917" r:id="rId31" name="Check Box 29">
              <controlPr defaultSize="0" autoFill="0" autoLine="0" autoPict="0">
                <anchor moveWithCells="1">
                  <from>
                    <xdr:col>18</xdr:col>
                    <xdr:colOff>323850</xdr:colOff>
                    <xdr:row>51</xdr:row>
                    <xdr:rowOff>133350</xdr:rowOff>
                  </from>
                  <to>
                    <xdr:col>18</xdr:col>
                    <xdr:colOff>638175</xdr:colOff>
                    <xdr:row>51</xdr:row>
                    <xdr:rowOff>361950</xdr:rowOff>
                  </to>
                </anchor>
              </controlPr>
            </control>
          </mc:Choice>
        </mc:AlternateContent>
        <mc:AlternateContent xmlns:mc="http://schemas.openxmlformats.org/markup-compatibility/2006">
          <mc:Choice Requires="x14">
            <control shapeId="37918" r:id="rId32" name="Check Box 30">
              <controlPr defaultSize="0" autoFill="0" autoLine="0" autoPict="0">
                <anchor moveWithCells="1">
                  <from>
                    <xdr:col>18</xdr:col>
                    <xdr:colOff>323850</xdr:colOff>
                    <xdr:row>52</xdr:row>
                    <xdr:rowOff>133350</xdr:rowOff>
                  </from>
                  <to>
                    <xdr:col>18</xdr:col>
                    <xdr:colOff>638175</xdr:colOff>
                    <xdr:row>52</xdr:row>
                    <xdr:rowOff>361950</xdr:rowOff>
                  </to>
                </anchor>
              </controlPr>
            </control>
          </mc:Choice>
        </mc:AlternateContent>
        <mc:AlternateContent xmlns:mc="http://schemas.openxmlformats.org/markup-compatibility/2006">
          <mc:Choice Requires="x14">
            <control shapeId="37919" r:id="rId33" name="Check Box 31">
              <controlPr defaultSize="0" autoFill="0" autoLine="0" autoPict="0">
                <anchor moveWithCells="1">
                  <from>
                    <xdr:col>18</xdr:col>
                    <xdr:colOff>323850</xdr:colOff>
                    <xdr:row>53</xdr:row>
                    <xdr:rowOff>133350</xdr:rowOff>
                  </from>
                  <to>
                    <xdr:col>18</xdr:col>
                    <xdr:colOff>638175</xdr:colOff>
                    <xdr:row>53</xdr:row>
                    <xdr:rowOff>361950</xdr:rowOff>
                  </to>
                </anchor>
              </controlPr>
            </control>
          </mc:Choice>
        </mc:AlternateContent>
        <mc:AlternateContent xmlns:mc="http://schemas.openxmlformats.org/markup-compatibility/2006">
          <mc:Choice Requires="x14">
            <control shapeId="37920" r:id="rId34" name="Check Box 32">
              <controlPr defaultSize="0" autoFill="0" autoLine="0" autoPict="0">
                <anchor moveWithCells="1">
                  <from>
                    <xdr:col>18</xdr:col>
                    <xdr:colOff>323850</xdr:colOff>
                    <xdr:row>55</xdr:row>
                    <xdr:rowOff>133350</xdr:rowOff>
                  </from>
                  <to>
                    <xdr:col>18</xdr:col>
                    <xdr:colOff>638175</xdr:colOff>
                    <xdr:row>55</xdr:row>
                    <xdr:rowOff>361950</xdr:rowOff>
                  </to>
                </anchor>
              </controlPr>
            </control>
          </mc:Choice>
        </mc:AlternateContent>
        <mc:AlternateContent xmlns:mc="http://schemas.openxmlformats.org/markup-compatibility/2006">
          <mc:Choice Requires="x14">
            <control shapeId="37921" r:id="rId35" name="Check Box 33">
              <controlPr defaultSize="0" autoFill="0" autoLine="0" autoPict="0">
                <anchor moveWithCells="1">
                  <from>
                    <xdr:col>18</xdr:col>
                    <xdr:colOff>323850</xdr:colOff>
                    <xdr:row>58</xdr:row>
                    <xdr:rowOff>133350</xdr:rowOff>
                  </from>
                  <to>
                    <xdr:col>18</xdr:col>
                    <xdr:colOff>638175</xdr:colOff>
                    <xdr:row>58</xdr:row>
                    <xdr:rowOff>361950</xdr:rowOff>
                  </to>
                </anchor>
              </controlPr>
            </control>
          </mc:Choice>
        </mc:AlternateContent>
        <mc:AlternateContent xmlns:mc="http://schemas.openxmlformats.org/markup-compatibility/2006">
          <mc:Choice Requires="x14">
            <control shapeId="37922" r:id="rId36" name="Check Box 34">
              <controlPr defaultSize="0" autoFill="0" autoLine="0" autoPict="0">
                <anchor moveWithCells="1">
                  <from>
                    <xdr:col>18</xdr:col>
                    <xdr:colOff>323850</xdr:colOff>
                    <xdr:row>59</xdr:row>
                    <xdr:rowOff>133350</xdr:rowOff>
                  </from>
                  <to>
                    <xdr:col>18</xdr:col>
                    <xdr:colOff>638175</xdr:colOff>
                    <xdr:row>59</xdr:row>
                    <xdr:rowOff>361950</xdr:rowOff>
                  </to>
                </anchor>
              </controlPr>
            </control>
          </mc:Choice>
        </mc:AlternateContent>
        <mc:AlternateContent xmlns:mc="http://schemas.openxmlformats.org/markup-compatibility/2006">
          <mc:Choice Requires="x14">
            <control shapeId="37923" r:id="rId37" name="Check Box 35">
              <controlPr defaultSize="0" autoFill="0" autoLine="0" autoPict="0">
                <anchor moveWithCells="1">
                  <from>
                    <xdr:col>18</xdr:col>
                    <xdr:colOff>323850</xdr:colOff>
                    <xdr:row>66</xdr:row>
                    <xdr:rowOff>247650</xdr:rowOff>
                  </from>
                  <to>
                    <xdr:col>18</xdr:col>
                    <xdr:colOff>638175</xdr:colOff>
                    <xdr:row>66</xdr:row>
                    <xdr:rowOff>476250</xdr:rowOff>
                  </to>
                </anchor>
              </controlPr>
            </control>
          </mc:Choice>
        </mc:AlternateContent>
        <mc:AlternateContent xmlns:mc="http://schemas.openxmlformats.org/markup-compatibility/2006">
          <mc:Choice Requires="x14">
            <control shapeId="37924" r:id="rId38" name="Check Box 36">
              <controlPr defaultSize="0" autoFill="0" autoLine="0" autoPict="0">
                <anchor moveWithCells="1">
                  <from>
                    <xdr:col>18</xdr:col>
                    <xdr:colOff>323850</xdr:colOff>
                    <xdr:row>68</xdr:row>
                    <xdr:rowOff>133350</xdr:rowOff>
                  </from>
                  <to>
                    <xdr:col>18</xdr:col>
                    <xdr:colOff>638175</xdr:colOff>
                    <xdr:row>68</xdr:row>
                    <xdr:rowOff>361950</xdr:rowOff>
                  </to>
                </anchor>
              </controlPr>
            </control>
          </mc:Choice>
        </mc:AlternateContent>
        <mc:AlternateContent xmlns:mc="http://schemas.openxmlformats.org/markup-compatibility/2006">
          <mc:Choice Requires="x14">
            <control shapeId="37925" r:id="rId39" name="Check Box 37">
              <controlPr defaultSize="0" autoFill="0" autoLine="0" autoPict="0">
                <anchor moveWithCells="1">
                  <from>
                    <xdr:col>18</xdr:col>
                    <xdr:colOff>323850</xdr:colOff>
                    <xdr:row>69</xdr:row>
                    <xdr:rowOff>133350</xdr:rowOff>
                  </from>
                  <to>
                    <xdr:col>18</xdr:col>
                    <xdr:colOff>638175</xdr:colOff>
                    <xdr:row>69</xdr:row>
                    <xdr:rowOff>361950</xdr:rowOff>
                  </to>
                </anchor>
              </controlPr>
            </control>
          </mc:Choice>
        </mc:AlternateContent>
        <mc:AlternateContent xmlns:mc="http://schemas.openxmlformats.org/markup-compatibility/2006">
          <mc:Choice Requires="x14">
            <control shapeId="37926" r:id="rId40" name="Check Box 38">
              <controlPr defaultSize="0" autoFill="0" autoLine="0" autoPict="0">
                <anchor moveWithCells="1">
                  <from>
                    <xdr:col>18</xdr:col>
                    <xdr:colOff>323850</xdr:colOff>
                    <xdr:row>70</xdr:row>
                    <xdr:rowOff>133350</xdr:rowOff>
                  </from>
                  <to>
                    <xdr:col>18</xdr:col>
                    <xdr:colOff>638175</xdr:colOff>
                    <xdr:row>70</xdr:row>
                    <xdr:rowOff>361950</xdr:rowOff>
                  </to>
                </anchor>
              </controlPr>
            </control>
          </mc:Choice>
        </mc:AlternateContent>
        <mc:AlternateContent xmlns:mc="http://schemas.openxmlformats.org/markup-compatibility/2006">
          <mc:Choice Requires="x14">
            <control shapeId="37927" r:id="rId41" name="Check Box 39">
              <controlPr defaultSize="0" autoFill="0" autoLine="0" autoPict="0">
                <anchor moveWithCells="1">
                  <from>
                    <xdr:col>18</xdr:col>
                    <xdr:colOff>323850</xdr:colOff>
                    <xdr:row>71</xdr:row>
                    <xdr:rowOff>133350</xdr:rowOff>
                  </from>
                  <to>
                    <xdr:col>18</xdr:col>
                    <xdr:colOff>638175</xdr:colOff>
                    <xdr:row>71</xdr:row>
                    <xdr:rowOff>361950</xdr:rowOff>
                  </to>
                </anchor>
              </controlPr>
            </control>
          </mc:Choice>
        </mc:AlternateContent>
        <mc:AlternateContent xmlns:mc="http://schemas.openxmlformats.org/markup-compatibility/2006">
          <mc:Choice Requires="x14">
            <control shapeId="37928" r:id="rId42" name="Check Box 40">
              <controlPr defaultSize="0" autoFill="0" autoLine="0" autoPict="0">
                <anchor moveWithCells="1">
                  <from>
                    <xdr:col>18</xdr:col>
                    <xdr:colOff>323850</xdr:colOff>
                    <xdr:row>72</xdr:row>
                    <xdr:rowOff>133350</xdr:rowOff>
                  </from>
                  <to>
                    <xdr:col>18</xdr:col>
                    <xdr:colOff>638175</xdr:colOff>
                    <xdr:row>72</xdr:row>
                    <xdr:rowOff>361950</xdr:rowOff>
                  </to>
                </anchor>
              </controlPr>
            </control>
          </mc:Choice>
        </mc:AlternateContent>
        <mc:AlternateContent xmlns:mc="http://schemas.openxmlformats.org/markup-compatibility/2006">
          <mc:Choice Requires="x14">
            <control shapeId="37929" r:id="rId43" name="Check Box 41">
              <controlPr defaultSize="0" autoFill="0" autoLine="0" autoPict="0">
                <anchor moveWithCells="1">
                  <from>
                    <xdr:col>18</xdr:col>
                    <xdr:colOff>323850</xdr:colOff>
                    <xdr:row>73</xdr:row>
                    <xdr:rowOff>133350</xdr:rowOff>
                  </from>
                  <to>
                    <xdr:col>18</xdr:col>
                    <xdr:colOff>638175</xdr:colOff>
                    <xdr:row>73</xdr:row>
                    <xdr:rowOff>361950</xdr:rowOff>
                  </to>
                </anchor>
              </controlPr>
            </control>
          </mc:Choice>
        </mc:AlternateContent>
        <mc:AlternateContent xmlns:mc="http://schemas.openxmlformats.org/markup-compatibility/2006">
          <mc:Choice Requires="x14">
            <control shapeId="37930" r:id="rId44" name="Check Box 42">
              <controlPr defaultSize="0" autoFill="0" autoLine="0" autoPict="0">
                <anchor moveWithCells="1">
                  <from>
                    <xdr:col>18</xdr:col>
                    <xdr:colOff>323850</xdr:colOff>
                    <xdr:row>74</xdr:row>
                    <xdr:rowOff>133350</xdr:rowOff>
                  </from>
                  <to>
                    <xdr:col>18</xdr:col>
                    <xdr:colOff>638175</xdr:colOff>
                    <xdr:row>74</xdr:row>
                    <xdr:rowOff>361950</xdr:rowOff>
                  </to>
                </anchor>
              </controlPr>
            </control>
          </mc:Choice>
        </mc:AlternateContent>
        <mc:AlternateContent xmlns:mc="http://schemas.openxmlformats.org/markup-compatibility/2006">
          <mc:Choice Requires="x14">
            <control shapeId="37931" r:id="rId45" name="Check Box 43">
              <controlPr defaultSize="0" autoFill="0" autoLine="0" autoPict="0">
                <anchor moveWithCells="1">
                  <from>
                    <xdr:col>18</xdr:col>
                    <xdr:colOff>323850</xdr:colOff>
                    <xdr:row>76</xdr:row>
                    <xdr:rowOff>133350</xdr:rowOff>
                  </from>
                  <to>
                    <xdr:col>18</xdr:col>
                    <xdr:colOff>638175</xdr:colOff>
                    <xdr:row>76</xdr:row>
                    <xdr:rowOff>361950</xdr:rowOff>
                  </to>
                </anchor>
              </controlPr>
            </control>
          </mc:Choice>
        </mc:AlternateContent>
        <mc:AlternateContent xmlns:mc="http://schemas.openxmlformats.org/markup-compatibility/2006">
          <mc:Choice Requires="x14">
            <control shapeId="37932" r:id="rId46" name="Check Box 44">
              <controlPr defaultSize="0" autoFill="0" autoLine="0" autoPict="0">
                <anchor moveWithCells="1">
                  <from>
                    <xdr:col>18</xdr:col>
                    <xdr:colOff>323850</xdr:colOff>
                    <xdr:row>77</xdr:row>
                    <xdr:rowOff>228600</xdr:rowOff>
                  </from>
                  <to>
                    <xdr:col>18</xdr:col>
                    <xdr:colOff>638175</xdr:colOff>
                    <xdr:row>77</xdr:row>
                    <xdr:rowOff>457200</xdr:rowOff>
                  </to>
                </anchor>
              </controlPr>
            </control>
          </mc:Choice>
        </mc:AlternateContent>
        <mc:AlternateContent xmlns:mc="http://schemas.openxmlformats.org/markup-compatibility/2006">
          <mc:Choice Requires="x14">
            <control shapeId="37933" r:id="rId47" name="Check Box 45">
              <controlPr defaultSize="0" autoFill="0" autoLine="0" autoPict="0">
                <anchor moveWithCells="1">
                  <from>
                    <xdr:col>18</xdr:col>
                    <xdr:colOff>323850</xdr:colOff>
                    <xdr:row>79</xdr:row>
                    <xdr:rowOff>133350</xdr:rowOff>
                  </from>
                  <to>
                    <xdr:col>18</xdr:col>
                    <xdr:colOff>638175</xdr:colOff>
                    <xdr:row>79</xdr:row>
                    <xdr:rowOff>361950</xdr:rowOff>
                  </to>
                </anchor>
              </controlPr>
            </control>
          </mc:Choice>
        </mc:AlternateContent>
        <mc:AlternateContent xmlns:mc="http://schemas.openxmlformats.org/markup-compatibility/2006">
          <mc:Choice Requires="x14">
            <control shapeId="37934" r:id="rId48" name="Check Box 46">
              <controlPr defaultSize="0" autoFill="0" autoLine="0" autoPict="0">
                <anchor moveWithCells="1">
                  <from>
                    <xdr:col>18</xdr:col>
                    <xdr:colOff>323850</xdr:colOff>
                    <xdr:row>80</xdr:row>
                    <xdr:rowOff>133350</xdr:rowOff>
                  </from>
                  <to>
                    <xdr:col>18</xdr:col>
                    <xdr:colOff>638175</xdr:colOff>
                    <xdr:row>80</xdr:row>
                    <xdr:rowOff>361950</xdr:rowOff>
                  </to>
                </anchor>
              </controlPr>
            </control>
          </mc:Choice>
        </mc:AlternateContent>
        <mc:AlternateContent xmlns:mc="http://schemas.openxmlformats.org/markup-compatibility/2006">
          <mc:Choice Requires="x14">
            <control shapeId="37935" r:id="rId49" name="Check Box 47">
              <controlPr defaultSize="0" autoFill="0" autoLine="0" autoPict="0">
                <anchor moveWithCells="1">
                  <from>
                    <xdr:col>18</xdr:col>
                    <xdr:colOff>323850</xdr:colOff>
                    <xdr:row>81</xdr:row>
                    <xdr:rowOff>133350</xdr:rowOff>
                  </from>
                  <to>
                    <xdr:col>18</xdr:col>
                    <xdr:colOff>638175</xdr:colOff>
                    <xdr:row>81</xdr:row>
                    <xdr:rowOff>361950</xdr:rowOff>
                  </to>
                </anchor>
              </controlPr>
            </control>
          </mc:Choice>
        </mc:AlternateContent>
        <mc:AlternateContent xmlns:mc="http://schemas.openxmlformats.org/markup-compatibility/2006">
          <mc:Choice Requires="x14">
            <control shapeId="37936" r:id="rId50" name="Check Box 48">
              <controlPr defaultSize="0" autoFill="0" autoLine="0" autoPict="0">
                <anchor moveWithCells="1">
                  <from>
                    <xdr:col>18</xdr:col>
                    <xdr:colOff>323850</xdr:colOff>
                    <xdr:row>82</xdr:row>
                    <xdr:rowOff>133350</xdr:rowOff>
                  </from>
                  <to>
                    <xdr:col>18</xdr:col>
                    <xdr:colOff>638175</xdr:colOff>
                    <xdr:row>82</xdr:row>
                    <xdr:rowOff>361950</xdr:rowOff>
                  </to>
                </anchor>
              </controlPr>
            </control>
          </mc:Choice>
        </mc:AlternateContent>
        <mc:AlternateContent xmlns:mc="http://schemas.openxmlformats.org/markup-compatibility/2006">
          <mc:Choice Requires="x14">
            <control shapeId="37937" r:id="rId51" name="Check Box 49">
              <controlPr defaultSize="0" autoFill="0" autoLine="0" autoPict="0">
                <anchor moveWithCells="1">
                  <from>
                    <xdr:col>18</xdr:col>
                    <xdr:colOff>323850</xdr:colOff>
                    <xdr:row>83</xdr:row>
                    <xdr:rowOff>133350</xdr:rowOff>
                  </from>
                  <to>
                    <xdr:col>18</xdr:col>
                    <xdr:colOff>638175</xdr:colOff>
                    <xdr:row>83</xdr:row>
                    <xdr:rowOff>361950</xdr:rowOff>
                  </to>
                </anchor>
              </controlPr>
            </control>
          </mc:Choice>
        </mc:AlternateContent>
        <mc:AlternateContent xmlns:mc="http://schemas.openxmlformats.org/markup-compatibility/2006">
          <mc:Choice Requires="x14">
            <control shapeId="37938" r:id="rId52" name="Check Box 50">
              <controlPr defaultSize="0" autoFill="0" autoLine="0" autoPict="0">
                <anchor moveWithCells="1">
                  <from>
                    <xdr:col>18</xdr:col>
                    <xdr:colOff>323850</xdr:colOff>
                    <xdr:row>84</xdr:row>
                    <xdr:rowOff>133350</xdr:rowOff>
                  </from>
                  <to>
                    <xdr:col>18</xdr:col>
                    <xdr:colOff>638175</xdr:colOff>
                    <xdr:row>84</xdr:row>
                    <xdr:rowOff>361950</xdr:rowOff>
                  </to>
                </anchor>
              </controlPr>
            </control>
          </mc:Choice>
        </mc:AlternateContent>
        <mc:AlternateContent xmlns:mc="http://schemas.openxmlformats.org/markup-compatibility/2006">
          <mc:Choice Requires="x14">
            <control shapeId="37939" r:id="rId53" name="Check Box 51">
              <controlPr defaultSize="0" autoFill="0" autoLine="0" autoPict="0">
                <anchor moveWithCells="1">
                  <from>
                    <xdr:col>18</xdr:col>
                    <xdr:colOff>323850</xdr:colOff>
                    <xdr:row>85</xdr:row>
                    <xdr:rowOff>133350</xdr:rowOff>
                  </from>
                  <to>
                    <xdr:col>18</xdr:col>
                    <xdr:colOff>638175</xdr:colOff>
                    <xdr:row>85</xdr:row>
                    <xdr:rowOff>361950</xdr:rowOff>
                  </to>
                </anchor>
              </controlPr>
            </control>
          </mc:Choice>
        </mc:AlternateContent>
        <mc:AlternateContent xmlns:mc="http://schemas.openxmlformats.org/markup-compatibility/2006">
          <mc:Choice Requires="x14">
            <control shapeId="37940" r:id="rId54" name="Check Box 52">
              <controlPr defaultSize="0" autoFill="0" autoLine="0" autoPict="0">
                <anchor moveWithCells="1">
                  <from>
                    <xdr:col>18</xdr:col>
                    <xdr:colOff>323850</xdr:colOff>
                    <xdr:row>86</xdr:row>
                    <xdr:rowOff>133350</xdr:rowOff>
                  </from>
                  <to>
                    <xdr:col>18</xdr:col>
                    <xdr:colOff>638175</xdr:colOff>
                    <xdr:row>86</xdr:row>
                    <xdr:rowOff>361950</xdr:rowOff>
                  </to>
                </anchor>
              </controlPr>
            </control>
          </mc:Choice>
        </mc:AlternateContent>
        <mc:AlternateContent xmlns:mc="http://schemas.openxmlformats.org/markup-compatibility/2006">
          <mc:Choice Requires="x14">
            <control shapeId="37941" r:id="rId55" name="Check Box 53">
              <controlPr defaultSize="0" autoFill="0" autoLine="0" autoPict="0">
                <anchor moveWithCells="1">
                  <from>
                    <xdr:col>18</xdr:col>
                    <xdr:colOff>323850</xdr:colOff>
                    <xdr:row>87</xdr:row>
                    <xdr:rowOff>133350</xdr:rowOff>
                  </from>
                  <to>
                    <xdr:col>18</xdr:col>
                    <xdr:colOff>638175</xdr:colOff>
                    <xdr:row>87</xdr:row>
                    <xdr:rowOff>361950</xdr:rowOff>
                  </to>
                </anchor>
              </controlPr>
            </control>
          </mc:Choice>
        </mc:AlternateContent>
        <mc:AlternateContent xmlns:mc="http://schemas.openxmlformats.org/markup-compatibility/2006">
          <mc:Choice Requires="x14">
            <control shapeId="37942" r:id="rId56" name="Check Box 54">
              <controlPr defaultSize="0" autoFill="0" autoLine="0" autoPict="0">
                <anchor moveWithCells="1">
                  <from>
                    <xdr:col>18</xdr:col>
                    <xdr:colOff>323850</xdr:colOff>
                    <xdr:row>88</xdr:row>
                    <xdr:rowOff>133350</xdr:rowOff>
                  </from>
                  <to>
                    <xdr:col>18</xdr:col>
                    <xdr:colOff>638175</xdr:colOff>
                    <xdr:row>88</xdr:row>
                    <xdr:rowOff>361950</xdr:rowOff>
                  </to>
                </anchor>
              </controlPr>
            </control>
          </mc:Choice>
        </mc:AlternateContent>
        <mc:AlternateContent xmlns:mc="http://schemas.openxmlformats.org/markup-compatibility/2006">
          <mc:Choice Requires="x14">
            <control shapeId="37943" r:id="rId57" name="Check Box 55">
              <controlPr defaultSize="0" autoFill="0" autoLine="0" autoPict="0">
                <anchor moveWithCells="1">
                  <from>
                    <xdr:col>18</xdr:col>
                    <xdr:colOff>323850</xdr:colOff>
                    <xdr:row>89</xdr:row>
                    <xdr:rowOff>133350</xdr:rowOff>
                  </from>
                  <to>
                    <xdr:col>18</xdr:col>
                    <xdr:colOff>638175</xdr:colOff>
                    <xdr:row>89</xdr:row>
                    <xdr:rowOff>361950</xdr:rowOff>
                  </to>
                </anchor>
              </controlPr>
            </control>
          </mc:Choice>
        </mc:AlternateContent>
        <mc:AlternateContent xmlns:mc="http://schemas.openxmlformats.org/markup-compatibility/2006">
          <mc:Choice Requires="x14">
            <control shapeId="37944" r:id="rId58" name="Check Box 56">
              <controlPr defaultSize="0" autoFill="0" autoLine="0" autoPict="0">
                <anchor moveWithCells="1">
                  <from>
                    <xdr:col>18</xdr:col>
                    <xdr:colOff>323850</xdr:colOff>
                    <xdr:row>96</xdr:row>
                    <xdr:rowOff>133350</xdr:rowOff>
                  </from>
                  <to>
                    <xdr:col>18</xdr:col>
                    <xdr:colOff>638175</xdr:colOff>
                    <xdr:row>96</xdr:row>
                    <xdr:rowOff>361950</xdr:rowOff>
                  </to>
                </anchor>
              </controlPr>
            </control>
          </mc:Choice>
        </mc:AlternateContent>
        <mc:AlternateContent xmlns:mc="http://schemas.openxmlformats.org/markup-compatibility/2006">
          <mc:Choice Requires="x14">
            <control shapeId="37945" r:id="rId59" name="Check Box 57">
              <controlPr defaultSize="0" autoFill="0" autoLine="0" autoPict="0">
                <anchor moveWithCells="1">
                  <from>
                    <xdr:col>18</xdr:col>
                    <xdr:colOff>323850</xdr:colOff>
                    <xdr:row>98</xdr:row>
                    <xdr:rowOff>133350</xdr:rowOff>
                  </from>
                  <to>
                    <xdr:col>18</xdr:col>
                    <xdr:colOff>638175</xdr:colOff>
                    <xdr:row>98</xdr:row>
                    <xdr:rowOff>361950</xdr:rowOff>
                  </to>
                </anchor>
              </controlPr>
            </control>
          </mc:Choice>
        </mc:AlternateContent>
        <mc:AlternateContent xmlns:mc="http://schemas.openxmlformats.org/markup-compatibility/2006">
          <mc:Choice Requires="x14">
            <control shapeId="37946" r:id="rId60" name="Check Box 58">
              <controlPr defaultSize="0" autoFill="0" autoLine="0" autoPict="0">
                <anchor moveWithCells="1">
                  <from>
                    <xdr:col>18</xdr:col>
                    <xdr:colOff>323850</xdr:colOff>
                    <xdr:row>99</xdr:row>
                    <xdr:rowOff>133350</xdr:rowOff>
                  </from>
                  <to>
                    <xdr:col>18</xdr:col>
                    <xdr:colOff>638175</xdr:colOff>
                    <xdr:row>99</xdr:row>
                    <xdr:rowOff>361950</xdr:rowOff>
                  </to>
                </anchor>
              </controlPr>
            </control>
          </mc:Choice>
        </mc:AlternateContent>
        <mc:AlternateContent xmlns:mc="http://schemas.openxmlformats.org/markup-compatibility/2006">
          <mc:Choice Requires="x14">
            <control shapeId="37947" r:id="rId61" name="Check Box 59">
              <controlPr defaultSize="0" autoFill="0" autoLine="0" autoPict="0">
                <anchor moveWithCells="1">
                  <from>
                    <xdr:col>18</xdr:col>
                    <xdr:colOff>323850</xdr:colOff>
                    <xdr:row>101</xdr:row>
                    <xdr:rowOff>133350</xdr:rowOff>
                  </from>
                  <to>
                    <xdr:col>18</xdr:col>
                    <xdr:colOff>638175</xdr:colOff>
                    <xdr:row>101</xdr:row>
                    <xdr:rowOff>361950</xdr:rowOff>
                  </to>
                </anchor>
              </controlPr>
            </control>
          </mc:Choice>
        </mc:AlternateContent>
        <mc:AlternateContent xmlns:mc="http://schemas.openxmlformats.org/markup-compatibility/2006">
          <mc:Choice Requires="x14">
            <control shapeId="37948" r:id="rId62" name="Check Box 60">
              <controlPr defaultSize="0" autoFill="0" autoLine="0" autoPict="0">
                <anchor moveWithCells="1">
                  <from>
                    <xdr:col>18</xdr:col>
                    <xdr:colOff>323850</xdr:colOff>
                    <xdr:row>102</xdr:row>
                    <xdr:rowOff>133350</xdr:rowOff>
                  </from>
                  <to>
                    <xdr:col>18</xdr:col>
                    <xdr:colOff>638175</xdr:colOff>
                    <xdr:row>102</xdr:row>
                    <xdr:rowOff>361950</xdr:rowOff>
                  </to>
                </anchor>
              </controlPr>
            </control>
          </mc:Choice>
        </mc:AlternateContent>
        <mc:AlternateContent xmlns:mc="http://schemas.openxmlformats.org/markup-compatibility/2006">
          <mc:Choice Requires="x14">
            <control shapeId="37949" r:id="rId63" name="Check Box 61">
              <controlPr defaultSize="0" autoFill="0" autoLine="0" autoPict="0">
                <anchor moveWithCells="1">
                  <from>
                    <xdr:col>18</xdr:col>
                    <xdr:colOff>323850</xdr:colOff>
                    <xdr:row>103</xdr:row>
                    <xdr:rowOff>133350</xdr:rowOff>
                  </from>
                  <to>
                    <xdr:col>18</xdr:col>
                    <xdr:colOff>638175</xdr:colOff>
                    <xdr:row>103</xdr:row>
                    <xdr:rowOff>361950</xdr:rowOff>
                  </to>
                </anchor>
              </controlPr>
            </control>
          </mc:Choice>
        </mc:AlternateContent>
        <mc:AlternateContent xmlns:mc="http://schemas.openxmlformats.org/markup-compatibility/2006">
          <mc:Choice Requires="x14">
            <control shapeId="37950" r:id="rId64" name="Check Box 62">
              <controlPr defaultSize="0" autoFill="0" autoLine="0" autoPict="0">
                <anchor moveWithCells="1">
                  <from>
                    <xdr:col>18</xdr:col>
                    <xdr:colOff>323850</xdr:colOff>
                    <xdr:row>104</xdr:row>
                    <xdr:rowOff>133350</xdr:rowOff>
                  </from>
                  <to>
                    <xdr:col>18</xdr:col>
                    <xdr:colOff>638175</xdr:colOff>
                    <xdr:row>104</xdr:row>
                    <xdr:rowOff>361950</xdr:rowOff>
                  </to>
                </anchor>
              </controlPr>
            </control>
          </mc:Choice>
        </mc:AlternateContent>
        <mc:AlternateContent xmlns:mc="http://schemas.openxmlformats.org/markup-compatibility/2006">
          <mc:Choice Requires="x14">
            <control shapeId="37951" r:id="rId65" name="Check Box 63">
              <controlPr defaultSize="0" autoFill="0" autoLine="0" autoPict="0">
                <anchor moveWithCells="1">
                  <from>
                    <xdr:col>18</xdr:col>
                    <xdr:colOff>323850</xdr:colOff>
                    <xdr:row>105</xdr:row>
                    <xdr:rowOff>133350</xdr:rowOff>
                  </from>
                  <to>
                    <xdr:col>18</xdr:col>
                    <xdr:colOff>638175</xdr:colOff>
                    <xdr:row>105</xdr:row>
                    <xdr:rowOff>361950</xdr:rowOff>
                  </to>
                </anchor>
              </controlPr>
            </control>
          </mc:Choice>
        </mc:AlternateContent>
        <mc:AlternateContent xmlns:mc="http://schemas.openxmlformats.org/markup-compatibility/2006">
          <mc:Choice Requires="x14">
            <control shapeId="37952" r:id="rId66" name="Check Box 64">
              <controlPr defaultSize="0" autoFill="0" autoLine="0" autoPict="0">
                <anchor moveWithCells="1">
                  <from>
                    <xdr:col>18</xdr:col>
                    <xdr:colOff>323850</xdr:colOff>
                    <xdr:row>106</xdr:row>
                    <xdr:rowOff>133350</xdr:rowOff>
                  </from>
                  <to>
                    <xdr:col>18</xdr:col>
                    <xdr:colOff>638175</xdr:colOff>
                    <xdr:row>106</xdr:row>
                    <xdr:rowOff>361950</xdr:rowOff>
                  </to>
                </anchor>
              </controlPr>
            </control>
          </mc:Choice>
        </mc:AlternateContent>
        <mc:AlternateContent xmlns:mc="http://schemas.openxmlformats.org/markup-compatibility/2006">
          <mc:Choice Requires="x14">
            <control shapeId="37953" r:id="rId67" name="Check Box 65">
              <controlPr defaultSize="0" autoFill="0" autoLine="0" autoPict="0">
                <anchor moveWithCells="1">
                  <from>
                    <xdr:col>18</xdr:col>
                    <xdr:colOff>323850</xdr:colOff>
                    <xdr:row>108</xdr:row>
                    <xdr:rowOff>133350</xdr:rowOff>
                  </from>
                  <to>
                    <xdr:col>18</xdr:col>
                    <xdr:colOff>638175</xdr:colOff>
                    <xdr:row>108</xdr:row>
                    <xdr:rowOff>361950</xdr:rowOff>
                  </to>
                </anchor>
              </controlPr>
            </control>
          </mc:Choice>
        </mc:AlternateContent>
        <mc:AlternateContent xmlns:mc="http://schemas.openxmlformats.org/markup-compatibility/2006">
          <mc:Choice Requires="x14">
            <control shapeId="37954" r:id="rId68" name="Check Box 66">
              <controlPr defaultSize="0" autoFill="0" autoLine="0" autoPict="0">
                <anchor moveWithCells="1">
                  <from>
                    <xdr:col>18</xdr:col>
                    <xdr:colOff>323850</xdr:colOff>
                    <xdr:row>109</xdr:row>
                    <xdr:rowOff>133350</xdr:rowOff>
                  </from>
                  <to>
                    <xdr:col>18</xdr:col>
                    <xdr:colOff>638175</xdr:colOff>
                    <xdr:row>109</xdr:row>
                    <xdr:rowOff>361950</xdr:rowOff>
                  </to>
                </anchor>
              </controlPr>
            </control>
          </mc:Choice>
        </mc:AlternateContent>
        <mc:AlternateContent xmlns:mc="http://schemas.openxmlformats.org/markup-compatibility/2006">
          <mc:Choice Requires="x14">
            <control shapeId="37955" r:id="rId69" name="Check Box 67">
              <controlPr defaultSize="0" autoFill="0" autoLine="0" autoPict="0">
                <anchor moveWithCells="1">
                  <from>
                    <xdr:col>18</xdr:col>
                    <xdr:colOff>323850</xdr:colOff>
                    <xdr:row>110</xdr:row>
                    <xdr:rowOff>133350</xdr:rowOff>
                  </from>
                  <to>
                    <xdr:col>18</xdr:col>
                    <xdr:colOff>638175</xdr:colOff>
                    <xdr:row>110</xdr:row>
                    <xdr:rowOff>361950</xdr:rowOff>
                  </to>
                </anchor>
              </controlPr>
            </control>
          </mc:Choice>
        </mc:AlternateContent>
        <mc:AlternateContent xmlns:mc="http://schemas.openxmlformats.org/markup-compatibility/2006">
          <mc:Choice Requires="x14">
            <control shapeId="37956" r:id="rId70" name="Check Box 68">
              <controlPr defaultSize="0" autoFill="0" autoLine="0" autoPict="0">
                <anchor moveWithCells="1">
                  <from>
                    <xdr:col>18</xdr:col>
                    <xdr:colOff>323850</xdr:colOff>
                    <xdr:row>111</xdr:row>
                    <xdr:rowOff>133350</xdr:rowOff>
                  </from>
                  <to>
                    <xdr:col>18</xdr:col>
                    <xdr:colOff>638175</xdr:colOff>
                    <xdr:row>111</xdr:row>
                    <xdr:rowOff>361950</xdr:rowOff>
                  </to>
                </anchor>
              </controlPr>
            </control>
          </mc:Choice>
        </mc:AlternateContent>
        <mc:AlternateContent xmlns:mc="http://schemas.openxmlformats.org/markup-compatibility/2006">
          <mc:Choice Requires="x14">
            <control shapeId="37957" r:id="rId71" name="Check Box 69">
              <controlPr defaultSize="0" autoFill="0" autoLine="0" autoPict="0">
                <anchor moveWithCells="1">
                  <from>
                    <xdr:col>18</xdr:col>
                    <xdr:colOff>323850</xdr:colOff>
                    <xdr:row>123</xdr:row>
                    <xdr:rowOff>266700</xdr:rowOff>
                  </from>
                  <to>
                    <xdr:col>18</xdr:col>
                    <xdr:colOff>638175</xdr:colOff>
                    <xdr:row>123</xdr:row>
                    <xdr:rowOff>495300</xdr:rowOff>
                  </to>
                </anchor>
              </controlPr>
            </control>
          </mc:Choice>
        </mc:AlternateContent>
        <mc:AlternateContent xmlns:mc="http://schemas.openxmlformats.org/markup-compatibility/2006">
          <mc:Choice Requires="x14">
            <control shapeId="37958" r:id="rId72" name="Check Box 70">
              <controlPr defaultSize="0" autoFill="0" autoLine="0" autoPict="0">
                <anchor moveWithCells="1">
                  <from>
                    <xdr:col>18</xdr:col>
                    <xdr:colOff>323850</xdr:colOff>
                    <xdr:row>125</xdr:row>
                    <xdr:rowOff>228600</xdr:rowOff>
                  </from>
                  <to>
                    <xdr:col>18</xdr:col>
                    <xdr:colOff>638175</xdr:colOff>
                    <xdr:row>125</xdr:row>
                    <xdr:rowOff>457200</xdr:rowOff>
                  </to>
                </anchor>
              </controlPr>
            </control>
          </mc:Choice>
        </mc:AlternateContent>
        <mc:AlternateContent xmlns:mc="http://schemas.openxmlformats.org/markup-compatibility/2006">
          <mc:Choice Requires="x14">
            <control shapeId="37959" r:id="rId73" name="Check Box 71">
              <controlPr defaultSize="0" autoFill="0" autoLine="0" autoPict="0">
                <anchor moveWithCells="1">
                  <from>
                    <xdr:col>18</xdr:col>
                    <xdr:colOff>323850</xdr:colOff>
                    <xdr:row>126</xdr:row>
                    <xdr:rowOff>228600</xdr:rowOff>
                  </from>
                  <to>
                    <xdr:col>18</xdr:col>
                    <xdr:colOff>638175</xdr:colOff>
                    <xdr:row>126</xdr:row>
                    <xdr:rowOff>457200</xdr:rowOff>
                  </to>
                </anchor>
              </controlPr>
            </control>
          </mc:Choice>
        </mc:AlternateContent>
        <mc:AlternateContent xmlns:mc="http://schemas.openxmlformats.org/markup-compatibility/2006">
          <mc:Choice Requires="x14">
            <control shapeId="37960" r:id="rId74" name="Check Box 72">
              <controlPr defaultSize="0" autoFill="0" autoLine="0" autoPict="0">
                <anchor moveWithCells="1">
                  <from>
                    <xdr:col>18</xdr:col>
                    <xdr:colOff>323850</xdr:colOff>
                    <xdr:row>128</xdr:row>
                    <xdr:rowOff>219075</xdr:rowOff>
                  </from>
                  <to>
                    <xdr:col>18</xdr:col>
                    <xdr:colOff>638175</xdr:colOff>
                    <xdr:row>128</xdr:row>
                    <xdr:rowOff>447675</xdr:rowOff>
                  </to>
                </anchor>
              </controlPr>
            </control>
          </mc:Choice>
        </mc:AlternateContent>
        <mc:AlternateContent xmlns:mc="http://schemas.openxmlformats.org/markup-compatibility/2006">
          <mc:Choice Requires="x14">
            <control shapeId="37961" r:id="rId75" name="Check Box 73">
              <controlPr defaultSize="0" autoFill="0" autoLine="0" autoPict="0">
                <anchor moveWithCells="1">
                  <from>
                    <xdr:col>18</xdr:col>
                    <xdr:colOff>323850</xdr:colOff>
                    <xdr:row>129</xdr:row>
                    <xdr:rowOff>238125</xdr:rowOff>
                  </from>
                  <to>
                    <xdr:col>18</xdr:col>
                    <xdr:colOff>638175</xdr:colOff>
                    <xdr:row>129</xdr:row>
                    <xdr:rowOff>457200</xdr:rowOff>
                  </to>
                </anchor>
              </controlPr>
            </control>
          </mc:Choice>
        </mc:AlternateContent>
        <mc:AlternateContent xmlns:mc="http://schemas.openxmlformats.org/markup-compatibility/2006">
          <mc:Choice Requires="x14">
            <control shapeId="37962" r:id="rId76" name="Check Box 74">
              <controlPr defaultSize="0" autoFill="0" autoLine="0" autoPict="0">
                <anchor moveWithCells="1">
                  <from>
                    <xdr:col>18</xdr:col>
                    <xdr:colOff>323850</xdr:colOff>
                    <xdr:row>131</xdr:row>
                    <xdr:rowOff>238125</xdr:rowOff>
                  </from>
                  <to>
                    <xdr:col>18</xdr:col>
                    <xdr:colOff>638175</xdr:colOff>
                    <xdr:row>131</xdr:row>
                    <xdr:rowOff>457200</xdr:rowOff>
                  </to>
                </anchor>
              </controlPr>
            </control>
          </mc:Choice>
        </mc:AlternateContent>
        <mc:AlternateContent xmlns:mc="http://schemas.openxmlformats.org/markup-compatibility/2006">
          <mc:Choice Requires="x14">
            <control shapeId="37963" r:id="rId77" name="Check Box 75">
              <controlPr defaultSize="0" autoFill="0" autoLine="0" autoPict="0">
                <anchor moveWithCells="1">
                  <from>
                    <xdr:col>18</xdr:col>
                    <xdr:colOff>323850</xdr:colOff>
                    <xdr:row>132</xdr:row>
                    <xdr:rowOff>247650</xdr:rowOff>
                  </from>
                  <to>
                    <xdr:col>18</xdr:col>
                    <xdr:colOff>638175</xdr:colOff>
                    <xdr:row>132</xdr:row>
                    <xdr:rowOff>476250</xdr:rowOff>
                  </to>
                </anchor>
              </controlPr>
            </control>
          </mc:Choice>
        </mc:AlternateContent>
        <mc:AlternateContent xmlns:mc="http://schemas.openxmlformats.org/markup-compatibility/2006">
          <mc:Choice Requires="x14">
            <control shapeId="37964" r:id="rId78" name="Check Box 76">
              <controlPr defaultSize="0" autoFill="0" autoLine="0" autoPict="0">
                <anchor moveWithCells="1">
                  <from>
                    <xdr:col>18</xdr:col>
                    <xdr:colOff>323850</xdr:colOff>
                    <xdr:row>133</xdr:row>
                    <xdr:rowOff>228600</xdr:rowOff>
                  </from>
                  <to>
                    <xdr:col>18</xdr:col>
                    <xdr:colOff>638175</xdr:colOff>
                    <xdr:row>133</xdr:row>
                    <xdr:rowOff>457200</xdr:rowOff>
                  </to>
                </anchor>
              </controlPr>
            </control>
          </mc:Choice>
        </mc:AlternateContent>
        <mc:AlternateContent xmlns:mc="http://schemas.openxmlformats.org/markup-compatibility/2006">
          <mc:Choice Requires="x14">
            <control shapeId="37965" r:id="rId79" name="Check Box 77">
              <controlPr defaultSize="0" autoFill="0" autoLine="0" autoPict="0">
                <anchor moveWithCells="1">
                  <from>
                    <xdr:col>18</xdr:col>
                    <xdr:colOff>323850</xdr:colOff>
                    <xdr:row>134</xdr:row>
                    <xdr:rowOff>228600</xdr:rowOff>
                  </from>
                  <to>
                    <xdr:col>18</xdr:col>
                    <xdr:colOff>638175</xdr:colOff>
                    <xdr:row>134</xdr:row>
                    <xdr:rowOff>457200</xdr:rowOff>
                  </to>
                </anchor>
              </controlPr>
            </control>
          </mc:Choice>
        </mc:AlternateContent>
        <mc:AlternateContent xmlns:mc="http://schemas.openxmlformats.org/markup-compatibility/2006">
          <mc:Choice Requires="x14">
            <control shapeId="37966" r:id="rId80" name="Check Box 78">
              <controlPr defaultSize="0" autoFill="0" autoLine="0" autoPict="0">
                <anchor moveWithCells="1">
                  <from>
                    <xdr:col>18</xdr:col>
                    <xdr:colOff>323850</xdr:colOff>
                    <xdr:row>135</xdr:row>
                    <xdr:rowOff>219075</xdr:rowOff>
                  </from>
                  <to>
                    <xdr:col>18</xdr:col>
                    <xdr:colOff>638175</xdr:colOff>
                    <xdr:row>135</xdr:row>
                    <xdr:rowOff>447675</xdr:rowOff>
                  </to>
                </anchor>
              </controlPr>
            </control>
          </mc:Choice>
        </mc:AlternateContent>
        <mc:AlternateContent xmlns:mc="http://schemas.openxmlformats.org/markup-compatibility/2006">
          <mc:Choice Requires="x14">
            <control shapeId="37967" r:id="rId81" name="Check Box 79">
              <controlPr defaultSize="0" autoFill="0" autoLine="0" autoPict="0">
                <anchor moveWithCells="1">
                  <from>
                    <xdr:col>18</xdr:col>
                    <xdr:colOff>323850</xdr:colOff>
                    <xdr:row>136</xdr:row>
                    <xdr:rowOff>238125</xdr:rowOff>
                  </from>
                  <to>
                    <xdr:col>18</xdr:col>
                    <xdr:colOff>638175</xdr:colOff>
                    <xdr:row>136</xdr:row>
                    <xdr:rowOff>457200</xdr:rowOff>
                  </to>
                </anchor>
              </controlPr>
            </control>
          </mc:Choice>
        </mc:AlternateContent>
        <mc:AlternateContent xmlns:mc="http://schemas.openxmlformats.org/markup-compatibility/2006">
          <mc:Choice Requires="x14">
            <control shapeId="37968" r:id="rId82" name="Check Box 80">
              <controlPr defaultSize="0" autoFill="0" autoLine="0" autoPict="0">
                <anchor moveWithCells="1">
                  <from>
                    <xdr:col>18</xdr:col>
                    <xdr:colOff>323850</xdr:colOff>
                    <xdr:row>137</xdr:row>
                    <xdr:rowOff>238125</xdr:rowOff>
                  </from>
                  <to>
                    <xdr:col>18</xdr:col>
                    <xdr:colOff>638175</xdr:colOff>
                    <xdr:row>137</xdr:row>
                    <xdr:rowOff>457200</xdr:rowOff>
                  </to>
                </anchor>
              </controlPr>
            </control>
          </mc:Choice>
        </mc:AlternateContent>
        <mc:AlternateContent xmlns:mc="http://schemas.openxmlformats.org/markup-compatibility/2006">
          <mc:Choice Requires="x14">
            <control shapeId="37969" r:id="rId83" name="Check Box 81">
              <controlPr defaultSize="0" autoFill="0" autoLine="0" autoPict="0">
                <anchor moveWithCells="1">
                  <from>
                    <xdr:col>18</xdr:col>
                    <xdr:colOff>323850</xdr:colOff>
                    <xdr:row>138</xdr:row>
                    <xdr:rowOff>228600</xdr:rowOff>
                  </from>
                  <to>
                    <xdr:col>18</xdr:col>
                    <xdr:colOff>638175</xdr:colOff>
                    <xdr:row>138</xdr:row>
                    <xdr:rowOff>457200</xdr:rowOff>
                  </to>
                </anchor>
              </controlPr>
            </control>
          </mc:Choice>
        </mc:AlternateContent>
        <mc:AlternateContent xmlns:mc="http://schemas.openxmlformats.org/markup-compatibility/2006">
          <mc:Choice Requires="x14">
            <control shapeId="37970" r:id="rId84" name="Check Box 82">
              <controlPr defaultSize="0" autoFill="0" autoLine="0" autoPict="0">
                <anchor moveWithCells="1">
                  <from>
                    <xdr:col>18</xdr:col>
                    <xdr:colOff>323850</xdr:colOff>
                    <xdr:row>140</xdr:row>
                    <xdr:rowOff>133350</xdr:rowOff>
                  </from>
                  <to>
                    <xdr:col>18</xdr:col>
                    <xdr:colOff>638175</xdr:colOff>
                    <xdr:row>140</xdr:row>
                    <xdr:rowOff>361950</xdr:rowOff>
                  </to>
                </anchor>
              </controlPr>
            </control>
          </mc:Choice>
        </mc:AlternateContent>
        <mc:AlternateContent xmlns:mc="http://schemas.openxmlformats.org/markup-compatibility/2006">
          <mc:Choice Requires="x14">
            <control shapeId="37971" r:id="rId85" name="Check Box 83">
              <controlPr defaultSize="0" autoFill="0" autoLine="0" autoPict="0">
                <anchor moveWithCells="1">
                  <from>
                    <xdr:col>18</xdr:col>
                    <xdr:colOff>323850</xdr:colOff>
                    <xdr:row>141</xdr:row>
                    <xdr:rowOff>133350</xdr:rowOff>
                  </from>
                  <to>
                    <xdr:col>18</xdr:col>
                    <xdr:colOff>638175</xdr:colOff>
                    <xdr:row>141</xdr:row>
                    <xdr:rowOff>361950</xdr:rowOff>
                  </to>
                </anchor>
              </controlPr>
            </control>
          </mc:Choice>
        </mc:AlternateContent>
        <mc:AlternateContent xmlns:mc="http://schemas.openxmlformats.org/markup-compatibility/2006">
          <mc:Choice Requires="x14">
            <control shapeId="37972" r:id="rId86" name="Check Box 84">
              <controlPr defaultSize="0" autoFill="0" autoLine="0" autoPict="0">
                <anchor moveWithCells="1">
                  <from>
                    <xdr:col>18</xdr:col>
                    <xdr:colOff>323850</xdr:colOff>
                    <xdr:row>142</xdr:row>
                    <xdr:rowOff>133350</xdr:rowOff>
                  </from>
                  <to>
                    <xdr:col>18</xdr:col>
                    <xdr:colOff>638175</xdr:colOff>
                    <xdr:row>142</xdr:row>
                    <xdr:rowOff>361950</xdr:rowOff>
                  </to>
                </anchor>
              </controlPr>
            </control>
          </mc:Choice>
        </mc:AlternateContent>
        <mc:AlternateContent xmlns:mc="http://schemas.openxmlformats.org/markup-compatibility/2006">
          <mc:Choice Requires="x14">
            <control shapeId="37973" r:id="rId87" name="Check Box 85">
              <controlPr defaultSize="0" autoFill="0" autoLine="0" autoPict="0">
                <anchor moveWithCells="1">
                  <from>
                    <xdr:col>18</xdr:col>
                    <xdr:colOff>323850</xdr:colOff>
                    <xdr:row>143</xdr:row>
                    <xdr:rowOff>133350</xdr:rowOff>
                  </from>
                  <to>
                    <xdr:col>18</xdr:col>
                    <xdr:colOff>638175</xdr:colOff>
                    <xdr:row>143</xdr:row>
                    <xdr:rowOff>361950</xdr:rowOff>
                  </to>
                </anchor>
              </controlPr>
            </control>
          </mc:Choice>
        </mc:AlternateContent>
        <mc:AlternateContent xmlns:mc="http://schemas.openxmlformats.org/markup-compatibility/2006">
          <mc:Choice Requires="x14">
            <control shapeId="37974" r:id="rId88" name="Check Box 86">
              <controlPr defaultSize="0" autoFill="0" autoLine="0" autoPict="0">
                <anchor moveWithCells="1">
                  <from>
                    <xdr:col>18</xdr:col>
                    <xdr:colOff>323850</xdr:colOff>
                    <xdr:row>144</xdr:row>
                    <xdr:rowOff>133350</xdr:rowOff>
                  </from>
                  <to>
                    <xdr:col>18</xdr:col>
                    <xdr:colOff>638175</xdr:colOff>
                    <xdr:row>144</xdr:row>
                    <xdr:rowOff>361950</xdr:rowOff>
                  </to>
                </anchor>
              </controlPr>
            </control>
          </mc:Choice>
        </mc:AlternateContent>
        <mc:AlternateContent xmlns:mc="http://schemas.openxmlformats.org/markup-compatibility/2006">
          <mc:Choice Requires="x14">
            <control shapeId="37975" r:id="rId89" name="Check Box 87">
              <controlPr defaultSize="0" autoFill="0" autoLine="0" autoPict="0">
                <anchor moveWithCells="1">
                  <from>
                    <xdr:col>18</xdr:col>
                    <xdr:colOff>323850</xdr:colOff>
                    <xdr:row>145</xdr:row>
                    <xdr:rowOff>133350</xdr:rowOff>
                  </from>
                  <to>
                    <xdr:col>18</xdr:col>
                    <xdr:colOff>638175</xdr:colOff>
                    <xdr:row>145</xdr:row>
                    <xdr:rowOff>361950</xdr:rowOff>
                  </to>
                </anchor>
              </controlPr>
            </control>
          </mc:Choice>
        </mc:AlternateContent>
        <mc:AlternateContent xmlns:mc="http://schemas.openxmlformats.org/markup-compatibility/2006">
          <mc:Choice Requires="x14">
            <control shapeId="37976" r:id="rId90" name="Check Box 88">
              <controlPr defaultSize="0" autoFill="0" autoLine="0" autoPict="0">
                <anchor moveWithCells="1">
                  <from>
                    <xdr:col>18</xdr:col>
                    <xdr:colOff>323850</xdr:colOff>
                    <xdr:row>146</xdr:row>
                    <xdr:rowOff>133350</xdr:rowOff>
                  </from>
                  <to>
                    <xdr:col>18</xdr:col>
                    <xdr:colOff>638175</xdr:colOff>
                    <xdr:row>146</xdr:row>
                    <xdr:rowOff>361950</xdr:rowOff>
                  </to>
                </anchor>
              </controlPr>
            </control>
          </mc:Choice>
        </mc:AlternateContent>
        <mc:AlternateContent xmlns:mc="http://schemas.openxmlformats.org/markup-compatibility/2006">
          <mc:Choice Requires="x14">
            <control shapeId="37977" r:id="rId91" name="Check Box 89">
              <controlPr defaultSize="0" autoFill="0" autoLine="0" autoPict="0">
                <anchor moveWithCells="1">
                  <from>
                    <xdr:col>18</xdr:col>
                    <xdr:colOff>323850</xdr:colOff>
                    <xdr:row>147</xdr:row>
                    <xdr:rowOff>133350</xdr:rowOff>
                  </from>
                  <to>
                    <xdr:col>18</xdr:col>
                    <xdr:colOff>638175</xdr:colOff>
                    <xdr:row>147</xdr:row>
                    <xdr:rowOff>361950</xdr:rowOff>
                  </to>
                </anchor>
              </controlPr>
            </control>
          </mc:Choice>
        </mc:AlternateContent>
        <mc:AlternateContent xmlns:mc="http://schemas.openxmlformats.org/markup-compatibility/2006">
          <mc:Choice Requires="x14">
            <control shapeId="37978" r:id="rId92" name="Check Box 90">
              <controlPr defaultSize="0" autoFill="0" autoLine="0" autoPict="0">
                <anchor moveWithCells="1">
                  <from>
                    <xdr:col>18</xdr:col>
                    <xdr:colOff>323850</xdr:colOff>
                    <xdr:row>159</xdr:row>
                    <xdr:rowOff>133350</xdr:rowOff>
                  </from>
                  <to>
                    <xdr:col>18</xdr:col>
                    <xdr:colOff>638175</xdr:colOff>
                    <xdr:row>159</xdr:row>
                    <xdr:rowOff>361950</xdr:rowOff>
                  </to>
                </anchor>
              </controlPr>
            </control>
          </mc:Choice>
        </mc:AlternateContent>
        <mc:AlternateContent xmlns:mc="http://schemas.openxmlformats.org/markup-compatibility/2006">
          <mc:Choice Requires="x14">
            <control shapeId="37979" r:id="rId93" name="Check Box 91">
              <controlPr defaultSize="0" autoFill="0" autoLine="0" autoPict="0">
                <anchor moveWithCells="1">
                  <from>
                    <xdr:col>18</xdr:col>
                    <xdr:colOff>323850</xdr:colOff>
                    <xdr:row>161</xdr:row>
                    <xdr:rowOff>219075</xdr:rowOff>
                  </from>
                  <to>
                    <xdr:col>18</xdr:col>
                    <xdr:colOff>638175</xdr:colOff>
                    <xdr:row>161</xdr:row>
                    <xdr:rowOff>447675</xdr:rowOff>
                  </to>
                </anchor>
              </controlPr>
            </control>
          </mc:Choice>
        </mc:AlternateContent>
        <mc:AlternateContent xmlns:mc="http://schemas.openxmlformats.org/markup-compatibility/2006">
          <mc:Choice Requires="x14">
            <control shapeId="37980" r:id="rId94" name="Check Box 92">
              <controlPr defaultSize="0" autoFill="0" autoLine="0" autoPict="0">
                <anchor moveWithCells="1">
                  <from>
                    <xdr:col>18</xdr:col>
                    <xdr:colOff>323850</xdr:colOff>
                    <xdr:row>162</xdr:row>
                    <xdr:rowOff>133350</xdr:rowOff>
                  </from>
                  <to>
                    <xdr:col>18</xdr:col>
                    <xdr:colOff>638175</xdr:colOff>
                    <xdr:row>162</xdr:row>
                    <xdr:rowOff>361950</xdr:rowOff>
                  </to>
                </anchor>
              </controlPr>
            </control>
          </mc:Choice>
        </mc:AlternateContent>
        <mc:AlternateContent xmlns:mc="http://schemas.openxmlformats.org/markup-compatibility/2006">
          <mc:Choice Requires="x14">
            <control shapeId="37981" r:id="rId95" name="Check Box 93">
              <controlPr defaultSize="0" autoFill="0" autoLine="0" autoPict="0">
                <anchor moveWithCells="1">
                  <from>
                    <xdr:col>18</xdr:col>
                    <xdr:colOff>323850</xdr:colOff>
                    <xdr:row>164</xdr:row>
                    <xdr:rowOff>133350</xdr:rowOff>
                  </from>
                  <to>
                    <xdr:col>18</xdr:col>
                    <xdr:colOff>638175</xdr:colOff>
                    <xdr:row>164</xdr:row>
                    <xdr:rowOff>361950</xdr:rowOff>
                  </to>
                </anchor>
              </controlPr>
            </control>
          </mc:Choice>
        </mc:AlternateContent>
        <mc:AlternateContent xmlns:mc="http://schemas.openxmlformats.org/markup-compatibility/2006">
          <mc:Choice Requires="x14">
            <control shapeId="37982" r:id="rId96" name="Check Box 94">
              <controlPr defaultSize="0" autoFill="0" autoLine="0" autoPict="0">
                <anchor moveWithCells="1">
                  <from>
                    <xdr:col>18</xdr:col>
                    <xdr:colOff>323850</xdr:colOff>
                    <xdr:row>165</xdr:row>
                    <xdr:rowOff>133350</xdr:rowOff>
                  </from>
                  <to>
                    <xdr:col>18</xdr:col>
                    <xdr:colOff>638175</xdr:colOff>
                    <xdr:row>165</xdr:row>
                    <xdr:rowOff>361950</xdr:rowOff>
                  </to>
                </anchor>
              </controlPr>
            </control>
          </mc:Choice>
        </mc:AlternateContent>
        <mc:AlternateContent xmlns:mc="http://schemas.openxmlformats.org/markup-compatibility/2006">
          <mc:Choice Requires="x14">
            <control shapeId="37983" r:id="rId97" name="Check Box 95">
              <controlPr defaultSize="0" autoFill="0" autoLine="0" autoPict="0">
                <anchor moveWithCells="1">
                  <from>
                    <xdr:col>18</xdr:col>
                    <xdr:colOff>323850</xdr:colOff>
                    <xdr:row>167</xdr:row>
                    <xdr:rowOff>247650</xdr:rowOff>
                  </from>
                  <to>
                    <xdr:col>18</xdr:col>
                    <xdr:colOff>638175</xdr:colOff>
                    <xdr:row>167</xdr:row>
                    <xdr:rowOff>476250</xdr:rowOff>
                  </to>
                </anchor>
              </controlPr>
            </control>
          </mc:Choice>
        </mc:AlternateContent>
        <mc:AlternateContent xmlns:mc="http://schemas.openxmlformats.org/markup-compatibility/2006">
          <mc:Choice Requires="x14">
            <control shapeId="37984" r:id="rId98" name="Check Box 96">
              <controlPr defaultSize="0" autoFill="0" autoLine="0" autoPict="0">
                <anchor moveWithCells="1">
                  <from>
                    <xdr:col>18</xdr:col>
                    <xdr:colOff>323850</xdr:colOff>
                    <xdr:row>168</xdr:row>
                    <xdr:rowOff>228600</xdr:rowOff>
                  </from>
                  <to>
                    <xdr:col>18</xdr:col>
                    <xdr:colOff>638175</xdr:colOff>
                    <xdr:row>168</xdr:row>
                    <xdr:rowOff>457200</xdr:rowOff>
                  </to>
                </anchor>
              </controlPr>
            </control>
          </mc:Choice>
        </mc:AlternateContent>
        <mc:AlternateContent xmlns:mc="http://schemas.openxmlformats.org/markup-compatibility/2006">
          <mc:Choice Requires="x14">
            <control shapeId="37985" r:id="rId99" name="Check Box 97">
              <controlPr defaultSize="0" autoFill="0" autoLine="0" autoPict="0">
                <anchor moveWithCells="1">
                  <from>
                    <xdr:col>18</xdr:col>
                    <xdr:colOff>323850</xdr:colOff>
                    <xdr:row>175</xdr:row>
                    <xdr:rowOff>238125</xdr:rowOff>
                  </from>
                  <to>
                    <xdr:col>18</xdr:col>
                    <xdr:colOff>638175</xdr:colOff>
                    <xdr:row>175</xdr:row>
                    <xdr:rowOff>457200</xdr:rowOff>
                  </to>
                </anchor>
              </controlPr>
            </control>
          </mc:Choice>
        </mc:AlternateContent>
        <mc:AlternateContent xmlns:mc="http://schemas.openxmlformats.org/markup-compatibility/2006">
          <mc:Choice Requires="x14">
            <control shapeId="37986" r:id="rId100" name="Check Box 98">
              <controlPr defaultSize="0" autoFill="0" autoLine="0" autoPict="0">
                <anchor moveWithCells="1">
                  <from>
                    <xdr:col>18</xdr:col>
                    <xdr:colOff>323850</xdr:colOff>
                    <xdr:row>177</xdr:row>
                    <xdr:rowOff>133350</xdr:rowOff>
                  </from>
                  <to>
                    <xdr:col>18</xdr:col>
                    <xdr:colOff>638175</xdr:colOff>
                    <xdr:row>177</xdr:row>
                    <xdr:rowOff>361950</xdr:rowOff>
                  </to>
                </anchor>
              </controlPr>
            </control>
          </mc:Choice>
        </mc:AlternateContent>
        <mc:AlternateContent xmlns:mc="http://schemas.openxmlformats.org/markup-compatibility/2006">
          <mc:Choice Requires="x14">
            <control shapeId="37987" r:id="rId101" name="Check Box 99">
              <controlPr defaultSize="0" autoFill="0" autoLine="0" autoPict="0">
                <anchor moveWithCells="1">
                  <from>
                    <xdr:col>18</xdr:col>
                    <xdr:colOff>323850</xdr:colOff>
                    <xdr:row>178</xdr:row>
                    <xdr:rowOff>314325</xdr:rowOff>
                  </from>
                  <to>
                    <xdr:col>18</xdr:col>
                    <xdr:colOff>638175</xdr:colOff>
                    <xdr:row>178</xdr:row>
                    <xdr:rowOff>542925</xdr:rowOff>
                  </to>
                </anchor>
              </controlPr>
            </control>
          </mc:Choice>
        </mc:AlternateContent>
        <mc:AlternateContent xmlns:mc="http://schemas.openxmlformats.org/markup-compatibility/2006">
          <mc:Choice Requires="x14">
            <control shapeId="37988" r:id="rId102" name="Check Box 100">
              <controlPr defaultSize="0" autoFill="0" autoLine="0" autoPict="0">
                <anchor moveWithCells="1">
                  <from>
                    <xdr:col>18</xdr:col>
                    <xdr:colOff>323850</xdr:colOff>
                    <xdr:row>180</xdr:row>
                    <xdr:rowOff>228600</xdr:rowOff>
                  </from>
                  <to>
                    <xdr:col>18</xdr:col>
                    <xdr:colOff>638175</xdr:colOff>
                    <xdr:row>180</xdr:row>
                    <xdr:rowOff>457200</xdr:rowOff>
                  </to>
                </anchor>
              </controlPr>
            </control>
          </mc:Choice>
        </mc:AlternateContent>
        <mc:AlternateContent xmlns:mc="http://schemas.openxmlformats.org/markup-compatibility/2006">
          <mc:Choice Requires="x14">
            <control shapeId="37989" r:id="rId103" name="Check Box 101">
              <controlPr defaultSize="0" autoFill="0" autoLine="0" autoPict="0">
                <anchor moveWithCells="1">
                  <from>
                    <xdr:col>18</xdr:col>
                    <xdr:colOff>323850</xdr:colOff>
                    <xdr:row>182</xdr:row>
                    <xdr:rowOff>219075</xdr:rowOff>
                  </from>
                  <to>
                    <xdr:col>18</xdr:col>
                    <xdr:colOff>638175</xdr:colOff>
                    <xdr:row>182</xdr:row>
                    <xdr:rowOff>447675</xdr:rowOff>
                  </to>
                </anchor>
              </controlPr>
            </control>
          </mc:Choice>
        </mc:AlternateContent>
        <mc:AlternateContent xmlns:mc="http://schemas.openxmlformats.org/markup-compatibility/2006">
          <mc:Choice Requires="x14">
            <control shapeId="37990" r:id="rId104" name="Check Box 102">
              <controlPr defaultSize="0" autoFill="0" autoLine="0" autoPict="0">
                <anchor moveWithCells="1">
                  <from>
                    <xdr:col>18</xdr:col>
                    <xdr:colOff>323850</xdr:colOff>
                    <xdr:row>183</xdr:row>
                    <xdr:rowOff>133350</xdr:rowOff>
                  </from>
                  <to>
                    <xdr:col>18</xdr:col>
                    <xdr:colOff>638175</xdr:colOff>
                    <xdr:row>183</xdr:row>
                    <xdr:rowOff>361950</xdr:rowOff>
                  </to>
                </anchor>
              </controlPr>
            </control>
          </mc:Choice>
        </mc:AlternateContent>
        <mc:AlternateContent xmlns:mc="http://schemas.openxmlformats.org/markup-compatibility/2006">
          <mc:Choice Requires="x14">
            <control shapeId="37991" r:id="rId105" name="Check Box 103">
              <controlPr defaultSize="0" autoFill="0" autoLine="0" autoPict="0">
                <anchor moveWithCells="1">
                  <from>
                    <xdr:col>18</xdr:col>
                    <xdr:colOff>323850</xdr:colOff>
                    <xdr:row>184</xdr:row>
                    <xdr:rowOff>228600</xdr:rowOff>
                  </from>
                  <to>
                    <xdr:col>18</xdr:col>
                    <xdr:colOff>638175</xdr:colOff>
                    <xdr:row>184</xdr:row>
                    <xdr:rowOff>457200</xdr:rowOff>
                  </to>
                </anchor>
              </controlPr>
            </control>
          </mc:Choice>
        </mc:AlternateContent>
        <mc:AlternateContent xmlns:mc="http://schemas.openxmlformats.org/markup-compatibility/2006">
          <mc:Choice Requires="x14">
            <control shapeId="37992" r:id="rId106" name="Check Box 104">
              <controlPr defaultSize="0" autoFill="0" autoLine="0" autoPict="0">
                <anchor moveWithCells="1">
                  <from>
                    <xdr:col>18</xdr:col>
                    <xdr:colOff>323850</xdr:colOff>
                    <xdr:row>185</xdr:row>
                    <xdr:rowOff>238125</xdr:rowOff>
                  </from>
                  <to>
                    <xdr:col>18</xdr:col>
                    <xdr:colOff>638175</xdr:colOff>
                    <xdr:row>185</xdr:row>
                    <xdr:rowOff>457200</xdr:rowOff>
                  </to>
                </anchor>
              </controlPr>
            </control>
          </mc:Choice>
        </mc:AlternateContent>
        <mc:AlternateContent xmlns:mc="http://schemas.openxmlformats.org/markup-compatibility/2006">
          <mc:Choice Requires="x14">
            <control shapeId="37993" r:id="rId107" name="Check Box 105">
              <controlPr defaultSize="0" autoFill="0" autoLine="0" autoPict="0">
                <anchor moveWithCells="1">
                  <from>
                    <xdr:col>18</xdr:col>
                    <xdr:colOff>323850</xdr:colOff>
                    <xdr:row>187</xdr:row>
                    <xdr:rowOff>133350</xdr:rowOff>
                  </from>
                  <to>
                    <xdr:col>18</xdr:col>
                    <xdr:colOff>638175</xdr:colOff>
                    <xdr:row>187</xdr:row>
                    <xdr:rowOff>361950</xdr:rowOff>
                  </to>
                </anchor>
              </controlPr>
            </control>
          </mc:Choice>
        </mc:AlternateContent>
        <mc:AlternateContent xmlns:mc="http://schemas.openxmlformats.org/markup-compatibility/2006">
          <mc:Choice Requires="x14">
            <control shapeId="37994" r:id="rId108" name="Check Box 106">
              <controlPr defaultSize="0" autoFill="0" autoLine="0" autoPict="0">
                <anchor moveWithCells="1">
                  <from>
                    <xdr:col>18</xdr:col>
                    <xdr:colOff>323850</xdr:colOff>
                    <xdr:row>188</xdr:row>
                    <xdr:rowOff>200025</xdr:rowOff>
                  </from>
                  <to>
                    <xdr:col>18</xdr:col>
                    <xdr:colOff>638175</xdr:colOff>
                    <xdr:row>188</xdr:row>
                    <xdr:rowOff>447675</xdr:rowOff>
                  </to>
                </anchor>
              </controlPr>
            </control>
          </mc:Choice>
        </mc:AlternateContent>
        <mc:AlternateContent xmlns:mc="http://schemas.openxmlformats.org/markup-compatibility/2006">
          <mc:Choice Requires="x14">
            <control shapeId="37995" r:id="rId109" name="Check Box 107">
              <controlPr defaultSize="0" autoFill="0" autoLine="0" autoPict="0">
                <anchor moveWithCells="1">
                  <from>
                    <xdr:col>18</xdr:col>
                    <xdr:colOff>323850</xdr:colOff>
                    <xdr:row>189</xdr:row>
                    <xdr:rowOff>200025</xdr:rowOff>
                  </from>
                  <to>
                    <xdr:col>18</xdr:col>
                    <xdr:colOff>638175</xdr:colOff>
                    <xdr:row>189</xdr:row>
                    <xdr:rowOff>447675</xdr:rowOff>
                  </to>
                </anchor>
              </controlPr>
            </control>
          </mc:Choice>
        </mc:AlternateContent>
        <mc:AlternateContent xmlns:mc="http://schemas.openxmlformats.org/markup-compatibility/2006">
          <mc:Choice Requires="x14">
            <control shapeId="37996" r:id="rId110" name="Check Box 108">
              <controlPr defaultSize="0" autoFill="0" autoLine="0" autoPict="0">
                <anchor moveWithCells="1">
                  <from>
                    <xdr:col>18</xdr:col>
                    <xdr:colOff>323850</xdr:colOff>
                    <xdr:row>201</xdr:row>
                    <xdr:rowOff>238125</xdr:rowOff>
                  </from>
                  <to>
                    <xdr:col>18</xdr:col>
                    <xdr:colOff>638175</xdr:colOff>
                    <xdr:row>201</xdr:row>
                    <xdr:rowOff>457200</xdr:rowOff>
                  </to>
                </anchor>
              </controlPr>
            </control>
          </mc:Choice>
        </mc:AlternateContent>
        <mc:AlternateContent xmlns:mc="http://schemas.openxmlformats.org/markup-compatibility/2006">
          <mc:Choice Requires="x14">
            <control shapeId="37997" r:id="rId111" name="Check Box 109">
              <controlPr defaultSize="0" autoFill="0" autoLine="0" autoPict="0">
                <anchor moveWithCells="1">
                  <from>
                    <xdr:col>18</xdr:col>
                    <xdr:colOff>323850</xdr:colOff>
                    <xdr:row>203</xdr:row>
                    <xdr:rowOff>133350</xdr:rowOff>
                  </from>
                  <to>
                    <xdr:col>18</xdr:col>
                    <xdr:colOff>638175</xdr:colOff>
                    <xdr:row>203</xdr:row>
                    <xdr:rowOff>361950</xdr:rowOff>
                  </to>
                </anchor>
              </controlPr>
            </control>
          </mc:Choice>
        </mc:AlternateContent>
        <mc:AlternateContent xmlns:mc="http://schemas.openxmlformats.org/markup-compatibility/2006">
          <mc:Choice Requires="x14">
            <control shapeId="37998" r:id="rId112" name="Check Box 110">
              <controlPr defaultSize="0" autoFill="0" autoLine="0" autoPict="0">
                <anchor moveWithCells="1">
                  <from>
                    <xdr:col>18</xdr:col>
                    <xdr:colOff>323850</xdr:colOff>
                    <xdr:row>204</xdr:row>
                    <xdr:rowOff>133350</xdr:rowOff>
                  </from>
                  <to>
                    <xdr:col>18</xdr:col>
                    <xdr:colOff>638175</xdr:colOff>
                    <xdr:row>204</xdr:row>
                    <xdr:rowOff>361950</xdr:rowOff>
                  </to>
                </anchor>
              </controlPr>
            </control>
          </mc:Choice>
        </mc:AlternateContent>
        <mc:AlternateContent xmlns:mc="http://schemas.openxmlformats.org/markup-compatibility/2006">
          <mc:Choice Requires="x14">
            <control shapeId="37999" r:id="rId113" name="Check Box 111">
              <controlPr defaultSize="0" autoFill="0" autoLine="0" autoPict="0">
                <anchor moveWithCells="1">
                  <from>
                    <xdr:col>18</xdr:col>
                    <xdr:colOff>323850</xdr:colOff>
                    <xdr:row>206</xdr:row>
                    <xdr:rowOff>266700</xdr:rowOff>
                  </from>
                  <to>
                    <xdr:col>18</xdr:col>
                    <xdr:colOff>638175</xdr:colOff>
                    <xdr:row>206</xdr:row>
                    <xdr:rowOff>495300</xdr:rowOff>
                  </to>
                </anchor>
              </controlPr>
            </control>
          </mc:Choice>
        </mc:AlternateContent>
        <mc:AlternateContent xmlns:mc="http://schemas.openxmlformats.org/markup-compatibility/2006">
          <mc:Choice Requires="x14">
            <control shapeId="38000" r:id="rId114" name="Check Box 112">
              <controlPr defaultSize="0" autoFill="0" autoLine="0" autoPict="0">
                <anchor moveWithCells="1">
                  <from>
                    <xdr:col>18</xdr:col>
                    <xdr:colOff>323850</xdr:colOff>
                    <xdr:row>207</xdr:row>
                    <xdr:rowOff>133350</xdr:rowOff>
                  </from>
                  <to>
                    <xdr:col>18</xdr:col>
                    <xdr:colOff>638175</xdr:colOff>
                    <xdr:row>207</xdr:row>
                    <xdr:rowOff>361950</xdr:rowOff>
                  </to>
                </anchor>
              </controlPr>
            </control>
          </mc:Choice>
        </mc:AlternateContent>
        <mc:AlternateContent xmlns:mc="http://schemas.openxmlformats.org/markup-compatibility/2006">
          <mc:Choice Requires="x14">
            <control shapeId="38001" r:id="rId115" name="Check Box 113">
              <controlPr defaultSize="0" autoFill="0" autoLine="0" autoPict="0">
                <anchor moveWithCells="1">
                  <from>
                    <xdr:col>18</xdr:col>
                    <xdr:colOff>323850</xdr:colOff>
                    <xdr:row>208</xdr:row>
                    <xdr:rowOff>133350</xdr:rowOff>
                  </from>
                  <to>
                    <xdr:col>18</xdr:col>
                    <xdr:colOff>638175</xdr:colOff>
                    <xdr:row>208</xdr:row>
                    <xdr:rowOff>361950</xdr:rowOff>
                  </to>
                </anchor>
              </controlPr>
            </control>
          </mc:Choice>
        </mc:AlternateContent>
        <mc:AlternateContent xmlns:mc="http://schemas.openxmlformats.org/markup-compatibility/2006">
          <mc:Choice Requires="x14">
            <control shapeId="38002" r:id="rId116" name="Check Box 114">
              <controlPr defaultSize="0" autoFill="0" autoLine="0" autoPict="0">
                <anchor moveWithCells="1">
                  <from>
                    <xdr:col>18</xdr:col>
                    <xdr:colOff>323850</xdr:colOff>
                    <xdr:row>209</xdr:row>
                    <xdr:rowOff>295275</xdr:rowOff>
                  </from>
                  <to>
                    <xdr:col>18</xdr:col>
                    <xdr:colOff>638175</xdr:colOff>
                    <xdr:row>209</xdr:row>
                    <xdr:rowOff>542925</xdr:rowOff>
                  </to>
                </anchor>
              </controlPr>
            </control>
          </mc:Choice>
        </mc:AlternateContent>
        <mc:AlternateContent xmlns:mc="http://schemas.openxmlformats.org/markup-compatibility/2006">
          <mc:Choice Requires="x14">
            <control shapeId="38003" r:id="rId117" name="Check Box 115">
              <controlPr defaultSize="0" autoFill="0" autoLine="0" autoPict="0">
                <anchor moveWithCells="1">
                  <from>
                    <xdr:col>18</xdr:col>
                    <xdr:colOff>323850</xdr:colOff>
                    <xdr:row>210</xdr:row>
                    <xdr:rowOff>247650</xdr:rowOff>
                  </from>
                  <to>
                    <xdr:col>18</xdr:col>
                    <xdr:colOff>638175</xdr:colOff>
                    <xdr:row>210</xdr:row>
                    <xdr:rowOff>476250</xdr:rowOff>
                  </to>
                </anchor>
              </controlPr>
            </control>
          </mc:Choice>
        </mc:AlternateContent>
        <mc:AlternateContent xmlns:mc="http://schemas.openxmlformats.org/markup-compatibility/2006">
          <mc:Choice Requires="x14">
            <control shapeId="38004" r:id="rId118" name="Check Box 116">
              <controlPr defaultSize="0" autoFill="0" autoLine="0" autoPict="0">
                <anchor moveWithCells="1">
                  <from>
                    <xdr:col>18</xdr:col>
                    <xdr:colOff>323850</xdr:colOff>
                    <xdr:row>211</xdr:row>
                    <xdr:rowOff>238125</xdr:rowOff>
                  </from>
                  <to>
                    <xdr:col>18</xdr:col>
                    <xdr:colOff>638175</xdr:colOff>
                    <xdr:row>211</xdr:row>
                    <xdr:rowOff>457200</xdr:rowOff>
                  </to>
                </anchor>
              </controlPr>
            </control>
          </mc:Choice>
        </mc:AlternateContent>
        <mc:AlternateContent xmlns:mc="http://schemas.openxmlformats.org/markup-compatibility/2006">
          <mc:Choice Requires="x14">
            <control shapeId="38005" r:id="rId119" name="Check Box 117">
              <controlPr defaultSize="0" autoFill="0" autoLine="0" autoPict="0">
                <anchor moveWithCells="1">
                  <from>
                    <xdr:col>18</xdr:col>
                    <xdr:colOff>323850</xdr:colOff>
                    <xdr:row>213</xdr:row>
                    <xdr:rowOff>238125</xdr:rowOff>
                  </from>
                  <to>
                    <xdr:col>18</xdr:col>
                    <xdr:colOff>638175</xdr:colOff>
                    <xdr:row>213</xdr:row>
                    <xdr:rowOff>457200</xdr:rowOff>
                  </to>
                </anchor>
              </controlPr>
            </control>
          </mc:Choice>
        </mc:AlternateContent>
        <mc:AlternateContent xmlns:mc="http://schemas.openxmlformats.org/markup-compatibility/2006">
          <mc:Choice Requires="x14">
            <control shapeId="38006" r:id="rId120" name="Check Box 118">
              <controlPr defaultSize="0" autoFill="0" autoLine="0" autoPict="0">
                <anchor moveWithCells="1">
                  <from>
                    <xdr:col>18</xdr:col>
                    <xdr:colOff>323850</xdr:colOff>
                    <xdr:row>214</xdr:row>
                    <xdr:rowOff>142875</xdr:rowOff>
                  </from>
                  <to>
                    <xdr:col>18</xdr:col>
                    <xdr:colOff>638175</xdr:colOff>
                    <xdr:row>214</xdr:row>
                    <xdr:rowOff>361950</xdr:rowOff>
                  </to>
                </anchor>
              </controlPr>
            </control>
          </mc:Choice>
        </mc:AlternateContent>
        <mc:AlternateContent xmlns:mc="http://schemas.openxmlformats.org/markup-compatibility/2006">
          <mc:Choice Requires="x14">
            <control shapeId="38007" r:id="rId121" name="Check Box 119">
              <controlPr defaultSize="0" autoFill="0" autoLine="0" autoPict="0">
                <anchor moveWithCells="1">
                  <from>
                    <xdr:col>18</xdr:col>
                    <xdr:colOff>323850</xdr:colOff>
                    <xdr:row>221</xdr:row>
                    <xdr:rowOff>219075</xdr:rowOff>
                  </from>
                  <to>
                    <xdr:col>18</xdr:col>
                    <xdr:colOff>638175</xdr:colOff>
                    <xdr:row>221</xdr:row>
                    <xdr:rowOff>447675</xdr:rowOff>
                  </to>
                </anchor>
              </controlPr>
            </control>
          </mc:Choice>
        </mc:AlternateContent>
        <mc:AlternateContent xmlns:mc="http://schemas.openxmlformats.org/markup-compatibility/2006">
          <mc:Choice Requires="x14">
            <control shapeId="38008" r:id="rId122" name="Check Box 120">
              <controlPr defaultSize="0" autoFill="0" autoLine="0" autoPict="0">
                <anchor moveWithCells="1">
                  <from>
                    <xdr:col>18</xdr:col>
                    <xdr:colOff>323850</xdr:colOff>
                    <xdr:row>222</xdr:row>
                    <xdr:rowOff>285750</xdr:rowOff>
                  </from>
                  <to>
                    <xdr:col>18</xdr:col>
                    <xdr:colOff>638175</xdr:colOff>
                    <xdr:row>222</xdr:row>
                    <xdr:rowOff>504825</xdr:rowOff>
                  </to>
                </anchor>
              </controlPr>
            </control>
          </mc:Choice>
        </mc:AlternateContent>
        <mc:AlternateContent xmlns:mc="http://schemas.openxmlformats.org/markup-compatibility/2006">
          <mc:Choice Requires="x14">
            <control shapeId="38009" r:id="rId123" name="Check Box 121">
              <controlPr defaultSize="0" autoFill="0" autoLine="0" autoPict="0">
                <anchor moveWithCells="1">
                  <from>
                    <xdr:col>18</xdr:col>
                    <xdr:colOff>323850</xdr:colOff>
                    <xdr:row>224</xdr:row>
                    <xdr:rowOff>133350</xdr:rowOff>
                  </from>
                  <to>
                    <xdr:col>18</xdr:col>
                    <xdr:colOff>638175</xdr:colOff>
                    <xdr:row>224</xdr:row>
                    <xdr:rowOff>361950</xdr:rowOff>
                  </to>
                </anchor>
              </controlPr>
            </control>
          </mc:Choice>
        </mc:AlternateContent>
        <mc:AlternateContent xmlns:mc="http://schemas.openxmlformats.org/markup-compatibility/2006">
          <mc:Choice Requires="x14">
            <control shapeId="38010" r:id="rId124" name="Check Box 122">
              <controlPr defaultSize="0" autoFill="0" autoLine="0" autoPict="0">
                <anchor moveWithCells="1">
                  <from>
                    <xdr:col>18</xdr:col>
                    <xdr:colOff>323850</xdr:colOff>
                    <xdr:row>225</xdr:row>
                    <xdr:rowOff>133350</xdr:rowOff>
                  </from>
                  <to>
                    <xdr:col>18</xdr:col>
                    <xdr:colOff>638175</xdr:colOff>
                    <xdr:row>225</xdr:row>
                    <xdr:rowOff>361950</xdr:rowOff>
                  </to>
                </anchor>
              </controlPr>
            </control>
          </mc:Choice>
        </mc:AlternateContent>
        <mc:AlternateContent xmlns:mc="http://schemas.openxmlformats.org/markup-compatibility/2006">
          <mc:Choice Requires="x14">
            <control shapeId="38011" r:id="rId125" name="Check Box 123">
              <controlPr defaultSize="0" autoFill="0" autoLine="0" autoPict="0">
                <anchor moveWithCells="1">
                  <from>
                    <xdr:col>18</xdr:col>
                    <xdr:colOff>323850</xdr:colOff>
                    <xdr:row>226</xdr:row>
                    <xdr:rowOff>133350</xdr:rowOff>
                  </from>
                  <to>
                    <xdr:col>18</xdr:col>
                    <xdr:colOff>638175</xdr:colOff>
                    <xdr:row>226</xdr:row>
                    <xdr:rowOff>361950</xdr:rowOff>
                  </to>
                </anchor>
              </controlPr>
            </control>
          </mc:Choice>
        </mc:AlternateContent>
        <mc:AlternateContent xmlns:mc="http://schemas.openxmlformats.org/markup-compatibility/2006">
          <mc:Choice Requires="x14">
            <control shapeId="38012" r:id="rId126" name="Check Box 124">
              <controlPr defaultSize="0" autoFill="0" autoLine="0" autoPict="0">
                <anchor moveWithCells="1">
                  <from>
                    <xdr:col>18</xdr:col>
                    <xdr:colOff>323850</xdr:colOff>
                    <xdr:row>227</xdr:row>
                    <xdr:rowOff>133350</xdr:rowOff>
                  </from>
                  <to>
                    <xdr:col>18</xdr:col>
                    <xdr:colOff>638175</xdr:colOff>
                    <xdr:row>227</xdr:row>
                    <xdr:rowOff>361950</xdr:rowOff>
                  </to>
                </anchor>
              </controlPr>
            </control>
          </mc:Choice>
        </mc:AlternateContent>
        <mc:AlternateContent xmlns:mc="http://schemas.openxmlformats.org/markup-compatibility/2006">
          <mc:Choice Requires="x14">
            <control shapeId="38013" r:id="rId127" name="Check Box 125">
              <controlPr defaultSize="0" autoFill="0" autoLine="0" autoPict="0">
                <anchor moveWithCells="1">
                  <from>
                    <xdr:col>18</xdr:col>
                    <xdr:colOff>323850</xdr:colOff>
                    <xdr:row>229</xdr:row>
                    <xdr:rowOff>190500</xdr:rowOff>
                  </from>
                  <to>
                    <xdr:col>18</xdr:col>
                    <xdr:colOff>638175</xdr:colOff>
                    <xdr:row>229</xdr:row>
                    <xdr:rowOff>409575</xdr:rowOff>
                  </to>
                </anchor>
              </controlPr>
            </control>
          </mc:Choice>
        </mc:AlternateContent>
        <mc:AlternateContent xmlns:mc="http://schemas.openxmlformats.org/markup-compatibility/2006">
          <mc:Choice Requires="x14">
            <control shapeId="38014" r:id="rId128" name="Check Box 126">
              <controlPr defaultSize="0" autoFill="0" autoLine="0" autoPict="0">
                <anchor moveWithCells="1">
                  <from>
                    <xdr:col>18</xdr:col>
                    <xdr:colOff>323850</xdr:colOff>
                    <xdr:row>232</xdr:row>
                    <xdr:rowOff>190500</xdr:rowOff>
                  </from>
                  <to>
                    <xdr:col>18</xdr:col>
                    <xdr:colOff>638175</xdr:colOff>
                    <xdr:row>232</xdr:row>
                    <xdr:rowOff>409575</xdr:rowOff>
                  </to>
                </anchor>
              </controlPr>
            </control>
          </mc:Choice>
        </mc:AlternateContent>
        <mc:AlternateContent xmlns:mc="http://schemas.openxmlformats.org/markup-compatibility/2006">
          <mc:Choice Requires="x14">
            <control shapeId="38015" r:id="rId129" name="Check Box 127">
              <controlPr defaultSize="0" autoFill="0" autoLine="0" autoPict="0">
                <anchor moveWithCells="1">
                  <from>
                    <xdr:col>18</xdr:col>
                    <xdr:colOff>323850</xdr:colOff>
                    <xdr:row>233</xdr:row>
                    <xdr:rowOff>285750</xdr:rowOff>
                  </from>
                  <to>
                    <xdr:col>18</xdr:col>
                    <xdr:colOff>638175</xdr:colOff>
                    <xdr:row>233</xdr:row>
                    <xdr:rowOff>504825</xdr:rowOff>
                  </to>
                </anchor>
              </controlPr>
            </control>
          </mc:Choice>
        </mc:AlternateContent>
        <mc:AlternateContent xmlns:mc="http://schemas.openxmlformats.org/markup-compatibility/2006">
          <mc:Choice Requires="x14">
            <control shapeId="38016" r:id="rId130" name="Check Box 128">
              <controlPr defaultSize="0" autoFill="0" autoLine="0" autoPict="0">
                <anchor moveWithCells="1">
                  <from>
                    <xdr:col>18</xdr:col>
                    <xdr:colOff>323850</xdr:colOff>
                    <xdr:row>234</xdr:row>
                    <xdr:rowOff>295275</xdr:rowOff>
                  </from>
                  <to>
                    <xdr:col>18</xdr:col>
                    <xdr:colOff>638175</xdr:colOff>
                    <xdr:row>234</xdr:row>
                    <xdr:rowOff>542925</xdr:rowOff>
                  </to>
                </anchor>
              </controlPr>
            </control>
          </mc:Choice>
        </mc:AlternateContent>
        <mc:AlternateContent xmlns:mc="http://schemas.openxmlformats.org/markup-compatibility/2006">
          <mc:Choice Requires="x14">
            <control shapeId="38017" r:id="rId131" name="Check Box 129">
              <controlPr defaultSize="0" autoFill="0" autoLine="0" autoPict="0">
                <anchor moveWithCells="1">
                  <from>
                    <xdr:col>18</xdr:col>
                    <xdr:colOff>323850</xdr:colOff>
                    <xdr:row>235</xdr:row>
                    <xdr:rowOff>200025</xdr:rowOff>
                  </from>
                  <to>
                    <xdr:col>18</xdr:col>
                    <xdr:colOff>638175</xdr:colOff>
                    <xdr:row>235</xdr:row>
                    <xdr:rowOff>447675</xdr:rowOff>
                  </to>
                </anchor>
              </controlPr>
            </control>
          </mc:Choice>
        </mc:AlternateContent>
        <mc:AlternateContent xmlns:mc="http://schemas.openxmlformats.org/markup-compatibility/2006">
          <mc:Choice Requires="x14">
            <control shapeId="38018" r:id="rId132" name="Check Box 130">
              <controlPr defaultSize="0" autoFill="0" autoLine="0" autoPict="0">
                <anchor moveWithCells="1">
                  <from>
                    <xdr:col>18</xdr:col>
                    <xdr:colOff>323850</xdr:colOff>
                    <xdr:row>236</xdr:row>
                    <xdr:rowOff>333375</xdr:rowOff>
                  </from>
                  <to>
                    <xdr:col>18</xdr:col>
                    <xdr:colOff>638175</xdr:colOff>
                    <xdr:row>236</xdr:row>
                    <xdr:rowOff>552450</xdr:rowOff>
                  </to>
                </anchor>
              </controlPr>
            </control>
          </mc:Choice>
        </mc:AlternateContent>
        <mc:AlternateContent xmlns:mc="http://schemas.openxmlformats.org/markup-compatibility/2006">
          <mc:Choice Requires="x14">
            <control shapeId="38019" r:id="rId133" name="Check Box 131">
              <controlPr defaultSize="0" autoFill="0" autoLine="0" autoPict="0">
                <anchor moveWithCells="1">
                  <from>
                    <xdr:col>18</xdr:col>
                    <xdr:colOff>323850</xdr:colOff>
                    <xdr:row>238</xdr:row>
                    <xdr:rowOff>133350</xdr:rowOff>
                  </from>
                  <to>
                    <xdr:col>18</xdr:col>
                    <xdr:colOff>638175</xdr:colOff>
                    <xdr:row>238</xdr:row>
                    <xdr:rowOff>361950</xdr:rowOff>
                  </to>
                </anchor>
              </controlPr>
            </control>
          </mc:Choice>
        </mc:AlternateContent>
        <mc:AlternateContent xmlns:mc="http://schemas.openxmlformats.org/markup-compatibility/2006">
          <mc:Choice Requires="x14">
            <control shapeId="38020" r:id="rId134" name="Check Box 132">
              <controlPr defaultSize="0" autoFill="0" autoLine="0" autoPict="0">
                <anchor moveWithCells="1">
                  <from>
                    <xdr:col>18</xdr:col>
                    <xdr:colOff>323850</xdr:colOff>
                    <xdr:row>239</xdr:row>
                    <xdr:rowOff>133350</xdr:rowOff>
                  </from>
                  <to>
                    <xdr:col>18</xdr:col>
                    <xdr:colOff>638175</xdr:colOff>
                    <xdr:row>239</xdr:row>
                    <xdr:rowOff>361950</xdr:rowOff>
                  </to>
                </anchor>
              </controlPr>
            </control>
          </mc:Choice>
        </mc:AlternateContent>
        <mc:AlternateContent xmlns:mc="http://schemas.openxmlformats.org/markup-compatibility/2006">
          <mc:Choice Requires="x14">
            <control shapeId="38021" r:id="rId135" name="Check Box 133">
              <controlPr defaultSize="0" autoFill="0" autoLine="0" autoPict="0">
                <anchor moveWithCells="1">
                  <from>
                    <xdr:col>18</xdr:col>
                    <xdr:colOff>323850</xdr:colOff>
                    <xdr:row>240</xdr:row>
                    <xdr:rowOff>133350</xdr:rowOff>
                  </from>
                  <to>
                    <xdr:col>18</xdr:col>
                    <xdr:colOff>638175</xdr:colOff>
                    <xdr:row>240</xdr:row>
                    <xdr:rowOff>361950</xdr:rowOff>
                  </to>
                </anchor>
              </controlPr>
            </control>
          </mc:Choice>
        </mc:AlternateContent>
        <mc:AlternateContent xmlns:mc="http://schemas.openxmlformats.org/markup-compatibility/2006">
          <mc:Choice Requires="x14">
            <control shapeId="38022" r:id="rId136" name="Check Box 134">
              <controlPr defaultSize="0" autoFill="0" autoLine="0" autoPict="0">
                <anchor moveWithCells="1">
                  <from>
                    <xdr:col>18</xdr:col>
                    <xdr:colOff>323850</xdr:colOff>
                    <xdr:row>241</xdr:row>
                    <xdr:rowOff>133350</xdr:rowOff>
                  </from>
                  <to>
                    <xdr:col>18</xdr:col>
                    <xdr:colOff>638175</xdr:colOff>
                    <xdr:row>241</xdr:row>
                    <xdr:rowOff>361950</xdr:rowOff>
                  </to>
                </anchor>
              </controlPr>
            </control>
          </mc:Choice>
        </mc:AlternateContent>
        <mc:AlternateContent xmlns:mc="http://schemas.openxmlformats.org/markup-compatibility/2006">
          <mc:Choice Requires="x14">
            <control shapeId="38023" r:id="rId137" name="Check Box 135">
              <controlPr defaultSize="0" autoFill="0" autoLine="0" autoPict="0">
                <anchor moveWithCells="1">
                  <from>
                    <xdr:col>18</xdr:col>
                    <xdr:colOff>323850</xdr:colOff>
                    <xdr:row>244</xdr:row>
                    <xdr:rowOff>133350</xdr:rowOff>
                  </from>
                  <to>
                    <xdr:col>18</xdr:col>
                    <xdr:colOff>638175</xdr:colOff>
                    <xdr:row>244</xdr:row>
                    <xdr:rowOff>361950</xdr:rowOff>
                  </to>
                </anchor>
              </controlPr>
            </control>
          </mc:Choice>
        </mc:AlternateContent>
        <mc:AlternateContent xmlns:mc="http://schemas.openxmlformats.org/markup-compatibility/2006">
          <mc:Choice Requires="x14">
            <control shapeId="38024" r:id="rId138" name="Check Box 136">
              <controlPr defaultSize="0" autoFill="0" autoLine="0" autoPict="0">
                <anchor moveWithCells="1">
                  <from>
                    <xdr:col>18</xdr:col>
                    <xdr:colOff>323850</xdr:colOff>
                    <xdr:row>245</xdr:row>
                    <xdr:rowOff>133350</xdr:rowOff>
                  </from>
                  <to>
                    <xdr:col>18</xdr:col>
                    <xdr:colOff>638175</xdr:colOff>
                    <xdr:row>245</xdr:row>
                    <xdr:rowOff>361950</xdr:rowOff>
                  </to>
                </anchor>
              </controlPr>
            </control>
          </mc:Choice>
        </mc:AlternateContent>
        <mc:AlternateContent xmlns:mc="http://schemas.openxmlformats.org/markup-compatibility/2006">
          <mc:Choice Requires="x14">
            <control shapeId="38025" r:id="rId139" name="Check Box 137">
              <controlPr defaultSize="0" autoFill="0" autoLine="0" autoPict="0">
                <anchor moveWithCells="1">
                  <from>
                    <xdr:col>18</xdr:col>
                    <xdr:colOff>323850</xdr:colOff>
                    <xdr:row>246</xdr:row>
                    <xdr:rowOff>133350</xdr:rowOff>
                  </from>
                  <to>
                    <xdr:col>18</xdr:col>
                    <xdr:colOff>638175</xdr:colOff>
                    <xdr:row>246</xdr:row>
                    <xdr:rowOff>361950</xdr:rowOff>
                  </to>
                </anchor>
              </controlPr>
            </control>
          </mc:Choice>
        </mc:AlternateContent>
        <mc:AlternateContent xmlns:mc="http://schemas.openxmlformats.org/markup-compatibility/2006">
          <mc:Choice Requires="x14">
            <control shapeId="38026" r:id="rId140" name="Check Box 138">
              <controlPr defaultSize="0" autoFill="0" autoLine="0" autoPict="0">
                <anchor moveWithCells="1">
                  <from>
                    <xdr:col>18</xdr:col>
                    <xdr:colOff>323850</xdr:colOff>
                    <xdr:row>247</xdr:row>
                    <xdr:rowOff>133350</xdr:rowOff>
                  </from>
                  <to>
                    <xdr:col>18</xdr:col>
                    <xdr:colOff>638175</xdr:colOff>
                    <xdr:row>247</xdr:row>
                    <xdr:rowOff>361950</xdr:rowOff>
                  </to>
                </anchor>
              </controlPr>
            </control>
          </mc:Choice>
        </mc:AlternateContent>
        <mc:AlternateContent xmlns:mc="http://schemas.openxmlformats.org/markup-compatibility/2006">
          <mc:Choice Requires="x14">
            <control shapeId="38027" r:id="rId141" name="Check Box 139">
              <controlPr defaultSize="0" autoFill="0" autoLine="0" autoPict="0">
                <anchor moveWithCells="1">
                  <from>
                    <xdr:col>18</xdr:col>
                    <xdr:colOff>323850</xdr:colOff>
                    <xdr:row>249</xdr:row>
                    <xdr:rowOff>133350</xdr:rowOff>
                  </from>
                  <to>
                    <xdr:col>18</xdr:col>
                    <xdr:colOff>638175</xdr:colOff>
                    <xdr:row>249</xdr:row>
                    <xdr:rowOff>361950</xdr:rowOff>
                  </to>
                </anchor>
              </controlPr>
            </control>
          </mc:Choice>
        </mc:AlternateContent>
        <mc:AlternateContent xmlns:mc="http://schemas.openxmlformats.org/markup-compatibility/2006">
          <mc:Choice Requires="x14">
            <control shapeId="38028" r:id="rId142" name="Check Box 140">
              <controlPr defaultSize="0" autoFill="0" autoLine="0" autoPict="0">
                <anchor moveWithCells="1">
                  <from>
                    <xdr:col>18</xdr:col>
                    <xdr:colOff>323850</xdr:colOff>
                    <xdr:row>250</xdr:row>
                    <xdr:rowOff>133350</xdr:rowOff>
                  </from>
                  <to>
                    <xdr:col>18</xdr:col>
                    <xdr:colOff>638175</xdr:colOff>
                    <xdr:row>250</xdr:row>
                    <xdr:rowOff>361950</xdr:rowOff>
                  </to>
                </anchor>
              </controlPr>
            </control>
          </mc:Choice>
        </mc:AlternateContent>
        <mc:AlternateContent xmlns:mc="http://schemas.openxmlformats.org/markup-compatibility/2006">
          <mc:Choice Requires="x14">
            <control shapeId="38029" r:id="rId143" name="Check Box 141">
              <controlPr defaultSize="0" autoFill="0" autoLine="0" autoPict="0">
                <anchor moveWithCells="1">
                  <from>
                    <xdr:col>18</xdr:col>
                    <xdr:colOff>323850</xdr:colOff>
                    <xdr:row>251</xdr:row>
                    <xdr:rowOff>133350</xdr:rowOff>
                  </from>
                  <to>
                    <xdr:col>18</xdr:col>
                    <xdr:colOff>638175</xdr:colOff>
                    <xdr:row>251</xdr:row>
                    <xdr:rowOff>361950</xdr:rowOff>
                  </to>
                </anchor>
              </controlPr>
            </control>
          </mc:Choice>
        </mc:AlternateContent>
        <mc:AlternateContent xmlns:mc="http://schemas.openxmlformats.org/markup-compatibility/2006">
          <mc:Choice Requires="x14">
            <control shapeId="38030" r:id="rId144" name="Check Box 142">
              <controlPr defaultSize="0" autoFill="0" autoLine="0" autoPict="0">
                <anchor moveWithCells="1">
                  <from>
                    <xdr:col>18</xdr:col>
                    <xdr:colOff>323850</xdr:colOff>
                    <xdr:row>252</xdr:row>
                    <xdr:rowOff>133350</xdr:rowOff>
                  </from>
                  <to>
                    <xdr:col>18</xdr:col>
                    <xdr:colOff>638175</xdr:colOff>
                    <xdr:row>252</xdr:row>
                    <xdr:rowOff>361950</xdr:rowOff>
                  </to>
                </anchor>
              </controlPr>
            </control>
          </mc:Choice>
        </mc:AlternateContent>
        <mc:AlternateContent xmlns:mc="http://schemas.openxmlformats.org/markup-compatibility/2006">
          <mc:Choice Requires="x14">
            <control shapeId="38031" r:id="rId145" name="Check Box 143">
              <controlPr defaultSize="0" autoFill="0" autoLine="0" autoPict="0">
                <anchor moveWithCells="1">
                  <from>
                    <xdr:col>18</xdr:col>
                    <xdr:colOff>323850</xdr:colOff>
                    <xdr:row>254</xdr:row>
                    <xdr:rowOff>200025</xdr:rowOff>
                  </from>
                  <to>
                    <xdr:col>18</xdr:col>
                    <xdr:colOff>638175</xdr:colOff>
                    <xdr:row>254</xdr:row>
                    <xdr:rowOff>447675</xdr:rowOff>
                  </to>
                </anchor>
              </controlPr>
            </control>
          </mc:Choice>
        </mc:AlternateContent>
        <mc:AlternateContent xmlns:mc="http://schemas.openxmlformats.org/markup-compatibility/2006">
          <mc:Choice Requires="x14">
            <control shapeId="38032" r:id="rId146" name="Check Box 144">
              <controlPr defaultSize="0" autoFill="0" autoLine="0" autoPict="0">
                <anchor moveWithCells="1">
                  <from>
                    <xdr:col>18</xdr:col>
                    <xdr:colOff>323850</xdr:colOff>
                    <xdr:row>256</xdr:row>
                    <xdr:rowOff>200025</xdr:rowOff>
                  </from>
                  <to>
                    <xdr:col>18</xdr:col>
                    <xdr:colOff>638175</xdr:colOff>
                    <xdr:row>256</xdr:row>
                    <xdr:rowOff>447675</xdr:rowOff>
                  </to>
                </anchor>
              </controlPr>
            </control>
          </mc:Choice>
        </mc:AlternateContent>
        <mc:AlternateContent xmlns:mc="http://schemas.openxmlformats.org/markup-compatibility/2006">
          <mc:Choice Requires="x14">
            <control shapeId="38033" r:id="rId147" name="Check Box 145">
              <controlPr defaultSize="0" autoFill="0" autoLine="0" autoPict="0">
                <anchor moveWithCells="1">
                  <from>
                    <xdr:col>18</xdr:col>
                    <xdr:colOff>323850</xdr:colOff>
                    <xdr:row>257</xdr:row>
                    <xdr:rowOff>200025</xdr:rowOff>
                  </from>
                  <to>
                    <xdr:col>18</xdr:col>
                    <xdr:colOff>638175</xdr:colOff>
                    <xdr:row>257</xdr:row>
                    <xdr:rowOff>447675</xdr:rowOff>
                  </to>
                </anchor>
              </controlPr>
            </control>
          </mc:Choice>
        </mc:AlternateContent>
        <mc:AlternateContent xmlns:mc="http://schemas.openxmlformats.org/markup-compatibility/2006">
          <mc:Choice Requires="x14">
            <control shapeId="38034" r:id="rId148" name="Check Box 146">
              <controlPr defaultSize="0" autoFill="0" autoLine="0" autoPict="0">
                <anchor moveWithCells="1">
                  <from>
                    <xdr:col>18</xdr:col>
                    <xdr:colOff>323850</xdr:colOff>
                    <xdr:row>258</xdr:row>
                    <xdr:rowOff>190500</xdr:rowOff>
                  </from>
                  <to>
                    <xdr:col>18</xdr:col>
                    <xdr:colOff>638175</xdr:colOff>
                    <xdr:row>258</xdr:row>
                    <xdr:rowOff>409575</xdr:rowOff>
                  </to>
                </anchor>
              </controlPr>
            </control>
          </mc:Choice>
        </mc:AlternateContent>
        <mc:AlternateContent xmlns:mc="http://schemas.openxmlformats.org/markup-compatibility/2006">
          <mc:Choice Requires="x14">
            <control shapeId="38035" r:id="rId149" name="Check Box 147">
              <controlPr defaultSize="0" autoFill="0" autoLine="0" autoPict="0">
                <anchor moveWithCells="1">
                  <from>
                    <xdr:col>18</xdr:col>
                    <xdr:colOff>323850</xdr:colOff>
                    <xdr:row>259</xdr:row>
                    <xdr:rowOff>180975</xdr:rowOff>
                  </from>
                  <to>
                    <xdr:col>18</xdr:col>
                    <xdr:colOff>638175</xdr:colOff>
                    <xdr:row>259</xdr:row>
                    <xdr:rowOff>409575</xdr:rowOff>
                  </to>
                </anchor>
              </controlPr>
            </control>
          </mc:Choice>
        </mc:AlternateContent>
        <mc:AlternateContent xmlns:mc="http://schemas.openxmlformats.org/markup-compatibility/2006">
          <mc:Choice Requires="x14">
            <control shapeId="38036" r:id="rId150" name="Check Box 148">
              <controlPr defaultSize="0" autoFill="0" autoLine="0" autoPict="0">
                <anchor moveWithCells="1">
                  <from>
                    <xdr:col>18</xdr:col>
                    <xdr:colOff>323850</xdr:colOff>
                    <xdr:row>260</xdr:row>
                    <xdr:rowOff>190500</xdr:rowOff>
                  </from>
                  <to>
                    <xdr:col>18</xdr:col>
                    <xdr:colOff>638175</xdr:colOff>
                    <xdr:row>260</xdr:row>
                    <xdr:rowOff>409575</xdr:rowOff>
                  </to>
                </anchor>
              </controlPr>
            </control>
          </mc:Choice>
        </mc:AlternateContent>
        <mc:AlternateContent xmlns:mc="http://schemas.openxmlformats.org/markup-compatibility/2006">
          <mc:Choice Requires="x14">
            <control shapeId="38037" r:id="rId151" name="Check Box 149">
              <controlPr defaultSize="0" autoFill="0" autoLine="0" autoPict="0">
                <anchor moveWithCells="1">
                  <from>
                    <xdr:col>18</xdr:col>
                    <xdr:colOff>323850</xdr:colOff>
                    <xdr:row>268</xdr:row>
                    <xdr:rowOff>190500</xdr:rowOff>
                  </from>
                  <to>
                    <xdr:col>18</xdr:col>
                    <xdr:colOff>638175</xdr:colOff>
                    <xdr:row>268</xdr:row>
                    <xdr:rowOff>409575</xdr:rowOff>
                  </to>
                </anchor>
              </controlPr>
            </control>
          </mc:Choice>
        </mc:AlternateContent>
        <mc:AlternateContent xmlns:mc="http://schemas.openxmlformats.org/markup-compatibility/2006">
          <mc:Choice Requires="x14">
            <control shapeId="38038" r:id="rId152" name="Check Box 150">
              <controlPr defaultSize="0" autoFill="0" autoLine="0" autoPict="0">
                <anchor moveWithCells="1">
                  <from>
                    <xdr:col>18</xdr:col>
                    <xdr:colOff>323850</xdr:colOff>
                    <xdr:row>269</xdr:row>
                    <xdr:rowOff>190500</xdr:rowOff>
                  </from>
                  <to>
                    <xdr:col>18</xdr:col>
                    <xdr:colOff>638175</xdr:colOff>
                    <xdr:row>269</xdr:row>
                    <xdr:rowOff>409575</xdr:rowOff>
                  </to>
                </anchor>
              </controlPr>
            </control>
          </mc:Choice>
        </mc:AlternateContent>
        <mc:AlternateContent xmlns:mc="http://schemas.openxmlformats.org/markup-compatibility/2006">
          <mc:Choice Requires="x14">
            <control shapeId="38039" r:id="rId153" name="Check Box 151">
              <controlPr defaultSize="0" autoFill="0" autoLine="0" autoPict="0">
                <anchor moveWithCells="1">
                  <from>
                    <xdr:col>18</xdr:col>
                    <xdr:colOff>323850</xdr:colOff>
                    <xdr:row>271</xdr:row>
                    <xdr:rowOff>190500</xdr:rowOff>
                  </from>
                  <to>
                    <xdr:col>18</xdr:col>
                    <xdr:colOff>638175</xdr:colOff>
                    <xdr:row>271</xdr:row>
                    <xdr:rowOff>409575</xdr:rowOff>
                  </to>
                </anchor>
              </controlPr>
            </control>
          </mc:Choice>
        </mc:AlternateContent>
        <mc:AlternateContent xmlns:mc="http://schemas.openxmlformats.org/markup-compatibility/2006">
          <mc:Choice Requires="x14">
            <control shapeId="38040" r:id="rId154" name="Check Box 152">
              <controlPr defaultSize="0" autoFill="0" autoLine="0" autoPict="0">
                <anchor moveWithCells="1">
                  <from>
                    <xdr:col>18</xdr:col>
                    <xdr:colOff>323850</xdr:colOff>
                    <xdr:row>272</xdr:row>
                    <xdr:rowOff>190500</xdr:rowOff>
                  </from>
                  <to>
                    <xdr:col>18</xdr:col>
                    <xdr:colOff>638175</xdr:colOff>
                    <xdr:row>272</xdr:row>
                    <xdr:rowOff>409575</xdr:rowOff>
                  </to>
                </anchor>
              </controlPr>
            </control>
          </mc:Choice>
        </mc:AlternateContent>
        <mc:AlternateContent xmlns:mc="http://schemas.openxmlformats.org/markup-compatibility/2006">
          <mc:Choice Requires="x14">
            <control shapeId="38041" r:id="rId155" name="Check Box 153">
              <controlPr defaultSize="0" autoFill="0" autoLine="0" autoPict="0">
                <anchor moveWithCells="1">
                  <from>
                    <xdr:col>18</xdr:col>
                    <xdr:colOff>323850</xdr:colOff>
                    <xdr:row>273</xdr:row>
                    <xdr:rowOff>190500</xdr:rowOff>
                  </from>
                  <to>
                    <xdr:col>18</xdr:col>
                    <xdr:colOff>638175</xdr:colOff>
                    <xdr:row>273</xdr:row>
                    <xdr:rowOff>409575</xdr:rowOff>
                  </to>
                </anchor>
              </controlPr>
            </control>
          </mc:Choice>
        </mc:AlternateContent>
        <mc:AlternateContent xmlns:mc="http://schemas.openxmlformats.org/markup-compatibility/2006">
          <mc:Choice Requires="x14">
            <control shapeId="38042" r:id="rId156" name="Check Box 154">
              <controlPr defaultSize="0" autoFill="0" autoLine="0" autoPict="0">
                <anchor moveWithCells="1">
                  <from>
                    <xdr:col>18</xdr:col>
                    <xdr:colOff>323850</xdr:colOff>
                    <xdr:row>274</xdr:row>
                    <xdr:rowOff>190500</xdr:rowOff>
                  </from>
                  <to>
                    <xdr:col>18</xdr:col>
                    <xdr:colOff>638175</xdr:colOff>
                    <xdr:row>274</xdr:row>
                    <xdr:rowOff>409575</xdr:rowOff>
                  </to>
                </anchor>
              </controlPr>
            </control>
          </mc:Choice>
        </mc:AlternateContent>
        <mc:AlternateContent xmlns:mc="http://schemas.openxmlformats.org/markup-compatibility/2006">
          <mc:Choice Requires="x14">
            <control shapeId="38043" r:id="rId157" name="Check Box 155">
              <controlPr defaultSize="0" autoFill="0" autoLine="0" autoPict="0">
                <anchor moveWithCells="1">
                  <from>
                    <xdr:col>18</xdr:col>
                    <xdr:colOff>323850</xdr:colOff>
                    <xdr:row>275</xdr:row>
                    <xdr:rowOff>190500</xdr:rowOff>
                  </from>
                  <to>
                    <xdr:col>18</xdr:col>
                    <xdr:colOff>638175</xdr:colOff>
                    <xdr:row>275</xdr:row>
                    <xdr:rowOff>409575</xdr:rowOff>
                  </to>
                </anchor>
              </controlPr>
            </control>
          </mc:Choice>
        </mc:AlternateContent>
        <mc:AlternateContent xmlns:mc="http://schemas.openxmlformats.org/markup-compatibility/2006">
          <mc:Choice Requires="x14">
            <control shapeId="38044" r:id="rId158" name="Check Box 156">
              <controlPr defaultSize="0" autoFill="0" autoLine="0" autoPict="0">
                <anchor moveWithCells="1">
                  <from>
                    <xdr:col>18</xdr:col>
                    <xdr:colOff>323850</xdr:colOff>
                    <xdr:row>276</xdr:row>
                    <xdr:rowOff>180975</xdr:rowOff>
                  </from>
                  <to>
                    <xdr:col>18</xdr:col>
                    <xdr:colOff>638175</xdr:colOff>
                    <xdr:row>276</xdr:row>
                    <xdr:rowOff>409575</xdr:rowOff>
                  </to>
                </anchor>
              </controlPr>
            </control>
          </mc:Choice>
        </mc:AlternateContent>
        <mc:AlternateContent xmlns:mc="http://schemas.openxmlformats.org/markup-compatibility/2006">
          <mc:Choice Requires="x14">
            <control shapeId="38045" r:id="rId159" name="Check Box 157">
              <controlPr defaultSize="0" autoFill="0" autoLine="0" autoPict="0">
                <anchor moveWithCells="1">
                  <from>
                    <xdr:col>18</xdr:col>
                    <xdr:colOff>323850</xdr:colOff>
                    <xdr:row>277</xdr:row>
                    <xdr:rowOff>180975</xdr:rowOff>
                  </from>
                  <to>
                    <xdr:col>18</xdr:col>
                    <xdr:colOff>638175</xdr:colOff>
                    <xdr:row>277</xdr:row>
                    <xdr:rowOff>409575</xdr:rowOff>
                  </to>
                </anchor>
              </controlPr>
            </control>
          </mc:Choice>
        </mc:AlternateContent>
        <mc:AlternateContent xmlns:mc="http://schemas.openxmlformats.org/markup-compatibility/2006">
          <mc:Choice Requires="x14">
            <control shapeId="38046" r:id="rId160" name="Check Box 158">
              <controlPr defaultSize="0" autoFill="0" autoLine="0" autoPict="0">
                <anchor moveWithCells="1">
                  <from>
                    <xdr:col>18</xdr:col>
                    <xdr:colOff>323850</xdr:colOff>
                    <xdr:row>280</xdr:row>
                    <xdr:rowOff>190500</xdr:rowOff>
                  </from>
                  <to>
                    <xdr:col>18</xdr:col>
                    <xdr:colOff>638175</xdr:colOff>
                    <xdr:row>280</xdr:row>
                    <xdr:rowOff>409575</xdr:rowOff>
                  </to>
                </anchor>
              </controlPr>
            </control>
          </mc:Choice>
        </mc:AlternateContent>
        <mc:AlternateContent xmlns:mc="http://schemas.openxmlformats.org/markup-compatibility/2006">
          <mc:Choice Requires="x14">
            <control shapeId="38047" r:id="rId161" name="Check Box 159">
              <controlPr defaultSize="0" autoFill="0" autoLine="0" autoPict="0">
                <anchor moveWithCells="1">
                  <from>
                    <xdr:col>18</xdr:col>
                    <xdr:colOff>323850</xdr:colOff>
                    <xdr:row>292</xdr:row>
                    <xdr:rowOff>133350</xdr:rowOff>
                  </from>
                  <to>
                    <xdr:col>18</xdr:col>
                    <xdr:colOff>638175</xdr:colOff>
                    <xdr:row>292</xdr:row>
                    <xdr:rowOff>361950</xdr:rowOff>
                  </to>
                </anchor>
              </controlPr>
            </control>
          </mc:Choice>
        </mc:AlternateContent>
        <mc:AlternateContent xmlns:mc="http://schemas.openxmlformats.org/markup-compatibility/2006">
          <mc:Choice Requires="x14">
            <control shapeId="38048" r:id="rId162" name="Check Box 160">
              <controlPr defaultSize="0" autoFill="0" autoLine="0" autoPict="0">
                <anchor moveWithCells="1">
                  <from>
                    <xdr:col>18</xdr:col>
                    <xdr:colOff>323850</xdr:colOff>
                    <xdr:row>294</xdr:row>
                    <xdr:rowOff>133350</xdr:rowOff>
                  </from>
                  <to>
                    <xdr:col>18</xdr:col>
                    <xdr:colOff>638175</xdr:colOff>
                    <xdr:row>294</xdr:row>
                    <xdr:rowOff>361950</xdr:rowOff>
                  </to>
                </anchor>
              </controlPr>
            </control>
          </mc:Choice>
        </mc:AlternateContent>
        <mc:AlternateContent xmlns:mc="http://schemas.openxmlformats.org/markup-compatibility/2006">
          <mc:Choice Requires="x14">
            <control shapeId="38049" r:id="rId163" name="Check Box 161">
              <controlPr defaultSize="0" autoFill="0" autoLine="0" autoPict="0">
                <anchor moveWithCells="1">
                  <from>
                    <xdr:col>18</xdr:col>
                    <xdr:colOff>323850</xdr:colOff>
                    <xdr:row>296</xdr:row>
                    <xdr:rowOff>133350</xdr:rowOff>
                  </from>
                  <to>
                    <xdr:col>18</xdr:col>
                    <xdr:colOff>638175</xdr:colOff>
                    <xdr:row>296</xdr:row>
                    <xdr:rowOff>361950</xdr:rowOff>
                  </to>
                </anchor>
              </controlPr>
            </control>
          </mc:Choice>
        </mc:AlternateContent>
        <mc:AlternateContent xmlns:mc="http://schemas.openxmlformats.org/markup-compatibility/2006">
          <mc:Choice Requires="x14">
            <control shapeId="38050" r:id="rId164" name="Check Box 162">
              <controlPr defaultSize="0" autoFill="0" autoLine="0" autoPict="0">
                <anchor moveWithCells="1">
                  <from>
                    <xdr:col>18</xdr:col>
                    <xdr:colOff>323850</xdr:colOff>
                    <xdr:row>298</xdr:row>
                    <xdr:rowOff>266700</xdr:rowOff>
                  </from>
                  <to>
                    <xdr:col>18</xdr:col>
                    <xdr:colOff>638175</xdr:colOff>
                    <xdr:row>298</xdr:row>
                    <xdr:rowOff>495300</xdr:rowOff>
                  </to>
                </anchor>
              </controlPr>
            </control>
          </mc:Choice>
        </mc:AlternateContent>
        <mc:AlternateContent xmlns:mc="http://schemas.openxmlformats.org/markup-compatibility/2006">
          <mc:Choice Requires="x14">
            <control shapeId="38051" r:id="rId165" name="Check Box 163">
              <controlPr defaultSize="0" autoFill="0" autoLine="0" autoPict="0">
                <anchor moveWithCells="1">
                  <from>
                    <xdr:col>18</xdr:col>
                    <xdr:colOff>323850</xdr:colOff>
                    <xdr:row>299</xdr:row>
                    <xdr:rowOff>247650</xdr:rowOff>
                  </from>
                  <to>
                    <xdr:col>18</xdr:col>
                    <xdr:colOff>638175</xdr:colOff>
                    <xdr:row>299</xdr:row>
                    <xdr:rowOff>476250</xdr:rowOff>
                  </to>
                </anchor>
              </controlPr>
            </control>
          </mc:Choice>
        </mc:AlternateContent>
        <mc:AlternateContent xmlns:mc="http://schemas.openxmlformats.org/markup-compatibility/2006">
          <mc:Choice Requires="x14">
            <control shapeId="38052" r:id="rId166" name="Check Box 164">
              <controlPr defaultSize="0" autoFill="0" autoLine="0" autoPict="0">
                <anchor moveWithCells="1">
                  <from>
                    <xdr:col>18</xdr:col>
                    <xdr:colOff>323850</xdr:colOff>
                    <xdr:row>300</xdr:row>
                    <xdr:rowOff>266700</xdr:rowOff>
                  </from>
                  <to>
                    <xdr:col>18</xdr:col>
                    <xdr:colOff>638175</xdr:colOff>
                    <xdr:row>300</xdr:row>
                    <xdr:rowOff>495300</xdr:rowOff>
                  </to>
                </anchor>
              </controlPr>
            </control>
          </mc:Choice>
        </mc:AlternateContent>
        <mc:AlternateContent xmlns:mc="http://schemas.openxmlformats.org/markup-compatibility/2006">
          <mc:Choice Requires="x14">
            <control shapeId="38053" r:id="rId167" name="Check Box 165">
              <controlPr defaultSize="0" autoFill="0" autoLine="0" autoPict="0">
                <anchor moveWithCells="1">
                  <from>
                    <xdr:col>18</xdr:col>
                    <xdr:colOff>323850</xdr:colOff>
                    <xdr:row>301</xdr:row>
                    <xdr:rowOff>200025</xdr:rowOff>
                  </from>
                  <to>
                    <xdr:col>18</xdr:col>
                    <xdr:colOff>638175</xdr:colOff>
                    <xdr:row>301</xdr:row>
                    <xdr:rowOff>447675</xdr:rowOff>
                  </to>
                </anchor>
              </controlPr>
            </control>
          </mc:Choice>
        </mc:AlternateContent>
        <mc:AlternateContent xmlns:mc="http://schemas.openxmlformats.org/markup-compatibility/2006">
          <mc:Choice Requires="x14">
            <control shapeId="38054" r:id="rId168" name="Check Box 166">
              <controlPr defaultSize="0" autoFill="0" autoLine="0" autoPict="0">
                <anchor moveWithCells="1">
                  <from>
                    <xdr:col>18</xdr:col>
                    <xdr:colOff>323850</xdr:colOff>
                    <xdr:row>302</xdr:row>
                    <xdr:rowOff>133350</xdr:rowOff>
                  </from>
                  <to>
                    <xdr:col>18</xdr:col>
                    <xdr:colOff>638175</xdr:colOff>
                    <xdr:row>302</xdr:row>
                    <xdr:rowOff>361950</xdr:rowOff>
                  </to>
                </anchor>
              </controlPr>
            </control>
          </mc:Choice>
        </mc:AlternateContent>
        <mc:AlternateContent xmlns:mc="http://schemas.openxmlformats.org/markup-compatibility/2006">
          <mc:Choice Requires="x14">
            <control shapeId="38055" r:id="rId169" name="Check Box 167">
              <controlPr defaultSize="0" autoFill="0" autoLine="0" autoPict="0">
                <anchor moveWithCells="1">
                  <from>
                    <xdr:col>18</xdr:col>
                    <xdr:colOff>323850</xdr:colOff>
                    <xdr:row>303</xdr:row>
                    <xdr:rowOff>238125</xdr:rowOff>
                  </from>
                  <to>
                    <xdr:col>18</xdr:col>
                    <xdr:colOff>638175</xdr:colOff>
                    <xdr:row>303</xdr:row>
                    <xdr:rowOff>457200</xdr:rowOff>
                  </to>
                </anchor>
              </controlPr>
            </control>
          </mc:Choice>
        </mc:AlternateContent>
        <mc:AlternateContent xmlns:mc="http://schemas.openxmlformats.org/markup-compatibility/2006">
          <mc:Choice Requires="x14">
            <control shapeId="38056" r:id="rId170" name="Check Box 168">
              <controlPr defaultSize="0" autoFill="0" autoLine="0" autoPict="0">
                <anchor moveWithCells="1">
                  <from>
                    <xdr:col>18</xdr:col>
                    <xdr:colOff>323850</xdr:colOff>
                    <xdr:row>305</xdr:row>
                    <xdr:rowOff>133350</xdr:rowOff>
                  </from>
                  <to>
                    <xdr:col>18</xdr:col>
                    <xdr:colOff>638175</xdr:colOff>
                    <xdr:row>305</xdr:row>
                    <xdr:rowOff>361950</xdr:rowOff>
                  </to>
                </anchor>
              </controlPr>
            </control>
          </mc:Choice>
        </mc:AlternateContent>
        <mc:AlternateContent xmlns:mc="http://schemas.openxmlformats.org/markup-compatibility/2006">
          <mc:Choice Requires="x14">
            <control shapeId="38057" r:id="rId171" name="Check Box 169">
              <controlPr defaultSize="0" autoFill="0" autoLine="0" autoPict="0">
                <anchor moveWithCells="1">
                  <from>
                    <xdr:col>18</xdr:col>
                    <xdr:colOff>323850</xdr:colOff>
                    <xdr:row>312</xdr:row>
                    <xdr:rowOff>133350</xdr:rowOff>
                  </from>
                  <to>
                    <xdr:col>18</xdr:col>
                    <xdr:colOff>638175</xdr:colOff>
                    <xdr:row>312</xdr:row>
                    <xdr:rowOff>361950</xdr:rowOff>
                  </to>
                </anchor>
              </controlPr>
            </control>
          </mc:Choice>
        </mc:AlternateContent>
        <mc:AlternateContent xmlns:mc="http://schemas.openxmlformats.org/markup-compatibility/2006">
          <mc:Choice Requires="x14">
            <control shapeId="38058" r:id="rId172" name="Check Box 170">
              <controlPr defaultSize="0" autoFill="0" autoLine="0" autoPict="0">
                <anchor moveWithCells="1">
                  <from>
                    <xdr:col>18</xdr:col>
                    <xdr:colOff>323850</xdr:colOff>
                    <xdr:row>315</xdr:row>
                    <xdr:rowOff>133350</xdr:rowOff>
                  </from>
                  <to>
                    <xdr:col>18</xdr:col>
                    <xdr:colOff>638175</xdr:colOff>
                    <xdr:row>315</xdr:row>
                    <xdr:rowOff>361950</xdr:rowOff>
                  </to>
                </anchor>
              </controlPr>
            </control>
          </mc:Choice>
        </mc:AlternateContent>
        <mc:AlternateContent xmlns:mc="http://schemas.openxmlformats.org/markup-compatibility/2006">
          <mc:Choice Requires="x14">
            <control shapeId="38059" r:id="rId173" name="Check Box 171">
              <controlPr defaultSize="0" autoFill="0" autoLine="0" autoPict="0">
                <anchor moveWithCells="1">
                  <from>
                    <xdr:col>18</xdr:col>
                    <xdr:colOff>323850</xdr:colOff>
                    <xdr:row>316</xdr:row>
                    <xdr:rowOff>133350</xdr:rowOff>
                  </from>
                  <to>
                    <xdr:col>18</xdr:col>
                    <xdr:colOff>638175</xdr:colOff>
                    <xdr:row>316</xdr:row>
                    <xdr:rowOff>361950</xdr:rowOff>
                  </to>
                </anchor>
              </controlPr>
            </control>
          </mc:Choice>
        </mc:AlternateContent>
        <mc:AlternateContent xmlns:mc="http://schemas.openxmlformats.org/markup-compatibility/2006">
          <mc:Choice Requires="x14">
            <control shapeId="38060" r:id="rId174" name="Check Box 172">
              <controlPr defaultSize="0" autoFill="0" autoLine="0" autoPict="0">
                <anchor moveWithCells="1">
                  <from>
                    <xdr:col>18</xdr:col>
                    <xdr:colOff>323850</xdr:colOff>
                    <xdr:row>317</xdr:row>
                    <xdr:rowOff>133350</xdr:rowOff>
                  </from>
                  <to>
                    <xdr:col>18</xdr:col>
                    <xdr:colOff>638175</xdr:colOff>
                    <xdr:row>317</xdr:row>
                    <xdr:rowOff>361950</xdr:rowOff>
                  </to>
                </anchor>
              </controlPr>
            </control>
          </mc:Choice>
        </mc:AlternateContent>
        <mc:AlternateContent xmlns:mc="http://schemas.openxmlformats.org/markup-compatibility/2006">
          <mc:Choice Requires="x14">
            <control shapeId="38061" r:id="rId175" name="Check Box 173">
              <controlPr defaultSize="0" autoFill="0" autoLine="0" autoPict="0">
                <anchor moveWithCells="1">
                  <from>
                    <xdr:col>18</xdr:col>
                    <xdr:colOff>323850</xdr:colOff>
                    <xdr:row>320</xdr:row>
                    <xdr:rowOff>266700</xdr:rowOff>
                  </from>
                  <to>
                    <xdr:col>18</xdr:col>
                    <xdr:colOff>638175</xdr:colOff>
                    <xdr:row>320</xdr:row>
                    <xdr:rowOff>495300</xdr:rowOff>
                  </to>
                </anchor>
              </controlPr>
            </control>
          </mc:Choice>
        </mc:AlternateContent>
        <mc:AlternateContent xmlns:mc="http://schemas.openxmlformats.org/markup-compatibility/2006">
          <mc:Choice Requires="x14">
            <control shapeId="38062" r:id="rId176" name="Check Box 174">
              <controlPr defaultSize="0" autoFill="0" autoLine="0" autoPict="0">
                <anchor moveWithCells="1">
                  <from>
                    <xdr:col>18</xdr:col>
                    <xdr:colOff>323850</xdr:colOff>
                    <xdr:row>321</xdr:row>
                    <xdr:rowOff>238125</xdr:rowOff>
                  </from>
                  <to>
                    <xdr:col>18</xdr:col>
                    <xdr:colOff>638175</xdr:colOff>
                    <xdr:row>321</xdr:row>
                    <xdr:rowOff>457200</xdr:rowOff>
                  </to>
                </anchor>
              </controlPr>
            </control>
          </mc:Choice>
        </mc:AlternateContent>
        <mc:AlternateContent xmlns:mc="http://schemas.openxmlformats.org/markup-compatibility/2006">
          <mc:Choice Requires="x14">
            <control shapeId="38063" r:id="rId177" name="Check Box 175">
              <controlPr defaultSize="0" autoFill="0" autoLine="0" autoPict="0">
                <anchor moveWithCells="1">
                  <from>
                    <xdr:col>18</xdr:col>
                    <xdr:colOff>323850</xdr:colOff>
                    <xdr:row>322</xdr:row>
                    <xdr:rowOff>228600</xdr:rowOff>
                  </from>
                  <to>
                    <xdr:col>18</xdr:col>
                    <xdr:colOff>638175</xdr:colOff>
                    <xdr:row>322</xdr:row>
                    <xdr:rowOff>457200</xdr:rowOff>
                  </to>
                </anchor>
              </controlPr>
            </control>
          </mc:Choice>
        </mc:AlternateContent>
        <mc:AlternateContent xmlns:mc="http://schemas.openxmlformats.org/markup-compatibility/2006">
          <mc:Choice Requires="x14">
            <control shapeId="38064" r:id="rId178" name="Check Box 176">
              <controlPr defaultSize="0" autoFill="0" autoLine="0" autoPict="0">
                <anchor moveWithCells="1">
                  <from>
                    <xdr:col>18</xdr:col>
                    <xdr:colOff>323850</xdr:colOff>
                    <xdr:row>323</xdr:row>
                    <xdr:rowOff>200025</xdr:rowOff>
                  </from>
                  <to>
                    <xdr:col>18</xdr:col>
                    <xdr:colOff>638175</xdr:colOff>
                    <xdr:row>323</xdr:row>
                    <xdr:rowOff>447675</xdr:rowOff>
                  </to>
                </anchor>
              </controlPr>
            </control>
          </mc:Choice>
        </mc:AlternateContent>
        <mc:AlternateContent xmlns:mc="http://schemas.openxmlformats.org/markup-compatibility/2006">
          <mc:Choice Requires="x14">
            <control shapeId="38065" r:id="rId179" name="Check Box 177">
              <controlPr defaultSize="0" autoFill="0" autoLine="0" autoPict="0">
                <anchor moveWithCells="1">
                  <from>
                    <xdr:col>18</xdr:col>
                    <xdr:colOff>323850</xdr:colOff>
                    <xdr:row>324</xdr:row>
                    <xdr:rowOff>200025</xdr:rowOff>
                  </from>
                  <to>
                    <xdr:col>18</xdr:col>
                    <xdr:colOff>638175</xdr:colOff>
                    <xdr:row>324</xdr:row>
                    <xdr:rowOff>447675</xdr:rowOff>
                  </to>
                </anchor>
              </controlPr>
            </control>
          </mc:Choice>
        </mc:AlternateContent>
        <mc:AlternateContent xmlns:mc="http://schemas.openxmlformats.org/markup-compatibility/2006">
          <mc:Choice Requires="x14">
            <control shapeId="38066" r:id="rId180" name="Check Box 178">
              <controlPr defaultSize="0" autoFill="0" autoLine="0" autoPict="0">
                <anchor moveWithCells="1">
                  <from>
                    <xdr:col>18</xdr:col>
                    <xdr:colOff>323850</xdr:colOff>
                    <xdr:row>313</xdr:row>
                    <xdr:rowOff>266700</xdr:rowOff>
                  </from>
                  <to>
                    <xdr:col>18</xdr:col>
                    <xdr:colOff>638175</xdr:colOff>
                    <xdr:row>313</xdr:row>
                    <xdr:rowOff>495300</xdr:rowOff>
                  </to>
                </anchor>
              </controlPr>
            </control>
          </mc:Choice>
        </mc:AlternateContent>
        <mc:AlternateContent xmlns:mc="http://schemas.openxmlformats.org/markup-compatibility/2006">
          <mc:Choice Requires="x14">
            <control shapeId="38067" r:id="rId181" name="Check Box 179">
              <controlPr defaultSize="0" autoFill="0" autoLine="0" autoPict="0">
                <anchor moveWithCells="1">
                  <from>
                    <xdr:col>18</xdr:col>
                    <xdr:colOff>285750</xdr:colOff>
                    <xdr:row>337</xdr:row>
                    <xdr:rowOff>133350</xdr:rowOff>
                  </from>
                  <to>
                    <xdr:col>18</xdr:col>
                    <xdr:colOff>590550</xdr:colOff>
                    <xdr:row>337</xdr:row>
                    <xdr:rowOff>361950</xdr:rowOff>
                  </to>
                </anchor>
              </controlPr>
            </control>
          </mc:Choice>
        </mc:AlternateContent>
        <mc:AlternateContent xmlns:mc="http://schemas.openxmlformats.org/markup-compatibility/2006">
          <mc:Choice Requires="x14">
            <control shapeId="38068" r:id="rId182" name="Check Box 180">
              <controlPr defaultSize="0" autoFill="0" autoLine="0" autoPict="0">
                <anchor moveWithCells="1">
                  <from>
                    <xdr:col>18</xdr:col>
                    <xdr:colOff>285750</xdr:colOff>
                    <xdr:row>338</xdr:row>
                    <xdr:rowOff>133350</xdr:rowOff>
                  </from>
                  <to>
                    <xdr:col>18</xdr:col>
                    <xdr:colOff>590550</xdr:colOff>
                    <xdr:row>338</xdr:row>
                    <xdr:rowOff>361950</xdr:rowOff>
                  </to>
                </anchor>
              </controlPr>
            </control>
          </mc:Choice>
        </mc:AlternateContent>
        <mc:AlternateContent xmlns:mc="http://schemas.openxmlformats.org/markup-compatibility/2006">
          <mc:Choice Requires="x14">
            <control shapeId="38069" r:id="rId183" name="Check Box 181">
              <controlPr defaultSize="0" autoFill="0" autoLine="0" autoPict="0">
                <anchor moveWithCells="1">
                  <from>
                    <xdr:col>18</xdr:col>
                    <xdr:colOff>285750</xdr:colOff>
                    <xdr:row>340</xdr:row>
                    <xdr:rowOff>200025</xdr:rowOff>
                  </from>
                  <to>
                    <xdr:col>18</xdr:col>
                    <xdr:colOff>590550</xdr:colOff>
                    <xdr:row>340</xdr:row>
                    <xdr:rowOff>447675</xdr:rowOff>
                  </to>
                </anchor>
              </controlPr>
            </control>
          </mc:Choice>
        </mc:AlternateContent>
        <mc:AlternateContent xmlns:mc="http://schemas.openxmlformats.org/markup-compatibility/2006">
          <mc:Choice Requires="x14">
            <control shapeId="38070" r:id="rId184" name="Check Box 182">
              <controlPr defaultSize="0" autoFill="0" autoLine="0" autoPict="0">
                <anchor moveWithCells="1">
                  <from>
                    <xdr:col>18</xdr:col>
                    <xdr:colOff>285750</xdr:colOff>
                    <xdr:row>341</xdr:row>
                    <xdr:rowOff>180975</xdr:rowOff>
                  </from>
                  <to>
                    <xdr:col>18</xdr:col>
                    <xdr:colOff>590550</xdr:colOff>
                    <xdr:row>341</xdr:row>
                    <xdr:rowOff>409575</xdr:rowOff>
                  </to>
                </anchor>
              </controlPr>
            </control>
          </mc:Choice>
        </mc:AlternateContent>
        <mc:AlternateContent xmlns:mc="http://schemas.openxmlformats.org/markup-compatibility/2006">
          <mc:Choice Requires="x14">
            <control shapeId="38071" r:id="rId185" name="Check Box 183">
              <controlPr defaultSize="0" autoFill="0" autoLine="0" autoPict="0">
                <anchor moveWithCells="1">
                  <from>
                    <xdr:col>18</xdr:col>
                    <xdr:colOff>285750</xdr:colOff>
                    <xdr:row>342</xdr:row>
                    <xdr:rowOff>133350</xdr:rowOff>
                  </from>
                  <to>
                    <xdr:col>18</xdr:col>
                    <xdr:colOff>590550</xdr:colOff>
                    <xdr:row>342</xdr:row>
                    <xdr:rowOff>361950</xdr:rowOff>
                  </to>
                </anchor>
              </controlPr>
            </control>
          </mc:Choice>
        </mc:AlternateContent>
        <mc:AlternateContent xmlns:mc="http://schemas.openxmlformats.org/markup-compatibility/2006">
          <mc:Choice Requires="x14">
            <control shapeId="38072" r:id="rId186" name="Check Box 184">
              <controlPr defaultSize="0" autoFill="0" autoLine="0" autoPict="0">
                <anchor moveWithCells="1">
                  <from>
                    <xdr:col>18</xdr:col>
                    <xdr:colOff>285750</xdr:colOff>
                    <xdr:row>344</xdr:row>
                    <xdr:rowOff>247650</xdr:rowOff>
                  </from>
                  <to>
                    <xdr:col>18</xdr:col>
                    <xdr:colOff>590550</xdr:colOff>
                    <xdr:row>344</xdr:row>
                    <xdr:rowOff>476250</xdr:rowOff>
                  </to>
                </anchor>
              </controlPr>
            </control>
          </mc:Choice>
        </mc:AlternateContent>
        <mc:AlternateContent xmlns:mc="http://schemas.openxmlformats.org/markup-compatibility/2006">
          <mc:Choice Requires="x14">
            <control shapeId="38073" r:id="rId187" name="Check Box 185">
              <controlPr defaultSize="0" autoFill="0" autoLine="0" autoPict="0">
                <anchor moveWithCells="1">
                  <from>
                    <xdr:col>18</xdr:col>
                    <xdr:colOff>285750</xdr:colOff>
                    <xdr:row>346</xdr:row>
                    <xdr:rowOff>219075</xdr:rowOff>
                  </from>
                  <to>
                    <xdr:col>18</xdr:col>
                    <xdr:colOff>590550</xdr:colOff>
                    <xdr:row>346</xdr:row>
                    <xdr:rowOff>447675</xdr:rowOff>
                  </to>
                </anchor>
              </controlPr>
            </control>
          </mc:Choice>
        </mc:AlternateContent>
        <mc:AlternateContent xmlns:mc="http://schemas.openxmlformats.org/markup-compatibility/2006">
          <mc:Choice Requires="x14">
            <control shapeId="38074" r:id="rId188" name="Check Box 186">
              <controlPr defaultSize="0" autoFill="0" autoLine="0" autoPict="0">
                <anchor moveWithCells="1">
                  <from>
                    <xdr:col>18</xdr:col>
                    <xdr:colOff>285750</xdr:colOff>
                    <xdr:row>347</xdr:row>
                    <xdr:rowOff>219075</xdr:rowOff>
                  </from>
                  <to>
                    <xdr:col>18</xdr:col>
                    <xdr:colOff>590550</xdr:colOff>
                    <xdr:row>347</xdr:row>
                    <xdr:rowOff>447675</xdr:rowOff>
                  </to>
                </anchor>
              </controlPr>
            </control>
          </mc:Choice>
        </mc:AlternateContent>
        <mc:AlternateContent xmlns:mc="http://schemas.openxmlformats.org/markup-compatibility/2006">
          <mc:Choice Requires="x14">
            <control shapeId="38075" r:id="rId189" name="Check Box 187">
              <controlPr defaultSize="0" autoFill="0" autoLine="0" autoPict="0">
                <anchor moveWithCells="1">
                  <from>
                    <xdr:col>18</xdr:col>
                    <xdr:colOff>285750</xdr:colOff>
                    <xdr:row>348</xdr:row>
                    <xdr:rowOff>219075</xdr:rowOff>
                  </from>
                  <to>
                    <xdr:col>18</xdr:col>
                    <xdr:colOff>590550</xdr:colOff>
                    <xdr:row>348</xdr:row>
                    <xdr:rowOff>447675</xdr:rowOff>
                  </to>
                </anchor>
              </controlPr>
            </control>
          </mc:Choice>
        </mc:AlternateContent>
        <mc:AlternateContent xmlns:mc="http://schemas.openxmlformats.org/markup-compatibility/2006">
          <mc:Choice Requires="x14">
            <control shapeId="38076" r:id="rId190" name="Check Box 188">
              <controlPr defaultSize="0" autoFill="0" autoLine="0" autoPict="0">
                <anchor moveWithCells="1">
                  <from>
                    <xdr:col>18</xdr:col>
                    <xdr:colOff>285750</xdr:colOff>
                    <xdr:row>349</xdr:row>
                    <xdr:rowOff>219075</xdr:rowOff>
                  </from>
                  <to>
                    <xdr:col>18</xdr:col>
                    <xdr:colOff>590550</xdr:colOff>
                    <xdr:row>349</xdr:row>
                    <xdr:rowOff>447675</xdr:rowOff>
                  </to>
                </anchor>
              </controlPr>
            </control>
          </mc:Choice>
        </mc:AlternateContent>
        <mc:AlternateContent xmlns:mc="http://schemas.openxmlformats.org/markup-compatibility/2006">
          <mc:Choice Requires="x14">
            <control shapeId="38077" r:id="rId191" name="Check Box 189">
              <controlPr defaultSize="0" autoFill="0" autoLine="0" autoPict="0">
                <anchor moveWithCells="1">
                  <from>
                    <xdr:col>18</xdr:col>
                    <xdr:colOff>285750</xdr:colOff>
                    <xdr:row>350</xdr:row>
                    <xdr:rowOff>409575</xdr:rowOff>
                  </from>
                  <to>
                    <xdr:col>18</xdr:col>
                    <xdr:colOff>590550</xdr:colOff>
                    <xdr:row>350</xdr:row>
                    <xdr:rowOff>638175</xdr:rowOff>
                  </to>
                </anchor>
              </controlPr>
            </control>
          </mc:Choice>
        </mc:AlternateContent>
        <mc:AlternateContent xmlns:mc="http://schemas.openxmlformats.org/markup-compatibility/2006">
          <mc:Choice Requires="x14">
            <control shapeId="38078" r:id="rId192" name="Check Box 190">
              <controlPr defaultSize="0" autoFill="0" autoLine="0" autoPict="0">
                <anchor moveWithCells="1">
                  <from>
                    <xdr:col>18</xdr:col>
                    <xdr:colOff>285750</xdr:colOff>
                    <xdr:row>351</xdr:row>
                    <xdr:rowOff>228600</xdr:rowOff>
                  </from>
                  <to>
                    <xdr:col>18</xdr:col>
                    <xdr:colOff>590550</xdr:colOff>
                    <xdr:row>351</xdr:row>
                    <xdr:rowOff>457200</xdr:rowOff>
                  </to>
                </anchor>
              </controlPr>
            </control>
          </mc:Choice>
        </mc:AlternateContent>
        <mc:AlternateContent xmlns:mc="http://schemas.openxmlformats.org/markup-compatibility/2006">
          <mc:Choice Requires="x14">
            <control shapeId="38079" r:id="rId193" name="Check Box 191">
              <controlPr defaultSize="0" autoFill="0" autoLine="0" autoPict="0">
                <anchor moveWithCells="1">
                  <from>
                    <xdr:col>18</xdr:col>
                    <xdr:colOff>285750</xdr:colOff>
                    <xdr:row>352</xdr:row>
                    <xdr:rowOff>266700</xdr:rowOff>
                  </from>
                  <to>
                    <xdr:col>18</xdr:col>
                    <xdr:colOff>590550</xdr:colOff>
                    <xdr:row>352</xdr:row>
                    <xdr:rowOff>495300</xdr:rowOff>
                  </to>
                </anchor>
              </controlPr>
            </control>
          </mc:Choice>
        </mc:AlternateContent>
        <mc:AlternateContent xmlns:mc="http://schemas.openxmlformats.org/markup-compatibility/2006">
          <mc:Choice Requires="x14">
            <control shapeId="38080" r:id="rId194" name="Check Box 192">
              <controlPr defaultSize="0" autoFill="0" autoLine="0" autoPict="0">
                <anchor moveWithCells="1">
                  <from>
                    <xdr:col>18</xdr:col>
                    <xdr:colOff>285750</xdr:colOff>
                    <xdr:row>353</xdr:row>
                    <xdr:rowOff>266700</xdr:rowOff>
                  </from>
                  <to>
                    <xdr:col>18</xdr:col>
                    <xdr:colOff>590550</xdr:colOff>
                    <xdr:row>353</xdr:row>
                    <xdr:rowOff>495300</xdr:rowOff>
                  </to>
                </anchor>
              </controlPr>
            </control>
          </mc:Choice>
        </mc:AlternateContent>
        <mc:AlternateContent xmlns:mc="http://schemas.openxmlformats.org/markup-compatibility/2006">
          <mc:Choice Requires="x14">
            <control shapeId="38081" r:id="rId195" name="Check Box 193">
              <controlPr defaultSize="0" autoFill="0" autoLine="0" autoPict="0">
                <anchor moveWithCells="1">
                  <from>
                    <xdr:col>18</xdr:col>
                    <xdr:colOff>285750</xdr:colOff>
                    <xdr:row>354</xdr:row>
                    <xdr:rowOff>266700</xdr:rowOff>
                  </from>
                  <to>
                    <xdr:col>18</xdr:col>
                    <xdr:colOff>590550</xdr:colOff>
                    <xdr:row>354</xdr:row>
                    <xdr:rowOff>495300</xdr:rowOff>
                  </to>
                </anchor>
              </controlPr>
            </control>
          </mc:Choice>
        </mc:AlternateContent>
        <mc:AlternateContent xmlns:mc="http://schemas.openxmlformats.org/markup-compatibility/2006">
          <mc:Choice Requires="x14">
            <control shapeId="38082" r:id="rId196" name="Check Box 194">
              <controlPr defaultSize="0" autoFill="0" autoLine="0" autoPict="0">
                <anchor moveWithCells="1">
                  <from>
                    <xdr:col>18</xdr:col>
                    <xdr:colOff>285750</xdr:colOff>
                    <xdr:row>355</xdr:row>
                    <xdr:rowOff>266700</xdr:rowOff>
                  </from>
                  <to>
                    <xdr:col>18</xdr:col>
                    <xdr:colOff>590550</xdr:colOff>
                    <xdr:row>355</xdr:row>
                    <xdr:rowOff>495300</xdr:rowOff>
                  </to>
                </anchor>
              </controlPr>
            </control>
          </mc:Choice>
        </mc:AlternateContent>
        <mc:AlternateContent xmlns:mc="http://schemas.openxmlformats.org/markup-compatibility/2006">
          <mc:Choice Requires="x14">
            <control shapeId="38083" r:id="rId197" name="Check Box 195">
              <controlPr defaultSize="0" autoFill="0" autoLine="0" autoPict="0">
                <anchor moveWithCells="1">
                  <from>
                    <xdr:col>18</xdr:col>
                    <xdr:colOff>285750</xdr:colOff>
                    <xdr:row>356</xdr:row>
                    <xdr:rowOff>266700</xdr:rowOff>
                  </from>
                  <to>
                    <xdr:col>18</xdr:col>
                    <xdr:colOff>590550</xdr:colOff>
                    <xdr:row>356</xdr:row>
                    <xdr:rowOff>495300</xdr:rowOff>
                  </to>
                </anchor>
              </controlPr>
            </control>
          </mc:Choice>
        </mc:AlternateContent>
        <mc:AlternateContent xmlns:mc="http://schemas.openxmlformats.org/markup-compatibility/2006">
          <mc:Choice Requires="x14">
            <control shapeId="38084" r:id="rId198" name="Check Box 196">
              <controlPr defaultSize="0" autoFill="0" autoLine="0" autoPict="0">
                <anchor moveWithCells="1">
                  <from>
                    <xdr:col>18</xdr:col>
                    <xdr:colOff>285750</xdr:colOff>
                    <xdr:row>359</xdr:row>
                    <xdr:rowOff>266700</xdr:rowOff>
                  </from>
                  <to>
                    <xdr:col>18</xdr:col>
                    <xdr:colOff>590550</xdr:colOff>
                    <xdr:row>359</xdr:row>
                    <xdr:rowOff>495300</xdr:rowOff>
                  </to>
                </anchor>
              </controlPr>
            </control>
          </mc:Choice>
        </mc:AlternateContent>
        <mc:AlternateContent xmlns:mc="http://schemas.openxmlformats.org/markup-compatibility/2006">
          <mc:Choice Requires="x14">
            <control shapeId="38085" r:id="rId199" name="Check Box 197">
              <controlPr defaultSize="0" autoFill="0" autoLine="0" autoPict="0">
                <anchor moveWithCells="1">
                  <from>
                    <xdr:col>18</xdr:col>
                    <xdr:colOff>285750</xdr:colOff>
                    <xdr:row>361</xdr:row>
                    <xdr:rowOff>171450</xdr:rowOff>
                  </from>
                  <to>
                    <xdr:col>18</xdr:col>
                    <xdr:colOff>590550</xdr:colOff>
                    <xdr:row>361</xdr:row>
                    <xdr:rowOff>400050</xdr:rowOff>
                  </to>
                </anchor>
              </controlPr>
            </control>
          </mc:Choice>
        </mc:AlternateContent>
        <mc:AlternateContent xmlns:mc="http://schemas.openxmlformats.org/markup-compatibility/2006">
          <mc:Choice Requires="x14">
            <control shapeId="38086" r:id="rId200" name="Check Box 198">
              <controlPr defaultSize="0" autoFill="0" autoLine="0" autoPict="0">
                <anchor moveWithCells="1">
                  <from>
                    <xdr:col>18</xdr:col>
                    <xdr:colOff>285750</xdr:colOff>
                    <xdr:row>368</xdr:row>
                    <xdr:rowOff>171450</xdr:rowOff>
                  </from>
                  <to>
                    <xdr:col>18</xdr:col>
                    <xdr:colOff>590550</xdr:colOff>
                    <xdr:row>368</xdr:row>
                    <xdr:rowOff>400050</xdr:rowOff>
                  </to>
                </anchor>
              </controlPr>
            </control>
          </mc:Choice>
        </mc:AlternateContent>
        <mc:AlternateContent xmlns:mc="http://schemas.openxmlformats.org/markup-compatibility/2006">
          <mc:Choice Requires="x14">
            <control shapeId="38087" r:id="rId201" name="Check Box 199">
              <controlPr defaultSize="0" autoFill="0" autoLine="0" autoPict="0">
                <anchor moveWithCells="1">
                  <from>
                    <xdr:col>18</xdr:col>
                    <xdr:colOff>285750</xdr:colOff>
                    <xdr:row>369</xdr:row>
                    <xdr:rowOff>285750</xdr:rowOff>
                  </from>
                  <to>
                    <xdr:col>18</xdr:col>
                    <xdr:colOff>590550</xdr:colOff>
                    <xdr:row>369</xdr:row>
                    <xdr:rowOff>504825</xdr:rowOff>
                  </to>
                </anchor>
              </controlPr>
            </control>
          </mc:Choice>
        </mc:AlternateContent>
        <mc:AlternateContent xmlns:mc="http://schemas.openxmlformats.org/markup-compatibility/2006">
          <mc:Choice Requires="x14">
            <control shapeId="38088" r:id="rId202" name="Check Box 200">
              <controlPr defaultSize="0" autoFill="0" autoLine="0" autoPict="0">
                <anchor moveWithCells="1">
                  <from>
                    <xdr:col>18</xdr:col>
                    <xdr:colOff>285750</xdr:colOff>
                    <xdr:row>370</xdr:row>
                    <xdr:rowOff>304800</xdr:rowOff>
                  </from>
                  <to>
                    <xdr:col>18</xdr:col>
                    <xdr:colOff>590550</xdr:colOff>
                    <xdr:row>370</xdr:row>
                    <xdr:rowOff>542925</xdr:rowOff>
                  </to>
                </anchor>
              </controlPr>
            </control>
          </mc:Choice>
        </mc:AlternateContent>
        <mc:AlternateContent xmlns:mc="http://schemas.openxmlformats.org/markup-compatibility/2006">
          <mc:Choice Requires="x14">
            <control shapeId="38089" r:id="rId203" name="Check Box 201">
              <controlPr defaultSize="0" autoFill="0" autoLine="0" autoPict="0">
                <anchor moveWithCells="1">
                  <from>
                    <xdr:col>18</xdr:col>
                    <xdr:colOff>285750</xdr:colOff>
                    <xdr:row>372</xdr:row>
                    <xdr:rowOff>190500</xdr:rowOff>
                  </from>
                  <to>
                    <xdr:col>18</xdr:col>
                    <xdr:colOff>590550</xdr:colOff>
                    <xdr:row>372</xdr:row>
                    <xdr:rowOff>409575</xdr:rowOff>
                  </to>
                </anchor>
              </controlPr>
            </control>
          </mc:Choice>
        </mc:AlternateContent>
        <mc:AlternateContent xmlns:mc="http://schemas.openxmlformats.org/markup-compatibility/2006">
          <mc:Choice Requires="x14">
            <control shapeId="38090" r:id="rId204" name="Check Box 202">
              <controlPr defaultSize="0" autoFill="0" autoLine="0" autoPict="0">
                <anchor moveWithCells="1">
                  <from>
                    <xdr:col>18</xdr:col>
                    <xdr:colOff>285750</xdr:colOff>
                    <xdr:row>373</xdr:row>
                    <xdr:rowOff>304800</xdr:rowOff>
                  </from>
                  <to>
                    <xdr:col>18</xdr:col>
                    <xdr:colOff>590550</xdr:colOff>
                    <xdr:row>373</xdr:row>
                    <xdr:rowOff>542925</xdr:rowOff>
                  </to>
                </anchor>
              </controlPr>
            </control>
          </mc:Choice>
        </mc:AlternateContent>
        <mc:AlternateContent xmlns:mc="http://schemas.openxmlformats.org/markup-compatibility/2006">
          <mc:Choice Requires="x14">
            <control shapeId="38091" r:id="rId205" name="Check Box 203">
              <controlPr defaultSize="0" autoFill="0" autoLine="0" autoPict="0">
                <anchor moveWithCells="1">
                  <from>
                    <xdr:col>18</xdr:col>
                    <xdr:colOff>285750</xdr:colOff>
                    <xdr:row>374</xdr:row>
                    <xdr:rowOff>304800</xdr:rowOff>
                  </from>
                  <to>
                    <xdr:col>18</xdr:col>
                    <xdr:colOff>590550</xdr:colOff>
                    <xdr:row>374</xdr:row>
                    <xdr:rowOff>542925</xdr:rowOff>
                  </to>
                </anchor>
              </controlPr>
            </control>
          </mc:Choice>
        </mc:AlternateContent>
        <mc:AlternateContent xmlns:mc="http://schemas.openxmlformats.org/markup-compatibility/2006">
          <mc:Choice Requires="x14">
            <control shapeId="38092" r:id="rId206" name="Check Box 204">
              <controlPr defaultSize="0" autoFill="0" autoLine="0" autoPict="0">
                <anchor moveWithCells="1">
                  <from>
                    <xdr:col>18</xdr:col>
                    <xdr:colOff>285750</xdr:colOff>
                    <xdr:row>376</xdr:row>
                    <xdr:rowOff>304800</xdr:rowOff>
                  </from>
                  <to>
                    <xdr:col>18</xdr:col>
                    <xdr:colOff>590550</xdr:colOff>
                    <xdr:row>376</xdr:row>
                    <xdr:rowOff>542925</xdr:rowOff>
                  </to>
                </anchor>
              </controlPr>
            </control>
          </mc:Choice>
        </mc:AlternateContent>
        <mc:AlternateContent xmlns:mc="http://schemas.openxmlformats.org/markup-compatibility/2006">
          <mc:Choice Requires="x14">
            <control shapeId="38093" r:id="rId207" name="Check Box 205">
              <controlPr defaultSize="0" autoFill="0" autoLine="0" autoPict="0">
                <anchor moveWithCells="1">
                  <from>
                    <xdr:col>18</xdr:col>
                    <xdr:colOff>285750</xdr:colOff>
                    <xdr:row>377</xdr:row>
                    <xdr:rowOff>200025</xdr:rowOff>
                  </from>
                  <to>
                    <xdr:col>18</xdr:col>
                    <xdr:colOff>590550</xdr:colOff>
                    <xdr:row>377</xdr:row>
                    <xdr:rowOff>447675</xdr:rowOff>
                  </to>
                </anchor>
              </controlPr>
            </control>
          </mc:Choice>
        </mc:AlternateContent>
        <mc:AlternateContent xmlns:mc="http://schemas.openxmlformats.org/markup-compatibility/2006">
          <mc:Choice Requires="x14">
            <control shapeId="38094" r:id="rId208" name="Check Box 206">
              <controlPr defaultSize="0" autoFill="0" autoLine="0" autoPict="0">
                <anchor moveWithCells="1">
                  <from>
                    <xdr:col>18</xdr:col>
                    <xdr:colOff>285750</xdr:colOff>
                    <xdr:row>378</xdr:row>
                    <xdr:rowOff>161925</xdr:rowOff>
                  </from>
                  <to>
                    <xdr:col>18</xdr:col>
                    <xdr:colOff>590550</xdr:colOff>
                    <xdr:row>378</xdr:row>
                    <xdr:rowOff>400050</xdr:rowOff>
                  </to>
                </anchor>
              </controlPr>
            </control>
          </mc:Choice>
        </mc:AlternateContent>
        <mc:AlternateContent xmlns:mc="http://schemas.openxmlformats.org/markup-compatibility/2006">
          <mc:Choice Requires="x14">
            <control shapeId="38095" r:id="rId209" name="Check Box 207">
              <controlPr defaultSize="0" autoFill="0" autoLine="0" autoPict="0">
                <anchor moveWithCells="1">
                  <from>
                    <xdr:col>18</xdr:col>
                    <xdr:colOff>285750</xdr:colOff>
                    <xdr:row>385</xdr:row>
                    <xdr:rowOff>123825</xdr:rowOff>
                  </from>
                  <to>
                    <xdr:col>18</xdr:col>
                    <xdr:colOff>590550</xdr:colOff>
                    <xdr:row>385</xdr:row>
                    <xdr:rowOff>352425</xdr:rowOff>
                  </to>
                </anchor>
              </controlPr>
            </control>
          </mc:Choice>
        </mc:AlternateContent>
        <mc:AlternateContent xmlns:mc="http://schemas.openxmlformats.org/markup-compatibility/2006">
          <mc:Choice Requires="x14">
            <control shapeId="38096" r:id="rId210" name="Check Box 208">
              <controlPr defaultSize="0" autoFill="0" autoLine="0" autoPict="0">
                <anchor moveWithCells="1">
                  <from>
                    <xdr:col>18</xdr:col>
                    <xdr:colOff>285750</xdr:colOff>
                    <xdr:row>386</xdr:row>
                    <xdr:rowOff>295275</xdr:rowOff>
                  </from>
                  <to>
                    <xdr:col>18</xdr:col>
                    <xdr:colOff>590550</xdr:colOff>
                    <xdr:row>386</xdr:row>
                    <xdr:rowOff>542925</xdr:rowOff>
                  </to>
                </anchor>
              </controlPr>
            </control>
          </mc:Choice>
        </mc:AlternateContent>
        <mc:AlternateContent xmlns:mc="http://schemas.openxmlformats.org/markup-compatibility/2006">
          <mc:Choice Requires="x14">
            <control shapeId="38097" r:id="rId211" name="Check Box 209">
              <controlPr defaultSize="0" autoFill="0" autoLine="0" autoPict="0">
                <anchor moveWithCells="1">
                  <from>
                    <xdr:col>18</xdr:col>
                    <xdr:colOff>285750</xdr:colOff>
                    <xdr:row>387</xdr:row>
                    <xdr:rowOff>219075</xdr:rowOff>
                  </from>
                  <to>
                    <xdr:col>18</xdr:col>
                    <xdr:colOff>590550</xdr:colOff>
                    <xdr:row>387</xdr:row>
                    <xdr:rowOff>447675</xdr:rowOff>
                  </to>
                </anchor>
              </controlPr>
            </control>
          </mc:Choice>
        </mc:AlternateContent>
        <mc:AlternateContent xmlns:mc="http://schemas.openxmlformats.org/markup-compatibility/2006">
          <mc:Choice Requires="x14">
            <control shapeId="38098" r:id="rId212" name="Check Box 210">
              <controlPr defaultSize="0" autoFill="0" autoLine="0" autoPict="0">
                <anchor moveWithCells="1">
                  <from>
                    <xdr:col>18</xdr:col>
                    <xdr:colOff>285750</xdr:colOff>
                    <xdr:row>388</xdr:row>
                    <xdr:rowOff>219075</xdr:rowOff>
                  </from>
                  <to>
                    <xdr:col>18</xdr:col>
                    <xdr:colOff>590550</xdr:colOff>
                    <xdr:row>388</xdr:row>
                    <xdr:rowOff>447675</xdr:rowOff>
                  </to>
                </anchor>
              </controlPr>
            </control>
          </mc:Choice>
        </mc:AlternateContent>
        <mc:AlternateContent xmlns:mc="http://schemas.openxmlformats.org/markup-compatibility/2006">
          <mc:Choice Requires="x14">
            <control shapeId="38099" r:id="rId213" name="Check Box 211">
              <controlPr defaultSize="0" autoFill="0" autoLine="0" autoPict="0">
                <anchor moveWithCells="1">
                  <from>
                    <xdr:col>18</xdr:col>
                    <xdr:colOff>285750</xdr:colOff>
                    <xdr:row>390</xdr:row>
                    <xdr:rowOff>123825</xdr:rowOff>
                  </from>
                  <to>
                    <xdr:col>18</xdr:col>
                    <xdr:colOff>590550</xdr:colOff>
                    <xdr:row>390</xdr:row>
                    <xdr:rowOff>352425</xdr:rowOff>
                  </to>
                </anchor>
              </controlPr>
            </control>
          </mc:Choice>
        </mc:AlternateContent>
        <mc:AlternateContent xmlns:mc="http://schemas.openxmlformats.org/markup-compatibility/2006">
          <mc:Choice Requires="x14">
            <control shapeId="38100" r:id="rId214" name="Check Box 212">
              <controlPr defaultSize="0" autoFill="0" autoLine="0" autoPict="0">
                <anchor moveWithCells="1">
                  <from>
                    <xdr:col>18</xdr:col>
                    <xdr:colOff>285750</xdr:colOff>
                    <xdr:row>391</xdr:row>
                    <xdr:rowOff>123825</xdr:rowOff>
                  </from>
                  <to>
                    <xdr:col>18</xdr:col>
                    <xdr:colOff>590550</xdr:colOff>
                    <xdr:row>391</xdr:row>
                    <xdr:rowOff>352425</xdr:rowOff>
                  </to>
                </anchor>
              </controlPr>
            </control>
          </mc:Choice>
        </mc:AlternateContent>
        <mc:AlternateContent xmlns:mc="http://schemas.openxmlformats.org/markup-compatibility/2006">
          <mc:Choice Requires="x14">
            <control shapeId="38101" r:id="rId215" name="Check Box 213">
              <controlPr defaultSize="0" autoFill="0" autoLine="0" autoPict="0">
                <anchor moveWithCells="1">
                  <from>
                    <xdr:col>18</xdr:col>
                    <xdr:colOff>285750</xdr:colOff>
                    <xdr:row>398</xdr:row>
                    <xdr:rowOff>247650</xdr:rowOff>
                  </from>
                  <to>
                    <xdr:col>18</xdr:col>
                    <xdr:colOff>590550</xdr:colOff>
                    <xdr:row>398</xdr:row>
                    <xdr:rowOff>476250</xdr:rowOff>
                  </to>
                </anchor>
              </controlPr>
            </control>
          </mc:Choice>
        </mc:AlternateContent>
        <mc:AlternateContent xmlns:mc="http://schemas.openxmlformats.org/markup-compatibility/2006">
          <mc:Choice Requires="x14">
            <control shapeId="38102" r:id="rId216" name="Check Box 214">
              <controlPr defaultSize="0" autoFill="0" autoLine="0" autoPict="0">
                <anchor moveWithCells="1">
                  <from>
                    <xdr:col>18</xdr:col>
                    <xdr:colOff>285750</xdr:colOff>
                    <xdr:row>400</xdr:row>
                    <xdr:rowOff>200025</xdr:rowOff>
                  </from>
                  <to>
                    <xdr:col>18</xdr:col>
                    <xdr:colOff>590550</xdr:colOff>
                    <xdr:row>400</xdr:row>
                    <xdr:rowOff>447675</xdr:rowOff>
                  </to>
                </anchor>
              </controlPr>
            </control>
          </mc:Choice>
        </mc:AlternateContent>
        <mc:AlternateContent xmlns:mc="http://schemas.openxmlformats.org/markup-compatibility/2006">
          <mc:Choice Requires="x14">
            <control shapeId="38103" r:id="rId217" name="Check Box 215">
              <controlPr defaultSize="0" autoFill="0" autoLine="0" autoPict="0">
                <anchor moveWithCells="1">
                  <from>
                    <xdr:col>18</xdr:col>
                    <xdr:colOff>285750</xdr:colOff>
                    <xdr:row>401</xdr:row>
                    <xdr:rowOff>200025</xdr:rowOff>
                  </from>
                  <to>
                    <xdr:col>18</xdr:col>
                    <xdr:colOff>590550</xdr:colOff>
                    <xdr:row>401</xdr:row>
                    <xdr:rowOff>447675</xdr:rowOff>
                  </to>
                </anchor>
              </controlPr>
            </control>
          </mc:Choice>
        </mc:AlternateContent>
        <mc:AlternateContent xmlns:mc="http://schemas.openxmlformats.org/markup-compatibility/2006">
          <mc:Choice Requires="x14">
            <control shapeId="38104" r:id="rId218" name="Check Box 216">
              <controlPr defaultSize="0" autoFill="0" autoLine="0" autoPict="0">
                <anchor moveWithCells="1">
                  <from>
                    <xdr:col>18</xdr:col>
                    <xdr:colOff>285750</xdr:colOff>
                    <xdr:row>402</xdr:row>
                    <xdr:rowOff>152400</xdr:rowOff>
                  </from>
                  <to>
                    <xdr:col>18</xdr:col>
                    <xdr:colOff>590550</xdr:colOff>
                    <xdr:row>402</xdr:row>
                    <xdr:rowOff>381000</xdr:rowOff>
                  </to>
                </anchor>
              </controlPr>
            </control>
          </mc:Choice>
        </mc:AlternateContent>
        <mc:AlternateContent xmlns:mc="http://schemas.openxmlformats.org/markup-compatibility/2006">
          <mc:Choice Requires="x14">
            <control shapeId="38105" r:id="rId219" name="Check Box 217">
              <controlPr defaultSize="0" autoFill="0" autoLine="0" autoPict="0">
                <anchor moveWithCells="1">
                  <from>
                    <xdr:col>18</xdr:col>
                    <xdr:colOff>285750</xdr:colOff>
                    <xdr:row>403</xdr:row>
                    <xdr:rowOff>228600</xdr:rowOff>
                  </from>
                  <to>
                    <xdr:col>18</xdr:col>
                    <xdr:colOff>590550</xdr:colOff>
                    <xdr:row>403</xdr:row>
                    <xdr:rowOff>457200</xdr:rowOff>
                  </to>
                </anchor>
              </controlPr>
            </control>
          </mc:Choice>
        </mc:AlternateContent>
        <mc:AlternateContent xmlns:mc="http://schemas.openxmlformats.org/markup-compatibility/2006">
          <mc:Choice Requires="x14">
            <control shapeId="38106" r:id="rId220" name="Check Box 218">
              <controlPr defaultSize="0" autoFill="0" autoLine="0" autoPict="0">
                <anchor moveWithCells="1">
                  <from>
                    <xdr:col>18</xdr:col>
                    <xdr:colOff>285750</xdr:colOff>
                    <xdr:row>404</xdr:row>
                    <xdr:rowOff>152400</xdr:rowOff>
                  </from>
                  <to>
                    <xdr:col>18</xdr:col>
                    <xdr:colOff>590550</xdr:colOff>
                    <xdr:row>404</xdr:row>
                    <xdr:rowOff>381000</xdr:rowOff>
                  </to>
                </anchor>
              </controlPr>
            </control>
          </mc:Choice>
        </mc:AlternateContent>
        <mc:AlternateContent xmlns:mc="http://schemas.openxmlformats.org/markup-compatibility/2006">
          <mc:Choice Requires="x14">
            <control shapeId="38107" r:id="rId221" name="Check Box 219">
              <controlPr defaultSize="0" autoFill="0" autoLine="0" autoPict="0">
                <anchor moveWithCells="1">
                  <from>
                    <xdr:col>18</xdr:col>
                    <xdr:colOff>285750</xdr:colOff>
                    <xdr:row>405</xdr:row>
                    <xdr:rowOff>200025</xdr:rowOff>
                  </from>
                  <to>
                    <xdr:col>18</xdr:col>
                    <xdr:colOff>590550</xdr:colOff>
                    <xdr:row>405</xdr:row>
                    <xdr:rowOff>447675</xdr:rowOff>
                  </to>
                </anchor>
              </controlPr>
            </control>
          </mc:Choice>
        </mc:AlternateContent>
        <mc:AlternateContent xmlns:mc="http://schemas.openxmlformats.org/markup-compatibility/2006">
          <mc:Choice Requires="x14">
            <control shapeId="38108" r:id="rId222" name="Check Box 220">
              <controlPr defaultSize="0" autoFill="0" autoLine="0" autoPict="0">
                <anchor moveWithCells="1">
                  <from>
                    <xdr:col>18</xdr:col>
                    <xdr:colOff>285750</xdr:colOff>
                    <xdr:row>406</xdr:row>
                    <xdr:rowOff>276225</xdr:rowOff>
                  </from>
                  <to>
                    <xdr:col>18</xdr:col>
                    <xdr:colOff>590550</xdr:colOff>
                    <xdr:row>406</xdr:row>
                    <xdr:rowOff>504825</xdr:rowOff>
                  </to>
                </anchor>
              </controlPr>
            </control>
          </mc:Choice>
        </mc:AlternateContent>
        <mc:AlternateContent xmlns:mc="http://schemas.openxmlformats.org/markup-compatibility/2006">
          <mc:Choice Requires="x14">
            <control shapeId="38109" r:id="rId223" name="Check Box 221">
              <controlPr defaultSize="0" autoFill="0" autoLine="0" autoPict="0">
                <anchor moveWithCells="1">
                  <from>
                    <xdr:col>18</xdr:col>
                    <xdr:colOff>285750</xdr:colOff>
                    <xdr:row>407</xdr:row>
                    <xdr:rowOff>276225</xdr:rowOff>
                  </from>
                  <to>
                    <xdr:col>18</xdr:col>
                    <xdr:colOff>590550</xdr:colOff>
                    <xdr:row>407</xdr:row>
                    <xdr:rowOff>504825</xdr:rowOff>
                  </to>
                </anchor>
              </controlPr>
            </control>
          </mc:Choice>
        </mc:AlternateContent>
        <mc:AlternateContent xmlns:mc="http://schemas.openxmlformats.org/markup-compatibility/2006">
          <mc:Choice Requires="x14">
            <control shapeId="38110" r:id="rId224" name="Check Box 222">
              <controlPr defaultSize="0" autoFill="0" autoLine="0" autoPict="0">
                <anchor moveWithCells="1">
                  <from>
                    <xdr:col>18</xdr:col>
                    <xdr:colOff>285750</xdr:colOff>
                    <xdr:row>418</xdr:row>
                    <xdr:rowOff>161925</xdr:rowOff>
                  </from>
                  <to>
                    <xdr:col>18</xdr:col>
                    <xdr:colOff>590550</xdr:colOff>
                    <xdr:row>418</xdr:row>
                    <xdr:rowOff>400050</xdr:rowOff>
                  </to>
                </anchor>
              </controlPr>
            </control>
          </mc:Choice>
        </mc:AlternateContent>
        <mc:AlternateContent xmlns:mc="http://schemas.openxmlformats.org/markup-compatibility/2006">
          <mc:Choice Requires="x14">
            <control shapeId="38111" r:id="rId225" name="Check Box 223">
              <controlPr defaultSize="0" autoFill="0" autoLine="0" autoPict="0">
                <anchor moveWithCells="1">
                  <from>
                    <xdr:col>18</xdr:col>
                    <xdr:colOff>285750</xdr:colOff>
                    <xdr:row>420</xdr:row>
                    <xdr:rowOff>161925</xdr:rowOff>
                  </from>
                  <to>
                    <xdr:col>18</xdr:col>
                    <xdr:colOff>590550</xdr:colOff>
                    <xdr:row>420</xdr:row>
                    <xdr:rowOff>400050</xdr:rowOff>
                  </to>
                </anchor>
              </controlPr>
            </control>
          </mc:Choice>
        </mc:AlternateContent>
        <mc:AlternateContent xmlns:mc="http://schemas.openxmlformats.org/markup-compatibility/2006">
          <mc:Choice Requires="x14">
            <control shapeId="38112" r:id="rId226" name="Check Box 224">
              <controlPr defaultSize="0" autoFill="0" autoLine="0" autoPict="0">
                <anchor moveWithCells="1">
                  <from>
                    <xdr:col>18</xdr:col>
                    <xdr:colOff>285750</xdr:colOff>
                    <xdr:row>421</xdr:row>
                    <xdr:rowOff>161925</xdr:rowOff>
                  </from>
                  <to>
                    <xdr:col>18</xdr:col>
                    <xdr:colOff>590550</xdr:colOff>
                    <xdr:row>421</xdr:row>
                    <xdr:rowOff>400050</xdr:rowOff>
                  </to>
                </anchor>
              </controlPr>
            </control>
          </mc:Choice>
        </mc:AlternateContent>
        <mc:AlternateContent xmlns:mc="http://schemas.openxmlformats.org/markup-compatibility/2006">
          <mc:Choice Requires="x14">
            <control shapeId="38113" r:id="rId227" name="Check Box 225">
              <controlPr defaultSize="0" autoFill="0" autoLine="0" autoPict="0">
                <anchor moveWithCells="1">
                  <from>
                    <xdr:col>18</xdr:col>
                    <xdr:colOff>285750</xdr:colOff>
                    <xdr:row>422</xdr:row>
                    <xdr:rowOff>161925</xdr:rowOff>
                  </from>
                  <to>
                    <xdr:col>18</xdr:col>
                    <xdr:colOff>590550</xdr:colOff>
                    <xdr:row>422</xdr:row>
                    <xdr:rowOff>400050</xdr:rowOff>
                  </to>
                </anchor>
              </controlPr>
            </control>
          </mc:Choice>
        </mc:AlternateContent>
        <mc:AlternateContent xmlns:mc="http://schemas.openxmlformats.org/markup-compatibility/2006">
          <mc:Choice Requires="x14">
            <control shapeId="38114" r:id="rId228" name="Check Box 226">
              <controlPr defaultSize="0" autoFill="0" autoLine="0" autoPict="0">
                <anchor moveWithCells="1">
                  <from>
                    <xdr:col>18</xdr:col>
                    <xdr:colOff>285750</xdr:colOff>
                    <xdr:row>423</xdr:row>
                    <xdr:rowOff>161925</xdr:rowOff>
                  </from>
                  <to>
                    <xdr:col>18</xdr:col>
                    <xdr:colOff>590550</xdr:colOff>
                    <xdr:row>423</xdr:row>
                    <xdr:rowOff>400050</xdr:rowOff>
                  </to>
                </anchor>
              </controlPr>
            </control>
          </mc:Choice>
        </mc:AlternateContent>
        <mc:AlternateContent xmlns:mc="http://schemas.openxmlformats.org/markup-compatibility/2006">
          <mc:Choice Requires="x14">
            <control shapeId="38115" r:id="rId229" name="Check Box 227">
              <controlPr defaultSize="0" autoFill="0" autoLine="0" autoPict="0">
                <anchor moveWithCells="1">
                  <from>
                    <xdr:col>18</xdr:col>
                    <xdr:colOff>285750</xdr:colOff>
                    <xdr:row>424</xdr:row>
                    <xdr:rowOff>285750</xdr:rowOff>
                  </from>
                  <to>
                    <xdr:col>18</xdr:col>
                    <xdr:colOff>590550</xdr:colOff>
                    <xdr:row>424</xdr:row>
                    <xdr:rowOff>504825</xdr:rowOff>
                  </to>
                </anchor>
              </controlPr>
            </control>
          </mc:Choice>
        </mc:AlternateContent>
        <mc:AlternateContent xmlns:mc="http://schemas.openxmlformats.org/markup-compatibility/2006">
          <mc:Choice Requires="x14">
            <control shapeId="38116" r:id="rId230" name="Check Box 228">
              <controlPr defaultSize="0" autoFill="0" autoLine="0" autoPict="0">
                <anchor moveWithCells="1">
                  <from>
                    <xdr:col>18</xdr:col>
                    <xdr:colOff>285750</xdr:colOff>
                    <xdr:row>426</xdr:row>
                    <xdr:rowOff>285750</xdr:rowOff>
                  </from>
                  <to>
                    <xdr:col>18</xdr:col>
                    <xdr:colOff>590550</xdr:colOff>
                    <xdr:row>426</xdr:row>
                    <xdr:rowOff>504825</xdr:rowOff>
                  </to>
                </anchor>
              </controlPr>
            </control>
          </mc:Choice>
        </mc:AlternateContent>
        <mc:AlternateContent xmlns:mc="http://schemas.openxmlformats.org/markup-compatibility/2006">
          <mc:Choice Requires="x14">
            <control shapeId="38117" r:id="rId231" name="Check Box 229">
              <controlPr defaultSize="0" autoFill="0" autoLine="0" autoPict="0">
                <anchor moveWithCells="1">
                  <from>
                    <xdr:col>18</xdr:col>
                    <xdr:colOff>285750</xdr:colOff>
                    <xdr:row>427</xdr:row>
                    <xdr:rowOff>285750</xdr:rowOff>
                  </from>
                  <to>
                    <xdr:col>18</xdr:col>
                    <xdr:colOff>590550</xdr:colOff>
                    <xdr:row>427</xdr:row>
                    <xdr:rowOff>504825</xdr:rowOff>
                  </to>
                </anchor>
              </controlPr>
            </control>
          </mc:Choice>
        </mc:AlternateContent>
        <mc:AlternateContent xmlns:mc="http://schemas.openxmlformats.org/markup-compatibility/2006">
          <mc:Choice Requires="x14">
            <control shapeId="38118" r:id="rId232" name="Check Box 230">
              <controlPr defaultSize="0" autoFill="0" autoLine="0" autoPict="0">
                <anchor moveWithCells="1">
                  <from>
                    <xdr:col>18</xdr:col>
                    <xdr:colOff>285750</xdr:colOff>
                    <xdr:row>428</xdr:row>
                    <xdr:rowOff>285750</xdr:rowOff>
                  </from>
                  <to>
                    <xdr:col>18</xdr:col>
                    <xdr:colOff>590550</xdr:colOff>
                    <xdr:row>428</xdr:row>
                    <xdr:rowOff>504825</xdr:rowOff>
                  </to>
                </anchor>
              </controlPr>
            </control>
          </mc:Choice>
        </mc:AlternateContent>
        <mc:AlternateContent xmlns:mc="http://schemas.openxmlformats.org/markup-compatibility/2006">
          <mc:Choice Requires="x14">
            <control shapeId="38119" r:id="rId233" name="Check Box 231">
              <controlPr defaultSize="0" autoFill="0" autoLine="0" autoPict="0">
                <anchor moveWithCells="1">
                  <from>
                    <xdr:col>18</xdr:col>
                    <xdr:colOff>285750</xdr:colOff>
                    <xdr:row>430</xdr:row>
                    <xdr:rowOff>285750</xdr:rowOff>
                  </from>
                  <to>
                    <xdr:col>18</xdr:col>
                    <xdr:colOff>590550</xdr:colOff>
                    <xdr:row>430</xdr:row>
                    <xdr:rowOff>504825</xdr:rowOff>
                  </to>
                </anchor>
              </controlPr>
            </control>
          </mc:Choice>
        </mc:AlternateContent>
        <mc:AlternateContent xmlns:mc="http://schemas.openxmlformats.org/markup-compatibility/2006">
          <mc:Choice Requires="x14">
            <control shapeId="38120" r:id="rId234" name="Check Box 232">
              <controlPr defaultSize="0" autoFill="0" autoLine="0" autoPict="0">
                <anchor moveWithCells="1">
                  <from>
                    <xdr:col>18</xdr:col>
                    <xdr:colOff>285750</xdr:colOff>
                    <xdr:row>431</xdr:row>
                    <xdr:rowOff>285750</xdr:rowOff>
                  </from>
                  <to>
                    <xdr:col>18</xdr:col>
                    <xdr:colOff>590550</xdr:colOff>
                    <xdr:row>431</xdr:row>
                    <xdr:rowOff>504825</xdr:rowOff>
                  </to>
                </anchor>
              </controlPr>
            </control>
          </mc:Choice>
        </mc:AlternateContent>
        <mc:AlternateContent xmlns:mc="http://schemas.openxmlformats.org/markup-compatibility/2006">
          <mc:Choice Requires="x14">
            <control shapeId="38121" r:id="rId235" name="Check Box 233">
              <controlPr defaultSize="0" autoFill="0" autoLine="0" autoPict="0">
                <anchor moveWithCells="1">
                  <from>
                    <xdr:col>18</xdr:col>
                    <xdr:colOff>285750</xdr:colOff>
                    <xdr:row>432</xdr:row>
                    <xdr:rowOff>285750</xdr:rowOff>
                  </from>
                  <to>
                    <xdr:col>18</xdr:col>
                    <xdr:colOff>590550</xdr:colOff>
                    <xdr:row>432</xdr:row>
                    <xdr:rowOff>504825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U592"/>
  <sheetViews>
    <sheetView showGridLines="0" showRowColHeaders="0" zoomScale="90" zoomScaleNormal="90" workbookViewId="0">
      <selection activeCell="D17" sqref="D17"/>
    </sheetView>
  </sheetViews>
  <sheetFormatPr baseColWidth="10" defaultRowHeight="15" x14ac:dyDescent="0.25"/>
  <cols>
    <col min="1" max="1" width="30" style="6" customWidth="1"/>
    <col min="2" max="4" width="16.42578125" style="6" customWidth="1"/>
    <col min="5" max="5" width="16.42578125" style="200" customWidth="1"/>
    <col min="6" max="6" width="11.42578125" style="6" customWidth="1"/>
    <col min="7" max="7" width="27" style="1" customWidth="1"/>
    <col min="8" max="8" width="16.5703125" style="1" customWidth="1"/>
    <col min="9" max="9" width="13.42578125" style="198" customWidth="1"/>
    <col min="10" max="11" width="19.28515625" style="1" customWidth="1"/>
    <col min="12" max="12" width="19.28515625" customWidth="1"/>
    <col min="13" max="16384" width="11.42578125" style="6"/>
  </cols>
  <sheetData>
    <row r="1" spans="5:11" ht="36" customHeight="1" x14ac:dyDescent="0.25">
      <c r="G1" s="179"/>
      <c r="H1"/>
      <c r="I1" s="197"/>
      <c r="J1"/>
      <c r="K1" s="6"/>
    </row>
    <row r="2" spans="5:11" customFormat="1" ht="38.25" customHeight="1" x14ac:dyDescent="0.25">
      <c r="E2" s="197"/>
      <c r="I2" s="197"/>
    </row>
    <row r="3" spans="5:11" customFormat="1" ht="38.25" customHeight="1" x14ac:dyDescent="0.25">
      <c r="E3" s="197"/>
      <c r="I3" s="197"/>
    </row>
    <row r="4" spans="5:11" customFormat="1" ht="38.25" customHeight="1" x14ac:dyDescent="0.25">
      <c r="E4" s="197"/>
      <c r="I4" s="197"/>
    </row>
    <row r="5" spans="5:11" customFormat="1" ht="38.25" customHeight="1" x14ac:dyDescent="0.25">
      <c r="E5" s="197"/>
      <c r="I5" s="197"/>
    </row>
    <row r="6" spans="5:11" customFormat="1" ht="38.25" customHeight="1" x14ac:dyDescent="0.25">
      <c r="E6" s="197"/>
      <c r="I6" s="197"/>
    </row>
    <row r="7" spans="5:11" customFormat="1" ht="38.25" customHeight="1" x14ac:dyDescent="0.25">
      <c r="E7" s="197"/>
      <c r="I7" s="197"/>
    </row>
    <row r="8" spans="5:11" customFormat="1" ht="38.25" customHeight="1" x14ac:dyDescent="0.25">
      <c r="E8" s="197"/>
      <c r="I8" s="197"/>
    </row>
    <row r="9" spans="5:11" customFormat="1" ht="38.25" customHeight="1" x14ac:dyDescent="0.25">
      <c r="E9" s="197"/>
      <c r="I9" s="197"/>
    </row>
    <row r="10" spans="5:11" customFormat="1" ht="38.25" customHeight="1" x14ac:dyDescent="0.25">
      <c r="E10" s="197"/>
      <c r="I10" s="197"/>
    </row>
    <row r="11" spans="5:11" customFormat="1" ht="38.25" customHeight="1" x14ac:dyDescent="0.25">
      <c r="E11" s="197"/>
      <c r="I11" s="197"/>
    </row>
    <row r="12" spans="5:11" customFormat="1" ht="38.25" customHeight="1" x14ac:dyDescent="0.25">
      <c r="E12" s="197"/>
      <c r="I12" s="197"/>
    </row>
    <row r="13" spans="5:11" customFormat="1" ht="38.25" customHeight="1" x14ac:dyDescent="0.25">
      <c r="E13" s="197"/>
      <c r="I13" s="197"/>
    </row>
    <row r="14" spans="5:11" customFormat="1" ht="38.25" customHeight="1" x14ac:dyDescent="0.25">
      <c r="E14" s="197"/>
      <c r="I14" s="197"/>
    </row>
    <row r="15" spans="5:11" customFormat="1" ht="38.25" customHeight="1" x14ac:dyDescent="0.25">
      <c r="E15" s="197"/>
      <c r="I15" s="197"/>
    </row>
    <row r="16" spans="5:11" customFormat="1" ht="38.25" customHeight="1" x14ac:dyDescent="0.25">
      <c r="E16" s="197"/>
      <c r="I16" s="197"/>
    </row>
    <row r="17" spans="1:21" customFormat="1" ht="38.25" customHeight="1" x14ac:dyDescent="0.25">
      <c r="A17" s="622" t="s">
        <v>1140</v>
      </c>
      <c r="E17" s="197"/>
      <c r="I17" s="197"/>
    </row>
    <row r="18" spans="1:21" customFormat="1" ht="38.25" customHeight="1" x14ac:dyDescent="0.25">
      <c r="A18" s="750" t="str">
        <f>IF(Datos!E3&lt;&gt;"",Datos!E3,IF(Datos!E4&lt;&gt;"",Datos!E4,IF(Datos!E5&lt;&gt;"",Datos!E5,IF(Datos!E6&lt;&gt;"",Datos!E6,IF(Datos!E7&lt;&gt;"",Datos!E7,IF(Datos!E8&lt;&gt;"",Datos!E8,IF(Datos!E9&lt;&gt;"",Datos!E9,IF(Datos!E10&lt;&gt;"",Datos!E10))))))))</f>
        <v> JABIL MEXICO INVESTMENT, S. DE R.L. DE C.V.</v>
      </c>
      <c r="B18" s="750"/>
      <c r="C18" s="750"/>
      <c r="E18" s="197"/>
      <c r="I18" s="197"/>
    </row>
    <row r="19" spans="1:21" ht="38.25" customHeight="1" x14ac:dyDescent="0.25"/>
    <row r="20" spans="1:21" ht="23.25" customHeight="1" x14ac:dyDescent="0.25"/>
    <row r="21" spans="1:21" ht="22.5" customHeight="1" x14ac:dyDescent="0.25">
      <c r="A21" s="527"/>
      <c r="B21" s="731"/>
      <c r="C21" s="731"/>
      <c r="D21" s="731"/>
      <c r="E21" s="731"/>
    </row>
    <row r="22" spans="1:21" ht="22.5" customHeight="1" x14ac:dyDescent="0.25">
      <c r="A22" s="527"/>
      <c r="B22" s="749"/>
      <c r="C22" s="749"/>
    </row>
    <row r="23" spans="1:21" ht="25.5" customHeight="1" x14ac:dyDescent="0.25"/>
    <row r="24" spans="1:21" ht="25.5" customHeight="1" x14ac:dyDescent="0.25"/>
    <row r="25" spans="1:21" ht="42.75" customHeight="1" x14ac:dyDescent="0.25">
      <c r="A25" s="735" t="s">
        <v>1098</v>
      </c>
      <c r="B25" s="735"/>
      <c r="C25" s="735"/>
      <c r="D25" s="735"/>
      <c r="E25" s="735"/>
      <c r="F25" s="735"/>
    </row>
    <row r="26" spans="1:21" ht="8.25" customHeight="1" x14ac:dyDescent="0.25">
      <c r="A26" s="735"/>
      <c r="B26" s="735"/>
      <c r="C26" s="735"/>
      <c r="D26" s="735"/>
      <c r="E26" s="735"/>
      <c r="F26" s="735"/>
    </row>
    <row r="27" spans="1:21" ht="52.5" customHeight="1" x14ac:dyDescent="0.25">
      <c r="A27" s="751" t="s">
        <v>1097</v>
      </c>
      <c r="B27" s="735"/>
      <c r="C27" s="735"/>
      <c r="H27" s="180"/>
      <c r="I27" s="201"/>
    </row>
    <row r="28" spans="1:21" ht="21.75" customHeight="1" x14ac:dyDescent="0.25">
      <c r="A28" s="1" t="s">
        <v>1099</v>
      </c>
      <c r="G28" s="6"/>
      <c r="H28" s="6"/>
      <c r="I28" s="6"/>
      <c r="J28"/>
      <c r="K28"/>
      <c r="M28"/>
      <c r="N28"/>
      <c r="O28"/>
      <c r="P28"/>
      <c r="Q28"/>
      <c r="R28"/>
      <c r="S28"/>
      <c r="T28"/>
      <c r="U28"/>
    </row>
    <row r="29" spans="1:21" ht="22.5" customHeight="1" x14ac:dyDescent="0.25">
      <c r="A29" s="736" t="s">
        <v>1128</v>
      </c>
      <c r="B29" s="736"/>
      <c r="C29" s="736"/>
      <c r="D29" s="736"/>
      <c r="E29" s="736"/>
      <c r="F29" s="736"/>
      <c r="G29" s="553"/>
      <c r="H29" s="553"/>
      <c r="I29" s="553"/>
      <c r="J29"/>
      <c r="K29"/>
      <c r="M29"/>
      <c r="N29"/>
      <c r="O29"/>
      <c r="P29"/>
      <c r="Q29"/>
      <c r="R29"/>
      <c r="S29"/>
      <c r="T29"/>
      <c r="U29"/>
    </row>
    <row r="30" spans="1:21" ht="7.5" customHeight="1" x14ac:dyDescent="0.25">
      <c r="J30"/>
      <c r="K30"/>
      <c r="M30"/>
      <c r="N30"/>
      <c r="O30"/>
      <c r="P30"/>
      <c r="Q30"/>
      <c r="R30"/>
      <c r="S30"/>
      <c r="T30"/>
      <c r="U30"/>
    </row>
    <row r="31" spans="1:21" ht="106.5" customHeight="1" x14ac:dyDescent="0.25">
      <c r="A31" s="737" t="s">
        <v>864</v>
      </c>
      <c r="B31" s="737"/>
      <c r="C31" s="737"/>
      <c r="D31" s="737"/>
      <c r="E31" s="737"/>
      <c r="F31" s="737"/>
      <c r="J31"/>
      <c r="K31"/>
      <c r="M31"/>
      <c r="N31"/>
      <c r="O31"/>
      <c r="P31"/>
      <c r="Q31"/>
      <c r="R31"/>
      <c r="S31"/>
      <c r="T31"/>
      <c r="U31"/>
    </row>
    <row r="32" spans="1:21" ht="11.25" customHeight="1" x14ac:dyDescent="0.25">
      <c r="J32"/>
      <c r="K32"/>
      <c r="M32"/>
      <c r="N32"/>
      <c r="O32"/>
      <c r="P32"/>
      <c r="Q32"/>
      <c r="R32"/>
      <c r="S32"/>
      <c r="T32"/>
      <c r="U32"/>
    </row>
    <row r="33" spans="1:21" ht="187.5" customHeight="1" x14ac:dyDescent="0.25">
      <c r="B33" s="546">
        <f>'5 a 20 Grande'!Z4</f>
        <v>0</v>
      </c>
      <c r="C33" s="546">
        <f>D33-B33</f>
        <v>1</v>
      </c>
      <c r="D33" s="547">
        <v>1</v>
      </c>
      <c r="J33"/>
      <c r="K33"/>
      <c r="M33"/>
      <c r="N33"/>
      <c r="O33"/>
      <c r="P33"/>
      <c r="Q33"/>
      <c r="R33"/>
      <c r="S33"/>
      <c r="T33"/>
      <c r="U33"/>
    </row>
    <row r="34" spans="1:21" ht="7.5" customHeight="1" x14ac:dyDescent="0.25">
      <c r="J34"/>
      <c r="K34"/>
      <c r="M34"/>
      <c r="N34"/>
      <c r="O34"/>
      <c r="P34"/>
      <c r="Q34"/>
      <c r="R34"/>
      <c r="S34"/>
      <c r="T34"/>
      <c r="U34"/>
    </row>
    <row r="35" spans="1:21" ht="24" customHeight="1" x14ac:dyDescent="0.25">
      <c r="A35" s="727" t="s">
        <v>1129</v>
      </c>
      <c r="B35" s="727"/>
      <c r="C35" s="727"/>
      <c r="D35" s="727"/>
      <c r="E35" s="727"/>
      <c r="F35" s="727"/>
      <c r="G35" s="6"/>
      <c r="J35"/>
      <c r="K35"/>
      <c r="M35"/>
      <c r="N35"/>
      <c r="O35"/>
      <c r="P35"/>
      <c r="Q35"/>
      <c r="R35"/>
      <c r="S35"/>
      <c r="T35"/>
      <c r="U35"/>
    </row>
    <row r="36" spans="1:21" ht="165.75" customHeight="1" x14ac:dyDescent="0.25">
      <c r="A36" s="732" t="s">
        <v>902</v>
      </c>
      <c r="B36" s="732"/>
      <c r="C36" s="732"/>
      <c r="D36" s="732"/>
      <c r="E36" s="732"/>
      <c r="F36" s="732"/>
      <c r="G36" s="6"/>
      <c r="H36" s="6"/>
      <c r="I36" s="6"/>
      <c r="K36" s="202"/>
    </row>
    <row r="37" spans="1:21" ht="7.5" customHeight="1" x14ac:dyDescent="0.25">
      <c r="G37" s="552"/>
      <c r="H37" s="552"/>
      <c r="I37" s="552"/>
      <c r="K37" s="202"/>
    </row>
    <row r="38" spans="1:21" ht="187.5" customHeight="1" x14ac:dyDescent="0.25">
      <c r="B38" s="546">
        <f>'5 a 20 Grande'!Z153</f>
        <v>0</v>
      </c>
      <c r="C38" s="546">
        <f>D38-B38</f>
        <v>1</v>
      </c>
      <c r="D38" s="547">
        <v>1</v>
      </c>
    </row>
    <row r="39" spans="1:21" ht="11.25" customHeight="1" x14ac:dyDescent="0.25">
      <c r="G39" s="182"/>
      <c r="H39" s="181"/>
    </row>
    <row r="40" spans="1:21" ht="22.5" customHeight="1" x14ac:dyDescent="0.25">
      <c r="A40" s="733" t="s">
        <v>1130</v>
      </c>
      <c r="B40" s="733"/>
      <c r="C40" s="733"/>
      <c r="D40" s="733"/>
      <c r="E40" s="733"/>
      <c r="F40" s="733"/>
      <c r="G40" s="6"/>
    </row>
    <row r="41" spans="1:21" ht="171.75" customHeight="1" x14ac:dyDescent="0.25">
      <c r="A41" s="728" t="s">
        <v>865</v>
      </c>
      <c r="B41" s="728"/>
      <c r="C41" s="728"/>
      <c r="D41" s="728"/>
      <c r="E41" s="728"/>
      <c r="F41" s="728"/>
      <c r="G41" s="6"/>
      <c r="H41" s="6"/>
      <c r="I41" s="6"/>
    </row>
    <row r="42" spans="1:21" ht="7.5" customHeight="1" x14ac:dyDescent="0.25"/>
    <row r="43" spans="1:21" ht="187.5" customHeight="1" x14ac:dyDescent="0.25">
      <c r="B43" s="546">
        <f>'5 a 20 Grande'!Z330</f>
        <v>0</v>
      </c>
      <c r="C43" s="546">
        <f>D43-B43</f>
        <v>1</v>
      </c>
      <c r="D43" s="547">
        <v>1</v>
      </c>
    </row>
    <row r="44" spans="1:21" ht="11.25" customHeight="1" x14ac:dyDescent="0.25"/>
    <row r="45" spans="1:21" ht="48" customHeight="1" x14ac:dyDescent="0.25">
      <c r="A45" s="738" t="s">
        <v>1100</v>
      </c>
      <c r="B45" s="738"/>
      <c r="C45" s="738"/>
      <c r="D45" s="738"/>
      <c r="E45" s="738"/>
      <c r="F45" s="738"/>
      <c r="G45" s="6"/>
    </row>
    <row r="46" spans="1:21" ht="11.25" customHeight="1" thickBot="1" x14ac:dyDescent="0.3"/>
    <row r="47" spans="1:21" ht="49.5" customHeight="1" thickTop="1" thickBot="1" x14ac:dyDescent="0.3">
      <c r="A47" s="594"/>
      <c r="B47" s="742" t="s">
        <v>1101</v>
      </c>
      <c r="C47" s="742"/>
      <c r="D47" s="742"/>
      <c r="E47" s="742"/>
      <c r="F47" s="743"/>
    </row>
    <row r="48" spans="1:21" ht="69" customHeight="1" thickTop="1" thickBot="1" x14ac:dyDescent="0.3">
      <c r="A48" s="594"/>
      <c r="B48" s="744" t="s">
        <v>1102</v>
      </c>
      <c r="C48" s="744"/>
      <c r="D48" s="744"/>
      <c r="E48" s="744"/>
      <c r="F48" s="745"/>
    </row>
    <row r="49" spans="1:9" ht="77.25" customHeight="1" thickTop="1" thickBot="1" x14ac:dyDescent="0.3">
      <c r="A49" s="594"/>
      <c r="B49" s="744" t="s">
        <v>1103</v>
      </c>
      <c r="C49" s="744"/>
      <c r="D49" s="744"/>
      <c r="E49" s="744"/>
      <c r="F49" s="745"/>
    </row>
    <row r="50" spans="1:9" ht="107.25" customHeight="1" thickTop="1" thickBot="1" x14ac:dyDescent="0.3">
      <c r="A50" s="594"/>
      <c r="B50" s="744" t="s">
        <v>1104</v>
      </c>
      <c r="C50" s="744"/>
      <c r="D50" s="744"/>
      <c r="E50" s="744"/>
      <c r="F50" s="745"/>
    </row>
    <row r="51" spans="1:9" ht="7.5" customHeight="1" thickTop="1" x14ac:dyDescent="0.25">
      <c r="B51" s="554"/>
      <c r="C51" s="554"/>
      <c r="D51" s="554"/>
      <c r="E51" s="590"/>
      <c r="F51" s="554"/>
    </row>
    <row r="52" spans="1:9" ht="22.5" customHeight="1" x14ac:dyDescent="0.25">
      <c r="A52" s="739" t="s">
        <v>1114</v>
      </c>
      <c r="B52" s="739"/>
      <c r="C52" s="739"/>
      <c r="D52" s="739"/>
      <c r="E52" s="739"/>
      <c r="F52" s="739"/>
    </row>
    <row r="53" spans="1:9" ht="17.25" customHeight="1" x14ac:dyDescent="0.25">
      <c r="A53" s="751" t="s">
        <v>1113</v>
      </c>
      <c r="B53" s="751"/>
      <c r="C53" s="751"/>
      <c r="D53" s="751"/>
      <c r="E53" s="751"/>
      <c r="F53" s="751"/>
    </row>
    <row r="54" spans="1:9" ht="21" customHeight="1" x14ac:dyDescent="0.25">
      <c r="A54" s="740" t="s">
        <v>1122</v>
      </c>
      <c r="B54" s="740"/>
      <c r="C54" s="740"/>
      <c r="D54" s="740"/>
      <c r="E54" s="740"/>
      <c r="F54" s="740"/>
    </row>
    <row r="55" spans="1:9" ht="20.25" customHeight="1" x14ac:dyDescent="0.25">
      <c r="A55" s="740" t="s">
        <v>1123</v>
      </c>
      <c r="B55" s="740"/>
      <c r="C55" s="740"/>
      <c r="D55" s="740"/>
      <c r="E55" s="740"/>
      <c r="F55" s="740"/>
    </row>
    <row r="56" spans="1:9" ht="22.5" customHeight="1" x14ac:dyDescent="0.25">
      <c r="A56" s="741" t="s">
        <v>1106</v>
      </c>
      <c r="B56" s="741"/>
      <c r="C56" s="741"/>
      <c r="D56" s="741"/>
      <c r="E56" s="741"/>
      <c r="F56" s="741"/>
    </row>
    <row r="57" spans="1:9" ht="37.5" customHeight="1" x14ac:dyDescent="0.25">
      <c r="A57" s="530" t="s">
        <v>1105</v>
      </c>
      <c r="B57" s="532" t="s">
        <v>1107</v>
      </c>
      <c r="C57" s="531" t="s">
        <v>1108</v>
      </c>
      <c r="D57" s="533" t="s">
        <v>1109</v>
      </c>
      <c r="E57" s="601" t="s">
        <v>1110</v>
      </c>
      <c r="F57" s="530" t="s">
        <v>1111</v>
      </c>
    </row>
    <row r="58" spans="1:9" ht="22.5" customHeight="1" x14ac:dyDescent="0.25">
      <c r="A58" s="535" t="s">
        <v>117</v>
      </c>
      <c r="B58" s="734" t="s">
        <v>1112</v>
      </c>
      <c r="C58" s="734"/>
      <c r="D58" s="734"/>
      <c r="E58" s="734"/>
      <c r="F58" s="734"/>
    </row>
    <row r="59" spans="1:9" ht="33.75" customHeight="1" x14ac:dyDescent="0.25">
      <c r="A59" s="536" t="s">
        <v>118</v>
      </c>
      <c r="B59" s="543">
        <f>'5 a 20 Grande'!Z11</f>
        <v>0</v>
      </c>
      <c r="C59" s="543">
        <f>'5 a 20 Grande'!Z13</f>
        <v>0</v>
      </c>
      <c r="D59" s="543">
        <f>'5 a 20 Grande'!Z24</f>
        <v>0</v>
      </c>
      <c r="E59" s="603">
        <f>'5 a 20 Grande'!Z36</f>
        <v>0</v>
      </c>
      <c r="F59" s="544" t="str">
        <f>IF(AND(B59=1,C59=1,D59=1,E59=1),"CUMPLE","NO CUMPLE")</f>
        <v>NO CUMPLE</v>
      </c>
      <c r="G59" s="6"/>
      <c r="H59" s="6"/>
      <c r="I59" s="6"/>
    </row>
    <row r="60" spans="1:9" ht="7.5" customHeight="1" x14ac:dyDescent="0.25">
      <c r="G60" s="184"/>
      <c r="H60" s="184"/>
      <c r="I60" s="199"/>
    </row>
    <row r="61" spans="1:9" ht="33.75" customHeight="1" x14ac:dyDescent="0.25">
      <c r="A61" s="538" t="s">
        <v>0</v>
      </c>
      <c r="B61" s="543">
        <f>'5 a 20 Grande'!Z44</f>
        <v>0</v>
      </c>
      <c r="C61" s="543">
        <f>'5 a 20 Grande'!Z46</f>
        <v>0</v>
      </c>
      <c r="D61" s="543">
        <f>'5 a 20 Grande'!Z52</f>
        <v>0</v>
      </c>
      <c r="E61" s="603">
        <f>'5 a 20 Grande'!Z56</f>
        <v>0</v>
      </c>
      <c r="F61" s="544" t="str">
        <f>IF(AND(B61=1,C61=1,D61=1,E61=1),"CUMPLE","NO CUMPLE")</f>
        <v>NO CUMPLE</v>
      </c>
      <c r="G61" s="6"/>
      <c r="H61" s="6"/>
      <c r="I61" s="6"/>
    </row>
    <row r="62" spans="1:9" ht="7.5" customHeight="1" x14ac:dyDescent="0.25">
      <c r="G62" s="183"/>
      <c r="H62" s="181"/>
    </row>
    <row r="63" spans="1:9" ht="33.75" customHeight="1" x14ac:dyDescent="0.25">
      <c r="A63" s="538" t="s">
        <v>142</v>
      </c>
      <c r="B63" s="543">
        <f>'5 a 20 Grande'!Z67</f>
        <v>0</v>
      </c>
      <c r="C63" s="543">
        <f>'5 a 20 Grande'!Z69</f>
        <v>0</v>
      </c>
      <c r="D63" s="543">
        <f>'5 a 20 Grande'!Z77</f>
        <v>0</v>
      </c>
      <c r="E63" s="603">
        <f>'5 a 20 Grande'!Z80</f>
        <v>0</v>
      </c>
      <c r="F63" s="544" t="str">
        <f>IF(AND(B63=1,C63=1,D63=1,E63=1),"CUMPLE","NO CUMPLE")</f>
        <v>NO CUMPLE</v>
      </c>
      <c r="G63" s="183"/>
      <c r="H63" s="181"/>
    </row>
    <row r="64" spans="1:9" ht="8.25" customHeight="1" x14ac:dyDescent="0.25">
      <c r="D64" s="543"/>
      <c r="G64" s="6"/>
      <c r="H64" s="6"/>
      <c r="I64" s="6"/>
    </row>
    <row r="65" spans="1:11" ht="33.75" customHeight="1" x14ac:dyDescent="0.25">
      <c r="A65" s="538" t="s">
        <v>150</v>
      </c>
      <c r="B65" s="543">
        <f>'5 a 20 Grande'!Z97</f>
        <v>0</v>
      </c>
      <c r="C65" s="543">
        <f>'5 a 20 Grande'!Z99</f>
        <v>0</v>
      </c>
      <c r="D65" s="543">
        <f>'5 a 20 Grande'!Z102</f>
        <v>0</v>
      </c>
      <c r="E65" s="603">
        <f>'5 a 20 Grande'!Z109</f>
        <v>0</v>
      </c>
      <c r="F65" s="544" t="str">
        <f>IF(AND(B65=1,C65=1,D65=1,E65=1),"CUMPLE","NO CUMPLE")</f>
        <v>NO CUMPLE</v>
      </c>
      <c r="G65" s="6"/>
      <c r="H65" s="6"/>
      <c r="I65" s="6"/>
    </row>
    <row r="66" spans="1:11" ht="7.5" customHeight="1" x14ac:dyDescent="0.25">
      <c r="G66" s="6"/>
      <c r="H66" s="6"/>
      <c r="I66" s="6"/>
    </row>
    <row r="67" spans="1:11" ht="22.5" customHeight="1" x14ac:dyDescent="0.25">
      <c r="A67" s="535" t="s">
        <v>117</v>
      </c>
      <c r="B67" s="734" t="s">
        <v>154</v>
      </c>
      <c r="C67" s="734"/>
      <c r="D67" s="734"/>
      <c r="E67" s="734"/>
      <c r="F67" s="734"/>
      <c r="G67" s="6"/>
      <c r="H67" s="6"/>
      <c r="I67" s="6"/>
    </row>
    <row r="68" spans="1:11" ht="33.75" customHeight="1" x14ac:dyDescent="0.25">
      <c r="A68" s="538" t="s">
        <v>156</v>
      </c>
      <c r="B68" s="543">
        <f>'5 a 20 Grande'!Z124</f>
        <v>0</v>
      </c>
      <c r="C68" s="543">
        <f>'5 a 20 Grande'!Z126</f>
        <v>0</v>
      </c>
      <c r="D68" s="543">
        <f>'5 a 20 Grande'!Z129</f>
        <v>0</v>
      </c>
      <c r="E68" s="603">
        <f>'5 a 20 Grande'!Z132</f>
        <v>0</v>
      </c>
      <c r="F68" s="544" t="str">
        <f>IF(AND(B68=1,C68=1,D68=1,E68=1),"CUMPLE","NO CUMPLE")</f>
        <v>NO CUMPLE</v>
      </c>
    </row>
    <row r="69" spans="1:11" ht="22.5" customHeight="1" x14ac:dyDescent="0.25">
      <c r="A69"/>
      <c r="B69"/>
      <c r="C69"/>
      <c r="D69"/>
      <c r="E69" s="197"/>
      <c r="F69"/>
    </row>
    <row r="70" spans="1:11" ht="22.5" customHeight="1" x14ac:dyDescent="0.25">
      <c r="A70" s="746" t="s">
        <v>1116</v>
      </c>
      <c r="B70" s="746"/>
      <c r="C70" s="747" t="s">
        <v>1115</v>
      </c>
      <c r="D70" s="747"/>
      <c r="E70" s="747"/>
      <c r="F70"/>
    </row>
    <row r="71" spans="1:11" ht="7.5" customHeight="1" x14ac:dyDescent="0.25">
      <c r="A71"/>
      <c r="B71"/>
      <c r="C71"/>
      <c r="D71"/>
      <c r="E71" s="197"/>
      <c r="F71"/>
      <c r="G71" s="549"/>
      <c r="H71" s="549"/>
      <c r="I71" s="549"/>
    </row>
    <row r="72" spans="1:11" ht="21.75" customHeight="1" x14ac:dyDescent="0.25">
      <c r="A72" s="753" t="s">
        <v>1117</v>
      </c>
      <c r="B72" s="753"/>
      <c r="C72" s="753"/>
      <c r="D72" s="753"/>
      <c r="E72" s="753"/>
      <c r="F72" s="753"/>
      <c r="J72"/>
      <c r="K72"/>
    </row>
    <row r="73" spans="1:11" ht="37.5" customHeight="1" x14ac:dyDescent="0.25">
      <c r="A73" s="530" t="s">
        <v>1105</v>
      </c>
      <c r="B73" s="532" t="s">
        <v>1107</v>
      </c>
      <c r="C73" s="531" t="s">
        <v>1108</v>
      </c>
      <c r="D73" s="533" t="s">
        <v>1109</v>
      </c>
      <c r="E73" s="601" t="s">
        <v>1110</v>
      </c>
      <c r="F73" s="530" t="s">
        <v>1111</v>
      </c>
      <c r="G73" s="6"/>
      <c r="H73" s="6"/>
      <c r="I73" s="6"/>
      <c r="J73"/>
      <c r="K73"/>
    </row>
    <row r="74" spans="1:11" ht="31.5" customHeight="1" x14ac:dyDescent="0.25">
      <c r="A74" s="535" t="s">
        <v>117</v>
      </c>
      <c r="B74" s="734" t="s">
        <v>165</v>
      </c>
      <c r="C74" s="734"/>
      <c r="D74" s="734"/>
      <c r="E74" s="734"/>
      <c r="F74" s="734"/>
      <c r="G74" s="6"/>
      <c r="H74" s="6"/>
      <c r="I74" s="6"/>
      <c r="J74"/>
      <c r="K74"/>
    </row>
    <row r="75" spans="1:11" ht="33.75" customHeight="1" x14ac:dyDescent="0.25">
      <c r="A75" s="529" t="s">
        <v>167</v>
      </c>
      <c r="B75" s="543">
        <f>'5 a 20 Grande'!Z160</f>
        <v>0</v>
      </c>
      <c r="C75" s="543">
        <f>'5 a 20 Grande'!Z162</f>
        <v>0</v>
      </c>
      <c r="D75" s="543">
        <f>'5 a 20 Grande'!Z168</f>
        <v>0</v>
      </c>
      <c r="E75" s="604"/>
      <c r="F75" s="544" t="str">
        <f>IF(AND(B75=1,C75=1,D75=1),"CUMPLE","NO CUMPLE")</f>
        <v>NO CUMPLE</v>
      </c>
      <c r="G75" s="6"/>
      <c r="H75" s="6"/>
      <c r="I75" s="6"/>
      <c r="J75"/>
      <c r="K75"/>
    </row>
    <row r="76" spans="1:11" ht="7.5" customHeight="1" x14ac:dyDescent="0.25">
      <c r="A76"/>
      <c r="B76"/>
      <c r="C76"/>
      <c r="D76"/>
      <c r="E76" s="197"/>
      <c r="F76"/>
      <c r="G76" s="6"/>
      <c r="H76" s="6"/>
      <c r="I76" s="6"/>
      <c r="J76"/>
      <c r="K76"/>
    </row>
    <row r="77" spans="1:11" ht="33.75" customHeight="1" x14ac:dyDescent="0.25">
      <c r="A77" s="529" t="s">
        <v>170</v>
      </c>
      <c r="B77" s="543">
        <f>'5 a 20 Grande'!Z176</f>
        <v>0</v>
      </c>
      <c r="C77" s="543">
        <f>'5 a 20 Grande'!Z178</f>
        <v>0</v>
      </c>
      <c r="D77" s="543">
        <f>'5 a 20 Grande'!Z183</f>
        <v>0</v>
      </c>
      <c r="E77" s="603">
        <f>'5 a 20 Grande'!Z188</f>
        <v>0</v>
      </c>
      <c r="F77" s="544" t="str">
        <f>IF(AND(B77=1,C77=1,D77=1,E77=1),"CUMPLE","NO CUMPLE")</f>
        <v>NO CUMPLE</v>
      </c>
      <c r="G77" s="6"/>
      <c r="H77" s="6"/>
      <c r="I77" s="6"/>
      <c r="J77"/>
      <c r="K77"/>
    </row>
    <row r="78" spans="1:11" ht="7.5" customHeight="1" x14ac:dyDescent="0.25">
      <c r="A78" s="529"/>
      <c r="B78"/>
      <c r="C78"/>
      <c r="D78"/>
      <c r="E78" s="197"/>
      <c r="F78"/>
      <c r="G78" s="6"/>
      <c r="H78" s="6"/>
      <c r="I78" s="6"/>
      <c r="J78"/>
      <c r="K78"/>
    </row>
    <row r="79" spans="1:11" ht="22.5" customHeight="1" x14ac:dyDescent="0.25">
      <c r="A79" s="535" t="s">
        <v>117</v>
      </c>
      <c r="B79" s="734" t="s">
        <v>176</v>
      </c>
      <c r="C79" s="734"/>
      <c r="D79" s="734"/>
      <c r="E79" s="734"/>
      <c r="F79" s="734"/>
      <c r="G79" s="6"/>
      <c r="H79" s="6"/>
      <c r="I79" s="6"/>
      <c r="J79"/>
      <c r="K79"/>
    </row>
    <row r="80" spans="1:11" ht="34.5" customHeight="1" x14ac:dyDescent="0.25">
      <c r="A80" s="529" t="s">
        <v>178</v>
      </c>
      <c r="B80" s="543">
        <f>'5 a 20 Grande'!Z202</f>
        <v>0</v>
      </c>
      <c r="C80" s="543">
        <f>'5 a 20 Grande'!Z204</f>
        <v>0</v>
      </c>
      <c r="D80" s="543">
        <f>'5 a 20 Grande'!Z207</f>
        <v>0</v>
      </c>
      <c r="E80" s="603">
        <f>'5 a 20 Grande'!Z214</f>
        <v>0</v>
      </c>
      <c r="F80" s="544" t="str">
        <f>IF(AND(B80=1,C80=1,D80=1,E80=1),"CUMPLE","NO CUMPLE")</f>
        <v>NO CUMPLE</v>
      </c>
      <c r="G80" s="6"/>
      <c r="H80" s="6"/>
      <c r="I80" s="6"/>
      <c r="J80"/>
      <c r="K80"/>
    </row>
    <row r="81" spans="1:21" ht="7.5" customHeight="1" x14ac:dyDescent="0.25">
      <c r="A81" s="529"/>
      <c r="B81"/>
      <c r="C81"/>
      <c r="D81"/>
      <c r="E81" s="197"/>
      <c r="F81"/>
      <c r="G81" s="6"/>
      <c r="H81" s="6"/>
      <c r="I81" s="6"/>
      <c r="J81"/>
      <c r="K81"/>
    </row>
    <row r="82" spans="1:21" customFormat="1" ht="34.5" customHeight="1" x14ac:dyDescent="0.25">
      <c r="A82" s="529" t="s">
        <v>181</v>
      </c>
      <c r="B82" s="543">
        <f>'5 a 20 Grande'!Z222</f>
        <v>0</v>
      </c>
      <c r="C82" s="543">
        <f>'5 a 20 Grande'!Z225</f>
        <v>0</v>
      </c>
      <c r="D82" s="543">
        <f>'5 a 20 Grande'!Z233</f>
        <v>0</v>
      </c>
      <c r="E82" s="603">
        <f>'5 a 20 Grande'!Z245</f>
        <v>0</v>
      </c>
      <c r="F82" s="544" t="str">
        <f>IF(AND(B82=1,C82=1,D82=1,E82=1),"CUMPLE","NO CUMPLE")</f>
        <v>NO CUMPLE</v>
      </c>
      <c r="G82" s="6"/>
      <c r="H82" s="6"/>
      <c r="I82" s="6"/>
      <c r="M82" s="6"/>
      <c r="N82" s="6"/>
      <c r="O82" s="6"/>
      <c r="P82" s="6"/>
      <c r="Q82" s="6"/>
      <c r="R82" s="6"/>
      <c r="S82" s="6"/>
      <c r="T82" s="6"/>
      <c r="U82" s="6"/>
    </row>
    <row r="83" spans="1:21" customFormat="1" ht="7.5" customHeight="1" x14ac:dyDescent="0.25">
      <c r="A83" s="529"/>
      <c r="B83" s="562"/>
      <c r="C83" s="562"/>
      <c r="D83" s="563"/>
      <c r="E83" s="611"/>
      <c r="F83" s="564"/>
      <c r="G83" s="6"/>
      <c r="H83" s="6"/>
      <c r="I83" s="6"/>
      <c r="M83" s="6"/>
      <c r="N83" s="6"/>
      <c r="O83" s="6"/>
      <c r="P83" s="6"/>
      <c r="Q83" s="6"/>
      <c r="R83" s="6"/>
      <c r="S83" s="6"/>
      <c r="T83" s="6"/>
      <c r="U83" s="6"/>
    </row>
    <row r="84" spans="1:21" customFormat="1" ht="34.5" customHeight="1" x14ac:dyDescent="0.25">
      <c r="A84" s="529" t="s">
        <v>509</v>
      </c>
      <c r="B84" s="543"/>
      <c r="C84" s="543">
        <f>'5 a 20 Grande'!Z268</f>
        <v>0</v>
      </c>
      <c r="D84" s="543">
        <f>'5 a 20 Grande'!Z272</f>
        <v>0</v>
      </c>
      <c r="E84" s="603">
        <f>'5 a 20 Grande'!Z281</f>
        <v>0</v>
      </c>
      <c r="F84" s="544" t="str">
        <f>IF(AND(C84=1,D84=1,E84=1),"CUMPLE","NO CUMPLE")</f>
        <v>NO CUMPLE</v>
      </c>
      <c r="G84" s="6"/>
      <c r="H84" s="6"/>
      <c r="I84" s="6"/>
      <c r="M84" s="6"/>
      <c r="N84" s="6"/>
      <c r="O84" s="6"/>
      <c r="P84" s="6"/>
      <c r="Q84" s="6"/>
      <c r="R84" s="6"/>
      <c r="S84" s="6"/>
      <c r="T84" s="6"/>
      <c r="U84" s="6"/>
    </row>
    <row r="85" spans="1:21" customFormat="1" ht="7.5" customHeight="1" x14ac:dyDescent="0.25">
      <c r="A85" s="529"/>
      <c r="E85" s="197"/>
      <c r="G85" s="6"/>
      <c r="H85" s="6"/>
      <c r="I85" s="6"/>
      <c r="M85" s="6"/>
      <c r="N85" s="6"/>
      <c r="O85" s="6"/>
      <c r="P85" s="6"/>
      <c r="Q85" s="6"/>
      <c r="R85" s="6"/>
      <c r="S85" s="6"/>
      <c r="T85" s="6"/>
      <c r="U85" s="6"/>
    </row>
    <row r="86" spans="1:21" customFormat="1" ht="22.5" customHeight="1" x14ac:dyDescent="0.25">
      <c r="A86" s="535" t="s">
        <v>117</v>
      </c>
      <c r="B86" s="734" t="s">
        <v>195</v>
      </c>
      <c r="C86" s="734"/>
      <c r="D86" s="734"/>
      <c r="E86" s="734"/>
      <c r="F86" s="734"/>
      <c r="G86" s="6"/>
      <c r="H86" s="6"/>
      <c r="I86" s="6"/>
      <c r="M86" s="6"/>
      <c r="N86" s="6"/>
      <c r="O86" s="6"/>
      <c r="P86" s="6"/>
      <c r="Q86" s="6"/>
      <c r="R86" s="6"/>
      <c r="S86" s="6"/>
      <c r="T86" s="6"/>
      <c r="U86" s="6"/>
    </row>
    <row r="87" spans="1:21" customFormat="1" ht="34.5" customHeight="1" x14ac:dyDescent="0.25">
      <c r="A87" s="529" t="s">
        <v>197</v>
      </c>
      <c r="B87" s="543">
        <f>'5 a 20 Grande'!Z293</f>
        <v>0</v>
      </c>
      <c r="C87" s="543">
        <f>'5 a 20 Grande'!Z295</f>
        <v>0</v>
      </c>
      <c r="D87" s="543">
        <f>'5 a 20 Grande'!Z299</f>
        <v>0</v>
      </c>
      <c r="E87" s="603">
        <f>'5 a 20 Grande'!Z306</f>
        <v>0</v>
      </c>
      <c r="F87" s="544" t="str">
        <f>IF(AND(B87=1,C87=1,D87=1,E87=1),"CUMPLE","NO CUMPLE")</f>
        <v>NO CUMPLE</v>
      </c>
      <c r="G87" s="6"/>
      <c r="H87" s="6"/>
      <c r="I87" s="6"/>
      <c r="M87" s="6"/>
      <c r="N87" s="6"/>
      <c r="O87" s="6"/>
      <c r="P87" s="6"/>
      <c r="Q87" s="6"/>
      <c r="R87" s="6"/>
      <c r="S87" s="6"/>
      <c r="T87" s="6"/>
      <c r="U87" s="6"/>
    </row>
    <row r="88" spans="1:21" customFormat="1" ht="7.5" customHeight="1" x14ac:dyDescent="0.25">
      <c r="A88" s="529"/>
      <c r="E88" s="197"/>
      <c r="G88" s="6"/>
      <c r="H88" s="6"/>
      <c r="I88" s="6"/>
      <c r="M88" s="6"/>
      <c r="N88" s="6"/>
      <c r="O88" s="6"/>
      <c r="P88" s="6"/>
      <c r="Q88" s="6"/>
      <c r="R88" s="6"/>
      <c r="S88" s="6"/>
      <c r="T88" s="6"/>
      <c r="U88" s="6"/>
    </row>
    <row r="89" spans="1:21" customFormat="1" ht="43.5" customHeight="1" x14ac:dyDescent="0.25">
      <c r="A89" s="529" t="s">
        <v>205</v>
      </c>
      <c r="B89" s="543">
        <f>'5 a 20 Grande'!Z313</f>
        <v>0</v>
      </c>
      <c r="C89" s="543">
        <f>'5 a 20 Grande'!Z316</f>
        <v>0</v>
      </c>
      <c r="D89" s="543">
        <f>'5 a 20 Grande'!Z321</f>
        <v>0</v>
      </c>
      <c r="E89" s="604"/>
      <c r="F89" s="544" t="str">
        <f>IF(AND(B89=1,C89=1,D89=1),"CUMPLE","NO CUMPLE")</f>
        <v>NO CUMPLE</v>
      </c>
      <c r="G89" s="6"/>
      <c r="H89" s="6"/>
      <c r="I89" s="6"/>
      <c r="M89" s="6"/>
      <c r="N89" s="6"/>
      <c r="O89" s="6"/>
      <c r="P89" s="6"/>
      <c r="Q89" s="6"/>
      <c r="R89" s="6"/>
      <c r="S89" s="6"/>
      <c r="T89" s="6"/>
      <c r="U89" s="6"/>
    </row>
    <row r="90" spans="1:21" customFormat="1" ht="22.5" customHeight="1" x14ac:dyDescent="0.25">
      <c r="A90" s="529"/>
      <c r="E90" s="197"/>
      <c r="G90" s="6"/>
      <c r="H90" s="6"/>
      <c r="I90" s="6"/>
      <c r="M90" s="6"/>
      <c r="N90" s="6"/>
      <c r="O90" s="6"/>
      <c r="P90" s="6"/>
      <c r="Q90" s="6"/>
      <c r="R90" s="6"/>
      <c r="S90" s="6"/>
      <c r="T90" s="6"/>
      <c r="U90" s="6"/>
    </row>
    <row r="91" spans="1:21" customFormat="1" ht="22.5" customHeight="1" x14ac:dyDescent="0.25">
      <c r="A91" s="746" t="s">
        <v>1116</v>
      </c>
      <c r="B91" s="746"/>
      <c r="C91" s="747" t="s">
        <v>1118</v>
      </c>
      <c r="D91" s="747"/>
      <c r="E91" s="747"/>
      <c r="G91" s="6"/>
      <c r="H91" s="6"/>
      <c r="I91" s="6"/>
      <c r="M91" s="6"/>
      <c r="N91" s="6"/>
      <c r="O91" s="6"/>
      <c r="P91" s="6"/>
      <c r="Q91" s="6"/>
      <c r="R91" s="6"/>
      <c r="S91" s="6"/>
      <c r="T91" s="6"/>
      <c r="U91" s="6"/>
    </row>
    <row r="92" spans="1:21" customFormat="1" ht="22.5" customHeight="1" x14ac:dyDescent="0.25">
      <c r="A92" s="752" t="s">
        <v>1119</v>
      </c>
      <c r="B92" s="752"/>
      <c r="C92" s="752"/>
      <c r="D92" s="752"/>
      <c r="E92" s="752"/>
      <c r="F92" s="752"/>
      <c r="G92" s="6"/>
      <c r="H92" s="6"/>
      <c r="I92" s="6"/>
      <c r="M92" s="6"/>
      <c r="N92" s="6"/>
      <c r="O92" s="6"/>
      <c r="P92" s="6"/>
      <c r="Q92" s="6"/>
      <c r="R92" s="6"/>
      <c r="S92" s="6"/>
      <c r="T92" s="6"/>
      <c r="U92" s="6"/>
    </row>
    <row r="93" spans="1:21" customFormat="1" ht="22.5" customHeight="1" x14ac:dyDescent="0.25">
      <c r="A93" s="530" t="s">
        <v>1105</v>
      </c>
      <c r="B93" s="532" t="s">
        <v>1107</v>
      </c>
      <c r="C93" s="531" t="s">
        <v>1108</v>
      </c>
      <c r="D93" s="533" t="s">
        <v>1109</v>
      </c>
      <c r="E93" s="601" t="s">
        <v>1110</v>
      </c>
      <c r="F93" s="530" t="s">
        <v>1111</v>
      </c>
      <c r="G93" s="6"/>
      <c r="H93" s="6"/>
      <c r="I93" s="6"/>
      <c r="M93" s="6"/>
      <c r="N93" s="6"/>
      <c r="O93" s="6"/>
      <c r="P93" s="6"/>
      <c r="Q93" s="6"/>
      <c r="R93" s="6"/>
      <c r="S93" s="6"/>
      <c r="T93" s="6"/>
      <c r="U93" s="6"/>
    </row>
    <row r="94" spans="1:21" customFormat="1" ht="34.5" customHeight="1" x14ac:dyDescent="0.25">
      <c r="A94" s="535" t="s">
        <v>117</v>
      </c>
      <c r="B94" s="734" t="s">
        <v>210</v>
      </c>
      <c r="C94" s="734"/>
      <c r="D94" s="734"/>
      <c r="E94" s="734"/>
      <c r="F94" s="734"/>
      <c r="G94" s="6"/>
      <c r="H94" s="6"/>
      <c r="I94" s="6"/>
      <c r="M94" s="6"/>
      <c r="N94" s="6"/>
      <c r="O94" s="6"/>
      <c r="P94" s="6"/>
      <c r="Q94" s="6"/>
      <c r="R94" s="6"/>
      <c r="S94" s="6"/>
      <c r="T94" s="6"/>
      <c r="U94" s="6"/>
    </row>
    <row r="95" spans="1:21" customFormat="1" ht="33.75" customHeight="1" x14ac:dyDescent="0.25">
      <c r="A95" s="529" t="s">
        <v>212</v>
      </c>
      <c r="B95" s="543">
        <f>'5 a 20 Grande'!Z337</f>
        <v>0</v>
      </c>
      <c r="C95" s="543">
        <f>'5 a 20 Grande'!Z341</f>
        <v>0</v>
      </c>
      <c r="D95" s="543">
        <f>'5 a 20 Grande'!Z347</f>
        <v>0</v>
      </c>
      <c r="E95" s="603">
        <f>'5 a 20 Grande'!Z360</f>
        <v>0</v>
      </c>
      <c r="F95" s="544" t="str">
        <f>IF(AND(B95=1,C95=1,D95=1,E95=1),"CUMPLE","NO CUMPLE")</f>
        <v>NO CUMPLE</v>
      </c>
      <c r="G95" s="6"/>
      <c r="H95" s="6"/>
      <c r="I95" s="6"/>
      <c r="M95" s="6"/>
      <c r="N95" s="6"/>
      <c r="O95" s="6"/>
      <c r="P95" s="6"/>
      <c r="Q95" s="6"/>
      <c r="R95" s="6"/>
      <c r="S95" s="6"/>
      <c r="T95" s="6"/>
      <c r="U95" s="6"/>
    </row>
    <row r="96" spans="1:21" customFormat="1" ht="7.5" customHeight="1" x14ac:dyDescent="0.25">
      <c r="E96" s="197"/>
      <c r="G96" s="6"/>
      <c r="H96" s="6"/>
      <c r="I96" s="6"/>
      <c r="M96" s="6"/>
      <c r="N96" s="6"/>
      <c r="O96" s="6"/>
      <c r="P96" s="6"/>
      <c r="Q96" s="6"/>
      <c r="R96" s="6"/>
      <c r="S96" s="6"/>
      <c r="T96" s="6"/>
      <c r="U96" s="6"/>
    </row>
    <row r="97" spans="1:21" customFormat="1" ht="34.5" customHeight="1" x14ac:dyDescent="0.25">
      <c r="A97" s="529" t="s">
        <v>222</v>
      </c>
      <c r="B97" s="543">
        <f>'5 a 20 Grande'!Z369</f>
        <v>0</v>
      </c>
      <c r="C97" s="543">
        <f>'5 a 20 Grande'!Z370</f>
        <v>0</v>
      </c>
      <c r="D97" s="543">
        <f>'5 a 20 Grande'!Z373</f>
        <v>0</v>
      </c>
      <c r="E97" s="603">
        <f>'5 a 20 Grande'!Z377</f>
        <v>0</v>
      </c>
      <c r="F97" s="544" t="str">
        <f>IF(AND(B97=1,C97=1,D97=1,E97=1),"CUMPLE","NO CUMPLE")</f>
        <v>NO CUMPLE</v>
      </c>
      <c r="G97" s="6"/>
      <c r="H97" s="6"/>
      <c r="I97" s="6"/>
      <c r="M97" s="6"/>
      <c r="N97" s="6"/>
      <c r="O97" s="6"/>
      <c r="P97" s="6"/>
      <c r="Q97" s="6"/>
      <c r="R97" s="6"/>
      <c r="S97" s="6"/>
      <c r="T97" s="6"/>
      <c r="U97" s="6"/>
    </row>
    <row r="98" spans="1:21" customFormat="1" ht="7.5" customHeight="1" x14ac:dyDescent="0.25">
      <c r="A98" s="529"/>
      <c r="E98" s="197"/>
      <c r="G98" s="6"/>
      <c r="H98" s="6"/>
      <c r="I98" s="6"/>
      <c r="M98" s="6"/>
      <c r="N98" s="6"/>
      <c r="O98" s="6"/>
      <c r="P98" s="6"/>
      <c r="Q98" s="6"/>
      <c r="R98" s="6"/>
      <c r="S98" s="6"/>
      <c r="T98" s="6"/>
      <c r="U98" s="6"/>
    </row>
    <row r="99" spans="1:21" customFormat="1" ht="34.5" customHeight="1" x14ac:dyDescent="0.25">
      <c r="A99" s="529" t="s">
        <v>224</v>
      </c>
      <c r="B99" s="543">
        <f>'5 a 20 Grande'!Z386</f>
        <v>0</v>
      </c>
      <c r="C99" s="543">
        <f>'5 a 20 Grande'!Z387</f>
        <v>0</v>
      </c>
      <c r="D99" s="543">
        <f>'5 a 20 Grande'!Z388</f>
        <v>0</v>
      </c>
      <c r="E99" s="603">
        <f>'5 a 20 Grande'!Z391</f>
        <v>0</v>
      </c>
      <c r="F99" s="544" t="str">
        <f>IF(AND(B99=1,C99=1,D99=1,E99=1),"CUMPLE","NO CUMPLE")</f>
        <v>NO CUMPLE</v>
      </c>
      <c r="G99" s="6"/>
      <c r="H99" s="6"/>
      <c r="I99" s="6"/>
      <c r="M99" s="6"/>
      <c r="N99" s="6"/>
      <c r="O99" s="6"/>
      <c r="P99" s="6"/>
      <c r="Q99" s="6"/>
      <c r="R99" s="6"/>
      <c r="S99" s="6"/>
      <c r="T99" s="6"/>
      <c r="U99" s="6"/>
    </row>
    <row r="100" spans="1:21" customFormat="1" ht="7.5" customHeight="1" x14ac:dyDescent="0.25">
      <c r="A100" s="529"/>
      <c r="E100" s="197"/>
      <c r="G100" s="6"/>
      <c r="H100" s="6"/>
      <c r="I100" s="6"/>
      <c r="M100" s="6"/>
      <c r="N100" s="6"/>
      <c r="O100" s="6"/>
      <c r="P100" s="6"/>
      <c r="Q100" s="6"/>
      <c r="R100" s="6"/>
      <c r="S100" s="6"/>
      <c r="T100" s="6"/>
      <c r="U100" s="6"/>
    </row>
    <row r="101" spans="1:21" customFormat="1" ht="34.5" customHeight="1" x14ac:dyDescent="0.25">
      <c r="A101" s="529" t="s">
        <v>228</v>
      </c>
      <c r="B101" s="543">
        <f>'5 a 20 Grande'!Z399</f>
        <v>0</v>
      </c>
      <c r="C101" s="543">
        <f>'5 a 20 Grande'!Z401</f>
        <v>0</v>
      </c>
      <c r="D101" s="543">
        <f>'5 a 20 Grande'!Z407</f>
        <v>0</v>
      </c>
      <c r="E101" s="604"/>
      <c r="F101" s="544" t="str">
        <f>IF(AND(B101=1,C101=1,D101=1),"CUMPLE","NO CUMPLE")</f>
        <v>NO CUMPLE</v>
      </c>
      <c r="G101" s="6"/>
      <c r="H101" s="6"/>
      <c r="I101" s="6"/>
      <c r="M101" s="6"/>
      <c r="N101" s="6"/>
      <c r="O101" s="6"/>
      <c r="P101" s="6"/>
      <c r="Q101" s="6"/>
      <c r="R101" s="6"/>
      <c r="S101" s="6"/>
      <c r="T101" s="6"/>
      <c r="U101" s="6"/>
    </row>
    <row r="102" spans="1:21" customFormat="1" ht="7.5" customHeight="1" x14ac:dyDescent="0.25">
      <c r="A102" s="529"/>
      <c r="E102" s="197"/>
      <c r="G102" s="6"/>
      <c r="H102" s="6"/>
      <c r="I102" s="6"/>
      <c r="M102" s="6"/>
      <c r="N102" s="6"/>
      <c r="O102" s="6"/>
      <c r="P102" s="6"/>
      <c r="Q102" s="6"/>
      <c r="R102" s="6"/>
      <c r="S102" s="6"/>
      <c r="T102" s="6"/>
      <c r="U102" s="6"/>
    </row>
    <row r="103" spans="1:21" customFormat="1" ht="30" customHeight="1" x14ac:dyDescent="0.25">
      <c r="A103" s="535" t="s">
        <v>117</v>
      </c>
      <c r="B103" s="734" t="s">
        <v>231</v>
      </c>
      <c r="C103" s="734"/>
      <c r="D103" s="734"/>
      <c r="E103" s="734"/>
      <c r="F103" s="734"/>
      <c r="G103" s="6"/>
      <c r="H103" s="6"/>
      <c r="I103" s="6"/>
      <c r="M103" s="6"/>
      <c r="N103" s="6"/>
      <c r="O103" s="6"/>
      <c r="P103" s="6"/>
      <c r="Q103" s="6"/>
      <c r="R103" s="6"/>
      <c r="S103" s="6"/>
      <c r="T103" s="6"/>
      <c r="U103" s="6"/>
    </row>
    <row r="104" spans="1:21" customFormat="1" ht="33.75" customHeight="1" x14ac:dyDescent="0.25">
      <c r="A104" s="529" t="s">
        <v>233</v>
      </c>
      <c r="B104" s="543">
        <f>'5 a 20 Grande'!Z419</f>
        <v>0</v>
      </c>
      <c r="C104" s="543">
        <f>'5 a 20 Grande'!Z421</f>
        <v>0</v>
      </c>
      <c r="D104" s="543">
        <f>'5 a 20 Grande'!Z425</f>
        <v>0</v>
      </c>
      <c r="E104" s="603">
        <f>'5 a 20 Grande'!Z431</f>
        <v>0</v>
      </c>
      <c r="F104" s="544" t="str">
        <f>IF(AND(B104=1,C104=1,D104=1,E104=1),"CUMPLE","NO CUMPLE")</f>
        <v>NO CUMPLE</v>
      </c>
      <c r="G104" s="6"/>
      <c r="H104" s="6"/>
      <c r="I104" s="6"/>
      <c r="M104" s="6"/>
      <c r="N104" s="6"/>
      <c r="O104" s="6"/>
      <c r="P104" s="6"/>
      <c r="Q104" s="6"/>
      <c r="R104" s="6"/>
      <c r="S104" s="6"/>
      <c r="T104" s="6"/>
      <c r="U104" s="6"/>
    </row>
    <row r="105" spans="1:21" customFormat="1" ht="22.5" customHeight="1" x14ac:dyDescent="0.25">
      <c r="A105" s="529"/>
      <c r="E105" s="197"/>
      <c r="G105" s="6"/>
      <c r="H105" s="6"/>
      <c r="I105" s="6"/>
      <c r="M105" s="6"/>
      <c r="N105" s="6"/>
      <c r="O105" s="6"/>
      <c r="P105" s="6"/>
      <c r="Q105" s="6"/>
      <c r="R105" s="6"/>
      <c r="S105" s="6"/>
      <c r="T105" s="6"/>
      <c r="U105" s="6"/>
    </row>
    <row r="106" spans="1:21" customFormat="1" ht="33.75" customHeight="1" x14ac:dyDescent="0.25">
      <c r="A106" s="746" t="s">
        <v>1116</v>
      </c>
      <c r="B106" s="746"/>
      <c r="C106" s="747" t="s">
        <v>1120</v>
      </c>
      <c r="D106" s="747"/>
      <c r="E106" s="747"/>
      <c r="G106" s="6"/>
      <c r="H106" s="6"/>
      <c r="I106" s="6"/>
      <c r="M106" s="6"/>
      <c r="N106" s="6"/>
      <c r="O106" s="6"/>
      <c r="P106" s="6"/>
      <c r="Q106" s="6"/>
      <c r="R106" s="6"/>
      <c r="S106" s="6"/>
      <c r="T106" s="6"/>
      <c r="U106" s="6"/>
    </row>
    <row r="107" spans="1:21" customFormat="1" ht="225" customHeight="1" x14ac:dyDescent="0.25">
      <c r="A107" s="550"/>
      <c r="B107" s="550"/>
      <c r="C107" s="551"/>
      <c r="D107" s="551"/>
      <c r="E107" s="606"/>
      <c r="G107" s="6"/>
      <c r="H107" s="6"/>
      <c r="I107" s="6"/>
      <c r="M107" s="6"/>
      <c r="N107" s="6"/>
      <c r="O107" s="6"/>
      <c r="P107" s="6"/>
      <c r="Q107" s="6"/>
      <c r="R107" s="6"/>
      <c r="S107" s="6"/>
      <c r="T107" s="6"/>
      <c r="U107" s="6"/>
    </row>
    <row r="108" spans="1:21" customFormat="1" ht="225" customHeight="1" x14ac:dyDescent="0.25">
      <c r="E108" s="197"/>
      <c r="G108" s="6"/>
      <c r="H108" s="6"/>
      <c r="I108" s="6"/>
      <c r="M108" s="6"/>
      <c r="N108" s="6"/>
      <c r="O108" s="6"/>
      <c r="P108" s="6"/>
      <c r="Q108" s="6"/>
      <c r="R108" s="6"/>
      <c r="S108" s="6"/>
      <c r="T108" s="6"/>
      <c r="U108" s="6"/>
    </row>
    <row r="109" spans="1:21" customFormat="1" ht="22.5" customHeight="1" x14ac:dyDescent="0.25">
      <c r="A109" s="748" t="s">
        <v>1132</v>
      </c>
      <c r="B109" s="748"/>
      <c r="C109" s="748"/>
      <c r="D109" s="748"/>
      <c r="E109" s="748"/>
      <c r="F109" s="748"/>
      <c r="G109" s="6"/>
      <c r="H109" s="6"/>
      <c r="I109" s="6"/>
      <c r="M109" s="6"/>
      <c r="N109" s="6"/>
      <c r="O109" s="6"/>
      <c r="P109" s="6"/>
      <c r="Q109" s="6"/>
      <c r="R109" s="6"/>
      <c r="S109" s="6"/>
      <c r="T109" s="6"/>
      <c r="U109" s="6"/>
    </row>
    <row r="110" spans="1:21" customFormat="1" ht="52.5" customHeight="1" x14ac:dyDescent="0.25">
      <c r="A110" s="722" t="s">
        <v>1133</v>
      </c>
      <c r="B110" s="722"/>
      <c r="C110" s="722"/>
      <c r="D110" s="722"/>
      <c r="E110" s="722"/>
      <c r="F110" s="722"/>
      <c r="G110" s="6"/>
      <c r="H110" s="6"/>
      <c r="I110" s="6"/>
      <c r="M110" s="6"/>
      <c r="N110" s="6"/>
      <c r="O110" s="6"/>
      <c r="P110" s="6"/>
      <c r="Q110" s="6"/>
      <c r="R110" s="6"/>
      <c r="S110" s="6"/>
      <c r="T110" s="6"/>
      <c r="U110" s="6"/>
    </row>
    <row r="111" spans="1:21" customFormat="1" ht="50.25" customHeight="1" x14ac:dyDescent="0.25">
      <c r="A111" s="722" t="s">
        <v>1121</v>
      </c>
      <c r="B111" s="722"/>
      <c r="C111" s="722"/>
      <c r="D111" s="722"/>
      <c r="E111" s="722"/>
      <c r="F111" s="722"/>
      <c r="G111" s="6"/>
      <c r="H111" s="6"/>
      <c r="I111" s="6"/>
      <c r="M111" s="6"/>
      <c r="N111" s="6"/>
      <c r="O111" s="6"/>
      <c r="P111" s="6"/>
      <c r="Q111" s="6"/>
      <c r="R111" s="6"/>
      <c r="S111" s="6"/>
      <c r="T111" s="6"/>
      <c r="U111" s="6"/>
    </row>
    <row r="112" spans="1:21" customFormat="1" ht="21" customHeight="1" x14ac:dyDescent="0.25">
      <c r="E112" s="197"/>
    </row>
    <row r="113" spans="1:21" ht="21.75" customHeight="1" x14ac:dyDescent="0.25">
      <c r="A113" s="730" t="s">
        <v>1124</v>
      </c>
      <c r="B113" s="730"/>
      <c r="C113" s="730"/>
      <c r="D113" s="730"/>
      <c r="E113" s="595" t="s">
        <v>1134</v>
      </c>
      <c r="F113"/>
      <c r="I113" s="200"/>
      <c r="J113"/>
      <c r="K113"/>
    </row>
    <row r="114" spans="1:21" x14ac:dyDescent="0.25">
      <c r="A114" s="726" t="s">
        <v>118</v>
      </c>
      <c r="B114" s="726"/>
      <c r="C114" s="726"/>
      <c r="D114" s="726"/>
      <c r="E114" s="596"/>
      <c r="F114"/>
      <c r="G114"/>
      <c r="H114"/>
      <c r="I114"/>
      <c r="J114"/>
      <c r="K114"/>
    </row>
    <row r="115" spans="1:21" ht="45" customHeight="1" x14ac:dyDescent="0.25">
      <c r="A115" s="721" t="str">
        <f>IF('5 a 20 Grande'!V11=TRUE,"",'5 a 20 Grande'!J11)</f>
        <v>La empresa de TI conoce a su mercado objetivo y  bajo un enfoque práctico desarrolla y administra el contenido de su oferta.</v>
      </c>
      <c r="B115" s="721"/>
      <c r="C115" s="721"/>
      <c r="D115" s="721"/>
      <c r="E115" s="597" t="str">
        <f>MID(F115,1,7)</f>
        <v>1.1.1</v>
      </c>
      <c r="F115" s="200" t="str">
        <f>IF('5 a 20 Grande'!V11=TRUE,"",'5 a 20 Grande'!I11)</f>
        <v>1.1.1</v>
      </c>
      <c r="G115"/>
      <c r="H115"/>
      <c r="I115"/>
      <c r="J115"/>
      <c r="K115"/>
    </row>
    <row r="116" spans="1:21" ht="45" customHeight="1" x14ac:dyDescent="0.25">
      <c r="A116" s="721" t="str">
        <f>IF('5 a 20 Grande'!V12=TRUE,"",'5 a 20 Grande'!J12)</f>
        <v xml:space="preserve">Cuenta con una administración de su oferta de productos y/o servicios que le permite a la Empresa de TI:
</v>
      </c>
      <c r="B116" s="721"/>
      <c r="C116" s="721"/>
      <c r="D116" s="721"/>
      <c r="E116" s="597" t="str">
        <f t="shared" ref="E116" si="0">MID(F116,1,7)</f>
        <v>1.1.2.1</v>
      </c>
      <c r="F116" s="200" t="str">
        <f>IF('5 a 20 Grande'!V12=TRUE,"",'5 a 20 Grande'!I12)</f>
        <v>1.1.2.1</v>
      </c>
      <c r="G116"/>
      <c r="H116"/>
      <c r="I116"/>
      <c r="J116"/>
      <c r="K116"/>
    </row>
    <row r="117" spans="1:21" s="1" customFormat="1" ht="45" customHeight="1" x14ac:dyDescent="0.25">
      <c r="A117" s="929" t="str">
        <f>IF('5 a 20 Grande'!V13=TRUE,"",'5 a 20 Grande'!J13)</f>
        <v>Analizar y determinar su mercado objetivo</v>
      </c>
      <c r="B117" s="929"/>
      <c r="C117" s="929"/>
      <c r="D117" s="929"/>
      <c r="E117" s="597" t="str">
        <f t="shared" ref="E117:E170" si="1">MID(F117,1,7)</f>
        <v>1.1.2.1</v>
      </c>
      <c r="F117" s="200" t="str">
        <f>IF('5 a 20 Grande'!V13=TRUE,"",'5 a 20 Grande'!I13)</f>
        <v>1.1.2.1.A</v>
      </c>
      <c r="I117" s="198"/>
      <c r="L117"/>
      <c r="M117" s="6"/>
      <c r="N117" s="6"/>
      <c r="O117" s="6"/>
      <c r="P117" s="6"/>
      <c r="Q117" s="6"/>
      <c r="R117" s="6"/>
      <c r="S117" s="6"/>
      <c r="T117" s="6"/>
      <c r="U117" s="6"/>
    </row>
    <row r="118" spans="1:21" s="1" customFormat="1" ht="65.25" customHeight="1" x14ac:dyDescent="0.25">
      <c r="A118" s="929" t="str">
        <f>IF('5 a 20 Grande'!V14=TRUE,"",'5 a 20 Grande'!J14)</f>
        <v>Identificar y estructurar los servicios que serán ofrecidos en el mercado con la finalidad de alcanzar las metas y objetivos planteados, considerando los recursos ,la infraestructura de la empresa y el alcance territorial de la oferta (Regional Nacional o Internacional)</v>
      </c>
      <c r="B118" s="929"/>
      <c r="C118" s="929"/>
      <c r="D118" s="929"/>
      <c r="E118" s="597" t="str">
        <f t="shared" si="1"/>
        <v>1.1.2.1</v>
      </c>
      <c r="F118" s="200" t="str">
        <f>IF('5 a 20 Grande'!V14=TRUE,"",'5 a 20 Grande'!I14)</f>
        <v>1.1.2.1.B</v>
      </c>
      <c r="I118" s="198"/>
      <c r="L118"/>
      <c r="M118" s="6"/>
      <c r="N118" s="6"/>
      <c r="O118" s="6"/>
      <c r="P118" s="6"/>
      <c r="Q118" s="6"/>
      <c r="R118" s="6"/>
      <c r="S118" s="6"/>
      <c r="T118" s="6"/>
      <c r="U118" s="6"/>
    </row>
    <row r="119" spans="1:21" s="1" customFormat="1" ht="45" customHeight="1" x14ac:dyDescent="0.25">
      <c r="A119" s="929" t="str">
        <f>IF('5 a 20 Grande'!V15=TRUE,"",'5 a 20 Grande'!J15)</f>
        <v>Diseñar un portafolio de servicios de TI  en función de a los objetivos estratégicos de rentabilidad del negocio</v>
      </c>
      <c r="B119" s="929"/>
      <c r="C119" s="929"/>
      <c r="D119" s="929"/>
      <c r="E119" s="597" t="str">
        <f t="shared" si="1"/>
        <v>1.1.2.1</v>
      </c>
      <c r="F119" s="200" t="str">
        <f>IF('5 a 20 Grande'!V15=TRUE,"",'5 a 20 Grande'!I15)</f>
        <v>1.1.2.1.C</v>
      </c>
      <c r="I119" s="198"/>
      <c r="L119"/>
      <c r="M119" s="6"/>
      <c r="N119" s="6"/>
      <c r="O119" s="6"/>
      <c r="P119" s="6"/>
      <c r="Q119" s="6"/>
      <c r="R119" s="6"/>
      <c r="S119" s="6"/>
      <c r="T119" s="6"/>
      <c r="U119" s="6"/>
    </row>
    <row r="120" spans="1:21" s="1" customFormat="1" ht="45" customHeight="1" x14ac:dyDescent="0.25">
      <c r="A120" s="929" t="str">
        <f>IF('5 a 20 Grande'!V16=TRUE,"",'5 a 20 Grande'!J16)</f>
        <v>Determinar las categorías para la agrupación de  sus servicios (por ejemplo por tipo de cliente)  y establecer una priorización de las iniciativas contenidas en el portafolio</v>
      </c>
      <c r="B120" s="929"/>
      <c r="C120" s="929"/>
      <c r="D120" s="929"/>
      <c r="E120" s="597" t="str">
        <f t="shared" si="1"/>
        <v>1.1.2.1</v>
      </c>
      <c r="F120" s="200" t="str">
        <f>IF('5 a 20 Grande'!V16=TRUE,"",'5 a 20 Grande'!I16)</f>
        <v>1.1.2.1.D</v>
      </c>
      <c r="I120" s="198"/>
      <c r="L120"/>
      <c r="M120" s="6"/>
      <c r="N120" s="6"/>
      <c r="O120" s="6"/>
      <c r="P120" s="6"/>
      <c r="Q120" s="6"/>
      <c r="R120" s="6"/>
      <c r="S120" s="6"/>
      <c r="T120" s="6"/>
      <c r="U120" s="6"/>
    </row>
    <row r="121" spans="1:21" s="1" customFormat="1" ht="45" customHeight="1" x14ac:dyDescent="0.25">
      <c r="A121" s="929" t="str">
        <f>IF('5 a 20 Grande'!V17=TRUE,"",'5 a 20 Grande'!J17)</f>
        <v xml:space="preserve">-Actualizar los servicios  que se encuentran en operación y aquellos que se pueden implementar </v>
      </c>
      <c r="B121" s="929"/>
      <c r="C121" s="929"/>
      <c r="D121" s="929"/>
      <c r="E121" s="597" t="str">
        <f t="shared" si="1"/>
        <v>1.1.2.1</v>
      </c>
      <c r="F121" s="200" t="str">
        <f>IF('5 a 20 Grande'!V17=TRUE,"",'5 a 20 Grande'!I17)</f>
        <v>1.1.2.1.E</v>
      </c>
      <c r="I121" s="198"/>
      <c r="L121"/>
      <c r="M121" s="6"/>
      <c r="N121" s="6"/>
      <c r="O121" s="6"/>
      <c r="P121" s="6"/>
      <c r="Q121" s="6"/>
      <c r="R121" s="6"/>
      <c r="S121" s="6"/>
      <c r="T121" s="6"/>
      <c r="U121" s="6"/>
    </row>
    <row r="122" spans="1:21" s="1" customFormat="1" ht="45" customHeight="1" x14ac:dyDescent="0.25">
      <c r="A122" s="929" t="str">
        <f>IF('5 a 20 Grande'!V18=TRUE,"",'5 a 20 Grande'!J18)</f>
        <v>Evaluar detalladamente los servicios para decidir su viabilidad de acuerdo a su valor/rentabilidad, beneficios, costos, riesgos y alineamiento con la estrategia del negocio</v>
      </c>
      <c r="B122" s="929"/>
      <c r="C122" s="929"/>
      <c r="D122" s="929"/>
      <c r="E122" s="597" t="str">
        <f t="shared" si="1"/>
        <v>1.1.2.1</v>
      </c>
      <c r="F122" s="200" t="str">
        <f>IF('5 a 20 Grande'!V18=TRUE,"",'5 a 20 Grande'!I18)</f>
        <v>1.1.2.1.F</v>
      </c>
      <c r="I122" s="198"/>
      <c r="L122"/>
      <c r="M122" s="6"/>
      <c r="N122" s="6"/>
      <c r="O122" s="6"/>
      <c r="P122" s="6"/>
      <c r="Q122" s="6"/>
      <c r="R122" s="6"/>
      <c r="S122" s="6"/>
      <c r="T122" s="6"/>
      <c r="U122" s="6"/>
    </row>
    <row r="123" spans="1:21" s="1" customFormat="1" ht="45" customHeight="1" x14ac:dyDescent="0.25">
      <c r="A123" s="929" t="str">
        <f>IF('5 a 20 Grande'!V19=TRUE,"",'5 a 20 Grande'!J19)</f>
        <v xml:space="preserve">Dar un seguimiento a los beneficios obtenidos a través de los servicios y a la evolución de los servicios lo largo de su ciclo de vida; y hacer un análisis comparativo de los resultados obtenidos internamente </v>
      </c>
      <c r="B123" s="929"/>
      <c r="C123" s="929"/>
      <c r="D123" s="929"/>
      <c r="E123" s="597" t="str">
        <f t="shared" si="1"/>
        <v>1.1.2.1</v>
      </c>
      <c r="F123" s="200" t="str">
        <f>IF('5 a 20 Grande'!V19=TRUE,"",'5 a 20 Grande'!I19)</f>
        <v>1.1.2.1.G</v>
      </c>
      <c r="I123" s="198"/>
      <c r="L123"/>
      <c r="M123" s="6"/>
      <c r="N123" s="6"/>
      <c r="O123" s="6"/>
      <c r="P123" s="6"/>
      <c r="Q123" s="6"/>
      <c r="R123" s="6"/>
      <c r="S123" s="6"/>
      <c r="T123" s="6"/>
      <c r="U123" s="6"/>
    </row>
    <row r="124" spans="1:21" s="1" customFormat="1" ht="45" customHeight="1" x14ac:dyDescent="0.25">
      <c r="A124" s="929" t="str">
        <f>IF('5 a 20 Grande'!V20=TRUE,"",'5 a 20 Grande'!J20)</f>
        <v>Implementar acciones correctivas en caso de  que los beneficios obtenidos en los servicios se desvíen de los esperados</v>
      </c>
      <c r="B124" s="929"/>
      <c r="C124" s="929"/>
      <c r="D124" s="929"/>
      <c r="E124" s="597" t="str">
        <f t="shared" si="1"/>
        <v>1.1.2.1</v>
      </c>
      <c r="F124" s="200" t="str">
        <f>IF('5 a 20 Grande'!V20=TRUE,"",'5 a 20 Grande'!I20)</f>
        <v>1.1.2.1.H</v>
      </c>
      <c r="I124" s="198"/>
      <c r="L124"/>
      <c r="M124" s="6"/>
      <c r="N124" s="6"/>
      <c r="O124" s="6"/>
      <c r="P124" s="6"/>
      <c r="Q124" s="6"/>
      <c r="R124" s="6"/>
      <c r="S124" s="6"/>
      <c r="T124" s="6"/>
      <c r="U124" s="6"/>
    </row>
    <row r="125" spans="1:21" ht="45" customHeight="1" x14ac:dyDescent="0.25">
      <c r="A125" s="929" t="str">
        <f>IF('5 a 20 Grande'!V21=TRUE,"",'5 a 20 Grande'!J21)</f>
        <v>El proceso para la administración de la oferta de productos y/o servicios se encuentra  formalmente documentado</v>
      </c>
      <c r="B125" s="929"/>
      <c r="C125" s="929"/>
      <c r="D125" s="929"/>
      <c r="E125" s="597" t="str">
        <f t="shared" si="1"/>
        <v>1.1.2.2</v>
      </c>
      <c r="F125" s="200" t="str">
        <f>IF('5 a 20 Grande'!V21=TRUE,"",'5 a 20 Grande'!I21)</f>
        <v>1.1.2.2</v>
      </c>
    </row>
    <row r="126" spans="1:21" ht="45" customHeight="1" x14ac:dyDescent="0.25">
      <c r="A126" s="721" t="str">
        <f>IF('5 a 20 Grande'!V22=TRUE,"",'5 a 20 Grande'!J22)</f>
        <v>Desarrolla documentos que proporcionan evidencia de las actividades llevadas a cabo o los resultados obtenidos en la administración de la oferta de productos / servicios, entre los que se encuentran:</v>
      </c>
      <c r="B126" s="721"/>
      <c r="C126" s="721"/>
      <c r="D126" s="721"/>
      <c r="E126" s="597" t="str">
        <f t="shared" ref="E126" si="2">MID(F126,1,7)</f>
        <v>1.1.3.1</v>
      </c>
      <c r="F126" s="200" t="str">
        <f>IF('5 a 20 Grande'!V22=TRUE,"",'5 a 20 Grande'!I22)</f>
        <v>1.1.3.1</v>
      </c>
    </row>
    <row r="127" spans="1:21" ht="45" customHeight="1" x14ac:dyDescent="0.25">
      <c r="A127" s="812" t="str">
        <f>IF('5 a 20 Grande'!V23=TRUE,"",'5 a 20 Grande'!J23)</f>
        <v>Para la administración de servicios:</v>
      </c>
      <c r="B127" s="812"/>
      <c r="C127" s="812"/>
      <c r="D127" s="812"/>
      <c r="E127" s="597"/>
      <c r="F127" s="200"/>
    </row>
    <row r="128" spans="1:21" s="1" customFormat="1" ht="45" customHeight="1" x14ac:dyDescent="0.25">
      <c r="A128" s="929" t="str">
        <f>IF('5 a 20 Grande'!V24=TRUE,"",'5 a 20 Grande'!J24)</f>
        <v>a) Caso de negocio de  cada servicio, en este documento se define la justificación técnica y económica del servicio para visualizar su valor. Incluye información de Costos, beneficios, opciones, situaciones y/o riesgos</v>
      </c>
      <c r="B128" s="929"/>
      <c r="C128" s="929"/>
      <c r="D128" s="929"/>
      <c r="E128" s="597" t="str">
        <f t="shared" si="1"/>
        <v>1.1.3.1</v>
      </c>
      <c r="F128" s="200" t="str">
        <f>IF('5 a 20 Grande'!V24=TRUE,"",'5 a 20 Grande'!I24)</f>
        <v>1.1.3.1.A</v>
      </c>
      <c r="I128" s="198"/>
      <c r="L128"/>
      <c r="M128" s="6"/>
      <c r="N128" s="6"/>
      <c r="O128" s="6"/>
      <c r="P128" s="6"/>
      <c r="Q128" s="6"/>
      <c r="R128" s="6"/>
      <c r="S128" s="6"/>
      <c r="T128" s="6"/>
      <c r="U128" s="6"/>
    </row>
    <row r="129" spans="1:21" s="1" customFormat="1" ht="45" customHeight="1" x14ac:dyDescent="0.25">
      <c r="A129" s="929" t="str">
        <f>IF('5 a 20 Grande'!V25=TRUE,"",'5 a 20 Grande'!J25)</f>
        <v xml:space="preserve">b) Documentos para el control de cambios al portafolio de servicios </v>
      </c>
      <c r="B129" s="929"/>
      <c r="C129" s="929"/>
      <c r="D129" s="929"/>
      <c r="E129" s="597" t="str">
        <f t="shared" si="1"/>
        <v>1.1.3.1</v>
      </c>
      <c r="F129" s="200" t="str">
        <f>IF('5 a 20 Grande'!V25=TRUE,"",'5 a 20 Grande'!I25)</f>
        <v>1.1.3.1.B</v>
      </c>
      <c r="I129" s="198"/>
      <c r="L129"/>
      <c r="M129" s="6"/>
      <c r="N129" s="6"/>
      <c r="O129" s="6"/>
      <c r="P129" s="6"/>
      <c r="Q129" s="6"/>
      <c r="R129" s="6"/>
      <c r="S129" s="6"/>
      <c r="T129" s="6"/>
      <c r="U129" s="6"/>
    </row>
    <row r="130" spans="1:21" s="1" customFormat="1" ht="45" customHeight="1" x14ac:dyDescent="0.25">
      <c r="A130" s="929" t="str">
        <f>IF('5 a 20 Grande'!V26=TRUE,"",'5 a 20 Grande'!J26)</f>
        <v xml:space="preserve">c) Reporte de resultados de evaluación sobre el rendimiento del portafolio de servicios </v>
      </c>
      <c r="B130" s="929"/>
      <c r="C130" s="929"/>
      <c r="D130" s="929"/>
      <c r="E130" s="597" t="str">
        <f t="shared" si="1"/>
        <v>1.1.3.1</v>
      </c>
      <c r="F130" s="200" t="str">
        <f>IF('5 a 20 Grande'!V26=TRUE,"",'5 a 20 Grande'!I26)</f>
        <v>1.1.3.1.C</v>
      </c>
      <c r="I130" s="198"/>
      <c r="L130"/>
      <c r="M130" s="6"/>
      <c r="N130" s="6"/>
      <c r="O130" s="6"/>
      <c r="P130" s="6"/>
      <c r="Q130" s="6"/>
      <c r="R130" s="6"/>
      <c r="S130" s="6"/>
      <c r="T130" s="6"/>
      <c r="U130" s="6"/>
    </row>
    <row r="131" spans="1:21" s="1" customFormat="1" ht="45" customHeight="1" x14ac:dyDescent="0.25">
      <c r="A131" s="929" t="str">
        <f>IF('5 a 20 Grande'!V27=TRUE,"",'5 a 20 Grande'!J27)</f>
        <v xml:space="preserve">d) Descripción detallada de los servicios dentro del  portafolio de servicios </v>
      </c>
      <c r="B131" s="929"/>
      <c r="C131" s="929"/>
      <c r="D131" s="929"/>
      <c r="E131" s="597" t="str">
        <f t="shared" si="1"/>
        <v>1.1.3.1</v>
      </c>
      <c r="F131" s="200" t="str">
        <f>IF('5 a 20 Grande'!V27=TRUE,"",'5 a 20 Grande'!I27)</f>
        <v>1.1.3.1.D</v>
      </c>
      <c r="I131" s="198"/>
      <c r="L131"/>
      <c r="M131" s="6"/>
      <c r="N131" s="6"/>
      <c r="O131" s="6"/>
      <c r="P131" s="6"/>
      <c r="Q131" s="6"/>
      <c r="R131" s="6"/>
      <c r="S131" s="6"/>
      <c r="T131" s="6"/>
      <c r="U131" s="6"/>
    </row>
    <row r="132" spans="1:21" s="1" customFormat="1" ht="45" customHeight="1" x14ac:dyDescent="0.25">
      <c r="A132" s="929" t="str">
        <f>IF('5 a 20 Grande'!V28=TRUE,"",'5 a 20 Grande'!J28)</f>
        <v xml:space="preserve">e) Documento de categorías de servicios: el cual consta de las categorías en las que se agruparán los servicios del portafolio, con base en los objetivos establecidos por la organización </v>
      </c>
      <c r="B132" s="929"/>
      <c r="C132" s="929"/>
      <c r="D132" s="929"/>
      <c r="E132" s="597" t="str">
        <f t="shared" si="1"/>
        <v>1.1.3.1</v>
      </c>
      <c r="F132" s="200" t="str">
        <f>IF('5 a 20 Grande'!V28=TRUE,"",'5 a 20 Grande'!I28)</f>
        <v>1.1.3.1.E</v>
      </c>
      <c r="I132" s="198"/>
      <c r="L132"/>
      <c r="M132" s="6"/>
      <c r="N132" s="6"/>
      <c r="O132" s="6"/>
      <c r="P132" s="6"/>
      <c r="Q132" s="6"/>
      <c r="R132" s="6"/>
      <c r="S132" s="6"/>
      <c r="T132" s="6"/>
      <c r="U132" s="6"/>
    </row>
    <row r="133" spans="1:21" s="1" customFormat="1" ht="45" customHeight="1" x14ac:dyDescent="0.25">
      <c r="A133" s="929" t="str">
        <f>IF('5 a 20 Grande'!V29=TRUE,"",'5 a 20 Grande'!J29)</f>
        <v>f) Documento de valoración de servicios</v>
      </c>
      <c r="B133" s="929"/>
      <c r="C133" s="929"/>
      <c r="D133" s="929"/>
      <c r="E133" s="597" t="str">
        <f t="shared" si="1"/>
        <v>1.1.3.1</v>
      </c>
      <c r="F133" s="200" t="str">
        <f>IF('5 a 20 Grande'!V29=TRUE,"",'5 a 20 Grande'!I29)</f>
        <v>1.1.3.1.F</v>
      </c>
      <c r="I133" s="198"/>
      <c r="L133"/>
      <c r="M133" s="6"/>
      <c r="N133" s="6"/>
      <c r="O133" s="6"/>
      <c r="P133" s="6"/>
      <c r="Q133" s="6"/>
      <c r="R133" s="6"/>
      <c r="S133" s="6"/>
      <c r="T133" s="6"/>
      <c r="U133" s="6"/>
    </row>
    <row r="134" spans="1:21" ht="45" customHeight="1" x14ac:dyDescent="0.25">
      <c r="A134" s="929" t="str">
        <f>IF('5 a 20 Grande'!V30=TRUE,"",'5 a 20 Grande'!J30)</f>
        <v xml:space="preserve">g) Catálogo de servicios </v>
      </c>
      <c r="B134" s="929"/>
      <c r="C134" s="929"/>
      <c r="D134" s="929"/>
      <c r="E134" s="597" t="str">
        <f t="shared" si="1"/>
        <v>1.1.3.1</v>
      </c>
      <c r="F134" s="200" t="str">
        <f>IF('5 a 20 Grande'!V30=TRUE,"",'5 a 20 Grande'!I30)</f>
        <v>1.1.3.1.G</v>
      </c>
    </row>
    <row r="135" spans="1:21" ht="45" customHeight="1" x14ac:dyDescent="0.25">
      <c r="A135" s="812" t="str">
        <f>IF('5 a 20 Grande'!V31=TRUE,"",'5 a 20 Grande'!J31)</f>
        <v>Para el diseño de servicios:</v>
      </c>
      <c r="B135" s="812"/>
      <c r="C135" s="812"/>
      <c r="D135" s="812"/>
      <c r="E135" s="597"/>
      <c r="F135" s="200">
        <f>IF('5 a 20 Grande'!V31=TRUE,"",'5 a 20 Grande'!I31)</f>
        <v>0</v>
      </c>
    </row>
    <row r="136" spans="1:21" s="1" customFormat="1" ht="45" customHeight="1" x14ac:dyDescent="0.25">
      <c r="A136" s="929" t="str">
        <f>IF('5 a 20 Grande'!V32=TRUE,"",'5 a 20 Grande'!J32)</f>
        <v xml:space="preserve">a) Paquete de diseño del servicio y la representación gráfica de la arquitectura del servicio </v>
      </c>
      <c r="B136" s="929"/>
      <c r="C136" s="929"/>
      <c r="D136" s="929"/>
      <c r="E136" s="597" t="str">
        <f t="shared" si="1"/>
        <v>1.1.3.1</v>
      </c>
      <c r="F136" s="200" t="str">
        <f>IF('5 a 20 Grande'!V32=TRUE,"",'5 a 20 Grande'!I32)</f>
        <v>1.1.3.1.H</v>
      </c>
      <c r="I136" s="198"/>
      <c r="L136"/>
      <c r="M136" s="6"/>
      <c r="N136" s="6"/>
      <c r="O136" s="6"/>
      <c r="P136" s="6"/>
      <c r="Q136" s="6"/>
      <c r="R136" s="6"/>
      <c r="S136" s="6"/>
      <c r="T136" s="6"/>
      <c r="U136" s="6"/>
    </row>
    <row r="137" spans="1:21" s="1" customFormat="1" ht="45" customHeight="1" x14ac:dyDescent="0.25">
      <c r="A137" s="929" t="str">
        <f>IF('5 a 20 Grande'!V33=TRUE,"",'5 a 20 Grande'!J33)</f>
        <v>c) Programa de capacidad</v>
      </c>
      <c r="B137" s="929"/>
      <c r="C137" s="929"/>
      <c r="D137" s="929"/>
      <c r="E137" s="597" t="str">
        <f t="shared" si="1"/>
        <v>1.1.3.1</v>
      </c>
      <c r="F137" s="200" t="str">
        <f>IF('5 a 20 Grande'!V33=TRUE,"",'5 a 20 Grande'!I33)</f>
        <v>1.1.3.1.I</v>
      </c>
      <c r="I137" s="198"/>
      <c r="L137"/>
      <c r="M137" s="6"/>
      <c r="N137" s="6"/>
      <c r="O137" s="6"/>
      <c r="P137" s="6"/>
      <c r="Q137" s="6"/>
      <c r="R137" s="6"/>
      <c r="S137" s="6"/>
      <c r="T137" s="6"/>
      <c r="U137" s="6"/>
    </row>
    <row r="138" spans="1:21" s="1" customFormat="1" ht="52.5" customHeight="1" x14ac:dyDescent="0.25">
      <c r="A138" s="721" t="str">
        <f>IF('5 a 20 Grande'!V34=TRUE,"",'5 a 20 Grande'!J34)</f>
        <v>Revisa las actividades desarrolladas en el proceso, analiza la información generada y mediante indicadores de eficacia, evalúa el nivel de cumplimiento del proceso  de administración de la oferta</v>
      </c>
      <c r="B138" s="721"/>
      <c r="C138" s="721"/>
      <c r="D138" s="721"/>
      <c r="E138" s="597" t="str">
        <f t="shared" si="1"/>
        <v>1.1.3.2</v>
      </c>
      <c r="F138" s="200" t="str">
        <f>IF('5 a 20 Grande'!V34=TRUE,"",'5 a 20 Grande'!I34)</f>
        <v>1.1.3.2</v>
      </c>
      <c r="I138" s="198"/>
      <c r="L138"/>
      <c r="M138" s="6"/>
      <c r="N138" s="6"/>
      <c r="O138" s="6"/>
      <c r="P138" s="6"/>
      <c r="Q138" s="6"/>
      <c r="R138" s="6"/>
      <c r="S138" s="6"/>
      <c r="T138" s="6"/>
      <c r="U138" s="6"/>
    </row>
    <row r="139" spans="1:21" s="1" customFormat="1" ht="52.5" customHeight="1" x14ac:dyDescent="0.25">
      <c r="A139" s="721" t="str">
        <f>IF('5 a 20 Grande'!V35=TRUE,"",'5 a 20 Grande'!J35)</f>
        <v>Mide la efectividad del proceso de administración de la oferta,  ya que cuenta con indicadores de desempeño que en conjunto miden el cumplimiento de sus objetivos:</v>
      </c>
      <c r="B139" s="721"/>
      <c r="C139" s="721"/>
      <c r="D139" s="721"/>
      <c r="E139" s="597" t="str">
        <f t="shared" ref="E139" si="3">MID(F139,1,7)</f>
        <v>1.1.4.2</v>
      </c>
      <c r="F139" s="200" t="str">
        <f>IF('5 a 20 Grande'!V35=TRUE,"",'5 a 20 Grande'!I35)</f>
        <v>1.1.4.2</v>
      </c>
      <c r="I139" s="198"/>
      <c r="L139"/>
      <c r="M139" s="6"/>
      <c r="N139" s="6"/>
      <c r="O139" s="6"/>
      <c r="P139" s="6"/>
      <c r="Q139" s="6"/>
      <c r="R139" s="6"/>
      <c r="S139" s="6"/>
      <c r="T139" s="6"/>
      <c r="U139" s="6"/>
    </row>
    <row r="140" spans="1:21" s="1" customFormat="1" ht="45" customHeight="1" x14ac:dyDescent="0.25">
      <c r="A140" s="929" t="str">
        <f>IF('5 a 20 Grande'!V36=TRUE,"",'5 a 20 Grande'!J36)</f>
        <v>La empresa logra la optimización del rendimiento del portafolio de servicios en respuesta al desempeño esperado de los servicios y a los cambios en las prioridades y demandas empresariales</v>
      </c>
      <c r="B140" s="929"/>
      <c r="C140" s="929"/>
      <c r="D140" s="929"/>
      <c r="E140" s="597" t="str">
        <f t="shared" si="1"/>
        <v>1.1.4.2</v>
      </c>
      <c r="F140" s="200" t="str">
        <f>IF('5 a 20 Grande'!V36=TRUE,"",'5 a 20 Grande'!I36)</f>
        <v>1.1.4.2.A</v>
      </c>
      <c r="I140" s="198"/>
      <c r="L140"/>
      <c r="M140" s="6"/>
      <c r="N140" s="6"/>
      <c r="O140" s="6"/>
      <c r="P140" s="6"/>
      <c r="Q140" s="6"/>
      <c r="R140" s="6"/>
      <c r="S140" s="6"/>
      <c r="T140" s="6"/>
      <c r="U140" s="6"/>
    </row>
    <row r="141" spans="1:21" s="1" customFormat="1" ht="45" customHeight="1" x14ac:dyDescent="0.25">
      <c r="A141" s="929" t="str">
        <f>IF('5 a 20 Grande'!V37=TRUE,"",'5 a 20 Grande'!J37)</f>
        <v>A través de su proceso de administración de la oferta la empresa de TI  crea soluciones viables y óptimas que satisfacen las necesidades empresariales y reducen riesgos</v>
      </c>
      <c r="B141" s="929"/>
      <c r="C141" s="929"/>
      <c r="D141" s="929"/>
      <c r="E141" s="597" t="str">
        <f t="shared" si="1"/>
        <v>1.1.4.2</v>
      </c>
      <c r="F141" s="200" t="str">
        <f>IF('5 a 20 Grande'!V37=TRUE,"",'5 a 20 Grande'!I37)</f>
        <v>1.1.4.2.B</v>
      </c>
      <c r="I141" s="198"/>
      <c r="L141"/>
      <c r="M141" s="6"/>
      <c r="N141" s="6"/>
      <c r="O141" s="6"/>
      <c r="P141" s="6"/>
      <c r="Q141" s="6"/>
      <c r="R141" s="6"/>
      <c r="S141" s="6"/>
      <c r="T141" s="6"/>
      <c r="U141" s="6"/>
    </row>
    <row r="142" spans="1:21" s="1" customFormat="1" x14ac:dyDescent="0.25">
      <c r="A142" s="813" t="str">
        <f>IF('5 a 20 Grande'!V39=TRUE,"",'5 a 20 Grande'!J39)</f>
        <v>1.2 Administración del Valor del Cliente para la Empresa de TI</v>
      </c>
      <c r="B142" s="813"/>
      <c r="C142" s="813"/>
      <c r="D142" s="813"/>
      <c r="E142" s="597" t="str">
        <f t="shared" si="1"/>
        <v/>
      </c>
      <c r="F142" s="200"/>
      <c r="I142" s="198"/>
      <c r="L142"/>
      <c r="M142" s="6"/>
      <c r="N142" s="6"/>
      <c r="O142" s="6"/>
      <c r="P142" s="6"/>
      <c r="Q142" s="6"/>
      <c r="R142" s="6"/>
      <c r="S142" s="6"/>
      <c r="T142" s="6"/>
      <c r="U142" s="6"/>
    </row>
    <row r="143" spans="1:21" s="1" customFormat="1" ht="45" customHeight="1" x14ac:dyDescent="0.25">
      <c r="A143" s="721" t="str">
        <f>IF('5 a 20 Grande'!V44=TRUE,"",'5 a 20 Grande'!J44)</f>
        <v>Mediante un enfoque práctico, analiza la situación de su cartera de clientes, selecciona aquellos que le parecen más rentables y define líneas de acción enfocadas a cada uno de éstos.</v>
      </c>
      <c r="B143" s="721"/>
      <c r="C143" s="721"/>
      <c r="D143" s="721"/>
      <c r="E143" s="597" t="str">
        <f t="shared" si="1"/>
        <v>1.2.1</v>
      </c>
      <c r="F143" s="200" t="str">
        <f>IF('5 a 20 Grande'!V44=TRUE,"",'5 a 20 Grande'!I44)</f>
        <v>1.2.1</v>
      </c>
      <c r="I143" s="198"/>
      <c r="L143"/>
      <c r="M143" s="6"/>
      <c r="N143" s="6"/>
      <c r="O143" s="6"/>
      <c r="P143" s="6"/>
      <c r="Q143" s="6"/>
      <c r="R143" s="6"/>
      <c r="S143" s="6"/>
      <c r="T143" s="6"/>
      <c r="U143" s="6"/>
    </row>
    <row r="144" spans="1:21" s="1" customFormat="1" ht="45" customHeight="1" x14ac:dyDescent="0.25">
      <c r="A144" s="721" t="str">
        <f>IF('5 a 20 Grande'!V45=TRUE,"",'5 a 20 Grande'!J45)</f>
        <v>La empresa de TI, cuenta con un proceso de Administración del Valor del Cliente  que considera lo siguiente:</v>
      </c>
      <c r="B144" s="721"/>
      <c r="C144" s="721"/>
      <c r="D144" s="721"/>
      <c r="E144" s="597" t="str">
        <f t="shared" ref="E144" si="4">MID(F144,1,7)</f>
        <v>1.2.2.1</v>
      </c>
      <c r="F144" s="200" t="str">
        <f>IF('5 a 20 Grande'!V45=TRUE,"",'5 a 20 Grande'!I45)</f>
        <v>1.2.2.1</v>
      </c>
      <c r="I144" s="198"/>
      <c r="L144"/>
      <c r="M144" s="6"/>
      <c r="N144" s="6"/>
      <c r="O144" s="6"/>
      <c r="P144" s="6"/>
      <c r="Q144" s="6"/>
      <c r="R144" s="6"/>
      <c r="S144" s="6"/>
      <c r="T144" s="6"/>
      <c r="U144" s="6"/>
    </row>
    <row r="145" spans="1:21" s="1" customFormat="1" ht="45" customHeight="1" x14ac:dyDescent="0.25">
      <c r="A145" s="929" t="str">
        <f>IF('5 a 20 Grande'!V46=TRUE,"",'5 a 20 Grande'!J46)</f>
        <v xml:space="preserve">El análisis  de la etapa del ciclo de vida en que se encuentra cada cliente </v>
      </c>
      <c r="B145" s="929"/>
      <c r="C145" s="929"/>
      <c r="D145" s="929"/>
      <c r="E145" s="597" t="str">
        <f t="shared" si="1"/>
        <v>1.2.2.1</v>
      </c>
      <c r="F145" s="200" t="str">
        <f>IF('5 a 20 Grande'!V46=TRUE,"",'5 a 20 Grande'!I46)</f>
        <v>1.2.2.1.A</v>
      </c>
      <c r="I145" s="198"/>
      <c r="L145"/>
      <c r="M145" s="6"/>
      <c r="N145" s="6"/>
      <c r="O145" s="6"/>
      <c r="P145" s="6"/>
      <c r="Q145" s="6"/>
      <c r="R145" s="6"/>
      <c r="S145" s="6"/>
      <c r="T145" s="6"/>
      <c r="U145" s="6"/>
    </row>
    <row r="146" spans="1:21" s="1" customFormat="1" ht="45" customHeight="1" x14ac:dyDescent="0.25">
      <c r="A146" s="929" t="str">
        <f>IF('5 a 20 Grande'!V47=TRUE,"",'5 a 20 Grande'!J47)</f>
        <v xml:space="preserve">El establecimiento de los clientes más valiosos en términos económicos, el análisis del negocio potencial que se puede conseguir y el negocio potencial que se puede perder </v>
      </c>
      <c r="B146" s="929"/>
      <c r="C146" s="929"/>
      <c r="D146" s="929"/>
      <c r="E146" s="597" t="str">
        <f t="shared" si="1"/>
        <v>1.2.2.1</v>
      </c>
      <c r="F146" s="200" t="str">
        <f>IF('5 a 20 Grande'!V47=TRUE,"",'5 a 20 Grande'!I47)</f>
        <v>1.2.2.1.B</v>
      </c>
      <c r="I146" s="198"/>
      <c r="L146"/>
      <c r="M146" s="6"/>
      <c r="N146" s="6"/>
      <c r="O146" s="6"/>
      <c r="P146" s="6"/>
      <c r="Q146" s="6"/>
      <c r="R146" s="6"/>
      <c r="S146" s="6"/>
      <c r="T146" s="6"/>
      <c r="U146" s="6"/>
    </row>
    <row r="147" spans="1:21" s="1" customFormat="1" ht="45" customHeight="1" x14ac:dyDescent="0.25">
      <c r="A147" s="929" t="str">
        <f>IF('5 a 20 Grande'!V48=TRUE,"",'5 a 20 Grande'!J48)</f>
        <v>La definición del  perfil de sus clientes y el establecimiento de los segmentos en los que los clasifican</v>
      </c>
      <c r="B147" s="929"/>
      <c r="C147" s="929"/>
      <c r="D147" s="929"/>
      <c r="E147" s="597" t="str">
        <f t="shared" si="1"/>
        <v>1.2.2.1</v>
      </c>
      <c r="F147" s="200" t="str">
        <f>IF('5 a 20 Grande'!V48=TRUE,"",'5 a 20 Grande'!I48)</f>
        <v>1.2.2.1.C</v>
      </c>
      <c r="I147" s="198"/>
      <c r="L147"/>
      <c r="M147" s="6"/>
      <c r="N147" s="6"/>
      <c r="O147" s="6"/>
      <c r="P147" s="6"/>
      <c r="Q147" s="6"/>
      <c r="R147" s="6"/>
      <c r="S147" s="6"/>
      <c r="T147" s="6"/>
      <c r="U147" s="6"/>
    </row>
    <row r="148" spans="1:21" s="1" customFormat="1" ht="45" customHeight="1" x14ac:dyDescent="0.25">
      <c r="A148" s="929" t="str">
        <f>IF('5 a 20 Grande'!V49=TRUE,"",'5 a 20 Grande'!J49)</f>
        <v>El establecimiento de las prioridades de actuación de la dirección de la empresa anticipándose a las situaciones indeseables que puedan deteriorar los resultados del negocio a mediano plazo</v>
      </c>
      <c r="B148" s="929"/>
      <c r="C148" s="929"/>
      <c r="D148" s="929"/>
      <c r="E148" s="597" t="str">
        <f t="shared" si="1"/>
        <v>1.2.2.1</v>
      </c>
      <c r="F148" s="200" t="str">
        <f>IF('5 a 20 Grande'!V49=TRUE,"",'5 a 20 Grande'!I49)</f>
        <v>1.2.2.1.D</v>
      </c>
      <c r="I148" s="198"/>
      <c r="L148"/>
      <c r="M148" s="6"/>
      <c r="N148" s="6"/>
      <c r="O148" s="6"/>
      <c r="P148" s="6"/>
      <c r="Q148" s="6"/>
      <c r="R148" s="6"/>
      <c r="S148" s="6"/>
      <c r="T148" s="6"/>
      <c r="U148" s="6"/>
    </row>
    <row r="149" spans="1:21" s="1" customFormat="1" ht="45" customHeight="1" x14ac:dyDescent="0.25">
      <c r="A149" s="721" t="str">
        <f>IF('5 a 20 Grande'!V50=TRUE,"",'5 a 20 Grande'!J50)</f>
        <v>El proceso para la Administración del Valor del Cliente se encuentra  formalmente documentado</v>
      </c>
      <c r="B149" s="721"/>
      <c r="C149" s="721"/>
      <c r="D149" s="721"/>
      <c r="E149" s="597" t="str">
        <f t="shared" si="1"/>
        <v>1.2.2.2</v>
      </c>
      <c r="F149" s="200" t="str">
        <f>IF('5 a 20 Grande'!V50=TRUE,"",'5 a 20 Grande'!I50)</f>
        <v>1.2.2.2</v>
      </c>
      <c r="I149" s="198"/>
      <c r="L149"/>
      <c r="M149" s="6"/>
      <c r="N149" s="6"/>
      <c r="O149" s="6"/>
      <c r="P149" s="6"/>
      <c r="Q149" s="6"/>
      <c r="R149" s="6"/>
      <c r="S149" s="6"/>
      <c r="T149" s="6"/>
      <c r="U149" s="6"/>
    </row>
    <row r="150" spans="1:21" s="1" customFormat="1" ht="45" customHeight="1" x14ac:dyDescent="0.25">
      <c r="A150" s="721" t="str">
        <f>IF('5 a 20 Grande'!V51=TRUE,"",'5 a 20 Grande'!J51)</f>
        <v>Cuenta con registros que proporcionan evidencia de las actividades llevadas a cabo o los resultados obtenidos en el proceso de Administración del Valor del Cliente , entre los que se encuentran:</v>
      </c>
      <c r="B150" s="721"/>
      <c r="C150" s="721"/>
      <c r="D150" s="721"/>
      <c r="E150" s="597" t="str">
        <f t="shared" ref="E150" si="5">MID(F150,1,7)</f>
        <v>1.2.3.1</v>
      </c>
      <c r="F150" s="200" t="str">
        <f>IF('5 a 20 Grande'!V51=TRUE,"",'5 a 20 Grande'!I51)</f>
        <v>1.2.3.1</v>
      </c>
      <c r="I150" s="198"/>
      <c r="L150"/>
      <c r="M150" s="6"/>
      <c r="N150" s="6"/>
      <c r="O150" s="6"/>
      <c r="P150" s="6"/>
      <c r="Q150" s="6"/>
      <c r="R150" s="6"/>
      <c r="S150" s="6"/>
      <c r="T150" s="6"/>
      <c r="U150" s="6"/>
    </row>
    <row r="151" spans="1:21" s="1" customFormat="1" ht="45" customHeight="1" x14ac:dyDescent="0.25">
      <c r="A151" s="929" t="str">
        <f>IF('5 a 20 Grande'!V52=TRUE,"",'5 a 20 Grande'!J52)</f>
        <v>Modelo para la cuantificación del valor del cliente  a nivel individual  (Customer Lifetime Value, CLV)</v>
      </c>
      <c r="B151" s="929"/>
      <c r="C151" s="929"/>
      <c r="D151" s="929"/>
      <c r="E151" s="597" t="str">
        <f t="shared" si="1"/>
        <v>1.2.3.1</v>
      </c>
      <c r="F151" s="200" t="str">
        <f>IF('5 a 20 Grande'!V52=TRUE,"",'5 a 20 Grande'!I52)</f>
        <v>1.2.3.1.A</v>
      </c>
      <c r="I151" s="198"/>
      <c r="L151"/>
      <c r="M151" s="6"/>
      <c r="N151" s="6"/>
      <c r="O151" s="6"/>
      <c r="P151" s="6"/>
      <c r="Q151" s="6"/>
      <c r="R151" s="6"/>
      <c r="S151" s="6"/>
      <c r="T151" s="6"/>
      <c r="U151" s="6"/>
    </row>
    <row r="152" spans="1:21" s="1" customFormat="1" ht="45" customHeight="1" x14ac:dyDescent="0.25">
      <c r="A152" s="929" t="str">
        <f>IF('5 a 20 Grande'!V53=TRUE,"",'5 a 20 Grande'!J53)</f>
        <v>Modelo para evaluar el desempeño financiero de la empresa, en función del valor de toda la base de clientes (Customer Equity, CE)</v>
      </c>
      <c r="B152" s="929"/>
      <c r="C152" s="929"/>
      <c r="D152" s="929"/>
      <c r="E152" s="597" t="str">
        <f t="shared" si="1"/>
        <v>1.2.3.1</v>
      </c>
      <c r="F152" s="200" t="str">
        <f>IF('5 a 20 Grande'!V53=TRUE,"",'5 a 20 Grande'!I53)</f>
        <v>1.2.3.1.B</v>
      </c>
      <c r="I152" s="198"/>
      <c r="L152"/>
      <c r="M152" s="6"/>
      <c r="N152" s="6"/>
      <c r="O152" s="6"/>
      <c r="P152" s="6"/>
      <c r="Q152" s="6"/>
      <c r="R152" s="6"/>
      <c r="S152" s="6"/>
      <c r="T152" s="6"/>
      <c r="U152" s="6"/>
    </row>
    <row r="153" spans="1:21" s="1" customFormat="1" ht="45" customHeight="1" x14ac:dyDescent="0.25">
      <c r="A153" s="721" t="str">
        <f>IF('5 a 20 Grande'!V54=TRUE,"",'5 a 20 Grande'!J54)</f>
        <v xml:space="preserve">Revisa las actividades desarrolladas en el proceso de Administración del Valor del Cliente, analiza la información generada y mediante indicadores de eficacia, evalúa el nivel de cumplimiento del proceso  </v>
      </c>
      <c r="B153" s="721"/>
      <c r="C153" s="721"/>
      <c r="D153" s="721"/>
      <c r="E153" s="597" t="str">
        <f t="shared" si="1"/>
        <v>1.2.3.2</v>
      </c>
      <c r="F153" s="200" t="str">
        <f>IF('5 a 20 Grande'!V54=TRUE,"",'5 a 20 Grande'!I54)</f>
        <v>1.2.3.2</v>
      </c>
      <c r="I153" s="198"/>
      <c r="L153"/>
      <c r="M153" s="6"/>
      <c r="N153" s="6"/>
      <c r="O153" s="6"/>
      <c r="P153" s="6"/>
      <c r="Q153" s="6"/>
      <c r="R153" s="6"/>
      <c r="S153" s="6"/>
      <c r="T153" s="6"/>
      <c r="U153" s="6"/>
    </row>
    <row r="154" spans="1:21" s="1" customFormat="1" ht="45" customHeight="1" x14ac:dyDescent="0.25">
      <c r="A154" s="721" t="str">
        <f>IF('5 a 20 Grande'!V55=TRUE,"",'5 a 20 Grande'!J55)</f>
        <v>Su proceso de Administración del Valor del Cliente  se encuentra automatizado a través de herramientas que le permiten:</v>
      </c>
      <c r="B154" s="721"/>
      <c r="C154" s="721"/>
      <c r="D154" s="721"/>
      <c r="E154" s="597" t="str">
        <f t="shared" ref="E154" si="6">MID(F154,1,7)</f>
        <v>1.2.4.1</v>
      </c>
      <c r="F154" s="200" t="str">
        <f>IF('5 a 20 Grande'!V55=TRUE,"",'5 a 20 Grande'!I55)</f>
        <v>1.2.4.1</v>
      </c>
      <c r="I154" s="198"/>
      <c r="L154"/>
      <c r="M154" s="6"/>
      <c r="N154" s="6"/>
      <c r="O154" s="6"/>
      <c r="P154" s="6"/>
      <c r="Q154" s="6"/>
      <c r="R154" s="6"/>
      <c r="S154" s="6"/>
      <c r="T154" s="6"/>
      <c r="U154" s="6"/>
    </row>
    <row r="155" spans="1:21" s="1" customFormat="1" ht="45" customHeight="1" x14ac:dyDescent="0.25">
      <c r="A155" s="929" t="str">
        <f>IF('5 a 20 Grande'!V56=TRUE,"",'5 a 20 Grande'!J56)</f>
        <v xml:space="preserve">Mantener actualizados los componentes del  valor de toda su cartera de clientes actuales y potenciales </v>
      </c>
      <c r="B155" s="929"/>
      <c r="C155" s="929"/>
      <c r="D155" s="929"/>
      <c r="E155" s="597" t="str">
        <f t="shared" si="1"/>
        <v>1.2.4.1</v>
      </c>
      <c r="F155" s="200" t="str">
        <f>IF('5 a 20 Grande'!V56=TRUE,"",'5 a 20 Grande'!I56)</f>
        <v>1.2.4.1.C</v>
      </c>
      <c r="I155" s="198"/>
      <c r="L155"/>
      <c r="M155" s="6"/>
      <c r="N155" s="6"/>
      <c r="O155" s="6"/>
      <c r="P155" s="6"/>
      <c r="Q155" s="6"/>
      <c r="R155" s="6"/>
      <c r="S155" s="6"/>
      <c r="T155" s="6"/>
      <c r="U155" s="6"/>
    </row>
    <row r="156" spans="1:21" s="1" customFormat="1" ht="45" customHeight="1" x14ac:dyDescent="0.25">
      <c r="A156" s="721" t="str">
        <f>IF('5 a 20 Grande'!V57=TRUE,"",'5 a 20 Grande'!J57)</f>
        <v>Mide la efectividad del proceso para la Administración del Valor del Cliente ya que cuenta con indicadores de desempeño que en conjunto miden el cumplimiento de objetivos como:</v>
      </c>
      <c r="B156" s="721"/>
      <c r="C156" s="721"/>
      <c r="D156" s="721"/>
      <c r="E156" s="597" t="str">
        <f t="shared" ref="E156" si="7">MID(F156,1,7)</f>
        <v>1.2.4.2</v>
      </c>
      <c r="F156" s="200" t="str">
        <f>IF('5 a 20 Grande'!V57=TRUE,"",'5 a 20 Grande'!I57)</f>
        <v>1.2.4.2</v>
      </c>
      <c r="I156" s="198"/>
      <c r="L156"/>
      <c r="M156" s="6"/>
      <c r="N156" s="6"/>
      <c r="O156" s="6"/>
      <c r="P156" s="6"/>
      <c r="Q156" s="6"/>
      <c r="R156" s="6"/>
      <c r="S156" s="6"/>
      <c r="T156" s="6"/>
      <c r="U156" s="6"/>
    </row>
    <row r="157" spans="1:21" s="1" customFormat="1" ht="45" customHeight="1" x14ac:dyDescent="0.25">
      <c r="A157" s="812" t="str">
        <f>IF('5 a 20 Grande'!V58=TRUE,"",'5 a 20 Grande'!J58)</f>
        <v>La rentabilización la cartera de clientes a través de:</v>
      </c>
      <c r="B157" s="812"/>
      <c r="C157" s="812"/>
      <c r="D157" s="812"/>
      <c r="E157" s="597"/>
      <c r="F157" s="200">
        <f>IF('5 a 20 Grande'!V58=TRUE,"",'5 a 20 Grande'!I58)</f>
        <v>0</v>
      </c>
      <c r="I157" s="198"/>
      <c r="L157"/>
      <c r="M157" s="6"/>
      <c r="N157" s="6"/>
      <c r="O157" s="6"/>
      <c r="P157" s="6"/>
      <c r="Q157" s="6"/>
      <c r="R157" s="6"/>
      <c r="S157" s="6"/>
      <c r="T157" s="6"/>
      <c r="U157" s="6"/>
    </row>
    <row r="158" spans="1:21" s="1" customFormat="1" ht="45" customHeight="1" x14ac:dyDescent="0.25">
      <c r="A158" s="929" t="str">
        <f>IF('5 a 20 Grande'!V59=TRUE,"",'5 a 20 Grande'!J59)</f>
        <v xml:space="preserve">El aumento de la adquisición de clientes potenciales rentables para la empresa </v>
      </c>
      <c r="B158" s="929"/>
      <c r="C158" s="929"/>
      <c r="D158" s="929"/>
      <c r="E158" s="597" t="str">
        <f t="shared" si="1"/>
        <v>1.2.4.2</v>
      </c>
      <c r="F158" s="200" t="str">
        <f>IF('5 a 20 Grande'!V59=TRUE,"",'5 a 20 Grande'!I59)</f>
        <v>1.2.4.2.D</v>
      </c>
      <c r="I158" s="198"/>
      <c r="L158"/>
      <c r="M158" s="6"/>
      <c r="N158" s="6"/>
      <c r="O158" s="6"/>
      <c r="P158" s="6"/>
      <c r="Q158" s="6"/>
      <c r="R158" s="6"/>
      <c r="S158" s="6"/>
      <c r="T158" s="6"/>
      <c r="U158" s="6"/>
    </row>
    <row r="159" spans="1:21" s="1" customFormat="1" ht="45" customHeight="1" x14ac:dyDescent="0.25">
      <c r="A159" s="929" t="str">
        <f>IF('5 a 20 Grande'!V60=TRUE,"",'5 a 20 Grande'!J60)</f>
        <v xml:space="preserve">La disminución de la retención de clientes no rentables </v>
      </c>
      <c r="B159" s="929"/>
      <c r="C159" s="929"/>
      <c r="D159" s="929"/>
      <c r="E159" s="597" t="str">
        <f t="shared" si="1"/>
        <v>1.2.4.2</v>
      </c>
      <c r="F159" s="200" t="str">
        <f>IF('5 a 20 Grande'!V60=TRUE,"",'5 a 20 Grande'!I60)</f>
        <v>1.2.4.2.E</v>
      </c>
      <c r="I159" s="198"/>
      <c r="L159"/>
      <c r="M159" s="6"/>
      <c r="N159" s="6"/>
      <c r="O159" s="6"/>
      <c r="P159" s="6"/>
      <c r="Q159" s="6"/>
      <c r="R159" s="6"/>
      <c r="S159" s="6"/>
      <c r="T159" s="6"/>
      <c r="U159" s="6"/>
    </row>
    <row r="160" spans="1:21" s="1" customFormat="1" x14ac:dyDescent="0.25">
      <c r="A160" s="813" t="str">
        <f>IF('5 a 20 Grande'!V62=TRUE,"",'5 a 20 Grande'!J62)</f>
        <v>1.3 Administración del Valor Generado para el Cliente</v>
      </c>
      <c r="B160" s="813"/>
      <c r="C160" s="813"/>
      <c r="D160" s="813"/>
      <c r="E160" s="597" t="str">
        <f t="shared" si="1"/>
        <v/>
      </c>
      <c r="F160" s="200"/>
      <c r="I160" s="198"/>
      <c r="L160"/>
      <c r="M160" s="6"/>
      <c r="N160" s="6"/>
      <c r="O160" s="6"/>
      <c r="P160" s="6"/>
      <c r="Q160" s="6"/>
      <c r="R160" s="6"/>
      <c r="S160" s="6"/>
      <c r="T160" s="6"/>
      <c r="U160" s="6"/>
    </row>
    <row r="161" spans="1:21" s="1" customFormat="1" ht="58.5" customHeight="1" x14ac:dyDescent="0.25">
      <c r="A161" s="721" t="str">
        <f>IF('5 a 20 Grande'!V67=TRUE,"",'5 a 20 Grande'!J67)</f>
        <v>Bajo un enfoque práctico define una serie de acciones comerciales, con la finalidad de atender las necesidades de sus clientes y las adecúa a cada caso en particular conforme se va desarrollando la relación comercial</v>
      </c>
      <c r="B161" s="721"/>
      <c r="C161" s="721"/>
      <c r="D161" s="721"/>
      <c r="E161" s="597" t="str">
        <f t="shared" si="1"/>
        <v>1.3.1</v>
      </c>
      <c r="F161" s="200" t="str">
        <f>IF('5 a 20 Grande'!V67=TRUE,"",'5 a 20 Grande'!I67)</f>
        <v>1.3.1</v>
      </c>
      <c r="I161" s="198"/>
      <c r="L161"/>
      <c r="M161" s="6"/>
      <c r="N161" s="6"/>
      <c r="O161" s="6"/>
      <c r="P161" s="6"/>
      <c r="Q161" s="6"/>
      <c r="R161" s="6"/>
      <c r="S161" s="6"/>
      <c r="T161" s="6"/>
      <c r="U161" s="6"/>
    </row>
    <row r="162" spans="1:21" s="1" customFormat="1" ht="58.5" customHeight="1" x14ac:dyDescent="0.25">
      <c r="A162" s="721" t="str">
        <f>IF('5 a 20 Grande'!V68=TRUE,"",'5 a 20 Grande'!J68)</f>
        <v>Existe un mecanismo enfocado  en el proceso de Administración del Valor Generado para el Cliente y éste se encuentra formalmente documentado considerando lo siguiente:</v>
      </c>
      <c r="B162" s="721"/>
      <c r="C162" s="721"/>
      <c r="D162" s="721"/>
      <c r="E162" s="597" t="str">
        <f t="shared" ref="E162" si="8">MID(F162,1,7)</f>
        <v>1.3.2.1</v>
      </c>
      <c r="F162" s="200" t="str">
        <f>IF('5 a 20 Grande'!V68=TRUE,"",'5 a 20 Grande'!I68)</f>
        <v>1.3.2.1</v>
      </c>
      <c r="I162" s="198"/>
      <c r="L162"/>
      <c r="M162" s="6"/>
      <c r="N162" s="6"/>
      <c r="O162" s="6"/>
      <c r="P162" s="6"/>
      <c r="Q162" s="6"/>
      <c r="R162" s="6"/>
      <c r="S162" s="6"/>
      <c r="T162" s="6"/>
      <c r="U162" s="6"/>
    </row>
    <row r="163" spans="1:21" s="1" customFormat="1" ht="45" customHeight="1" x14ac:dyDescent="0.25">
      <c r="A163" s="929" t="str">
        <f>IF('5 a 20 Grande'!V69=TRUE,"",'5 a 20 Grande'!J69)</f>
        <v>La definición de estrategias para cada segmento o clasificación de cliente</v>
      </c>
      <c r="B163" s="929"/>
      <c r="C163" s="929"/>
      <c r="D163" s="929"/>
      <c r="E163" s="597" t="str">
        <f t="shared" si="1"/>
        <v>1.3.2.1</v>
      </c>
      <c r="F163" s="200" t="str">
        <f>IF('5 a 20 Grande'!V69=TRUE,"",'5 a 20 Grande'!I69)</f>
        <v>1.3.2.1.A</v>
      </c>
      <c r="I163" s="198"/>
      <c r="L163"/>
      <c r="M163" s="6"/>
      <c r="N163" s="6"/>
      <c r="O163" s="6"/>
      <c r="P163" s="6"/>
      <c r="Q163" s="6"/>
      <c r="R163" s="6"/>
      <c r="S163" s="6"/>
      <c r="T163" s="6"/>
      <c r="U163" s="6"/>
    </row>
    <row r="164" spans="1:21" s="1" customFormat="1" ht="45" customHeight="1" x14ac:dyDescent="0.25">
      <c r="A164" s="929" t="str">
        <f>IF('5 a 20 Grande'!V70=TRUE,"",'5 a 20 Grande'!J70)</f>
        <v>El dimensionamiento de los clientes potenciales y los recursos requeridos para atenderlos</v>
      </c>
      <c r="B164" s="929"/>
      <c r="C164" s="929"/>
      <c r="D164" s="929"/>
      <c r="E164" s="597" t="str">
        <f t="shared" si="1"/>
        <v>1.3.2.1</v>
      </c>
      <c r="F164" s="200" t="str">
        <f>IF('5 a 20 Grande'!V70=TRUE,"",'5 a 20 Grande'!I70)</f>
        <v>1.3.2.1.B</v>
      </c>
      <c r="I164" s="198"/>
      <c r="L164"/>
      <c r="M164" s="6"/>
      <c r="N164" s="6"/>
      <c r="O164" s="6"/>
      <c r="P164" s="6"/>
      <c r="Q164" s="6"/>
      <c r="R164" s="6"/>
      <c r="S164" s="6"/>
      <c r="T164" s="6"/>
      <c r="U164" s="6"/>
    </row>
    <row r="165" spans="1:21" s="1" customFormat="1" ht="45" customHeight="1" x14ac:dyDescent="0.25">
      <c r="A165" s="929" t="str">
        <f>IF('5 a 20 Grande'!V71=TRUE,"",'5 a 20 Grande'!J71)</f>
        <v>Un diseño y mantenimiento de la base de datos de sus clientes</v>
      </c>
      <c r="B165" s="929"/>
      <c r="C165" s="929"/>
      <c r="D165" s="929"/>
      <c r="E165" s="597" t="str">
        <f t="shared" si="1"/>
        <v>1.3.2.1</v>
      </c>
      <c r="F165" s="200" t="str">
        <f>IF('5 a 20 Grande'!V71=TRUE,"",'5 a 20 Grande'!I71)</f>
        <v>1.3.2.1.C</v>
      </c>
      <c r="I165" s="198"/>
      <c r="L165"/>
      <c r="M165" s="6"/>
      <c r="N165" s="6"/>
      <c r="O165" s="6"/>
      <c r="P165" s="6"/>
      <c r="Q165" s="6"/>
      <c r="R165" s="6"/>
      <c r="S165" s="6"/>
      <c r="T165" s="6"/>
      <c r="U165" s="6"/>
    </row>
    <row r="166" spans="1:21" ht="45" customHeight="1" x14ac:dyDescent="0.25">
      <c r="A166" s="929" t="str">
        <f>IF('5 a 20 Grande'!V72=TRUE,"",'5 a 20 Grande'!J72)</f>
        <v>El desarrollo de un proceso de comunicación directo con el cliente</v>
      </c>
      <c r="B166" s="929"/>
      <c r="C166" s="929"/>
      <c r="D166" s="929"/>
      <c r="E166" s="597" t="str">
        <f t="shared" si="1"/>
        <v>1.3.2.1</v>
      </c>
      <c r="F166" s="200" t="str">
        <f>IF('5 a 20 Grande'!V72=TRUE,"",'5 a 20 Grande'!I72)</f>
        <v>1.3.2.1.D</v>
      </c>
    </row>
    <row r="167" spans="1:21" ht="45" customHeight="1" x14ac:dyDescent="0.25">
      <c r="A167" s="929" t="str">
        <f>IF('5 a 20 Grande'!V73=TRUE,"",'5 a 20 Grande'!J73)</f>
        <v>El llevar a cabo acciones y transacciones para la vinculación del cliente con la empresa</v>
      </c>
      <c r="B167" s="929"/>
      <c r="C167" s="929"/>
      <c r="D167" s="929"/>
      <c r="E167" s="597" t="str">
        <f t="shared" si="1"/>
        <v>1.3.2.1</v>
      </c>
      <c r="F167" s="200" t="str">
        <f>IF('5 a 20 Grande'!V73=TRUE,"",'5 a 20 Grande'!I73)</f>
        <v>1.3.2.1.E</v>
      </c>
    </row>
    <row r="168" spans="1:21" ht="45" customHeight="1" x14ac:dyDescent="0.25">
      <c r="A168" s="929" t="str">
        <f>IF('5 a 20 Grande'!V74=TRUE,"",'5 a 20 Grande'!J74)</f>
        <v>El hacer uso de la información que se posee de los clientes para desarrollar nuevos productos que complementen la oferta actual</v>
      </c>
      <c r="B168" s="929"/>
      <c r="C168" s="929"/>
      <c r="D168" s="929"/>
      <c r="E168" s="597" t="str">
        <f t="shared" si="1"/>
        <v>1.3.2.1</v>
      </c>
      <c r="F168" s="200" t="str">
        <f>IF('5 a 20 Grande'!V74=TRUE,"",'5 a 20 Grande'!I74)</f>
        <v>1.3.2.1.F</v>
      </c>
    </row>
    <row r="169" spans="1:21" s="1" customFormat="1" ht="45" customHeight="1" x14ac:dyDescent="0.25">
      <c r="A169" s="721" t="str">
        <f>IF('5 a 20 Grande'!V75=TRUE,"",'5 a 20 Grande'!J75)</f>
        <v>El proceso para la Administración del Valor Generado para el Cliente se encuentra  formalmente documentado</v>
      </c>
      <c r="B169" s="721"/>
      <c r="C169" s="721"/>
      <c r="D169" s="721"/>
      <c r="E169" s="597" t="str">
        <f t="shared" si="1"/>
        <v>1.3.2.2</v>
      </c>
      <c r="F169" s="200" t="str">
        <f>IF('5 a 20 Grande'!V75=TRUE,"",'5 a 20 Grande'!I75)</f>
        <v>1.3.2.2</v>
      </c>
      <c r="I169" s="198"/>
      <c r="L169"/>
      <c r="M169" s="6"/>
      <c r="N169" s="6"/>
      <c r="O169" s="6"/>
      <c r="P169" s="6"/>
      <c r="Q169" s="6"/>
      <c r="R169" s="6"/>
      <c r="S169" s="6"/>
      <c r="T169" s="6"/>
      <c r="U169" s="6"/>
    </row>
    <row r="170" spans="1:21" s="1" customFormat="1" ht="45" customHeight="1" x14ac:dyDescent="0.25">
      <c r="A170" s="721" t="str">
        <f>IF('5 a 20 Grande'!V76=TRUE,"",'5 a 20 Grande'!J76)</f>
        <v>Desarrolla documentos que proporcionan evidencia de las actividades llevadas a cabo o los resultados obtenidos en el proceso de Administración del Valor Generado para el Cliente, entre los que se encuentran:</v>
      </c>
      <c r="B170" s="721"/>
      <c r="C170" s="721"/>
      <c r="D170" s="721"/>
      <c r="E170" s="597" t="str">
        <f t="shared" si="1"/>
        <v>1.3.3.1</v>
      </c>
      <c r="F170" s="200" t="str">
        <f>IF('5 a 20 Grande'!V76=TRUE,"",'5 a 20 Grande'!I76)</f>
        <v>1.3.3.1</v>
      </c>
      <c r="I170" s="198"/>
      <c r="L170"/>
      <c r="M170" s="6"/>
      <c r="N170" s="6"/>
      <c r="O170" s="6"/>
      <c r="P170" s="6"/>
      <c r="Q170" s="6"/>
      <c r="R170" s="6"/>
      <c r="S170" s="6"/>
      <c r="T170" s="6"/>
      <c r="U170" s="6"/>
    </row>
    <row r="171" spans="1:21" s="1" customFormat="1" ht="45" customHeight="1" x14ac:dyDescent="0.25">
      <c r="A171" s="929" t="str">
        <f>IF('5 a 20 Grande'!V77=TRUE,"",'5 a 20 Grande'!J77)</f>
        <v xml:space="preserve">Modelo para la medición de valor percibido por el cliente </v>
      </c>
      <c r="B171" s="929"/>
      <c r="C171" s="929"/>
      <c r="D171" s="929"/>
      <c r="E171" s="597" t="str">
        <f t="shared" ref="E171:E218" si="9">MID(F171,1,7)</f>
        <v>1.3.3.1</v>
      </c>
      <c r="F171" s="200" t="str">
        <f>IF('5 a 20 Grande'!V77=TRUE,"",'5 a 20 Grande'!I77)</f>
        <v>1.3.3.1.A</v>
      </c>
      <c r="I171" s="198"/>
      <c r="L171"/>
      <c r="M171" s="6"/>
      <c r="N171" s="6"/>
      <c r="O171" s="6"/>
      <c r="P171" s="6"/>
      <c r="Q171" s="6"/>
      <c r="R171" s="6"/>
      <c r="S171" s="6"/>
      <c r="T171" s="6"/>
      <c r="U171" s="6"/>
    </row>
    <row r="172" spans="1:21" s="1" customFormat="1" ht="53.25" customHeight="1" x14ac:dyDescent="0.25">
      <c r="A172" s="721" t="str">
        <f>IF('5 a 20 Grande'!V78=TRUE,"",'5 a 20 Grande'!J78)</f>
        <v xml:space="preserve">Revisa las actividades desarrolladas en el proceso de Administración del Valor Generado para el Cliente, analiza la información generada y mediante indicadores de eficacia, evalúa el nivel de cumplimiento del proceso  </v>
      </c>
      <c r="B172" s="721"/>
      <c r="C172" s="721"/>
      <c r="D172" s="721"/>
      <c r="E172" s="597" t="str">
        <f t="shared" si="9"/>
        <v>1.3.3.2</v>
      </c>
      <c r="F172" s="200" t="str">
        <f>IF('5 a 20 Grande'!V78=TRUE,"",'5 a 20 Grande'!I78)</f>
        <v>1.3.3.2</v>
      </c>
      <c r="I172" s="198"/>
      <c r="L172"/>
      <c r="M172" s="6"/>
      <c r="N172" s="6"/>
      <c r="O172" s="6"/>
      <c r="P172" s="6"/>
      <c r="Q172" s="6"/>
      <c r="R172" s="6"/>
      <c r="S172" s="6"/>
      <c r="T172" s="6"/>
      <c r="U172" s="6"/>
    </row>
    <row r="173" spans="1:21" s="1" customFormat="1" ht="53.25" customHeight="1" x14ac:dyDescent="0.25">
      <c r="A173" s="721" t="str">
        <f>IF('5 a 20 Grande'!V79=TRUE,"",'5 a 20 Grande'!J79)</f>
        <v>Mide la efectividad del proceso  de Administración del Valor Generado para el Cliente ya que cuenta con indicadores de desempeño  que en conjunto muestran:</v>
      </c>
      <c r="B173" s="721"/>
      <c r="C173" s="721"/>
      <c r="D173" s="721"/>
      <c r="E173" s="597" t="str">
        <f t="shared" ref="E173" si="10">MID(F173,1,7)</f>
        <v>1.3.4.2</v>
      </c>
      <c r="F173" s="200" t="str">
        <f>IF('5 a 20 Grande'!V79=TRUE,"",'5 a 20 Grande'!I79)</f>
        <v>1.3.4.2</v>
      </c>
      <c r="I173" s="198"/>
      <c r="L173"/>
      <c r="M173" s="6"/>
      <c r="N173" s="6"/>
      <c r="O173" s="6"/>
      <c r="P173" s="6"/>
      <c r="Q173" s="6"/>
      <c r="R173" s="6"/>
      <c r="S173" s="6"/>
      <c r="T173" s="6"/>
      <c r="U173" s="6"/>
    </row>
    <row r="174" spans="1:21" s="1" customFormat="1" ht="45" customHeight="1" x14ac:dyDescent="0.25">
      <c r="A174" s="929" t="str">
        <f>IF('5 a 20 Grande'!V80=TRUE,"",'5 a 20 Grande'!J80)</f>
        <v>Una mayor satisfacción del cliente y mayor retorno de inversión</v>
      </c>
      <c r="B174" s="929"/>
      <c r="C174" s="929"/>
      <c r="D174" s="929"/>
      <c r="E174" s="597" t="str">
        <f t="shared" si="9"/>
        <v>1.3.4.2</v>
      </c>
      <c r="F174" s="200" t="str">
        <f>IF('5 a 20 Grande'!V80=TRUE,"",'5 a 20 Grande'!I80)</f>
        <v>1.3.4.2.A</v>
      </c>
      <c r="I174" s="198"/>
      <c r="L174"/>
      <c r="M174" s="6"/>
      <c r="N174" s="6"/>
      <c r="O174" s="6"/>
      <c r="P174" s="6"/>
      <c r="Q174" s="6"/>
      <c r="R174" s="6"/>
      <c r="S174" s="6"/>
      <c r="T174" s="6"/>
      <c r="U174" s="6"/>
    </row>
    <row r="175" spans="1:21" s="1" customFormat="1" ht="45" customHeight="1" x14ac:dyDescent="0.25">
      <c r="A175" s="929" t="str">
        <f>IF('5 a 20 Grande'!V81=TRUE,"",'5 a 20 Grande'!J81)</f>
        <v>Un incremento en el número de clientes, frecuencia de consumo y tiempo de la relación comercial</v>
      </c>
      <c r="B175" s="929"/>
      <c r="C175" s="929"/>
      <c r="D175" s="929"/>
      <c r="E175" s="597" t="str">
        <f t="shared" si="9"/>
        <v>1.3.4.2</v>
      </c>
      <c r="F175" s="200" t="str">
        <f>IF('5 a 20 Grande'!V81=TRUE,"",'5 a 20 Grande'!I81)</f>
        <v>1.3.4.2.B</v>
      </c>
      <c r="I175" s="198"/>
      <c r="L175"/>
      <c r="M175" s="6"/>
      <c r="N175" s="6"/>
      <c r="O175" s="6"/>
      <c r="P175" s="6"/>
      <c r="Q175" s="6"/>
      <c r="R175" s="6"/>
      <c r="S175" s="6"/>
      <c r="T175" s="6"/>
      <c r="U175" s="6"/>
    </row>
    <row r="176" spans="1:21" s="1" customFormat="1" ht="45" customHeight="1" x14ac:dyDescent="0.25">
      <c r="A176" s="929" t="str">
        <f>IF('5 a 20 Grande'!V82=TRUE,"",'5 a 20 Grande'!J82)</f>
        <v>Un incremento del número de servicios demandados por cada cliente</v>
      </c>
      <c r="B176" s="929"/>
      <c r="C176" s="929"/>
      <c r="D176" s="929"/>
      <c r="E176" s="597" t="str">
        <f t="shared" si="9"/>
        <v>1.3.4.2</v>
      </c>
      <c r="F176" s="200" t="str">
        <f>IF('5 a 20 Grande'!V82=TRUE,"",'5 a 20 Grande'!I82)</f>
        <v>1.3.4.2.C</v>
      </c>
      <c r="I176" s="198"/>
      <c r="L176"/>
      <c r="M176" s="6"/>
      <c r="N176" s="6"/>
      <c r="O176" s="6"/>
      <c r="P176" s="6"/>
      <c r="Q176" s="6"/>
      <c r="R176" s="6"/>
      <c r="S176" s="6"/>
      <c r="T176" s="6"/>
      <c r="U176" s="6"/>
    </row>
    <row r="177" spans="1:21" s="1" customFormat="1" ht="45" customHeight="1" x14ac:dyDescent="0.25">
      <c r="A177" s="929" t="str">
        <f>IF('5 a 20 Grande'!V83=TRUE,"",'5 a 20 Grande'!J83)</f>
        <v>Enfoque en el conocimiento de las dimensiones del valor de los clientes</v>
      </c>
      <c r="B177" s="929"/>
      <c r="C177" s="929"/>
      <c r="D177" s="929"/>
      <c r="E177" s="597" t="str">
        <f t="shared" si="9"/>
        <v>1.3.4.2</v>
      </c>
      <c r="F177" s="200" t="str">
        <f>IF('5 a 20 Grande'!V83=TRUE,"",'5 a 20 Grande'!I83)</f>
        <v>1.3.4.2.D</v>
      </c>
      <c r="I177" s="198"/>
      <c r="L177"/>
      <c r="M177" s="6"/>
      <c r="N177" s="6"/>
      <c r="O177" s="6"/>
      <c r="P177" s="6"/>
      <c r="Q177" s="6"/>
      <c r="R177" s="6"/>
      <c r="S177" s="6"/>
      <c r="T177" s="6"/>
      <c r="U177" s="6"/>
    </row>
    <row r="178" spans="1:21" s="1" customFormat="1" ht="45" customHeight="1" x14ac:dyDescent="0.25">
      <c r="A178" s="929" t="str">
        <f>IF('5 a 20 Grande'!V84=TRUE,"",'5 a 20 Grande'!J84)</f>
        <v xml:space="preserve">Una mejora del servicio y asesoramiento </v>
      </c>
      <c r="B178" s="929"/>
      <c r="C178" s="929"/>
      <c r="D178" s="929"/>
      <c r="E178" s="597" t="str">
        <f t="shared" si="9"/>
        <v>1.3.4.2</v>
      </c>
      <c r="F178" s="200" t="str">
        <f>IF('5 a 20 Grande'!V84=TRUE,"",'5 a 20 Grande'!I84)</f>
        <v>1.3.4.2.E</v>
      </c>
      <c r="I178" s="198"/>
      <c r="L178"/>
      <c r="M178" s="6"/>
      <c r="N178" s="6"/>
      <c r="O178" s="6"/>
      <c r="P178" s="6"/>
      <c r="Q178" s="6"/>
      <c r="R178" s="6"/>
      <c r="S178" s="6"/>
      <c r="T178" s="6"/>
      <c r="U178" s="6"/>
    </row>
    <row r="179" spans="1:21" s="1" customFormat="1" ht="45" customHeight="1" x14ac:dyDescent="0.25">
      <c r="A179" s="929" t="str">
        <f>IF('5 a 20 Grande'!V85=TRUE,"",'5 a 20 Grande'!J85)</f>
        <v>Eficiencia en la  atención de peticiones, quejas y reclamos</v>
      </c>
      <c r="B179" s="929"/>
      <c r="C179" s="929"/>
      <c r="D179" s="929"/>
      <c r="E179" s="597" t="str">
        <f t="shared" si="9"/>
        <v>1.3.4.2</v>
      </c>
      <c r="F179" s="200" t="str">
        <f>IF('5 a 20 Grande'!V85=TRUE,"",'5 a 20 Grande'!I85)</f>
        <v>1.3.4.2.F</v>
      </c>
      <c r="I179" s="198"/>
      <c r="L179"/>
      <c r="M179" s="6"/>
      <c r="N179" s="6"/>
      <c r="O179" s="6"/>
      <c r="P179" s="6"/>
      <c r="Q179" s="6"/>
      <c r="R179" s="6"/>
      <c r="S179" s="6"/>
      <c r="T179" s="6"/>
      <c r="U179" s="6"/>
    </row>
    <row r="180" spans="1:21" s="1" customFormat="1" ht="45" customHeight="1" x14ac:dyDescent="0.25">
      <c r="A180" s="929" t="str">
        <f>IF('5 a 20 Grande'!V86=TRUE,"",'5 a 20 Grande'!J86)</f>
        <v xml:space="preserve">Mayor eficiencia en el servicio ofrecido </v>
      </c>
      <c r="B180" s="929"/>
      <c r="C180" s="929"/>
      <c r="D180" s="929"/>
      <c r="E180" s="597" t="str">
        <f t="shared" si="9"/>
        <v>1.3.4.2</v>
      </c>
      <c r="F180" s="200" t="str">
        <f>IF('5 a 20 Grande'!V86=TRUE,"",'5 a 20 Grande'!I86)</f>
        <v>1.3.4.2.G</v>
      </c>
      <c r="I180" s="198"/>
      <c r="L180"/>
      <c r="M180" s="6"/>
      <c r="N180" s="6"/>
      <c r="O180" s="6"/>
      <c r="P180" s="6"/>
      <c r="Q180" s="6"/>
      <c r="R180" s="6"/>
      <c r="S180" s="6"/>
      <c r="T180" s="6"/>
      <c r="U180" s="6"/>
    </row>
    <row r="181" spans="1:21" s="1" customFormat="1" ht="45" customHeight="1" x14ac:dyDescent="0.25">
      <c r="A181" s="929" t="str">
        <f>IF('5 a 20 Grande'!V87=TRUE,"",'5 a 20 Grande'!J87)</f>
        <v>Mayor adecuación de los servicios a las necesidades específicas de cada cliente</v>
      </c>
      <c r="B181" s="929"/>
      <c r="C181" s="929"/>
      <c r="D181" s="929"/>
      <c r="E181" s="597" t="str">
        <f t="shared" si="9"/>
        <v>1.3.4.2</v>
      </c>
      <c r="F181" s="200" t="str">
        <f>IF('5 a 20 Grande'!V87=TRUE,"",'5 a 20 Grande'!I87)</f>
        <v>1.3.4.2.H</v>
      </c>
      <c r="I181" s="198"/>
      <c r="L181"/>
      <c r="M181" s="6"/>
      <c r="N181" s="6"/>
      <c r="O181" s="6"/>
      <c r="P181" s="6"/>
      <c r="Q181" s="6"/>
      <c r="R181" s="6"/>
      <c r="S181" s="6"/>
      <c r="T181" s="6"/>
      <c r="U181" s="6"/>
    </row>
    <row r="182" spans="1:21" s="1" customFormat="1" ht="45" customHeight="1" x14ac:dyDescent="0.25">
      <c r="A182" s="929" t="str">
        <f>IF('5 a 20 Grande'!V88=TRUE,"",'5 a 20 Grande'!J88)</f>
        <v>Eficiencia y eficacia en las acciones de marketing lo que se traduce en un ROI mayor</v>
      </c>
      <c r="B182" s="929"/>
      <c r="C182" s="929"/>
      <c r="D182" s="929"/>
      <c r="E182" s="597" t="str">
        <f t="shared" si="9"/>
        <v>1.3.4.2</v>
      </c>
      <c r="F182" s="200" t="str">
        <f>IF('5 a 20 Grande'!V88=TRUE,"",'5 a 20 Grande'!I88)</f>
        <v>1.3.4.2.I</v>
      </c>
      <c r="I182" s="198"/>
      <c r="L182"/>
      <c r="M182" s="6"/>
      <c r="N182" s="6"/>
      <c r="O182" s="6"/>
      <c r="P182" s="6"/>
      <c r="Q182" s="6"/>
      <c r="R182" s="6"/>
      <c r="S182" s="6"/>
      <c r="T182" s="6"/>
      <c r="U182" s="6"/>
    </row>
    <row r="183" spans="1:21" s="1" customFormat="1" ht="45" customHeight="1" x14ac:dyDescent="0.25">
      <c r="A183" s="929" t="str">
        <f>IF('5 a 20 Grande'!V89=TRUE,"",'5 a 20 Grande'!J89)</f>
        <v>Menor  número de garantías y/o fianzas  ejecutadas</v>
      </c>
      <c r="B183" s="929"/>
      <c r="C183" s="929"/>
      <c r="D183" s="929"/>
      <c r="E183" s="597" t="str">
        <f t="shared" si="9"/>
        <v>1.3.4.2</v>
      </c>
      <c r="F183" s="200" t="str">
        <f>IF('5 a 20 Grande'!V89=TRUE,"",'5 a 20 Grande'!I89)</f>
        <v>1.3.4.2.J</v>
      </c>
      <c r="I183" s="198"/>
      <c r="L183"/>
      <c r="M183" s="6"/>
      <c r="N183" s="6"/>
      <c r="O183" s="6"/>
      <c r="P183" s="6"/>
      <c r="Q183" s="6"/>
      <c r="R183" s="6"/>
      <c r="S183" s="6"/>
      <c r="T183" s="6"/>
      <c r="U183" s="6"/>
    </row>
    <row r="184" spans="1:21" s="1" customFormat="1" ht="50.25" customHeight="1" x14ac:dyDescent="0.25">
      <c r="A184" s="721" t="str">
        <f>IF('5 a 20 Grande'!V90=TRUE,"",'5 a 20 Grande'!J90)</f>
        <v xml:space="preserve">Cuenta con un sistema de monitoreo o supervisión del desarrollo  del proceso de Administración del Valor Generado para el Cliente y establece acciones de mejora continua  </v>
      </c>
      <c r="B184" s="721"/>
      <c r="C184" s="721"/>
      <c r="D184" s="721"/>
      <c r="E184" s="597" t="str">
        <f t="shared" si="9"/>
        <v>1.3.4.3</v>
      </c>
      <c r="F184" s="200" t="str">
        <f>IF('5 a 20 Grande'!V90=TRUE,"",'5 a 20 Grande'!I90)</f>
        <v>1.3.4.3</v>
      </c>
      <c r="I184" s="198"/>
      <c r="L184"/>
      <c r="M184" s="6"/>
      <c r="N184" s="6"/>
      <c r="O184" s="6"/>
      <c r="P184" s="6"/>
      <c r="Q184" s="6"/>
      <c r="R184" s="6"/>
      <c r="S184" s="6"/>
      <c r="T184" s="6"/>
      <c r="U184" s="6"/>
    </row>
    <row r="185" spans="1:21" s="1" customFormat="1" x14ac:dyDescent="0.25">
      <c r="A185" s="813" t="str">
        <f>IF('5 a 20 Grande'!V92=TRUE,"",'5 a 20 Grande'!J92)</f>
        <v>1.4 Administración de la Calidad Empresarial</v>
      </c>
      <c r="B185" s="813"/>
      <c r="C185" s="813"/>
      <c r="D185" s="813"/>
      <c r="E185" s="597" t="str">
        <f t="shared" si="9"/>
        <v/>
      </c>
      <c r="F185" s="200"/>
      <c r="I185" s="198"/>
      <c r="L185"/>
      <c r="M185" s="6"/>
      <c r="N185" s="6"/>
      <c r="O185" s="6"/>
      <c r="P185" s="6"/>
      <c r="Q185" s="6"/>
      <c r="R185" s="6"/>
      <c r="S185" s="6"/>
      <c r="T185" s="6"/>
      <c r="U185" s="6"/>
    </row>
    <row r="186" spans="1:21" s="1" customFormat="1" ht="45" customHeight="1" x14ac:dyDescent="0.25">
      <c r="A186" s="721" t="str">
        <f>IF('5 a 20 Grande'!V97=TRUE,"",'5 a 20 Grande'!J97)</f>
        <v>Establece objetivos de calidad basados en percepciones y experiencia personal y desarrolla lineamientos que permitan alcanzar dichos objetivos</v>
      </c>
      <c r="B186" s="721"/>
      <c r="C186" s="721"/>
      <c r="D186" s="721"/>
      <c r="E186" s="597" t="str">
        <f t="shared" si="9"/>
        <v>1.4.1</v>
      </c>
      <c r="F186" s="200" t="str">
        <f>IF('5 a 20 Grande'!V97=TRUE,"",'5 a 20 Grande'!I97)</f>
        <v>1.4.1</v>
      </c>
      <c r="I186" s="198"/>
      <c r="L186"/>
      <c r="M186" s="6"/>
      <c r="N186" s="6"/>
      <c r="O186" s="6"/>
      <c r="P186" s="6"/>
      <c r="Q186" s="6"/>
      <c r="R186" s="6"/>
      <c r="S186" s="6"/>
      <c r="T186" s="6"/>
      <c r="U186" s="6"/>
    </row>
    <row r="187" spans="1:21" s="1" customFormat="1" ht="45" customHeight="1" x14ac:dyDescent="0.25">
      <c r="A187" s="721" t="str">
        <f>IF('5 a 20 Grande'!V98=TRUE,"",'5 a 20 Grande'!J98)</f>
        <v xml:space="preserve">Existe un Sistema de  Gestión de Calidad y éste se encuentran formalmente documentado considerando lo siguiente:
</v>
      </c>
      <c r="B187" s="721"/>
      <c r="C187" s="721"/>
      <c r="D187" s="721"/>
      <c r="E187" s="597" t="str">
        <f t="shared" ref="E187" si="11">MID(F187,1,7)</f>
        <v>1.4.2</v>
      </c>
      <c r="F187" s="200" t="str">
        <f>IF('5 a 20 Grande'!V98=TRUE,"",'5 a 20 Grande'!I98)</f>
        <v>1.4.2</v>
      </c>
      <c r="I187" s="198"/>
      <c r="L187"/>
      <c r="M187" s="6"/>
      <c r="N187" s="6"/>
      <c r="O187" s="6"/>
      <c r="P187" s="6"/>
      <c r="Q187" s="6"/>
      <c r="R187" s="6"/>
      <c r="S187" s="6"/>
      <c r="T187" s="6"/>
      <c r="U187" s="6"/>
    </row>
    <row r="188" spans="1:21" s="1" customFormat="1" ht="45" customHeight="1" x14ac:dyDescent="0.25">
      <c r="A188" s="929" t="str">
        <f>IF('5 a 20 Grande'!V99=TRUE,"",'5 a 20 Grande'!J99)</f>
        <v>Un  Manual de Calidad</v>
      </c>
      <c r="B188" s="929"/>
      <c r="C188" s="929"/>
      <c r="D188" s="929"/>
      <c r="E188" s="597" t="str">
        <f t="shared" si="9"/>
        <v>1.4.2.A</v>
      </c>
      <c r="F188" s="200" t="str">
        <f>IF('5 a 20 Grande'!V99=TRUE,"",'5 a 20 Grande'!I99)</f>
        <v>1.4.2.A</v>
      </c>
      <c r="I188" s="198"/>
      <c r="L188"/>
      <c r="M188" s="6"/>
      <c r="N188" s="6"/>
      <c r="O188" s="6"/>
      <c r="P188" s="6"/>
      <c r="Q188" s="6"/>
      <c r="R188" s="6"/>
      <c r="S188" s="6"/>
      <c r="T188" s="6"/>
      <c r="U188" s="6"/>
    </row>
    <row r="189" spans="1:21" s="1" customFormat="1" ht="45" customHeight="1" x14ac:dyDescent="0.25">
      <c r="A189" s="929" t="str">
        <f>IF('5 a 20 Grande'!V100=TRUE,"",'5 a 20 Grande'!J100)</f>
        <v xml:space="preserve">El desarrollo de un Plan de Calidad por área o departamento </v>
      </c>
      <c r="B189" s="929"/>
      <c r="C189" s="929"/>
      <c r="D189" s="929"/>
      <c r="E189" s="597" t="str">
        <f t="shared" si="9"/>
        <v>1.4.2.B</v>
      </c>
      <c r="F189" s="200" t="str">
        <f>IF('5 a 20 Grande'!V100=TRUE,"",'5 a 20 Grande'!I100)</f>
        <v>1.4.2.B</v>
      </c>
      <c r="I189" s="198"/>
      <c r="L189"/>
      <c r="M189" s="6"/>
      <c r="N189" s="6"/>
      <c r="O189" s="6"/>
      <c r="P189" s="6"/>
      <c r="Q189" s="6"/>
      <c r="R189" s="6"/>
      <c r="S189" s="6"/>
      <c r="T189" s="6"/>
      <c r="U189" s="6"/>
    </row>
    <row r="190" spans="1:21" s="1" customFormat="1" ht="45" customHeight="1" x14ac:dyDescent="0.25">
      <c r="A190" s="721" t="str">
        <f>IF('5 a 20 Grande'!V101=TRUE,"",'5 a 20 Grande'!J101)</f>
        <v xml:space="preserve">Desarrolla documentos que proporcionan evidencia de las actividades llevadas a cabo o los resultados obtenidos, entre los que se encuentran: 
</v>
      </c>
      <c r="B190" s="721"/>
      <c r="C190" s="721"/>
      <c r="D190" s="721"/>
      <c r="E190" s="597" t="str">
        <f t="shared" ref="E190" si="12">MID(F190,1,7)</f>
        <v>1.4.3</v>
      </c>
      <c r="F190" s="200" t="str">
        <f>IF('5 a 20 Grande'!V101=TRUE,"",'5 a 20 Grande'!I101)</f>
        <v>1.4.3</v>
      </c>
      <c r="I190" s="198"/>
      <c r="L190"/>
      <c r="M190" s="6"/>
      <c r="N190" s="6"/>
      <c r="O190" s="6"/>
      <c r="P190" s="6"/>
      <c r="Q190" s="6"/>
      <c r="R190" s="6"/>
      <c r="S190" s="6"/>
      <c r="T190" s="6"/>
      <c r="U190" s="6"/>
    </row>
    <row r="191" spans="1:21" s="1" customFormat="1" ht="45" customHeight="1" x14ac:dyDescent="0.25">
      <c r="A191" s="929" t="str">
        <f>IF('5 a 20 Grande'!V102=TRUE,"",'5 a 20 Grande'!J102)</f>
        <v xml:space="preserve">Informes derivados de la evaluación de los procesos </v>
      </c>
      <c r="B191" s="929"/>
      <c r="C191" s="929"/>
      <c r="D191" s="929"/>
      <c r="E191" s="597" t="str">
        <f t="shared" si="9"/>
        <v>1.4.3.A</v>
      </c>
      <c r="F191" s="200" t="str">
        <f>IF('5 a 20 Grande'!V102=TRUE,"",'5 a 20 Grande'!I102)</f>
        <v>1.4.3.A</v>
      </c>
      <c r="I191" s="198"/>
      <c r="L191"/>
      <c r="M191" s="6"/>
      <c r="N191" s="6"/>
      <c r="O191" s="6"/>
      <c r="P191" s="6"/>
      <c r="Q191" s="6"/>
      <c r="R191" s="6"/>
      <c r="S191" s="6"/>
      <c r="T191" s="6"/>
      <c r="U191" s="6"/>
    </row>
    <row r="192" spans="1:21" s="1" customFormat="1" ht="45" customHeight="1" x14ac:dyDescent="0.25">
      <c r="A192" s="929" t="str">
        <f>IF('5 a 20 Grande'!V103=TRUE,"",'5 a 20 Grande'!J103)</f>
        <v>Documentos en los que se registran los resultados de la evaluación del diseño y desarrollo de los productos/ servicios</v>
      </c>
      <c r="B192" s="929"/>
      <c r="C192" s="929"/>
      <c r="D192" s="929"/>
      <c r="E192" s="597" t="str">
        <f t="shared" si="9"/>
        <v>1.4.3.B</v>
      </c>
      <c r="F192" s="200" t="str">
        <f>IF('5 a 20 Grande'!V103=TRUE,"",'5 a 20 Grande'!I103)</f>
        <v>1.4.3.B</v>
      </c>
      <c r="I192" s="198"/>
      <c r="L192"/>
      <c r="M192" s="6"/>
      <c r="N192" s="6"/>
      <c r="O192" s="6"/>
      <c r="P192" s="6"/>
      <c r="Q192" s="6"/>
      <c r="R192" s="6"/>
      <c r="S192" s="6"/>
      <c r="T192" s="6"/>
      <c r="U192" s="6"/>
    </row>
    <row r="193" spans="1:21" s="1" customFormat="1" ht="45" customHeight="1" x14ac:dyDescent="0.25">
      <c r="A193" s="929" t="str">
        <f>IF('5 a 20 Grande'!V104=TRUE,"",'5 a 20 Grande'!J104)</f>
        <v>Documentos en los que se registran los resultados de la evaluación de proveedores</v>
      </c>
      <c r="B193" s="929"/>
      <c r="C193" s="929"/>
      <c r="D193" s="929"/>
      <c r="E193" s="597" t="str">
        <f t="shared" si="9"/>
        <v>1.4.3.C</v>
      </c>
      <c r="F193" s="200" t="str">
        <f>IF('5 a 20 Grande'!V104=TRUE,"",'5 a 20 Grande'!I104)</f>
        <v>1.4.3.C</v>
      </c>
      <c r="I193" s="198"/>
      <c r="L193"/>
      <c r="M193" s="6"/>
      <c r="N193" s="6"/>
      <c r="O193" s="6"/>
      <c r="P193" s="6"/>
      <c r="Q193" s="6"/>
      <c r="R193" s="6"/>
      <c r="S193" s="6"/>
      <c r="T193" s="6"/>
      <c r="U193" s="6"/>
    </row>
    <row r="194" spans="1:21" s="1" customFormat="1" ht="45" customHeight="1" x14ac:dyDescent="0.25">
      <c r="A194" s="929" t="str">
        <f>IF('5 a 20 Grande'!V105=TRUE,"",'5 a 20 Grande'!J105)</f>
        <v>Documentos en los que se registran los resultados de la auditorías internas</v>
      </c>
      <c r="B194" s="929"/>
      <c r="C194" s="929"/>
      <c r="D194" s="929"/>
      <c r="E194" s="597" t="str">
        <f t="shared" si="9"/>
        <v>1.4.3.D</v>
      </c>
      <c r="F194" s="200" t="str">
        <f>IF('5 a 20 Grande'!V105=TRUE,"",'5 a 20 Grande'!I105)</f>
        <v>1.4.3.D</v>
      </c>
      <c r="I194" s="198"/>
      <c r="L194"/>
      <c r="M194" s="6"/>
      <c r="N194" s="6"/>
      <c r="O194" s="6"/>
      <c r="P194" s="6"/>
      <c r="Q194" s="6"/>
      <c r="R194" s="6"/>
      <c r="S194" s="6"/>
      <c r="T194" s="6"/>
      <c r="U194" s="6"/>
    </row>
    <row r="195" spans="1:21" s="1" customFormat="1" ht="45" customHeight="1" x14ac:dyDescent="0.25">
      <c r="A195" s="929" t="str">
        <f>IF('5 a 20 Grande'!V106=TRUE,"",'5 a 20 Grande'!J106)</f>
        <v xml:space="preserve">Evidencia de la conformidad o inconformidad de productos /servicios y su justificación </v>
      </c>
      <c r="B195" s="929"/>
      <c r="C195" s="929"/>
      <c r="D195" s="929"/>
      <c r="E195" s="597" t="str">
        <f t="shared" si="9"/>
        <v>1.4.3.E</v>
      </c>
      <c r="F195" s="200" t="str">
        <f>IF('5 a 20 Grande'!V106=TRUE,"",'5 a 20 Grande'!I106)</f>
        <v>1.4.3.E</v>
      </c>
      <c r="I195" s="198"/>
      <c r="L195"/>
      <c r="M195" s="6"/>
      <c r="N195" s="6"/>
      <c r="O195" s="6"/>
      <c r="P195" s="6"/>
      <c r="Q195" s="6"/>
      <c r="R195" s="6"/>
      <c r="S195" s="6"/>
      <c r="T195" s="6"/>
      <c r="U195" s="6"/>
    </row>
    <row r="196" spans="1:21" s="1" customFormat="1" ht="45" customHeight="1" x14ac:dyDescent="0.25">
      <c r="A196" s="929" t="str">
        <f>IF('5 a 20 Grande'!V107=TRUE,"",'5 a 20 Grande'!J107)</f>
        <v>Evidencia de las acciones correctivas y preventivas implementadas</v>
      </c>
      <c r="B196" s="929"/>
      <c r="C196" s="929"/>
      <c r="D196" s="929"/>
      <c r="E196" s="597" t="str">
        <f t="shared" si="9"/>
        <v>1.4.3.F</v>
      </c>
      <c r="F196" s="200" t="str">
        <f>IF('5 a 20 Grande'!V107=TRUE,"",'5 a 20 Grande'!I107)</f>
        <v>1.4.3.F</v>
      </c>
      <c r="I196" s="198"/>
      <c r="L196"/>
      <c r="M196" s="6"/>
      <c r="N196" s="6"/>
      <c r="O196" s="6"/>
      <c r="P196" s="6"/>
      <c r="Q196" s="6"/>
      <c r="R196" s="6"/>
      <c r="S196" s="6"/>
      <c r="T196" s="6"/>
      <c r="U196" s="6"/>
    </row>
    <row r="197" spans="1:21" s="1" customFormat="1" ht="45" customHeight="1" x14ac:dyDescent="0.25">
      <c r="A197" s="721" t="str">
        <f>IF('5 a 20 Grande'!V108=TRUE,"",'5 a 20 Grande'!J108)</f>
        <v>Mide la efectividad de su sistema de calidad ya que cuenta con indicadores de desempeño  que en conjunto muestran el cumplimiento de los siguientes objetivos:</v>
      </c>
      <c r="B197" s="721"/>
      <c r="C197" s="721"/>
      <c r="D197" s="721"/>
      <c r="E197" s="597" t="str">
        <f t="shared" ref="E197" si="13">MID(F197,1,7)</f>
        <v>1.4.4.2</v>
      </c>
      <c r="F197" s="200" t="str">
        <f>IF('5 a 20 Grande'!V108=TRUE,"",'5 a 20 Grande'!I108)</f>
        <v>1.4.4.2</v>
      </c>
      <c r="I197" s="198"/>
      <c r="L197"/>
      <c r="M197" s="6"/>
      <c r="N197" s="6"/>
      <c r="O197" s="6"/>
      <c r="P197" s="6"/>
      <c r="Q197" s="6"/>
      <c r="R197" s="6"/>
      <c r="S197" s="6"/>
      <c r="T197" s="6"/>
      <c r="U197" s="6"/>
    </row>
    <row r="198" spans="1:21" s="1" customFormat="1" ht="45" customHeight="1" x14ac:dyDescent="0.25">
      <c r="A198" s="929" t="str">
        <f>IF('5 a 20 Grande'!V109=TRUE,"",'5 a 20 Grande'!J109)</f>
        <v>Una mayor estandarización de los procesos así como la alineación a los requerimientos de calidad y tendencias mundiales</v>
      </c>
      <c r="B198" s="929"/>
      <c r="C198" s="929"/>
      <c r="D198" s="929"/>
      <c r="E198" s="597" t="str">
        <f t="shared" si="9"/>
        <v>1.4.4.2</v>
      </c>
      <c r="F198" s="200" t="str">
        <f>IF('5 a 20 Grande'!V109=TRUE,"",'5 a 20 Grande'!I109)</f>
        <v>1.4.4.2.B</v>
      </c>
      <c r="I198" s="198"/>
      <c r="L198"/>
      <c r="M198" s="6"/>
      <c r="N198" s="6"/>
      <c r="O198" s="6"/>
      <c r="P198" s="6"/>
      <c r="Q198" s="6"/>
      <c r="R198" s="6"/>
      <c r="S198" s="6"/>
      <c r="T198" s="6"/>
      <c r="U198" s="6"/>
    </row>
    <row r="199" spans="1:21" s="1" customFormat="1" ht="45" customHeight="1" x14ac:dyDescent="0.25">
      <c r="A199" s="929" t="str">
        <f>IF('5 a 20 Grande'!V110=TRUE,"",'5 a 20 Grande'!J110)</f>
        <v xml:space="preserve">Una mejora de la organización y la competitividad </v>
      </c>
      <c r="B199" s="929"/>
      <c r="C199" s="929"/>
      <c r="D199" s="929"/>
      <c r="E199" s="597" t="str">
        <f t="shared" si="9"/>
        <v>1.4.4.2</v>
      </c>
      <c r="F199" s="200" t="str">
        <f>IF('5 a 20 Grande'!V110=TRUE,"",'5 a 20 Grande'!I110)</f>
        <v>1.4.4.2.E</v>
      </c>
      <c r="I199" s="198"/>
      <c r="L199"/>
      <c r="M199" s="6"/>
      <c r="N199" s="6"/>
      <c r="O199" s="6"/>
      <c r="P199" s="6"/>
      <c r="Q199" s="6"/>
      <c r="R199" s="6"/>
      <c r="S199" s="6"/>
      <c r="T199" s="6"/>
      <c r="U199" s="6"/>
    </row>
    <row r="200" spans="1:21" s="1" customFormat="1" ht="45" customHeight="1" x14ac:dyDescent="0.25">
      <c r="A200" s="929" t="str">
        <f>IF('5 a 20 Grande'!V111=TRUE,"",'5 a 20 Grande'!J111)</f>
        <v xml:space="preserve">Lograr mejoras significativas en la imagen comercial de la compañía a través del incremento significativo de los casos de éxito </v>
      </c>
      <c r="B200" s="929"/>
      <c r="C200" s="929"/>
      <c r="D200" s="929"/>
      <c r="E200" s="597" t="str">
        <f t="shared" si="9"/>
        <v>1.4.4.2</v>
      </c>
      <c r="F200" s="200" t="str">
        <f>IF('5 a 20 Grande'!V111=TRUE,"",'5 a 20 Grande'!I111)</f>
        <v>1.4.4.2.H</v>
      </c>
      <c r="I200" s="198"/>
      <c r="L200"/>
      <c r="M200" s="6"/>
      <c r="N200" s="6"/>
      <c r="O200" s="6"/>
      <c r="P200" s="6"/>
      <c r="Q200" s="6"/>
      <c r="R200" s="6"/>
      <c r="S200" s="6"/>
      <c r="T200" s="6"/>
      <c r="U200" s="6"/>
    </row>
    <row r="201" spans="1:21" s="1" customFormat="1" ht="45" customHeight="1" x14ac:dyDescent="0.25">
      <c r="A201" s="929" t="str">
        <f>IF('5 a 20 Grande'!V112=TRUE,"",'5 a 20 Grande'!J112)</f>
        <v>Generar una mayor confianza de los clientes hacia la oferta de la compañía obteniendo de ésta manera recomendaciones de los mismos</v>
      </c>
      <c r="B201" s="929"/>
      <c r="C201" s="929"/>
      <c r="D201" s="929"/>
      <c r="E201" s="597" t="str">
        <f t="shared" si="9"/>
        <v>1.4.4.2</v>
      </c>
      <c r="F201" s="200" t="str">
        <f>IF('5 a 20 Grande'!V112=TRUE,"",'5 a 20 Grande'!I112)</f>
        <v>1.4.4.2.I</v>
      </c>
      <c r="I201" s="198"/>
      <c r="L201"/>
      <c r="M201" s="6"/>
      <c r="N201" s="6"/>
      <c r="O201" s="6"/>
      <c r="P201" s="6"/>
      <c r="Q201" s="6"/>
      <c r="R201" s="6"/>
      <c r="S201" s="6"/>
      <c r="T201" s="6"/>
      <c r="U201" s="6"/>
    </row>
    <row r="202" spans="1:21" s="1" customFormat="1" x14ac:dyDescent="0.25">
      <c r="A202" s="813" t="str">
        <f>IF('5 a 20 Grande'!V119=TRUE,"",'5 a 20 Grande'!J119)</f>
        <v>2.1 Planeación Estratégica Empresarial</v>
      </c>
      <c r="B202" s="813"/>
      <c r="C202" s="813"/>
      <c r="D202" s="813"/>
      <c r="E202" s="597" t="str">
        <f t="shared" si="9"/>
        <v/>
      </c>
      <c r="F202" s="200"/>
      <c r="I202" s="198"/>
      <c r="L202"/>
      <c r="M202" s="6"/>
      <c r="N202" s="6"/>
      <c r="O202" s="6"/>
      <c r="P202" s="6"/>
      <c r="Q202" s="6"/>
      <c r="R202" s="6"/>
      <c r="S202" s="6"/>
      <c r="T202" s="6"/>
      <c r="U202" s="6"/>
    </row>
    <row r="203" spans="1:21" ht="45" customHeight="1" x14ac:dyDescent="0.25">
      <c r="A203" s="721" t="str">
        <f>IF('5 a 20 Grande'!V124=TRUE,"",'5 a 20 Grande'!J124)</f>
        <v xml:space="preserve">Establece su mercado objetivo y bajo un enfoque práctico desarrolla líneas de negocio con el objetivo de satisfacer una demanda existente y busca  la obtención o generación de los recursos necesarios para el desarrollo de los negocios conforme se presentan los requerimientos          </v>
      </c>
      <c r="B203" s="721"/>
      <c r="C203" s="721"/>
      <c r="D203" s="721"/>
      <c r="E203" s="597" t="str">
        <f t="shared" si="9"/>
        <v>2.1.1</v>
      </c>
      <c r="F203" s="200" t="str">
        <f>IF('5 a 20 Grande'!V124=TRUE,"",'5 a 20 Grande'!I124)</f>
        <v>2.1.1</v>
      </c>
    </row>
    <row r="204" spans="1:21" ht="45" customHeight="1" x14ac:dyDescent="0.25">
      <c r="A204" s="721" t="str">
        <f>IF('5 a 20 Grande'!V125=TRUE,"",'5 a 20 Grande'!J125)</f>
        <v>Cuenta con un proceso de Planeación Estratégica y éste se encuentra formalmente documentado considerando lo siguiente:</v>
      </c>
      <c r="B204" s="721"/>
      <c r="C204" s="721"/>
      <c r="D204" s="721"/>
      <c r="E204" s="597" t="str">
        <f t="shared" ref="E204" si="14">MID(F204,1,7)</f>
        <v>2.1.2</v>
      </c>
      <c r="F204" s="200" t="str">
        <f>IF('5 a 20 Grande'!V125=TRUE,"",'5 a 20 Grande'!I125)</f>
        <v>2.1.2</v>
      </c>
    </row>
    <row r="205" spans="1:21" ht="45" customHeight="1" x14ac:dyDescent="0.25">
      <c r="A205" s="929" t="str">
        <f>IF('5 a 20 Grande'!V126=TRUE,"",'5 a 20 Grande'!J126)</f>
        <v>Documento en donde se plasma el Plan Estratégico Empresarial</v>
      </c>
      <c r="B205" s="929"/>
      <c r="C205" s="929"/>
      <c r="D205" s="929"/>
      <c r="E205" s="597" t="str">
        <f t="shared" si="9"/>
        <v>2.1.2.A</v>
      </c>
      <c r="F205" s="200" t="str">
        <f>IF('5 a 20 Grande'!V126=TRUE,"",'5 a 20 Grande'!I126)</f>
        <v>2.1.2.A</v>
      </c>
    </row>
    <row r="206" spans="1:21" ht="45" customHeight="1" x14ac:dyDescent="0.25">
      <c r="A206" s="929" t="str">
        <f>IF('5 a 20 Grande'!V127=TRUE,"",'5 a 20 Grande'!J127)</f>
        <v>Documento en donde se plasman los Planes estratégicos de cada una de las áreas /departamentos</v>
      </c>
      <c r="B206" s="929"/>
      <c r="C206" s="929"/>
      <c r="D206" s="929"/>
      <c r="E206" s="597" t="str">
        <f t="shared" si="9"/>
        <v>2.1.2.B</v>
      </c>
      <c r="F206" s="200" t="str">
        <f>IF('5 a 20 Grande'!V127=TRUE,"",'5 a 20 Grande'!I127)</f>
        <v>2.1.2.B</v>
      </c>
    </row>
    <row r="207" spans="1:21" ht="45" customHeight="1" x14ac:dyDescent="0.25">
      <c r="A207" s="721" t="str">
        <f>IF('5 a 20 Grande'!V128=TRUE,"",'5 a 20 Grande'!J128)</f>
        <v>Desarrolla documentos que proporcionan evidencia de las actividades llevadas a cabo o los resultados obtenidos en su proceso de Planeación Estratégica, los cuales pueden constar de:</v>
      </c>
      <c r="B207" s="721"/>
      <c r="C207" s="721"/>
      <c r="D207" s="721"/>
      <c r="E207" s="597" t="str">
        <f t="shared" ref="E207" si="15">MID(F207,1,7)</f>
        <v>2.1.3.1</v>
      </c>
      <c r="F207" s="200" t="str">
        <f>IF('5 a 20 Grande'!V128=TRUE,"",'5 a 20 Grande'!I128)</f>
        <v>2.1.3.1</v>
      </c>
    </row>
    <row r="208" spans="1:21" ht="54.75" customHeight="1" x14ac:dyDescent="0.25">
      <c r="A208" s="929" t="str">
        <f>IF('5 a 20 Grande'!V129=TRUE,"",'5 a 20 Grande'!J129)</f>
        <v xml:space="preserve">Modelos y metodologías para generar, seleccionar y evaluar e implementar estrategias empresariales o corporativas enfocadas en mejorar la acometividad y posicionamiento de la empresa en el sector de TI  
</v>
      </c>
      <c r="B208" s="929"/>
      <c r="C208" s="929"/>
      <c r="D208" s="929"/>
      <c r="E208" s="597" t="str">
        <f t="shared" si="9"/>
        <v>2.1.3.1</v>
      </c>
      <c r="F208" s="200" t="str">
        <f>IF('5 a 20 Grande'!V129=TRUE,"",'5 a 20 Grande'!I129)</f>
        <v>2.1.3.1.A</v>
      </c>
    </row>
    <row r="209" spans="1:21" ht="58.5" customHeight="1" x14ac:dyDescent="0.25">
      <c r="A209" s="721" t="str">
        <f>IF('5 a 20 Grande'!V130=TRUE,"",'5 a 20 Grande'!J130)</f>
        <v>Revisa las actividades desarrolladas en su proceso de Planeación Estratégica, analiza la información generada y mediante indicadores de eficacia, evalúa el nivel de cumplimiento de su estrategia</v>
      </c>
      <c r="B209" s="721"/>
      <c r="C209" s="721"/>
      <c r="D209" s="721"/>
      <c r="E209" s="597" t="str">
        <f t="shared" si="9"/>
        <v>2.1.3.2</v>
      </c>
      <c r="F209" s="200" t="str">
        <f>IF('5 a 20 Grande'!V130=TRUE,"",'5 a 20 Grande'!I130)</f>
        <v>2.1.3.2</v>
      </c>
    </row>
    <row r="210" spans="1:21" ht="58.5" customHeight="1" x14ac:dyDescent="0.25">
      <c r="A210" s="721" t="str">
        <f>IF('5 a 20 Grande'!V131=TRUE,"",'5 a 20 Grande'!J131)</f>
        <v>Su proceso de Planeación Estratégica se encuentra automatizado y a través de diversas herramientas efectúa una serie de acciones enfocadas en:</v>
      </c>
      <c r="B210" s="721"/>
      <c r="C210" s="721"/>
      <c r="D210" s="721"/>
      <c r="E210" s="597" t="str">
        <f t="shared" ref="E210" si="16">MID(F210,1,7)</f>
        <v>2.1.4.1</v>
      </c>
      <c r="F210" s="200" t="str">
        <f>IF('5 a 20 Grande'!V131=TRUE,"",'5 a 20 Grande'!I131)</f>
        <v>2.1.4.1</v>
      </c>
    </row>
    <row r="211" spans="1:21" ht="53.25" customHeight="1" x14ac:dyDescent="0.25">
      <c r="A211" s="929" t="str">
        <f>IF('5 a 20 Grande'!V132=TRUE,"",'5 a 20 Grande'!J132)</f>
        <v>Analizar la situación actual de la empresa y del sector de TI con la finalidad de generar, seleccionar, evaluar e implementar estrategias  alcanzables, balanceadas y enfocadas en el entorno empresarial que se desarrolla</v>
      </c>
      <c r="B211" s="929"/>
      <c r="C211" s="929"/>
      <c r="D211" s="929"/>
      <c r="E211" s="597" t="str">
        <f t="shared" si="9"/>
        <v>2.1.4.1</v>
      </c>
      <c r="F211" s="200" t="str">
        <f>IF('5 a 20 Grande'!V132=TRUE,"",'5 a 20 Grande'!I132)</f>
        <v>2.1.4.1.A</v>
      </c>
    </row>
    <row r="212" spans="1:21" ht="45" customHeight="1" x14ac:dyDescent="0.25">
      <c r="A212" s="929" t="str">
        <f>IF('5 a 20 Grande'!V133=TRUE,"",'5 a 20 Grande'!J133)</f>
        <v xml:space="preserve">Establecer  y mantener una alianza o asociación con  Clústeres de TI, Parques tecnológicos o Cámaras de la industria de TI, así como con Partners Certificados </v>
      </c>
      <c r="B212" s="929"/>
      <c r="C212" s="929"/>
      <c r="D212" s="929"/>
      <c r="E212" s="597" t="str">
        <f t="shared" si="9"/>
        <v>2.1.4.1</v>
      </c>
      <c r="F212" s="200" t="str">
        <f>IF('5 a 20 Grande'!V133=TRUE,"",'5 a 20 Grande'!I133)</f>
        <v>2.1.4.1.B</v>
      </c>
    </row>
    <row r="213" spans="1:21" ht="45" customHeight="1" x14ac:dyDescent="0.25">
      <c r="A213" s="929" t="str">
        <f>IF('5 a 20 Grande'!V134=TRUE,"",'5 a 20 Grande'!J134)</f>
        <v>Revisar y difundir la misión, visión y valores empresariales</v>
      </c>
      <c r="B213" s="929"/>
      <c r="C213" s="929"/>
      <c r="D213" s="929"/>
      <c r="E213" s="597" t="str">
        <f t="shared" si="9"/>
        <v>2.1.4.1</v>
      </c>
      <c r="F213" s="200" t="str">
        <f>IF('5 a 20 Grande'!V134=TRUE,"",'5 a 20 Grande'!I134)</f>
        <v>2.1.4.1.C</v>
      </c>
    </row>
    <row r="214" spans="1:21" ht="45" customHeight="1" x14ac:dyDescent="0.25">
      <c r="A214" s="929" t="str">
        <f>IF('5 a 20 Grande'!V136=TRUE,"",'5 a 20 Grande'!J136)</f>
        <v>Revisar y dar seguimiento a objetivos estratégicos, factores claves de éxito, iniciativas y proyectos estratégicos</v>
      </c>
      <c r="B214" s="929"/>
      <c r="C214" s="929"/>
      <c r="D214" s="929"/>
      <c r="E214" s="597" t="str">
        <f t="shared" si="9"/>
        <v>2.1.4.1</v>
      </c>
      <c r="F214" s="200" t="str">
        <f>IF('5 a 20 Grande'!V136=TRUE,"",'5 a 20 Grande'!I136)</f>
        <v>2.1.4.1.E</v>
      </c>
    </row>
    <row r="215" spans="1:21" s="1" customFormat="1" ht="45" customHeight="1" x14ac:dyDescent="0.25">
      <c r="A215" s="929" t="str">
        <f>IF('5 a 20 Grande'!V137=TRUE,"",'5 a 20 Grande'!J137)</f>
        <v>Dar seguimiento y medir el cumplimiento de los parámetros establecidos en los indicadores de desempeño con la finalidad de conocer el rendimiento de la organización</v>
      </c>
      <c r="B215" s="929"/>
      <c r="C215" s="929"/>
      <c r="D215" s="929"/>
      <c r="E215" s="597" t="str">
        <f t="shared" si="9"/>
        <v>2.1.4.1</v>
      </c>
      <c r="F215" s="200" t="str">
        <f>IF('5 a 20 Grande'!V137=TRUE,"",'5 a 20 Grande'!I137)</f>
        <v>2.1.4.1.F</v>
      </c>
      <c r="I215" s="198"/>
      <c r="L215"/>
      <c r="M215" s="6"/>
      <c r="N215" s="6"/>
      <c r="O215" s="6"/>
      <c r="P215" s="6"/>
      <c r="Q215" s="6"/>
      <c r="R215" s="6"/>
      <c r="S215" s="6"/>
      <c r="T215" s="6"/>
      <c r="U215" s="6"/>
    </row>
    <row r="216" spans="1:21" s="1" customFormat="1" ht="45" customHeight="1" x14ac:dyDescent="0.25">
      <c r="A216" s="929" t="str">
        <f>IF('5 a 20 Grande'!V138=TRUE,"",'5 a 20 Grande'!J138)</f>
        <v>Elaborar, operar y supervisar el avance del Plan Estratégico en términos de proyectos, metas e indicadores</v>
      </c>
      <c r="B216" s="929"/>
      <c r="C216" s="929"/>
      <c r="D216" s="929"/>
      <c r="E216" s="597" t="str">
        <f t="shared" si="9"/>
        <v>2.1.4.1</v>
      </c>
      <c r="F216" s="200" t="str">
        <f>IF('5 a 20 Grande'!V138=TRUE,"",'5 a 20 Grande'!I138)</f>
        <v>2.1.4.1.G</v>
      </c>
      <c r="I216" s="198"/>
      <c r="L216"/>
      <c r="M216" s="6"/>
      <c r="N216" s="6"/>
      <c r="O216" s="6"/>
      <c r="P216" s="6"/>
      <c r="Q216" s="6"/>
      <c r="R216" s="6"/>
      <c r="S216" s="6"/>
      <c r="T216" s="6"/>
      <c r="U216" s="6"/>
    </row>
    <row r="217" spans="1:21" s="1" customFormat="1" ht="45" customHeight="1" x14ac:dyDescent="0.25">
      <c r="A217" s="929" t="str">
        <f>IF('5 a 20 Grande'!V139=TRUE,"",'5 a 20 Grande'!J139)</f>
        <v>Difundir y actualizar del Plan Estratégico</v>
      </c>
      <c r="B217" s="929"/>
      <c r="C217" s="929"/>
      <c r="D217" s="929"/>
      <c r="E217" s="597" t="str">
        <f t="shared" si="9"/>
        <v>2.1.4.1</v>
      </c>
      <c r="F217" s="200" t="str">
        <f>IF('5 a 20 Grande'!V139=TRUE,"",'5 a 20 Grande'!I139)</f>
        <v>2.1.4.1.H</v>
      </c>
      <c r="I217" s="198"/>
      <c r="L217"/>
      <c r="M217" s="6"/>
      <c r="N217" s="6"/>
      <c r="O217" s="6"/>
      <c r="P217" s="6"/>
      <c r="Q217" s="6"/>
      <c r="R217" s="6"/>
      <c r="S217" s="6"/>
      <c r="T217" s="6"/>
      <c r="U217" s="6"/>
    </row>
    <row r="218" spans="1:21" s="1" customFormat="1" ht="45" customHeight="1" x14ac:dyDescent="0.25">
      <c r="A218" s="721" t="str">
        <f>IF('5 a 20 Grande'!V140=TRUE,"",'5 a 20 Grande'!J140)</f>
        <v>Mide la efectividad del proceso de Planeación Estratégica ya que cuenta con indicadores de desempeño muestran:</v>
      </c>
      <c r="B218" s="721"/>
      <c r="C218" s="721"/>
      <c r="D218" s="721"/>
      <c r="E218" s="597" t="str">
        <f t="shared" si="9"/>
        <v>2.1.4.2</v>
      </c>
      <c r="F218" s="200" t="str">
        <f>IF('5 a 20 Grande'!V140=TRUE,"",'5 a 20 Grande'!I140)</f>
        <v>2.1.4.2</v>
      </c>
      <c r="I218" s="198"/>
      <c r="L218"/>
      <c r="M218" s="6"/>
      <c r="N218" s="6"/>
      <c r="O218" s="6"/>
      <c r="P218" s="6"/>
      <c r="Q218" s="6"/>
      <c r="R218" s="6"/>
      <c r="S218" s="6"/>
      <c r="T218" s="6"/>
      <c r="U218" s="6"/>
    </row>
    <row r="219" spans="1:21" s="1" customFormat="1" ht="45" customHeight="1" x14ac:dyDescent="0.25">
      <c r="A219" s="929" t="str">
        <f>IF('5 a 20 Grande'!V141=TRUE,"",'5 a 20 Grande'!J141)</f>
        <v>El cumplimiento satisfactorio de los objetivos estratégicos  de rentabilidad, liquidez, participación del mercado y desarrollo del personal</v>
      </c>
      <c r="B219" s="929"/>
      <c r="C219" s="929"/>
      <c r="D219" s="929"/>
      <c r="E219" s="597" t="str">
        <f t="shared" ref="E219:E256" si="17">MID(F219,1,7)</f>
        <v>2.1.4.2</v>
      </c>
      <c r="F219" s="200" t="str">
        <f>IF('5 a 20 Grande'!V141=TRUE,"",'5 a 20 Grande'!I141)</f>
        <v>2.1.4.2.A</v>
      </c>
      <c r="I219" s="198"/>
      <c r="L219"/>
      <c r="M219" s="6"/>
      <c r="N219" s="6"/>
      <c r="O219" s="6"/>
      <c r="P219" s="6"/>
      <c r="Q219" s="6"/>
      <c r="R219" s="6"/>
      <c r="S219" s="6"/>
      <c r="T219" s="6"/>
      <c r="U219" s="6"/>
    </row>
    <row r="220" spans="1:21" s="1" customFormat="1" ht="45" customHeight="1" x14ac:dyDescent="0.25">
      <c r="A220" s="929" t="str">
        <f>IF('5 a 20 Grande'!V142=TRUE,"",'5 a 20 Grande'!J142)</f>
        <v>Mayor utilidad y gran demanda de servicios como resultado de  las estrategias establecidas</v>
      </c>
      <c r="B220" s="929"/>
      <c r="C220" s="929"/>
      <c r="D220" s="929"/>
      <c r="E220" s="597" t="str">
        <f t="shared" si="17"/>
        <v>2.1.4.2</v>
      </c>
      <c r="F220" s="200" t="str">
        <f>IF('5 a 20 Grande'!V142=TRUE,"",'5 a 20 Grande'!I142)</f>
        <v>2.1.4.2.B</v>
      </c>
      <c r="I220" s="198"/>
      <c r="L220"/>
      <c r="M220" s="6"/>
      <c r="N220" s="6"/>
      <c r="O220" s="6"/>
      <c r="P220" s="6"/>
      <c r="Q220" s="6"/>
      <c r="R220" s="6"/>
      <c r="S220" s="6"/>
      <c r="T220" s="6"/>
      <c r="U220" s="6"/>
    </row>
    <row r="221" spans="1:21" s="1" customFormat="1" ht="45" customHeight="1" x14ac:dyDescent="0.25">
      <c r="A221" s="929" t="str">
        <f>IF('5 a 20 Grande'!V143=TRUE,"",'5 a 20 Grande'!J143)</f>
        <v>Incremento en el número de servicios que se ofrecen en el mercado a precios competitivos, que reducen el riesgo sustancialmente y ofrecen un valor agregado</v>
      </c>
      <c r="B221" s="929"/>
      <c r="C221" s="929"/>
      <c r="D221" s="929"/>
      <c r="E221" s="597" t="str">
        <f t="shared" si="17"/>
        <v>2.1.4.2</v>
      </c>
      <c r="F221" s="200" t="str">
        <f>IF('5 a 20 Grande'!V143=TRUE,"",'5 a 20 Grande'!I143)</f>
        <v>2.1.4.2.C</v>
      </c>
      <c r="I221" s="198"/>
      <c r="L221"/>
      <c r="M221" s="6"/>
      <c r="N221" s="6"/>
      <c r="O221" s="6"/>
      <c r="P221" s="6"/>
      <c r="Q221" s="6"/>
      <c r="R221" s="6"/>
      <c r="S221" s="6"/>
      <c r="T221" s="6"/>
      <c r="U221" s="6"/>
    </row>
    <row r="222" spans="1:21" s="1" customFormat="1" ht="45" customHeight="1" x14ac:dyDescent="0.25">
      <c r="A222" s="929" t="str">
        <f>IF('5 a 20 Grande'!V144=TRUE,"",'5 a 20 Grande'!J144)</f>
        <v>Aumento del valor de la empresa para los accionistas</v>
      </c>
      <c r="B222" s="929"/>
      <c r="C222" s="929"/>
      <c r="D222" s="929"/>
      <c r="E222" s="597" t="str">
        <f t="shared" si="17"/>
        <v>2.1.4.2</v>
      </c>
      <c r="F222" s="200" t="str">
        <f>IF('5 a 20 Grande'!V144=TRUE,"",'5 a 20 Grande'!I144)</f>
        <v>2.1.4.2.D</v>
      </c>
      <c r="I222" s="198"/>
      <c r="L222"/>
      <c r="M222" s="6"/>
      <c r="N222" s="6"/>
      <c r="O222" s="6"/>
      <c r="P222" s="6"/>
      <c r="Q222" s="6"/>
      <c r="R222" s="6"/>
      <c r="S222" s="6"/>
      <c r="T222" s="6"/>
      <c r="U222" s="6"/>
    </row>
    <row r="223" spans="1:21" s="1" customFormat="1" ht="45" customHeight="1" x14ac:dyDescent="0.25">
      <c r="A223" s="929" t="str">
        <f>IF('5 a 20 Grande'!V145=TRUE,"",'5 a 20 Grande'!J145)</f>
        <v>Asignación eficiente de recursos</v>
      </c>
      <c r="B223" s="929"/>
      <c r="C223" s="929"/>
      <c r="D223" s="929"/>
      <c r="E223" s="597" t="str">
        <f t="shared" si="17"/>
        <v>2.1.4.2</v>
      </c>
      <c r="F223" s="200" t="str">
        <f>IF('5 a 20 Grande'!V145=TRUE,"",'5 a 20 Grande'!I145)</f>
        <v>2.1.4.2.E</v>
      </c>
      <c r="I223" s="198"/>
      <c r="L223"/>
      <c r="M223" s="6"/>
      <c r="N223" s="6"/>
      <c r="O223" s="6"/>
      <c r="P223" s="6"/>
      <c r="Q223" s="6"/>
      <c r="R223" s="6"/>
      <c r="S223" s="6"/>
      <c r="T223" s="6"/>
      <c r="U223" s="6"/>
    </row>
    <row r="224" spans="1:21" s="1" customFormat="1" ht="45" customHeight="1" x14ac:dyDescent="0.25">
      <c r="A224" s="929" t="str">
        <f>IF('5 a 20 Grande'!V146=TRUE,"",'5 a 20 Grande'!J146)</f>
        <v>Incremento de la eficiencia global de la empresa</v>
      </c>
      <c r="B224" s="929"/>
      <c r="C224" s="929"/>
      <c r="D224" s="929"/>
      <c r="E224" s="597" t="str">
        <f t="shared" si="17"/>
        <v>2.1.4.2</v>
      </c>
      <c r="F224" s="200" t="str">
        <f>IF('5 a 20 Grande'!V146=TRUE,"",'5 a 20 Grande'!I146)</f>
        <v>2.1.4.2.F</v>
      </c>
      <c r="I224" s="198"/>
      <c r="L224"/>
      <c r="M224" s="6"/>
      <c r="N224" s="6"/>
      <c r="O224" s="6"/>
      <c r="P224" s="6"/>
      <c r="Q224" s="6"/>
      <c r="R224" s="6"/>
      <c r="S224" s="6"/>
      <c r="T224" s="6"/>
      <c r="U224" s="6"/>
    </row>
    <row r="225" spans="1:21" s="1" customFormat="1" ht="45" customHeight="1" x14ac:dyDescent="0.25">
      <c r="A225" s="929" t="str">
        <f>IF('5 a 20 Grande'!V147=TRUE,"",'5 a 20 Grande'!J147)</f>
        <v>El mantenimiento de las ventajas comparativas que permiten  alcanzar, sostener y mejorar una determinada posición en el entorno socioeconómico</v>
      </c>
      <c r="B225" s="929"/>
      <c r="C225" s="929"/>
      <c r="D225" s="929"/>
      <c r="E225" s="597" t="str">
        <f t="shared" si="17"/>
        <v>2.1.4.2</v>
      </c>
      <c r="F225" s="200" t="str">
        <f>IF('5 a 20 Grande'!V147=TRUE,"",'5 a 20 Grande'!I147)</f>
        <v>2.1.4.2.G</v>
      </c>
      <c r="I225" s="198"/>
      <c r="L225"/>
      <c r="M225" s="6"/>
      <c r="N225" s="6"/>
      <c r="O225" s="6"/>
      <c r="P225" s="6"/>
      <c r="Q225" s="6"/>
      <c r="R225" s="6"/>
      <c r="S225" s="6"/>
      <c r="T225" s="6"/>
      <c r="U225" s="6"/>
    </row>
    <row r="226" spans="1:21" s="1" customFormat="1" ht="45" customHeight="1" x14ac:dyDescent="0.25">
      <c r="A226" s="721" t="str">
        <f>IF('5 a 20 Grande'!V148=TRUE,"",'5 a 20 Grande'!J148)</f>
        <v>Efectúa el monitoreo o supervisión del proceso de Planeación Estratégica y establece acciones de mejora continua</v>
      </c>
      <c r="B226" s="721"/>
      <c r="C226" s="721"/>
      <c r="D226" s="721"/>
      <c r="E226" s="597" t="str">
        <f t="shared" si="17"/>
        <v>2.1.4.3</v>
      </c>
      <c r="F226" s="200" t="str">
        <f>IF('5 a 20 Grande'!V148=TRUE,"",'5 a 20 Grande'!I148)</f>
        <v>2.1.4.3</v>
      </c>
      <c r="I226" s="198"/>
      <c r="L226"/>
      <c r="M226" s="6"/>
      <c r="N226" s="6"/>
      <c r="O226" s="6"/>
      <c r="P226" s="6"/>
      <c r="Q226" s="6"/>
      <c r="R226" s="6"/>
      <c r="S226" s="6"/>
      <c r="T226" s="6"/>
      <c r="U226" s="6"/>
    </row>
    <row r="227" spans="1:21" s="1" customFormat="1" ht="22.5" customHeight="1" x14ac:dyDescent="0.25">
      <c r="A227" s="727" t="s">
        <v>1126</v>
      </c>
      <c r="B227" s="727"/>
      <c r="C227" s="727"/>
      <c r="D227" s="727"/>
      <c r="E227" s="595" t="s">
        <v>1134</v>
      </c>
      <c r="F227" s="200"/>
      <c r="I227" s="198"/>
      <c r="L227"/>
      <c r="M227" s="6"/>
      <c r="N227" s="6"/>
      <c r="O227" s="6"/>
      <c r="P227" s="6"/>
      <c r="Q227" s="6"/>
      <c r="R227" s="6"/>
      <c r="S227" s="6"/>
      <c r="T227" s="6"/>
      <c r="U227" s="6"/>
    </row>
    <row r="228" spans="1:21" s="1" customFormat="1" x14ac:dyDescent="0.25">
      <c r="A228" s="725" t="str">
        <f>IF('5 a 20 Grande'!V155=TRUE,"",'5 a 20 Grande'!J155)</f>
        <v>1.1 Administración del conocimiento financiero</v>
      </c>
      <c r="B228" s="725"/>
      <c r="C228" s="725"/>
      <c r="D228" s="725"/>
      <c r="E228" s="597" t="str">
        <f t="shared" si="17"/>
        <v/>
      </c>
      <c r="F228" s="200"/>
      <c r="I228" s="198"/>
      <c r="L228"/>
      <c r="M228" s="6"/>
      <c r="N228" s="6"/>
      <c r="O228" s="6"/>
      <c r="P228" s="6"/>
      <c r="Q228" s="6"/>
      <c r="R228" s="6"/>
      <c r="S228" s="6"/>
      <c r="T228" s="6"/>
      <c r="U228" s="6"/>
    </row>
    <row r="229" spans="1:21" s="1" customFormat="1" ht="45" customHeight="1" x14ac:dyDescent="0.25">
      <c r="A229" s="721" t="str">
        <f>IF('5 a 20 Grande'!V160=TRUE,"",'5 a 20 Grande'!J160)</f>
        <v>El empresario y algunos de sus colaboradores tienen nociones de finanzas que aplican de manera práctica en la gestión financiera de la empresa.</v>
      </c>
      <c r="B229" s="721"/>
      <c r="C229" s="721"/>
      <c r="D229" s="721"/>
      <c r="E229" s="597" t="str">
        <f t="shared" si="17"/>
        <v>1.1.1</v>
      </c>
      <c r="F229" s="200" t="str">
        <f>IF('5 a 20 Grande'!V160=TRUE,"",'5 a 20 Grande'!I160)</f>
        <v>1.1.1</v>
      </c>
      <c r="I229" s="198"/>
      <c r="L229"/>
      <c r="M229" s="6"/>
      <c r="N229" s="6"/>
      <c r="O229" s="6"/>
      <c r="P229" s="6"/>
      <c r="Q229" s="6"/>
      <c r="R229" s="6"/>
      <c r="S229" s="6"/>
      <c r="T229" s="6"/>
      <c r="U229" s="6"/>
    </row>
    <row r="230" spans="1:21" s="1" customFormat="1" ht="45" customHeight="1" x14ac:dyDescent="0.25">
      <c r="A230" s="721" t="str">
        <f>IF('5 a 20 Grande'!V161=TRUE,"",'5 a 20 Grande'!J161)</f>
        <v>El proceso de Administración del Conocimiento Financiero dentro de la empresa está formalizado y estructurado de tal forma que se establecen los siguientes elementos:</v>
      </c>
      <c r="B230" s="721"/>
      <c r="C230" s="721"/>
      <c r="D230" s="721"/>
      <c r="E230" s="597" t="str">
        <f t="shared" ref="E230" si="18">MID(F230,1,7)</f>
        <v>1.1.2.1</v>
      </c>
      <c r="F230" s="200" t="str">
        <f>IF('5 a 20 Grande'!V161=TRUE,"",'5 a 20 Grande'!I161)</f>
        <v>1.1.2.1</v>
      </c>
      <c r="I230" s="198"/>
      <c r="L230"/>
      <c r="M230" s="6"/>
      <c r="N230" s="6"/>
      <c r="O230" s="6"/>
      <c r="P230" s="6"/>
      <c r="Q230" s="6"/>
      <c r="R230" s="6"/>
      <c r="S230" s="6"/>
      <c r="T230" s="6"/>
      <c r="U230" s="6"/>
    </row>
    <row r="231" spans="1:21" s="1" customFormat="1" ht="45" customHeight="1" x14ac:dyDescent="0.25">
      <c r="A231" s="929" t="str">
        <f>IF('5 a 20 Grande'!V162=TRUE,"",'5 a 20 Grande'!J162)</f>
        <v>Definición de los perfiles de puestos y funciones de la administración financiera, requerimientos básicos y objetivos en cuanto a conocimientos y habilidades relacionados con cada puesto</v>
      </c>
      <c r="B231" s="929"/>
      <c r="C231" s="929"/>
      <c r="D231" s="929"/>
      <c r="E231" s="597" t="str">
        <f t="shared" si="17"/>
        <v>1.1.2.1</v>
      </c>
      <c r="F231" s="200" t="str">
        <f>IF('5 a 20 Grande'!V162=TRUE,"",'5 a 20 Grande'!I162)</f>
        <v>1.1.2.1.A</v>
      </c>
      <c r="I231" s="198"/>
      <c r="L231"/>
      <c r="M231" s="6"/>
      <c r="N231" s="6"/>
      <c r="O231" s="6"/>
      <c r="P231" s="6"/>
      <c r="Q231" s="6"/>
      <c r="R231" s="6"/>
      <c r="S231" s="6"/>
      <c r="T231" s="6"/>
      <c r="U231" s="6"/>
    </row>
    <row r="232" spans="1:21" s="1" customFormat="1" ht="45" customHeight="1" x14ac:dyDescent="0.25">
      <c r="A232" s="929" t="str">
        <f>IF('5 a 20 Grande'!V163=TRUE,"",'5 a 20 Grande'!J163)</f>
        <v>La empresa proporciona conocimiento al personal del área financiera para incrementar su valor agregado</v>
      </c>
      <c r="B232" s="929"/>
      <c r="C232" s="929"/>
      <c r="D232" s="929"/>
      <c r="E232" s="597" t="str">
        <f t="shared" si="17"/>
        <v>1.1.2.1</v>
      </c>
      <c r="F232" s="200" t="str">
        <f>IF('5 a 20 Grande'!V163=TRUE,"",'5 a 20 Grande'!I163)</f>
        <v>1.1.2.1.B</v>
      </c>
      <c r="I232" s="198"/>
      <c r="L232"/>
      <c r="M232" s="6"/>
      <c r="N232" s="6"/>
      <c r="O232" s="6"/>
      <c r="P232" s="6"/>
      <c r="Q232" s="6"/>
      <c r="R232" s="6"/>
      <c r="S232" s="6"/>
      <c r="T232" s="6"/>
      <c r="U232" s="6"/>
    </row>
    <row r="233" spans="1:21" s="1" customFormat="1" ht="45" customHeight="1" x14ac:dyDescent="0.25">
      <c r="A233" s="721" t="str">
        <f>IF('5 a 20 Grande'!V164=TRUE,"",'5 a 20 Grande'!J164)</f>
        <v>Todos éstos aspectos se encuentran formalmente documentados a través de lo siguiente:</v>
      </c>
      <c r="B233" s="721"/>
      <c r="C233" s="721"/>
      <c r="D233" s="721"/>
      <c r="E233" s="597" t="str">
        <f t="shared" ref="E233" si="19">MID(F233,1,7)</f>
        <v>1.1.2.2</v>
      </c>
      <c r="F233" s="200" t="str">
        <f>IF('5 a 20 Grande'!V164=TRUE,"",'5 a 20 Grande'!I164)</f>
        <v>1.1.2.2</v>
      </c>
      <c r="I233" s="198"/>
      <c r="L233"/>
      <c r="M233" s="6"/>
      <c r="N233" s="6"/>
      <c r="O233" s="6"/>
      <c r="P233" s="6"/>
      <c r="Q233" s="6"/>
      <c r="R233" s="6"/>
      <c r="S233" s="6"/>
      <c r="T233" s="6"/>
      <c r="U233" s="6"/>
    </row>
    <row r="234" spans="1:21" s="1" customFormat="1" ht="45" customHeight="1" x14ac:dyDescent="0.25">
      <c r="A234" s="929" t="str">
        <f>IF('5 a 20 Grande'!V165=TRUE,"",'5 a 20 Grande'!J165)</f>
        <v>Manual de Organización y Funciones</v>
      </c>
      <c r="B234" s="929"/>
      <c r="C234" s="929"/>
      <c r="D234" s="929"/>
      <c r="E234" s="597" t="str">
        <f t="shared" si="17"/>
        <v>1.1.2.2</v>
      </c>
      <c r="F234" s="200" t="str">
        <f>IF('5 a 20 Grande'!V165=TRUE,"",'5 a 20 Grande'!I165)</f>
        <v>1.1.2.2.A</v>
      </c>
      <c r="I234" s="198"/>
      <c r="L234"/>
      <c r="M234" s="6"/>
      <c r="N234" s="6"/>
      <c r="O234" s="6"/>
      <c r="P234" s="6"/>
      <c r="Q234" s="6"/>
      <c r="R234" s="6"/>
      <c r="S234" s="6"/>
      <c r="T234" s="6"/>
      <c r="U234" s="6"/>
    </row>
    <row r="235" spans="1:21" s="1" customFormat="1" ht="45" customHeight="1" x14ac:dyDescent="0.25">
      <c r="A235" s="929" t="str">
        <f>IF('5 a 20 Grande'!V166=TRUE,"",'5 a 20 Grande'!J166)</f>
        <v>Plan de Capacitación formal</v>
      </c>
      <c r="B235" s="929"/>
      <c r="C235" s="929"/>
      <c r="D235" s="929"/>
      <c r="E235" s="597" t="str">
        <f t="shared" si="17"/>
        <v>1.1.2.2</v>
      </c>
      <c r="F235" s="200" t="str">
        <f>IF('5 a 20 Grande'!V166=TRUE,"",'5 a 20 Grande'!I166)</f>
        <v>1.1.2.2.B</v>
      </c>
      <c r="I235" s="198"/>
      <c r="L235"/>
      <c r="M235" s="6"/>
      <c r="N235" s="6"/>
      <c r="O235" s="6"/>
      <c r="P235" s="6"/>
      <c r="Q235" s="6"/>
      <c r="R235" s="6"/>
      <c r="S235" s="6"/>
      <c r="T235" s="6"/>
      <c r="U235" s="6"/>
    </row>
    <row r="236" spans="1:21" s="1" customFormat="1" ht="45" customHeight="1" x14ac:dyDescent="0.25">
      <c r="A236" s="721" t="str">
        <f>IF('5 a 20 Grande'!V167=TRUE,"",'5 a 20 Grande'!J167)</f>
        <v>Desarrolla modelos y metodologías que proporcionan evidencia de las actividades llevadas a cabo o los resultados obtenidos en el proceso de Administración del Conocimiento Financiero, entre los que se encuentran:</v>
      </c>
      <c r="B236" s="721"/>
      <c r="C236" s="721"/>
      <c r="D236" s="721"/>
      <c r="E236" s="597" t="str">
        <f t="shared" ref="E236" si="20">MID(F236,1,7)</f>
        <v>1.1.3.1</v>
      </c>
      <c r="F236" s="200" t="str">
        <f>IF('5 a 20 Grande'!V167=TRUE,"",'5 a 20 Grande'!I167)</f>
        <v>1.1.3.1</v>
      </c>
      <c r="I236" s="198"/>
      <c r="L236"/>
      <c r="M236" s="6"/>
      <c r="N236" s="6"/>
      <c r="O236" s="6"/>
      <c r="P236" s="6"/>
      <c r="Q236" s="6"/>
      <c r="R236" s="6"/>
      <c r="S236" s="6"/>
      <c r="T236" s="6"/>
      <c r="U236" s="6"/>
    </row>
    <row r="237" spans="1:21" s="1" customFormat="1" ht="53.25" customHeight="1" x14ac:dyDescent="0.25">
      <c r="A237" s="929" t="str">
        <f>IF('5 a 20 Grande'!V168=TRUE,"",'5 a 20 Grande'!J168)</f>
        <v>Capacitaciones y cursos cuyo contenido considera las últimas técnicas y prácticas en términos de administración financiera para asegurar que el personal actualiza sus conocimientos y habilidades</v>
      </c>
      <c r="B237" s="929"/>
      <c r="C237" s="929"/>
      <c r="D237" s="929"/>
      <c r="E237" s="597" t="str">
        <f t="shared" si="17"/>
        <v>1.1.3.1</v>
      </c>
      <c r="F237" s="200" t="str">
        <f>IF('5 a 20 Grande'!V168=TRUE,"",'5 a 20 Grande'!I168)</f>
        <v>1.1.3.1.B</v>
      </c>
      <c r="I237" s="198"/>
      <c r="L237"/>
      <c r="M237" s="6"/>
      <c r="N237" s="6"/>
      <c r="O237" s="6"/>
      <c r="P237" s="6"/>
      <c r="Q237" s="6"/>
      <c r="R237" s="6"/>
      <c r="S237" s="6"/>
      <c r="T237" s="6"/>
      <c r="U237" s="6"/>
    </row>
    <row r="238" spans="1:21" s="1" customFormat="1" ht="54" customHeight="1" x14ac:dyDescent="0.25">
      <c r="A238" s="721" t="str">
        <f>IF('5 a 20 Grande'!V169=TRUE,"",'5 a 20 Grande'!J169)</f>
        <v xml:space="preserve">Revisa las actividades desarrolladas en el proceso, analiza la información generada y mediante indicadores de resultados, evalúa el nivel de cumplimiento del proceso de Administración del Conocimiento Financiero </v>
      </c>
      <c r="B238" s="721"/>
      <c r="C238" s="721"/>
      <c r="D238" s="721"/>
      <c r="E238" s="597" t="str">
        <f t="shared" si="17"/>
        <v>1.1.3.2</v>
      </c>
      <c r="F238" s="200" t="str">
        <f>IF('5 a 20 Grande'!V169=TRUE,"",'5 a 20 Grande'!I169)</f>
        <v>1.1.3.2</v>
      </c>
      <c r="I238" s="198"/>
      <c r="L238"/>
      <c r="M238" s="6"/>
      <c r="N238" s="6"/>
      <c r="O238" s="6"/>
      <c r="P238" s="6"/>
      <c r="Q238" s="6"/>
      <c r="R238" s="6"/>
      <c r="S238" s="6"/>
      <c r="T238" s="6"/>
      <c r="U238" s="6"/>
    </row>
    <row r="239" spans="1:21" s="1" customFormat="1" x14ac:dyDescent="0.25">
      <c r="A239" s="725" t="str">
        <f>IF('5 a 20 Grande'!V171=TRUE,"",'5 a 20 Grande'!J171)</f>
        <v>1.2 Elaboración y Reporte de la Información Financiera</v>
      </c>
      <c r="B239" s="725"/>
      <c r="C239" s="725"/>
      <c r="D239" s="725"/>
      <c r="E239" s="597" t="str">
        <f t="shared" si="17"/>
        <v/>
      </c>
      <c r="F239" s="200"/>
      <c r="I239" s="198"/>
      <c r="L239"/>
      <c r="M239" s="6"/>
      <c r="N239" s="6"/>
      <c r="O239" s="6"/>
      <c r="P239" s="6"/>
      <c r="Q239" s="6"/>
      <c r="R239" s="6"/>
      <c r="S239" s="6"/>
      <c r="T239" s="6"/>
      <c r="U239" s="6"/>
    </row>
    <row r="240" spans="1:21" s="1" customFormat="1" ht="53.25" customHeight="1" x14ac:dyDescent="0.25">
      <c r="A240" s="721" t="str">
        <f>IF('5 a 20 Grande'!V176=TRUE,"",'5 a 20 Grande'!J176)</f>
        <v>El proceso de Elaboración y Reporte de la Información Financiera se realiza de manera periódica y se administra o subcontrata (outsourcing) la actividad de elaboración y procesamiento de información financiera</v>
      </c>
      <c r="B240" s="721"/>
      <c r="C240" s="721"/>
      <c r="D240" s="721"/>
      <c r="E240" s="597" t="str">
        <f t="shared" si="17"/>
        <v>1.2.1</v>
      </c>
      <c r="F240" s="200" t="str">
        <f>IF('5 a 20 Grande'!V176=TRUE,"",'5 a 20 Grande'!I176)</f>
        <v>1.2.1</v>
      </c>
      <c r="I240" s="198"/>
      <c r="L240"/>
      <c r="M240" s="6"/>
      <c r="N240" s="6"/>
      <c r="O240" s="6"/>
      <c r="P240" s="6"/>
      <c r="Q240" s="6"/>
      <c r="R240" s="6"/>
      <c r="S240" s="6"/>
      <c r="T240" s="6"/>
      <c r="U240" s="6"/>
    </row>
    <row r="241" spans="1:21" s="1" customFormat="1" ht="53.25" customHeight="1" x14ac:dyDescent="0.25">
      <c r="A241" s="721" t="str">
        <f>IF('5 a 20 Grande'!V177=TRUE,"",'5 a 20 Grande'!J177)</f>
        <v>La empresa de TI está estructurada y su proceso de Elaboración y Reporte de la Información Financiera se encuentra formalizado, a través de lo siguiente:</v>
      </c>
      <c r="B241" s="721"/>
      <c r="C241" s="721"/>
      <c r="D241" s="721"/>
      <c r="E241" s="597" t="str">
        <f t="shared" ref="E241" si="21">MID(F241,1,7)</f>
        <v>1.2.2.1</v>
      </c>
      <c r="F241" s="200" t="str">
        <f>IF('5 a 20 Grande'!V177=TRUE,"",'5 a 20 Grande'!I177)</f>
        <v>1.2.2.1</v>
      </c>
      <c r="I241" s="198"/>
      <c r="L241"/>
      <c r="M241" s="6"/>
      <c r="N241" s="6"/>
      <c r="O241" s="6"/>
      <c r="P241" s="6"/>
      <c r="Q241" s="6"/>
      <c r="R241" s="6"/>
      <c r="S241" s="6"/>
      <c r="T241" s="6"/>
      <c r="U241" s="6"/>
    </row>
    <row r="242" spans="1:21" s="1" customFormat="1" ht="45" customHeight="1" x14ac:dyDescent="0.25">
      <c r="A242" s="929" t="str">
        <f>IF('5 a 20 Grande'!V178=TRUE,"",'5 a 20 Grande'!J178)</f>
        <v>Mantiene un historial de buró de crédito y buró legal del aval positivos</v>
      </c>
      <c r="B242" s="929"/>
      <c r="C242" s="929"/>
      <c r="D242" s="929"/>
      <c r="E242" s="597" t="str">
        <f t="shared" si="17"/>
        <v>1.2.2.1</v>
      </c>
      <c r="F242" s="200" t="str">
        <f>IF('5 a 20 Grande'!V178=TRUE,"",'5 a 20 Grande'!I178)</f>
        <v>1.2.2.1.A</v>
      </c>
      <c r="I242" s="198"/>
      <c r="L242"/>
      <c r="M242" s="6"/>
      <c r="N242" s="6"/>
      <c r="O242" s="6"/>
      <c r="P242" s="6"/>
      <c r="Q242" s="6"/>
      <c r="R242" s="6"/>
      <c r="S242" s="6"/>
      <c r="T242" s="6"/>
      <c r="U242" s="6"/>
    </row>
    <row r="243" spans="1:21" s="1" customFormat="1" ht="66.75" customHeight="1" x14ac:dyDescent="0.25">
      <c r="A243" s="929" t="str">
        <f>IF('5 a 20 Grande'!V179=TRUE,"",'5 a 20 Grande'!J179)</f>
        <v>Las actividades de elaboración y reporte interno de la información financiera están definidas, consideran la definición de funciones y responsabilidades del área, la descripción de procesos y procedimientos para elaborar la información financiera de manera formal y veraz, y el cumplimiento de obligaciones legales y fiscales</v>
      </c>
      <c r="B243" s="929"/>
      <c r="C243" s="929"/>
      <c r="D243" s="929"/>
      <c r="E243" s="597" t="str">
        <f t="shared" si="17"/>
        <v>1.2.2.1</v>
      </c>
      <c r="F243" s="200" t="str">
        <f>IF('5 a 20 Grande'!V179=TRUE,"",'5 a 20 Grande'!I179)</f>
        <v>1.2.2.1.B</v>
      </c>
      <c r="I243" s="198"/>
      <c r="L243"/>
      <c r="M243" s="6"/>
      <c r="N243" s="6"/>
      <c r="O243" s="6"/>
      <c r="P243" s="6"/>
      <c r="Q243" s="6"/>
      <c r="R243" s="6"/>
      <c r="S243" s="6"/>
      <c r="T243" s="6"/>
      <c r="U243" s="6"/>
    </row>
    <row r="244" spans="1:21" s="1" customFormat="1" ht="43.5" customHeight="1" x14ac:dyDescent="0.25">
      <c r="A244" s="721" t="str">
        <f>IF('5 a 20 Grande'!V180=TRUE,"",'5 a 20 Grande'!J180)</f>
        <v>Todos éstos aspectos se encuentran formalmente documentados a través de:</v>
      </c>
      <c r="B244" s="721"/>
      <c r="C244" s="721"/>
      <c r="D244" s="721"/>
      <c r="E244" s="597" t="str">
        <f t="shared" ref="E244" si="22">MID(F244,1,7)</f>
        <v>1.2.2.2</v>
      </c>
      <c r="F244" s="200" t="str">
        <f>IF('5 a 20 Grande'!V180=TRUE,"",'5 a 20 Grande'!I180)</f>
        <v>1.2.2.2</v>
      </c>
      <c r="I244" s="198"/>
      <c r="L244"/>
      <c r="M244" s="6"/>
      <c r="N244" s="6"/>
      <c r="O244" s="6"/>
      <c r="P244" s="6"/>
      <c r="Q244" s="6"/>
      <c r="R244" s="6"/>
      <c r="S244" s="6"/>
      <c r="T244" s="6"/>
      <c r="U244" s="6"/>
    </row>
    <row r="245" spans="1:21" s="1" customFormat="1" ht="45" customHeight="1" x14ac:dyDescent="0.25">
      <c r="A245" s="929" t="str">
        <f>IF('5 a 20 Grande'!V181=TRUE,"",'5 a 20 Grande'!J181)</f>
        <v>Un Manual de procedimientos para el área financiera</v>
      </c>
      <c r="B245" s="929"/>
      <c r="C245" s="929"/>
      <c r="D245" s="929"/>
      <c r="E245" s="597" t="str">
        <f t="shared" si="17"/>
        <v>1.2.2.2</v>
      </c>
      <c r="F245" s="200" t="str">
        <f>IF('5 a 20 Grande'!V181=TRUE,"",'5 a 20 Grande'!I181)</f>
        <v>1.2.2.2.A</v>
      </c>
      <c r="I245" s="198"/>
      <c r="L245"/>
      <c r="M245" s="6"/>
      <c r="N245" s="6"/>
      <c r="O245" s="6"/>
      <c r="P245" s="6"/>
      <c r="Q245" s="6"/>
      <c r="R245" s="6"/>
      <c r="S245" s="6"/>
      <c r="T245" s="6"/>
      <c r="U245" s="6"/>
    </row>
    <row r="246" spans="1:21" s="1" customFormat="1" ht="54" customHeight="1" x14ac:dyDescent="0.25">
      <c r="A246" s="721" t="str">
        <f>IF('5 a 20 Grande'!V182=TRUE,"",'5 a 20 Grande'!J182)</f>
        <v>Desarrolla documentos que proporcionan evidencia de las actividades llevadas a cabo o los resultados obtenidos en el proceso de Elaboración y Reporte de la Información Financiera, entre los que se encuentran:</v>
      </c>
      <c r="B246" s="721"/>
      <c r="C246" s="721"/>
      <c r="D246" s="721"/>
      <c r="E246" s="597" t="str">
        <f t="shared" ref="E246" si="23">MID(F246,1,7)</f>
        <v>1.2.3.1</v>
      </c>
      <c r="F246" s="200" t="str">
        <f>IF('5 a 20 Grande'!V182=TRUE,"",'5 a 20 Grande'!I182)</f>
        <v>1.2.3.1</v>
      </c>
      <c r="I246" s="198"/>
      <c r="L246"/>
      <c r="M246" s="6"/>
      <c r="N246" s="6"/>
      <c r="O246" s="6"/>
      <c r="P246" s="6"/>
      <c r="Q246" s="6"/>
      <c r="R246" s="6"/>
      <c r="S246" s="6"/>
      <c r="T246" s="6"/>
      <c r="U246" s="6"/>
    </row>
    <row r="247" spans="1:21" s="1" customFormat="1" ht="45" customHeight="1" x14ac:dyDescent="0.25">
      <c r="A247" s="929" t="str">
        <f>IF('5 a 20 Grande'!V183=TRUE,"",'5 a 20 Grande'!J183)</f>
        <v>Procedimientos para la elaboración de la información financiera, la cual para ser de calidad debe ser comparable, representable, objetiva, verificable y entregable de forma oportuna</v>
      </c>
      <c r="B247" s="929"/>
      <c r="C247" s="929"/>
      <c r="D247" s="929"/>
      <c r="E247" s="597" t="str">
        <f t="shared" si="17"/>
        <v>1.2.3.1</v>
      </c>
      <c r="F247" s="200" t="str">
        <f>IF('5 a 20 Grande'!V183=TRUE,"",'5 a 20 Grande'!I183)</f>
        <v>1.2.3.1.A</v>
      </c>
      <c r="I247" s="198"/>
      <c r="L247"/>
      <c r="M247" s="6"/>
      <c r="N247" s="6"/>
      <c r="O247" s="6"/>
      <c r="P247" s="6"/>
      <c r="Q247" s="6"/>
      <c r="R247" s="6"/>
      <c r="S247" s="6"/>
      <c r="T247" s="6"/>
      <c r="U247" s="6"/>
    </row>
    <row r="248" spans="1:21" s="1" customFormat="1" ht="45" customHeight="1" x14ac:dyDescent="0.25">
      <c r="A248" s="929" t="str">
        <f>IF('5 a 20 Grande'!V184=TRUE,"",'5 a 20 Grande'!J184)</f>
        <v>Técnicas de análisis de la información financiera, con porcentajes, razones o por comparación</v>
      </c>
      <c r="B248" s="929"/>
      <c r="C248" s="929"/>
      <c r="D248" s="929"/>
      <c r="E248" s="597" t="str">
        <f t="shared" si="17"/>
        <v>1.2.3.1</v>
      </c>
      <c r="F248" s="200" t="str">
        <f>IF('5 a 20 Grande'!V184=TRUE,"",'5 a 20 Grande'!I184)</f>
        <v>1.2.3.1.B</v>
      </c>
      <c r="I248" s="198"/>
      <c r="L248"/>
      <c r="M248" s="6"/>
      <c r="N248" s="6"/>
      <c r="O248" s="6"/>
      <c r="P248" s="6"/>
      <c r="Q248" s="6"/>
      <c r="R248" s="6"/>
      <c r="S248" s="6"/>
      <c r="T248" s="6"/>
      <c r="U248" s="6"/>
    </row>
    <row r="249" spans="1:21" s="1" customFormat="1" ht="54" customHeight="1" x14ac:dyDescent="0.25">
      <c r="A249" s="929" t="str">
        <f>IF('5 a 20 Grande'!V185=TRUE,"",'5 a 20 Grande'!J185)</f>
        <v>Medidas de monitoreo y control de la información financiera mediante informes de cumplimiento de los objetivos y la verificación y validación de la calidad de la información y documentación financiera</v>
      </c>
      <c r="B249" s="929"/>
      <c r="C249" s="929"/>
      <c r="D249" s="929"/>
      <c r="E249" s="597" t="str">
        <f t="shared" si="17"/>
        <v>1.2.3.1</v>
      </c>
      <c r="F249" s="200" t="str">
        <f>IF('5 a 20 Grande'!V185=TRUE,"",'5 a 20 Grande'!I185)</f>
        <v>1.2.3.1.C</v>
      </c>
      <c r="I249" s="198"/>
      <c r="L249"/>
      <c r="M249" s="6"/>
      <c r="N249" s="6"/>
      <c r="O249" s="6"/>
      <c r="P249" s="6"/>
      <c r="Q249" s="6"/>
      <c r="R249" s="6"/>
      <c r="S249" s="6"/>
      <c r="T249" s="6"/>
      <c r="U249" s="6"/>
    </row>
    <row r="250" spans="1:21" s="1" customFormat="1" ht="57.75" customHeight="1" x14ac:dyDescent="0.25">
      <c r="A250" s="721" t="str">
        <f>IF('5 a 20 Grande'!V186=TRUE,"",'5 a 20 Grande'!J186)</f>
        <v xml:space="preserve">Revisa las actividades desarrolladas en el proceso de Elaboración y Reporte de la Información Financiera, analiza la información generada y mediante indicadores de resultados, evalúa el nivel de cumplimiento del proceso  </v>
      </c>
      <c r="B250" s="721"/>
      <c r="C250" s="721"/>
      <c r="D250" s="721"/>
      <c r="E250" s="597" t="str">
        <f t="shared" si="17"/>
        <v>1.2.3.2</v>
      </c>
      <c r="F250" s="200" t="str">
        <f>IF('5 a 20 Grande'!V186=TRUE,"",'5 a 20 Grande'!I186)</f>
        <v>1.2.3.2</v>
      </c>
      <c r="I250" s="198"/>
      <c r="L250"/>
      <c r="M250" s="6"/>
      <c r="N250" s="6"/>
      <c r="O250" s="6"/>
      <c r="P250" s="6"/>
      <c r="Q250" s="6"/>
      <c r="R250" s="6"/>
      <c r="S250" s="6"/>
      <c r="T250" s="6"/>
      <c r="U250" s="6"/>
    </row>
    <row r="251" spans="1:21" s="1" customFormat="1" ht="93" customHeight="1" x14ac:dyDescent="0.25">
      <c r="A251" s="812" t="str">
        <f>IF('5 a 20 Grande'!V188=TRUE,"",'5 a 20 Grande'!J188)</f>
        <v>Su proceso de Elaboración y Reporte de la Información Financiera se encuentra automatizado a través de herramientas que le permitan:
Incrementar la veracidad de la información financiera mediante la disminución de errores o desviaciones y un mejor control sobre los mismos</v>
      </c>
      <c r="B251" s="812"/>
      <c r="C251" s="812"/>
      <c r="D251" s="812"/>
      <c r="E251" s="597" t="str">
        <f t="shared" si="17"/>
        <v>1.2.4.1</v>
      </c>
      <c r="F251" s="200" t="str">
        <f>IF('5 a 20 Grande'!V188=TRUE,"",'5 a 20 Grande'!I188)</f>
        <v>1.2.4.1.A</v>
      </c>
      <c r="I251" s="198"/>
      <c r="L251"/>
      <c r="M251" s="6"/>
      <c r="N251" s="6"/>
      <c r="O251" s="6"/>
      <c r="P251" s="6"/>
      <c r="Q251" s="6"/>
      <c r="R251" s="6"/>
      <c r="S251" s="6"/>
      <c r="T251" s="6"/>
      <c r="U251" s="6"/>
    </row>
    <row r="252" spans="1:21" s="1" customFormat="1" ht="54" customHeight="1" x14ac:dyDescent="0.25">
      <c r="A252" s="929" t="str">
        <f>IF('5 a 20 Grande'!V189=TRUE,"",'5 a 20 Grande'!J189)</f>
        <v>Implementar un sistema pertinente de retroalimentación de la información entre la Dirección y el Consejo de Administración sobre los controles realizados y resultados alcanzados con respecto a los objetivos</v>
      </c>
      <c r="B252" s="929"/>
      <c r="C252" s="929"/>
      <c r="D252" s="929"/>
      <c r="E252" s="597" t="str">
        <f t="shared" si="17"/>
        <v>1.2.4.1</v>
      </c>
      <c r="F252" s="200" t="str">
        <f>IF('5 a 20 Grande'!V189=TRUE,"",'5 a 20 Grande'!I189)</f>
        <v>1.2.4.1.B</v>
      </c>
      <c r="I252" s="198"/>
      <c r="L252"/>
      <c r="M252" s="6"/>
      <c r="N252" s="6"/>
      <c r="O252" s="6"/>
      <c r="P252" s="6"/>
      <c r="Q252" s="6"/>
      <c r="R252" s="6"/>
      <c r="S252" s="6"/>
      <c r="T252" s="6"/>
      <c r="U252" s="6"/>
    </row>
    <row r="253" spans="1:21" s="1" customFormat="1" ht="45" customHeight="1" x14ac:dyDescent="0.25">
      <c r="A253" s="929" t="str">
        <f>IF('5 a 20 Grande'!V190=TRUE,"",'5 a 20 Grande'!J190)</f>
        <v>Actualizar y adaptar de forma continua la información, financiera, jurídica, fiscal y legal aplicable a su actividad</v>
      </c>
      <c r="B253" s="929"/>
      <c r="C253" s="929"/>
      <c r="D253" s="929"/>
      <c r="E253" s="597" t="str">
        <f t="shared" si="17"/>
        <v>1.2.4.1</v>
      </c>
      <c r="F253" s="200" t="str">
        <f>IF('5 a 20 Grande'!V190=TRUE,"",'5 a 20 Grande'!I190)</f>
        <v>1.2.4.1.F</v>
      </c>
      <c r="I253" s="198"/>
      <c r="L253"/>
      <c r="M253" s="6"/>
      <c r="N253" s="6"/>
      <c r="O253" s="6"/>
      <c r="P253" s="6"/>
      <c r="Q253" s="6"/>
      <c r="R253" s="6"/>
      <c r="S253" s="6"/>
      <c r="T253" s="6"/>
      <c r="U253" s="6"/>
    </row>
    <row r="254" spans="1:21" s="1" customFormat="1" x14ac:dyDescent="0.25">
      <c r="A254" s="725" t="str">
        <f>IF('5 a 20 Grande'!V197=TRUE,"",'5 a 20 Grande'!J197)</f>
        <v>2.1 Planeación y Control de Gestión Financieros</v>
      </c>
      <c r="B254" s="725"/>
      <c r="C254" s="725"/>
      <c r="D254" s="725"/>
      <c r="E254" s="597" t="str">
        <f t="shared" si="17"/>
        <v/>
      </c>
      <c r="F254" s="200"/>
      <c r="I254" s="198"/>
      <c r="L254"/>
      <c r="M254" s="6"/>
      <c r="N254" s="6"/>
      <c r="O254" s="6"/>
      <c r="P254" s="6"/>
      <c r="Q254" s="6"/>
      <c r="R254" s="6"/>
      <c r="S254" s="6"/>
      <c r="T254" s="6"/>
      <c r="U254" s="6"/>
    </row>
    <row r="255" spans="1:21" s="1" customFormat="1" ht="57.75" customHeight="1" x14ac:dyDescent="0.25">
      <c r="A255" s="721" t="str">
        <f>IF('5 a 20 Grande'!V202=TRUE,"",'5 a 20 Grande'!J202)</f>
        <v>El proceso de Planeación y Control de Gestión Financiera se realiza con un enfoque práctico, basándose en tendencias generales del sector y en las experiencias pasadas de la empresa para proyectar la información.</v>
      </c>
      <c r="B255" s="721"/>
      <c r="C255" s="721"/>
      <c r="D255" s="721"/>
      <c r="E255" s="597" t="str">
        <f t="shared" si="17"/>
        <v>2.1.1</v>
      </c>
      <c r="F255" s="200" t="str">
        <f>IF('5 a 20 Grande'!V202=TRUE,"",'5 a 20 Grande'!I202)</f>
        <v>2.1.1</v>
      </c>
      <c r="I255" s="198"/>
      <c r="L255"/>
      <c r="M255" s="6"/>
      <c r="N255" s="6"/>
      <c r="O255" s="6"/>
      <c r="P255" s="6"/>
      <c r="Q255" s="6"/>
      <c r="R255" s="6"/>
      <c r="S255" s="6"/>
      <c r="T255" s="6"/>
      <c r="U255" s="6"/>
    </row>
    <row r="256" spans="1:21" s="1" customFormat="1" ht="57.75" customHeight="1" x14ac:dyDescent="0.25">
      <c r="A256" s="721" t="str">
        <f>IF('5 a 20 Grande'!V203=TRUE,"",'5 a 20 Grande'!J203)</f>
        <v>La empresa cuenta con una función de Planeación y Control de Gestión Financiera cuyas actividades consideran lo siguiente:</v>
      </c>
      <c r="B256" s="721"/>
      <c r="C256" s="721"/>
      <c r="D256" s="721"/>
      <c r="E256" s="597" t="str">
        <f t="shared" si="17"/>
        <v>2.1.2.1</v>
      </c>
      <c r="F256" s="200" t="str">
        <f>IF('5 a 20 Grande'!V203=TRUE,"",'5 a 20 Grande'!I203)</f>
        <v>2.1.2.1</v>
      </c>
      <c r="I256" s="198"/>
      <c r="L256"/>
      <c r="M256" s="6"/>
      <c r="N256" s="6"/>
      <c r="O256" s="6"/>
      <c r="P256" s="6"/>
      <c r="Q256" s="6"/>
      <c r="R256" s="6"/>
      <c r="S256" s="6"/>
      <c r="T256" s="6"/>
      <c r="U256" s="6"/>
    </row>
    <row r="257" spans="1:21" s="1" customFormat="1" ht="45" customHeight="1" x14ac:dyDescent="0.25">
      <c r="A257" s="929" t="str">
        <f>IF('5 a 20 Grande'!V204=TRUE,"",'5 a 20 Grande'!J204)</f>
        <v>Elaboración de proyecciones y administración de las actividades de control de gestión con una orientación operativa (seguimiento y control de gestión presupuestaria)</v>
      </c>
      <c r="B257" s="929"/>
      <c r="C257" s="929"/>
      <c r="D257" s="929"/>
      <c r="E257" s="597" t="str">
        <f t="shared" ref="E257:E311" si="24">MID(F257,1,7)</f>
        <v>2.1.2.1</v>
      </c>
      <c r="F257" s="200" t="str">
        <f>IF('5 a 20 Grande'!V204=TRUE,"",'5 a 20 Grande'!I204)</f>
        <v>2.1.2.1.A</v>
      </c>
      <c r="I257" s="198"/>
      <c r="L257"/>
      <c r="M257" s="6"/>
      <c r="N257" s="6"/>
      <c r="O257" s="6"/>
      <c r="P257" s="6"/>
      <c r="Q257" s="6"/>
      <c r="R257" s="6"/>
      <c r="S257" s="6"/>
      <c r="T257" s="6"/>
      <c r="U257" s="6"/>
    </row>
    <row r="258" spans="1:21" s="1" customFormat="1" ht="45" customHeight="1" x14ac:dyDescent="0.25">
      <c r="A258" s="721" t="str">
        <f>IF('5 a 20 Grande'!V205=TRUE,"",'5 a 20 Grande'!J205)</f>
        <v>Todos éstos aspectos se encuentran formalmente documentados y forman parte de la sección de planeación y control de gestión financiera del manual de procedimientos para el área financiera</v>
      </c>
      <c r="B258" s="721"/>
      <c r="C258" s="721"/>
      <c r="D258" s="721"/>
      <c r="E258" s="597" t="str">
        <f t="shared" si="24"/>
        <v>2.1.2.2</v>
      </c>
      <c r="F258" s="200" t="str">
        <f>IF('5 a 20 Grande'!V205=TRUE,"",'5 a 20 Grande'!I205)</f>
        <v>2.1.2.2</v>
      </c>
      <c r="I258" s="198"/>
      <c r="L258"/>
      <c r="M258" s="6"/>
      <c r="N258" s="6"/>
      <c r="O258" s="6"/>
      <c r="P258" s="6"/>
      <c r="Q258" s="6"/>
      <c r="R258" s="6"/>
      <c r="S258" s="6"/>
      <c r="T258" s="6"/>
      <c r="U258" s="6"/>
    </row>
    <row r="259" spans="1:21" s="1" customFormat="1" ht="57" customHeight="1" x14ac:dyDescent="0.25">
      <c r="A259" s="721" t="str">
        <f>IF('5 a 20 Grande'!V206=TRUE,"",'5 a 20 Grande'!J206)</f>
        <v>Desarrolla modelos y metodologías que proporcionan evidencia de las actividades llevadas a cabo o los resultados obtenidos en el proceso de planeación y control de gestión financiera, entre los que se encuentran:</v>
      </c>
      <c r="B259" s="721"/>
      <c r="C259" s="721"/>
      <c r="D259" s="721"/>
      <c r="E259" s="597" t="str">
        <f t="shared" ref="E259" si="25">MID(F259,1,7)</f>
        <v>2.1.3.1</v>
      </c>
      <c r="F259" s="200" t="str">
        <f>IF('5 a 20 Grande'!V206=TRUE,"",'5 a 20 Grande'!I206)</f>
        <v>2.1.3.1</v>
      </c>
      <c r="I259" s="198"/>
      <c r="L259"/>
      <c r="M259" s="6"/>
      <c r="N259" s="6"/>
      <c r="O259" s="6"/>
      <c r="P259" s="6"/>
      <c r="Q259" s="6"/>
      <c r="R259" s="6"/>
      <c r="S259" s="6"/>
      <c r="T259" s="6"/>
      <c r="U259" s="6"/>
    </row>
    <row r="260" spans="1:21" s="1" customFormat="1" ht="60" customHeight="1" x14ac:dyDescent="0.25">
      <c r="A260" s="929" t="str">
        <f>IF('5 a 20 Grande'!V207=TRUE,"",'5 a 20 Grande'!J207)</f>
        <v xml:space="preserve">Métodos para establecer diferentes tipos de planeación en función del horizonte de tiempo, entre las cuales se consideran la planeación estratégica, operativa y presupuestaria, y alineación de la planeación operativa con los objetivos estratégicos </v>
      </c>
      <c r="B260" s="929"/>
      <c r="C260" s="929"/>
      <c r="D260" s="929"/>
      <c r="E260" s="597" t="str">
        <f t="shared" si="24"/>
        <v>2.1.3.1</v>
      </c>
      <c r="F260" s="200" t="str">
        <f>IF('5 a 20 Grande'!V207=TRUE,"",'5 a 20 Grande'!I207)</f>
        <v>2.1.3.1.A</v>
      </c>
      <c r="I260" s="198"/>
      <c r="L260"/>
      <c r="M260" s="6"/>
      <c r="N260" s="6"/>
      <c r="O260" s="6"/>
      <c r="P260" s="6"/>
      <c r="Q260" s="6"/>
      <c r="R260" s="6"/>
      <c r="S260" s="6"/>
      <c r="T260" s="6"/>
      <c r="U260" s="6"/>
    </row>
    <row r="261" spans="1:21" s="1" customFormat="1" ht="45" customHeight="1" x14ac:dyDescent="0.25">
      <c r="A261" s="929" t="str">
        <f>IF('5 a 20 Grande'!V208=TRUE,"",'5 a 20 Grande'!J208)</f>
        <v>Técnicas para elaborar proyecciones financieras (ventas, participación de mercado, estados financieros, etc.)</v>
      </c>
      <c r="B261" s="929"/>
      <c r="C261" s="929"/>
      <c r="D261" s="929"/>
      <c r="E261" s="597" t="str">
        <f t="shared" si="24"/>
        <v>2.1.3.1</v>
      </c>
      <c r="F261" s="200" t="str">
        <f>IF('5 a 20 Grande'!V208=TRUE,"",'5 a 20 Grande'!I208)</f>
        <v>2.1.3.1.B</v>
      </c>
      <c r="I261" s="198"/>
      <c r="L261"/>
      <c r="M261" s="6"/>
      <c r="N261" s="6"/>
      <c r="O261" s="6"/>
      <c r="P261" s="6"/>
      <c r="Q261" s="6"/>
      <c r="R261" s="6"/>
      <c r="S261" s="6"/>
      <c r="T261" s="6"/>
      <c r="U261" s="6"/>
    </row>
    <row r="262" spans="1:21" s="1" customFormat="1" ht="45" customHeight="1" x14ac:dyDescent="0.25">
      <c r="A262" s="929" t="str">
        <f>IF('5 a 20 Grande'!V209=TRUE,"",'5 a 20 Grande'!J209)</f>
        <v>Mecanismo de corrección de desviaciones para asegurar que las actividades se realizan en acuerdo con las políticas de la empresa y los objetivos de control establecidos</v>
      </c>
      <c r="B262" s="929"/>
      <c r="C262" s="929"/>
      <c r="D262" s="929"/>
      <c r="E262" s="597" t="str">
        <f t="shared" si="24"/>
        <v>2.1.3.1</v>
      </c>
      <c r="F262" s="200" t="str">
        <f>IF('5 a 20 Grande'!V209=TRUE,"",'5 a 20 Grande'!I209)</f>
        <v>2.1.3.1.C</v>
      </c>
      <c r="I262" s="198"/>
      <c r="L262"/>
      <c r="M262" s="6"/>
      <c r="N262" s="6"/>
      <c r="O262" s="6"/>
      <c r="P262" s="6"/>
      <c r="Q262" s="6"/>
      <c r="R262" s="6"/>
      <c r="S262" s="6"/>
      <c r="T262" s="6"/>
      <c r="U262" s="6"/>
    </row>
    <row r="263" spans="1:21" s="1" customFormat="1" ht="63.75" customHeight="1" x14ac:dyDescent="0.25">
      <c r="A263" s="929" t="str">
        <f>IF('5 a 20 Grande'!V210=TRUE,"",'5 a 20 Grande'!J210)</f>
        <v>Determinación de niveles de control para asegurar la coherencia del sistema de control con la estrategia y estructura organizacional mediante un control de gestión estratégico, operativo y táctico (actividades estratégicas, gestión presupuestaria y contabilidad analítica)</v>
      </c>
      <c r="B263" s="929"/>
      <c r="C263" s="929"/>
      <c r="D263" s="929"/>
      <c r="E263" s="597" t="str">
        <f t="shared" si="24"/>
        <v>2.1.3.1</v>
      </c>
      <c r="F263" s="200" t="str">
        <f>IF('5 a 20 Grande'!V210=TRUE,"",'5 a 20 Grande'!I210)</f>
        <v>2.1.3.1.D</v>
      </c>
      <c r="I263" s="198"/>
      <c r="L263"/>
      <c r="M263" s="6"/>
      <c r="N263" s="6"/>
      <c r="O263" s="6"/>
      <c r="P263" s="6"/>
      <c r="Q263" s="6"/>
      <c r="R263" s="6"/>
      <c r="S263" s="6"/>
      <c r="T263" s="6"/>
      <c r="U263" s="6"/>
    </row>
    <row r="264" spans="1:21" s="1" customFormat="1" ht="57" customHeight="1" x14ac:dyDescent="0.25">
      <c r="A264" s="929" t="str">
        <f>IF('5 a 20 Grande'!V211=TRUE,"",'5 a 20 Grande'!J211)</f>
        <v>Planes para integrar las normas y reglas de aplicación del control de gestión de tal forma que proporcionen una seguridad razonable a la Dirección y al Consejo de Administración sobre la validez de los reportes de gestión</v>
      </c>
      <c r="B264" s="929"/>
      <c r="C264" s="929"/>
      <c r="D264" s="929"/>
      <c r="E264" s="597" t="str">
        <f t="shared" si="24"/>
        <v>2.1.3.1</v>
      </c>
      <c r="F264" s="200" t="str">
        <f>IF('5 a 20 Grande'!V211=TRUE,"",'5 a 20 Grande'!I211)</f>
        <v>2.1.3.1.E</v>
      </c>
      <c r="I264" s="198"/>
      <c r="L264"/>
      <c r="M264" s="6"/>
      <c r="N264" s="6"/>
      <c r="O264" s="6"/>
      <c r="P264" s="6"/>
      <c r="Q264" s="6"/>
      <c r="R264" s="6"/>
      <c r="S264" s="6"/>
      <c r="T264" s="6"/>
      <c r="U264" s="6"/>
    </row>
    <row r="265" spans="1:21" s="1" customFormat="1" ht="60" customHeight="1" x14ac:dyDescent="0.25">
      <c r="A265" s="721" t="str">
        <f>IF('5 a 20 Grande'!V212=TRUE,"",'5 a 20 Grande'!J212)</f>
        <v>Revisa las actividades desarrolladas en el proceso, analiza la información generada y mediante indicadores de resultados, evalúa el nivel de cumplimiento de su proceso de planeación y control de gestión financiera</v>
      </c>
      <c r="B265" s="721"/>
      <c r="C265" s="721"/>
      <c r="D265" s="721"/>
      <c r="E265" s="597" t="str">
        <f t="shared" si="24"/>
        <v>2.1.3.2</v>
      </c>
      <c r="F265" s="200" t="str">
        <f>IF('5 a 20 Grande'!V212=TRUE,"",'5 a 20 Grande'!I212)</f>
        <v>2.1.3.2</v>
      </c>
      <c r="I265" s="198"/>
      <c r="L265"/>
      <c r="M265" s="6"/>
      <c r="N265" s="6"/>
      <c r="O265" s="6"/>
      <c r="P265" s="6"/>
      <c r="Q265" s="6"/>
      <c r="R265" s="6"/>
      <c r="S265" s="6"/>
      <c r="T265" s="6"/>
      <c r="U265" s="6"/>
    </row>
    <row r="266" spans="1:21" s="1" customFormat="1" ht="45" customHeight="1" x14ac:dyDescent="0.25">
      <c r="A266" s="721" t="str">
        <f>IF('5 a 20 Grande'!V213=TRUE,"",'5 a 20 Grande'!J213)</f>
        <v>Su proceso de planeación y control de gestión financiera se encuentra automatizado a través de herramientas que le permitan:</v>
      </c>
      <c r="B266" s="721"/>
      <c r="C266" s="721"/>
      <c r="D266" s="721"/>
      <c r="E266" s="597" t="str">
        <f t="shared" ref="E266" si="26">MID(F266,1,7)</f>
        <v>2.1.4.1</v>
      </c>
      <c r="F266" s="200" t="str">
        <f>IF('5 a 20 Grande'!V213=TRUE,"",'5 a 20 Grande'!I213)</f>
        <v>2.1.4.1</v>
      </c>
      <c r="I266" s="198"/>
      <c r="L266"/>
      <c r="M266" s="6"/>
      <c r="N266" s="6"/>
      <c r="O266" s="6"/>
      <c r="P266" s="6"/>
      <c r="Q266" s="6"/>
      <c r="R266" s="6"/>
      <c r="S266" s="6"/>
      <c r="T266" s="6"/>
      <c r="U266" s="6"/>
    </row>
    <row r="267" spans="1:21" s="1" customFormat="1" ht="57.75" customHeight="1" x14ac:dyDescent="0.25">
      <c r="A267" s="929" t="str">
        <f>IF('5 a 20 Grande'!V214=TRUE,"",'5 a 20 Grande'!J214)</f>
        <v xml:space="preserve">Utilizar las siguientes razones financieras como herramienta de proyección: liquidez, rentabilidad, endeudamiento, administración de activos, tasa de crecimiento, análisis del punto de equilibrio y determinación de la estructura financiera óptima </v>
      </c>
      <c r="B267" s="929"/>
      <c r="C267" s="929"/>
      <c r="D267" s="929"/>
      <c r="E267" s="597" t="str">
        <f t="shared" si="24"/>
        <v>2.1.4.1</v>
      </c>
      <c r="F267" s="200" t="str">
        <f>IF('5 a 20 Grande'!V214=TRUE,"",'5 a 20 Grande'!I214)</f>
        <v>2.1.4.1.A</v>
      </c>
      <c r="I267" s="198"/>
      <c r="L267"/>
      <c r="M267" s="6"/>
      <c r="N267" s="6"/>
      <c r="O267" s="6"/>
      <c r="P267" s="6"/>
      <c r="Q267" s="6"/>
      <c r="R267" s="6"/>
      <c r="S267" s="6"/>
      <c r="T267" s="6"/>
      <c r="U267" s="6"/>
    </row>
    <row r="268" spans="1:21" s="1" customFormat="1" ht="45" customHeight="1" x14ac:dyDescent="0.25">
      <c r="A268" s="929" t="str">
        <f>IF('5 a 20 Grande'!V215=TRUE,"",'5 a 20 Grande'!J215)</f>
        <v>Realizar presupuestos operativos (ingresos presupuestados) y financieros (balance presupuestado y presupuestado de flujo de caja)</v>
      </c>
      <c r="B268" s="929"/>
      <c r="C268" s="929"/>
      <c r="D268" s="929"/>
      <c r="E268" s="597" t="str">
        <f t="shared" si="24"/>
        <v>2.1.4.1</v>
      </c>
      <c r="F268" s="200" t="str">
        <f>IF('5 a 20 Grande'!V215=TRUE,"",'5 a 20 Grande'!I215)</f>
        <v>2.1.4.1.B</v>
      </c>
      <c r="I268" s="198"/>
      <c r="L268"/>
      <c r="M268" s="6"/>
      <c r="N268" s="6"/>
      <c r="O268" s="6"/>
      <c r="P268" s="6"/>
      <c r="Q268" s="6"/>
      <c r="R268" s="6"/>
      <c r="S268" s="6"/>
      <c r="T268" s="6"/>
      <c r="U268" s="6"/>
    </row>
    <row r="269" spans="1:21" s="1" customFormat="1" x14ac:dyDescent="0.25">
      <c r="A269" s="725" t="str">
        <f>IF('5 a 20 Grande'!V217=TRUE,"",'5 a 20 Grande'!J217)</f>
        <v>2.2 Administración del Capital de Trabajo</v>
      </c>
      <c r="B269" s="725"/>
      <c r="C269" s="725"/>
      <c r="D269" s="725"/>
      <c r="E269" s="597" t="str">
        <f t="shared" si="24"/>
        <v/>
      </c>
      <c r="F269" s="200"/>
      <c r="I269" s="198"/>
      <c r="L269"/>
      <c r="M269" s="6"/>
      <c r="N269" s="6"/>
      <c r="O269" s="6"/>
      <c r="P269" s="6"/>
      <c r="Q269" s="6"/>
      <c r="R269" s="6"/>
      <c r="S269" s="6"/>
      <c r="T269" s="6"/>
      <c r="U269" s="6"/>
    </row>
    <row r="270" spans="1:21" s="1" customFormat="1" ht="62.25" customHeight="1" x14ac:dyDescent="0.25">
      <c r="A270" s="721" t="str">
        <f>IF('5 a 20 Grande'!V222=TRUE,"",'5 a 20 Grande'!J222)</f>
        <v>El proceso de Administración del Capital de Trabajo se realiza de forma funcional, conforme va operando la empresa y van desarrollándose los  proyectos y/o servicios. Existen registros donde se determina el nivel de liquidez de la empresa.</v>
      </c>
      <c r="B270" s="721"/>
      <c r="C270" s="721"/>
      <c r="D270" s="721"/>
      <c r="E270" s="597" t="str">
        <f t="shared" si="24"/>
        <v>2.2.1.1</v>
      </c>
      <c r="F270" s="200" t="str">
        <f>IF('5 a 20 Grande'!V222=TRUE,"",'5 a 20 Grande'!I222)</f>
        <v>2.2.1.1</v>
      </c>
      <c r="I270" s="198"/>
      <c r="L270"/>
      <c r="M270" s="6"/>
      <c r="N270" s="6"/>
      <c r="O270" s="6"/>
      <c r="P270" s="6"/>
      <c r="Q270" s="6"/>
      <c r="R270" s="6"/>
      <c r="S270" s="6"/>
      <c r="T270" s="6"/>
      <c r="U270" s="6"/>
    </row>
    <row r="271" spans="1:21" s="1" customFormat="1" ht="67.5" customHeight="1" x14ac:dyDescent="0.25">
      <c r="A271" s="721" t="str">
        <f>IF('5 a 20 Grande'!V223=TRUE,"",'5 a 20 Grande'!J223)</f>
        <v>Además, el capital de trabajo se financia con una orientación pragmática, en función de los recursos disponibles en la empresa y de las deudas que se contraen. Existen registros de los financiamientos utilizados para operar, tales como la tesorería o los préstamos otorgados (clientes, proveedores, créditos bancarios).</v>
      </c>
      <c r="B271" s="721"/>
      <c r="C271" s="721"/>
      <c r="D271" s="721"/>
      <c r="E271" s="597" t="str">
        <f t="shared" si="24"/>
        <v>2.2.1.2</v>
      </c>
      <c r="F271" s="200" t="str">
        <f>IF('5 a 20 Grande'!V223=TRUE,"",'5 a 20 Grande'!I223)</f>
        <v>2.2.1.2</v>
      </c>
      <c r="I271" s="198"/>
      <c r="L271"/>
      <c r="M271" s="6"/>
      <c r="N271" s="6"/>
      <c r="O271" s="6"/>
      <c r="P271" s="6"/>
      <c r="Q271" s="6"/>
      <c r="R271" s="6"/>
      <c r="S271" s="6"/>
      <c r="T271" s="6"/>
      <c r="U271" s="6"/>
    </row>
    <row r="272" spans="1:21" s="1" customFormat="1" ht="44.25" customHeight="1" x14ac:dyDescent="0.25">
      <c r="A272" s="721" t="str">
        <f>IF('5 a 20 Grande'!V224=TRUE,"",'5 a 20 Grande'!J224)</f>
        <v>El proceso de Administración del Capital de Trabajo en la empresa de TI está estructurado a través de los aspectos siguientes:</v>
      </c>
      <c r="B272" s="721"/>
      <c r="C272" s="721"/>
      <c r="D272" s="721"/>
      <c r="E272" s="597" t="str">
        <f t="shared" ref="E272" si="27">MID(F272,1,7)</f>
        <v>2.2.2.1</v>
      </c>
      <c r="F272" s="200" t="str">
        <f>IF('5 a 20 Grande'!V224=TRUE,"",'5 a 20 Grande'!I224)</f>
        <v>2.2.2.1</v>
      </c>
      <c r="I272" s="198"/>
      <c r="L272"/>
      <c r="M272" s="6"/>
      <c r="N272" s="6"/>
      <c r="O272" s="6"/>
      <c r="P272" s="6"/>
      <c r="Q272" s="6"/>
      <c r="R272" s="6"/>
      <c r="S272" s="6"/>
      <c r="T272" s="6"/>
      <c r="U272" s="6"/>
    </row>
    <row r="273" spans="1:21" s="1" customFormat="1" ht="45" customHeight="1" x14ac:dyDescent="0.25">
      <c r="A273" s="929" t="str">
        <f>IF('5 a 20 Grande'!V225=TRUE,"",'5 a 20 Grande'!J225)</f>
        <v>Elaboración de un Plan de Administración del Efectivo y Valores Negociables con fines a asegurar saldos adecuados de efectivo</v>
      </c>
      <c r="B273" s="929"/>
      <c r="C273" s="929"/>
      <c r="D273" s="929"/>
      <c r="E273" s="597" t="str">
        <f t="shared" si="24"/>
        <v>2.2.2.1</v>
      </c>
      <c r="F273" s="200" t="str">
        <f>IF('5 a 20 Grande'!V225=TRUE,"",'5 a 20 Grande'!I225)</f>
        <v>2.2.2.1.A</v>
      </c>
      <c r="I273" s="198"/>
      <c r="L273"/>
      <c r="M273" s="6"/>
      <c r="N273" s="6"/>
      <c r="O273" s="6"/>
      <c r="P273" s="6"/>
      <c r="Q273" s="6"/>
      <c r="R273" s="6"/>
      <c r="S273" s="6"/>
      <c r="T273" s="6"/>
      <c r="U273" s="6"/>
    </row>
    <row r="274" spans="1:21" s="1" customFormat="1" ht="45" customHeight="1" x14ac:dyDescent="0.25">
      <c r="A274" s="929" t="str">
        <f>IF('5 a 20 Grande'!V226=TRUE,"",'5 a 20 Grande'!J226)</f>
        <v>Definición de la política de capital de trabajo implementada por la empresa</v>
      </c>
      <c r="B274" s="929"/>
      <c r="C274" s="929"/>
      <c r="D274" s="929"/>
      <c r="E274" s="597" t="str">
        <f t="shared" si="24"/>
        <v>2.2.2.1</v>
      </c>
      <c r="F274" s="200" t="str">
        <f>IF('5 a 20 Grande'!V226=TRUE,"",'5 a 20 Grande'!I226)</f>
        <v>2.2.2.1.B</v>
      </c>
      <c r="I274" s="198"/>
      <c r="L274"/>
      <c r="M274" s="6"/>
      <c r="N274" s="6"/>
      <c r="O274" s="6"/>
      <c r="P274" s="6"/>
      <c r="Q274" s="6"/>
      <c r="R274" s="6"/>
      <c r="S274" s="6"/>
      <c r="T274" s="6"/>
      <c r="U274" s="6"/>
    </row>
    <row r="275" spans="1:21" s="1" customFormat="1" ht="45" customHeight="1" x14ac:dyDescent="0.25">
      <c r="A275" s="929" t="str">
        <f>IF('5 a 20 Grande'!V227=TRUE,"",'5 a 20 Grande'!J227)</f>
        <v>Análisis del flujo de caja para detectar los problemas de liquidez, conocer la viabilidad de los proyectos y la rentabilidad de la empresa</v>
      </c>
      <c r="B275" s="929"/>
      <c r="C275" s="929"/>
      <c r="D275" s="929"/>
      <c r="E275" s="597" t="str">
        <f t="shared" si="24"/>
        <v>2.2.2.1</v>
      </c>
      <c r="F275" s="200" t="str">
        <f>IF('5 a 20 Grande'!V227=TRUE,"",'5 a 20 Grande'!I227)</f>
        <v>2.2.2.1.C</v>
      </c>
      <c r="I275" s="198"/>
      <c r="L275"/>
      <c r="M275" s="6"/>
      <c r="N275" s="6"/>
      <c r="O275" s="6"/>
      <c r="P275" s="6"/>
      <c r="Q275" s="6"/>
      <c r="R275" s="6"/>
      <c r="S275" s="6"/>
      <c r="T275" s="6"/>
      <c r="U275" s="6"/>
    </row>
    <row r="276" spans="1:21" s="1" customFormat="1" ht="45" customHeight="1" x14ac:dyDescent="0.25">
      <c r="A276" s="929" t="str">
        <f>IF('5 a 20 Grande'!V228=TRUE,"",'5 a 20 Grande'!J228)</f>
        <v>Determinación de la forma en la que se puedan incrementar las entradas y reducir las salidas de efectivo en términos de volumen y frecuencia para alinear el ciclo operativo con el ciclo de caja</v>
      </c>
      <c r="B276" s="929"/>
      <c r="C276" s="929"/>
      <c r="D276" s="929"/>
      <c r="E276" s="597" t="str">
        <f t="shared" si="24"/>
        <v>2.2.2.1</v>
      </c>
      <c r="F276" s="200" t="str">
        <f>IF('5 a 20 Grande'!V228=TRUE,"",'5 a 20 Grande'!I228)</f>
        <v>2.2.2.1.D</v>
      </c>
      <c r="I276" s="198"/>
      <c r="L276"/>
      <c r="M276" s="6"/>
      <c r="N276" s="6"/>
      <c r="O276" s="6"/>
      <c r="P276" s="6"/>
      <c r="Q276" s="6"/>
      <c r="R276" s="6"/>
      <c r="S276" s="6"/>
      <c r="T276" s="6"/>
      <c r="U276" s="6"/>
    </row>
    <row r="277" spans="1:21" s="1" customFormat="1" ht="45" customHeight="1" x14ac:dyDescent="0.25">
      <c r="A277" s="721" t="str">
        <f>IF('5 a 20 Grande'!V229=TRUE,"",'5 a 20 Grande'!J229)</f>
        <v>Todos éstos aspectos se encuentran formalmente documentados a través de:</v>
      </c>
      <c r="B277" s="721"/>
      <c r="C277" s="721"/>
      <c r="D277" s="721"/>
      <c r="E277" s="597" t="str">
        <f t="shared" ref="E277" si="28">MID(F277,1,7)</f>
        <v>2.2.2.2</v>
      </c>
      <c r="F277" s="200" t="str">
        <f>IF('5 a 20 Grande'!V229=TRUE,"",'5 a 20 Grande'!I229)</f>
        <v>2.2.2.2</v>
      </c>
      <c r="I277" s="198"/>
      <c r="L277"/>
      <c r="M277" s="6"/>
      <c r="N277" s="6"/>
      <c r="O277" s="6"/>
      <c r="P277" s="6"/>
      <c r="Q277" s="6"/>
      <c r="R277" s="6"/>
      <c r="S277" s="6"/>
      <c r="T277" s="6"/>
      <c r="U277" s="6"/>
    </row>
    <row r="278" spans="1:21" s="1" customFormat="1" ht="45" customHeight="1" x14ac:dyDescent="0.25">
      <c r="A278" s="929" t="str">
        <f>IF('5 a 20 Grande'!V230=TRUE,"",'5 a 20 Grande'!J230)</f>
        <v>Un Manual de procedimientos para la Tesorería</v>
      </c>
      <c r="B278" s="929"/>
      <c r="C278" s="929"/>
      <c r="D278" s="929"/>
      <c r="E278" s="597" t="str">
        <f t="shared" si="24"/>
        <v>2.2.2.2</v>
      </c>
      <c r="F278" s="200" t="str">
        <f>IF('5 a 20 Grande'!V230=TRUE,"",'5 a 20 Grande'!I230)</f>
        <v>2.2.2.2.A</v>
      </c>
      <c r="I278" s="198"/>
      <c r="L278"/>
      <c r="M278" s="6"/>
      <c r="N278" s="6"/>
      <c r="O278" s="6"/>
      <c r="P278" s="6"/>
      <c r="Q278" s="6"/>
      <c r="R278" s="6"/>
      <c r="S278" s="6"/>
      <c r="T278" s="6"/>
      <c r="U278" s="6"/>
    </row>
    <row r="279" spans="1:21" s="1" customFormat="1" ht="45" customHeight="1" x14ac:dyDescent="0.25">
      <c r="A279" s="721" t="str">
        <f>IF('5 a 20 Grande'!V231=TRUE,"",'5 a 20 Grande'!J231)</f>
        <v>La empresa desarrolla modelos y metodologías que le permitan maximizar la eficacia de su proceso de Administración del Capital de Trabajo, tales como:</v>
      </c>
      <c r="B279" s="721"/>
      <c r="C279" s="721"/>
      <c r="D279" s="721"/>
      <c r="E279" s="597" t="str">
        <f t="shared" ref="E279" si="29">MID(F279,1,7)</f>
        <v>2.2.3.1</v>
      </c>
      <c r="F279" s="200" t="str">
        <f>IF('5 a 20 Grande'!V231=TRUE,"",'5 a 20 Grande'!I231)</f>
        <v>2.2.3.1</v>
      </c>
      <c r="I279" s="198"/>
      <c r="L279"/>
      <c r="M279" s="6"/>
      <c r="N279" s="6"/>
      <c r="O279" s="6"/>
      <c r="P279" s="6"/>
      <c r="Q279" s="6"/>
      <c r="R279" s="6"/>
      <c r="S279" s="6"/>
      <c r="T279" s="6"/>
      <c r="U279" s="6"/>
    </row>
    <row r="280" spans="1:21" s="1" customFormat="1" ht="45" customHeight="1" x14ac:dyDescent="0.25">
      <c r="A280" s="812" t="str">
        <f>IF('5 a 20 Grande'!V232=TRUE,"",'5 a 20 Grande'!J232)</f>
        <v xml:space="preserve">Análisis de la estructura del Capital de Trabajo: </v>
      </c>
      <c r="B280" s="812"/>
      <c r="C280" s="812"/>
      <c r="D280" s="812"/>
      <c r="E280" s="597"/>
      <c r="F280" s="200"/>
      <c r="I280" s="198"/>
      <c r="L280"/>
      <c r="M280" s="6"/>
      <c r="N280" s="6"/>
      <c r="O280" s="6"/>
      <c r="P280" s="6"/>
      <c r="Q280" s="6"/>
      <c r="R280" s="6"/>
      <c r="S280" s="6"/>
      <c r="T280" s="6"/>
      <c r="U280" s="6"/>
    </row>
    <row r="281" spans="1:21" s="1" customFormat="1" ht="45" customHeight="1" x14ac:dyDescent="0.25">
      <c r="A281" s="929" t="str">
        <f>IF('5 a 20 Grande'!V233=TRUE,"",'5 a 20 Grande'!J233)</f>
        <v>Procesos de Gestión de la Tesorería, mediante los cuales se determina el saldo de efectivo mínimo, se realizan cobros y pagos de forma eficiente y se invierten los excedentes</v>
      </c>
      <c r="B281" s="929"/>
      <c r="C281" s="929"/>
      <c r="D281" s="929"/>
      <c r="E281" s="597" t="str">
        <f t="shared" si="24"/>
        <v>2.2.3.1</v>
      </c>
      <c r="F281" s="200" t="str">
        <f>IF('5 a 20 Grande'!V233=TRUE,"",'5 a 20 Grande'!I233)</f>
        <v>2.2.3.1.A</v>
      </c>
      <c r="I281" s="198"/>
      <c r="L281"/>
      <c r="M281" s="6"/>
      <c r="N281" s="6"/>
      <c r="O281" s="6"/>
      <c r="P281" s="6"/>
      <c r="Q281" s="6"/>
      <c r="R281" s="6"/>
      <c r="S281" s="6"/>
      <c r="T281" s="6"/>
      <c r="U281" s="6"/>
    </row>
    <row r="282" spans="1:21" s="1" customFormat="1" ht="58.5" customHeight="1" x14ac:dyDescent="0.25">
      <c r="A282" s="929" t="str">
        <f>IF('5 a 20 Grande'!V234=TRUE,"",'5 a 20 Grande'!J234)</f>
        <v xml:space="preserve">Estudio de calidad de la cartera mediante un análisis de la estructura de clientes (número, repartición en ventas y nivel de dependencia de los clientes), así como su categoría (triple A, etc.) renombre y recurrencia   </v>
      </c>
      <c r="B282" s="929"/>
      <c r="C282" s="929"/>
      <c r="D282" s="929"/>
      <c r="E282" s="597" t="str">
        <f t="shared" si="24"/>
        <v>2.2.3.1</v>
      </c>
      <c r="F282" s="200" t="str">
        <f>IF('5 a 20 Grande'!V234=TRUE,"",'5 a 20 Grande'!I234)</f>
        <v>2.2.3.1.B</v>
      </c>
      <c r="I282" s="198"/>
      <c r="L282"/>
      <c r="M282" s="6"/>
      <c r="N282" s="6"/>
      <c r="O282" s="6"/>
      <c r="P282" s="6"/>
      <c r="Q282" s="6"/>
      <c r="R282" s="6"/>
      <c r="S282" s="6"/>
      <c r="T282" s="6"/>
      <c r="U282" s="6"/>
    </row>
    <row r="283" spans="1:21" s="1" customFormat="1" ht="70.5" customHeight="1" x14ac:dyDescent="0.25">
      <c r="A283" s="929" t="str">
        <f>IF('5 a 20 Grande'!V235=TRUE,"",'5 a 20 Grande'!J235)</f>
        <v>Análisis de la relación con los proveedores para determinar la posición competitiva de la empresa (presiones en los precios, cantidades ofertadas, plazos de pago) así como su estructura (número, repartición en compras, nivel de dependencia) y calidad de las referencias comerciales con los proveedores</v>
      </c>
      <c r="B283" s="929"/>
      <c r="C283" s="929"/>
      <c r="D283" s="929"/>
      <c r="E283" s="597" t="str">
        <f t="shared" si="24"/>
        <v>2.2.3.1</v>
      </c>
      <c r="F283" s="200" t="str">
        <f>IF('5 a 20 Grande'!V235=TRUE,"",'5 a 20 Grande'!I235)</f>
        <v>2.2.3.1.C</v>
      </c>
      <c r="I283" s="198"/>
      <c r="L283"/>
      <c r="M283" s="6"/>
      <c r="N283" s="6"/>
      <c r="O283" s="6"/>
      <c r="P283" s="6"/>
      <c r="Q283" s="6"/>
      <c r="R283" s="6"/>
      <c r="S283" s="6"/>
      <c r="T283" s="6"/>
      <c r="U283" s="6"/>
    </row>
    <row r="284" spans="1:21" s="1" customFormat="1" ht="54.75" customHeight="1" x14ac:dyDescent="0.25">
      <c r="A284" s="929" t="str">
        <f>IF('5 a 20 Grande'!V236=TRUE,"",'5 a 20 Grande'!J236)</f>
        <v xml:space="preserve">Políticas y procedimientos de Gestión de Créditos, las cuales permiten definir las políticas de cobro, determinar los términos de venta y el monto óptimo de crédito a otorgar a la cartera
</v>
      </c>
      <c r="B284" s="929"/>
      <c r="C284" s="929"/>
      <c r="D284" s="929"/>
      <c r="E284" s="597" t="str">
        <f t="shared" si="24"/>
        <v>2.2.3.1</v>
      </c>
      <c r="F284" s="200" t="str">
        <f>IF('5 a 20 Grande'!V236=TRUE,"",'5 a 20 Grande'!I236)</f>
        <v>2.2.3.1.D</v>
      </c>
      <c r="I284" s="198"/>
      <c r="L284"/>
      <c r="M284" s="6"/>
      <c r="N284" s="6"/>
      <c r="O284" s="6"/>
      <c r="P284" s="6"/>
      <c r="Q284" s="6"/>
      <c r="R284" s="6"/>
      <c r="S284" s="6"/>
      <c r="T284" s="6"/>
      <c r="U284" s="6"/>
    </row>
    <row r="285" spans="1:21" s="1" customFormat="1" ht="78.75" customHeight="1" x14ac:dyDescent="0.25">
      <c r="A285" s="929" t="str">
        <f>IF('5 a 20 Grande'!V237=TRUE,"",'5 a 20 Grande'!J237)</f>
        <v xml:space="preserve">Procesos de Gestión del Portafolio de Inversión para administrar la relación costo/rendimiento de los proyectos relacionados con el capital de trabajo, comprobar que las inversiones y servicios de TI actuales estén alineados con las metas y los objetivos estratégicos, optimizar el rendimiento del portafolio de servicios, y proponer ajustes si fuese necesario
</v>
      </c>
      <c r="B285" s="929"/>
      <c r="C285" s="929"/>
      <c r="D285" s="929"/>
      <c r="E285" s="597" t="str">
        <f t="shared" si="24"/>
        <v>2.2.3.1</v>
      </c>
      <c r="F285" s="200" t="str">
        <f>IF('5 a 20 Grande'!V237=TRUE,"",'5 a 20 Grande'!I237)</f>
        <v>2.2.3.1.E</v>
      </c>
      <c r="I285" s="198"/>
      <c r="L285"/>
      <c r="M285" s="6"/>
      <c r="N285" s="6"/>
      <c r="O285" s="6"/>
      <c r="P285" s="6"/>
      <c r="Q285" s="6"/>
      <c r="R285" s="6"/>
      <c r="S285" s="6"/>
      <c r="T285" s="6"/>
      <c r="U285" s="6"/>
    </row>
    <row r="286" spans="1:21" s="1" customFormat="1" ht="45" customHeight="1" x14ac:dyDescent="0.25">
      <c r="A286" s="812" t="str">
        <f>IF('5 a 20 Grande'!V238=TRUE,"",'5 a 20 Grande'!J238)</f>
        <v>Estrategias de previsión, análisis y diferenciación de los planes de financiamiento:</v>
      </c>
      <c r="B286" s="812"/>
      <c r="C286" s="812"/>
      <c r="D286" s="812"/>
      <c r="E286" s="597"/>
      <c r="F286" s="200">
        <f>IF('5 a 20 Grande'!V238=TRUE,"",'5 a 20 Grande'!I238)</f>
        <v>0</v>
      </c>
      <c r="I286" s="198"/>
      <c r="L286"/>
      <c r="M286" s="6"/>
      <c r="N286" s="6"/>
      <c r="O286" s="6"/>
      <c r="P286" s="6"/>
      <c r="Q286" s="6"/>
      <c r="R286" s="6"/>
      <c r="S286" s="6"/>
      <c r="T286" s="6"/>
      <c r="U286" s="6"/>
    </row>
    <row r="287" spans="1:21" s="1" customFormat="1" ht="45" customHeight="1" x14ac:dyDescent="0.25">
      <c r="A287" s="929" t="str">
        <f>IF('5 a 20 Grande'!V239=TRUE,"",'5 a 20 Grande'!J239)</f>
        <v>Estrategias de gestión de pasivos circulantes, mediante las cuales se analizan las formas de financiamiento disponibles, ya sea espontáneo o no espontáneo</v>
      </c>
      <c r="B287" s="929"/>
      <c r="C287" s="929"/>
      <c r="D287" s="929"/>
      <c r="E287" s="597" t="str">
        <f t="shared" si="24"/>
        <v>2.2.3.1</v>
      </c>
      <c r="F287" s="200" t="str">
        <f>IF('5 a 20 Grande'!V239=TRUE,"",'5 a 20 Grande'!I239)</f>
        <v>2.2.3.1.F</v>
      </c>
      <c r="I287" s="198"/>
      <c r="L287"/>
      <c r="M287" s="6"/>
      <c r="N287" s="6"/>
      <c r="O287" s="6"/>
      <c r="P287" s="6"/>
      <c r="Q287" s="6"/>
      <c r="R287" s="6"/>
      <c r="S287" s="6"/>
      <c r="T287" s="6"/>
      <c r="U287" s="6"/>
    </row>
    <row r="288" spans="1:21" s="1" customFormat="1" ht="45" customHeight="1" x14ac:dyDescent="0.25">
      <c r="A288" s="929" t="str">
        <f>IF('5 a 20 Grande'!V240=TRUE,"",'5 a 20 Grande'!J240)</f>
        <v>Análisis de la eficiencia en la administración de activos mediante el índice de rotación de activos, días de cartera, proveedores y del ciclo financiero</v>
      </c>
      <c r="B288" s="929"/>
      <c r="C288" s="929"/>
      <c r="D288" s="929"/>
      <c r="E288" s="597" t="str">
        <f t="shared" si="24"/>
        <v>2.2.3.1</v>
      </c>
      <c r="F288" s="200" t="str">
        <f>IF('5 a 20 Grande'!V240=TRUE,"",'5 a 20 Grande'!I240)</f>
        <v>2.2.3.1.G</v>
      </c>
      <c r="I288" s="198"/>
      <c r="L288"/>
      <c r="M288" s="6"/>
      <c r="N288" s="6"/>
      <c r="O288" s="6"/>
      <c r="P288" s="6"/>
      <c r="Q288" s="6"/>
      <c r="R288" s="6"/>
      <c r="S288" s="6"/>
      <c r="T288" s="6"/>
      <c r="U288" s="6"/>
    </row>
    <row r="289" spans="1:21" s="1" customFormat="1" ht="45" customHeight="1" x14ac:dyDescent="0.25">
      <c r="A289" s="929" t="str">
        <f>IF('5 a 20 Grande'!V241=TRUE,"",'5 a 20 Grande'!J241)</f>
        <v>Realización de proyecciones de inversiones pre-operativas y operativas para apreciar el periodo de realización y la estructura de dichas inversiones</v>
      </c>
      <c r="B289" s="929"/>
      <c r="C289" s="929"/>
      <c r="D289" s="929"/>
      <c r="E289" s="597" t="str">
        <f t="shared" si="24"/>
        <v>2.2.3.1</v>
      </c>
      <c r="F289" s="200" t="str">
        <f>IF('5 a 20 Grande'!V241=TRUE,"",'5 a 20 Grande'!I241)</f>
        <v>2.2.3.1.H</v>
      </c>
      <c r="I289" s="198"/>
      <c r="L289"/>
      <c r="M289" s="6"/>
      <c r="N289" s="6"/>
      <c r="O289" s="6"/>
      <c r="P289" s="6"/>
      <c r="Q289" s="6"/>
      <c r="R289" s="6"/>
      <c r="S289" s="6"/>
      <c r="T289" s="6"/>
      <c r="U289" s="6"/>
    </row>
    <row r="290" spans="1:21" s="1" customFormat="1" ht="45" customHeight="1" x14ac:dyDescent="0.25">
      <c r="A290" s="721" t="str">
        <f>IF('5 a 20 Grande'!V242=TRUE,"",'5 a 20 Grande'!J242)</f>
        <v>Revisa las actividades desarrolladas en el proceso, analiza la información generada y mediante indicadores de resultados, evalúa el nivel de cumplimiento del proceso de administración del capital</v>
      </c>
      <c r="B290" s="721"/>
      <c r="C290" s="721"/>
      <c r="D290" s="721"/>
      <c r="E290" s="597" t="str">
        <f t="shared" si="24"/>
        <v>2.2.3.2</v>
      </c>
      <c r="F290" s="200" t="str">
        <f>IF('5 a 20 Grande'!V242=TRUE,"",'5 a 20 Grande'!I242)</f>
        <v>2.2.3.2</v>
      </c>
      <c r="I290" s="198"/>
      <c r="L290"/>
      <c r="M290" s="6"/>
      <c r="N290" s="6"/>
      <c r="O290" s="6"/>
      <c r="P290" s="6"/>
      <c r="Q290" s="6"/>
      <c r="R290" s="6"/>
      <c r="S290" s="6"/>
      <c r="T290" s="6"/>
      <c r="U290" s="6"/>
    </row>
    <row r="291" spans="1:21" s="1" customFormat="1" ht="45" customHeight="1" x14ac:dyDescent="0.25">
      <c r="A291" s="721" t="str">
        <f>IF('5 a 20 Grande'!V243=TRUE,"",'5 a 20 Grande'!J243)</f>
        <v>Su proceso de Administración del Capital de Trabajo se encuentra automatizado a través de herramientas que le permitan:</v>
      </c>
      <c r="B291" s="721"/>
      <c r="C291" s="721"/>
      <c r="D291" s="721"/>
      <c r="E291" s="597" t="str">
        <f t="shared" si="24"/>
        <v>2.2.4.1</v>
      </c>
      <c r="F291" s="200" t="str">
        <f>IF('5 a 20 Grande'!V243=TRUE,"",'5 a 20 Grande'!I243)</f>
        <v>2.2.4.1</v>
      </c>
      <c r="I291" s="198"/>
      <c r="L291"/>
      <c r="M291" s="6"/>
      <c r="N291" s="6"/>
      <c r="O291" s="6"/>
      <c r="P291" s="6"/>
      <c r="Q291" s="6"/>
      <c r="R291" s="6"/>
      <c r="S291" s="6"/>
      <c r="T291" s="6"/>
      <c r="U291" s="6"/>
    </row>
    <row r="292" spans="1:21" s="1" customFormat="1" ht="45" customHeight="1" x14ac:dyDescent="0.25">
      <c r="A292" s="812" t="str">
        <f>IF('5 a 20 Grande'!V244=TRUE,"",'5 a 20 Grande'!J244)</f>
        <v>Contar con una función de gestión del portafolio de inversión, encargada de:</v>
      </c>
      <c r="B292" s="812"/>
      <c r="C292" s="812"/>
      <c r="D292" s="812"/>
      <c r="E292" s="597"/>
      <c r="F292" s="200">
        <f>IF('5 a 20 Grande'!V244=TRUE,"",'5 a 20 Grande'!I244)</f>
        <v>0</v>
      </c>
      <c r="I292" s="198"/>
      <c r="L292"/>
      <c r="M292" s="6"/>
      <c r="N292" s="6"/>
      <c r="O292" s="6"/>
      <c r="P292" s="6"/>
      <c r="Q292" s="6"/>
      <c r="R292" s="6"/>
      <c r="S292" s="6"/>
      <c r="T292" s="6"/>
      <c r="U292" s="6"/>
    </row>
    <row r="293" spans="1:21" s="1" customFormat="1" ht="45" customHeight="1" x14ac:dyDescent="0.25">
      <c r="A293" s="929" t="str">
        <f>IF('5 a 20 Grande'!V245=TRUE,"",'5 a 20 Grande'!J245)</f>
        <v>Optimizar la gestión de sus proyectos al incrementar la rentabilidad de las inversiones</v>
      </c>
      <c r="B293" s="929"/>
      <c r="C293" s="929"/>
      <c r="D293" s="929"/>
      <c r="E293" s="597" t="str">
        <f t="shared" si="24"/>
        <v>2.2.4.1</v>
      </c>
      <c r="F293" s="200" t="str">
        <f>IF('5 a 20 Grande'!V245=TRUE,"",'5 a 20 Grande'!I245)</f>
        <v>2.2.4.1.A</v>
      </c>
      <c r="I293" s="198"/>
      <c r="L293"/>
      <c r="M293" s="6"/>
      <c r="N293" s="6"/>
      <c r="O293" s="6"/>
      <c r="P293" s="6"/>
      <c r="Q293" s="6"/>
      <c r="R293" s="6"/>
      <c r="S293" s="6"/>
      <c r="T293" s="6"/>
      <c r="U293" s="6"/>
    </row>
    <row r="294" spans="1:21" s="1" customFormat="1" ht="45" customHeight="1" x14ac:dyDescent="0.25">
      <c r="A294" s="929" t="str">
        <f>IF('5 a 20 Grande'!V246=TRUE,"",'5 a 20 Grande'!J246)</f>
        <v>Evaluar los casos de negocio y priorizarlos ante la asignación de recursos</v>
      </c>
      <c r="B294" s="929"/>
      <c r="C294" s="929"/>
      <c r="D294" s="929"/>
      <c r="E294" s="597" t="str">
        <f t="shared" si="24"/>
        <v>2.2.4.1</v>
      </c>
      <c r="F294" s="200" t="str">
        <f>IF('5 a 20 Grande'!V246=TRUE,"",'5 a 20 Grande'!I246)</f>
        <v>2.2.4.1.B</v>
      </c>
      <c r="I294" s="198"/>
      <c r="L294"/>
      <c r="M294" s="6"/>
      <c r="N294" s="6"/>
      <c r="O294" s="6"/>
      <c r="P294" s="6"/>
      <c r="Q294" s="6"/>
      <c r="R294" s="6"/>
      <c r="S294" s="6"/>
      <c r="T294" s="6"/>
      <c r="U294" s="6"/>
    </row>
    <row r="295" spans="1:21" s="1" customFormat="1" ht="45" customHeight="1" x14ac:dyDescent="0.25">
      <c r="A295" s="929" t="str">
        <f>IF('5 a 20 Grande'!V247=TRUE,"",'5 a 20 Grande'!J247)</f>
        <v>Realizar un análisis exhaustivo y preciso del rendimiento de las inversiones efectuadas en el portafolio de servicios o proyectos</v>
      </c>
      <c r="B295" s="929"/>
      <c r="C295" s="929"/>
      <c r="D295" s="929"/>
      <c r="E295" s="597" t="str">
        <f t="shared" si="24"/>
        <v>2.2.4.1</v>
      </c>
      <c r="F295" s="200" t="str">
        <f>IF('5 a 20 Grande'!V247=TRUE,"",'5 a 20 Grande'!I247)</f>
        <v>2.2.4.1.C</v>
      </c>
      <c r="I295" s="198"/>
      <c r="L295"/>
      <c r="M295" s="6"/>
      <c r="N295" s="6"/>
      <c r="O295" s="6"/>
      <c r="P295" s="6"/>
      <c r="Q295" s="6"/>
      <c r="R295" s="6"/>
      <c r="S295" s="6"/>
      <c r="T295" s="6"/>
      <c r="U295" s="6"/>
    </row>
    <row r="296" spans="1:21" s="1" customFormat="1" ht="45" customHeight="1" x14ac:dyDescent="0.25">
      <c r="A296" s="929" t="str">
        <f>IF('5 a 20 Grande'!V248=TRUE,"",'5 a 20 Grande'!J248)</f>
        <v xml:space="preserve">Hacer que los cambios en el programa de inversiones se reflejen en los servicios de TI, en los activos y en el portafolio de recursos </v>
      </c>
      <c r="B296" s="929"/>
      <c r="C296" s="929"/>
      <c r="D296" s="929"/>
      <c r="E296" s="597" t="str">
        <f t="shared" si="24"/>
        <v>2.2.4.1</v>
      </c>
      <c r="F296" s="200" t="str">
        <f>IF('5 a 20 Grande'!V248=TRUE,"",'5 a 20 Grande'!I248)</f>
        <v>2.2.4.1.D</v>
      </c>
      <c r="I296" s="198"/>
      <c r="L296"/>
      <c r="M296" s="6"/>
      <c r="N296" s="6"/>
      <c r="O296" s="6"/>
      <c r="P296" s="6"/>
      <c r="Q296" s="6"/>
      <c r="R296" s="6"/>
      <c r="S296" s="6"/>
      <c r="T296" s="6"/>
      <c r="U296" s="6"/>
    </row>
    <row r="297" spans="1:21" s="1" customFormat="1" ht="45" customHeight="1" x14ac:dyDescent="0.25">
      <c r="A297" s="812" t="str">
        <f>IF('5 a 20 Grande'!V249=TRUE,"",'5 a 20 Grande'!J249)</f>
        <v>Contar con un software de administración financiera para:</v>
      </c>
      <c r="B297" s="812"/>
      <c r="C297" s="812"/>
      <c r="D297" s="812"/>
      <c r="E297" s="597"/>
      <c r="F297" s="200">
        <f>IF('5 a 20 Grande'!V249=TRUE,"",'5 a 20 Grande'!I249)</f>
        <v>0</v>
      </c>
      <c r="I297" s="198"/>
      <c r="L297"/>
      <c r="M297" s="6"/>
      <c r="N297" s="6"/>
      <c r="O297" s="6"/>
      <c r="P297" s="6"/>
      <c r="Q297" s="6"/>
      <c r="R297" s="6"/>
      <c r="S297" s="6"/>
      <c r="T297" s="6"/>
      <c r="U297" s="6"/>
    </row>
    <row r="298" spans="1:21" ht="45" customHeight="1" x14ac:dyDescent="0.25">
      <c r="A298" s="929" t="str">
        <f>IF('5 a 20 Grande'!V250=TRUE,"",'5 a 20 Grande'!J250)</f>
        <v>Generar informes sobre la cartera vencida y la morosidad de los clientes de la empresa</v>
      </c>
      <c r="B298" s="929"/>
      <c r="C298" s="929"/>
      <c r="D298" s="929"/>
      <c r="E298" s="597" t="str">
        <f t="shared" si="24"/>
        <v>2.2.4.1</v>
      </c>
      <c r="F298" s="200" t="str">
        <f>IF('5 a 20 Grande'!V250=TRUE,"",'5 a 20 Grande'!I250)</f>
        <v>2.2.4.1.E</v>
      </c>
    </row>
    <row r="299" spans="1:21" ht="45" customHeight="1" x14ac:dyDescent="0.25">
      <c r="A299" s="929" t="str">
        <f>IF('5 a 20 Grande'!V251=TRUE,"",'5 a 20 Grande'!J251)</f>
        <v>Llevar un control sobre su ciclo financiero y definir plazos máximos de crédito orientados a la reducción del periodo de cobranza</v>
      </c>
      <c r="B299" s="929"/>
      <c r="C299" s="929"/>
      <c r="D299" s="929"/>
      <c r="E299" s="597" t="str">
        <f t="shared" si="24"/>
        <v>2.2.4.1</v>
      </c>
      <c r="F299" s="200" t="str">
        <f>IF('5 a 20 Grande'!V251=TRUE,"",'5 a 20 Grande'!I251)</f>
        <v>2.2.4.1.F</v>
      </c>
    </row>
    <row r="300" spans="1:21" ht="45" customHeight="1" x14ac:dyDescent="0.25">
      <c r="A300" s="929" t="str">
        <f>IF('5 a 20 Grande'!V252=TRUE,"",'5 a 20 Grande'!J252)</f>
        <v>Administrar los impuestos por acreditar y por pagar de forma óptima</v>
      </c>
      <c r="B300" s="929"/>
      <c r="C300" s="929"/>
      <c r="D300" s="929"/>
      <c r="E300" s="597" t="str">
        <f t="shared" si="24"/>
        <v>2.2.4.1</v>
      </c>
      <c r="F300" s="200" t="str">
        <f>IF('5 a 20 Grande'!V252=TRUE,"",'5 a 20 Grande'!I252)</f>
        <v>2.2.4.1.G</v>
      </c>
    </row>
    <row r="301" spans="1:21" ht="45" customHeight="1" x14ac:dyDescent="0.25">
      <c r="A301" s="929" t="str">
        <f>IF('5 a 20 Grande'!V253=TRUE,"",'5 a 20 Grande'!J253)</f>
        <v>Administrar la nómina de forma eficaz e integrarla como elemento esencial de la administración del capital de trabajo</v>
      </c>
      <c r="B301" s="929"/>
      <c r="C301" s="929"/>
      <c r="D301" s="929"/>
      <c r="E301" s="597" t="str">
        <f t="shared" si="24"/>
        <v>2.2.4.1</v>
      </c>
      <c r="F301" s="200" t="str">
        <f>IF('5 a 20 Grande'!V253=TRUE,"",'5 a 20 Grande'!I253)</f>
        <v>2.2.4.1.H</v>
      </c>
    </row>
    <row r="302" spans="1:21" ht="45" customHeight="1" x14ac:dyDescent="0.25">
      <c r="A302" s="812" t="str">
        <f>IF('5 a 20 Grande'!V254=TRUE,"",'5 a 20 Grande'!J254)</f>
        <v xml:space="preserve">Implementar mejoras continuas en la administración del ciclo financiero por medio de lo siguiente: </v>
      </c>
      <c r="B302" s="812"/>
      <c r="C302" s="812"/>
      <c r="D302" s="812"/>
      <c r="E302" s="597"/>
      <c r="F302" s="200">
        <f>IF('5 a 20 Grande'!V254=TRUE,"",'5 a 20 Grande'!I254)</f>
        <v>0</v>
      </c>
    </row>
    <row r="303" spans="1:21" ht="45" customHeight="1" x14ac:dyDescent="0.25">
      <c r="A303" s="929" t="str">
        <f>IF('5 a 20 Grande'!V255=TRUE,"",'5 a 20 Grande'!J255)</f>
        <v>Una política más agresiva de cobros para incrementar la liquidez, la participación del personal en el proceso y el otorgamiento de incentivos en base al desempeño del personal</v>
      </c>
      <c r="B303" s="929"/>
      <c r="C303" s="929"/>
      <c r="D303" s="929"/>
      <c r="E303" s="597" t="str">
        <f t="shared" si="24"/>
        <v>2.2.4.1</v>
      </c>
      <c r="F303" s="200" t="str">
        <f>IF('5 a 20 Grande'!V255=TRUE,"",'5 a 20 Grande'!I255)</f>
        <v>2.2.4.1.I</v>
      </c>
    </row>
    <row r="304" spans="1:21" ht="45" customHeight="1" x14ac:dyDescent="0.25">
      <c r="A304" s="721" t="str">
        <f>IF('5 a 20 Grande'!V256=TRUE,"",'5 a 20 Grande'!J256)</f>
        <v>Conoce la efectividad del proceso  ya que cuenta con indicadores de desempeño  que en conjunto muestran lo siguiente:</v>
      </c>
      <c r="B304" s="721"/>
      <c r="C304" s="721"/>
      <c r="D304" s="721"/>
      <c r="E304" s="597" t="str">
        <f t="shared" ref="E304" si="30">MID(F304,1,7)</f>
        <v>2.2.4.2</v>
      </c>
      <c r="F304" s="200" t="str">
        <f>IF('5 a 20 Grande'!V256=TRUE,"",'5 a 20 Grande'!I256)</f>
        <v>2.2.4.2</v>
      </c>
    </row>
    <row r="305" spans="1:6" ht="45" customHeight="1" x14ac:dyDescent="0.25">
      <c r="A305" s="929" t="str">
        <f>IF('5 a 20 Grande'!V257=TRUE,"",'5 a 20 Grande'!J257)</f>
        <v>Mejor administración de la relación costo-rentabilidad en base al Portafolio de Inversión</v>
      </c>
      <c r="B305" s="929"/>
      <c r="C305" s="929"/>
      <c r="D305" s="929"/>
      <c r="E305" s="597" t="str">
        <f t="shared" si="24"/>
        <v>2.2.4.2</v>
      </c>
      <c r="F305" s="200" t="str">
        <f>IF('5 a 20 Grande'!V257=TRUE,"",'5 a 20 Grande'!I257)</f>
        <v>2.2.4.2.A</v>
      </c>
    </row>
    <row r="306" spans="1:6" ht="45" customHeight="1" x14ac:dyDescent="0.25">
      <c r="A306" s="929" t="str">
        <f>IF('5 a 20 Grande'!V258=TRUE,"",'5 a 20 Grande'!J258)</f>
        <v>Maximización de los activos y reducción del costo de los pasivos</v>
      </c>
      <c r="B306" s="929"/>
      <c r="C306" s="929"/>
      <c r="D306" s="929"/>
      <c r="E306" s="597" t="str">
        <f t="shared" si="24"/>
        <v>2.2.4.2</v>
      </c>
      <c r="F306" s="200" t="str">
        <f>IF('5 a 20 Grande'!V258=TRUE,"",'5 a 20 Grande'!I258)</f>
        <v>2.2.4.2.B</v>
      </c>
    </row>
    <row r="307" spans="1:6" ht="45" customHeight="1" x14ac:dyDescent="0.25">
      <c r="A307" s="929" t="str">
        <f>IF('5 a 20 Grande'!V259=TRUE,"",'5 a 20 Grande'!J259)</f>
        <v>Mayor efectividad en la gestión de las fuentes de financiamiento</v>
      </c>
      <c r="B307" s="929"/>
      <c r="C307" s="929"/>
      <c r="D307" s="929"/>
      <c r="E307" s="597" t="str">
        <f t="shared" si="24"/>
        <v>2.2.4.2</v>
      </c>
      <c r="F307" s="200" t="str">
        <f>IF('5 a 20 Grande'!V259=TRUE,"",'5 a 20 Grande'!I259)</f>
        <v>2.2.4.2.C</v>
      </c>
    </row>
    <row r="308" spans="1:6" ht="45" customHeight="1" x14ac:dyDescent="0.25">
      <c r="A308" s="929" t="str">
        <f>IF('5 a 20 Grande'!V260=TRUE,"",'5 a 20 Grande'!J260)</f>
        <v>Mejor adecuación entre la política financiera y el modelo de gestión de la empresa</v>
      </c>
      <c r="B308" s="929"/>
      <c r="C308" s="929"/>
      <c r="D308" s="929"/>
      <c r="E308" s="597" t="str">
        <f t="shared" si="24"/>
        <v>2.2.4.2</v>
      </c>
      <c r="F308" s="200" t="str">
        <f>IF('5 a 20 Grande'!V260=TRUE,"",'5 a 20 Grande'!I260)</f>
        <v>2.2.4.2.D</v>
      </c>
    </row>
    <row r="309" spans="1:6" ht="45" customHeight="1" x14ac:dyDescent="0.25">
      <c r="A309" s="721" t="str">
        <f>IF('5 a 20 Grande'!V261=TRUE,"",'5 a 20 Grande'!J261)</f>
        <v xml:space="preserve">Cuenta con un sistema de monitoreo o supervisión del desarrollo  del proceso de administración financiera y establece acciones de mejora continua  </v>
      </c>
      <c r="B309" s="721"/>
      <c r="C309" s="721"/>
      <c r="D309" s="721"/>
      <c r="E309" s="597" t="str">
        <f t="shared" si="24"/>
        <v>2.2.4.3</v>
      </c>
      <c r="F309" s="200" t="str">
        <f>IF('5 a 20 Grande'!V261=TRUE,"",'5 a 20 Grande'!I261)</f>
        <v>2.2.4.3</v>
      </c>
    </row>
    <row r="310" spans="1:6" x14ac:dyDescent="0.25">
      <c r="A310" s="725" t="str">
        <f>IF('5 a 20 Grande'!V263=TRUE,"",'5 a 20 Grande'!J263)</f>
        <v>2.3 Administración de Riesgos Financieros</v>
      </c>
      <c r="B310" s="725"/>
      <c r="C310" s="725"/>
      <c r="D310" s="725"/>
      <c r="E310" s="597" t="str">
        <f t="shared" si="24"/>
        <v/>
      </c>
      <c r="F310" s="200"/>
    </row>
    <row r="311" spans="1:6" ht="33" customHeight="1" x14ac:dyDescent="0.25">
      <c r="A311" s="721" t="str">
        <f>IF('5 a 20 Grande'!V268=TRUE,"",'5 a 20 Grande'!J268)</f>
        <v>Existe un proceso de Gestión de Riesgos Financieros formal en la empresa, el cual está estructurado a través de lo siguiente:</v>
      </c>
      <c r="B311" s="721"/>
      <c r="C311" s="721"/>
      <c r="D311" s="721"/>
      <c r="E311" s="597" t="str">
        <f t="shared" si="24"/>
        <v>2.3.2.1</v>
      </c>
      <c r="F311" s="200" t="str">
        <f>IF('5 a 20 Grande'!V268=TRUE,"",'5 a 20 Grande'!I268)</f>
        <v>2.3.2.1</v>
      </c>
    </row>
    <row r="312" spans="1:6" ht="55.5" customHeight="1" x14ac:dyDescent="0.25">
      <c r="A312" s="929" t="str">
        <f>IF('5 a 20 Grande'!V269=TRUE,"",'5 a 20 Grande'!J269)</f>
        <v>Implicación de la Administración en la elaboración de un marco de gestión de riesgos financieros que incluya una descripción de las actividades relacionadas con el proceso de administración de riesgos financieros</v>
      </c>
      <c r="B312" s="929"/>
      <c r="C312" s="929"/>
      <c r="D312" s="929"/>
      <c r="E312" s="597" t="str">
        <f t="shared" ref="E312:E353" si="31">MID(F312,1,7)</f>
        <v>2.3.2.1</v>
      </c>
      <c r="F312" s="200" t="str">
        <f>IF('5 a 20 Grande'!V269=TRUE,"",'5 a 20 Grande'!I269)</f>
        <v>2.3.2.1.A</v>
      </c>
    </row>
    <row r="313" spans="1:6" ht="45" customHeight="1" x14ac:dyDescent="0.25">
      <c r="A313" s="721" t="str">
        <f>IF('5 a 20 Grande'!V270=TRUE,"",'5 a 20 Grande'!J270)</f>
        <v>Todos éstos aspectos se encuentran formalmente documentados a través de un Manual de procedimientos y políticas para la Administración de Riesgos Financieros</v>
      </c>
      <c r="B313" s="721"/>
      <c r="C313" s="721"/>
      <c r="D313" s="721"/>
      <c r="E313" s="597" t="str">
        <f t="shared" si="31"/>
        <v>2.3.2.2</v>
      </c>
      <c r="F313" s="200" t="str">
        <f>IF('5 a 20 Grande'!V270=TRUE,"",'5 a 20 Grande'!I270)</f>
        <v>2.3.2.2</v>
      </c>
    </row>
    <row r="314" spans="1:6" ht="45" customHeight="1" x14ac:dyDescent="0.25">
      <c r="A314" s="721" t="str">
        <f>IF('5 a 20 Grande'!V271=TRUE,"",'5 a 20 Grande'!J271)</f>
        <v>Desarrolla modelos y metodologías que proporcionan evidencia de las actividades llevadas a cabo o los resultados obtenidos en el proceso, entre los que se encuentran:</v>
      </c>
      <c r="B314" s="721"/>
      <c r="C314" s="721"/>
      <c r="D314" s="721"/>
      <c r="E314" s="597" t="str">
        <f t="shared" ref="E314" si="32">MID(F314,1,7)</f>
        <v>2.3.3.1</v>
      </c>
      <c r="F314" s="200" t="str">
        <f>IF('5 a 20 Grande'!V271=TRUE,"",'5 a 20 Grande'!I271)</f>
        <v>2.3.3.1</v>
      </c>
    </row>
    <row r="315" spans="1:6" ht="45" customHeight="1" x14ac:dyDescent="0.25">
      <c r="A315" s="929" t="str">
        <f>IF('5 a 20 Grande'!V272=TRUE,"",'5 a 20 Grande'!J272)</f>
        <v>El análisis del tipo de riesgo que puede afectar las operaciones de la empresa en función de su actividad</v>
      </c>
      <c r="B315" s="929"/>
      <c r="C315" s="929"/>
      <c r="D315" s="929"/>
      <c r="E315" s="597" t="str">
        <f t="shared" si="31"/>
        <v>2.3.3.1</v>
      </c>
      <c r="F315" s="200" t="str">
        <f>IF('5 a 20 Grande'!V272=TRUE,"",'5 a 20 Grande'!I272)</f>
        <v>2.3.3.1.A</v>
      </c>
    </row>
    <row r="316" spans="1:6" ht="45" customHeight="1" x14ac:dyDescent="0.25">
      <c r="A316" s="929" t="str">
        <f>IF('5 a 20 Grande'!V273=TRUE,"",'5 a 20 Grande'!J273)</f>
        <v xml:space="preserve">Modelos de elaboración de mapas de procesos para establecer una priorización frente al riesgo financiero 
</v>
      </c>
      <c r="B316" s="929"/>
      <c r="C316" s="929"/>
      <c r="D316" s="929"/>
      <c r="E316" s="597" t="str">
        <f t="shared" si="31"/>
        <v>2.3.3.1</v>
      </c>
      <c r="F316" s="200" t="str">
        <f>IF('5 a 20 Grande'!V273=TRUE,"",'5 a 20 Grande'!I273)</f>
        <v>2.3.3.1.B</v>
      </c>
    </row>
    <row r="317" spans="1:6" ht="45" customHeight="1" x14ac:dyDescent="0.25">
      <c r="A317" s="929" t="str">
        <f>IF('5 a 20 Grande'!V274=TRUE,"",'5 a 20 Grande'!J274)</f>
        <v>Método del coeficiente Z Altman para determinar la probabilidad de quiebra de la empresa mediante la combinación de ratios financieros</v>
      </c>
      <c r="B317" s="929"/>
      <c r="C317" s="929"/>
      <c r="D317" s="929"/>
      <c r="E317" s="597" t="str">
        <f t="shared" si="31"/>
        <v>2.3.3.1</v>
      </c>
      <c r="F317" s="200" t="str">
        <f>IF('5 a 20 Grande'!V274=TRUE,"",'5 a 20 Grande'!I274)</f>
        <v>2.3.3.1.C</v>
      </c>
    </row>
    <row r="318" spans="1:6" ht="45" customHeight="1" x14ac:dyDescent="0.25">
      <c r="A318" s="929" t="str">
        <f>IF('5 a 20 Grande'!V275=TRUE,"",'5 a 20 Grande'!J275)</f>
        <v>Modelos de medición del riesgo financiero para estimar el nivel de exposición al riesgo y de severidad de la pérdida potencial para la empresa</v>
      </c>
      <c r="B318" s="929"/>
      <c r="C318" s="929"/>
      <c r="D318" s="929"/>
      <c r="E318" s="597" t="str">
        <f t="shared" si="31"/>
        <v>2.3.3.1</v>
      </c>
      <c r="F318" s="200" t="str">
        <f>IF('5 a 20 Grande'!V275=TRUE,"",'5 a 20 Grande'!I275)</f>
        <v>2.3.3.1.D</v>
      </c>
    </row>
    <row r="319" spans="1:6" ht="45" customHeight="1" x14ac:dyDescent="0.25">
      <c r="A319" s="929" t="str">
        <f>IF('5 a 20 Grande'!V276=TRUE,"",'5 a 20 Grande'!J276)</f>
        <v>Promoción de una cultura organizacional integra y ética al establecer actividades y realizar controles que mejoren la cohesión, reduzcan los errores y el riesgo de fraude</v>
      </c>
      <c r="B319" s="929"/>
      <c r="C319" s="929"/>
      <c r="D319" s="929"/>
      <c r="E319" s="597" t="str">
        <f t="shared" si="31"/>
        <v>2.3.3.1</v>
      </c>
      <c r="F319" s="200" t="str">
        <f>IF('5 a 20 Grande'!V276=TRUE,"",'5 a 20 Grande'!I276)</f>
        <v>2.3.3.1.E</v>
      </c>
    </row>
    <row r="320" spans="1:6" ht="53.25" customHeight="1" x14ac:dyDescent="0.25">
      <c r="A320" s="929" t="str">
        <f>IF('5 a 20 Grande'!V277=TRUE,"",'5 a 20 Grande'!J277)</f>
        <v>Comunicación de las políticas de gestión del riesgo a través de su difusión al personal del área de finanzas, y el establecimiento de sanciones en caso de violación de estas políticas</v>
      </c>
      <c r="B320" s="929"/>
      <c r="C320" s="929"/>
      <c r="D320" s="929"/>
      <c r="E320" s="597" t="str">
        <f t="shared" si="31"/>
        <v>2.3.3.1</v>
      </c>
      <c r="F320" s="200" t="str">
        <f>IF('5 a 20 Grande'!V277=TRUE,"",'5 a 20 Grande'!I277)</f>
        <v>2.3.3.1.F</v>
      </c>
    </row>
    <row r="321" spans="1:6" ht="54.75" customHeight="1" x14ac:dyDescent="0.25">
      <c r="A321" s="721" t="str">
        <f>IF('5 a 20 Grande'!V278=TRUE,"",'5 a 20 Grande'!J278)</f>
        <v xml:space="preserve">Revisa las actividades desarrolladas en su proceso de administración de riesgos financieros, analiza la información generada y mediante indicadores de resultados, evalúa el nivel de cumplimiento de su proceso  </v>
      </c>
      <c r="B321" s="721"/>
      <c r="C321" s="721"/>
      <c r="D321" s="721"/>
      <c r="E321" s="597" t="str">
        <f t="shared" si="31"/>
        <v>2.3.3.2</v>
      </c>
      <c r="F321" s="200" t="str">
        <f>IF('5 a 20 Grande'!V278=TRUE,"",'5 a 20 Grande'!I278)</f>
        <v>2.3.3.2</v>
      </c>
    </row>
    <row r="322" spans="1:6" ht="54.75" customHeight="1" x14ac:dyDescent="0.25">
      <c r="A322" s="721" t="str">
        <f>IF('5 a 20 Grande'!V279=TRUE,"",'5 a 20 Grande'!J279)</f>
        <v>Su proceso de administración de riesgos financieros se encuentra automatizado a través de herramientas que le permitan:</v>
      </c>
      <c r="B322" s="721"/>
      <c r="C322" s="721"/>
      <c r="D322" s="721"/>
      <c r="E322" s="597" t="str">
        <f t="shared" ref="E322" si="33">MID(F322,1,7)</f>
        <v>2.3.4.1</v>
      </c>
      <c r="F322" s="200" t="str">
        <f>IF('5 a 20 Grande'!V279=TRUE,"",'5 a 20 Grande'!I279)</f>
        <v>2.3.4.1</v>
      </c>
    </row>
    <row r="323" spans="1:6" ht="54.75" customHeight="1" x14ac:dyDescent="0.25">
      <c r="A323" s="929" t="str">
        <f>IF('5 a 20 Grande'!V280=TRUE,"",'5 a 20 Grande'!J280)</f>
        <v xml:space="preserve">Inventariar y analizar los principales riesgos relacionados con los objetivos estratégicos de la empresa y asegurarse que existan procedimientos para la administración de dichos riesgos, los cuales pueden considerar lo siguiente: </v>
      </c>
      <c r="B323" s="929"/>
      <c r="C323" s="929"/>
      <c r="D323" s="929"/>
      <c r="E323" s="597"/>
      <c r="F323" s="200">
        <f>IF('5 a 20 Grande'!V280=TRUE,"",'5 a 20 Grande'!I280)</f>
        <v>0</v>
      </c>
    </row>
    <row r="324" spans="1:6" ht="52.5" customHeight="1" x14ac:dyDescent="0.25">
      <c r="A324" s="929" t="str">
        <f>IF('5 a 20 Grande'!V281=TRUE,"",'5 a 20 Grande'!J281)</f>
        <v>Realización de un mapeo de los riesgos financieros que permita evaluar la probabilidad de ocurrencia de cada riesgo, su grado de importancia y su impacto en la gestión financiera de la empresa</v>
      </c>
      <c r="B324" s="929"/>
      <c r="C324" s="929"/>
      <c r="D324" s="929"/>
      <c r="E324" s="597" t="str">
        <f t="shared" si="31"/>
        <v>2.3.4.1</v>
      </c>
      <c r="F324" s="200" t="str">
        <f>IF('5 a 20 Grande'!V281=TRUE,"",'5 a 20 Grande'!I281)</f>
        <v>2.3.4.1.B</v>
      </c>
    </row>
    <row r="325" spans="1:6" x14ac:dyDescent="0.25">
      <c r="A325" s="725" t="str">
        <f>IF('5 a 20 Grande'!V288=TRUE,"",'5 a 20 Grande'!J288)</f>
        <v>3.1 Generación de Valor Económico</v>
      </c>
      <c r="B325" s="725"/>
      <c r="C325" s="725"/>
      <c r="D325" s="725"/>
      <c r="E325" s="597" t="str">
        <f t="shared" si="31"/>
        <v/>
      </c>
      <c r="F325" s="200"/>
    </row>
    <row r="326" spans="1:6" ht="45" customHeight="1" x14ac:dyDescent="0.25">
      <c r="A326" s="721" t="str">
        <f>IF('5 a 20 Grande'!V293=TRUE,"",'5 a 20 Grande'!J293)</f>
        <v>El proceso de Generación de Valor Económico se administra de forma práctica, por medio de una gestión diaria que puede incluir una evidencia de generación de utilidades.</v>
      </c>
      <c r="B326" s="721"/>
      <c r="C326" s="721"/>
      <c r="D326" s="721"/>
      <c r="E326" s="597" t="str">
        <f t="shared" si="31"/>
        <v>3.1.1</v>
      </c>
      <c r="F326" s="200" t="str">
        <f>IF('5 a 20 Grande'!V293=TRUE,"",'5 a 20 Grande'!I293)</f>
        <v>3.1.1</v>
      </c>
    </row>
    <row r="327" spans="1:6" ht="45" customHeight="1" x14ac:dyDescent="0.25">
      <c r="A327" s="929" t="str">
        <f>IF('5 a 20 Grande'!V294=TRUE,"",'5 a 20 Grande'!J294)</f>
        <v>A través de un proceso formal de Generación de Valor Económico, la empresa:</v>
      </c>
      <c r="B327" s="929"/>
      <c r="C327" s="929"/>
      <c r="D327" s="929"/>
      <c r="E327" s="597" t="str">
        <f t="shared" ref="E327" si="34">MID(F327,1,7)</f>
        <v>3.1.2.1</v>
      </c>
      <c r="F327" s="200" t="str">
        <f>IF('5 a 20 Grande'!V294=TRUE,"",'5 a 20 Grande'!I294)</f>
        <v>3.1.2.1</v>
      </c>
    </row>
    <row r="328" spans="1:6" ht="45" customHeight="1" x14ac:dyDescent="0.25">
      <c r="A328" s="929" t="str">
        <f>IF('5 a 20 Grande'!V295=TRUE,"",'5 a 20 Grande'!J295)</f>
        <v>Administra sus proyectos, servicios y/o productos tomando en cuenta los conceptos de costo-rentabilidad</v>
      </c>
      <c r="B328" s="929"/>
      <c r="C328" s="929"/>
      <c r="D328" s="929"/>
      <c r="E328" s="597" t="str">
        <f t="shared" si="31"/>
        <v>3.1.2.1</v>
      </c>
      <c r="F328" s="200" t="str">
        <f>IF('5 a 20 Grande'!V295=TRUE,"",'5 a 20 Grande'!I295)</f>
        <v>3.1.2.1.A</v>
      </c>
    </row>
    <row r="329" spans="1:6" ht="45" customHeight="1" x14ac:dyDescent="0.25">
      <c r="A329" s="721" t="str">
        <f>IF('5 a 20 Grande'!V296=TRUE,"",'5 a 20 Grande'!J296)</f>
        <v xml:space="preserve">Todos estos aspectos se encuentran formalmente documentados a través de </v>
      </c>
      <c r="B329" s="721"/>
      <c r="C329" s="721"/>
      <c r="D329" s="721"/>
      <c r="E329" s="597" t="str">
        <f t="shared" ref="E329" si="35">MID(F329,1,7)</f>
        <v>3.1.2.2</v>
      </c>
      <c r="F329" s="200" t="str">
        <f>IF('5 a 20 Grande'!V296=TRUE,"",'5 a 20 Grande'!I296)</f>
        <v>3.1.2.2</v>
      </c>
    </row>
    <row r="330" spans="1:6" ht="45" customHeight="1" x14ac:dyDescent="0.25">
      <c r="A330" s="929" t="str">
        <f>IF('5 a 20 Grande'!V297=TRUE,"",'5 a 20 Grande'!J297)</f>
        <v>Un Plan de Administración del Efectivo</v>
      </c>
      <c r="B330" s="929"/>
      <c r="C330" s="929"/>
      <c r="D330" s="929"/>
      <c r="E330" s="597" t="str">
        <f t="shared" si="31"/>
        <v>3.1.2.2</v>
      </c>
      <c r="F330" s="200" t="str">
        <f>IF('5 a 20 Grande'!V297=TRUE,"",'5 a 20 Grande'!I297)</f>
        <v>3.1.2.2.A</v>
      </c>
    </row>
    <row r="331" spans="1:6" ht="45" customHeight="1" x14ac:dyDescent="0.25">
      <c r="A331" s="721" t="str">
        <f>IF('5 a 20 Grande'!V298=TRUE,"",'5 a 20 Grande'!J298)</f>
        <v>Desarrolla modelos y metodologías que ayudan a la empresa a optimizar su proceso de Generación de Valor Económico, entre ellos:</v>
      </c>
      <c r="B331" s="721"/>
      <c r="C331" s="721"/>
      <c r="D331" s="721"/>
      <c r="E331" s="597" t="str">
        <f t="shared" ref="E331" si="36">MID(F331,1,7)</f>
        <v>3.1.3.1</v>
      </c>
      <c r="F331" s="200" t="str">
        <f>IF('5 a 20 Grande'!V298=TRUE,"",'5 a 20 Grande'!I298)</f>
        <v>3.1.3.1</v>
      </c>
    </row>
    <row r="332" spans="1:6" ht="54" customHeight="1" x14ac:dyDescent="0.25">
      <c r="A332" s="929" t="str">
        <f>IF('5 a 20 Grande'!V299=TRUE,"",'5 a 20 Grande'!J299)</f>
        <v>Metodologías para evidenciar y valorar los ingresos provenientes de activos intangibles, tales como marcas, patentes, licencias, franquicias, derechos de autor, exclusividad en los productos o en la distribución, existencia de partners, etc.</v>
      </c>
      <c r="B332" s="929"/>
      <c r="C332" s="929"/>
      <c r="D332" s="929"/>
      <c r="E332" s="597" t="str">
        <f t="shared" si="31"/>
        <v>3.1.3.1</v>
      </c>
      <c r="F332" s="200" t="str">
        <f>IF('5 a 20 Grande'!V299=TRUE,"",'5 a 20 Grande'!I299)</f>
        <v>3.1.3.1.A</v>
      </c>
    </row>
    <row r="333" spans="1:6" ht="57.75" customHeight="1" x14ac:dyDescent="0.25">
      <c r="A333" s="929" t="str">
        <f>IF('5 a 20 Grande'!V300=TRUE,"",'5 a 20 Grande'!J300)</f>
        <v>Análisis de la cobertura de deuda de tal manera que la empresa pueda garantizar el pago de sus obligaciones a corto plazo y de la estructura de endeudamiento para asegurar que se cuenta con suficiente capital contable para financiar los activos</v>
      </c>
      <c r="B333" s="929"/>
      <c r="C333" s="929"/>
      <c r="D333" s="929"/>
      <c r="E333" s="597" t="str">
        <f t="shared" si="31"/>
        <v>3.1.3.1</v>
      </c>
      <c r="F333" s="200" t="str">
        <f>IF('5 a 20 Grande'!V300=TRUE,"",'5 a 20 Grande'!I300)</f>
        <v>3.1.3.1.B</v>
      </c>
    </row>
    <row r="334" spans="1:6" ht="58.5" customHeight="1" x14ac:dyDescent="0.25">
      <c r="A334" s="929" t="str">
        <f>IF('5 a 20 Grande'!V301=TRUE,"",'5 a 20 Grande'!J301)</f>
        <v>Estrategias para aumentar la rentabilidad sobre activos (ROA) mediante una reducción del capital de trabajo o de los activos fijos, y la rentabilidad sobre el capital (ROE) mediante un mayor endeudamiento o reducción del patrimonio</v>
      </c>
      <c r="B334" s="929"/>
      <c r="C334" s="929"/>
      <c r="D334" s="929"/>
      <c r="E334" s="597" t="str">
        <f t="shared" si="31"/>
        <v>3.1.3.1</v>
      </c>
      <c r="F334" s="200" t="str">
        <f>IF('5 a 20 Grande'!V301=TRUE,"",'5 a 20 Grande'!I301)</f>
        <v>3.1.3.1.C</v>
      </c>
    </row>
    <row r="335" spans="1:6" ht="58.5" customHeight="1" x14ac:dyDescent="0.25">
      <c r="A335" s="929" t="str">
        <f>IF('5 a 20 Grande'!V302=TRUE,"",'5 a 20 Grande'!J302)</f>
        <v>Modelos para evaluar la creación de valor en base a su capital intelectual y a su capacidad para transformarlo en capital financiero (competencias del personal en los procesos, estructura interna y externa de la empresa)</v>
      </c>
      <c r="B335" s="929"/>
      <c r="C335" s="929"/>
      <c r="D335" s="929"/>
      <c r="E335" s="597" t="str">
        <f t="shared" si="31"/>
        <v>3.1.3.1</v>
      </c>
      <c r="F335" s="200" t="str">
        <f>IF('5 a 20 Grande'!V302=TRUE,"",'5 a 20 Grande'!I302)</f>
        <v>3.1.3.1.D</v>
      </c>
    </row>
    <row r="336" spans="1:6" ht="45" customHeight="1" x14ac:dyDescent="0.25">
      <c r="A336" s="929" t="str">
        <f>IF('5 a 20 Grande'!V303=TRUE,"",'5 a 20 Grande'!J303)</f>
        <v xml:space="preserve">Comparación de la tasa de crecimiento de la empresa con la del sector </v>
      </c>
      <c r="B336" s="929"/>
      <c r="C336" s="929"/>
      <c r="D336" s="929"/>
      <c r="E336" s="597" t="str">
        <f t="shared" si="31"/>
        <v>3.1.3.1</v>
      </c>
      <c r="F336" s="200" t="str">
        <f>IF('5 a 20 Grande'!V303=TRUE,"",'5 a 20 Grande'!I303)</f>
        <v>3.1.3.1.E</v>
      </c>
    </row>
    <row r="337" spans="1:6" ht="51" customHeight="1" x14ac:dyDescent="0.25">
      <c r="A337" s="721" t="str">
        <f>IF('5 a 20 Grande'!V304=TRUE,"",'5 a 20 Grande'!J304)</f>
        <v>Revisa las actividades desarrolladas en el proceso, analiza la información generada y mediante indicadores de resultados, evalúa el nivel de cumplimiento del proceso de generación de valor económico</v>
      </c>
      <c r="B337" s="721"/>
      <c r="C337" s="721"/>
      <c r="D337" s="721"/>
      <c r="E337" s="597" t="str">
        <f t="shared" si="31"/>
        <v>3.1.3.2</v>
      </c>
      <c r="F337" s="200" t="str">
        <f>IF('5 a 20 Grande'!V304=TRUE,"",'5 a 20 Grande'!I304)</f>
        <v>3.1.3.2</v>
      </c>
    </row>
    <row r="338" spans="1:6" ht="51" customHeight="1" x14ac:dyDescent="0.25">
      <c r="A338" s="721" t="str">
        <f>IF('5 a 20 Grande'!V305=TRUE,"",'5 a 20 Grande'!J305)</f>
        <v>Su proceso de Generación de Valor Económico se encuentra automatizado a través de herramientas que le permitan:</v>
      </c>
      <c r="B338" s="721"/>
      <c r="C338" s="721"/>
      <c r="D338" s="721"/>
      <c r="E338" s="597" t="str">
        <f t="shared" ref="E338" si="37">MID(F338,1,7)</f>
        <v>3.1.4.1</v>
      </c>
      <c r="F338" s="200" t="str">
        <f>IF('5 a 20 Grande'!V305=TRUE,"",'5 a 20 Grande'!I305)</f>
        <v>3.1.4.1</v>
      </c>
    </row>
    <row r="339" spans="1:6" ht="45" customHeight="1" x14ac:dyDescent="0.25">
      <c r="A339" s="929" t="str">
        <f>IF('5 a 20 Grande'!V306=TRUE,"",'5 a 20 Grande'!J306)</f>
        <v>Establecer presupuestos para determinar el nivel de rentabilidad proyectado de las inversiones y facilitar la toma de decisiones</v>
      </c>
      <c r="B339" s="929"/>
      <c r="C339" s="929"/>
      <c r="D339" s="929"/>
      <c r="E339" s="597" t="str">
        <f t="shared" si="31"/>
        <v>3.1.4.1</v>
      </c>
      <c r="F339" s="200" t="str">
        <f>IF('5 a 20 Grande'!V306=TRUE,"",'5 a 20 Grande'!I306)</f>
        <v>3.1.4.1.C</v>
      </c>
    </row>
    <row r="340" spans="1:6" x14ac:dyDescent="0.25">
      <c r="A340" s="725" t="str">
        <f>IF('5 a 20 Grande'!V308=TRUE,"",'5 a 20 Grande'!J308)</f>
        <v>3.2 Maximización de la Rentabilidad del Proyecto de Inversión</v>
      </c>
      <c r="B340" s="725"/>
      <c r="C340" s="725"/>
      <c r="D340" s="725"/>
      <c r="E340" s="597" t="str">
        <f t="shared" si="31"/>
        <v/>
      </c>
      <c r="F340" s="200"/>
    </row>
    <row r="341" spans="1:6" ht="45" customHeight="1" x14ac:dyDescent="0.25">
      <c r="A341" s="721" t="str">
        <f>IF('5 a 20 Grande'!V313=TRUE,"",'5 a 20 Grande'!J313)</f>
        <v xml:space="preserve">Se busca maximizar la rentabilidad de los proyectos de inversión de forma práctica en función de la evaluación y de las proyecciones del empresario de TI. </v>
      </c>
      <c r="B341" s="721"/>
      <c r="C341" s="721"/>
      <c r="D341" s="721"/>
      <c r="E341" s="597" t="str">
        <f t="shared" si="31"/>
        <v>3.2.1.1</v>
      </c>
      <c r="F341" s="200" t="str">
        <f>IF('5 a 20 Grande'!V313=TRUE,"",'5 a 20 Grande'!I313)</f>
        <v>3.2.1.1</v>
      </c>
    </row>
    <row r="342" spans="1:6" ht="54.75" customHeight="1" x14ac:dyDescent="0.25">
      <c r="A342" s="929" t="str">
        <f>IF('5 a 20 Grande'!V314=TRUE,"",'5 a 20 Grande'!J314)</f>
        <v>Se consiguen las fuentes de financiamiento en función del capital disponible del empresario y de los financiamientos que logra conseguir en su entorno (préstamos, donaciones o aportaciones provenientes de familiares o amigos).</v>
      </c>
      <c r="B342" s="929"/>
      <c r="C342" s="929"/>
      <c r="D342" s="929"/>
      <c r="E342" s="597" t="str">
        <f t="shared" si="31"/>
        <v>3.2.1.2</v>
      </c>
      <c r="F342" s="200" t="str">
        <f>IF('5 a 20 Grande'!V314=TRUE,"",'5 a 20 Grande'!I314)</f>
        <v>3.2.1.2</v>
      </c>
    </row>
    <row r="343" spans="1:6" ht="54.75" customHeight="1" x14ac:dyDescent="0.25">
      <c r="A343" s="721" t="str">
        <f>IF('5 a 20 Grande'!V315=TRUE,"",'5 a 20 Grande'!J315)</f>
        <v xml:space="preserve">El proceso de Maximización de la Rentabilidad del Proyecto de Inversión está estructurado, y al realizar una inversión la empresa considera lo siguiente: </v>
      </c>
      <c r="B343" s="721"/>
      <c r="C343" s="721"/>
      <c r="D343" s="721"/>
      <c r="E343" s="597" t="str">
        <f t="shared" ref="E343" si="38">MID(F343,1,7)</f>
        <v>3.2.2.1</v>
      </c>
      <c r="F343" s="200" t="str">
        <f>IF('5 a 20 Grande'!V315=TRUE,"",'5 a 20 Grande'!I315)</f>
        <v>3.2.2.1</v>
      </c>
    </row>
    <row r="344" spans="1:6" ht="45" customHeight="1" x14ac:dyDescent="0.25">
      <c r="A344" s="929" t="str">
        <f>IF('5 a 20 Grande'!V316=TRUE,"",'5 a 20 Grande'!J316)</f>
        <v xml:space="preserve">Análisis de las características del proyecto en base a la información disponible y definición de criterios de aceptación o rechazo del proyecto </v>
      </c>
      <c r="B344" s="929"/>
      <c r="C344" s="929"/>
      <c r="D344" s="929"/>
      <c r="E344" s="597" t="str">
        <f t="shared" si="31"/>
        <v>3.2.2.1</v>
      </c>
      <c r="F344" s="200" t="str">
        <f>IF('5 a 20 Grande'!V316=TRUE,"",'5 a 20 Grande'!I316)</f>
        <v>3.2.2.1.A</v>
      </c>
    </row>
    <row r="345" spans="1:6" ht="45" customHeight="1" x14ac:dyDescent="0.25">
      <c r="A345" s="929" t="str">
        <f>IF('5 a 20 Grande'!V317=TRUE,"",'5 a 20 Grande'!J317)</f>
        <v>Análisis de la viabilidad financiera de los proyectos y acceso a fuentes de financiamiento por medio de Capital riesgo o Capital de proximidad, y préstamos bancarios a corto/mediano plazo</v>
      </c>
      <c r="B345" s="929"/>
      <c r="C345" s="929"/>
      <c r="D345" s="929"/>
      <c r="E345" s="597" t="str">
        <f t="shared" si="31"/>
        <v>3.2.2.1</v>
      </c>
      <c r="F345" s="200" t="str">
        <f>IF('5 a 20 Grande'!V317=TRUE,"",'5 a 20 Grande'!I317)</f>
        <v>3.2.2.1.B</v>
      </c>
    </row>
    <row r="346" spans="1:6" ht="45" customHeight="1" x14ac:dyDescent="0.25">
      <c r="A346" s="721" t="str">
        <f>IF('5 a 20 Grande'!V318=TRUE,"",'5 a 20 Grande'!J318)</f>
        <v>Todos éstos aspectos se encuentran formalmente documentados a través de un análisis de pre-inversión para cada proyecto</v>
      </c>
      <c r="B346" s="721"/>
      <c r="C346" s="721"/>
      <c r="D346" s="721"/>
      <c r="E346" s="597" t="str">
        <f t="shared" si="31"/>
        <v>3.2.2.2</v>
      </c>
      <c r="F346" s="200" t="str">
        <f>IF('5 a 20 Grande'!V318=TRUE,"",'5 a 20 Grande'!I318)</f>
        <v>3.2.2.2</v>
      </c>
    </row>
    <row r="347" spans="1:6" ht="68.25" customHeight="1" x14ac:dyDescent="0.25">
      <c r="A347" s="721" t="str">
        <f>IF('5 a 20 Grande'!V319=TRUE,"",'5 a 20 Grande'!J319)</f>
        <v>El proceso de Maximización de la Rentabilidad del Proyecto de Inversión está formalizado y se enfoca en la obtención del máximo valor para la empresa y para los accionistas, a través de procedimientos para la evaluación de proyectos de inversión que incluyen las siguientes etapas:</v>
      </c>
      <c r="B347" s="721"/>
      <c r="C347" s="721"/>
      <c r="D347" s="721"/>
      <c r="E347" s="597" t="str">
        <f t="shared" ref="E347" si="39">MID(F347,1,7)</f>
        <v>3.2.3.1</v>
      </c>
      <c r="F347" s="200" t="str">
        <f>IF('5 a 20 Grande'!V319=TRUE,"",'5 a 20 Grande'!I319)</f>
        <v>3.2.3.1</v>
      </c>
    </row>
    <row r="348" spans="1:6" ht="45" customHeight="1" x14ac:dyDescent="0.25">
      <c r="A348" s="812" t="str">
        <f>IF('5 a 20 Grande'!V320=TRUE,"",'5 a 20 Grande'!J320)</f>
        <v>Evaluación y selección de los proyectos de inversión, considerando las siguientes actividades:</v>
      </c>
      <c r="B348" s="812"/>
      <c r="C348" s="812"/>
      <c r="D348" s="812"/>
      <c r="E348" s="597"/>
      <c r="F348" s="200">
        <f>IF('5 a 20 Grande'!V320=TRUE,"",'5 a 20 Grande'!I320)</f>
        <v>0</v>
      </c>
    </row>
    <row r="349" spans="1:6" ht="45" customHeight="1" x14ac:dyDescent="0.25">
      <c r="A349" s="929" t="str">
        <f>IF('5 a 20 Grande'!V321=TRUE,"",'5 a 20 Grande'!J321)</f>
        <v xml:space="preserve">Elaboración del flujo de caja (flujo de fondos del proyecto sin y con financiamiento)
</v>
      </c>
      <c r="B349" s="929"/>
      <c r="C349" s="929"/>
      <c r="D349" s="929"/>
      <c r="E349" s="597" t="str">
        <f t="shared" si="31"/>
        <v>3.2.3.1</v>
      </c>
      <c r="F349" s="200" t="str">
        <f>IF('5 a 20 Grande'!V321=TRUE,"",'5 a 20 Grande'!I321)</f>
        <v>3.2.3.1.A</v>
      </c>
    </row>
    <row r="350" spans="1:6" ht="69.75" customHeight="1" x14ac:dyDescent="0.25">
      <c r="A350" s="929" t="str">
        <f>IF('5 a 20 Grande'!V322=TRUE,"",'5 a 20 Grande'!J322)</f>
        <v>Análisis de financiamientos disponibles, de razones financieras (apalancamiento financiero, capacidad de endeudamiento, etc.) y medición del riesgo (cálculo de la probabilidad de incumplimiento, la estimación del nivel de exposición al riesgo y de severidad de la pérdida potencial para la empresa)</v>
      </c>
      <c r="B350" s="929"/>
      <c r="C350" s="929"/>
      <c r="D350" s="929"/>
      <c r="E350" s="597" t="str">
        <f t="shared" si="31"/>
        <v>3.2.3.1</v>
      </c>
      <c r="F350" s="200" t="str">
        <f>IF('5 a 20 Grande'!V322=TRUE,"",'5 a 20 Grande'!I322)</f>
        <v>3.2.3.1.B</v>
      </c>
    </row>
    <row r="351" spans="1:6" ht="45" customHeight="1" x14ac:dyDescent="0.25">
      <c r="A351" s="929" t="str">
        <f>IF('5 a 20 Grande'!V323=TRUE,"",'5 a 20 Grande'!J323)</f>
        <v>Evaluación de la viabilidad del proyecto (coherencia, operabilidad del proyecto y cumplimiento con los objetivos)</v>
      </c>
      <c r="B351" s="929"/>
      <c r="C351" s="929"/>
      <c r="D351" s="929"/>
      <c r="E351" s="597" t="str">
        <f t="shared" si="31"/>
        <v>3.2.3.1</v>
      </c>
      <c r="F351" s="200" t="str">
        <f>IF('5 a 20 Grande'!V323=TRUE,"",'5 a 20 Grande'!I323)</f>
        <v>3.2.3.1.C</v>
      </c>
    </row>
    <row r="352" spans="1:6" ht="58.5" customHeight="1" x14ac:dyDescent="0.25">
      <c r="A352" s="929" t="str">
        <f>IF('5 a 20 Grande'!V324=TRUE,"",'5 a 20 Grande'!J324)</f>
        <v xml:space="preserve">Preparación de los requerimientos de instituciones financieras e inversionistas, como las garantías o los covenants financieros, que obligan a la empresa a cumplir niveles de rendimiento o de equilibrio financiero determinados </v>
      </c>
      <c r="B352" s="929"/>
      <c r="C352" s="929"/>
      <c r="D352" s="929"/>
      <c r="E352" s="597" t="str">
        <f t="shared" si="31"/>
        <v>3.2.3.1</v>
      </c>
      <c r="F352" s="200" t="str">
        <f>IF('5 a 20 Grande'!V324=TRUE,"",'5 a 20 Grande'!I324)</f>
        <v>3.2.3.1.D</v>
      </c>
    </row>
    <row r="353" spans="1:6" ht="57.75" customHeight="1" x14ac:dyDescent="0.25">
      <c r="A353" s="721" t="str">
        <f>IF('5 a 20 Grande'!V325=TRUE,"",'5 a 20 Grande'!J325)</f>
        <v>Revisa las actividades desarrolladas en el proceso, analiza la información generada y mediante indicadores de resultados, evalúa el nivel de cumplimiento del proceso para maximizar la rentabilidad de sus proyectos de inversión</v>
      </c>
      <c r="B353" s="721"/>
      <c r="C353" s="721"/>
      <c r="D353" s="721"/>
      <c r="E353" s="597" t="str">
        <f t="shared" si="31"/>
        <v>3.2.3.2</v>
      </c>
      <c r="F353" s="200" t="str">
        <f>IF('5 a 20 Grande'!V325=TRUE,"",'5 a 20 Grande'!I325)</f>
        <v>3.2.3.2</v>
      </c>
    </row>
    <row r="354" spans="1:6" ht="23.25" customHeight="1" x14ac:dyDescent="0.25">
      <c r="A354" s="723" t="s">
        <v>1127</v>
      </c>
      <c r="B354" s="723"/>
      <c r="C354" s="723"/>
      <c r="D354" s="723"/>
      <c r="E354" s="595" t="s">
        <v>1134</v>
      </c>
      <c r="F354" s="200"/>
    </row>
    <row r="355" spans="1:6" ht="15" customHeight="1" x14ac:dyDescent="0.25">
      <c r="A355" s="729" t="str">
        <f>IF('5 a 20 Grande'!V332=TRUE,"",'5 a 20 Grande'!J332)</f>
        <v>1.1 Administración de proyectos de TI</v>
      </c>
      <c r="B355" s="729"/>
      <c r="C355" s="729"/>
      <c r="D355" s="729"/>
      <c r="E355" s="597" t="str">
        <f t="shared" ref="E355:E402" si="40">MID(F355,1,7)</f>
        <v/>
      </c>
      <c r="F355" s="200"/>
    </row>
    <row r="356" spans="1:6" ht="39.75" customHeight="1" x14ac:dyDescent="0.25">
      <c r="A356" s="721" t="str">
        <f>IF('5 a 20 Grande'!V337=TRUE,"",'5 a 20 Grande'!J337)</f>
        <v>Existe un proceso de Administración de Proyectos de TI, el cual se administra de forma práctica y en donde el empresario se basa en su experiencia para:</v>
      </c>
      <c r="B356" s="721"/>
      <c r="C356" s="721"/>
      <c r="D356" s="721"/>
      <c r="E356" s="597" t="str">
        <f t="shared" ref="E356" si="41">MID(F356,1,7)</f>
        <v>1.1.1</v>
      </c>
      <c r="F356" s="200" t="str">
        <f>IF('5 a 20 Grande'!V337=TRUE,"",'5 a 20 Grande'!I337)</f>
        <v>1.1.1</v>
      </c>
    </row>
    <row r="357" spans="1:6" ht="45" customHeight="1" x14ac:dyDescent="0.25">
      <c r="A357" s="929" t="str">
        <f>IF('5 a 20 Grande'!V338=TRUE,"",'5 a 20 Grande'!J338)</f>
        <v>Crear proyectos y gestionarlos con procesos aceptados y prácticos</v>
      </c>
      <c r="B357" s="929"/>
      <c r="C357" s="929"/>
      <c r="D357" s="929"/>
      <c r="E357" s="597" t="str">
        <f t="shared" si="40"/>
        <v>1.1.1.A</v>
      </c>
      <c r="F357" s="200" t="str">
        <f>IF('5 a 20 Grande'!V338=TRUE,"",'5 a 20 Grande'!I338)</f>
        <v>1.1.1.A</v>
      </c>
    </row>
    <row r="358" spans="1:6" ht="45" customHeight="1" x14ac:dyDescent="0.25">
      <c r="A358" s="929" t="str">
        <f>IF('5 a 20 Grande'!V339=TRUE,"",'5 a 20 Grande'!J339)</f>
        <v>Generar documentación sobre los proyectos de TI sin que exista un modelo o metodología estándar y formal para ello</v>
      </c>
      <c r="B358" s="929"/>
      <c r="C358" s="929"/>
      <c r="D358" s="929"/>
      <c r="E358" s="597" t="str">
        <f t="shared" si="40"/>
        <v>1.1.1.B</v>
      </c>
      <c r="F358" s="200" t="str">
        <f>IF('5 a 20 Grande'!V339=TRUE,"",'5 a 20 Grande'!I339)</f>
        <v>1.1.1.B</v>
      </c>
    </row>
    <row r="359" spans="1:6" ht="45" customHeight="1" x14ac:dyDescent="0.25">
      <c r="A359" s="721" t="str">
        <f>IF('5 a 20 Grande'!V340=TRUE,"",'5 a 20 Grande'!J340)</f>
        <v>El proceso de Administración de Proyectos de TI está estandarizado y estructurado, de tal forma que existen elementos que permiten a la empresa:</v>
      </c>
      <c r="B359" s="721"/>
      <c r="C359" s="721"/>
      <c r="D359" s="721"/>
      <c r="E359" s="597" t="str">
        <f t="shared" ref="E359" si="42">MID(F359,1,7)</f>
        <v>1.1.2.1</v>
      </c>
      <c r="F359" s="200" t="str">
        <f>IF('5 a 20 Grande'!V340=TRUE,"",'5 a 20 Grande'!I340)</f>
        <v>1.1.2.1</v>
      </c>
    </row>
    <row r="360" spans="1:6" ht="61.5" customHeight="1" x14ac:dyDescent="0.25">
      <c r="A360" s="929" t="str">
        <f>IF('5 a 20 Grande'!V341=TRUE,"",'5 a 20 Grande'!J341)</f>
        <v>Contar con un marco de trabajo que define la estructura, los procedimientos, las técnicas, así como las funciones y responsabilidades de los miembros del proyecto para asegurar que los recursos se alineen al presupuesto establecido</v>
      </c>
      <c r="B360" s="929"/>
      <c r="C360" s="929"/>
      <c r="D360" s="929"/>
      <c r="E360" s="597" t="str">
        <f t="shared" si="40"/>
        <v>1.1.2.1</v>
      </c>
      <c r="F360" s="200" t="str">
        <f>IF('5 a 20 Grande'!V341=TRUE,"",'5 a 20 Grande'!I341)</f>
        <v>1.1.2.1.A</v>
      </c>
    </row>
    <row r="361" spans="1:6" ht="54" customHeight="1" x14ac:dyDescent="0.25">
      <c r="A361" s="929" t="str">
        <f>IF('5 a 20 Grande'!V342=TRUE,"",'5 a 20 Grande'!J342)</f>
        <v xml:space="preserve">Organizar la función de gestión de proyectos de TI a través de líderes de proyectos y de equipos funcionales claramente definidos y establecidos, bajo la supervisión de la gerencia </v>
      </c>
      <c r="B361" s="929"/>
      <c r="C361" s="929"/>
      <c r="D361" s="929"/>
      <c r="E361" s="597" t="str">
        <f t="shared" si="40"/>
        <v>1.1.2.1</v>
      </c>
      <c r="F361" s="200" t="str">
        <f>IF('5 a 20 Grande'!V342=TRUE,"",'5 a 20 Grande'!I342)</f>
        <v>1.1.2.1.B</v>
      </c>
    </row>
    <row r="362" spans="1:6" ht="45" customHeight="1" x14ac:dyDescent="0.25">
      <c r="A362" s="929" t="str">
        <f>IF('5 a 20 Grande'!V343=TRUE,"",'5 a 20 Grande'!J343)</f>
        <v xml:space="preserve">Realizar un seguimiento de los proyectos en cuanto a su cronograma, costo y desempeño técnico por medio de indicadores básicos  </v>
      </c>
      <c r="B362" s="929"/>
      <c r="C362" s="929"/>
      <c r="D362" s="929"/>
      <c r="E362" s="597" t="str">
        <f t="shared" si="40"/>
        <v>1.1.2.1</v>
      </c>
      <c r="F362" s="200" t="str">
        <f>IF('5 a 20 Grande'!V343=TRUE,"",'5 a 20 Grande'!I343)</f>
        <v>1.1.2.1.C</v>
      </c>
    </row>
    <row r="363" spans="1:6" ht="45" customHeight="1" x14ac:dyDescent="0.25">
      <c r="A363" s="721" t="str">
        <f>IF('5 a 20 Grande'!V344=TRUE,"",'5 a 20 Grande'!J344)</f>
        <v>Todos éstos aspectos se encuentran formalmente documentados a través de:</v>
      </c>
      <c r="B363" s="721"/>
      <c r="C363" s="721"/>
      <c r="D363" s="721"/>
      <c r="E363" s="597" t="str">
        <f t="shared" ref="E363" si="43">MID(F363,1,7)</f>
        <v>1.1.2.2</v>
      </c>
      <c r="F363" s="200" t="str">
        <f>IF('5 a 20 Grande'!V344=TRUE,"",'5 a 20 Grande'!I344)</f>
        <v>1.1.2.2</v>
      </c>
    </row>
    <row r="364" spans="1:6" ht="57.75" customHeight="1" x14ac:dyDescent="0.25">
      <c r="A364" s="929" t="str">
        <f>IF('5 a 20 Grande'!V345=TRUE,"",'5 a 20 Grande'!J345)</f>
        <v>Un expediente del proyecto que permita una adecuada evaluación planeación de recursos y actividades en la fase de preparación y arranque, y seguimiento al proyecto en la fase de ejecución del y cierre del mismo</v>
      </c>
      <c r="B364" s="929"/>
      <c r="C364" s="929"/>
      <c r="D364" s="929"/>
      <c r="E364" s="597" t="str">
        <f t="shared" si="40"/>
        <v>1.1.2.2</v>
      </c>
      <c r="F364" s="200" t="str">
        <f>IF('5 a 20 Grande'!V345=TRUE,"",'5 a 20 Grande'!I345)</f>
        <v>1.1.2.2.A</v>
      </c>
    </row>
    <row r="365" spans="1:6" ht="105.75" customHeight="1" x14ac:dyDescent="0.25">
      <c r="A365" s="721" t="str">
        <f>IF('5 a 20 Grande'!V346=TRUE,"",'5 a 20 Grande'!J346)</f>
        <v xml:space="preserve">Se administran varios proyectos simultáneamente por medio del área de Gestión de Proyectos, encargada de centralizar, coordinar la administración de los proyectos y generar valor a través de la ejecución exitosa y eficiente de los proyectos.
Además, la empresa desarrolla estrategias y utiliza modelos y metodologías que le permiten potenciar la eficiencia de sus proyectos de TI a través de la ejecución de los siguientes elementos:
</v>
      </c>
      <c r="B365" s="721"/>
      <c r="C365" s="721"/>
      <c r="D365" s="721"/>
      <c r="E365" s="597" t="str">
        <f t="shared" ref="E365" si="44">MID(F365,1,7)</f>
        <v>1.1.3.1</v>
      </c>
      <c r="F365" s="200" t="str">
        <f>IF('5 a 20 Grande'!V346=TRUE,"",'5 a 20 Grande'!I346)</f>
        <v>1.1.3.1</v>
      </c>
    </row>
    <row r="366" spans="1:6" ht="45" customHeight="1" x14ac:dyDescent="0.25">
      <c r="A366" s="929" t="str">
        <f>IF('5 a 20 Grande'!V347=TRUE,"",'5 a 20 Grande'!J347)</f>
        <v>Gestión de la integración del proyecto, comprende la organización de las actividades del proyecto, el análisis, registro de resultados y gestión del cierre del proyecto</v>
      </c>
      <c r="B366" s="929"/>
      <c r="C366" s="929"/>
      <c r="D366" s="929"/>
      <c r="E366" s="597" t="str">
        <f t="shared" si="40"/>
        <v>1.1.3.1</v>
      </c>
      <c r="F366" s="200" t="str">
        <f>IF('5 a 20 Grande'!V347=TRUE,"",'5 a 20 Grande'!I347)</f>
        <v>1.1.3.1.A</v>
      </c>
    </row>
    <row r="367" spans="1:6" ht="45" customHeight="1" x14ac:dyDescent="0.25">
      <c r="A367" s="929" t="str">
        <f>IF('5 a 20 Grande'!V348=TRUE,"",'5 a 20 Grande'!J348)</f>
        <v>Gestión del alcance del proyecto, comprende los procesos que se llevan a cabo con la finalidad de determinar claramente cuál es el trabajo que debe desarrollarse para cumplir con los requerimientos establecidos</v>
      </c>
      <c r="B367" s="929"/>
      <c r="C367" s="929"/>
      <c r="D367" s="929"/>
      <c r="E367" s="597" t="str">
        <f t="shared" si="40"/>
        <v>1.1.3.1</v>
      </c>
      <c r="F367" s="200" t="str">
        <f>IF('5 a 20 Grande'!V348=TRUE,"",'5 a 20 Grande'!I348)</f>
        <v>1.1.3.1.B</v>
      </c>
    </row>
    <row r="368" spans="1:6" ht="45" customHeight="1" x14ac:dyDescent="0.25">
      <c r="A368" s="929" t="str">
        <f>IF('5 a 20 Grande'!V349=TRUE,"",'5 a 20 Grande'!J349)</f>
        <v>Gestión del tiempo del proyecto, comprende de las actividades requeridas para planear el desarrollo del proyecto y asegurar que se entregue en el plazo establecido</v>
      </c>
      <c r="B368" s="929"/>
      <c r="C368" s="929"/>
      <c r="D368" s="929"/>
      <c r="E368" s="597" t="str">
        <f t="shared" si="40"/>
        <v>1.1.3.1</v>
      </c>
      <c r="F368" s="200" t="str">
        <f>IF('5 a 20 Grande'!V349=TRUE,"",'5 a 20 Grande'!I349)</f>
        <v>1.1.3.1.C</v>
      </c>
    </row>
    <row r="369" spans="1:6" ht="45" customHeight="1" x14ac:dyDescent="0.25">
      <c r="A369" s="929" t="str">
        <f>IF('5 a 20 Grande'!V350=TRUE,"",'5 a 20 Grande'!J350)</f>
        <v>Gestión de los costos del proyecto, comprende los elementos requeridos para poder establecer el presupuesto y asegurar que el proyecto se desarrolle dentro del mismo</v>
      </c>
      <c r="B369" s="929"/>
      <c r="C369" s="929"/>
      <c r="D369" s="929"/>
      <c r="E369" s="597" t="str">
        <f t="shared" si="40"/>
        <v>1.1.3.1</v>
      </c>
      <c r="F369" s="200" t="str">
        <f>IF('5 a 20 Grande'!V350=TRUE,"",'5 a 20 Grande'!I350)</f>
        <v>1.1.3.1.D</v>
      </c>
    </row>
    <row r="370" spans="1:6" ht="79.5" customHeight="1" x14ac:dyDescent="0.25">
      <c r="A370" s="929" t="str">
        <f>IF('5 a 20 Grande'!V351=TRUE,"",'5 a 20 Grande'!J351)</f>
        <v xml:space="preserve">Gestión de la calidad del proyecto, describe los procesos necesarios para asegurar que el proyecto cumpla con los objetivos por los cuales ha sido emprendido. La adecuada gestión de la calidad permite satisfacer las necesidades del cliente y desarrollar un producto/servicio que cumple con los requerimientos establecidos, a través de procesos y recursos humanos eficientes </v>
      </c>
      <c r="B370" s="929"/>
      <c r="C370" s="929"/>
      <c r="D370" s="929"/>
      <c r="E370" s="597" t="str">
        <f t="shared" si="40"/>
        <v>1.1.3.1</v>
      </c>
      <c r="F370" s="200" t="str">
        <f>IF('5 a 20 Grande'!V351=TRUE,"",'5 a 20 Grande'!I351)</f>
        <v>1.1.3.1.E</v>
      </c>
    </row>
    <row r="371" spans="1:6" ht="61.5" customHeight="1" x14ac:dyDescent="0.25">
      <c r="A371" s="929" t="str">
        <f>IF('5 a 20 Grande'!V352=TRUE,"",'5 a 20 Grande'!J352)</f>
        <v>Gestión de los riesgos del proyecto, se describen los elementos que permiten identificar los acontecimientos importantes, así como determinar, evaluar y mitigar los factores de riesgo en cada etapa del ciclo de vida del proyecto</v>
      </c>
      <c r="B371" s="929"/>
      <c r="C371" s="929"/>
      <c r="D371" s="929"/>
      <c r="E371" s="597" t="str">
        <f t="shared" si="40"/>
        <v>1.1.3.1</v>
      </c>
      <c r="F371" s="200" t="str">
        <f>IF('5 a 20 Grande'!V352=TRUE,"",'5 a 20 Grande'!I352)</f>
        <v>1.1.3.1.F</v>
      </c>
    </row>
    <row r="372" spans="1:6" ht="58.5" customHeight="1" x14ac:dyDescent="0.25">
      <c r="A372" s="929" t="str">
        <f>IF('5 a 20 Grande'!V353=TRUE,"",'5 a 20 Grande'!J353)</f>
        <v>Gestión de los recursos humanos del proyecto, a través de éste se detectan los conocimientos y habilidades necesarios  para la ejecución del proyecto. Se planean los recursos y se asignan responsabilidades, buscando asegurar la máxima eficiencia</v>
      </c>
      <c r="B372" s="929"/>
      <c r="C372" s="929"/>
      <c r="D372" s="929"/>
      <c r="E372" s="597" t="str">
        <f t="shared" si="40"/>
        <v>1.1.3.1</v>
      </c>
      <c r="F372" s="200" t="str">
        <f>IF('5 a 20 Grande'!V353=TRUE,"",'5 a 20 Grande'!I353)</f>
        <v>1.1.3.1.G</v>
      </c>
    </row>
    <row r="373" spans="1:6" ht="45" customHeight="1" x14ac:dyDescent="0.25">
      <c r="A373" s="929" t="str">
        <f>IF('5 a 20 Grande'!V354=TRUE,"",'5 a 20 Grande'!J354)</f>
        <v>Gestión del proceso de información del proyecto, a través de ésta se busca controlar la recopilación, organización, transmisión y uso de los datos del proyecto para la toma de decisiones</v>
      </c>
      <c r="B373" s="929"/>
      <c r="C373" s="929"/>
      <c r="D373" s="929"/>
      <c r="E373" s="597" t="str">
        <f t="shared" si="40"/>
        <v>1.1.3.1</v>
      </c>
      <c r="F373" s="200" t="str">
        <f>IF('5 a 20 Grande'!V354=TRUE,"",'5 a 20 Grande'!I354)</f>
        <v>1.1.3.1.H</v>
      </c>
    </row>
    <row r="374" spans="1:6" ht="45" customHeight="1" x14ac:dyDescent="0.25">
      <c r="A374" s="929" t="str">
        <f>IF('5 a 20 Grande'!V355=TRUE,"",'5 a 20 Grande'!J355)</f>
        <v>Gestión de proveedores y de contratos, ésta se enfoca en adquirir productos/servicios adecuados y de calidad</v>
      </c>
      <c r="B374" s="929"/>
      <c r="C374" s="929"/>
      <c r="D374" s="929"/>
      <c r="E374" s="597" t="str">
        <f t="shared" si="40"/>
        <v>1.1.3.1</v>
      </c>
      <c r="F374" s="200" t="str">
        <f>IF('5 a 20 Grande'!V355=TRUE,"",'5 a 20 Grande'!I355)</f>
        <v>1.1.3.1.I</v>
      </c>
    </row>
    <row r="375" spans="1:6" ht="45" customHeight="1" x14ac:dyDescent="0.25">
      <c r="A375" s="721" t="str">
        <f>IF('5 a 20 Grande'!V356=TRUE,"",'5 a 20 Grande'!J356)</f>
        <v>La empresa cuenta con una Oficina de Gestión de Proyectos de TI (PMO) o contrata sus servicios de forma externa.</v>
      </c>
      <c r="B375" s="721"/>
      <c r="C375" s="721"/>
      <c r="D375" s="721"/>
      <c r="E375" s="597" t="str">
        <f t="shared" si="40"/>
        <v>1.1.3.2</v>
      </c>
      <c r="F375" s="200" t="str">
        <f>IF('5 a 20 Grande'!V356=TRUE,"",'5 a 20 Grande'!I356)</f>
        <v>1.1.3.2</v>
      </c>
    </row>
    <row r="376" spans="1:6" ht="45" customHeight="1" x14ac:dyDescent="0.25">
      <c r="A376" s="721" t="str">
        <f>IF('5 a 20 Grande'!V357=TRUE,"",'5 a 20 Grande'!J357)</f>
        <v xml:space="preserve">Revisa las actividades desarrolladas en el proceso, analiza la información generada y mediante indicadores de resultados, evalúa el nivel de cumplimiento del proceso  </v>
      </c>
      <c r="B376" s="721"/>
      <c r="C376" s="721"/>
      <c r="D376" s="721"/>
      <c r="E376" s="597" t="str">
        <f t="shared" si="40"/>
        <v>1.1.3.3</v>
      </c>
      <c r="F376" s="200" t="str">
        <f>IF('5 a 20 Grande'!V357=TRUE,"",'5 a 20 Grande'!I357)</f>
        <v>1.1.3.3</v>
      </c>
    </row>
    <row r="377" spans="1:6" ht="53.25" customHeight="1" x14ac:dyDescent="0.25">
      <c r="A377" s="721" t="str">
        <f>IF('5 a 20 Grande'!V358=TRUE,"",'5 a 20 Grande'!J358)</f>
        <v>La empresa optimiza sus prácticas de Administración de Proyectos de TI por medio de su integración completa dentro de la organización, y cuenta con las herramientas adecuadas para poder administrar un Portafolio de Proyectos de TI. Estas herramientas le permiten:</v>
      </c>
      <c r="B377" s="721"/>
      <c r="C377" s="721"/>
      <c r="D377" s="721"/>
      <c r="E377" s="597" t="str">
        <f t="shared" ref="E377" si="45">MID(F377,1,7)</f>
        <v>1.1.4.1</v>
      </c>
      <c r="F377" s="200" t="str">
        <f>IF('5 a 20 Grande'!V358=TRUE,"",'5 a 20 Grande'!I358)</f>
        <v>1.1.4.1</v>
      </c>
    </row>
    <row r="378" spans="1:6" ht="45" customHeight="1" x14ac:dyDescent="0.25">
      <c r="A378" s="812" t="str">
        <f>IF('5 a 20 Grande'!V359=TRUE,"",'5 a 20 Grande'!J359)</f>
        <v>Optimizar la gestión de los proyectos a través de lo siguiente:</v>
      </c>
      <c r="B378" s="812"/>
      <c r="C378" s="812"/>
      <c r="D378" s="812"/>
      <c r="E378" s="597"/>
      <c r="F378" s="200">
        <f>IF('5 a 20 Grande'!V359=TRUE,"",'5 a 20 Grande'!I359)</f>
        <v>0</v>
      </c>
    </row>
    <row r="379" spans="1:6" ht="45" customHeight="1" x14ac:dyDescent="0.25">
      <c r="A379" s="929" t="str">
        <f>IF('5 a 20 Grande'!V360=TRUE,"",'5 a 20 Grande'!J360)</f>
        <v>Implementación de técnicas específicas y controles sólidos que permitan efectuar una mejora continua en la liberación de proyectos y estandarizar los casos de éxito</v>
      </c>
      <c r="B379" s="929"/>
      <c r="C379" s="929"/>
      <c r="D379" s="929"/>
      <c r="E379" s="597" t="str">
        <f t="shared" si="40"/>
        <v>1.1.4.A</v>
      </c>
      <c r="F379" s="200" t="str">
        <f>IF('5 a 20 Grande'!V360=TRUE,"",'5 a 20 Grande'!I360)</f>
        <v>1.1.4.A</v>
      </c>
    </row>
    <row r="380" spans="1:6" ht="45" customHeight="1" x14ac:dyDescent="0.25">
      <c r="A380" s="812" t="str">
        <f>IF('5 a 20 Grande'!V361=TRUE,"",'5 a 20 Grande'!J361)</f>
        <v>Planear y Controlar los proyectos por medio de lo siguiente:</v>
      </c>
      <c r="B380" s="812"/>
      <c r="C380" s="812"/>
      <c r="D380" s="812"/>
      <c r="E380" s="597"/>
      <c r="F380" s="200">
        <f>IF('5 a 20 Grande'!V361=TRUE,"",'5 a 20 Grande'!I361)</f>
        <v>0</v>
      </c>
    </row>
    <row r="381" spans="1:6" ht="52.5" customHeight="1" x14ac:dyDescent="0.25">
      <c r="A381" s="929" t="str">
        <f>IF('5 a 20 Grande'!V362=TRUE,"",'5 a 20 Grande'!J362)</f>
        <v>Medición de las variables relativas al proyecto y elaboración de informes de gestión para monitorear la calidad, el riesgo, el costo, el rendimiento, el tiempo y el alcance de dicho proyecto</v>
      </c>
      <c r="B381" s="929"/>
      <c r="C381" s="929"/>
      <c r="D381" s="929"/>
      <c r="E381" s="597" t="str">
        <f t="shared" si="40"/>
        <v>1.1.4.D</v>
      </c>
      <c r="F381" s="200" t="str">
        <f>IF('5 a 20 Grande'!V362=TRUE,"",'5 a 20 Grande'!I362)</f>
        <v>1.1.4.D</v>
      </c>
    </row>
    <row r="382" spans="1:6" x14ac:dyDescent="0.25">
      <c r="A382" s="729" t="str">
        <f>IF('5 a 20 Grande'!V364=TRUE,"",'5 a 20 Grande'!J364)</f>
        <v>1.2 Ingeniería y desarrollo de soluciones tecnológicas</v>
      </c>
      <c r="B382" s="729"/>
      <c r="C382" s="729"/>
      <c r="D382" s="729"/>
      <c r="E382" s="597" t="str">
        <f t="shared" si="40"/>
        <v/>
      </c>
      <c r="F382" s="200"/>
    </row>
    <row r="383" spans="1:6" ht="45" customHeight="1" x14ac:dyDescent="0.25">
      <c r="A383" s="721" t="str">
        <f>IF('5 a 20 Grande'!V369=TRUE,"",'5 a 20 Grande'!J369)</f>
        <v>La empresa de TI identifica y evalúa las soluciones tecnológicas que requiere de una forma práctica</v>
      </c>
      <c r="B383" s="721"/>
      <c r="C383" s="721"/>
      <c r="D383" s="721"/>
      <c r="E383" s="597" t="str">
        <f t="shared" si="40"/>
        <v>1.2.1</v>
      </c>
      <c r="F383" s="200" t="str">
        <f>IF('5 a 20 Grande'!V369=TRUE,"",'5 a 20 Grande'!I369)</f>
        <v>1.2.1</v>
      </c>
    </row>
    <row r="384" spans="1:6" ht="60.75" customHeight="1" x14ac:dyDescent="0.25">
      <c r="A384" s="721" t="str">
        <f>IF('5 a 20 Grande'!V370=TRUE,"",'5 a 20 Grande'!J370)</f>
        <v>La empresa de TI evalúa y selecciona las soluciones tecnológicas que requiere para prestar sus servicios considerando los requerimientos internos, la tecnología disponible, la viabilidad económica y evaluaciones de riesgos.</v>
      </c>
      <c r="B384" s="721"/>
      <c r="C384" s="721"/>
      <c r="D384" s="721"/>
      <c r="E384" s="597" t="str">
        <f t="shared" si="40"/>
        <v>1.2.2.1</v>
      </c>
      <c r="F384" s="200" t="str">
        <f>IF('5 a 20 Grande'!V370=TRUE,"",'5 a 20 Grande'!I370)</f>
        <v>1.2.2.1</v>
      </c>
    </row>
    <row r="385" spans="1:6" ht="67.5" customHeight="1" x14ac:dyDescent="0.25">
      <c r="A385" s="721" t="str">
        <f>IF('5 a 20 Grande'!V371=TRUE,"",'5 a 20 Grande'!J371)</f>
        <v xml:space="preserve">Para desarrollar, adquirir, y mantener los componentes que integran sus soluciones tecnológicas, la empresa se basa una metodología detallada,  sigue un proceso de gestión de cambios,  establece ambientes para desarrollo, prueba y producción , e incorpora elementos que garanticen la seguridad de la información </v>
      </c>
      <c r="B385" s="721"/>
      <c r="C385" s="721"/>
      <c r="D385" s="721"/>
      <c r="E385" s="597" t="str">
        <f t="shared" si="40"/>
        <v>1.2.2.2</v>
      </c>
      <c r="F385" s="200" t="str">
        <f>IF('5 a 20 Grande'!V371=TRUE,"",'5 a 20 Grande'!I371)</f>
        <v>1.2.2.2</v>
      </c>
    </row>
    <row r="386" spans="1:6" ht="67.5" customHeight="1" x14ac:dyDescent="0.25">
      <c r="A386" s="721" t="str">
        <f>IF('5 a 20 Grande'!V372=TRUE,"",'5 a 20 Grande'!J372)</f>
        <v xml:space="preserve">Para la  identificación, el desarrollo, adquisición y mantenimiento de los componentes tecnológicos, se desarrollan documentos que proporcionan evidencia de las actividades llevadas a cabo o los resultados obtenidos en el proceso, como son: </v>
      </c>
      <c r="B386" s="721"/>
      <c r="C386" s="721"/>
      <c r="D386" s="721"/>
      <c r="E386" s="597" t="str">
        <f t="shared" ref="E386" si="46">MID(F386,1,7)</f>
        <v>1.2.3.1</v>
      </c>
      <c r="F386" s="200" t="str">
        <f>IF('5 a 20 Grande'!V372=TRUE,"",'5 a 20 Grande'!I372)</f>
        <v>1.2.3.1</v>
      </c>
    </row>
    <row r="387" spans="1:6" ht="55.5" customHeight="1" x14ac:dyDescent="0.25">
      <c r="A387" s="929" t="str">
        <f>IF('5 a 20 Grande'!V373=TRUE,"",'5 a 20 Grande'!J373)</f>
        <v xml:space="preserve">Para la identificación de las soluciones tecnológicas : La definición de requerimientos, un estudio de viabilidad, un plan de alto nivel de adquisiciones /desarrollo, un reporte de  análisis de riesgos y firmas de aprobación. </v>
      </c>
      <c r="B387" s="929"/>
      <c r="C387" s="929"/>
      <c r="D387" s="929"/>
      <c r="E387" s="597" t="str">
        <f t="shared" si="40"/>
        <v>1.2.3.1</v>
      </c>
      <c r="F387" s="200" t="str">
        <f>IF('5 a 20 Grande'!V373=TRUE,"",'5 a 20 Grande'!I373)</f>
        <v>1.2.3.1.A</v>
      </c>
    </row>
    <row r="388" spans="1:6" ht="82.5" customHeight="1" x14ac:dyDescent="0.25">
      <c r="A388" s="929" t="str">
        <f>IF('5 a 20 Grande'!V374=TRUE,"",'5 a 20 Grande'!J374)</f>
        <v>Para el desarrollo, adquisición y mantenimiento de las soluciones tecnológicas: especificaciones de diseño de alto nivel, Especificaciones de diseño detalladas, Plan de adquisiciones, Plan de aseguramiento de calidad (QA), Plan de pruebas, registro de resultados de pruebas y de peticiones de cambio, plan de mantenimiento, catálogo de servicios.</v>
      </c>
      <c r="B388" s="929"/>
      <c r="C388" s="929"/>
      <c r="D388" s="929"/>
      <c r="E388" s="597" t="str">
        <f t="shared" si="40"/>
        <v>1.2.3.1</v>
      </c>
      <c r="F388" s="200" t="str">
        <f>IF('5 a 20 Grande'!V374=TRUE,"",'5 a 20 Grande'!I374)</f>
        <v>1.2.3.1.B</v>
      </c>
    </row>
    <row r="389" spans="1:6" ht="45" customHeight="1" x14ac:dyDescent="0.25">
      <c r="A389" s="721" t="str">
        <f>IF('5 a 20 Grande'!V375=TRUE,"",'5 a 20 Grande'!J375)</f>
        <v>Revisa las actividades desarrolladas en el proceso, analiza la información generada y mediante indicadores de eficacia, evalúa el nivel de cumplimiento del proceso.</v>
      </c>
      <c r="B389" s="721"/>
      <c r="C389" s="721"/>
      <c r="D389" s="721"/>
      <c r="E389" s="597" t="str">
        <f t="shared" si="40"/>
        <v>1.2.3.2</v>
      </c>
      <c r="F389" s="200" t="str">
        <f>IF('5 a 20 Grande'!V375=TRUE,"",'5 a 20 Grande'!I375)</f>
        <v>1.2.3.2</v>
      </c>
    </row>
    <row r="390" spans="1:6" ht="45" customHeight="1" x14ac:dyDescent="0.25">
      <c r="A390" s="721" t="str">
        <f>IF('5 a 20 Grande'!V376=TRUE,"",'5 a 20 Grande'!J376)</f>
        <v>Conoce la efectividad del proceso  ya que cuenta con indicadores de desempeño que en conjunto muestran lo siguiente:</v>
      </c>
      <c r="B390" s="721"/>
      <c r="C390" s="721"/>
      <c r="D390" s="721"/>
      <c r="E390" s="597" t="str">
        <f t="shared" ref="E390" si="47">MID(F390,1,7)</f>
        <v>1.2.4.2</v>
      </c>
      <c r="F390" s="200" t="str">
        <f>IF('5 a 20 Grande'!V376=TRUE,"",'5 a 20 Grande'!I376)</f>
        <v>1.2.4.2</v>
      </c>
    </row>
    <row r="391" spans="1:6" ht="45" customHeight="1" x14ac:dyDescent="0.25">
      <c r="A391" s="929" t="str">
        <f>IF('5 a 20 Grande'!V377=TRUE,"",'5 a 20 Grande'!J377)</f>
        <v>La implementación de las soluciones de TI se realiza con un enfoque preventivo, en línea con la estrategia y los objetivos de negocio</v>
      </c>
      <c r="B391" s="929"/>
      <c r="C391" s="929"/>
      <c r="D391" s="929"/>
      <c r="E391" s="597" t="str">
        <f t="shared" si="40"/>
        <v>1.2.4.2</v>
      </c>
      <c r="F391" s="200" t="str">
        <f>IF('5 a 20 Grande'!V377=TRUE,"",'5 a 20 Grande'!I377)</f>
        <v>1.2.4.2.A</v>
      </c>
    </row>
    <row r="392" spans="1:6" ht="45" customHeight="1" x14ac:dyDescent="0.25">
      <c r="A392" s="929" t="str">
        <f>IF('5 a 20 Grande'!V378=TRUE,"",'5 a 20 Grande'!J378)</f>
        <v>Las soluciones tecnológicas de la organización responden adecuadamente a sus necesidades y requerimientos de negocio</v>
      </c>
      <c r="B392" s="929"/>
      <c r="C392" s="929"/>
      <c r="D392" s="929"/>
      <c r="E392" s="597" t="str">
        <f t="shared" si="40"/>
        <v>1.2.4.2</v>
      </c>
      <c r="F392" s="200" t="str">
        <f>IF('5 a 20 Grande'!V378=TRUE,"",'5 a 20 Grande'!I378)</f>
        <v>1.2.4.2.B</v>
      </c>
    </row>
    <row r="393" spans="1:6" ht="45" customHeight="1" x14ac:dyDescent="0.25">
      <c r="A393" s="929" t="str">
        <f>IF('5 a 20 Grande'!V379=TRUE,"",'5 a 20 Grande'!J379)</f>
        <v>La organización desarrolla procesos de valor que representan ventajas competitivas</v>
      </c>
      <c r="B393" s="929"/>
      <c r="C393" s="929"/>
      <c r="D393" s="929"/>
      <c r="E393" s="597" t="str">
        <f t="shared" si="40"/>
        <v>1.2.4.2</v>
      </c>
      <c r="F393" s="200" t="str">
        <f>IF('5 a 20 Grande'!V379=TRUE,"",'5 a 20 Grande'!I379)</f>
        <v>1.2.4.2.B</v>
      </c>
    </row>
    <row r="394" spans="1:6" x14ac:dyDescent="0.25">
      <c r="A394" s="729" t="str">
        <f>IF('5 a 20 Grande'!V381=TRUE,"",'5 a 20 Grande'!J381)</f>
        <v>1.3 Operación y soporte de TI</v>
      </c>
      <c r="B394" s="729"/>
      <c r="C394" s="729"/>
      <c r="D394" s="729"/>
      <c r="E394" s="597" t="str">
        <f t="shared" si="40"/>
        <v/>
      </c>
      <c r="F394" s="200"/>
    </row>
    <row r="395" spans="1:6" ht="45" customHeight="1" x14ac:dyDescent="0.25">
      <c r="A395" s="721" t="str">
        <f>IF('5 a 20 Grande'!V386=TRUE,"",'5 a 20 Grande'!J386)</f>
        <v>La administración de las operaciones de TI y los servicios de soporte son provistos por parte de uno o más individuos expertos en TI y certificados</v>
      </c>
      <c r="B395" s="721"/>
      <c r="C395" s="721"/>
      <c r="D395" s="721"/>
      <c r="E395" s="597" t="str">
        <f t="shared" si="40"/>
        <v>1.3.1</v>
      </c>
      <c r="F395" s="200" t="str">
        <f>IF('5 a 20 Grande'!V386=TRUE,"",'5 a 20 Grande'!I386)</f>
        <v>1.3.1</v>
      </c>
    </row>
    <row r="396" spans="1:6" ht="91.5" customHeight="1" x14ac:dyDescent="0.25">
      <c r="A396" s="721" t="str">
        <f>IF('5 a 20 Grande'!V387=TRUE,"",'5 a 20 Grande'!J387)</f>
        <v xml:space="preserve">Para el desarrollo del proceso de Servicio y Soporte de la empresa de TI y su documentación correspondiente, la empresa de TI define actividades y procedimientos operativos necesarios para la entrega de los servicios internos y externos , promueve una respuesta oportuna y efectiva a peticiones de usuarios y establece soluciones para incidentes y  formula medidas de mejora para su prevención  </v>
      </c>
      <c r="B396" s="721"/>
      <c r="C396" s="721"/>
      <c r="D396" s="721"/>
      <c r="E396" s="597" t="str">
        <f t="shared" si="40"/>
        <v>1.3.2</v>
      </c>
      <c r="F396" s="200" t="str">
        <f>IF('5 a 20 Grande'!V387=TRUE,"",'5 a 20 Grande'!I387)</f>
        <v>1.3.2</v>
      </c>
    </row>
    <row r="397" spans="1:6" ht="55.5" customHeight="1" x14ac:dyDescent="0.25">
      <c r="A397" s="721" t="str">
        <f>IF('5 a 20 Grande'!V388=TRUE,"",'5 a 20 Grande'!J388)</f>
        <v>La empresa desarrolla modelos y metodologías que le permiten llevar a cabo la administración de las operaciones, la atención de requerimientos de usuarios y la identificación y solución de problemas</v>
      </c>
      <c r="B397" s="721"/>
      <c r="C397" s="721"/>
      <c r="D397" s="721"/>
      <c r="E397" s="597" t="str">
        <f t="shared" si="40"/>
        <v>1.3.3.1</v>
      </c>
      <c r="F397" s="200" t="str">
        <f>IF('5 a 20 Grande'!V388=TRUE,"",'5 a 20 Grande'!I388)</f>
        <v>1.3.3.1</v>
      </c>
    </row>
    <row r="398" spans="1:6" ht="45" customHeight="1" x14ac:dyDescent="0.25">
      <c r="A398" s="721" t="str">
        <f>IF('5 a 20 Grande'!V389=TRUE,"",'5 a 20 Grande'!J389)</f>
        <v xml:space="preserve">Revisa las actividades desarrolladas en el proceso, analiza la información generada y mediante indicadores de eficacia, evalúa el nivel de cumplimiento del proceso  </v>
      </c>
      <c r="B398" s="721"/>
      <c r="C398" s="721"/>
      <c r="D398" s="721"/>
      <c r="E398" s="597" t="str">
        <f t="shared" si="40"/>
        <v>1.3.3.2</v>
      </c>
      <c r="F398" s="200" t="str">
        <f>IF('5 a 20 Grande'!V389=TRUE,"",'5 a 20 Grande'!I389)</f>
        <v>1.3.3.2</v>
      </c>
    </row>
    <row r="399" spans="1:6" ht="45" customHeight="1" x14ac:dyDescent="0.25">
      <c r="A399" s="721" t="str">
        <f>IF('5 a 20 Grande'!V390=TRUE,"",'5 a 20 Grande'!J390)</f>
        <v xml:space="preserve">Su proceso se encuentra automatizado a través de herramientas que le permiten principalmente: </v>
      </c>
      <c r="B399" s="721"/>
      <c r="C399" s="721"/>
      <c r="D399" s="721"/>
      <c r="E399" s="597" t="str">
        <f t="shared" ref="E399" si="48">MID(F399,1,7)</f>
        <v>1.3.4.1</v>
      </c>
      <c r="F399" s="200" t="str">
        <f>IF('5 a 20 Grande'!V390=TRUE,"",'5 a 20 Grande'!I390)</f>
        <v>1.3.4.1</v>
      </c>
    </row>
    <row r="400" spans="1:6" ht="45" customHeight="1" x14ac:dyDescent="0.25">
      <c r="A400" s="929" t="str">
        <f>IF('5 a 20 Grande'!V391=TRUE,"",'5 a 20 Grande'!J391)</f>
        <v>Monitorear los eventos relacionados con la capacidad, disponibilidad y seguridad de la infraestructura de TI</v>
      </c>
      <c r="B400" s="929"/>
      <c r="C400" s="929"/>
      <c r="D400" s="929"/>
      <c r="E400" s="597" t="str">
        <f t="shared" si="40"/>
        <v>1.3.4.1</v>
      </c>
      <c r="F400" s="200" t="str">
        <f>IF('5 a 20 Grande'!V391=TRUE,"",'5 a 20 Grande'!I391)</f>
        <v>1.3.4.1.A</v>
      </c>
    </row>
    <row r="401" spans="1:6" ht="55.5" customHeight="1" x14ac:dyDescent="0.25">
      <c r="A401" s="929" t="str">
        <f>IF('5 a 20 Grande'!V392=TRUE,"",'5 a 20 Grande'!J392)</f>
        <v>Proporcionar información de los problemas identificados, indicando su clasificación, categorización y priorización, así como acciones tomadas y planes de remediación desarrollados.</v>
      </c>
      <c r="B401" s="929"/>
      <c r="C401" s="929"/>
      <c r="D401" s="929"/>
      <c r="E401" s="597" t="str">
        <f t="shared" si="40"/>
        <v>1.3.4.1</v>
      </c>
      <c r="F401" s="200" t="str">
        <f>IF('5 a 20 Grande'!V392=TRUE,"",'5 a 20 Grande'!I392)</f>
        <v>1.3.4.1.F</v>
      </c>
    </row>
    <row r="402" spans="1:6" x14ac:dyDescent="0.25">
      <c r="A402" s="729" t="str">
        <f>IF('5 a 20 Grande'!V394=TRUE,"",'5 a 20 Grande'!J394)</f>
        <v>1.4 Administración de los sistemas de información</v>
      </c>
      <c r="B402" s="729"/>
      <c r="C402" s="729"/>
      <c r="D402" s="729"/>
      <c r="E402" s="597" t="str">
        <f t="shared" si="40"/>
        <v/>
      </c>
      <c r="F402" s="200"/>
    </row>
    <row r="403" spans="1:6" ht="63" customHeight="1" x14ac:dyDescent="0.25">
      <c r="A403" s="721" t="str">
        <f>IF('5 a 20 Grande'!V399=TRUE,"",'5 a 20 Grande'!J399)</f>
        <v>La administración del desempeño y la seguridad de los sistemas de información se lleva a cabo de acuerdo con estándares y buenas prácticas aplicadas por iniciativa uno o más individuos expertos en TI y certificados</v>
      </c>
      <c r="B403" s="721"/>
      <c r="C403" s="721"/>
      <c r="D403" s="721"/>
      <c r="E403" s="597" t="str">
        <f t="shared" ref="E403:E429" si="49">MID(F403,1,7)</f>
        <v>1.4.1</v>
      </c>
      <c r="F403" s="200" t="str">
        <f>IF('5 a 20 Grande'!V399=TRUE,"",'5 a 20 Grande'!I399)</f>
        <v>1.4.1</v>
      </c>
    </row>
    <row r="404" spans="1:6" ht="45" customHeight="1" x14ac:dyDescent="0.25">
      <c r="A404" s="721" t="str">
        <f>IF('5 a 20 Grande'!V400=TRUE,"",'5 a 20 Grande'!J400)</f>
        <v>La empresa cuenta con procedimientos formales para la Administración de los Sistemas de Información, que considera las siguientes actividades:</v>
      </c>
      <c r="B404" s="721"/>
      <c r="C404" s="721"/>
      <c r="D404" s="721"/>
      <c r="E404" s="597" t="str">
        <f t="shared" ref="E404" si="50">MID(F404,1,7)</f>
        <v>1.4.2.1</v>
      </c>
      <c r="F404" s="200" t="str">
        <f>IF('5 a 20 Grande'!V400=TRUE,"",'5 a 20 Grande'!I400)</f>
        <v>1.4.2.1</v>
      </c>
    </row>
    <row r="405" spans="1:6" ht="45" customHeight="1" x14ac:dyDescent="0.25">
      <c r="A405" s="929" t="str">
        <f>IF('5 a 20 Grande'!V401=TRUE,"",'5 a 20 Grande'!J401)</f>
        <v>Equilibrar las necesidades actuales y futuras de disponibilidad, rendimiento y capacidad con una provisión de servicio efectiva en costos</v>
      </c>
      <c r="B405" s="929"/>
      <c r="C405" s="929"/>
      <c r="D405" s="929"/>
      <c r="E405" s="597" t="str">
        <f t="shared" si="49"/>
        <v>1.4.2.1</v>
      </c>
      <c r="F405" s="200" t="str">
        <f>IF('5 a 20 Grande'!V401=TRUE,"",'5 a 20 Grande'!I401)</f>
        <v>1.4.2.1.A</v>
      </c>
    </row>
    <row r="406" spans="1:6" ht="53.25" customHeight="1" x14ac:dyDescent="0.25">
      <c r="A406" s="929" t="str">
        <f>IF('5 a 20 Grande'!V402=TRUE,"",'5 a 20 Grande'!J402)</f>
        <v>La gestión de todos los cambios de manera controlada, incluyendo cambios estándar de mantenimiento y emergencia en relación con los procesos de negocio, de aplicaciones y de infraestructura</v>
      </c>
      <c r="B406" s="929"/>
      <c r="C406" s="929"/>
      <c r="D406" s="929"/>
      <c r="E406" s="597" t="str">
        <f t="shared" si="49"/>
        <v>1.4.2.1</v>
      </c>
      <c r="F406" s="200" t="str">
        <f>IF('5 a 20 Grande'!V402=TRUE,"",'5 a 20 Grande'!I402)</f>
        <v>1.4.2.1.B</v>
      </c>
    </row>
    <row r="407" spans="1:6" ht="45" customHeight="1" x14ac:dyDescent="0.25">
      <c r="A407" s="929" t="str">
        <f>IF('5 a 20 Grande'!V403=TRUE,"",'5 a 20 Grande'!J403)</f>
        <v>El mantenimiento de la información actualizada sobre la configuración y relaciones de los principales recursos de TI necesarios para la prestación de los servicios críticos</v>
      </c>
      <c r="B407" s="929"/>
      <c r="C407" s="929"/>
      <c r="D407" s="929"/>
      <c r="E407" s="597" t="str">
        <f t="shared" si="49"/>
        <v>1.4.2.1</v>
      </c>
      <c r="F407" s="200" t="str">
        <f>IF('5 a 20 Grande'!V403=TRUE,"",'5 a 20 Grande'!I403)</f>
        <v>1.4.2.1.C</v>
      </c>
    </row>
    <row r="408" spans="1:6" ht="58.5" customHeight="1" x14ac:dyDescent="0.25">
      <c r="A408" s="929" t="str">
        <f>IF('5 a 20 Grande'!V404=TRUE,"",'5 a 20 Grande'!J404)</f>
        <v>La protección de la información de la empresa y de sus clientes para mantener un  nivel de seguridad de la información de acuerdo con la política definida y el establecimiento de roles de seguridad y privilegios de acceso a la información.</v>
      </c>
      <c r="B408" s="929"/>
      <c r="C408" s="929"/>
      <c r="D408" s="929"/>
      <c r="E408" s="597" t="str">
        <f t="shared" si="49"/>
        <v>1.4.2.1</v>
      </c>
      <c r="F408" s="200" t="str">
        <f>IF('5 a 20 Grande'!V404=TRUE,"",'5 a 20 Grande'!I404)</f>
        <v>1.4.2.1.D</v>
      </c>
    </row>
    <row r="409" spans="1:6" ht="45" customHeight="1" x14ac:dyDescent="0.25">
      <c r="A409" s="929" t="str">
        <f>IF('5 a 20 Grande'!V405=TRUE,"",'5 a 20 Grande'!J405)</f>
        <v>El establecer controles adecuados y de proceso de negocio para asegurar que la información relacionada cumpla con requerimientos de legitimidad y autorización</v>
      </c>
      <c r="B409" s="929"/>
      <c r="C409" s="929"/>
      <c r="D409" s="929"/>
      <c r="E409" s="597" t="str">
        <f t="shared" si="49"/>
        <v>1.4.2.1</v>
      </c>
      <c r="F409" s="200" t="str">
        <f>IF('5 a 20 Grande'!V405=TRUE,"",'5 a 20 Grande'!I405)</f>
        <v>1.4.2.1.E</v>
      </c>
    </row>
    <row r="410" spans="1:6" ht="45" customHeight="1" x14ac:dyDescent="0.25">
      <c r="A410" s="721" t="str">
        <f>IF('5 a 20 Grande'!V406=TRUE,"",'5 a 20 Grande'!J406)</f>
        <v>Estos elementos se encuentran formalmente documentados a través de registros</v>
      </c>
      <c r="B410" s="721"/>
      <c r="C410" s="721"/>
      <c r="D410" s="721"/>
      <c r="E410" s="597" t="str">
        <f t="shared" si="49"/>
        <v>1.4.2.2</v>
      </c>
      <c r="F410" s="200" t="str">
        <f>IF('5 a 20 Grande'!V406=TRUE,"",'5 a 20 Grande'!I406)</f>
        <v>1.4.2.2</v>
      </c>
    </row>
    <row r="411" spans="1:6" ht="62.25" customHeight="1" x14ac:dyDescent="0.25">
      <c r="A411" s="721" t="str">
        <f>IF('5 a 20 Grande'!V407=TRUE,"",'5 a 20 Grande'!J407)</f>
        <v>La empresa desarrolla modelos y documentos que le permiten llevar a cabo Administración de la disponibilidad y la capacidad, la administración de cambios, configuraciones y seguridad y el control de procesos de información del negocio.</v>
      </c>
      <c r="B411" s="721"/>
      <c r="C411" s="721"/>
      <c r="D411" s="721"/>
      <c r="E411" s="597" t="str">
        <f t="shared" si="49"/>
        <v>1.4.3.1</v>
      </c>
      <c r="F411" s="200" t="str">
        <f>IF('5 a 20 Grande'!V407=TRUE,"",'5 a 20 Grande'!I407)</f>
        <v>1.4.3.1</v>
      </c>
    </row>
    <row r="412" spans="1:6" ht="54" customHeight="1" x14ac:dyDescent="0.25">
      <c r="A412" s="721" t="str">
        <f>IF('5 a 20 Grande'!V408=TRUE,"",'5 a 20 Grande'!J408)</f>
        <v>Revisa las actividades realizadas, analiza la información generada y mediante indicadores de eficacia, evalúa el nivel de cumplimiento de los procesos de administración de los sistemas.</v>
      </c>
      <c r="B412" s="721"/>
      <c r="C412" s="721"/>
      <c r="D412" s="721"/>
      <c r="E412" s="597" t="str">
        <f t="shared" si="49"/>
        <v>1.4.3.2</v>
      </c>
      <c r="F412" s="200" t="str">
        <f>IF('5 a 20 Grande'!V408=TRUE,"",'5 a 20 Grande'!I408)</f>
        <v>1.4.3.2</v>
      </c>
    </row>
    <row r="413" spans="1:6" x14ac:dyDescent="0.25">
      <c r="A413" s="729" t="str">
        <f>IF('5 a 20 Grande'!V414=TRUE,"",'5 a 20 Grande'!J414)</f>
        <v>2.1 Gestión Integral del Capital Humano</v>
      </c>
      <c r="B413" s="729"/>
      <c r="C413" s="729"/>
      <c r="D413" s="729"/>
      <c r="E413" s="597" t="str">
        <f t="shared" si="49"/>
        <v/>
      </c>
      <c r="F413" s="200"/>
    </row>
    <row r="414" spans="1:6" ht="57" customHeight="1" x14ac:dyDescent="0.25">
      <c r="A414" s="721" t="str">
        <f>IF('5 a 20 Grande'!V419=TRUE,"",'5 a 20 Grande'!J419)</f>
        <v>Analiza prácticas objetivas de reclutamiento, compensación y desarrollo del personal con potencial y buen desempeño, e identifica las posibilidades adecuadas para la implantación de éstas prácticas</v>
      </c>
      <c r="B414" s="721"/>
      <c r="C414" s="721"/>
      <c r="D414" s="721"/>
      <c r="E414" s="597" t="str">
        <f t="shared" si="49"/>
        <v>2.1.1</v>
      </c>
      <c r="F414" s="200" t="str">
        <f>IF('5 a 20 Grande'!V419=TRUE,"",'5 a 20 Grande'!I419)</f>
        <v>2.1.1</v>
      </c>
    </row>
    <row r="415" spans="1:6" ht="45" customHeight="1" x14ac:dyDescent="0.25">
      <c r="A415" s="721" t="str">
        <f>IF('5 a 20 Grande'!V420=TRUE,"",'5 a 20 Grande'!J420)</f>
        <v>Cuenta con un proceso para la gestión integral del capital humano  y éste se encuentra formalmente documentado definiendo  los siguientes procesos:</v>
      </c>
      <c r="B415" s="721"/>
      <c r="C415" s="721"/>
      <c r="D415" s="721"/>
      <c r="E415" s="597" t="str">
        <f t="shared" ref="E415" si="51">MID(F415,1,7)</f>
        <v>2.1.2</v>
      </c>
      <c r="F415" s="200" t="str">
        <f>IF('5 a 20 Grande'!V420=TRUE,"",'5 a 20 Grande'!I420)</f>
        <v>2.1.2</v>
      </c>
    </row>
    <row r="416" spans="1:6" ht="45" customHeight="1" x14ac:dyDescent="0.25">
      <c r="A416" s="929" t="str">
        <f>IF('5 a 20 Grande'!V421=TRUE,"",'5 a 20 Grande'!J421)</f>
        <v>Reclutamiento y selección</v>
      </c>
      <c r="B416" s="929"/>
      <c r="C416" s="929"/>
      <c r="D416" s="929"/>
      <c r="E416" s="597" t="str">
        <f t="shared" si="49"/>
        <v>2.1.2.A</v>
      </c>
      <c r="F416" s="200" t="str">
        <f>IF('5 a 20 Grande'!V421=TRUE,"",'5 a 20 Grande'!I421)</f>
        <v>2.1.2.A</v>
      </c>
    </row>
    <row r="417" spans="1:6" ht="45" customHeight="1" x14ac:dyDescent="0.25">
      <c r="A417" s="929" t="str">
        <f>IF('5 a 20 Grande'!V422=TRUE,"",'5 a 20 Grande'!J422)</f>
        <v>Evaluación del desempeño</v>
      </c>
      <c r="B417" s="929"/>
      <c r="C417" s="929"/>
      <c r="D417" s="929"/>
      <c r="E417" s="597" t="str">
        <f t="shared" si="49"/>
        <v>2.1.2.B</v>
      </c>
      <c r="F417" s="200" t="str">
        <f>IF('5 a 20 Grande'!V422=TRUE,"",'5 a 20 Grande'!I422)</f>
        <v>2.1.2.B</v>
      </c>
    </row>
    <row r="418" spans="1:6" ht="45" customHeight="1" x14ac:dyDescent="0.25">
      <c r="A418" s="929" t="str">
        <f>IF('5 a 20 Grande'!V423=TRUE,"",'5 a 20 Grande'!J423)</f>
        <v>Formación y desarrollo de las personas</v>
      </c>
      <c r="B418" s="929"/>
      <c r="C418" s="929"/>
      <c r="D418" s="929"/>
      <c r="E418" s="597" t="str">
        <f t="shared" si="49"/>
        <v>2.1.2.C</v>
      </c>
      <c r="F418" s="200" t="str">
        <f>IF('5 a 20 Grande'!V423=TRUE,"",'5 a 20 Grande'!I423)</f>
        <v>2.1.2.C</v>
      </c>
    </row>
    <row r="419" spans="1:6" ht="45" customHeight="1" x14ac:dyDescent="0.25">
      <c r="A419" s="929" t="str">
        <f>IF('5 a 20 Grande'!V424=TRUE,"",'5 a 20 Grande'!J424)</f>
        <v>Retención de talento</v>
      </c>
      <c r="B419" s="929"/>
      <c r="C419" s="929"/>
      <c r="D419" s="929"/>
      <c r="E419" s="597" t="str">
        <f t="shared" si="49"/>
        <v>2.1.2.D</v>
      </c>
      <c r="F419" s="200" t="str">
        <f>IF('5 a 20 Grande'!V424=TRUE,"",'5 a 20 Grande'!I424)</f>
        <v>2.1.2.D</v>
      </c>
    </row>
    <row r="420" spans="1:6" ht="69" customHeight="1" x14ac:dyDescent="0.25">
      <c r="A420" s="721" t="str">
        <f>IF('5 a 20 Grande'!V425=TRUE,"",'5 a 20 Grande'!J425)</f>
        <v xml:space="preserve">Con la finalidad de llevar a cabo una gestión integral del capital humano, la empresa de TI cuenta con  alguna metodología, o modelo que se basa en el ciclo de vida del personal en la empresa es decir, pasando por las fases de reclutamiento, selección, retribución, formación y desarrollo, remuneración, evaluación, promoción y desvinculación. </v>
      </c>
      <c r="B420" s="721"/>
      <c r="C420" s="721"/>
      <c r="D420" s="721"/>
      <c r="E420" s="597" t="str">
        <f t="shared" si="49"/>
        <v>2.1.3.1</v>
      </c>
      <c r="F420" s="200" t="str">
        <f>IF('5 a 20 Grande'!V425=TRUE,"",'5 a 20 Grande'!I425)</f>
        <v>2.1.3.1</v>
      </c>
    </row>
    <row r="421" spans="1:6" ht="44.25" customHeight="1" x14ac:dyDescent="0.25">
      <c r="A421" s="721" t="str">
        <f>IF('5 a 20 Grande'!V426=TRUE,"",'5 a 20 Grande'!J426)</f>
        <v>Desarrolla un sistema para la gestión del capital humano considerando los siguientes factores:</v>
      </c>
      <c r="B421" s="721"/>
      <c r="C421" s="721"/>
      <c r="D421" s="721"/>
      <c r="E421" s="597" t="str">
        <f t="shared" ref="E421" si="52">MID(F421,1,7)</f>
        <v>2.1.3.2</v>
      </c>
      <c r="F421" s="200" t="str">
        <f>IF('5 a 20 Grande'!V426=TRUE,"",'5 a 20 Grande'!I426)</f>
        <v>2.1.3.2</v>
      </c>
    </row>
    <row r="422" spans="1:6" ht="45" customHeight="1" x14ac:dyDescent="0.25">
      <c r="A422" s="929" t="str">
        <f>IF('5 a 20 Grande'!V427=TRUE,"",'5 a 20 Grande'!J427)</f>
        <v>Coherencia con el entorno externo , la situación interna de la empresa y su estrategia de negocios</v>
      </c>
      <c r="B422" s="929"/>
      <c r="C422" s="929"/>
      <c r="D422" s="929"/>
      <c r="E422" s="597" t="str">
        <f t="shared" si="49"/>
        <v>2.1.3.2</v>
      </c>
      <c r="F422" s="200" t="str">
        <f>IF('5 a 20 Grande'!V427=TRUE,"",'5 a 20 Grande'!I427)</f>
        <v>2.1.3.2.A</v>
      </c>
    </row>
    <row r="423" spans="1:6" ht="45" customHeight="1" x14ac:dyDescent="0.25">
      <c r="A423" s="929" t="str">
        <f>IF('5 a 20 Grande'!V428=TRUE,"",'5 a 20 Grande'!J428)</f>
        <v>La cultura y estilo de dirección de la empresa, la consistencia interna de las políticas de capital humano, las políticas informales y la aceptación de las políticas por parte del personal</v>
      </c>
      <c r="B423" s="929"/>
      <c r="C423" s="929"/>
      <c r="D423" s="929"/>
      <c r="E423" s="597" t="str">
        <f t="shared" si="49"/>
        <v>2.1.3.2</v>
      </c>
      <c r="F423" s="200" t="str">
        <f>IF('5 a 20 Grande'!V428=TRUE,"",'5 a 20 Grande'!I428)</f>
        <v>2.1.3.2.B</v>
      </c>
    </row>
    <row r="424" spans="1:6" ht="45" customHeight="1" x14ac:dyDescent="0.25">
      <c r="A424" s="929" t="str">
        <f>IF('5 a 20 Grande'!V429=TRUE,"",'5 a 20 Grande'!J429)</f>
        <v>El rol estratégico y las competencias necesarias de los profesionales del departamento de gestión del capital humano</v>
      </c>
      <c r="B424" s="929"/>
      <c r="C424" s="929"/>
      <c r="D424" s="929"/>
      <c r="E424" s="597" t="str">
        <f t="shared" si="49"/>
        <v>2.1.3.2</v>
      </c>
      <c r="F424" s="200" t="str">
        <f>IF('5 a 20 Grande'!V429=TRUE,"",'5 a 20 Grande'!I429)</f>
        <v>2.1.3.2.C</v>
      </c>
    </row>
    <row r="425" spans="1:6" ht="45" customHeight="1" x14ac:dyDescent="0.25">
      <c r="A425" s="721" t="str">
        <f>IF('5 a 20 Grande'!V430=TRUE,"",'5 a 20 Grande'!J430)</f>
        <v>Su proceso se encuentra automatizado a través de herramientas que le permiten:</v>
      </c>
      <c r="B425" s="721"/>
      <c r="C425" s="721"/>
      <c r="D425" s="721"/>
      <c r="E425" s="597" t="str">
        <f t="shared" ref="E425" si="53">MID(F425,1,7)</f>
        <v>2.1.4.1</v>
      </c>
      <c r="F425" s="200" t="str">
        <f>IF('5 a 20 Grande'!V430=TRUE,"",'5 a 20 Grande'!I430)</f>
        <v>2.1.4.1</v>
      </c>
    </row>
    <row r="426" spans="1:6" ht="57.75" customHeight="1" x14ac:dyDescent="0.25">
      <c r="A426" s="929" t="str">
        <f>IF('5 a 20 Grande'!V431=TRUE,"",'5 a 20 Grande'!J431)</f>
        <v>Analizar y dar seguimiento a las habilidades críticas, competencias y nivel técnico (certificado) requerido del personal, e identificar si existen recursos humanos con éstas características dentro de la organización</v>
      </c>
      <c r="B426" s="929"/>
      <c r="C426" s="929"/>
      <c r="D426" s="929"/>
      <c r="E426" s="597" t="str">
        <f t="shared" si="49"/>
        <v>2.1.4.1</v>
      </c>
      <c r="F426" s="200" t="str">
        <f>IF('5 a 20 Grande'!V431=TRUE,"",'5 a 20 Grande'!I431)</f>
        <v>2.1.4.1.B</v>
      </c>
    </row>
    <row r="427" spans="1:6" ht="67.5" customHeight="1" x14ac:dyDescent="0.25">
      <c r="A427" s="929" t="str">
        <f>IF('5 a 20 Grande'!V432=TRUE,"",'5 a 20 Grande'!J432)</f>
        <v>Registrar los planes de acción necesarios para hacer frente a los requerimientos de personal que cumpla con determinadas características y certificaciones requeridas, tales como programas formales de capacitación, redistribución y cambios en las estrategias de contratación</v>
      </c>
      <c r="B427" s="929"/>
      <c r="C427" s="929"/>
      <c r="D427" s="929"/>
      <c r="E427" s="597" t="str">
        <f t="shared" si="49"/>
        <v>2.1.4.1</v>
      </c>
      <c r="F427" s="200" t="str">
        <f>IF('5 a 20 Grande'!V432=TRUE,"",'5 a 20 Grande'!I432)</f>
        <v>2.1.4.1.C</v>
      </c>
    </row>
    <row r="428" spans="1:6" ht="45" customHeight="1" x14ac:dyDescent="0.25">
      <c r="A428" s="929" t="str">
        <f>IF('5 a 20 Grande'!V433=TRUE,"",'5 a 20 Grande'!J433)</f>
        <v>Mantener un control de las certificaciones requeridas para la prestación de servicios</v>
      </c>
      <c r="B428" s="929"/>
      <c r="C428" s="929"/>
      <c r="D428" s="929"/>
      <c r="E428" s="597" t="str">
        <f t="shared" si="49"/>
        <v>2.1.4.1</v>
      </c>
      <c r="F428" s="200" t="str">
        <f>IF('5 a 20 Grande'!V433=TRUE,"",'5 a 20 Grande'!I433)</f>
        <v>2.1.4.1.H</v>
      </c>
    </row>
    <row r="429" spans="1:6" ht="67.5" customHeight="1" x14ac:dyDescent="0.25">
      <c r="A429" s="555" t="s">
        <v>901</v>
      </c>
      <c r="B429" s="600"/>
      <c r="C429" s="600"/>
      <c r="D429" s="600"/>
      <c r="E429" s="597" t="str">
        <f t="shared" si="49"/>
        <v/>
      </c>
    </row>
    <row r="430" spans="1:6" hidden="1" x14ac:dyDescent="0.25">
      <c r="A430" s="728"/>
      <c r="B430" s="728"/>
      <c r="C430" s="728"/>
      <c r="D430" s="728"/>
    </row>
    <row r="431" spans="1:6" hidden="1" x14ac:dyDescent="0.25">
      <c r="A431" s="728"/>
      <c r="B431" s="728"/>
      <c r="C431" s="728"/>
      <c r="D431" s="728"/>
    </row>
    <row r="432" spans="1:6" hidden="1" x14ac:dyDescent="0.25">
      <c r="A432" s="728"/>
      <c r="B432" s="728"/>
      <c r="C432" s="728"/>
      <c r="D432" s="728"/>
    </row>
    <row r="433" spans="1:4" hidden="1" x14ac:dyDescent="0.25">
      <c r="A433" s="728"/>
      <c r="B433" s="728"/>
      <c r="C433" s="728"/>
      <c r="D433" s="728"/>
    </row>
    <row r="434" spans="1:4" hidden="1" x14ac:dyDescent="0.25">
      <c r="A434" s="728"/>
      <c r="B434" s="728"/>
      <c r="C434" s="728"/>
      <c r="D434" s="728"/>
    </row>
    <row r="435" spans="1:4" hidden="1" x14ac:dyDescent="0.25">
      <c r="A435" s="728"/>
      <c r="B435" s="728"/>
      <c r="C435" s="728"/>
      <c r="D435" s="728"/>
    </row>
    <row r="436" spans="1:4" hidden="1" x14ac:dyDescent="0.25">
      <c r="A436" s="728"/>
      <c r="B436" s="728"/>
      <c r="C436" s="728"/>
      <c r="D436" s="728"/>
    </row>
    <row r="437" spans="1:4" hidden="1" x14ac:dyDescent="0.25">
      <c r="A437" s="728"/>
      <c r="B437" s="728"/>
      <c r="C437" s="728"/>
      <c r="D437" s="728"/>
    </row>
    <row r="438" spans="1:4" hidden="1" x14ac:dyDescent="0.25">
      <c r="A438" s="728"/>
      <c r="B438" s="728"/>
      <c r="C438" s="728"/>
      <c r="D438" s="728"/>
    </row>
    <row r="439" spans="1:4" hidden="1" x14ac:dyDescent="0.25">
      <c r="A439" s="728"/>
      <c r="B439" s="728"/>
      <c r="C439" s="728"/>
      <c r="D439" s="728"/>
    </row>
    <row r="440" spans="1:4" hidden="1" x14ac:dyDescent="0.25">
      <c r="A440" s="728"/>
      <c r="B440" s="728"/>
      <c r="C440" s="728"/>
      <c r="D440" s="728"/>
    </row>
    <row r="441" spans="1:4" hidden="1" x14ac:dyDescent="0.25">
      <c r="A441" s="728"/>
      <c r="B441" s="728"/>
      <c r="C441" s="728"/>
      <c r="D441" s="728"/>
    </row>
    <row r="442" spans="1:4" hidden="1" x14ac:dyDescent="0.25">
      <c r="A442" s="728"/>
      <c r="B442" s="728"/>
      <c r="C442" s="728"/>
      <c r="D442" s="728"/>
    </row>
    <row r="443" spans="1:4" hidden="1" x14ac:dyDescent="0.25">
      <c r="A443" s="728"/>
      <c r="B443" s="728"/>
      <c r="C443" s="728"/>
      <c r="D443" s="728"/>
    </row>
    <row r="444" spans="1:4" hidden="1" x14ac:dyDescent="0.25">
      <c r="A444" s="728"/>
      <c r="B444" s="728"/>
      <c r="C444" s="728"/>
      <c r="D444" s="728"/>
    </row>
    <row r="445" spans="1:4" hidden="1" x14ac:dyDescent="0.25">
      <c r="A445" s="728"/>
      <c r="B445" s="728"/>
      <c r="C445" s="728"/>
      <c r="D445" s="728"/>
    </row>
    <row r="446" spans="1:4" hidden="1" x14ac:dyDescent="0.25">
      <c r="A446" s="728"/>
      <c r="B446" s="728"/>
      <c r="C446" s="728"/>
      <c r="D446" s="728"/>
    </row>
    <row r="447" spans="1:4" hidden="1" x14ac:dyDescent="0.25">
      <c r="A447" s="728"/>
      <c r="B447" s="728"/>
      <c r="C447" s="728"/>
      <c r="D447" s="728"/>
    </row>
    <row r="448" spans="1:4" hidden="1" x14ac:dyDescent="0.25">
      <c r="A448" s="728"/>
      <c r="B448" s="728"/>
      <c r="C448" s="728"/>
      <c r="D448" s="728"/>
    </row>
    <row r="449" spans="1:1" hidden="1" x14ac:dyDescent="0.25">
      <c r="A449" s="529"/>
    </row>
    <row r="450" spans="1:1" hidden="1" x14ac:dyDescent="0.25">
      <c r="A450" s="529"/>
    </row>
    <row r="451" spans="1:1" hidden="1" x14ac:dyDescent="0.25">
      <c r="A451" s="529"/>
    </row>
    <row r="452" spans="1:1" hidden="1" x14ac:dyDescent="0.25">
      <c r="A452" s="529"/>
    </row>
    <row r="453" spans="1:1" hidden="1" x14ac:dyDescent="0.25">
      <c r="A453" s="529"/>
    </row>
    <row r="454" spans="1:1" hidden="1" x14ac:dyDescent="0.25">
      <c r="A454" s="529"/>
    </row>
    <row r="455" spans="1:1" hidden="1" x14ac:dyDescent="0.25">
      <c r="A455" s="529"/>
    </row>
    <row r="456" spans="1:1" hidden="1" x14ac:dyDescent="0.25">
      <c r="A456" s="529"/>
    </row>
    <row r="457" spans="1:1" hidden="1" x14ac:dyDescent="0.25">
      <c r="A457" s="529"/>
    </row>
    <row r="458" spans="1:1" hidden="1" x14ac:dyDescent="0.25">
      <c r="A458" s="529"/>
    </row>
    <row r="459" spans="1:1" hidden="1" x14ac:dyDescent="0.25">
      <c r="A459" s="529"/>
    </row>
    <row r="460" spans="1:1" hidden="1" x14ac:dyDescent="0.25">
      <c r="A460" s="529"/>
    </row>
    <row r="461" spans="1:1" hidden="1" x14ac:dyDescent="0.25">
      <c r="A461" s="529"/>
    </row>
    <row r="462" spans="1:1" hidden="1" x14ac:dyDescent="0.25">
      <c r="A462" s="529"/>
    </row>
    <row r="463" spans="1:1" hidden="1" x14ac:dyDescent="0.25">
      <c r="A463" s="529"/>
    </row>
    <row r="464" spans="1:1" hidden="1" x14ac:dyDescent="0.25">
      <c r="A464" s="529"/>
    </row>
    <row r="465" spans="1:1" hidden="1" x14ac:dyDescent="0.25">
      <c r="A465" s="529"/>
    </row>
    <row r="466" spans="1:1" hidden="1" x14ac:dyDescent="0.25">
      <c r="A466" s="529"/>
    </row>
    <row r="467" spans="1:1" hidden="1" x14ac:dyDescent="0.25">
      <c r="A467" s="529"/>
    </row>
    <row r="468" spans="1:1" hidden="1" x14ac:dyDescent="0.25">
      <c r="A468" s="529"/>
    </row>
    <row r="469" spans="1:1" hidden="1" x14ac:dyDescent="0.25">
      <c r="A469" s="529"/>
    </row>
    <row r="470" spans="1:1" hidden="1" x14ac:dyDescent="0.25">
      <c r="A470" s="529"/>
    </row>
    <row r="471" spans="1:1" hidden="1" x14ac:dyDescent="0.25">
      <c r="A471" s="529"/>
    </row>
    <row r="472" spans="1:1" hidden="1" x14ac:dyDescent="0.25">
      <c r="A472" s="529"/>
    </row>
    <row r="473" spans="1:1" hidden="1" x14ac:dyDescent="0.25">
      <c r="A473" s="529"/>
    </row>
    <row r="474" spans="1:1" hidden="1" x14ac:dyDescent="0.25">
      <c r="A474" s="529"/>
    </row>
    <row r="475" spans="1:1" hidden="1" x14ac:dyDescent="0.25">
      <c r="A475" s="529"/>
    </row>
    <row r="476" spans="1:1" hidden="1" x14ac:dyDescent="0.25">
      <c r="A476" s="529"/>
    </row>
    <row r="477" spans="1:1" hidden="1" x14ac:dyDescent="0.25">
      <c r="A477" s="529"/>
    </row>
    <row r="478" spans="1:1" hidden="1" x14ac:dyDescent="0.25">
      <c r="A478" s="529"/>
    </row>
    <row r="479" spans="1:1" hidden="1" x14ac:dyDescent="0.25">
      <c r="A479" s="529"/>
    </row>
    <row r="480" spans="1:1" hidden="1" x14ac:dyDescent="0.25">
      <c r="A480" s="529"/>
    </row>
    <row r="481" spans="1:1" hidden="1" x14ac:dyDescent="0.25">
      <c r="A481" s="529"/>
    </row>
    <row r="482" spans="1:1" hidden="1" x14ac:dyDescent="0.25">
      <c r="A482" s="529"/>
    </row>
    <row r="483" spans="1:1" hidden="1" x14ac:dyDescent="0.25">
      <c r="A483" s="529"/>
    </row>
    <row r="484" spans="1:1" hidden="1" x14ac:dyDescent="0.25">
      <c r="A484" s="529"/>
    </row>
    <row r="485" spans="1:1" hidden="1" x14ac:dyDescent="0.25">
      <c r="A485" s="529"/>
    </row>
    <row r="486" spans="1:1" hidden="1" x14ac:dyDescent="0.25">
      <c r="A486" s="529"/>
    </row>
    <row r="487" spans="1:1" hidden="1" x14ac:dyDescent="0.25">
      <c r="A487" s="529"/>
    </row>
    <row r="488" spans="1:1" hidden="1" x14ac:dyDescent="0.25">
      <c r="A488" s="529"/>
    </row>
    <row r="489" spans="1:1" hidden="1" x14ac:dyDescent="0.25">
      <c r="A489" s="529"/>
    </row>
    <row r="490" spans="1:1" hidden="1" x14ac:dyDescent="0.25">
      <c r="A490" s="529"/>
    </row>
    <row r="491" spans="1:1" hidden="1" x14ac:dyDescent="0.25">
      <c r="A491" s="529"/>
    </row>
    <row r="492" spans="1:1" hidden="1" x14ac:dyDescent="0.25">
      <c r="A492" s="529"/>
    </row>
    <row r="493" spans="1:1" hidden="1" x14ac:dyDescent="0.25">
      <c r="A493" s="529"/>
    </row>
    <row r="494" spans="1:1" hidden="1" x14ac:dyDescent="0.25">
      <c r="A494" s="529"/>
    </row>
    <row r="495" spans="1:1" hidden="1" x14ac:dyDescent="0.25">
      <c r="A495" s="529"/>
    </row>
    <row r="496" spans="1:1" hidden="1" x14ac:dyDescent="0.25">
      <c r="A496" s="529"/>
    </row>
    <row r="497" spans="1:1" hidden="1" x14ac:dyDescent="0.25">
      <c r="A497" s="529"/>
    </row>
    <row r="498" spans="1:1" hidden="1" x14ac:dyDescent="0.25">
      <c r="A498" s="529"/>
    </row>
    <row r="499" spans="1:1" hidden="1" x14ac:dyDescent="0.25">
      <c r="A499" s="529"/>
    </row>
    <row r="500" spans="1:1" hidden="1" x14ac:dyDescent="0.25">
      <c r="A500" s="529"/>
    </row>
    <row r="501" spans="1:1" hidden="1" x14ac:dyDescent="0.25">
      <c r="A501" s="529"/>
    </row>
    <row r="502" spans="1:1" hidden="1" x14ac:dyDescent="0.25">
      <c r="A502" s="529"/>
    </row>
    <row r="503" spans="1:1" hidden="1" x14ac:dyDescent="0.25">
      <c r="A503" s="529"/>
    </row>
    <row r="504" spans="1:1" hidden="1" x14ac:dyDescent="0.25">
      <c r="A504" s="529"/>
    </row>
    <row r="505" spans="1:1" hidden="1" x14ac:dyDescent="0.25">
      <c r="A505" s="529"/>
    </row>
    <row r="506" spans="1:1" hidden="1" x14ac:dyDescent="0.25">
      <c r="A506" s="529"/>
    </row>
    <row r="507" spans="1:1" hidden="1" x14ac:dyDescent="0.25">
      <c r="A507" s="529"/>
    </row>
    <row r="508" spans="1:1" hidden="1" x14ac:dyDescent="0.25">
      <c r="A508" s="529"/>
    </row>
    <row r="509" spans="1:1" hidden="1" x14ac:dyDescent="0.25">
      <c r="A509" s="529"/>
    </row>
    <row r="510" spans="1:1" hidden="1" x14ac:dyDescent="0.25">
      <c r="A510" s="529"/>
    </row>
    <row r="511" spans="1:1" hidden="1" x14ac:dyDescent="0.25">
      <c r="A511" s="529"/>
    </row>
    <row r="512" spans="1:1" hidden="1" x14ac:dyDescent="0.25">
      <c r="A512" s="529"/>
    </row>
    <row r="513" spans="1:1" hidden="1" x14ac:dyDescent="0.25">
      <c r="A513" s="529"/>
    </row>
    <row r="514" spans="1:1" hidden="1" x14ac:dyDescent="0.25">
      <c r="A514" s="529"/>
    </row>
    <row r="515" spans="1:1" hidden="1" x14ac:dyDescent="0.25">
      <c r="A515" s="529"/>
    </row>
    <row r="516" spans="1:1" hidden="1" x14ac:dyDescent="0.25">
      <c r="A516" s="529"/>
    </row>
    <row r="517" spans="1:1" hidden="1" x14ac:dyDescent="0.25">
      <c r="A517" s="529"/>
    </row>
    <row r="518" spans="1:1" hidden="1" x14ac:dyDescent="0.25">
      <c r="A518" s="529"/>
    </row>
    <row r="519" spans="1:1" hidden="1" x14ac:dyDescent="0.25">
      <c r="A519" s="529"/>
    </row>
    <row r="520" spans="1:1" hidden="1" x14ac:dyDescent="0.25">
      <c r="A520" s="529"/>
    </row>
    <row r="521" spans="1:1" hidden="1" x14ac:dyDescent="0.25">
      <c r="A521" s="529"/>
    </row>
    <row r="522" spans="1:1" hidden="1" x14ac:dyDescent="0.25">
      <c r="A522" s="529"/>
    </row>
    <row r="523" spans="1:1" hidden="1" x14ac:dyDescent="0.25">
      <c r="A523" s="529"/>
    </row>
    <row r="524" spans="1:1" hidden="1" x14ac:dyDescent="0.25">
      <c r="A524" s="529"/>
    </row>
    <row r="525" spans="1:1" hidden="1" x14ac:dyDescent="0.25">
      <c r="A525" s="529"/>
    </row>
    <row r="526" spans="1:1" hidden="1" x14ac:dyDescent="0.25">
      <c r="A526" s="529"/>
    </row>
    <row r="527" spans="1:1" hidden="1" x14ac:dyDescent="0.25">
      <c r="A527" s="529"/>
    </row>
    <row r="528" spans="1:1" hidden="1" x14ac:dyDescent="0.25">
      <c r="A528" s="529"/>
    </row>
    <row r="529" spans="1:1" hidden="1" x14ac:dyDescent="0.25">
      <c r="A529" s="529"/>
    </row>
    <row r="530" spans="1:1" hidden="1" x14ac:dyDescent="0.25">
      <c r="A530" s="529"/>
    </row>
    <row r="531" spans="1:1" hidden="1" x14ac:dyDescent="0.25">
      <c r="A531" s="529"/>
    </row>
    <row r="532" spans="1:1" hidden="1" x14ac:dyDescent="0.25">
      <c r="A532" s="529"/>
    </row>
    <row r="533" spans="1:1" hidden="1" x14ac:dyDescent="0.25">
      <c r="A533" s="529"/>
    </row>
    <row r="534" spans="1:1" hidden="1" x14ac:dyDescent="0.25">
      <c r="A534" s="529"/>
    </row>
    <row r="535" spans="1:1" hidden="1" x14ac:dyDescent="0.25">
      <c r="A535" s="529"/>
    </row>
    <row r="536" spans="1:1" hidden="1" x14ac:dyDescent="0.25">
      <c r="A536" s="529"/>
    </row>
    <row r="537" spans="1:1" hidden="1" x14ac:dyDescent="0.25">
      <c r="A537" s="529"/>
    </row>
    <row r="538" spans="1:1" hidden="1" x14ac:dyDescent="0.25">
      <c r="A538" s="529"/>
    </row>
    <row r="539" spans="1:1" hidden="1" x14ac:dyDescent="0.25">
      <c r="A539" s="529"/>
    </row>
    <row r="540" spans="1:1" hidden="1" x14ac:dyDescent="0.25">
      <c r="A540" s="529"/>
    </row>
    <row r="541" spans="1:1" hidden="1" x14ac:dyDescent="0.25">
      <c r="A541" s="529"/>
    </row>
    <row r="542" spans="1:1" hidden="1" x14ac:dyDescent="0.25">
      <c r="A542" s="529"/>
    </row>
    <row r="543" spans="1:1" hidden="1" x14ac:dyDescent="0.25">
      <c r="A543" s="529"/>
    </row>
    <row r="544" spans="1:1" hidden="1" x14ac:dyDescent="0.25">
      <c r="A544" s="529"/>
    </row>
    <row r="545" spans="1:1" hidden="1" x14ac:dyDescent="0.25">
      <c r="A545" s="529"/>
    </row>
    <row r="546" spans="1:1" hidden="1" x14ac:dyDescent="0.25">
      <c r="A546" s="529"/>
    </row>
    <row r="547" spans="1:1" hidden="1" x14ac:dyDescent="0.25">
      <c r="A547" s="529"/>
    </row>
    <row r="548" spans="1:1" hidden="1" x14ac:dyDescent="0.25">
      <c r="A548" s="529"/>
    </row>
    <row r="549" spans="1:1" hidden="1" x14ac:dyDescent="0.25">
      <c r="A549" s="529"/>
    </row>
    <row r="550" spans="1:1" hidden="1" x14ac:dyDescent="0.25">
      <c r="A550" s="529"/>
    </row>
    <row r="551" spans="1:1" hidden="1" x14ac:dyDescent="0.25">
      <c r="A551" s="529"/>
    </row>
    <row r="552" spans="1:1" hidden="1" x14ac:dyDescent="0.25">
      <c r="A552" s="529"/>
    </row>
    <row r="553" spans="1:1" hidden="1" x14ac:dyDescent="0.25">
      <c r="A553" s="529"/>
    </row>
    <row r="554" spans="1:1" hidden="1" x14ac:dyDescent="0.25">
      <c r="A554" s="529"/>
    </row>
    <row r="555" spans="1:1" hidden="1" x14ac:dyDescent="0.25">
      <c r="A555" s="529"/>
    </row>
    <row r="556" spans="1:1" hidden="1" x14ac:dyDescent="0.25">
      <c r="A556" s="529"/>
    </row>
    <row r="557" spans="1:1" hidden="1" x14ac:dyDescent="0.25">
      <c r="A557" s="529"/>
    </row>
    <row r="558" spans="1:1" hidden="1" x14ac:dyDescent="0.25">
      <c r="A558" s="529"/>
    </row>
    <row r="559" spans="1:1" hidden="1" x14ac:dyDescent="0.25">
      <c r="A559" s="529"/>
    </row>
    <row r="560" spans="1:1" hidden="1" x14ac:dyDescent="0.25">
      <c r="A560" s="529"/>
    </row>
    <row r="561" spans="1:1" hidden="1" x14ac:dyDescent="0.25">
      <c r="A561" s="529"/>
    </row>
    <row r="562" spans="1:1" hidden="1" x14ac:dyDescent="0.25">
      <c r="A562" s="529"/>
    </row>
    <row r="563" spans="1:1" hidden="1" x14ac:dyDescent="0.25">
      <c r="A563" s="529"/>
    </row>
    <row r="564" spans="1:1" hidden="1" x14ac:dyDescent="0.25">
      <c r="A564" s="529"/>
    </row>
    <row r="565" spans="1:1" hidden="1" x14ac:dyDescent="0.25">
      <c r="A565" s="529"/>
    </row>
    <row r="566" spans="1:1" hidden="1" x14ac:dyDescent="0.25">
      <c r="A566" s="529"/>
    </row>
    <row r="567" spans="1:1" hidden="1" x14ac:dyDescent="0.25">
      <c r="A567" s="529"/>
    </row>
    <row r="568" spans="1:1" hidden="1" x14ac:dyDescent="0.25">
      <c r="A568" s="529"/>
    </row>
    <row r="569" spans="1:1" hidden="1" x14ac:dyDescent="0.25">
      <c r="A569" s="529"/>
    </row>
    <row r="570" spans="1:1" hidden="1" x14ac:dyDescent="0.25">
      <c r="A570" s="529"/>
    </row>
    <row r="571" spans="1:1" hidden="1" x14ac:dyDescent="0.25">
      <c r="A571" s="529"/>
    </row>
    <row r="572" spans="1:1" hidden="1" x14ac:dyDescent="0.25">
      <c r="A572" s="529"/>
    </row>
    <row r="573" spans="1:1" hidden="1" x14ac:dyDescent="0.25">
      <c r="A573" s="529"/>
    </row>
    <row r="574" spans="1:1" hidden="1" x14ac:dyDescent="0.25">
      <c r="A574" s="529"/>
    </row>
    <row r="575" spans="1:1" hidden="1" x14ac:dyDescent="0.25">
      <c r="A575" s="529"/>
    </row>
    <row r="576" spans="1:1" hidden="1" x14ac:dyDescent="0.25">
      <c r="A576" s="529"/>
    </row>
    <row r="577" spans="1:1" hidden="1" x14ac:dyDescent="0.25">
      <c r="A577" s="529"/>
    </row>
    <row r="578" spans="1:1" hidden="1" x14ac:dyDescent="0.25">
      <c r="A578" s="529"/>
    </row>
    <row r="579" spans="1:1" hidden="1" x14ac:dyDescent="0.25">
      <c r="A579" s="529"/>
    </row>
    <row r="580" spans="1:1" hidden="1" x14ac:dyDescent="0.25">
      <c r="A580" s="529"/>
    </row>
    <row r="581" spans="1:1" hidden="1" x14ac:dyDescent="0.25">
      <c r="A581" s="529"/>
    </row>
    <row r="582" spans="1:1" hidden="1" x14ac:dyDescent="0.25">
      <c r="A582" s="529"/>
    </row>
    <row r="583" spans="1:1" hidden="1" x14ac:dyDescent="0.25">
      <c r="A583" s="529"/>
    </row>
    <row r="584" spans="1:1" hidden="1" x14ac:dyDescent="0.25">
      <c r="A584" s="529"/>
    </row>
    <row r="585" spans="1:1" hidden="1" x14ac:dyDescent="0.25">
      <c r="A585" s="529"/>
    </row>
    <row r="586" spans="1:1" hidden="1" x14ac:dyDescent="0.25">
      <c r="A586" s="529"/>
    </row>
    <row r="587" spans="1:1" hidden="1" x14ac:dyDescent="0.25">
      <c r="A587" s="529"/>
    </row>
    <row r="588" spans="1:1" hidden="1" x14ac:dyDescent="0.25">
      <c r="A588" s="529"/>
    </row>
    <row r="589" spans="1:1" hidden="1" x14ac:dyDescent="0.25">
      <c r="A589" s="529"/>
    </row>
    <row r="590" spans="1:1" hidden="1" x14ac:dyDescent="0.25">
      <c r="A590" s="529"/>
    </row>
    <row r="591" spans="1:1" hidden="1" x14ac:dyDescent="0.25">
      <c r="A591" s="529"/>
    </row>
    <row r="592" spans="1:1" hidden="1" x14ac:dyDescent="0.25">
      <c r="A592" s="529"/>
    </row>
  </sheetData>
  <mergeCells count="374">
    <mergeCell ref="A390:D390"/>
    <mergeCell ref="A399:D399"/>
    <mergeCell ref="A404:D404"/>
    <mergeCell ref="A415:D415"/>
    <mergeCell ref="A421:D421"/>
    <mergeCell ref="A425:D425"/>
    <mergeCell ref="A338:D338"/>
    <mergeCell ref="A343:D343"/>
    <mergeCell ref="A348:D348"/>
    <mergeCell ref="A347:D347"/>
    <mergeCell ref="A356:D356"/>
    <mergeCell ref="A359:D359"/>
    <mergeCell ref="A363:D363"/>
    <mergeCell ref="A365:D365"/>
    <mergeCell ref="A378:D378"/>
    <mergeCell ref="A377:D377"/>
    <mergeCell ref="A364:D364"/>
    <mergeCell ref="A366:D366"/>
    <mergeCell ref="A358:D358"/>
    <mergeCell ref="A360:D360"/>
    <mergeCell ref="A361:D361"/>
    <mergeCell ref="A362:D362"/>
    <mergeCell ref="A351:D351"/>
    <mergeCell ref="A352:D352"/>
    <mergeCell ref="A272:D272"/>
    <mergeCell ref="A277:D277"/>
    <mergeCell ref="A280:D280"/>
    <mergeCell ref="A279:D279"/>
    <mergeCell ref="A286:D286"/>
    <mergeCell ref="A292:D292"/>
    <mergeCell ref="A291:D291"/>
    <mergeCell ref="A297:D297"/>
    <mergeCell ref="A190:D190"/>
    <mergeCell ref="A197:D197"/>
    <mergeCell ref="A204:D204"/>
    <mergeCell ref="A207:D207"/>
    <mergeCell ref="A210:D210"/>
    <mergeCell ref="A218:D218"/>
    <mergeCell ref="A230:D230"/>
    <mergeCell ref="A233:D233"/>
    <mergeCell ref="A236:D236"/>
    <mergeCell ref="A196:D196"/>
    <mergeCell ref="A198:D198"/>
    <mergeCell ref="A199:D199"/>
    <mergeCell ref="A200:D200"/>
    <mergeCell ref="A201:D201"/>
    <mergeCell ref="A191:D191"/>
    <mergeCell ref="A192:D192"/>
    <mergeCell ref="A135:D135"/>
    <mergeCell ref="A139:D139"/>
    <mergeCell ref="A144:D144"/>
    <mergeCell ref="A150:D150"/>
    <mergeCell ref="A154:D154"/>
    <mergeCell ref="A157:D157"/>
    <mergeCell ref="A156:D156"/>
    <mergeCell ref="A162:D162"/>
    <mergeCell ref="B21:E21"/>
    <mergeCell ref="B22:C22"/>
    <mergeCell ref="A25:F26"/>
    <mergeCell ref="A27:C27"/>
    <mergeCell ref="A29:F29"/>
    <mergeCell ref="A31:F31"/>
    <mergeCell ref="B48:F48"/>
    <mergeCell ref="B49:F49"/>
    <mergeCell ref="B50:F50"/>
    <mergeCell ref="A52:F52"/>
    <mergeCell ref="A53:F53"/>
    <mergeCell ref="A54:F54"/>
    <mergeCell ref="A35:F35"/>
    <mergeCell ref="A36:F36"/>
    <mergeCell ref="A40:F40"/>
    <mergeCell ref="A41:F41"/>
    <mergeCell ref="A45:F45"/>
    <mergeCell ref="B47:F47"/>
    <mergeCell ref="A72:F72"/>
    <mergeCell ref="B74:F74"/>
    <mergeCell ref="B79:F79"/>
    <mergeCell ref="B86:F86"/>
    <mergeCell ref="A91:B91"/>
    <mergeCell ref="C91:E91"/>
    <mergeCell ref="A55:F55"/>
    <mergeCell ref="A56:F56"/>
    <mergeCell ref="B58:F58"/>
    <mergeCell ref="B67:F67"/>
    <mergeCell ref="A70:B70"/>
    <mergeCell ref="C70:E70"/>
    <mergeCell ref="A118:D118"/>
    <mergeCell ref="A119:D119"/>
    <mergeCell ref="A120:D120"/>
    <mergeCell ref="A121:D121"/>
    <mergeCell ref="A122:D122"/>
    <mergeCell ref="A123:D123"/>
    <mergeCell ref="A111:F111"/>
    <mergeCell ref="A113:D113"/>
    <mergeCell ref="A92:F92"/>
    <mergeCell ref="B94:F94"/>
    <mergeCell ref="B103:F103"/>
    <mergeCell ref="A106:B106"/>
    <mergeCell ref="C106:E106"/>
    <mergeCell ref="A109:F109"/>
    <mergeCell ref="A116:D116"/>
    <mergeCell ref="A115:D115"/>
    <mergeCell ref="A117:D117"/>
    <mergeCell ref="A110:F110"/>
    <mergeCell ref="A130:D130"/>
    <mergeCell ref="A131:D131"/>
    <mergeCell ref="A132:D132"/>
    <mergeCell ref="A133:D133"/>
    <mergeCell ref="A134:D134"/>
    <mergeCell ref="A124:D124"/>
    <mergeCell ref="A125:D125"/>
    <mergeCell ref="A128:D128"/>
    <mergeCell ref="A129:D129"/>
    <mergeCell ref="A127:D127"/>
    <mergeCell ref="A126:D126"/>
    <mergeCell ref="A142:D142"/>
    <mergeCell ref="A143:D143"/>
    <mergeCell ref="A145:D145"/>
    <mergeCell ref="A146:D146"/>
    <mergeCell ref="A147:D147"/>
    <mergeCell ref="A136:D136"/>
    <mergeCell ref="A137:D137"/>
    <mergeCell ref="A138:D138"/>
    <mergeCell ref="A140:D140"/>
    <mergeCell ref="A141:D141"/>
    <mergeCell ref="A160:D160"/>
    <mergeCell ref="A161:D161"/>
    <mergeCell ref="A163:D163"/>
    <mergeCell ref="A164:D164"/>
    <mergeCell ref="A165:D165"/>
    <mergeCell ref="A155:D155"/>
    <mergeCell ref="A158:D158"/>
    <mergeCell ref="A159:D159"/>
    <mergeCell ref="A148:D148"/>
    <mergeCell ref="A149:D149"/>
    <mergeCell ref="A151:D151"/>
    <mergeCell ref="A152:D152"/>
    <mergeCell ref="A153:D153"/>
    <mergeCell ref="A172:D172"/>
    <mergeCell ref="A174:D174"/>
    <mergeCell ref="A175:D175"/>
    <mergeCell ref="A176:D176"/>
    <mergeCell ref="A177:D177"/>
    <mergeCell ref="A166:D166"/>
    <mergeCell ref="A167:D167"/>
    <mergeCell ref="A168:D168"/>
    <mergeCell ref="A169:D169"/>
    <mergeCell ref="A171:D171"/>
    <mergeCell ref="A170:D170"/>
    <mergeCell ref="A173:D173"/>
    <mergeCell ref="A184:D184"/>
    <mergeCell ref="A185:D185"/>
    <mergeCell ref="A186:D186"/>
    <mergeCell ref="A188:D188"/>
    <mergeCell ref="A189:D189"/>
    <mergeCell ref="A178:D178"/>
    <mergeCell ref="A179:D179"/>
    <mergeCell ref="A180:D180"/>
    <mergeCell ref="A181:D181"/>
    <mergeCell ref="A182:D182"/>
    <mergeCell ref="A183:D183"/>
    <mergeCell ref="A187:D187"/>
    <mergeCell ref="A193:D193"/>
    <mergeCell ref="A194:D194"/>
    <mergeCell ref="A195:D195"/>
    <mergeCell ref="A208:D208"/>
    <mergeCell ref="A209:D209"/>
    <mergeCell ref="A211:D211"/>
    <mergeCell ref="A212:D212"/>
    <mergeCell ref="A213:D213"/>
    <mergeCell ref="A202:D202"/>
    <mergeCell ref="A203:D203"/>
    <mergeCell ref="A205:D205"/>
    <mergeCell ref="A206:D206"/>
    <mergeCell ref="A219:D219"/>
    <mergeCell ref="A220:D220"/>
    <mergeCell ref="A221:D221"/>
    <mergeCell ref="A222:D222"/>
    <mergeCell ref="A223:D223"/>
    <mergeCell ref="A224:D224"/>
    <mergeCell ref="A214:D214"/>
    <mergeCell ref="A215:D215"/>
    <mergeCell ref="A216:D216"/>
    <mergeCell ref="A217:D217"/>
    <mergeCell ref="A232:D232"/>
    <mergeCell ref="A234:D234"/>
    <mergeCell ref="A235:D235"/>
    <mergeCell ref="A237:D237"/>
    <mergeCell ref="A225:D225"/>
    <mergeCell ref="A226:D226"/>
    <mergeCell ref="A228:D228"/>
    <mergeCell ref="A229:D229"/>
    <mergeCell ref="A231:D231"/>
    <mergeCell ref="A245:D245"/>
    <mergeCell ref="A247:D247"/>
    <mergeCell ref="A248:D248"/>
    <mergeCell ref="A249:D249"/>
    <mergeCell ref="A238:D238"/>
    <mergeCell ref="A239:D239"/>
    <mergeCell ref="A240:D240"/>
    <mergeCell ref="A242:D242"/>
    <mergeCell ref="A243:D243"/>
    <mergeCell ref="A241:D241"/>
    <mergeCell ref="A244:D244"/>
    <mergeCell ref="A246:D246"/>
    <mergeCell ref="A255:D255"/>
    <mergeCell ref="A257:D257"/>
    <mergeCell ref="A258:D258"/>
    <mergeCell ref="A260:D260"/>
    <mergeCell ref="A250:D250"/>
    <mergeCell ref="A251:D251"/>
    <mergeCell ref="A252:D252"/>
    <mergeCell ref="A253:D253"/>
    <mergeCell ref="A254:D254"/>
    <mergeCell ref="A256:D256"/>
    <mergeCell ref="A259:D259"/>
    <mergeCell ref="A267:D267"/>
    <mergeCell ref="A268:D268"/>
    <mergeCell ref="A269:D269"/>
    <mergeCell ref="A270:D270"/>
    <mergeCell ref="A271:D271"/>
    <mergeCell ref="A261:D261"/>
    <mergeCell ref="A262:D262"/>
    <mergeCell ref="A263:D263"/>
    <mergeCell ref="A264:D264"/>
    <mergeCell ref="A265:D265"/>
    <mergeCell ref="A266:D266"/>
    <mergeCell ref="A281:D281"/>
    <mergeCell ref="A282:D282"/>
    <mergeCell ref="A283:D283"/>
    <mergeCell ref="A284:D284"/>
    <mergeCell ref="A273:D273"/>
    <mergeCell ref="A274:D274"/>
    <mergeCell ref="A275:D275"/>
    <mergeCell ref="A276:D276"/>
    <mergeCell ref="A278:D278"/>
    <mergeCell ref="A293:D293"/>
    <mergeCell ref="A294:D294"/>
    <mergeCell ref="A295:D295"/>
    <mergeCell ref="A296:D296"/>
    <mergeCell ref="A285:D285"/>
    <mergeCell ref="A287:D287"/>
    <mergeCell ref="A288:D288"/>
    <mergeCell ref="A289:D289"/>
    <mergeCell ref="A290:D290"/>
    <mergeCell ref="A303:D303"/>
    <mergeCell ref="A305:D305"/>
    <mergeCell ref="A306:D306"/>
    <mergeCell ref="A307:D307"/>
    <mergeCell ref="A308:D308"/>
    <mergeCell ref="A298:D298"/>
    <mergeCell ref="A299:D299"/>
    <mergeCell ref="A300:D300"/>
    <mergeCell ref="A301:D301"/>
    <mergeCell ref="A302:D302"/>
    <mergeCell ref="A304:D304"/>
    <mergeCell ref="A315:D315"/>
    <mergeCell ref="A316:D316"/>
    <mergeCell ref="A317:D317"/>
    <mergeCell ref="A318:D318"/>
    <mergeCell ref="A319:D319"/>
    <mergeCell ref="A320:D320"/>
    <mergeCell ref="A309:D309"/>
    <mergeCell ref="A310:D310"/>
    <mergeCell ref="A312:D312"/>
    <mergeCell ref="A313:D313"/>
    <mergeCell ref="A311:D311"/>
    <mergeCell ref="A314:D314"/>
    <mergeCell ref="A335:D335"/>
    <mergeCell ref="A336:D336"/>
    <mergeCell ref="A337:D337"/>
    <mergeCell ref="A328:D328"/>
    <mergeCell ref="A330:D330"/>
    <mergeCell ref="A332:D332"/>
    <mergeCell ref="A321:D321"/>
    <mergeCell ref="A324:D324"/>
    <mergeCell ref="A325:D325"/>
    <mergeCell ref="A326:D326"/>
    <mergeCell ref="A323:D323"/>
    <mergeCell ref="A322:D322"/>
    <mergeCell ref="A327:D327"/>
    <mergeCell ref="A329:D329"/>
    <mergeCell ref="A331:D331"/>
    <mergeCell ref="A333:D333"/>
    <mergeCell ref="A334:D334"/>
    <mergeCell ref="A353:D353"/>
    <mergeCell ref="A355:D355"/>
    <mergeCell ref="A357:D357"/>
    <mergeCell ref="A345:D345"/>
    <mergeCell ref="A346:D346"/>
    <mergeCell ref="A349:D349"/>
    <mergeCell ref="A350:D350"/>
    <mergeCell ref="A339:D339"/>
    <mergeCell ref="A340:D340"/>
    <mergeCell ref="A341:D341"/>
    <mergeCell ref="A342:D342"/>
    <mergeCell ref="A344:D344"/>
    <mergeCell ref="A373:D373"/>
    <mergeCell ref="A374:D374"/>
    <mergeCell ref="A375:D375"/>
    <mergeCell ref="A376:D376"/>
    <mergeCell ref="A367:D367"/>
    <mergeCell ref="A368:D368"/>
    <mergeCell ref="A369:D369"/>
    <mergeCell ref="A370:D370"/>
    <mergeCell ref="A371:D371"/>
    <mergeCell ref="A372:D372"/>
    <mergeCell ref="A385:D385"/>
    <mergeCell ref="A387:D387"/>
    <mergeCell ref="A388:D388"/>
    <mergeCell ref="A389:D389"/>
    <mergeCell ref="A379:D379"/>
    <mergeCell ref="A381:D381"/>
    <mergeCell ref="A382:D382"/>
    <mergeCell ref="A383:D383"/>
    <mergeCell ref="A384:D384"/>
    <mergeCell ref="A380:D380"/>
    <mergeCell ref="A386:D386"/>
    <mergeCell ref="A397:D397"/>
    <mergeCell ref="A398:D398"/>
    <mergeCell ref="A400:D400"/>
    <mergeCell ref="A401:D401"/>
    <mergeCell ref="A402:D402"/>
    <mergeCell ref="A391:D391"/>
    <mergeCell ref="A392:D392"/>
    <mergeCell ref="A393:D393"/>
    <mergeCell ref="A394:D394"/>
    <mergeCell ref="A395:D395"/>
    <mergeCell ref="A396:D396"/>
    <mergeCell ref="A409:D409"/>
    <mergeCell ref="A410:D410"/>
    <mergeCell ref="A411:D411"/>
    <mergeCell ref="A412:D412"/>
    <mergeCell ref="A413:D413"/>
    <mergeCell ref="A414:D414"/>
    <mergeCell ref="A403:D403"/>
    <mergeCell ref="A405:D405"/>
    <mergeCell ref="A406:D406"/>
    <mergeCell ref="A407:D407"/>
    <mergeCell ref="A408:D408"/>
    <mergeCell ref="A432:D432"/>
    <mergeCell ref="A422:D422"/>
    <mergeCell ref="A423:D423"/>
    <mergeCell ref="A424:D424"/>
    <mergeCell ref="A426:D426"/>
    <mergeCell ref="A416:D416"/>
    <mergeCell ref="A417:D417"/>
    <mergeCell ref="A418:D418"/>
    <mergeCell ref="A419:D419"/>
    <mergeCell ref="A420:D420"/>
    <mergeCell ref="A18:C18"/>
    <mergeCell ref="A445:D445"/>
    <mergeCell ref="A446:D446"/>
    <mergeCell ref="A447:D447"/>
    <mergeCell ref="A448:D448"/>
    <mergeCell ref="A114:D114"/>
    <mergeCell ref="A227:D227"/>
    <mergeCell ref="A354:D354"/>
    <mergeCell ref="A439:D439"/>
    <mergeCell ref="A440:D440"/>
    <mergeCell ref="A441:D441"/>
    <mergeCell ref="A442:D442"/>
    <mergeCell ref="A443:D443"/>
    <mergeCell ref="A444:D444"/>
    <mergeCell ref="A433:D433"/>
    <mergeCell ref="A434:D434"/>
    <mergeCell ref="A435:D435"/>
    <mergeCell ref="A436:D436"/>
    <mergeCell ref="A437:D437"/>
    <mergeCell ref="A438:D438"/>
    <mergeCell ref="A427:D427"/>
    <mergeCell ref="A428:D428"/>
    <mergeCell ref="A430:D430"/>
    <mergeCell ref="A431:D431"/>
  </mergeCells>
  <conditionalFormatting sqref="G39">
    <cfRule type="dataBar" priority="52">
      <dataBar showValue="0">
        <cfvo type="num" val="0"/>
        <cfvo type="num" val="0.1"/>
        <color rgb="FF92D050"/>
      </dataBar>
    </cfRule>
  </conditionalFormatting>
  <conditionalFormatting sqref="A109 A111 G60 G62:G63 G71">
    <cfRule type="dataBar" priority="51">
      <dataBar showValue="0">
        <cfvo type="num" val="0"/>
        <cfvo type="num" val="0.1"/>
        <color rgb="FF60497B"/>
      </dataBar>
    </cfRule>
  </conditionalFormatting>
  <conditionalFormatting sqref="B95:C95 B97 B99:C99 B104 B101 B59:C59 B61:C61 B63:C63 B65 B68 E68 B75 B77:C77 B80 B82:C84 B87:C87 C89">
    <cfRule type="dataBar" priority="50">
      <dataBar>
        <cfvo type="num" val="0"/>
        <cfvo type="num" val="1"/>
        <color rgb="FF638EC6"/>
      </dataBar>
    </cfRule>
  </conditionalFormatting>
  <conditionalFormatting sqref="D59">
    <cfRule type="dataBar" priority="49">
      <dataBar>
        <cfvo type="num" val="0"/>
        <cfvo type="num" val="1"/>
        <color rgb="FF638EC6"/>
      </dataBar>
    </cfRule>
  </conditionalFormatting>
  <conditionalFormatting sqref="E59">
    <cfRule type="dataBar" priority="48">
      <dataBar>
        <cfvo type="num" val="0"/>
        <cfvo type="num" val="1"/>
        <color rgb="FF638EC6"/>
      </dataBar>
    </cfRule>
  </conditionalFormatting>
  <conditionalFormatting sqref="D61">
    <cfRule type="dataBar" priority="47">
      <dataBar>
        <cfvo type="num" val="0"/>
        <cfvo type="num" val="1"/>
        <color rgb="FF638EC6"/>
      </dataBar>
    </cfRule>
  </conditionalFormatting>
  <conditionalFormatting sqref="E61">
    <cfRule type="dataBar" priority="46">
      <dataBar>
        <cfvo type="num" val="0"/>
        <cfvo type="num" val="1"/>
        <color rgb="FF638EC6"/>
      </dataBar>
    </cfRule>
  </conditionalFormatting>
  <conditionalFormatting sqref="D63">
    <cfRule type="dataBar" priority="45">
      <dataBar>
        <cfvo type="num" val="0"/>
        <cfvo type="num" val="1"/>
        <color rgb="FF638EC6"/>
      </dataBar>
    </cfRule>
  </conditionalFormatting>
  <conditionalFormatting sqref="E63">
    <cfRule type="dataBar" priority="44">
      <dataBar>
        <cfvo type="num" val="0"/>
        <cfvo type="num" val="1"/>
        <color rgb="FF638EC6"/>
      </dataBar>
    </cfRule>
  </conditionalFormatting>
  <conditionalFormatting sqref="C65">
    <cfRule type="dataBar" priority="43">
      <dataBar>
        <cfvo type="num" val="0"/>
        <cfvo type="num" val="1"/>
        <color rgb="FF638EC6"/>
      </dataBar>
    </cfRule>
  </conditionalFormatting>
  <conditionalFormatting sqref="D64:D65">
    <cfRule type="dataBar" priority="42">
      <dataBar>
        <cfvo type="num" val="0"/>
        <cfvo type="num" val="1"/>
        <color rgb="FF638EC6"/>
      </dataBar>
    </cfRule>
  </conditionalFormatting>
  <conditionalFormatting sqref="E65">
    <cfRule type="dataBar" priority="41">
      <dataBar>
        <cfvo type="num" val="0"/>
        <cfvo type="num" val="1"/>
        <color rgb="FF638EC6"/>
      </dataBar>
    </cfRule>
  </conditionalFormatting>
  <conditionalFormatting sqref="C68">
    <cfRule type="dataBar" priority="40">
      <dataBar>
        <cfvo type="num" val="0"/>
        <cfvo type="num" val="1"/>
        <color rgb="FF638EC6"/>
      </dataBar>
    </cfRule>
  </conditionalFormatting>
  <conditionalFormatting sqref="D68">
    <cfRule type="dataBar" priority="39">
      <dataBar>
        <cfvo type="num" val="0"/>
        <cfvo type="num" val="1"/>
        <color rgb="FF638EC6"/>
      </dataBar>
    </cfRule>
  </conditionalFormatting>
  <conditionalFormatting sqref="C75">
    <cfRule type="dataBar" priority="38">
      <dataBar>
        <cfvo type="num" val="0"/>
        <cfvo type="num" val="1"/>
        <color rgb="FF638EC6"/>
      </dataBar>
    </cfRule>
  </conditionalFormatting>
  <conditionalFormatting sqref="D75">
    <cfRule type="dataBar" priority="37">
      <dataBar>
        <cfvo type="num" val="0"/>
        <cfvo type="num" val="1"/>
        <color rgb="FF638EC6"/>
      </dataBar>
    </cfRule>
  </conditionalFormatting>
  <conditionalFormatting sqref="D77">
    <cfRule type="dataBar" priority="36">
      <dataBar>
        <cfvo type="num" val="0"/>
        <cfvo type="num" val="1"/>
        <color rgb="FF638EC6"/>
      </dataBar>
    </cfRule>
  </conditionalFormatting>
  <conditionalFormatting sqref="E77">
    <cfRule type="dataBar" priority="35">
      <dataBar>
        <cfvo type="num" val="0"/>
        <cfvo type="num" val="1"/>
        <color rgb="FF638EC6"/>
      </dataBar>
    </cfRule>
  </conditionalFormatting>
  <conditionalFormatting sqref="C80">
    <cfRule type="dataBar" priority="34">
      <dataBar>
        <cfvo type="num" val="0"/>
        <cfvo type="num" val="1"/>
        <color rgb="FF638EC6"/>
      </dataBar>
    </cfRule>
  </conditionalFormatting>
  <conditionalFormatting sqref="D80">
    <cfRule type="dataBar" priority="33">
      <dataBar>
        <cfvo type="num" val="0"/>
        <cfvo type="num" val="1"/>
        <color rgb="FF638EC6"/>
      </dataBar>
    </cfRule>
  </conditionalFormatting>
  <conditionalFormatting sqref="E80">
    <cfRule type="dataBar" priority="32">
      <dataBar>
        <cfvo type="num" val="0"/>
        <cfvo type="num" val="1"/>
        <color rgb="FF638EC6"/>
      </dataBar>
    </cfRule>
  </conditionalFormatting>
  <conditionalFormatting sqref="D82">
    <cfRule type="dataBar" priority="31">
      <dataBar>
        <cfvo type="num" val="0"/>
        <cfvo type="num" val="1"/>
        <color rgb="FF638EC6"/>
      </dataBar>
    </cfRule>
  </conditionalFormatting>
  <conditionalFormatting sqref="E82">
    <cfRule type="dataBar" priority="30">
      <dataBar>
        <cfvo type="num" val="0"/>
        <cfvo type="num" val="1"/>
        <color rgb="FF638EC6"/>
      </dataBar>
    </cfRule>
  </conditionalFormatting>
  <conditionalFormatting sqref="D84">
    <cfRule type="dataBar" priority="29">
      <dataBar>
        <cfvo type="num" val="0"/>
        <cfvo type="num" val="1"/>
        <color rgb="FF638EC6"/>
      </dataBar>
    </cfRule>
  </conditionalFormatting>
  <conditionalFormatting sqref="E84">
    <cfRule type="dataBar" priority="28">
      <dataBar>
        <cfvo type="num" val="0"/>
        <cfvo type="num" val="1"/>
        <color rgb="FF638EC6"/>
      </dataBar>
    </cfRule>
  </conditionalFormatting>
  <conditionalFormatting sqref="D87">
    <cfRule type="dataBar" priority="27">
      <dataBar>
        <cfvo type="num" val="0"/>
        <cfvo type="num" val="1"/>
        <color rgb="FF638EC6"/>
      </dataBar>
    </cfRule>
  </conditionalFormatting>
  <conditionalFormatting sqref="E87">
    <cfRule type="dataBar" priority="26">
      <dataBar>
        <cfvo type="num" val="0"/>
        <cfvo type="num" val="1"/>
        <color rgb="FF638EC6"/>
      </dataBar>
    </cfRule>
  </conditionalFormatting>
  <conditionalFormatting sqref="B89">
    <cfRule type="dataBar" priority="25">
      <dataBar>
        <cfvo type="num" val="0"/>
        <cfvo type="num" val="1"/>
        <color rgb="FF638EC6"/>
      </dataBar>
    </cfRule>
  </conditionalFormatting>
  <conditionalFormatting sqref="D89">
    <cfRule type="dataBar" priority="24">
      <dataBar>
        <cfvo type="num" val="0"/>
        <cfvo type="num" val="1"/>
        <color rgb="FF638EC6"/>
      </dataBar>
    </cfRule>
  </conditionalFormatting>
  <conditionalFormatting sqref="D95">
    <cfRule type="dataBar" priority="23">
      <dataBar>
        <cfvo type="num" val="0"/>
        <cfvo type="num" val="1"/>
        <color rgb="FF638EC6"/>
      </dataBar>
    </cfRule>
  </conditionalFormatting>
  <conditionalFormatting sqref="E95">
    <cfRule type="dataBar" priority="22">
      <dataBar>
        <cfvo type="num" val="0"/>
        <cfvo type="num" val="1"/>
        <color rgb="FF638EC6"/>
      </dataBar>
    </cfRule>
  </conditionalFormatting>
  <conditionalFormatting sqref="C97">
    <cfRule type="dataBar" priority="21">
      <dataBar>
        <cfvo type="num" val="0"/>
        <cfvo type="num" val="1"/>
        <color rgb="FF638EC6"/>
      </dataBar>
    </cfRule>
  </conditionalFormatting>
  <conditionalFormatting sqref="D97">
    <cfRule type="dataBar" priority="20">
      <dataBar>
        <cfvo type="num" val="0"/>
        <cfvo type="num" val="1"/>
        <color rgb="FF638EC6"/>
      </dataBar>
    </cfRule>
  </conditionalFormatting>
  <conditionalFormatting sqref="E97">
    <cfRule type="dataBar" priority="19">
      <dataBar>
        <cfvo type="num" val="0"/>
        <cfvo type="num" val="1"/>
        <color rgb="FF638EC6"/>
      </dataBar>
    </cfRule>
  </conditionalFormatting>
  <conditionalFormatting sqref="D99">
    <cfRule type="dataBar" priority="18">
      <dataBar>
        <cfvo type="num" val="0"/>
        <cfvo type="num" val="1"/>
        <color rgb="FF638EC6"/>
      </dataBar>
    </cfRule>
  </conditionalFormatting>
  <conditionalFormatting sqref="E99">
    <cfRule type="dataBar" priority="17">
      <dataBar>
        <cfvo type="num" val="0"/>
        <cfvo type="num" val="1"/>
        <color rgb="FF638EC6"/>
      </dataBar>
    </cfRule>
  </conditionalFormatting>
  <conditionalFormatting sqref="C101">
    <cfRule type="dataBar" priority="16">
      <dataBar>
        <cfvo type="num" val="0"/>
        <cfvo type="num" val="1"/>
        <color rgb="FF638EC6"/>
      </dataBar>
    </cfRule>
  </conditionalFormatting>
  <conditionalFormatting sqref="D101">
    <cfRule type="dataBar" priority="15">
      <dataBar>
        <cfvo type="num" val="0"/>
        <cfvo type="num" val="1"/>
        <color rgb="FF638EC6"/>
      </dataBar>
    </cfRule>
  </conditionalFormatting>
  <conditionalFormatting sqref="C104">
    <cfRule type="dataBar" priority="14">
      <dataBar>
        <cfvo type="num" val="0"/>
        <cfvo type="num" val="1"/>
        <color rgb="FF638EC6"/>
      </dataBar>
    </cfRule>
  </conditionalFormatting>
  <conditionalFormatting sqref="D104">
    <cfRule type="dataBar" priority="13">
      <dataBar>
        <cfvo type="num" val="0"/>
        <cfvo type="num" val="1"/>
        <color rgb="FF638EC6"/>
      </dataBar>
    </cfRule>
  </conditionalFormatting>
  <conditionalFormatting sqref="E104">
    <cfRule type="dataBar" priority="12">
      <dataBar>
        <cfvo type="num" val="0"/>
        <cfvo type="num" val="1"/>
        <color rgb="FF638EC6"/>
      </dataBar>
    </cfRule>
  </conditionalFormatting>
  <conditionalFormatting sqref="A109">
    <cfRule type="dataBar" priority="11">
      <dataBar showValue="0">
        <cfvo type="num" val="0"/>
        <cfvo type="num" val="0.1"/>
        <color rgb="FF60497B"/>
      </dataBar>
    </cfRule>
  </conditionalFormatting>
  <conditionalFormatting sqref="A109">
    <cfRule type="dataBar" priority="10">
      <dataBar showValue="0">
        <cfvo type="num" val="0"/>
        <cfvo type="num" val="0.1"/>
        <color rgb="FF60497B"/>
      </dataBar>
    </cfRule>
  </conditionalFormatting>
  <conditionalFormatting sqref="A109">
    <cfRule type="dataBar" priority="9">
      <dataBar showValue="0">
        <cfvo type="num" val="0"/>
        <cfvo type="num" val="0.1"/>
        <color rgb="FF60497B"/>
      </dataBar>
    </cfRule>
  </conditionalFormatting>
  <conditionalFormatting sqref="A109">
    <cfRule type="dataBar" priority="8">
      <dataBar showValue="0">
        <cfvo type="num" val="0"/>
        <cfvo type="num" val="0.1"/>
        <color rgb="FF60497B"/>
      </dataBar>
    </cfRule>
  </conditionalFormatting>
  <conditionalFormatting sqref="A109">
    <cfRule type="dataBar" priority="7">
      <dataBar showValue="0">
        <cfvo type="num" val="0"/>
        <cfvo type="num" val="0.1"/>
        <color rgb="FF60497B"/>
      </dataBar>
    </cfRule>
  </conditionalFormatting>
  <conditionalFormatting sqref="A109">
    <cfRule type="dataBar" priority="6">
      <dataBar showValue="0">
        <cfvo type="num" val="0"/>
        <cfvo type="num" val="0.1"/>
        <color rgb="FF60497B"/>
      </dataBar>
    </cfRule>
  </conditionalFormatting>
  <conditionalFormatting sqref="A109">
    <cfRule type="dataBar" priority="5">
      <dataBar showValue="0">
        <cfvo type="num" val="0"/>
        <cfvo type="num" val="0.1"/>
        <color rgb="FF60497B"/>
      </dataBar>
    </cfRule>
  </conditionalFormatting>
  <conditionalFormatting sqref="A109">
    <cfRule type="dataBar" priority="4">
      <dataBar showValue="0">
        <cfvo type="num" val="0"/>
        <cfvo type="num" val="0.1"/>
        <color rgb="FF60497B"/>
      </dataBar>
    </cfRule>
  </conditionalFormatting>
  <conditionalFormatting sqref="A109">
    <cfRule type="dataBar" priority="3">
      <dataBar showValue="0">
        <cfvo type="num" val="0"/>
        <cfvo type="num" val="0.1"/>
        <color rgb="FF60497B"/>
      </dataBar>
    </cfRule>
  </conditionalFormatting>
  <conditionalFormatting sqref="A109">
    <cfRule type="dataBar" priority="2">
      <dataBar showValue="0">
        <cfvo type="num" val="0"/>
        <cfvo type="num" val="0.1"/>
        <color rgb="FF60497B"/>
      </dataBar>
    </cfRule>
  </conditionalFormatting>
  <conditionalFormatting sqref="A110">
    <cfRule type="dataBar" priority="1">
      <dataBar showValue="0">
        <cfvo type="num" val="0"/>
        <cfvo type="num" val="0.1"/>
        <color rgb="FF60497B"/>
      </dataBar>
    </cfRule>
  </conditionalFormatting>
  <hyperlinks>
    <hyperlink ref="C70:E70" location="'R 5 a 20 Grande'!A113" display="Enfoque de Organizaciones Inteligentes"/>
    <hyperlink ref="C91:E91" location="'R 5 a 20 Grande'!A227" display="Enfoque de Organizaciones Rentables"/>
    <hyperlink ref="C106:E106" location="'R 5 a 20 Grande'!A354" display="Enfoque de Organizaciones Profesionales"/>
  </hyperlinks>
  <pageMargins left="0.62992125984251968" right="0.57999999999999996" top="0.59" bottom="0.56000000000000005" header="0.31496062992125984" footer="0.31496062992125984"/>
  <pageSetup scale="85" orientation="portrait" r:id="rId1"/>
  <headerFooter differentFirst="1">
    <oddHeader>&amp;L&amp;P&amp;C&amp;"-,Negrita"REPORTE DE RESULTADOS DEL CUESTIONARIO&amp;R&amp;D</oddHeader>
    <evenFooter>&amp;L&amp;G</evenFooter>
  </headerFooter>
  <drawing r:id="rId2"/>
  <legacyDrawingHF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2"/>
  <dimension ref="A1:AJ430"/>
  <sheetViews>
    <sheetView showGridLines="0" showRowColHeaders="0" topLeftCell="G313" zoomScale="90" zoomScaleNormal="90" workbookViewId="0">
      <selection activeCell="J314" sqref="J314:Q314"/>
    </sheetView>
  </sheetViews>
  <sheetFormatPr baseColWidth="10" defaultColWidth="0" defaultRowHeight="0" customHeight="1" zeroHeight="1" x14ac:dyDescent="0.25"/>
  <cols>
    <col min="1" max="1" width="40.5703125" style="270" hidden="1" customWidth="1"/>
    <col min="2" max="2" width="4.28515625" style="270" hidden="1" customWidth="1"/>
    <col min="3" max="3" width="6.7109375" style="197" hidden="1" customWidth="1"/>
    <col min="4" max="4" width="3.5703125" style="197" hidden="1" customWidth="1"/>
    <col min="5" max="5" width="5.7109375" style="197" hidden="1" customWidth="1"/>
    <col min="6" max="6" width="4.7109375" style="197" hidden="1" customWidth="1"/>
    <col min="7" max="7" width="2.85546875" style="270" customWidth="1"/>
    <col min="8" max="18" width="11.42578125" style="270" customWidth="1"/>
    <col min="19" max="19" width="12.28515625" style="270" bestFit="1" customWidth="1"/>
    <col min="20" max="20" width="11.42578125" style="574" customWidth="1"/>
    <col min="21" max="21" width="11.42578125" style="589" hidden="1" customWidth="1"/>
    <col min="22" max="22" width="12.7109375" style="268" hidden="1" customWidth="1"/>
    <col min="23" max="23" width="11.42578125" style="268" hidden="1" customWidth="1"/>
    <col min="24" max="24" width="12.42578125" style="268" hidden="1" customWidth="1"/>
    <col min="25" max="25" width="11.42578125" style="268" hidden="1" customWidth="1"/>
    <col min="26" max="26" width="11.42578125" style="269" hidden="1" customWidth="1"/>
    <col min="27" max="27" width="11.42578125" style="270" hidden="1" customWidth="1"/>
    <col min="28" max="28" width="0" style="270" hidden="1" customWidth="1"/>
    <col min="29" max="29" width="0" hidden="1" customWidth="1"/>
    <col min="30" max="32" width="0" style="270" hidden="1" customWidth="1"/>
    <col min="33" max="33" width="0" hidden="1" customWidth="1"/>
    <col min="34" max="35" width="0" style="270" hidden="1" customWidth="1"/>
    <col min="36" max="36" width="0" hidden="1" customWidth="1"/>
    <col min="37" max="16384" width="11.42578125" style="270" hidden="1"/>
  </cols>
  <sheetData>
    <row r="1" spans="1:26" ht="41.25" customHeight="1" x14ac:dyDescent="0.25">
      <c r="A1" s="254"/>
      <c r="B1" s="254"/>
      <c r="C1" s="263"/>
      <c r="D1" s="263"/>
      <c r="E1" s="263"/>
      <c r="F1" s="264"/>
      <c r="G1" s="173"/>
      <c r="H1" s="173"/>
      <c r="I1" s="393"/>
      <c r="J1" s="173"/>
      <c r="K1" s="173"/>
      <c r="L1" s="173"/>
      <c r="M1" s="173"/>
      <c r="N1" s="173"/>
      <c r="O1" s="173"/>
      <c r="P1" s="173"/>
      <c r="Q1" s="173"/>
      <c r="R1" s="173"/>
      <c r="S1" s="173"/>
    </row>
    <row r="2" spans="1:26" ht="30.75" customHeight="1" thickBot="1" x14ac:dyDescent="0.3">
      <c r="A2" s="254"/>
      <c r="B2" s="254"/>
      <c r="C2" s="263"/>
      <c r="D2" s="263"/>
      <c r="E2" s="263"/>
      <c r="F2" s="264"/>
      <c r="G2" s="173"/>
      <c r="H2" s="874" t="s">
        <v>115</v>
      </c>
      <c r="I2" s="874"/>
      <c r="J2" s="874"/>
      <c r="K2" s="874"/>
      <c r="L2" s="874"/>
      <c r="M2" s="874"/>
      <c r="N2" s="874"/>
      <c r="O2" s="874"/>
      <c r="P2" s="874"/>
      <c r="Q2" s="874"/>
      <c r="R2" s="874"/>
      <c r="S2" s="875"/>
    </row>
    <row r="3" spans="1:26" ht="7.5" customHeight="1" thickTop="1" x14ac:dyDescent="0.25">
      <c r="A3" s="254"/>
      <c r="B3" s="254"/>
      <c r="C3" s="263"/>
      <c r="D3" s="263"/>
      <c r="E3" s="263"/>
      <c r="F3" s="264"/>
      <c r="G3" s="173"/>
      <c r="H3" s="173"/>
      <c r="I3" s="393"/>
      <c r="J3" s="271"/>
      <c r="K3" s="173"/>
      <c r="L3" s="173"/>
      <c r="M3" s="173"/>
      <c r="N3" s="173"/>
      <c r="O3" s="173"/>
      <c r="P3" s="173"/>
      <c r="Q3" s="173"/>
      <c r="R3" s="177"/>
      <c r="S3" s="173"/>
    </row>
    <row r="4" spans="1:26" ht="87" customHeight="1" thickBot="1" x14ac:dyDescent="0.4">
      <c r="A4" s="254"/>
      <c r="B4" s="254"/>
      <c r="C4" s="263"/>
      <c r="D4" s="263"/>
      <c r="E4" s="263"/>
      <c r="F4" s="264"/>
      <c r="G4" s="173"/>
      <c r="H4" s="819" t="s">
        <v>116</v>
      </c>
      <c r="I4" s="868"/>
      <c r="J4" s="868"/>
      <c r="K4" s="868"/>
      <c r="L4" s="868"/>
      <c r="M4" s="868"/>
      <c r="N4" s="868"/>
      <c r="O4" s="868"/>
      <c r="P4" s="868"/>
      <c r="Q4" s="868"/>
      <c r="R4" s="868"/>
      <c r="S4" s="869"/>
      <c r="Y4" s="272"/>
      <c r="Z4" s="273">
        <f>AVERAGE(Z11:Z139)</f>
        <v>0</v>
      </c>
    </row>
    <row r="5" spans="1:26" ht="7.5" customHeight="1" thickTop="1" x14ac:dyDescent="0.25">
      <c r="A5" s="237"/>
      <c r="B5" s="237"/>
      <c r="C5" s="255"/>
      <c r="D5" s="255"/>
      <c r="E5" s="255"/>
      <c r="F5" s="274"/>
      <c r="G5" s="275"/>
      <c r="H5" s="275"/>
      <c r="I5" s="394"/>
      <c r="J5" s="275"/>
      <c r="K5" s="275"/>
      <c r="L5" s="275"/>
      <c r="M5" s="275"/>
      <c r="N5" s="275"/>
      <c r="O5" s="275"/>
      <c r="P5" s="275"/>
      <c r="Q5" s="275"/>
      <c r="R5" s="275"/>
      <c r="S5" s="275"/>
    </row>
    <row r="6" spans="1:26" ht="22.5" customHeight="1" thickBot="1" x14ac:dyDescent="0.3">
      <c r="A6" s="254"/>
      <c r="B6" s="254"/>
      <c r="C6" s="263"/>
      <c r="D6" s="263"/>
      <c r="E6" s="263"/>
      <c r="F6" s="264"/>
      <c r="G6" s="173"/>
      <c r="H6" s="870" t="s">
        <v>117</v>
      </c>
      <c r="I6" s="871"/>
      <c r="J6" s="703" t="s">
        <v>118</v>
      </c>
      <c r="K6" s="795"/>
      <c r="L6" s="795"/>
      <c r="M6" s="795"/>
      <c r="N6" s="795"/>
      <c r="O6" s="795"/>
      <c r="P6" s="795"/>
      <c r="Q6" s="795"/>
      <c r="R6" s="795"/>
      <c r="S6" s="796"/>
      <c r="T6" s="574" t="s">
        <v>945</v>
      </c>
      <c r="U6" s="589">
        <f>(U11+U13+U23)/3</f>
        <v>1</v>
      </c>
    </row>
    <row r="7" spans="1:26" ht="7.5" customHeight="1" thickTop="1" x14ac:dyDescent="0.25">
      <c r="A7" s="254"/>
      <c r="B7" s="254"/>
      <c r="C7" s="263"/>
      <c r="D7" s="263"/>
      <c r="E7" s="263"/>
      <c r="F7" s="264"/>
      <c r="G7" s="173"/>
      <c r="H7" s="173"/>
      <c r="I7" s="393"/>
      <c r="J7" s="271"/>
      <c r="K7" s="173"/>
      <c r="L7" s="173"/>
      <c r="M7" s="173"/>
      <c r="N7" s="173"/>
      <c r="O7" s="173"/>
      <c r="P7" s="173"/>
      <c r="Q7" s="173"/>
      <c r="R7" s="177"/>
      <c r="S7" s="173"/>
    </row>
    <row r="8" spans="1:26" ht="101.25" customHeight="1" thickBot="1" x14ac:dyDescent="0.3">
      <c r="A8" s="254"/>
      <c r="B8" s="254"/>
      <c r="C8" s="263"/>
      <c r="D8" s="263"/>
      <c r="E8" s="263"/>
      <c r="F8" s="264"/>
      <c r="G8" s="173"/>
      <c r="H8" s="823" t="s">
        <v>119</v>
      </c>
      <c r="I8" s="866"/>
      <c r="J8" s="866"/>
      <c r="K8" s="866"/>
      <c r="L8" s="866"/>
      <c r="M8" s="866"/>
      <c r="N8" s="866"/>
      <c r="O8" s="866"/>
      <c r="P8" s="866"/>
      <c r="Q8" s="866"/>
      <c r="R8" s="866"/>
      <c r="S8" s="867"/>
    </row>
    <row r="9" spans="1:26" ht="7.5" customHeight="1" thickTop="1" x14ac:dyDescent="0.25">
      <c r="A9" s="254"/>
      <c r="B9" s="254"/>
      <c r="C9" s="263"/>
      <c r="D9" s="263"/>
      <c r="E9" s="263"/>
      <c r="F9" s="264"/>
      <c r="G9" s="173"/>
      <c r="H9" s="173"/>
      <c r="I9" s="393"/>
      <c r="J9" s="271"/>
      <c r="K9" s="173"/>
      <c r="L9" s="173"/>
      <c r="M9" s="173"/>
      <c r="N9" s="173"/>
      <c r="O9" s="173"/>
      <c r="P9" s="173"/>
      <c r="Q9" s="173"/>
      <c r="R9" s="177"/>
      <c r="S9" s="173"/>
    </row>
    <row r="10" spans="1:26" ht="41.25" customHeight="1" thickBot="1" x14ac:dyDescent="0.3">
      <c r="A10" s="279" t="s">
        <v>112</v>
      </c>
      <c r="B10" s="254"/>
      <c r="C10" s="255"/>
      <c r="D10" s="255"/>
      <c r="E10" s="255"/>
      <c r="F10" s="280"/>
      <c r="G10" s="173"/>
      <c r="H10" s="281" t="s">
        <v>120</v>
      </c>
      <c r="I10" s="281" t="s">
        <v>946</v>
      </c>
      <c r="J10" s="282" t="s">
        <v>121</v>
      </c>
      <c r="K10" s="283"/>
      <c r="L10" s="283"/>
      <c r="M10" s="283"/>
      <c r="N10" s="283"/>
      <c r="O10" s="283"/>
      <c r="P10" s="283"/>
      <c r="Q10" s="283"/>
      <c r="R10" s="177"/>
      <c r="S10" s="281" t="s">
        <v>122</v>
      </c>
      <c r="V10" s="284" t="s">
        <v>825</v>
      </c>
      <c r="W10" s="285" t="s">
        <v>826</v>
      </c>
      <c r="X10" s="285" t="s">
        <v>827</v>
      </c>
      <c r="Y10" s="286" t="s">
        <v>828</v>
      </c>
      <c r="Z10" s="287" t="s">
        <v>863</v>
      </c>
    </row>
    <row r="11" spans="1:26" ht="41.25" customHeight="1" thickTop="1" thickBot="1" x14ac:dyDescent="0.3">
      <c r="A11" s="253" t="s">
        <v>123</v>
      </c>
      <c r="B11" s="288"/>
      <c r="C11" s="101" t="s">
        <v>124</v>
      </c>
      <c r="D11" s="101" t="s">
        <v>125</v>
      </c>
      <c r="E11" s="101" t="s">
        <v>126</v>
      </c>
      <c r="F11" s="101" t="s">
        <v>127</v>
      </c>
      <c r="G11" s="173"/>
      <c r="H11" s="289" t="s">
        <v>128</v>
      </c>
      <c r="I11" s="168" t="s">
        <v>129</v>
      </c>
      <c r="J11" s="710" t="s">
        <v>130</v>
      </c>
      <c r="K11" s="711"/>
      <c r="L11" s="711"/>
      <c r="M11" s="711"/>
      <c r="N11" s="711"/>
      <c r="O11" s="711"/>
      <c r="P11" s="711"/>
      <c r="Q11" s="711"/>
      <c r="R11" s="290"/>
      <c r="S11" s="291"/>
      <c r="T11" s="574">
        <v>1</v>
      </c>
      <c r="U11" s="589">
        <f>T11</f>
        <v>1</v>
      </c>
      <c r="V11" s="268" t="b">
        <v>0</v>
      </c>
      <c r="W11" s="292">
        <f>IF(V11=TRUE,$X$11,0)</f>
        <v>0</v>
      </c>
      <c r="X11" s="268">
        <v>1</v>
      </c>
      <c r="Y11" s="308">
        <f>SUM(W11)</f>
        <v>0</v>
      </c>
      <c r="Z11" s="269">
        <f>Y11/1</f>
        <v>0</v>
      </c>
    </row>
    <row r="12" spans="1:26" ht="41.25" customHeight="1" thickTop="1" thickBot="1" x14ac:dyDescent="0.3">
      <c r="A12" s="253" t="s">
        <v>123</v>
      </c>
      <c r="B12" s="254"/>
      <c r="C12" s="397"/>
      <c r="D12" s="255"/>
      <c r="E12" s="255"/>
      <c r="F12" s="280"/>
      <c r="G12" s="173"/>
      <c r="H12" s="256" t="s">
        <v>131</v>
      </c>
      <c r="I12" s="294" t="s">
        <v>132</v>
      </c>
      <c r="J12" s="908" t="s">
        <v>133</v>
      </c>
      <c r="K12" s="803"/>
      <c r="L12" s="803"/>
      <c r="M12" s="803"/>
      <c r="N12" s="803"/>
      <c r="O12" s="803"/>
      <c r="P12" s="803"/>
      <c r="Q12" s="803"/>
      <c r="R12" s="175"/>
      <c r="S12" s="295"/>
      <c r="V12" s="472" t="b">
        <f>IF(AND(V13=TRUE,V14=TRUE,V15=TRUE,V16=TRUE,V17=TRUE,V18=TRUE,V19=TRUE,V20=TRUE),TRUE,FALSE)</f>
        <v>0</v>
      </c>
    </row>
    <row r="13" spans="1:26" ht="41.25" customHeight="1" thickTop="1" thickBot="1" x14ac:dyDescent="0.3">
      <c r="A13" s="253" t="s">
        <v>391</v>
      </c>
      <c r="B13" s="288"/>
      <c r="C13" s="101" t="s">
        <v>124</v>
      </c>
      <c r="D13" s="101" t="s">
        <v>125</v>
      </c>
      <c r="E13" s="101" t="s">
        <v>126</v>
      </c>
      <c r="F13" s="101" t="s">
        <v>127</v>
      </c>
      <c r="G13" s="173"/>
      <c r="H13" s="256" t="s">
        <v>131</v>
      </c>
      <c r="I13" s="398" t="s">
        <v>219</v>
      </c>
      <c r="J13" s="804" t="s">
        <v>982</v>
      </c>
      <c r="K13" s="805"/>
      <c r="L13" s="805"/>
      <c r="M13" s="805"/>
      <c r="N13" s="805"/>
      <c r="O13" s="805"/>
      <c r="P13" s="805"/>
      <c r="Q13" s="805"/>
      <c r="R13" s="177"/>
      <c r="S13" s="291"/>
      <c r="T13" s="574">
        <f>1/8</f>
        <v>0.125</v>
      </c>
      <c r="U13" s="589">
        <f>T13+T14+T15+T16+T17+T18+T19+T20</f>
        <v>1</v>
      </c>
      <c r="V13" s="268" t="b">
        <v>0</v>
      </c>
      <c r="W13" s="292">
        <f>IF(V13=TRUE,$X$13,0)</f>
        <v>0</v>
      </c>
      <c r="X13" s="268">
        <f>1/8</f>
        <v>0.125</v>
      </c>
      <c r="Y13" s="308">
        <f>SUM(W13:W20)</f>
        <v>0</v>
      </c>
      <c r="Z13" s="269">
        <f>Y13/1</f>
        <v>0</v>
      </c>
    </row>
    <row r="14" spans="1:26" ht="67.5" customHeight="1" thickTop="1" thickBot="1" x14ac:dyDescent="0.3">
      <c r="A14" s="253" t="s">
        <v>123</v>
      </c>
      <c r="B14" s="288"/>
      <c r="C14" s="101" t="s">
        <v>124</v>
      </c>
      <c r="D14" s="101" t="s">
        <v>125</v>
      </c>
      <c r="E14" s="101" t="s">
        <v>126</v>
      </c>
      <c r="F14" s="101" t="s">
        <v>127</v>
      </c>
      <c r="G14" s="173"/>
      <c r="H14" s="256" t="s">
        <v>131</v>
      </c>
      <c r="I14" s="398" t="s">
        <v>134</v>
      </c>
      <c r="J14" s="804" t="s">
        <v>969</v>
      </c>
      <c r="K14" s="805"/>
      <c r="L14" s="805"/>
      <c r="M14" s="805"/>
      <c r="N14" s="805"/>
      <c r="O14" s="805"/>
      <c r="P14" s="805"/>
      <c r="Q14" s="805"/>
      <c r="R14" s="177"/>
      <c r="S14" s="291"/>
      <c r="T14" s="574">
        <f t="shared" ref="T14:T20" si="0">1/8</f>
        <v>0.125</v>
      </c>
      <c r="V14" s="268" t="b">
        <v>0</v>
      </c>
      <c r="W14" s="292">
        <f t="shared" ref="W14:W20" si="1">IF(V14=TRUE,$X$13,0)</f>
        <v>0</v>
      </c>
    </row>
    <row r="15" spans="1:26" ht="41.25" customHeight="1" thickTop="1" thickBot="1" x14ac:dyDescent="0.3">
      <c r="A15" s="253" t="s">
        <v>391</v>
      </c>
      <c r="B15" s="288"/>
      <c r="C15" s="101" t="s">
        <v>124</v>
      </c>
      <c r="D15" s="101" t="s">
        <v>125</v>
      </c>
      <c r="E15" s="101" t="s">
        <v>126</v>
      </c>
      <c r="F15" s="101" t="s">
        <v>127</v>
      </c>
      <c r="G15" s="173"/>
      <c r="H15" s="256" t="s">
        <v>131</v>
      </c>
      <c r="I15" s="398" t="s">
        <v>220</v>
      </c>
      <c r="J15" s="804" t="s">
        <v>1017</v>
      </c>
      <c r="K15" s="805"/>
      <c r="L15" s="805"/>
      <c r="M15" s="805"/>
      <c r="N15" s="805"/>
      <c r="O15" s="805"/>
      <c r="P15" s="805"/>
      <c r="Q15" s="805"/>
      <c r="R15" s="177"/>
      <c r="S15" s="291"/>
      <c r="T15" s="574">
        <f t="shared" si="0"/>
        <v>0.125</v>
      </c>
      <c r="V15" s="268" t="b">
        <v>0</v>
      </c>
      <c r="W15" s="292">
        <f t="shared" si="1"/>
        <v>0</v>
      </c>
    </row>
    <row r="16" spans="1:26" ht="41.25" customHeight="1" thickTop="1" thickBot="1" x14ac:dyDescent="0.3">
      <c r="A16" s="253" t="s">
        <v>391</v>
      </c>
      <c r="B16" s="288"/>
      <c r="C16" s="101" t="s">
        <v>124</v>
      </c>
      <c r="D16" s="101" t="s">
        <v>125</v>
      </c>
      <c r="E16" s="101" t="s">
        <v>126</v>
      </c>
      <c r="F16" s="101" t="s">
        <v>127</v>
      </c>
      <c r="G16" s="173"/>
      <c r="H16" s="256" t="s">
        <v>131</v>
      </c>
      <c r="I16" s="398" t="s">
        <v>349</v>
      </c>
      <c r="J16" s="879" t="s">
        <v>1018</v>
      </c>
      <c r="K16" s="873"/>
      <c r="L16" s="873"/>
      <c r="M16" s="873"/>
      <c r="N16" s="873"/>
      <c r="O16" s="873"/>
      <c r="P16" s="873"/>
      <c r="Q16" s="873"/>
      <c r="R16" s="177"/>
      <c r="S16" s="291"/>
      <c r="T16" s="574">
        <f t="shared" si="0"/>
        <v>0.125</v>
      </c>
      <c r="V16" s="268" t="b">
        <v>0</v>
      </c>
      <c r="W16" s="292">
        <f t="shared" si="1"/>
        <v>0</v>
      </c>
    </row>
    <row r="17" spans="1:26" ht="41.25" customHeight="1" thickTop="1" thickBot="1" x14ac:dyDescent="0.3">
      <c r="A17" s="253" t="s">
        <v>391</v>
      </c>
      <c r="B17" s="288"/>
      <c r="C17" s="101" t="s">
        <v>124</v>
      </c>
      <c r="D17" s="101" t="s">
        <v>125</v>
      </c>
      <c r="E17" s="101" t="s">
        <v>126</v>
      </c>
      <c r="F17" s="101" t="s">
        <v>127</v>
      </c>
      <c r="G17" s="173"/>
      <c r="H17" s="256" t="s">
        <v>131</v>
      </c>
      <c r="I17" s="398" t="s">
        <v>350</v>
      </c>
      <c r="J17" s="804" t="s">
        <v>985</v>
      </c>
      <c r="K17" s="805"/>
      <c r="L17" s="805"/>
      <c r="M17" s="805"/>
      <c r="N17" s="805"/>
      <c r="O17" s="805"/>
      <c r="P17" s="805"/>
      <c r="Q17" s="805"/>
      <c r="R17" s="177"/>
      <c r="S17" s="291"/>
      <c r="T17" s="574">
        <f t="shared" si="0"/>
        <v>0.125</v>
      </c>
      <c r="V17" s="268" t="b">
        <v>0</v>
      </c>
      <c r="W17" s="292">
        <f t="shared" si="1"/>
        <v>0</v>
      </c>
    </row>
    <row r="18" spans="1:26" ht="48.75" customHeight="1" thickTop="1" thickBot="1" x14ac:dyDescent="0.3">
      <c r="A18" s="253" t="s">
        <v>391</v>
      </c>
      <c r="B18" s="288"/>
      <c r="C18" s="101" t="s">
        <v>124</v>
      </c>
      <c r="D18" s="101" t="s">
        <v>125</v>
      </c>
      <c r="E18" s="101" t="s">
        <v>126</v>
      </c>
      <c r="F18" s="101" t="s">
        <v>127</v>
      </c>
      <c r="G18" s="173"/>
      <c r="H18" s="256" t="s">
        <v>131</v>
      </c>
      <c r="I18" s="398" t="s">
        <v>351</v>
      </c>
      <c r="J18" s="804" t="s">
        <v>986</v>
      </c>
      <c r="K18" s="805"/>
      <c r="L18" s="805"/>
      <c r="M18" s="805"/>
      <c r="N18" s="805"/>
      <c r="O18" s="805"/>
      <c r="P18" s="805"/>
      <c r="Q18" s="805"/>
      <c r="R18" s="177"/>
      <c r="S18" s="291"/>
      <c r="T18" s="574">
        <f t="shared" si="0"/>
        <v>0.125</v>
      </c>
      <c r="V18" s="268" t="b">
        <v>0</v>
      </c>
      <c r="W18" s="292">
        <f t="shared" si="1"/>
        <v>0</v>
      </c>
    </row>
    <row r="19" spans="1:26" ht="48.75" customHeight="1" thickTop="1" thickBot="1" x14ac:dyDescent="0.3">
      <c r="A19" s="253" t="s">
        <v>391</v>
      </c>
      <c r="B19" s="288"/>
      <c r="C19" s="116"/>
      <c r="D19" s="101" t="s">
        <v>125</v>
      </c>
      <c r="E19" s="101" t="s">
        <v>126</v>
      </c>
      <c r="F19" s="101" t="s">
        <v>127</v>
      </c>
      <c r="G19" s="173"/>
      <c r="H19" s="256" t="s">
        <v>131</v>
      </c>
      <c r="I19" s="398" t="s">
        <v>392</v>
      </c>
      <c r="J19" s="804" t="s">
        <v>997</v>
      </c>
      <c r="K19" s="805"/>
      <c r="L19" s="805"/>
      <c r="M19" s="805"/>
      <c r="N19" s="805"/>
      <c r="O19" s="805"/>
      <c r="P19" s="805"/>
      <c r="Q19" s="805"/>
      <c r="R19" s="177"/>
      <c r="S19" s="291"/>
      <c r="T19" s="574">
        <f t="shared" si="0"/>
        <v>0.125</v>
      </c>
      <c r="V19" s="268" t="b">
        <v>0</v>
      </c>
      <c r="W19" s="292">
        <f t="shared" si="1"/>
        <v>0</v>
      </c>
    </row>
    <row r="20" spans="1:26" ht="41.25" customHeight="1" thickTop="1" thickBot="1" x14ac:dyDescent="0.3">
      <c r="A20" s="253" t="s">
        <v>391</v>
      </c>
      <c r="B20" s="288"/>
      <c r="C20" s="101" t="s">
        <v>124</v>
      </c>
      <c r="D20" s="101" t="s">
        <v>125</v>
      </c>
      <c r="E20" s="101" t="s">
        <v>126</v>
      </c>
      <c r="F20" s="101" t="s">
        <v>127</v>
      </c>
      <c r="G20" s="173"/>
      <c r="H20" s="256" t="s">
        <v>131</v>
      </c>
      <c r="I20" s="398" t="s">
        <v>353</v>
      </c>
      <c r="J20" s="804" t="s">
        <v>987</v>
      </c>
      <c r="K20" s="805"/>
      <c r="L20" s="805"/>
      <c r="M20" s="805"/>
      <c r="N20" s="805"/>
      <c r="O20" s="805"/>
      <c r="P20" s="805"/>
      <c r="Q20" s="805"/>
      <c r="R20" s="177"/>
      <c r="S20" s="291"/>
      <c r="T20" s="574">
        <f t="shared" si="0"/>
        <v>0.125</v>
      </c>
      <c r="V20" s="268" t="b">
        <v>0</v>
      </c>
      <c r="W20" s="292">
        <f t="shared" si="1"/>
        <v>0</v>
      </c>
    </row>
    <row r="21" spans="1:26" ht="48" customHeight="1" thickTop="1" thickBot="1" x14ac:dyDescent="0.3">
      <c r="A21" s="253" t="s">
        <v>425</v>
      </c>
      <c r="B21" s="254"/>
      <c r="C21" s="255"/>
      <c r="D21" s="255"/>
      <c r="E21" s="255"/>
      <c r="F21" s="280"/>
      <c r="G21" s="173"/>
      <c r="H21" s="256" t="s">
        <v>250</v>
      </c>
      <c r="I21" s="168" t="s">
        <v>321</v>
      </c>
      <c r="J21" s="806" t="s">
        <v>426</v>
      </c>
      <c r="K21" s="803"/>
      <c r="L21" s="803"/>
      <c r="M21" s="803"/>
      <c r="N21" s="803"/>
      <c r="O21" s="803"/>
      <c r="P21" s="803"/>
      <c r="Q21" s="803"/>
      <c r="R21" s="175"/>
      <c r="S21" s="399"/>
      <c r="V21" s="472" t="b">
        <f>V22</f>
        <v>0</v>
      </c>
    </row>
    <row r="22" spans="1:26" ht="41.25" customHeight="1" thickTop="1" thickBot="1" x14ac:dyDescent="0.3">
      <c r="A22" s="253" t="s">
        <v>425</v>
      </c>
      <c r="B22" s="254"/>
      <c r="C22" s="255"/>
      <c r="D22" s="397"/>
      <c r="E22" s="255"/>
      <c r="F22" s="280"/>
      <c r="G22" s="173"/>
      <c r="H22" s="256" t="s">
        <v>250</v>
      </c>
      <c r="I22" s="169"/>
      <c r="J22" s="983" t="s">
        <v>427</v>
      </c>
      <c r="K22" s="983"/>
      <c r="L22" s="983"/>
      <c r="M22" s="983"/>
      <c r="N22" s="983"/>
      <c r="O22" s="983"/>
      <c r="P22" s="983"/>
      <c r="Q22" s="983"/>
      <c r="R22" s="177"/>
      <c r="S22" s="322"/>
      <c r="V22" s="472" t="b">
        <f>IF(AND(V23=TRUE,V24=TRUE,V25=TRUE,V26=TRUE,V27=TRUE,V28=TRUE,V29=TRUE),TRUE, FALSE)</f>
        <v>0</v>
      </c>
    </row>
    <row r="23" spans="1:26" ht="48.75" customHeight="1" thickTop="1" thickBot="1" x14ac:dyDescent="0.3">
      <c r="A23" s="253" t="s">
        <v>425</v>
      </c>
      <c r="B23" s="288"/>
      <c r="C23" s="255"/>
      <c r="D23" s="101" t="s">
        <v>125</v>
      </c>
      <c r="E23" s="101" t="s">
        <v>126</v>
      </c>
      <c r="F23" s="101" t="s">
        <v>127</v>
      </c>
      <c r="G23" s="173"/>
      <c r="H23" s="256" t="s">
        <v>250</v>
      </c>
      <c r="I23" s="169" t="s">
        <v>322</v>
      </c>
      <c r="J23" s="934" t="s">
        <v>428</v>
      </c>
      <c r="K23" s="934"/>
      <c r="L23" s="934"/>
      <c r="M23" s="934"/>
      <c r="N23" s="934"/>
      <c r="O23" s="934"/>
      <c r="P23" s="934"/>
      <c r="Q23" s="934"/>
      <c r="R23" s="177"/>
      <c r="S23" s="291"/>
      <c r="T23" s="574">
        <f>1/7</f>
        <v>0.14285714285714285</v>
      </c>
      <c r="U23" s="589">
        <f>T23+T24+T25+T26+T27+T28+T29</f>
        <v>0.99999999999999978</v>
      </c>
      <c r="V23" s="268" t="b">
        <v>0</v>
      </c>
      <c r="W23" s="292">
        <f>IF(V23=TRUE,$X$23,0)</f>
        <v>0</v>
      </c>
      <c r="X23" s="268">
        <v>0.14285714285714285</v>
      </c>
      <c r="Y23" s="308">
        <f>SUM(W23:W29)</f>
        <v>0</v>
      </c>
      <c r="Z23" s="269">
        <f>Y23/1</f>
        <v>0</v>
      </c>
    </row>
    <row r="24" spans="1:26" ht="41.25" customHeight="1" thickTop="1" thickBot="1" x14ac:dyDescent="0.3">
      <c r="A24" s="253" t="s">
        <v>425</v>
      </c>
      <c r="B24" s="288"/>
      <c r="C24" s="255"/>
      <c r="D24" s="101" t="s">
        <v>125</v>
      </c>
      <c r="E24" s="101" t="s">
        <v>126</v>
      </c>
      <c r="F24" s="101" t="s">
        <v>127</v>
      </c>
      <c r="G24" s="173"/>
      <c r="H24" s="256" t="s">
        <v>250</v>
      </c>
      <c r="I24" s="169" t="s">
        <v>429</v>
      </c>
      <c r="J24" s="934" t="s">
        <v>430</v>
      </c>
      <c r="K24" s="934"/>
      <c r="L24" s="934"/>
      <c r="M24" s="934"/>
      <c r="N24" s="934"/>
      <c r="O24" s="934"/>
      <c r="P24" s="934"/>
      <c r="Q24" s="934"/>
      <c r="R24" s="177"/>
      <c r="S24" s="291"/>
      <c r="T24" s="574">
        <f t="shared" ref="T24:T29" si="2">1/7</f>
        <v>0.14285714285714285</v>
      </c>
      <c r="V24" s="268" t="b">
        <v>0</v>
      </c>
      <c r="W24" s="292">
        <f t="shared" ref="W24:W29" si="3">IF(V24=TRUE,$X$23,0)</f>
        <v>0</v>
      </c>
    </row>
    <row r="25" spans="1:26" ht="41.25" customHeight="1" thickTop="1" thickBot="1" x14ac:dyDescent="0.3">
      <c r="A25" s="253" t="s">
        <v>425</v>
      </c>
      <c r="B25" s="288"/>
      <c r="C25" s="255"/>
      <c r="D25" s="101" t="s">
        <v>125</v>
      </c>
      <c r="E25" s="101" t="s">
        <v>126</v>
      </c>
      <c r="F25" s="101" t="s">
        <v>127</v>
      </c>
      <c r="G25" s="173"/>
      <c r="H25" s="256" t="s">
        <v>250</v>
      </c>
      <c r="I25" s="169" t="s">
        <v>431</v>
      </c>
      <c r="J25" s="934" t="s">
        <v>432</v>
      </c>
      <c r="K25" s="934"/>
      <c r="L25" s="934"/>
      <c r="M25" s="934"/>
      <c r="N25" s="934"/>
      <c r="O25" s="934"/>
      <c r="P25" s="934"/>
      <c r="Q25" s="934"/>
      <c r="R25" s="177"/>
      <c r="S25" s="291"/>
      <c r="T25" s="574">
        <f t="shared" si="2"/>
        <v>0.14285714285714285</v>
      </c>
      <c r="V25" s="268" t="b">
        <v>0</v>
      </c>
      <c r="W25" s="292">
        <f t="shared" si="3"/>
        <v>0</v>
      </c>
    </row>
    <row r="26" spans="1:26" ht="41.25" customHeight="1" thickTop="1" thickBot="1" x14ac:dyDescent="0.3">
      <c r="A26" s="253" t="s">
        <v>425</v>
      </c>
      <c r="B26" s="288"/>
      <c r="C26" s="255"/>
      <c r="D26" s="101" t="s">
        <v>125</v>
      </c>
      <c r="E26" s="101" t="s">
        <v>126</v>
      </c>
      <c r="F26" s="101" t="s">
        <v>127</v>
      </c>
      <c r="G26" s="173"/>
      <c r="H26" s="256" t="s">
        <v>250</v>
      </c>
      <c r="I26" s="169" t="s">
        <v>433</v>
      </c>
      <c r="J26" s="934" t="s">
        <v>1020</v>
      </c>
      <c r="K26" s="934"/>
      <c r="L26" s="934"/>
      <c r="M26" s="934"/>
      <c r="N26" s="934"/>
      <c r="O26" s="934"/>
      <c r="P26" s="934"/>
      <c r="Q26" s="934"/>
      <c r="R26" s="177"/>
      <c r="S26" s="291"/>
      <c r="T26" s="574">
        <f t="shared" si="2"/>
        <v>0.14285714285714285</v>
      </c>
      <c r="V26" s="268" t="b">
        <v>0</v>
      </c>
      <c r="W26" s="292">
        <f t="shared" si="3"/>
        <v>0</v>
      </c>
    </row>
    <row r="27" spans="1:26" ht="41.25" customHeight="1" thickTop="1" thickBot="1" x14ac:dyDescent="0.3">
      <c r="A27" s="253" t="s">
        <v>425</v>
      </c>
      <c r="B27" s="288"/>
      <c r="C27" s="255"/>
      <c r="D27" s="101" t="s">
        <v>125</v>
      </c>
      <c r="E27" s="101" t="s">
        <v>126</v>
      </c>
      <c r="F27" s="101" t="s">
        <v>127</v>
      </c>
      <c r="G27" s="173"/>
      <c r="H27" s="256" t="s">
        <v>250</v>
      </c>
      <c r="I27" s="169" t="s">
        <v>324</v>
      </c>
      <c r="J27" s="934" t="s">
        <v>435</v>
      </c>
      <c r="K27" s="934"/>
      <c r="L27" s="934"/>
      <c r="M27" s="934"/>
      <c r="N27" s="934"/>
      <c r="O27" s="934"/>
      <c r="P27" s="934"/>
      <c r="Q27" s="934"/>
      <c r="R27" s="177"/>
      <c r="S27" s="291"/>
      <c r="T27" s="574">
        <f t="shared" si="2"/>
        <v>0.14285714285714285</v>
      </c>
      <c r="V27" s="268" t="b">
        <v>0</v>
      </c>
      <c r="W27" s="292">
        <f t="shared" si="3"/>
        <v>0</v>
      </c>
    </row>
    <row r="28" spans="1:26" ht="41.25" customHeight="1" thickTop="1" thickBot="1" x14ac:dyDescent="0.3">
      <c r="A28" s="253" t="s">
        <v>425</v>
      </c>
      <c r="B28" s="288"/>
      <c r="C28" s="255"/>
      <c r="D28" s="101" t="s">
        <v>125</v>
      </c>
      <c r="E28" s="101" t="s">
        <v>126</v>
      </c>
      <c r="F28" s="101" t="s">
        <v>127</v>
      </c>
      <c r="G28" s="173"/>
      <c r="H28" s="256" t="s">
        <v>250</v>
      </c>
      <c r="I28" s="169" t="s">
        <v>326</v>
      </c>
      <c r="J28" s="934" t="s">
        <v>436</v>
      </c>
      <c r="K28" s="934"/>
      <c r="L28" s="934"/>
      <c r="M28" s="934"/>
      <c r="N28" s="934"/>
      <c r="O28" s="934"/>
      <c r="P28" s="934"/>
      <c r="Q28" s="934"/>
      <c r="R28" s="177"/>
      <c r="S28" s="291"/>
      <c r="T28" s="574">
        <f t="shared" si="2"/>
        <v>0.14285714285714285</v>
      </c>
      <c r="V28" s="268" t="b">
        <v>0</v>
      </c>
      <c r="W28" s="292">
        <f t="shared" si="3"/>
        <v>0</v>
      </c>
    </row>
    <row r="29" spans="1:26" ht="41.25" customHeight="1" thickTop="1" thickBot="1" x14ac:dyDescent="0.3">
      <c r="A29" s="253" t="s">
        <v>425</v>
      </c>
      <c r="B29" s="288"/>
      <c r="C29" s="255"/>
      <c r="D29" s="101" t="s">
        <v>125</v>
      </c>
      <c r="E29" s="101" t="s">
        <v>126</v>
      </c>
      <c r="F29" s="101" t="s">
        <v>127</v>
      </c>
      <c r="G29" s="173"/>
      <c r="H29" s="289" t="s">
        <v>250</v>
      </c>
      <c r="I29" s="169" t="s">
        <v>328</v>
      </c>
      <c r="J29" s="878" t="s">
        <v>1021</v>
      </c>
      <c r="K29" s="878"/>
      <c r="L29" s="878"/>
      <c r="M29" s="878"/>
      <c r="N29" s="878"/>
      <c r="O29" s="878"/>
      <c r="P29" s="878"/>
      <c r="Q29" s="878"/>
      <c r="R29" s="178"/>
      <c r="S29" s="291"/>
      <c r="T29" s="574">
        <f t="shared" si="2"/>
        <v>0.14285714285714285</v>
      </c>
      <c r="V29" s="268" t="b">
        <v>0</v>
      </c>
      <c r="W29" s="292">
        <f t="shared" si="3"/>
        <v>0</v>
      </c>
    </row>
    <row r="30" spans="1:26" ht="22.5" customHeight="1" thickTop="1" x14ac:dyDescent="0.25">
      <c r="A30" s="254"/>
      <c r="B30" s="254"/>
      <c r="C30" s="255"/>
      <c r="D30" s="255"/>
      <c r="E30" s="255"/>
      <c r="F30" s="280"/>
      <c r="G30" s="173"/>
      <c r="H30" s="173"/>
      <c r="I30" s="400"/>
      <c r="J30" s="271"/>
      <c r="K30" s="173"/>
      <c r="L30" s="173"/>
      <c r="M30" s="173"/>
      <c r="N30" s="173"/>
      <c r="O30" s="173"/>
      <c r="P30" s="173"/>
      <c r="Q30" s="173"/>
      <c r="R30" s="177"/>
      <c r="S30" s="173"/>
    </row>
    <row r="31" spans="1:26" ht="22.5" customHeight="1" thickBot="1" x14ac:dyDescent="0.3">
      <c r="A31" s="254"/>
      <c r="B31" s="254"/>
      <c r="C31" s="255"/>
      <c r="D31" s="255"/>
      <c r="E31" s="255"/>
      <c r="F31" s="280"/>
      <c r="G31" s="173"/>
      <c r="H31" s="870" t="s">
        <v>117</v>
      </c>
      <c r="I31" s="871"/>
      <c r="J31" s="703" t="s">
        <v>0</v>
      </c>
      <c r="K31" s="795"/>
      <c r="L31" s="795"/>
      <c r="M31" s="795"/>
      <c r="N31" s="795"/>
      <c r="O31" s="795"/>
      <c r="P31" s="795"/>
      <c r="Q31" s="795"/>
      <c r="R31" s="795"/>
      <c r="S31" s="796"/>
      <c r="V31" s="421" t="s">
        <v>945</v>
      </c>
      <c r="W31" s="422">
        <f>(U38+U43+U36+U46)/4</f>
        <v>1</v>
      </c>
    </row>
    <row r="32" spans="1:26" ht="7.5" customHeight="1" thickTop="1" x14ac:dyDescent="0.25">
      <c r="A32" s="254"/>
      <c r="B32" s="254"/>
      <c r="C32" s="255"/>
      <c r="D32" s="255"/>
      <c r="E32" s="255"/>
      <c r="F32" s="280"/>
      <c r="G32" s="173"/>
      <c r="H32" s="173"/>
      <c r="I32" s="400"/>
      <c r="J32" s="271"/>
      <c r="K32" s="173"/>
      <c r="L32" s="173"/>
      <c r="M32" s="173"/>
      <c r="N32" s="173"/>
      <c r="O32" s="173"/>
      <c r="P32" s="173"/>
      <c r="Q32" s="173"/>
      <c r="R32" s="177"/>
      <c r="S32" s="173"/>
    </row>
    <row r="33" spans="1:26" ht="74.25" customHeight="1" thickBot="1" x14ac:dyDescent="0.3">
      <c r="A33" s="254"/>
      <c r="B33" s="254"/>
      <c r="C33" s="255"/>
      <c r="D33" s="255"/>
      <c r="E33" s="255"/>
      <c r="F33" s="280"/>
      <c r="G33" s="173"/>
      <c r="H33" s="823" t="s">
        <v>135</v>
      </c>
      <c r="I33" s="866"/>
      <c r="J33" s="866"/>
      <c r="K33" s="866"/>
      <c r="L33" s="866"/>
      <c r="M33" s="866"/>
      <c r="N33" s="866"/>
      <c r="O33" s="866"/>
      <c r="P33" s="866"/>
      <c r="Q33" s="866"/>
      <c r="R33" s="866"/>
      <c r="S33" s="867"/>
    </row>
    <row r="34" spans="1:26" ht="7.5" customHeight="1" thickTop="1" x14ac:dyDescent="0.25">
      <c r="A34" s="254"/>
      <c r="B34" s="254"/>
      <c r="C34" s="255"/>
      <c r="D34" s="255"/>
      <c r="E34" s="255"/>
      <c r="F34" s="280"/>
      <c r="G34" s="173"/>
      <c r="H34" s="173"/>
      <c r="I34" s="400"/>
      <c r="J34" s="271"/>
      <c r="K34" s="173"/>
      <c r="L34" s="173"/>
      <c r="M34" s="173"/>
      <c r="N34" s="173"/>
      <c r="O34" s="173"/>
      <c r="P34" s="173"/>
      <c r="Q34" s="173"/>
      <c r="R34" s="177"/>
      <c r="S34" s="173"/>
    </row>
    <row r="35" spans="1:26" ht="41.25" customHeight="1" thickBot="1" x14ac:dyDescent="0.3">
      <c r="A35" s="254"/>
      <c r="B35" s="254"/>
      <c r="C35" s="255"/>
      <c r="D35" s="255"/>
      <c r="E35" s="255"/>
      <c r="F35" s="280"/>
      <c r="G35" s="173"/>
      <c r="H35" s="281" t="s">
        <v>120</v>
      </c>
      <c r="I35" s="297" t="s">
        <v>946</v>
      </c>
      <c r="J35" s="282" t="s">
        <v>121</v>
      </c>
      <c r="K35" s="283"/>
      <c r="L35" s="283"/>
      <c r="M35" s="283"/>
      <c r="N35" s="283"/>
      <c r="O35" s="283"/>
      <c r="P35" s="283"/>
      <c r="Q35" s="283"/>
      <c r="R35" s="177"/>
      <c r="S35" s="281" t="s">
        <v>122</v>
      </c>
      <c r="V35" s="284" t="s">
        <v>825</v>
      </c>
      <c r="W35" s="285" t="s">
        <v>826</v>
      </c>
      <c r="X35" s="285" t="s">
        <v>827</v>
      </c>
      <c r="Y35" s="286" t="s">
        <v>829</v>
      </c>
      <c r="Z35" s="287" t="s">
        <v>863</v>
      </c>
    </row>
    <row r="36" spans="1:26" ht="48.75" customHeight="1" thickTop="1" thickBot="1" x14ac:dyDescent="0.3">
      <c r="A36" s="253" t="s">
        <v>123</v>
      </c>
      <c r="B36" s="288"/>
      <c r="C36" s="101" t="s">
        <v>124</v>
      </c>
      <c r="D36" s="101" t="s">
        <v>125</v>
      </c>
      <c r="E36" s="101" t="s">
        <v>126</v>
      </c>
      <c r="F36" s="101" t="s">
        <v>127</v>
      </c>
      <c r="G36" s="173"/>
      <c r="H36" s="289" t="s">
        <v>128</v>
      </c>
      <c r="I36" s="168" t="s">
        <v>136</v>
      </c>
      <c r="J36" s="710" t="s">
        <v>137</v>
      </c>
      <c r="K36" s="882"/>
      <c r="L36" s="882"/>
      <c r="M36" s="882"/>
      <c r="N36" s="882"/>
      <c r="O36" s="882"/>
      <c r="P36" s="882"/>
      <c r="Q36" s="882"/>
      <c r="R36" s="290"/>
      <c r="S36" s="291"/>
      <c r="T36" s="574">
        <v>1</v>
      </c>
      <c r="U36" s="589">
        <f>T36</f>
        <v>1</v>
      </c>
      <c r="V36" s="268" t="b">
        <v>0</v>
      </c>
      <c r="W36" s="292">
        <f>IF(V36=TRUE,$X$36,0)</f>
        <v>0</v>
      </c>
      <c r="X36" s="268">
        <v>1</v>
      </c>
      <c r="Y36" s="308">
        <f>SUM(W36)</f>
        <v>0</v>
      </c>
      <c r="Z36" s="269">
        <f>Y36/1</f>
        <v>0</v>
      </c>
    </row>
    <row r="37" spans="1:26" ht="41.25" customHeight="1" thickTop="1" thickBot="1" x14ac:dyDescent="0.3">
      <c r="A37" s="253" t="s">
        <v>123</v>
      </c>
      <c r="B37" s="254"/>
      <c r="C37" s="255"/>
      <c r="D37" s="255"/>
      <c r="E37" s="255"/>
      <c r="F37" s="280"/>
      <c r="G37" s="173"/>
      <c r="H37" s="256" t="s">
        <v>131</v>
      </c>
      <c r="I37" s="294" t="s">
        <v>138</v>
      </c>
      <c r="J37" s="706" t="s">
        <v>139</v>
      </c>
      <c r="K37" s="803"/>
      <c r="L37" s="803"/>
      <c r="M37" s="803"/>
      <c r="N37" s="803"/>
      <c r="O37" s="803"/>
      <c r="P37" s="803"/>
      <c r="Q37" s="803"/>
      <c r="R37" s="175"/>
      <c r="S37" s="258"/>
      <c r="V37" s="472" t="b">
        <f>IF(AND(V38=TRUE,V39=TRUE,V40=TRUE,V41=TRUE),TRUE, FALSE)</f>
        <v>0</v>
      </c>
    </row>
    <row r="38" spans="1:26" ht="41.25" customHeight="1" thickTop="1" thickBot="1" x14ac:dyDescent="0.3">
      <c r="A38" s="253" t="s">
        <v>391</v>
      </c>
      <c r="B38" s="288"/>
      <c r="C38" s="101" t="s">
        <v>124</v>
      </c>
      <c r="D38" s="101" t="s">
        <v>125</v>
      </c>
      <c r="E38" s="101" t="s">
        <v>126</v>
      </c>
      <c r="F38" s="101" t="s">
        <v>127</v>
      </c>
      <c r="G38" s="173"/>
      <c r="H38" s="256" t="s">
        <v>131</v>
      </c>
      <c r="I38" s="398" t="s">
        <v>173</v>
      </c>
      <c r="J38" s="804" t="s">
        <v>1023</v>
      </c>
      <c r="K38" s="805"/>
      <c r="L38" s="805"/>
      <c r="M38" s="805"/>
      <c r="N38" s="805"/>
      <c r="O38" s="805"/>
      <c r="P38" s="805"/>
      <c r="Q38" s="805"/>
      <c r="R38" s="177"/>
      <c r="S38" s="291"/>
      <c r="T38" s="574">
        <f>1/4</f>
        <v>0.25</v>
      </c>
      <c r="U38" s="589">
        <f>T38+T39+T40+T41</f>
        <v>1</v>
      </c>
      <c r="V38" s="268" t="b">
        <v>0</v>
      </c>
      <c r="W38" s="292">
        <f>IF(V38=TRUE,$X$38,0)</f>
        <v>0</v>
      </c>
      <c r="X38" s="268">
        <v>0.25</v>
      </c>
      <c r="Y38" s="308">
        <f>SUM(W38:W41)</f>
        <v>0</v>
      </c>
      <c r="Z38" s="269">
        <f>Y38/1</f>
        <v>0</v>
      </c>
    </row>
    <row r="39" spans="1:26" ht="41.25" customHeight="1" thickTop="1" thickBot="1" x14ac:dyDescent="0.3">
      <c r="A39" s="253" t="s">
        <v>123</v>
      </c>
      <c r="B39" s="288"/>
      <c r="C39" s="101" t="s">
        <v>124</v>
      </c>
      <c r="D39" s="101" t="s">
        <v>125</v>
      </c>
      <c r="E39" s="101" t="s">
        <v>126</v>
      </c>
      <c r="F39" s="101" t="s">
        <v>127</v>
      </c>
      <c r="G39" s="173"/>
      <c r="H39" s="256" t="s">
        <v>131</v>
      </c>
      <c r="I39" s="398" t="s">
        <v>140</v>
      </c>
      <c r="J39" s="879" t="s">
        <v>141</v>
      </c>
      <c r="K39" s="873"/>
      <c r="L39" s="873"/>
      <c r="M39" s="873"/>
      <c r="N39" s="873"/>
      <c r="O39" s="873"/>
      <c r="P39" s="873"/>
      <c r="Q39" s="873"/>
      <c r="R39" s="177"/>
      <c r="S39" s="291"/>
      <c r="T39" s="574">
        <f>1/4</f>
        <v>0.25</v>
      </c>
      <c r="V39" s="268" t="b">
        <v>0</v>
      </c>
      <c r="W39" s="292">
        <f>IF(V39=TRUE,$X$38,0)</f>
        <v>0</v>
      </c>
    </row>
    <row r="40" spans="1:26" ht="41.25" customHeight="1" thickTop="1" thickBot="1" x14ac:dyDescent="0.3">
      <c r="A40" s="253" t="s">
        <v>391</v>
      </c>
      <c r="B40" s="288"/>
      <c r="C40" s="101" t="s">
        <v>124</v>
      </c>
      <c r="D40" s="101" t="s">
        <v>125</v>
      </c>
      <c r="E40" s="101" t="s">
        <v>126</v>
      </c>
      <c r="F40" s="101" t="s">
        <v>127</v>
      </c>
      <c r="G40" s="173"/>
      <c r="H40" s="256" t="s">
        <v>131</v>
      </c>
      <c r="I40" s="398" t="s">
        <v>356</v>
      </c>
      <c r="J40" s="804" t="s">
        <v>988</v>
      </c>
      <c r="K40" s="805"/>
      <c r="L40" s="805"/>
      <c r="M40" s="805"/>
      <c r="N40" s="805"/>
      <c r="O40" s="805"/>
      <c r="P40" s="805"/>
      <c r="Q40" s="805"/>
      <c r="R40" s="177"/>
      <c r="S40" s="291"/>
      <c r="T40" s="574">
        <f>1/4</f>
        <v>0.25</v>
      </c>
      <c r="V40" s="268" t="b">
        <v>0</v>
      </c>
      <c r="W40" s="292">
        <f>IF(V40=TRUE,$X$38,0)</f>
        <v>0</v>
      </c>
    </row>
    <row r="41" spans="1:26" ht="48" customHeight="1" thickTop="1" thickBot="1" x14ac:dyDescent="0.3">
      <c r="A41" s="253" t="s">
        <v>391</v>
      </c>
      <c r="B41" s="288"/>
      <c r="C41" s="116"/>
      <c r="D41" s="101" t="s">
        <v>125</v>
      </c>
      <c r="E41" s="101" t="s">
        <v>126</v>
      </c>
      <c r="F41" s="101" t="s">
        <v>127</v>
      </c>
      <c r="G41" s="173"/>
      <c r="H41" s="256" t="s">
        <v>131</v>
      </c>
      <c r="I41" s="398" t="s">
        <v>394</v>
      </c>
      <c r="J41" s="876" t="s">
        <v>395</v>
      </c>
      <c r="K41" s="877"/>
      <c r="L41" s="877"/>
      <c r="M41" s="877"/>
      <c r="N41" s="877"/>
      <c r="O41" s="877"/>
      <c r="P41" s="877"/>
      <c r="Q41" s="877"/>
      <c r="R41" s="178"/>
      <c r="S41" s="291"/>
      <c r="T41" s="574">
        <f>1/4</f>
        <v>0.25</v>
      </c>
      <c r="V41" s="268" t="b">
        <v>0</v>
      </c>
      <c r="W41" s="292">
        <f>IF(V41=TRUE,$X$38,0)</f>
        <v>0</v>
      </c>
    </row>
    <row r="42" spans="1:26" ht="43.5" customHeight="1" thickTop="1" thickBot="1" x14ac:dyDescent="0.3">
      <c r="A42" s="253" t="s">
        <v>425</v>
      </c>
      <c r="B42" s="254"/>
      <c r="C42" s="255"/>
      <c r="D42" s="397"/>
      <c r="E42" s="255"/>
      <c r="F42" s="280"/>
      <c r="G42" s="173"/>
      <c r="H42" s="256" t="s">
        <v>250</v>
      </c>
      <c r="I42" s="168" t="s">
        <v>251</v>
      </c>
      <c r="J42" s="806" t="s">
        <v>438</v>
      </c>
      <c r="K42" s="803"/>
      <c r="L42" s="803"/>
      <c r="M42" s="803"/>
      <c r="N42" s="803"/>
      <c r="O42" s="803"/>
      <c r="P42" s="803"/>
      <c r="Q42" s="803"/>
      <c r="R42" s="175"/>
      <c r="S42" s="258"/>
      <c r="V42" s="472" t="b">
        <f>IF(AND(V43=TRUE,V44=TRUE),TRUE,FALSE)</f>
        <v>0</v>
      </c>
    </row>
    <row r="43" spans="1:26" ht="41.25" customHeight="1" thickTop="1" thickBot="1" x14ac:dyDescent="0.3">
      <c r="A43" s="253" t="s">
        <v>425</v>
      </c>
      <c r="B43" s="288"/>
      <c r="C43" s="298"/>
      <c r="D43" s="101" t="s">
        <v>125</v>
      </c>
      <c r="E43" s="101" t="s">
        <v>126</v>
      </c>
      <c r="F43" s="101" t="s">
        <v>127</v>
      </c>
      <c r="G43" s="173"/>
      <c r="H43" s="256" t="s">
        <v>250</v>
      </c>
      <c r="I43" s="169" t="s">
        <v>253</v>
      </c>
      <c r="J43" s="1022" t="s">
        <v>439</v>
      </c>
      <c r="K43" s="1023"/>
      <c r="L43" s="1023"/>
      <c r="M43" s="1023"/>
      <c r="N43" s="1023"/>
      <c r="O43" s="1023"/>
      <c r="P43" s="1023"/>
      <c r="Q43" s="1023"/>
      <c r="R43" s="303"/>
      <c r="S43" s="291"/>
      <c r="T43" s="574">
        <v>0.5</v>
      </c>
      <c r="U43" s="589">
        <f>T43+T44</f>
        <v>1</v>
      </c>
      <c r="V43" s="268" t="b">
        <v>0</v>
      </c>
      <c r="W43" s="292">
        <f>IF(V43=TRUE,$X$43,0)</f>
        <v>0</v>
      </c>
      <c r="X43" s="268">
        <v>0.5</v>
      </c>
      <c r="Y43" s="308">
        <f>SUM(W43:W44)</f>
        <v>0</v>
      </c>
      <c r="Z43" s="269">
        <f>Y43/1</f>
        <v>0</v>
      </c>
    </row>
    <row r="44" spans="1:26" ht="41.25" customHeight="1" thickTop="1" thickBot="1" x14ac:dyDescent="0.3">
      <c r="A44" s="253" t="s">
        <v>425</v>
      </c>
      <c r="B44" s="288"/>
      <c r="C44" s="298"/>
      <c r="D44" s="101" t="s">
        <v>125</v>
      </c>
      <c r="E44" s="101" t="s">
        <v>126</v>
      </c>
      <c r="F44" s="101" t="s">
        <v>127</v>
      </c>
      <c r="G44" s="173"/>
      <c r="H44" s="256" t="s">
        <v>250</v>
      </c>
      <c r="I44" s="169" t="s">
        <v>303</v>
      </c>
      <c r="J44" s="1024" t="s">
        <v>440</v>
      </c>
      <c r="K44" s="1025"/>
      <c r="L44" s="1025"/>
      <c r="M44" s="1025"/>
      <c r="N44" s="1025"/>
      <c r="O44" s="1025"/>
      <c r="P44" s="1025"/>
      <c r="Q44" s="1025"/>
      <c r="R44" s="178"/>
      <c r="S44" s="291"/>
      <c r="T44" s="574">
        <v>0.5</v>
      </c>
      <c r="V44" s="268" t="b">
        <v>0</v>
      </c>
      <c r="W44" s="292">
        <f>IF(V44=TRUE,$X$43,0)</f>
        <v>0</v>
      </c>
    </row>
    <row r="45" spans="1:26" ht="41.25" customHeight="1" thickTop="1" thickBot="1" x14ac:dyDescent="0.3">
      <c r="A45" s="253" t="s">
        <v>123</v>
      </c>
      <c r="B45" s="254"/>
      <c r="C45" s="255"/>
      <c r="D45" s="255"/>
      <c r="E45" s="255"/>
      <c r="F45" s="280"/>
      <c r="G45" s="173"/>
      <c r="H45" s="256" t="s">
        <v>160</v>
      </c>
      <c r="I45" s="168" t="s">
        <v>278</v>
      </c>
      <c r="J45" s="801" t="s">
        <v>279</v>
      </c>
      <c r="K45" s="802"/>
      <c r="L45" s="802"/>
      <c r="M45" s="802"/>
      <c r="N45" s="802"/>
      <c r="O45" s="802"/>
      <c r="P45" s="802"/>
      <c r="Q45" s="802"/>
      <c r="R45" s="257"/>
      <c r="S45" s="361"/>
      <c r="V45" s="472" t="b">
        <f>IF(AND(V46=TRUE,V47=TRUE,V48=TRUE),TRUE, FALSE)</f>
        <v>0</v>
      </c>
    </row>
    <row r="46" spans="1:26" ht="41.25" customHeight="1" thickTop="1" thickBot="1" x14ac:dyDescent="0.3">
      <c r="A46" s="253" t="s">
        <v>111</v>
      </c>
      <c r="B46" s="288"/>
      <c r="C46" s="298"/>
      <c r="D46" s="101" t="s">
        <v>125</v>
      </c>
      <c r="E46" s="101" t="s">
        <v>126</v>
      </c>
      <c r="F46" s="101" t="s">
        <v>127</v>
      </c>
      <c r="G46" s="173"/>
      <c r="H46" s="256" t="s">
        <v>160</v>
      </c>
      <c r="I46" s="169" t="s">
        <v>502</v>
      </c>
      <c r="J46" s="934" t="s">
        <v>625</v>
      </c>
      <c r="K46" s="805"/>
      <c r="L46" s="805"/>
      <c r="M46" s="805"/>
      <c r="N46" s="805"/>
      <c r="O46" s="805"/>
      <c r="P46" s="805"/>
      <c r="Q46" s="805"/>
      <c r="R46" s="177"/>
      <c r="S46" s="291"/>
      <c r="T46" s="574">
        <f>1/6</f>
        <v>0.16666666666666666</v>
      </c>
      <c r="U46" s="589">
        <f>T46+T47+T48+T51+T52+T53</f>
        <v>0.99999999999999989</v>
      </c>
      <c r="V46" s="268" t="b">
        <v>0</v>
      </c>
      <c r="W46" s="292">
        <f>IF(V46=TRUE,$X$46,0)</f>
        <v>0</v>
      </c>
      <c r="X46" s="268">
        <v>0.16666666666666666</v>
      </c>
      <c r="Y46" s="308">
        <f>SUM(W46:W53)</f>
        <v>0</v>
      </c>
      <c r="Z46" s="269">
        <f>Y46/1</f>
        <v>0</v>
      </c>
    </row>
    <row r="47" spans="1:26" ht="41.25" customHeight="1" thickTop="1" thickBot="1" x14ac:dyDescent="0.3">
      <c r="A47" s="253" t="s">
        <v>111</v>
      </c>
      <c r="B47" s="288"/>
      <c r="C47" s="298"/>
      <c r="D47" s="101" t="s">
        <v>125</v>
      </c>
      <c r="E47" s="101" t="s">
        <v>126</v>
      </c>
      <c r="F47" s="101" t="s">
        <v>127</v>
      </c>
      <c r="G47" s="173"/>
      <c r="H47" s="256" t="s">
        <v>160</v>
      </c>
      <c r="I47" s="169" t="s">
        <v>341</v>
      </c>
      <c r="J47" s="934" t="s">
        <v>626</v>
      </c>
      <c r="K47" s="805"/>
      <c r="L47" s="805"/>
      <c r="M47" s="805"/>
      <c r="N47" s="805"/>
      <c r="O47" s="805"/>
      <c r="P47" s="805"/>
      <c r="Q47" s="805"/>
      <c r="R47" s="177"/>
      <c r="S47" s="291"/>
      <c r="T47" s="574">
        <f>1/6</f>
        <v>0.16666666666666666</v>
      </c>
      <c r="V47" s="268" t="b">
        <v>0</v>
      </c>
      <c r="W47" s="292">
        <f>IF(V47=TRUE,$X$46,0)</f>
        <v>0</v>
      </c>
    </row>
    <row r="48" spans="1:26" ht="41.25" customHeight="1" thickTop="1" thickBot="1" x14ac:dyDescent="0.3">
      <c r="A48" s="253" t="s">
        <v>111</v>
      </c>
      <c r="B48" s="288"/>
      <c r="C48" s="298"/>
      <c r="D48" s="101" t="s">
        <v>125</v>
      </c>
      <c r="E48" s="101" t="s">
        <v>126</v>
      </c>
      <c r="F48" s="101" t="s">
        <v>127</v>
      </c>
      <c r="G48" s="173"/>
      <c r="H48" s="256" t="s">
        <v>160</v>
      </c>
      <c r="I48" s="169" t="s">
        <v>627</v>
      </c>
      <c r="J48" s="878" t="s">
        <v>628</v>
      </c>
      <c r="K48" s="877"/>
      <c r="L48" s="877"/>
      <c r="M48" s="877"/>
      <c r="N48" s="877"/>
      <c r="O48" s="877"/>
      <c r="P48" s="877"/>
      <c r="Q48" s="877"/>
      <c r="R48" s="178"/>
      <c r="S48" s="291"/>
      <c r="T48" s="574">
        <f>1/6</f>
        <v>0.16666666666666666</v>
      </c>
      <c r="V48" s="268" t="b">
        <v>0</v>
      </c>
      <c r="W48" s="292">
        <f>IF(V48=TRUE,$X$46,0)</f>
        <v>0</v>
      </c>
    </row>
    <row r="49" spans="1:26" ht="48.75" customHeight="1" thickTop="1" thickBot="1" x14ac:dyDescent="0.3">
      <c r="A49" s="253" t="s">
        <v>123</v>
      </c>
      <c r="B49" s="254"/>
      <c r="C49" s="255"/>
      <c r="D49" s="255"/>
      <c r="E49" s="255"/>
      <c r="F49" s="280"/>
      <c r="G49" s="173"/>
      <c r="H49" s="256" t="s">
        <v>160</v>
      </c>
      <c r="I49" s="168" t="s">
        <v>282</v>
      </c>
      <c r="J49" s="801" t="s">
        <v>283</v>
      </c>
      <c r="K49" s="880"/>
      <c r="L49" s="880"/>
      <c r="M49" s="880"/>
      <c r="N49" s="880"/>
      <c r="O49" s="880"/>
      <c r="P49" s="880"/>
      <c r="Q49" s="880"/>
      <c r="R49" s="257"/>
      <c r="S49" s="258"/>
      <c r="V49" s="268" t="b">
        <f>V50</f>
        <v>0</v>
      </c>
    </row>
    <row r="50" spans="1:26" ht="41.25" customHeight="1" thickTop="1" thickBot="1" x14ac:dyDescent="0.3">
      <c r="A50" s="253" t="s">
        <v>123</v>
      </c>
      <c r="B50" s="254"/>
      <c r="C50" s="255"/>
      <c r="D50" s="255"/>
      <c r="E50" s="397"/>
      <c r="F50" s="280"/>
      <c r="G50" s="173"/>
      <c r="H50" s="256" t="s">
        <v>160</v>
      </c>
      <c r="I50" s="169"/>
      <c r="J50" s="825" t="s">
        <v>971</v>
      </c>
      <c r="K50" s="881"/>
      <c r="L50" s="881"/>
      <c r="M50" s="881"/>
      <c r="N50" s="881"/>
      <c r="O50" s="881"/>
      <c r="P50" s="881"/>
      <c r="Q50" s="881"/>
      <c r="R50" s="299"/>
      <c r="S50" s="300"/>
      <c r="V50" s="472" t="b">
        <f>IF(AND(V51=TRUE,V52=TRUE,V53=TRUE),TRUE, FALSE)</f>
        <v>0</v>
      </c>
    </row>
    <row r="51" spans="1:26" ht="41.25" customHeight="1" thickTop="1" thickBot="1" x14ac:dyDescent="0.3">
      <c r="A51" s="253" t="s">
        <v>111</v>
      </c>
      <c r="B51" s="288"/>
      <c r="C51" s="298"/>
      <c r="D51" s="101" t="s">
        <v>125</v>
      </c>
      <c r="E51" s="101" t="s">
        <v>126</v>
      </c>
      <c r="F51" s="101" t="s">
        <v>127</v>
      </c>
      <c r="G51" s="173"/>
      <c r="H51" s="256" t="s">
        <v>160</v>
      </c>
      <c r="I51" s="169" t="s">
        <v>629</v>
      </c>
      <c r="J51" s="934" t="s">
        <v>630</v>
      </c>
      <c r="K51" s="805"/>
      <c r="L51" s="805"/>
      <c r="M51" s="805"/>
      <c r="N51" s="805"/>
      <c r="O51" s="805"/>
      <c r="P51" s="805"/>
      <c r="Q51" s="805"/>
      <c r="R51" s="177"/>
      <c r="S51" s="291"/>
      <c r="T51" s="574">
        <f>1/6</f>
        <v>0.16666666666666666</v>
      </c>
      <c r="V51" s="268" t="b">
        <v>0</v>
      </c>
      <c r="W51" s="292">
        <f>IF(V51=TRUE,$X$51,0)</f>
        <v>0</v>
      </c>
      <c r="X51" s="268">
        <v>0.16666666666666666</v>
      </c>
    </row>
    <row r="52" spans="1:26" ht="41.25" customHeight="1" thickTop="1" thickBot="1" x14ac:dyDescent="0.3">
      <c r="A52" s="253" t="s">
        <v>111</v>
      </c>
      <c r="B52" s="288"/>
      <c r="C52" s="298"/>
      <c r="D52" s="101" t="s">
        <v>125</v>
      </c>
      <c r="E52" s="101" t="s">
        <v>126</v>
      </c>
      <c r="F52" s="101" t="s">
        <v>127</v>
      </c>
      <c r="G52" s="173"/>
      <c r="H52" s="256" t="s">
        <v>160</v>
      </c>
      <c r="I52" s="169" t="s">
        <v>631</v>
      </c>
      <c r="J52" s="934" t="s">
        <v>632</v>
      </c>
      <c r="K52" s="805"/>
      <c r="L52" s="805"/>
      <c r="M52" s="805"/>
      <c r="N52" s="805"/>
      <c r="O52" s="805"/>
      <c r="P52" s="805"/>
      <c r="Q52" s="805"/>
      <c r="R52" s="177"/>
      <c r="S52" s="291"/>
      <c r="T52" s="574">
        <f>1/6</f>
        <v>0.16666666666666666</v>
      </c>
      <c r="V52" s="268" t="b">
        <v>0</v>
      </c>
      <c r="W52" s="292">
        <f>IF(V52=TRUE,$X$51,0)</f>
        <v>0</v>
      </c>
    </row>
    <row r="53" spans="1:26" ht="41.25" customHeight="1" thickTop="1" thickBot="1" x14ac:dyDescent="0.3">
      <c r="A53" s="253" t="s">
        <v>111</v>
      </c>
      <c r="B53" s="288"/>
      <c r="C53" s="298"/>
      <c r="D53" s="101" t="s">
        <v>125</v>
      </c>
      <c r="E53" s="101" t="s">
        <v>126</v>
      </c>
      <c r="F53" s="101" t="s">
        <v>127</v>
      </c>
      <c r="G53" s="173"/>
      <c r="H53" s="289" t="s">
        <v>160</v>
      </c>
      <c r="I53" s="169" t="s">
        <v>633</v>
      </c>
      <c r="J53" s="878" t="s">
        <v>634</v>
      </c>
      <c r="K53" s="877"/>
      <c r="L53" s="877"/>
      <c r="M53" s="877"/>
      <c r="N53" s="877"/>
      <c r="O53" s="877"/>
      <c r="P53" s="877"/>
      <c r="Q53" s="877"/>
      <c r="R53" s="301"/>
      <c r="S53" s="291"/>
      <c r="T53" s="574">
        <f>1/6</f>
        <v>0.16666666666666666</v>
      </c>
      <c r="V53" s="268" t="b">
        <v>0</v>
      </c>
      <c r="W53" s="292">
        <f>IF(V53=TRUE,$X$51,0)</f>
        <v>0</v>
      </c>
    </row>
    <row r="54" spans="1:26" ht="23.25" customHeight="1" thickTop="1" x14ac:dyDescent="0.25">
      <c r="A54" s="254"/>
      <c r="B54" s="254"/>
      <c r="C54" s="255"/>
      <c r="D54" s="255"/>
      <c r="E54" s="255"/>
      <c r="F54" s="280"/>
      <c r="G54" s="173"/>
      <c r="H54" s="173"/>
      <c r="I54" s="400"/>
      <c r="J54" s="271"/>
      <c r="K54" s="173"/>
      <c r="L54" s="173"/>
      <c r="M54" s="173"/>
      <c r="N54" s="173"/>
      <c r="O54" s="173"/>
      <c r="P54" s="173"/>
      <c r="Q54" s="173"/>
      <c r="R54" s="177"/>
      <c r="S54" s="299"/>
    </row>
    <row r="55" spans="1:26" ht="22.5" customHeight="1" thickBot="1" x14ac:dyDescent="0.3">
      <c r="A55" s="254"/>
      <c r="B55" s="254"/>
      <c r="C55" s="255"/>
      <c r="D55" s="255"/>
      <c r="E55" s="255"/>
      <c r="F55" s="280"/>
      <c r="G55" s="173"/>
      <c r="H55" s="870" t="s">
        <v>117</v>
      </c>
      <c r="I55" s="871"/>
      <c r="J55" s="703" t="s">
        <v>142</v>
      </c>
      <c r="K55" s="795"/>
      <c r="L55" s="795"/>
      <c r="M55" s="795"/>
      <c r="N55" s="795"/>
      <c r="O55" s="795"/>
      <c r="P55" s="795"/>
      <c r="Q55" s="795"/>
      <c r="R55" s="795"/>
      <c r="S55" s="796"/>
      <c r="V55" s="421" t="s">
        <v>945</v>
      </c>
      <c r="W55" s="422">
        <f>(U60+U62+U69)/3</f>
        <v>0.99999999999999989</v>
      </c>
    </row>
    <row r="56" spans="1:26" ht="7.5" customHeight="1" thickTop="1" x14ac:dyDescent="0.25">
      <c r="A56" s="254"/>
      <c r="B56" s="254"/>
      <c r="C56" s="255"/>
      <c r="D56" s="255"/>
      <c r="E56" s="255"/>
      <c r="F56" s="280"/>
      <c r="G56" s="173"/>
      <c r="H56" s="173"/>
      <c r="I56" s="400"/>
      <c r="J56" s="271"/>
      <c r="K56" s="173"/>
      <c r="L56" s="173"/>
      <c r="M56" s="173"/>
      <c r="N56" s="173"/>
      <c r="O56" s="173"/>
      <c r="P56" s="173"/>
      <c r="Q56" s="173"/>
      <c r="R56" s="177"/>
      <c r="S56" s="173"/>
    </row>
    <row r="57" spans="1:26" ht="73.5" customHeight="1" thickBot="1" x14ac:dyDescent="0.3">
      <c r="A57" s="254"/>
      <c r="B57" s="254"/>
      <c r="C57" s="255"/>
      <c r="D57" s="255"/>
      <c r="E57" s="255"/>
      <c r="F57" s="280"/>
      <c r="G57" s="173"/>
      <c r="H57" s="823" t="s">
        <v>143</v>
      </c>
      <c r="I57" s="866"/>
      <c r="J57" s="866"/>
      <c r="K57" s="866"/>
      <c r="L57" s="866"/>
      <c r="M57" s="866"/>
      <c r="N57" s="866"/>
      <c r="O57" s="866"/>
      <c r="P57" s="866"/>
      <c r="Q57" s="866"/>
      <c r="R57" s="866"/>
      <c r="S57" s="867"/>
    </row>
    <row r="58" spans="1:26" ht="7.5" customHeight="1" thickTop="1" x14ac:dyDescent="0.25">
      <c r="A58" s="254"/>
      <c r="B58" s="254"/>
      <c r="C58" s="255"/>
      <c r="D58" s="255"/>
      <c r="E58" s="255"/>
      <c r="F58" s="280"/>
      <c r="G58" s="173"/>
      <c r="H58" s="173"/>
      <c r="I58" s="400"/>
      <c r="J58" s="271"/>
      <c r="K58" s="173"/>
      <c r="L58" s="173"/>
      <c r="M58" s="173"/>
      <c r="N58" s="173"/>
      <c r="O58" s="173"/>
      <c r="P58" s="173"/>
      <c r="Q58" s="173"/>
      <c r="R58" s="177"/>
      <c r="S58" s="173"/>
    </row>
    <row r="59" spans="1:26" ht="41.25" customHeight="1" thickBot="1" x14ac:dyDescent="0.3">
      <c r="A59" s="254"/>
      <c r="B59" s="254"/>
      <c r="C59" s="255"/>
      <c r="D59" s="255"/>
      <c r="E59" s="255"/>
      <c r="F59" s="280"/>
      <c r="G59" s="173"/>
      <c r="H59" s="281" t="s">
        <v>120</v>
      </c>
      <c r="I59" s="297" t="s">
        <v>946</v>
      </c>
      <c r="J59" s="282" t="s">
        <v>121</v>
      </c>
      <c r="K59" s="283"/>
      <c r="L59" s="283"/>
      <c r="M59" s="283"/>
      <c r="N59" s="283"/>
      <c r="O59" s="283"/>
      <c r="P59" s="283"/>
      <c r="Q59" s="283"/>
      <c r="R59" s="177"/>
      <c r="S59" s="281" t="s">
        <v>122</v>
      </c>
      <c r="V59" s="284" t="s">
        <v>825</v>
      </c>
      <c r="W59" s="285" t="s">
        <v>826</v>
      </c>
      <c r="X59" s="285" t="s">
        <v>827</v>
      </c>
      <c r="Y59" s="286" t="s">
        <v>830</v>
      </c>
      <c r="Z59" s="287" t="s">
        <v>863</v>
      </c>
    </row>
    <row r="60" spans="1:26" ht="54.75" customHeight="1" thickTop="1" thickBot="1" x14ac:dyDescent="0.3">
      <c r="A60" s="253" t="s">
        <v>123</v>
      </c>
      <c r="B60" s="288"/>
      <c r="C60" s="101" t="s">
        <v>124</v>
      </c>
      <c r="D60" s="101" t="s">
        <v>125</v>
      </c>
      <c r="E60" s="101" t="s">
        <v>126</v>
      </c>
      <c r="F60" s="101" t="s">
        <v>127</v>
      </c>
      <c r="G60" s="173"/>
      <c r="H60" s="289" t="s">
        <v>128</v>
      </c>
      <c r="I60" s="168" t="s">
        <v>144</v>
      </c>
      <c r="J60" s="710" t="s">
        <v>145</v>
      </c>
      <c r="K60" s="800"/>
      <c r="L60" s="800"/>
      <c r="M60" s="800"/>
      <c r="N60" s="800"/>
      <c r="O60" s="800"/>
      <c r="P60" s="800"/>
      <c r="Q60" s="800"/>
      <c r="R60" s="290"/>
      <c r="S60" s="291"/>
      <c r="T60" s="574">
        <v>1</v>
      </c>
      <c r="U60" s="589">
        <f>T60</f>
        <v>1</v>
      </c>
      <c r="V60" s="268" t="b">
        <v>0</v>
      </c>
      <c r="W60" s="292">
        <f>IF(V60=TRUE,$X$60,0)</f>
        <v>0</v>
      </c>
      <c r="X60" s="268">
        <v>1</v>
      </c>
      <c r="Y60" s="308">
        <f>SUM(W60)</f>
        <v>0</v>
      </c>
      <c r="Z60" s="269">
        <f>Y60/1</f>
        <v>0</v>
      </c>
    </row>
    <row r="61" spans="1:26" ht="48.75" customHeight="1" thickTop="1" thickBot="1" x14ac:dyDescent="0.3">
      <c r="A61" s="253" t="s">
        <v>123</v>
      </c>
      <c r="B61" s="254"/>
      <c r="C61" s="255"/>
      <c r="D61" s="255"/>
      <c r="E61" s="255"/>
      <c r="F61" s="280"/>
      <c r="G61" s="173"/>
      <c r="H61" s="256" t="s">
        <v>131</v>
      </c>
      <c r="I61" s="294" t="s">
        <v>146</v>
      </c>
      <c r="J61" s="706" t="s">
        <v>147</v>
      </c>
      <c r="K61" s="803"/>
      <c r="L61" s="803"/>
      <c r="M61" s="803"/>
      <c r="N61" s="803"/>
      <c r="O61" s="803"/>
      <c r="P61" s="803"/>
      <c r="Q61" s="803"/>
      <c r="R61" s="175"/>
      <c r="S61" s="258"/>
      <c r="V61" s="472" t="b">
        <f>IF(AND(V62=TRUE, V63=TRUE,V64=TRUE,V65=TRUE,V66=TRUE,V67=TRUE),TRUE, FALSE)</f>
        <v>0</v>
      </c>
    </row>
    <row r="62" spans="1:26" ht="41.25" customHeight="1" thickTop="1" thickBot="1" x14ac:dyDescent="0.3">
      <c r="A62" s="253" t="s">
        <v>391</v>
      </c>
      <c r="B62" s="254"/>
      <c r="C62" s="101" t="s">
        <v>124</v>
      </c>
      <c r="D62" s="101" t="s">
        <v>125</v>
      </c>
      <c r="E62" s="101" t="s">
        <v>126</v>
      </c>
      <c r="F62" s="101" t="s">
        <v>127</v>
      </c>
      <c r="G62" s="173"/>
      <c r="H62" s="256" t="s">
        <v>131</v>
      </c>
      <c r="I62" s="398" t="s">
        <v>357</v>
      </c>
      <c r="J62" s="804" t="s">
        <v>358</v>
      </c>
      <c r="K62" s="805"/>
      <c r="L62" s="805"/>
      <c r="M62" s="805"/>
      <c r="N62" s="805"/>
      <c r="O62" s="805"/>
      <c r="P62" s="805"/>
      <c r="Q62" s="805"/>
      <c r="R62" s="177"/>
      <c r="S62" s="291"/>
      <c r="T62" s="574">
        <f t="shared" ref="T62:T67" si="4">1/6</f>
        <v>0.16666666666666666</v>
      </c>
      <c r="U62" s="589">
        <f>T62+T63+T64+T65+T66+T67</f>
        <v>0.99999999999999989</v>
      </c>
      <c r="V62" s="268" t="b">
        <v>0</v>
      </c>
      <c r="W62" s="292">
        <f t="shared" ref="W62:W67" si="5">IF(V62=TRUE,$X$62,0)</f>
        <v>0</v>
      </c>
      <c r="X62" s="268">
        <f>1/6</f>
        <v>0.16666666666666666</v>
      </c>
      <c r="Y62" s="308">
        <f>SUM(W62:W67)</f>
        <v>0</v>
      </c>
      <c r="Z62" s="269">
        <f>Y62/1</f>
        <v>0</v>
      </c>
    </row>
    <row r="63" spans="1:26" ht="41.25" customHeight="1" thickTop="1" thickBot="1" x14ac:dyDescent="0.3">
      <c r="A63" s="253" t="s">
        <v>391</v>
      </c>
      <c r="B63" s="288"/>
      <c r="C63" s="101" t="s">
        <v>124</v>
      </c>
      <c r="D63" s="101" t="s">
        <v>125</v>
      </c>
      <c r="E63" s="101" t="s">
        <v>126</v>
      </c>
      <c r="F63" s="101" t="s">
        <v>127</v>
      </c>
      <c r="G63" s="173"/>
      <c r="H63" s="256" t="s">
        <v>131</v>
      </c>
      <c r="I63" s="398" t="s">
        <v>359</v>
      </c>
      <c r="J63" s="804" t="s">
        <v>360</v>
      </c>
      <c r="K63" s="805"/>
      <c r="L63" s="805"/>
      <c r="M63" s="805"/>
      <c r="N63" s="805"/>
      <c r="O63" s="805"/>
      <c r="P63" s="805"/>
      <c r="Q63" s="805"/>
      <c r="R63" s="177"/>
      <c r="S63" s="291"/>
      <c r="T63" s="574">
        <f t="shared" si="4"/>
        <v>0.16666666666666666</v>
      </c>
      <c r="V63" s="268" t="b">
        <v>0</v>
      </c>
      <c r="W63" s="292">
        <f t="shared" si="5"/>
        <v>0</v>
      </c>
    </row>
    <row r="64" spans="1:26" ht="41.25" customHeight="1" thickTop="1" thickBot="1" x14ac:dyDescent="0.3">
      <c r="A64" s="253" t="s">
        <v>123</v>
      </c>
      <c r="B64" s="288"/>
      <c r="C64" s="101" t="s">
        <v>124</v>
      </c>
      <c r="D64" s="101" t="s">
        <v>125</v>
      </c>
      <c r="E64" s="101" t="s">
        <v>126</v>
      </c>
      <c r="F64" s="101" t="s">
        <v>127</v>
      </c>
      <c r="G64" s="173"/>
      <c r="H64" s="256" t="s">
        <v>131</v>
      </c>
      <c r="I64" s="398" t="s">
        <v>148</v>
      </c>
      <c r="J64" s="804" t="s">
        <v>149</v>
      </c>
      <c r="K64" s="805"/>
      <c r="L64" s="805"/>
      <c r="M64" s="805"/>
      <c r="N64" s="805"/>
      <c r="O64" s="805"/>
      <c r="P64" s="805"/>
      <c r="Q64" s="805"/>
      <c r="R64" s="177"/>
      <c r="S64" s="291"/>
      <c r="T64" s="574">
        <f t="shared" si="4"/>
        <v>0.16666666666666666</v>
      </c>
      <c r="V64" s="268" t="b">
        <v>0</v>
      </c>
      <c r="W64" s="292">
        <f t="shared" si="5"/>
        <v>0</v>
      </c>
    </row>
    <row r="65" spans="1:26" ht="41.25" customHeight="1" thickTop="1" thickBot="1" x14ac:dyDescent="0.3">
      <c r="A65" s="253" t="s">
        <v>391</v>
      </c>
      <c r="B65" s="288"/>
      <c r="C65" s="101" t="s">
        <v>124</v>
      </c>
      <c r="D65" s="101" t="s">
        <v>125</v>
      </c>
      <c r="E65" s="101" t="s">
        <v>126</v>
      </c>
      <c r="F65" s="101" t="s">
        <v>127</v>
      </c>
      <c r="G65" s="173"/>
      <c r="H65" s="256" t="s">
        <v>131</v>
      </c>
      <c r="I65" s="398" t="s">
        <v>361</v>
      </c>
      <c r="J65" s="804" t="s">
        <v>362</v>
      </c>
      <c r="K65" s="805"/>
      <c r="L65" s="805"/>
      <c r="M65" s="805"/>
      <c r="N65" s="805"/>
      <c r="O65" s="805"/>
      <c r="P65" s="805"/>
      <c r="Q65" s="805"/>
      <c r="R65" s="177"/>
      <c r="S65" s="291"/>
      <c r="T65" s="574">
        <f t="shared" si="4"/>
        <v>0.16666666666666666</v>
      </c>
      <c r="V65" s="268" t="b">
        <v>0</v>
      </c>
      <c r="W65" s="292">
        <f t="shared" si="5"/>
        <v>0</v>
      </c>
    </row>
    <row r="66" spans="1:26" ht="41.25" customHeight="1" thickTop="1" thickBot="1" x14ac:dyDescent="0.3">
      <c r="A66" s="253" t="s">
        <v>391</v>
      </c>
      <c r="B66" s="288"/>
      <c r="C66" s="101" t="s">
        <v>124</v>
      </c>
      <c r="D66" s="101" t="s">
        <v>125</v>
      </c>
      <c r="E66" s="101" t="s">
        <v>126</v>
      </c>
      <c r="F66" s="101" t="s">
        <v>127</v>
      </c>
      <c r="G66" s="173"/>
      <c r="H66" s="256" t="s">
        <v>131</v>
      </c>
      <c r="I66" s="398" t="s">
        <v>363</v>
      </c>
      <c r="J66" s="879" t="s">
        <v>364</v>
      </c>
      <c r="K66" s="873"/>
      <c r="L66" s="873"/>
      <c r="M66" s="873"/>
      <c r="N66" s="873"/>
      <c r="O66" s="873"/>
      <c r="P66" s="873"/>
      <c r="Q66" s="873"/>
      <c r="R66" s="177"/>
      <c r="S66" s="291"/>
      <c r="T66" s="574">
        <f t="shared" si="4"/>
        <v>0.16666666666666666</v>
      </c>
      <c r="V66" s="268" t="b">
        <v>0</v>
      </c>
      <c r="W66" s="292">
        <f t="shared" si="5"/>
        <v>0</v>
      </c>
    </row>
    <row r="67" spans="1:26" ht="41.25" customHeight="1" thickTop="1" thickBot="1" x14ac:dyDescent="0.3">
      <c r="A67" s="253" t="s">
        <v>391</v>
      </c>
      <c r="B67" s="288"/>
      <c r="C67" s="101" t="s">
        <v>124</v>
      </c>
      <c r="D67" s="101" t="s">
        <v>125</v>
      </c>
      <c r="E67" s="101" t="s">
        <v>126</v>
      </c>
      <c r="F67" s="101" t="s">
        <v>127</v>
      </c>
      <c r="G67" s="173"/>
      <c r="H67" s="256" t="s">
        <v>131</v>
      </c>
      <c r="I67" s="398" t="s">
        <v>365</v>
      </c>
      <c r="J67" s="876" t="s">
        <v>366</v>
      </c>
      <c r="K67" s="877"/>
      <c r="L67" s="877"/>
      <c r="M67" s="877"/>
      <c r="N67" s="877"/>
      <c r="O67" s="877"/>
      <c r="P67" s="877"/>
      <c r="Q67" s="877"/>
      <c r="R67" s="178"/>
      <c r="S67" s="291"/>
      <c r="T67" s="574">
        <f t="shared" si="4"/>
        <v>0.16666666666666666</v>
      </c>
      <c r="V67" s="268" t="b">
        <v>0</v>
      </c>
      <c r="W67" s="292">
        <f t="shared" si="5"/>
        <v>0</v>
      </c>
    </row>
    <row r="68" spans="1:26" ht="41.25" customHeight="1" thickTop="1" thickBot="1" x14ac:dyDescent="0.3">
      <c r="A68" s="253" t="s">
        <v>111</v>
      </c>
      <c r="B68" s="254"/>
      <c r="C68" s="255"/>
      <c r="D68" s="255"/>
      <c r="E68" s="397"/>
      <c r="F68" s="280"/>
      <c r="G68" s="173"/>
      <c r="H68" s="256" t="s">
        <v>160</v>
      </c>
      <c r="I68" s="168" t="s">
        <v>330</v>
      </c>
      <c r="J68" s="806" t="s">
        <v>635</v>
      </c>
      <c r="K68" s="807"/>
      <c r="L68" s="807"/>
      <c r="M68" s="807"/>
      <c r="N68" s="807"/>
      <c r="O68" s="807"/>
      <c r="P68" s="807"/>
      <c r="Q68" s="807"/>
      <c r="R68" s="175"/>
      <c r="S68" s="258"/>
      <c r="V68" s="472" t="b">
        <f>IF(AND(V69=TRUE, V70=TRUE,V71=TRUE,V72=TRUE),TRUE, FALSE)</f>
        <v>0</v>
      </c>
    </row>
    <row r="69" spans="1:26" ht="41.25" customHeight="1" thickTop="1" thickBot="1" x14ac:dyDescent="0.3">
      <c r="A69" s="253" t="s">
        <v>111</v>
      </c>
      <c r="B69" s="288"/>
      <c r="C69" s="298"/>
      <c r="D69" s="101" t="s">
        <v>125</v>
      </c>
      <c r="E69" s="101" t="s">
        <v>126</v>
      </c>
      <c r="F69" s="101" t="s">
        <v>127</v>
      </c>
      <c r="G69" s="173"/>
      <c r="H69" s="256" t="s">
        <v>160</v>
      </c>
      <c r="I69" s="169" t="s">
        <v>636</v>
      </c>
      <c r="J69" s="934" t="s">
        <v>637</v>
      </c>
      <c r="K69" s="805"/>
      <c r="L69" s="805"/>
      <c r="M69" s="805"/>
      <c r="N69" s="805"/>
      <c r="O69" s="805"/>
      <c r="P69" s="805"/>
      <c r="Q69" s="805"/>
      <c r="R69" s="177"/>
      <c r="S69" s="291"/>
      <c r="T69" s="574">
        <f>1/14</f>
        <v>7.1428571428571425E-2</v>
      </c>
      <c r="U69" s="589">
        <f>T69+T70+T71+T72+T74+T75+T76+T77+T78+T79+T80+T81+T82+T83</f>
        <v>0.99999999999999967</v>
      </c>
      <c r="V69" s="268" t="b">
        <v>0</v>
      </c>
      <c r="W69" s="292">
        <f>IF(V69=TRUE,$X$69,0)</f>
        <v>0</v>
      </c>
      <c r="X69" s="268">
        <v>7.1428571428571425E-2</v>
      </c>
      <c r="Y69" s="308">
        <f>SUM(W69:W83)</f>
        <v>0</v>
      </c>
      <c r="Z69" s="269">
        <f>Y69/1</f>
        <v>0</v>
      </c>
    </row>
    <row r="70" spans="1:26" ht="41.25" customHeight="1" thickTop="1" thickBot="1" x14ac:dyDescent="0.3">
      <c r="A70" s="253" t="s">
        <v>111</v>
      </c>
      <c r="B70" s="288"/>
      <c r="C70" s="298"/>
      <c r="D70" s="101" t="s">
        <v>125</v>
      </c>
      <c r="E70" s="101" t="s">
        <v>126</v>
      </c>
      <c r="F70" s="101" t="s">
        <v>127</v>
      </c>
      <c r="G70" s="173"/>
      <c r="H70" s="256" t="s">
        <v>160</v>
      </c>
      <c r="I70" s="169" t="s">
        <v>638</v>
      </c>
      <c r="J70" s="934" t="s">
        <v>639</v>
      </c>
      <c r="K70" s="805"/>
      <c r="L70" s="805"/>
      <c r="M70" s="805"/>
      <c r="N70" s="805"/>
      <c r="O70" s="805"/>
      <c r="P70" s="805"/>
      <c r="Q70" s="805"/>
      <c r="R70" s="177"/>
      <c r="S70" s="291"/>
      <c r="T70" s="574">
        <f t="shared" ref="T70:T83" si="6">1/14</f>
        <v>7.1428571428571425E-2</v>
      </c>
      <c r="V70" s="268" t="b">
        <v>0</v>
      </c>
      <c r="W70" s="292">
        <f>IF(V70=TRUE,$X$69,0)</f>
        <v>0</v>
      </c>
    </row>
    <row r="71" spans="1:26" ht="41.25" customHeight="1" thickTop="1" thickBot="1" x14ac:dyDescent="0.3">
      <c r="A71" s="253" t="s">
        <v>111</v>
      </c>
      <c r="B71" s="288"/>
      <c r="C71" s="298"/>
      <c r="D71" s="101" t="s">
        <v>125</v>
      </c>
      <c r="E71" s="101" t="s">
        <v>126</v>
      </c>
      <c r="F71" s="101" t="s">
        <v>127</v>
      </c>
      <c r="G71" s="173"/>
      <c r="H71" s="256" t="s">
        <v>160</v>
      </c>
      <c r="I71" s="169" t="s">
        <v>640</v>
      </c>
      <c r="J71" s="934" t="s">
        <v>641</v>
      </c>
      <c r="K71" s="805"/>
      <c r="L71" s="805"/>
      <c r="M71" s="805"/>
      <c r="N71" s="805"/>
      <c r="O71" s="805"/>
      <c r="P71" s="805"/>
      <c r="Q71" s="805"/>
      <c r="R71" s="177"/>
      <c r="S71" s="291"/>
      <c r="T71" s="574">
        <f t="shared" si="6"/>
        <v>7.1428571428571425E-2</v>
      </c>
      <c r="V71" s="268" t="b">
        <v>0</v>
      </c>
      <c r="W71" s="292">
        <f>IF(V71=TRUE,$X$69,0)</f>
        <v>0</v>
      </c>
    </row>
    <row r="72" spans="1:26" ht="41.25" customHeight="1" thickTop="1" thickBot="1" x14ac:dyDescent="0.3">
      <c r="A72" s="253" t="s">
        <v>111</v>
      </c>
      <c r="B72" s="288"/>
      <c r="C72" s="298"/>
      <c r="D72" s="101" t="s">
        <v>125</v>
      </c>
      <c r="E72" s="101" t="s">
        <v>126</v>
      </c>
      <c r="F72" s="101" t="s">
        <v>127</v>
      </c>
      <c r="G72" s="173"/>
      <c r="H72" s="256" t="s">
        <v>160</v>
      </c>
      <c r="I72" s="169" t="s">
        <v>642</v>
      </c>
      <c r="J72" s="878" t="s">
        <v>643</v>
      </c>
      <c r="K72" s="877"/>
      <c r="L72" s="877"/>
      <c r="M72" s="877"/>
      <c r="N72" s="877"/>
      <c r="O72" s="877"/>
      <c r="P72" s="877"/>
      <c r="Q72" s="877"/>
      <c r="R72" s="178"/>
      <c r="S72" s="291"/>
      <c r="T72" s="574">
        <f t="shared" si="6"/>
        <v>7.1428571428571425E-2</v>
      </c>
      <c r="V72" s="268" t="b">
        <v>0</v>
      </c>
      <c r="W72" s="292">
        <f>IF(V72=TRUE,$X$69,0)</f>
        <v>0</v>
      </c>
    </row>
    <row r="73" spans="1:26" ht="41.25" customHeight="1" thickTop="1" thickBot="1" x14ac:dyDescent="0.3">
      <c r="A73" s="253" t="s">
        <v>123</v>
      </c>
      <c r="B73" s="254"/>
      <c r="C73" s="255"/>
      <c r="D73" s="397"/>
      <c r="E73" s="397"/>
      <c r="F73" s="402"/>
      <c r="G73" s="173"/>
      <c r="H73" s="256" t="s">
        <v>160</v>
      </c>
      <c r="I73" s="168" t="s">
        <v>236</v>
      </c>
      <c r="J73" s="806" t="s">
        <v>237</v>
      </c>
      <c r="K73" s="807"/>
      <c r="L73" s="807"/>
      <c r="M73" s="807"/>
      <c r="N73" s="807"/>
      <c r="O73" s="807"/>
      <c r="P73" s="807"/>
      <c r="Q73" s="807"/>
      <c r="R73" s="175"/>
      <c r="S73" s="258"/>
      <c r="V73" s="472" t="b">
        <f>IF(AND(V74=TRUE,V75=TRUE,V76=TRUE,V77=TRUE,V78=TRUE,V79=TRUE,V80=TRUE,V81=TRUE,V82=TRUE,V83=TRUE),TRUE, FALSE)</f>
        <v>0</v>
      </c>
    </row>
    <row r="74" spans="1:26" ht="41.25" customHeight="1" thickTop="1" thickBot="1" x14ac:dyDescent="0.3">
      <c r="A74" s="253" t="s">
        <v>425</v>
      </c>
      <c r="B74" s="288"/>
      <c r="C74" s="298"/>
      <c r="D74" s="101" t="s">
        <v>125</v>
      </c>
      <c r="E74" s="101" t="s">
        <v>126</v>
      </c>
      <c r="F74" s="101" t="s">
        <v>127</v>
      </c>
      <c r="G74" s="173"/>
      <c r="H74" s="256" t="s">
        <v>160</v>
      </c>
      <c r="I74" s="169" t="s">
        <v>441</v>
      </c>
      <c r="J74" s="934" t="s">
        <v>442</v>
      </c>
      <c r="K74" s="805"/>
      <c r="L74" s="805"/>
      <c r="M74" s="805"/>
      <c r="N74" s="805"/>
      <c r="O74" s="805"/>
      <c r="P74" s="805"/>
      <c r="Q74" s="805"/>
      <c r="R74" s="177"/>
      <c r="S74" s="291"/>
      <c r="T74" s="574">
        <f t="shared" si="6"/>
        <v>7.1428571428571425E-2</v>
      </c>
      <c r="V74" s="268" t="b">
        <v>0</v>
      </c>
      <c r="W74" s="292">
        <f t="shared" ref="W74:W83" si="7">IF(V74=TRUE,$X$69,0)</f>
        <v>0</v>
      </c>
    </row>
    <row r="75" spans="1:26" ht="41.25" customHeight="1" thickTop="1" thickBot="1" x14ac:dyDescent="0.3">
      <c r="A75" s="253" t="s">
        <v>123</v>
      </c>
      <c r="B75" s="288"/>
      <c r="C75" s="298"/>
      <c r="D75" s="101" t="s">
        <v>125</v>
      </c>
      <c r="E75" s="101" t="s">
        <v>126</v>
      </c>
      <c r="F75" s="101" t="s">
        <v>127</v>
      </c>
      <c r="G75" s="173"/>
      <c r="H75" s="289" t="s">
        <v>160</v>
      </c>
      <c r="I75" s="169" t="s">
        <v>238</v>
      </c>
      <c r="J75" s="804" t="s">
        <v>239</v>
      </c>
      <c r="K75" s="805"/>
      <c r="L75" s="805"/>
      <c r="M75" s="805"/>
      <c r="N75" s="805"/>
      <c r="O75" s="805"/>
      <c r="P75" s="805"/>
      <c r="Q75" s="805"/>
      <c r="R75" s="303"/>
      <c r="S75" s="291"/>
      <c r="T75" s="574">
        <f t="shared" si="6"/>
        <v>7.1428571428571425E-2</v>
      </c>
      <c r="V75" s="268" t="b">
        <v>0</v>
      </c>
      <c r="W75" s="292">
        <f t="shared" si="7"/>
        <v>0</v>
      </c>
    </row>
    <row r="76" spans="1:26" ht="41.25" customHeight="1" thickTop="1" thickBot="1" x14ac:dyDescent="0.3">
      <c r="A76" s="253" t="s">
        <v>425</v>
      </c>
      <c r="B76" s="288"/>
      <c r="C76" s="298"/>
      <c r="D76" s="101" t="s">
        <v>125</v>
      </c>
      <c r="E76" s="101" t="s">
        <v>126</v>
      </c>
      <c r="F76" s="101" t="s">
        <v>127</v>
      </c>
      <c r="G76" s="173"/>
      <c r="H76" s="256" t="s">
        <v>160</v>
      </c>
      <c r="I76" s="169" t="s">
        <v>443</v>
      </c>
      <c r="J76" s="804" t="s">
        <v>444</v>
      </c>
      <c r="K76" s="805"/>
      <c r="L76" s="805"/>
      <c r="M76" s="805"/>
      <c r="N76" s="805"/>
      <c r="O76" s="805"/>
      <c r="P76" s="805"/>
      <c r="Q76" s="805"/>
      <c r="R76" s="303"/>
      <c r="S76" s="291"/>
      <c r="T76" s="574">
        <f t="shared" si="6"/>
        <v>7.1428571428571425E-2</v>
      </c>
      <c r="V76" s="268" t="b">
        <v>0</v>
      </c>
      <c r="W76" s="292">
        <f t="shared" si="7"/>
        <v>0</v>
      </c>
    </row>
    <row r="77" spans="1:26" ht="41.25" customHeight="1" thickTop="1" thickBot="1" x14ac:dyDescent="0.3">
      <c r="A77" s="253" t="s">
        <v>425</v>
      </c>
      <c r="B77" s="288"/>
      <c r="C77" s="298"/>
      <c r="D77" s="101" t="s">
        <v>125</v>
      </c>
      <c r="E77" s="101" t="s">
        <v>126</v>
      </c>
      <c r="F77" s="101" t="s">
        <v>127</v>
      </c>
      <c r="G77" s="173"/>
      <c r="H77" s="256" t="s">
        <v>160</v>
      </c>
      <c r="I77" s="169" t="s">
        <v>445</v>
      </c>
      <c r="J77" s="804" t="s">
        <v>446</v>
      </c>
      <c r="K77" s="805"/>
      <c r="L77" s="805"/>
      <c r="M77" s="805"/>
      <c r="N77" s="805"/>
      <c r="O77" s="805"/>
      <c r="P77" s="805"/>
      <c r="Q77" s="805"/>
      <c r="R77" s="303"/>
      <c r="S77" s="291"/>
      <c r="T77" s="574">
        <f t="shared" si="6"/>
        <v>7.1428571428571425E-2</v>
      </c>
      <c r="V77" s="268" t="b">
        <v>0</v>
      </c>
      <c r="W77" s="292">
        <f t="shared" si="7"/>
        <v>0</v>
      </c>
    </row>
    <row r="78" spans="1:26" ht="41.25" customHeight="1" thickTop="1" thickBot="1" x14ac:dyDescent="0.3">
      <c r="A78" s="253" t="s">
        <v>425</v>
      </c>
      <c r="B78" s="288"/>
      <c r="C78" s="298"/>
      <c r="D78" s="101" t="s">
        <v>125</v>
      </c>
      <c r="E78" s="101" t="s">
        <v>126</v>
      </c>
      <c r="F78" s="101" t="s">
        <v>127</v>
      </c>
      <c r="G78" s="173"/>
      <c r="H78" s="256" t="s">
        <v>160</v>
      </c>
      <c r="I78" s="169" t="s">
        <v>447</v>
      </c>
      <c r="J78" s="934" t="s">
        <v>448</v>
      </c>
      <c r="K78" s="805"/>
      <c r="L78" s="805"/>
      <c r="M78" s="805"/>
      <c r="N78" s="805"/>
      <c r="O78" s="805"/>
      <c r="P78" s="805"/>
      <c r="Q78" s="805"/>
      <c r="R78" s="177"/>
      <c r="S78" s="291"/>
      <c r="T78" s="574">
        <f t="shared" si="6"/>
        <v>7.1428571428571425E-2</v>
      </c>
      <c r="V78" s="268" t="b">
        <v>0</v>
      </c>
      <c r="W78" s="292">
        <f t="shared" si="7"/>
        <v>0</v>
      </c>
    </row>
    <row r="79" spans="1:26" ht="41.25" customHeight="1" thickTop="1" thickBot="1" x14ac:dyDescent="0.3">
      <c r="A79" s="253" t="s">
        <v>425</v>
      </c>
      <c r="B79" s="288"/>
      <c r="C79" s="298"/>
      <c r="D79" s="101" t="s">
        <v>125</v>
      </c>
      <c r="E79" s="101" t="s">
        <v>126</v>
      </c>
      <c r="F79" s="101" t="s">
        <v>127</v>
      </c>
      <c r="G79" s="173"/>
      <c r="H79" s="256" t="s">
        <v>160</v>
      </c>
      <c r="I79" s="169" t="s">
        <v>449</v>
      </c>
      <c r="J79" s="934" t="s">
        <v>450</v>
      </c>
      <c r="K79" s="805"/>
      <c r="L79" s="805"/>
      <c r="M79" s="805"/>
      <c r="N79" s="805"/>
      <c r="O79" s="805"/>
      <c r="P79" s="805"/>
      <c r="Q79" s="805"/>
      <c r="R79" s="177"/>
      <c r="S79" s="291"/>
      <c r="T79" s="574">
        <f t="shared" si="6"/>
        <v>7.1428571428571425E-2</v>
      </c>
      <c r="V79" s="268" t="b">
        <v>0</v>
      </c>
      <c r="W79" s="292">
        <f t="shared" si="7"/>
        <v>0</v>
      </c>
    </row>
    <row r="80" spans="1:26" ht="41.25" customHeight="1" thickTop="1" thickBot="1" x14ac:dyDescent="0.3">
      <c r="A80" s="253" t="s">
        <v>425</v>
      </c>
      <c r="B80" s="288"/>
      <c r="C80" s="298"/>
      <c r="D80" s="101" t="s">
        <v>125</v>
      </c>
      <c r="E80" s="101" t="s">
        <v>126</v>
      </c>
      <c r="F80" s="101" t="s">
        <v>127</v>
      </c>
      <c r="G80" s="173"/>
      <c r="H80" s="256" t="s">
        <v>160</v>
      </c>
      <c r="I80" s="169" t="s">
        <v>451</v>
      </c>
      <c r="J80" s="934" t="s">
        <v>452</v>
      </c>
      <c r="K80" s="805"/>
      <c r="L80" s="805"/>
      <c r="M80" s="805"/>
      <c r="N80" s="805"/>
      <c r="O80" s="805"/>
      <c r="P80" s="805"/>
      <c r="Q80" s="805"/>
      <c r="R80" s="177"/>
      <c r="S80" s="291"/>
      <c r="T80" s="574">
        <f t="shared" si="6"/>
        <v>7.1428571428571425E-2</v>
      </c>
      <c r="V80" s="268" t="b">
        <v>0</v>
      </c>
      <c r="W80" s="292">
        <f t="shared" si="7"/>
        <v>0</v>
      </c>
    </row>
    <row r="81" spans="1:26" ht="41.25" customHeight="1" thickTop="1" thickBot="1" x14ac:dyDescent="0.3">
      <c r="A81" s="253" t="s">
        <v>425</v>
      </c>
      <c r="B81" s="288"/>
      <c r="C81" s="298"/>
      <c r="D81" s="101" t="s">
        <v>125</v>
      </c>
      <c r="E81" s="101" t="s">
        <v>126</v>
      </c>
      <c r="F81" s="101" t="s">
        <v>127</v>
      </c>
      <c r="G81" s="173"/>
      <c r="H81" s="256" t="s">
        <v>160</v>
      </c>
      <c r="I81" s="169" t="s">
        <v>453</v>
      </c>
      <c r="J81" s="934" t="s">
        <v>454</v>
      </c>
      <c r="K81" s="805"/>
      <c r="L81" s="805"/>
      <c r="M81" s="805"/>
      <c r="N81" s="805"/>
      <c r="O81" s="805"/>
      <c r="P81" s="805"/>
      <c r="Q81" s="805"/>
      <c r="R81" s="232"/>
      <c r="S81" s="291"/>
      <c r="T81" s="574">
        <f t="shared" si="6"/>
        <v>7.1428571428571425E-2</v>
      </c>
      <c r="V81" s="268" t="b">
        <v>0</v>
      </c>
      <c r="W81" s="292">
        <f t="shared" si="7"/>
        <v>0</v>
      </c>
    </row>
    <row r="82" spans="1:26" ht="41.25" customHeight="1" thickTop="1" thickBot="1" x14ac:dyDescent="0.3">
      <c r="A82" s="253" t="s">
        <v>425</v>
      </c>
      <c r="B82" s="288"/>
      <c r="C82" s="298"/>
      <c r="D82" s="101" t="s">
        <v>125</v>
      </c>
      <c r="E82" s="101" t="s">
        <v>126</v>
      </c>
      <c r="F82" s="101" t="s">
        <v>127</v>
      </c>
      <c r="G82" s="173"/>
      <c r="H82" s="256" t="s">
        <v>160</v>
      </c>
      <c r="I82" s="169" t="s">
        <v>455</v>
      </c>
      <c r="J82" s="934" t="s">
        <v>456</v>
      </c>
      <c r="K82" s="805"/>
      <c r="L82" s="805"/>
      <c r="M82" s="805"/>
      <c r="N82" s="805"/>
      <c r="O82" s="805"/>
      <c r="P82" s="805"/>
      <c r="Q82" s="805"/>
      <c r="R82" s="403"/>
      <c r="S82" s="291"/>
      <c r="T82" s="574">
        <f t="shared" si="6"/>
        <v>7.1428571428571425E-2</v>
      </c>
      <c r="V82" s="268" t="b">
        <v>0</v>
      </c>
      <c r="W82" s="292">
        <f t="shared" si="7"/>
        <v>0</v>
      </c>
    </row>
    <row r="83" spans="1:26" ht="41.25" customHeight="1" thickTop="1" thickBot="1" x14ac:dyDescent="0.3">
      <c r="A83" s="253" t="s">
        <v>425</v>
      </c>
      <c r="B83" s="288"/>
      <c r="C83" s="298"/>
      <c r="D83" s="101" t="s">
        <v>125</v>
      </c>
      <c r="E83" s="101" t="s">
        <v>126</v>
      </c>
      <c r="F83" s="101" t="s">
        <v>127</v>
      </c>
      <c r="G83" s="173"/>
      <c r="H83" s="289" t="s">
        <v>160</v>
      </c>
      <c r="I83" s="169" t="s">
        <v>457</v>
      </c>
      <c r="J83" s="878" t="s">
        <v>458</v>
      </c>
      <c r="K83" s="877"/>
      <c r="L83" s="877"/>
      <c r="M83" s="877"/>
      <c r="N83" s="877"/>
      <c r="O83" s="877"/>
      <c r="P83" s="877"/>
      <c r="Q83" s="877"/>
      <c r="R83" s="178"/>
      <c r="S83" s="291"/>
      <c r="T83" s="574">
        <f t="shared" si="6"/>
        <v>7.1428571428571425E-2</v>
      </c>
      <c r="V83" s="268" t="b">
        <v>0</v>
      </c>
      <c r="W83" s="292">
        <f t="shared" si="7"/>
        <v>0</v>
      </c>
    </row>
    <row r="84" spans="1:26" ht="22.5" customHeight="1" thickTop="1" x14ac:dyDescent="0.25">
      <c r="A84" s="254"/>
      <c r="B84" s="254"/>
      <c r="C84" s="255"/>
      <c r="D84" s="255"/>
      <c r="E84" s="255"/>
      <c r="F84" s="280"/>
      <c r="G84" s="173"/>
      <c r="H84" s="173"/>
      <c r="I84" s="400"/>
      <c r="J84" s="271"/>
      <c r="K84" s="173"/>
      <c r="L84" s="173"/>
      <c r="M84" s="173"/>
      <c r="N84" s="173"/>
      <c r="O84" s="173"/>
      <c r="P84" s="173"/>
      <c r="Q84" s="173"/>
      <c r="R84" s="177"/>
      <c r="S84" s="177"/>
    </row>
    <row r="85" spans="1:26" ht="22.5" customHeight="1" thickBot="1" x14ac:dyDescent="0.3">
      <c r="A85" s="254"/>
      <c r="B85" s="254"/>
      <c r="C85" s="255"/>
      <c r="D85" s="255"/>
      <c r="E85" s="255"/>
      <c r="F85" s="280"/>
      <c r="G85" s="173"/>
      <c r="H85" s="870" t="s">
        <v>117</v>
      </c>
      <c r="I85" s="871"/>
      <c r="J85" s="703" t="s">
        <v>150</v>
      </c>
      <c r="K85" s="795"/>
      <c r="L85" s="795"/>
      <c r="M85" s="795"/>
      <c r="N85" s="795"/>
      <c r="O85" s="795"/>
      <c r="P85" s="795"/>
      <c r="Q85" s="795"/>
      <c r="R85" s="795"/>
      <c r="S85" s="796"/>
      <c r="V85" s="421" t="s">
        <v>945</v>
      </c>
      <c r="W85" s="422">
        <f>(U90+U92+U99)/3</f>
        <v>1</v>
      </c>
    </row>
    <row r="86" spans="1:26" ht="7.5" customHeight="1" thickTop="1" x14ac:dyDescent="0.25">
      <c r="A86" s="254"/>
      <c r="B86" s="254"/>
      <c r="C86" s="255"/>
      <c r="D86" s="255"/>
      <c r="E86" s="255"/>
      <c r="F86" s="280"/>
      <c r="G86" s="173"/>
      <c r="H86" s="173"/>
      <c r="I86" s="400"/>
      <c r="J86" s="173"/>
      <c r="K86" s="173"/>
      <c r="L86" s="173"/>
      <c r="M86" s="173"/>
      <c r="N86" s="173"/>
      <c r="O86" s="173"/>
      <c r="P86" s="173"/>
      <c r="Q86" s="173"/>
      <c r="R86" s="173"/>
      <c r="S86" s="173"/>
    </row>
    <row r="87" spans="1:26" ht="67.5" customHeight="1" thickBot="1" x14ac:dyDescent="0.3">
      <c r="A87" s="254"/>
      <c r="B87" s="254"/>
      <c r="C87" s="255"/>
      <c r="D87" s="255"/>
      <c r="E87" s="255"/>
      <c r="F87" s="280"/>
      <c r="G87" s="173"/>
      <c r="H87" s="823" t="s">
        <v>151</v>
      </c>
      <c r="I87" s="866"/>
      <c r="J87" s="866"/>
      <c r="K87" s="866"/>
      <c r="L87" s="866"/>
      <c r="M87" s="866"/>
      <c r="N87" s="866"/>
      <c r="O87" s="866"/>
      <c r="P87" s="866"/>
      <c r="Q87" s="866"/>
      <c r="R87" s="866"/>
      <c r="S87" s="867"/>
    </row>
    <row r="88" spans="1:26" ht="7.5" customHeight="1" thickTop="1" x14ac:dyDescent="0.25">
      <c r="A88" s="254"/>
      <c r="B88" s="254"/>
      <c r="C88" s="255"/>
      <c r="D88" s="255"/>
      <c r="E88" s="255"/>
      <c r="F88" s="280"/>
      <c r="G88" s="173"/>
      <c r="H88" s="173"/>
      <c r="I88" s="400"/>
      <c r="J88" s="271"/>
      <c r="K88" s="173"/>
      <c r="L88" s="173"/>
      <c r="M88" s="173"/>
      <c r="N88" s="173"/>
      <c r="O88" s="173"/>
      <c r="P88" s="173"/>
      <c r="Q88" s="173"/>
      <c r="R88" s="177"/>
      <c r="S88" s="173"/>
    </row>
    <row r="89" spans="1:26" ht="41.25" customHeight="1" thickBot="1" x14ac:dyDescent="0.3">
      <c r="A89" s="254"/>
      <c r="B89" s="254"/>
      <c r="C89" s="255"/>
      <c r="D89" s="255"/>
      <c r="E89" s="255"/>
      <c r="F89" s="280"/>
      <c r="G89" s="173"/>
      <c r="H89" s="281" t="s">
        <v>120</v>
      </c>
      <c r="I89" s="297" t="s">
        <v>946</v>
      </c>
      <c r="J89" s="282" t="s">
        <v>121</v>
      </c>
      <c r="K89" s="283"/>
      <c r="L89" s="283"/>
      <c r="M89" s="283"/>
      <c r="N89" s="283"/>
      <c r="O89" s="283"/>
      <c r="P89" s="283"/>
      <c r="Q89" s="283"/>
      <c r="R89" s="177"/>
      <c r="S89" s="281" t="s">
        <v>122</v>
      </c>
      <c r="V89" s="284" t="s">
        <v>825</v>
      </c>
      <c r="W89" s="285" t="s">
        <v>826</v>
      </c>
      <c r="X89" s="285" t="s">
        <v>827</v>
      </c>
      <c r="Y89" s="286" t="s">
        <v>831</v>
      </c>
      <c r="Z89" s="287" t="s">
        <v>863</v>
      </c>
    </row>
    <row r="90" spans="1:26" ht="41.25" customHeight="1" thickTop="1" thickBot="1" x14ac:dyDescent="0.3">
      <c r="A90" s="253" t="s">
        <v>123</v>
      </c>
      <c r="B90" s="288"/>
      <c r="C90" s="101" t="s">
        <v>124</v>
      </c>
      <c r="D90" s="101" t="s">
        <v>125</v>
      </c>
      <c r="E90" s="101" t="s">
        <v>126</v>
      </c>
      <c r="F90" s="101" t="s">
        <v>127</v>
      </c>
      <c r="G90" s="173"/>
      <c r="H90" s="302" t="s">
        <v>128</v>
      </c>
      <c r="I90" s="168" t="s">
        <v>152</v>
      </c>
      <c r="J90" s="710" t="s">
        <v>153</v>
      </c>
      <c r="K90" s="800"/>
      <c r="L90" s="800"/>
      <c r="M90" s="800"/>
      <c r="N90" s="800"/>
      <c r="O90" s="800"/>
      <c r="P90" s="800"/>
      <c r="Q90" s="800"/>
      <c r="R90" s="176"/>
      <c r="S90" s="291"/>
      <c r="T90" s="574">
        <v>1</v>
      </c>
      <c r="U90" s="589">
        <f>T90</f>
        <v>1</v>
      </c>
      <c r="V90" s="268" t="b">
        <v>0</v>
      </c>
      <c r="W90" s="292">
        <f>IF(V90=TRUE,$X$90,0)</f>
        <v>0</v>
      </c>
      <c r="X90" s="268">
        <v>1</v>
      </c>
      <c r="Y90" s="308">
        <f>SUM(W90)</f>
        <v>0</v>
      </c>
      <c r="Z90" s="269">
        <f>Y90/1</f>
        <v>0</v>
      </c>
    </row>
    <row r="91" spans="1:26" ht="41.25" customHeight="1" thickTop="1" thickBot="1" x14ac:dyDescent="0.3">
      <c r="A91" s="253" t="s">
        <v>425</v>
      </c>
      <c r="B91" s="254"/>
      <c r="C91" s="255"/>
      <c r="D91" s="397"/>
      <c r="E91" s="255"/>
      <c r="F91" s="280"/>
      <c r="G91" s="173"/>
      <c r="H91" s="256" t="s">
        <v>250</v>
      </c>
      <c r="I91" s="168" t="s">
        <v>459</v>
      </c>
      <c r="J91" s="706" t="s">
        <v>460</v>
      </c>
      <c r="K91" s="807"/>
      <c r="L91" s="807"/>
      <c r="M91" s="807"/>
      <c r="N91" s="807"/>
      <c r="O91" s="807"/>
      <c r="P91" s="807"/>
      <c r="Q91" s="807"/>
      <c r="R91" s="175"/>
      <c r="S91" s="258"/>
      <c r="V91" s="472" t="b">
        <f>IF(AND(V92=TRUE, V93=TRUE,V94=TRUE,V95=TRUE,V96=TRUE,V97=TRUE),TRUE, FALSE)</f>
        <v>0</v>
      </c>
    </row>
    <row r="92" spans="1:26" ht="41.25" customHeight="1" thickTop="1" thickBot="1" x14ac:dyDescent="0.3">
      <c r="A92" s="253" t="s">
        <v>425</v>
      </c>
      <c r="B92" s="288"/>
      <c r="C92" s="298"/>
      <c r="D92" s="101" t="s">
        <v>125</v>
      </c>
      <c r="E92" s="101" t="s">
        <v>126</v>
      </c>
      <c r="F92" s="101" t="s">
        <v>127</v>
      </c>
      <c r="G92" s="173"/>
      <c r="H92" s="256" t="s">
        <v>250</v>
      </c>
      <c r="I92" s="169" t="s">
        <v>461</v>
      </c>
      <c r="J92" s="804" t="s">
        <v>462</v>
      </c>
      <c r="K92" s="805"/>
      <c r="L92" s="805"/>
      <c r="M92" s="805"/>
      <c r="N92" s="805"/>
      <c r="O92" s="805"/>
      <c r="P92" s="805"/>
      <c r="Q92" s="805"/>
      <c r="R92" s="177"/>
      <c r="S92" s="291"/>
      <c r="T92" s="574">
        <f t="shared" ref="T92:T97" si="8">1/6</f>
        <v>0.16666666666666666</v>
      </c>
      <c r="U92" s="589">
        <f>T92+T93+T94+T95+T96+T97</f>
        <v>0.99999999999999989</v>
      </c>
      <c r="V92" s="268" t="b">
        <v>0</v>
      </c>
      <c r="W92" s="292">
        <f t="shared" ref="W92:W97" si="9">IF(V92=TRUE,$X$92,0)</f>
        <v>0</v>
      </c>
      <c r="X92" s="268">
        <f>1/6</f>
        <v>0.16666666666666666</v>
      </c>
      <c r="Y92" s="308">
        <f>SUM(W92:W97)</f>
        <v>0</v>
      </c>
      <c r="Z92" s="269">
        <f>Y92/1</f>
        <v>0</v>
      </c>
    </row>
    <row r="93" spans="1:26" ht="41.25" customHeight="1" thickTop="1" thickBot="1" x14ac:dyDescent="0.3">
      <c r="A93" s="253" t="s">
        <v>425</v>
      </c>
      <c r="B93" s="288"/>
      <c r="C93" s="298"/>
      <c r="D93" s="101" t="s">
        <v>125</v>
      </c>
      <c r="E93" s="101" t="s">
        <v>126</v>
      </c>
      <c r="F93" s="101" t="s">
        <v>127</v>
      </c>
      <c r="G93" s="173"/>
      <c r="H93" s="256" t="s">
        <v>250</v>
      </c>
      <c r="I93" s="169" t="s">
        <v>463</v>
      </c>
      <c r="J93" s="804" t="s">
        <v>464</v>
      </c>
      <c r="K93" s="805"/>
      <c r="L93" s="805"/>
      <c r="M93" s="805"/>
      <c r="N93" s="805"/>
      <c r="O93" s="805"/>
      <c r="P93" s="805"/>
      <c r="Q93" s="805"/>
      <c r="R93" s="177"/>
      <c r="S93" s="291"/>
      <c r="T93" s="574">
        <f t="shared" si="8"/>
        <v>0.16666666666666666</v>
      </c>
      <c r="V93" s="268" t="b">
        <v>0</v>
      </c>
      <c r="W93" s="292">
        <f t="shared" si="9"/>
        <v>0</v>
      </c>
    </row>
    <row r="94" spans="1:26" ht="41.25" customHeight="1" thickTop="1" thickBot="1" x14ac:dyDescent="0.3">
      <c r="A94" s="253" t="s">
        <v>425</v>
      </c>
      <c r="B94" s="288"/>
      <c r="C94" s="298"/>
      <c r="D94" s="101" t="s">
        <v>125</v>
      </c>
      <c r="E94" s="101" t="s">
        <v>126</v>
      </c>
      <c r="F94" s="101" t="s">
        <v>127</v>
      </c>
      <c r="G94" s="173"/>
      <c r="H94" s="256" t="s">
        <v>250</v>
      </c>
      <c r="I94" s="169" t="s">
        <v>465</v>
      </c>
      <c r="J94" s="804" t="s">
        <v>466</v>
      </c>
      <c r="K94" s="805"/>
      <c r="L94" s="805"/>
      <c r="M94" s="805"/>
      <c r="N94" s="805"/>
      <c r="O94" s="805"/>
      <c r="P94" s="805"/>
      <c r="Q94" s="805"/>
      <c r="R94" s="177"/>
      <c r="S94" s="291"/>
      <c r="T94" s="574">
        <f t="shared" si="8"/>
        <v>0.16666666666666666</v>
      </c>
      <c r="V94" s="268" t="b">
        <v>0</v>
      </c>
      <c r="W94" s="292">
        <f t="shared" si="9"/>
        <v>0</v>
      </c>
    </row>
    <row r="95" spans="1:26" ht="41.25" customHeight="1" thickTop="1" thickBot="1" x14ac:dyDescent="0.3">
      <c r="A95" s="253" t="s">
        <v>425</v>
      </c>
      <c r="B95" s="288"/>
      <c r="C95" s="298"/>
      <c r="D95" s="101" t="s">
        <v>125</v>
      </c>
      <c r="E95" s="101" t="s">
        <v>126</v>
      </c>
      <c r="F95" s="101" t="s">
        <v>127</v>
      </c>
      <c r="G95" s="173"/>
      <c r="H95" s="256" t="s">
        <v>250</v>
      </c>
      <c r="I95" s="169" t="s">
        <v>467</v>
      </c>
      <c r="J95" s="804" t="s">
        <v>468</v>
      </c>
      <c r="K95" s="805"/>
      <c r="L95" s="805"/>
      <c r="M95" s="805"/>
      <c r="N95" s="805"/>
      <c r="O95" s="805"/>
      <c r="P95" s="805"/>
      <c r="Q95" s="805"/>
      <c r="R95" s="177"/>
      <c r="S95" s="291"/>
      <c r="T95" s="574">
        <f t="shared" si="8"/>
        <v>0.16666666666666666</v>
      </c>
      <c r="V95" s="268" t="b">
        <v>0</v>
      </c>
      <c r="W95" s="292">
        <f t="shared" si="9"/>
        <v>0</v>
      </c>
    </row>
    <row r="96" spans="1:26" ht="41.25" customHeight="1" thickTop="1" thickBot="1" x14ac:dyDescent="0.3">
      <c r="A96" s="253" t="s">
        <v>425</v>
      </c>
      <c r="B96" s="288"/>
      <c r="C96" s="298"/>
      <c r="D96" s="101" t="s">
        <v>125</v>
      </c>
      <c r="E96" s="101" t="s">
        <v>126</v>
      </c>
      <c r="F96" s="101" t="s">
        <v>127</v>
      </c>
      <c r="G96" s="173"/>
      <c r="H96" s="256" t="s">
        <v>250</v>
      </c>
      <c r="I96" s="169" t="s">
        <v>469</v>
      </c>
      <c r="J96" s="804" t="s">
        <v>470</v>
      </c>
      <c r="K96" s="805"/>
      <c r="L96" s="805"/>
      <c r="M96" s="805"/>
      <c r="N96" s="805"/>
      <c r="O96" s="805"/>
      <c r="P96" s="805"/>
      <c r="Q96" s="805"/>
      <c r="R96" s="177"/>
      <c r="S96" s="291"/>
      <c r="T96" s="574">
        <f t="shared" si="8"/>
        <v>0.16666666666666666</v>
      </c>
      <c r="V96" s="268" t="b">
        <v>0</v>
      </c>
      <c r="W96" s="292">
        <f t="shared" si="9"/>
        <v>0</v>
      </c>
    </row>
    <row r="97" spans="1:26" ht="41.25" customHeight="1" thickTop="1" thickBot="1" x14ac:dyDescent="0.3">
      <c r="A97" s="253" t="s">
        <v>425</v>
      </c>
      <c r="B97" s="288"/>
      <c r="C97" s="298"/>
      <c r="D97" s="101" t="s">
        <v>125</v>
      </c>
      <c r="E97" s="101" t="s">
        <v>126</v>
      </c>
      <c r="F97" s="101" t="s">
        <v>127</v>
      </c>
      <c r="G97" s="173"/>
      <c r="H97" s="256" t="s">
        <v>250</v>
      </c>
      <c r="I97" s="169" t="s">
        <v>471</v>
      </c>
      <c r="J97" s="876" t="s">
        <v>472</v>
      </c>
      <c r="K97" s="877"/>
      <c r="L97" s="877"/>
      <c r="M97" s="877"/>
      <c r="N97" s="877"/>
      <c r="O97" s="877"/>
      <c r="P97" s="877"/>
      <c r="Q97" s="877"/>
      <c r="R97" s="178"/>
      <c r="S97" s="291"/>
      <c r="T97" s="574">
        <f t="shared" si="8"/>
        <v>0.16666666666666666</v>
      </c>
      <c r="V97" s="268" t="b">
        <v>0</v>
      </c>
      <c r="W97" s="292">
        <f t="shared" si="9"/>
        <v>0</v>
      </c>
    </row>
    <row r="98" spans="1:26" ht="41.25" customHeight="1" thickTop="1" thickBot="1" x14ac:dyDescent="0.3">
      <c r="A98" s="253" t="s">
        <v>123</v>
      </c>
      <c r="B98" s="254"/>
      <c r="C98" s="255"/>
      <c r="D98" s="255"/>
      <c r="E98" s="255"/>
      <c r="F98" s="280"/>
      <c r="G98" s="173"/>
      <c r="H98" s="256" t="s">
        <v>160</v>
      </c>
      <c r="I98" s="168" t="s">
        <v>295</v>
      </c>
      <c r="J98" s="801" t="s">
        <v>296</v>
      </c>
      <c r="K98" s="802"/>
      <c r="L98" s="802"/>
      <c r="M98" s="802"/>
      <c r="N98" s="802"/>
      <c r="O98" s="802"/>
      <c r="P98" s="802"/>
      <c r="Q98" s="802"/>
      <c r="R98" s="257"/>
      <c r="S98" s="258"/>
      <c r="V98" s="472" t="b">
        <f>IF(AND(V99=TRUE, V100=TRUE,V101=TRUE,V102=TRUE,V103=TRUE,V104=TRUE),TRUE, FALSE)</f>
        <v>0</v>
      </c>
    </row>
    <row r="99" spans="1:26" ht="41.25" customHeight="1" thickTop="1" thickBot="1" x14ac:dyDescent="0.3">
      <c r="A99" s="253" t="s">
        <v>111</v>
      </c>
      <c r="B99" s="288"/>
      <c r="C99" s="298"/>
      <c r="D99" s="101" t="s">
        <v>125</v>
      </c>
      <c r="E99" s="101" t="s">
        <v>126</v>
      </c>
      <c r="F99" s="101" t="s">
        <v>127</v>
      </c>
      <c r="G99" s="173"/>
      <c r="H99" s="256" t="s">
        <v>160</v>
      </c>
      <c r="I99" s="169" t="s">
        <v>644</v>
      </c>
      <c r="J99" s="934" t="s">
        <v>645</v>
      </c>
      <c r="K99" s="805"/>
      <c r="L99" s="805"/>
      <c r="M99" s="805"/>
      <c r="N99" s="805"/>
      <c r="O99" s="805"/>
      <c r="P99" s="805"/>
      <c r="Q99" s="805"/>
      <c r="R99" s="177"/>
      <c r="S99" s="291"/>
      <c r="T99" s="574">
        <f t="shared" ref="T99:T104" si="10">1/6</f>
        <v>0.16666666666666666</v>
      </c>
      <c r="U99" s="589">
        <f>T99+T100+T101+T102++T103+T104</f>
        <v>0.99999999999999989</v>
      </c>
      <c r="V99" s="268" t="b">
        <v>0</v>
      </c>
      <c r="W99" s="292">
        <f t="shared" ref="W99:W104" si="11">IF(V99=TRUE,$X$99,0)</f>
        <v>0</v>
      </c>
      <c r="X99" s="268">
        <v>0.16666666666666666</v>
      </c>
      <c r="Y99" s="308">
        <f>SUM(W99:W104)</f>
        <v>0</v>
      </c>
      <c r="Z99" s="269">
        <f>Y99/1</f>
        <v>0</v>
      </c>
    </row>
    <row r="100" spans="1:26" ht="41.25" customHeight="1" thickTop="1" thickBot="1" x14ac:dyDescent="0.3">
      <c r="A100" s="253" t="s">
        <v>111</v>
      </c>
      <c r="B100" s="288"/>
      <c r="C100" s="298"/>
      <c r="D100" s="101" t="s">
        <v>125</v>
      </c>
      <c r="E100" s="101" t="s">
        <v>126</v>
      </c>
      <c r="F100" s="101" t="s">
        <v>127</v>
      </c>
      <c r="G100" s="173"/>
      <c r="H100" s="256" t="s">
        <v>160</v>
      </c>
      <c r="I100" s="169" t="s">
        <v>646</v>
      </c>
      <c r="J100" s="934" t="s">
        <v>647</v>
      </c>
      <c r="K100" s="805"/>
      <c r="L100" s="805"/>
      <c r="M100" s="805"/>
      <c r="N100" s="805"/>
      <c r="O100" s="805"/>
      <c r="P100" s="805"/>
      <c r="Q100" s="805"/>
      <c r="R100" s="177"/>
      <c r="S100" s="291"/>
      <c r="T100" s="574">
        <f t="shared" si="10"/>
        <v>0.16666666666666666</v>
      </c>
      <c r="V100" s="268" t="b">
        <v>0</v>
      </c>
      <c r="W100" s="292">
        <f t="shared" si="11"/>
        <v>0</v>
      </c>
    </row>
    <row r="101" spans="1:26" ht="41.25" customHeight="1" thickTop="1" thickBot="1" x14ac:dyDescent="0.3">
      <c r="A101" s="253" t="s">
        <v>111</v>
      </c>
      <c r="B101" s="288"/>
      <c r="C101" s="298"/>
      <c r="D101" s="101" t="s">
        <v>125</v>
      </c>
      <c r="E101" s="101" t="s">
        <v>126</v>
      </c>
      <c r="F101" s="101" t="s">
        <v>127</v>
      </c>
      <c r="G101" s="173"/>
      <c r="H101" s="256" t="s">
        <v>160</v>
      </c>
      <c r="I101" s="169" t="s">
        <v>648</v>
      </c>
      <c r="J101" s="872" t="s">
        <v>649</v>
      </c>
      <c r="K101" s="873"/>
      <c r="L101" s="873"/>
      <c r="M101" s="873"/>
      <c r="N101" s="873"/>
      <c r="O101" s="873"/>
      <c r="P101" s="873"/>
      <c r="Q101" s="873"/>
      <c r="R101" s="177"/>
      <c r="S101" s="291"/>
      <c r="T101" s="574">
        <f t="shared" si="10"/>
        <v>0.16666666666666666</v>
      </c>
      <c r="V101" s="268" t="b">
        <v>0</v>
      </c>
      <c r="W101" s="292">
        <f t="shared" si="11"/>
        <v>0</v>
      </c>
    </row>
    <row r="102" spans="1:26" ht="41.25" customHeight="1" thickTop="1" thickBot="1" x14ac:dyDescent="0.3">
      <c r="A102" s="253" t="s">
        <v>111</v>
      </c>
      <c r="B102" s="288"/>
      <c r="C102" s="298"/>
      <c r="D102" s="101" t="s">
        <v>125</v>
      </c>
      <c r="E102" s="101" t="s">
        <v>126</v>
      </c>
      <c r="F102" s="101" t="s">
        <v>127</v>
      </c>
      <c r="G102" s="173"/>
      <c r="H102" s="256" t="s">
        <v>160</v>
      </c>
      <c r="I102" s="169" t="s">
        <v>650</v>
      </c>
      <c r="J102" s="872" t="s">
        <v>651</v>
      </c>
      <c r="K102" s="873"/>
      <c r="L102" s="873"/>
      <c r="M102" s="873"/>
      <c r="N102" s="873"/>
      <c r="O102" s="873"/>
      <c r="P102" s="873"/>
      <c r="Q102" s="873"/>
      <c r="R102" s="177"/>
      <c r="S102" s="291"/>
      <c r="T102" s="574">
        <f t="shared" si="10"/>
        <v>0.16666666666666666</v>
      </c>
      <c r="V102" s="268" t="b">
        <v>0</v>
      </c>
      <c r="W102" s="292">
        <f t="shared" si="11"/>
        <v>0</v>
      </c>
    </row>
    <row r="103" spans="1:26" ht="41.25" customHeight="1" thickTop="1" thickBot="1" x14ac:dyDescent="0.3">
      <c r="A103" s="253" t="s">
        <v>111</v>
      </c>
      <c r="B103" s="288"/>
      <c r="C103" s="298"/>
      <c r="D103" s="101" t="s">
        <v>125</v>
      </c>
      <c r="E103" s="101" t="s">
        <v>126</v>
      </c>
      <c r="F103" s="101" t="s">
        <v>127</v>
      </c>
      <c r="G103" s="173"/>
      <c r="H103" s="256" t="s">
        <v>160</v>
      </c>
      <c r="I103" s="169" t="s">
        <v>652</v>
      </c>
      <c r="J103" s="872" t="s">
        <v>653</v>
      </c>
      <c r="K103" s="873"/>
      <c r="L103" s="873"/>
      <c r="M103" s="873"/>
      <c r="N103" s="873"/>
      <c r="O103" s="873"/>
      <c r="P103" s="873"/>
      <c r="Q103" s="873"/>
      <c r="R103" s="177"/>
      <c r="S103" s="291"/>
      <c r="T103" s="574">
        <f t="shared" si="10"/>
        <v>0.16666666666666666</v>
      </c>
      <c r="V103" s="268" t="b">
        <v>0</v>
      </c>
      <c r="W103" s="292">
        <f t="shared" si="11"/>
        <v>0</v>
      </c>
    </row>
    <row r="104" spans="1:26" ht="41.25" customHeight="1" thickTop="1" thickBot="1" x14ac:dyDescent="0.3">
      <c r="A104" s="253" t="s">
        <v>123</v>
      </c>
      <c r="B104" s="288"/>
      <c r="C104" s="298"/>
      <c r="D104" s="101" t="s">
        <v>125</v>
      </c>
      <c r="E104" s="101" t="s">
        <v>126</v>
      </c>
      <c r="F104" s="101" t="s">
        <v>127</v>
      </c>
      <c r="G104" s="173"/>
      <c r="H104" s="289" t="s">
        <v>160</v>
      </c>
      <c r="I104" s="169" t="s">
        <v>240</v>
      </c>
      <c r="J104" s="720" t="s">
        <v>241</v>
      </c>
      <c r="K104" s="799"/>
      <c r="L104" s="799"/>
      <c r="M104" s="799"/>
      <c r="N104" s="799"/>
      <c r="O104" s="799"/>
      <c r="P104" s="799"/>
      <c r="Q104" s="799"/>
      <c r="R104" s="178"/>
      <c r="S104" s="291"/>
      <c r="T104" s="574">
        <f t="shared" si="10"/>
        <v>0.16666666666666666</v>
      </c>
      <c r="V104" s="268" t="b">
        <v>0</v>
      </c>
      <c r="W104" s="292">
        <f t="shared" si="11"/>
        <v>0</v>
      </c>
    </row>
    <row r="105" spans="1:26" ht="22.5" customHeight="1" thickTop="1" x14ac:dyDescent="0.25">
      <c r="A105" s="254"/>
      <c r="B105" s="254"/>
      <c r="C105" s="255"/>
      <c r="D105" s="255"/>
      <c r="E105" s="255"/>
      <c r="F105" s="280"/>
      <c r="G105" s="173"/>
      <c r="H105" s="173"/>
      <c r="I105" s="400"/>
      <c r="J105" s="271"/>
      <c r="K105" s="173"/>
      <c r="L105" s="173"/>
      <c r="M105" s="173"/>
      <c r="N105" s="173"/>
      <c r="O105" s="173"/>
      <c r="P105" s="173"/>
      <c r="Q105" s="173"/>
      <c r="R105" s="177"/>
      <c r="S105" s="173"/>
    </row>
    <row r="106" spans="1:26" ht="22.5" customHeight="1" x14ac:dyDescent="0.25">
      <c r="A106" s="254"/>
      <c r="B106" s="254"/>
      <c r="C106" s="255"/>
      <c r="D106" s="255"/>
      <c r="E106" s="255"/>
      <c r="F106" s="280"/>
      <c r="G106" s="173"/>
      <c r="H106" s="173"/>
      <c r="I106" s="400"/>
      <c r="J106" s="173"/>
      <c r="K106" s="173"/>
      <c r="L106" s="173"/>
      <c r="M106" s="173"/>
      <c r="N106" s="173"/>
      <c r="O106" s="173"/>
      <c r="P106" s="173"/>
      <c r="Q106" s="173"/>
      <c r="R106" s="173"/>
      <c r="S106" s="173"/>
    </row>
    <row r="107" spans="1:26" ht="22.5" customHeight="1" thickBot="1" x14ac:dyDescent="0.3">
      <c r="A107" s="254"/>
      <c r="B107" s="254"/>
      <c r="C107" s="255"/>
      <c r="D107" s="255"/>
      <c r="E107" s="255"/>
      <c r="F107" s="280"/>
      <c r="G107" s="173"/>
      <c r="H107" s="874" t="s">
        <v>154</v>
      </c>
      <c r="I107" s="874"/>
      <c r="J107" s="874"/>
      <c r="K107" s="874"/>
      <c r="L107" s="874"/>
      <c r="M107" s="874"/>
      <c r="N107" s="874"/>
      <c r="O107" s="874"/>
      <c r="P107" s="874"/>
      <c r="Q107" s="874"/>
      <c r="R107" s="874"/>
      <c r="S107" s="875"/>
    </row>
    <row r="108" spans="1:26" ht="7.5" customHeight="1" thickTop="1" x14ac:dyDescent="0.25">
      <c r="A108" s="254"/>
      <c r="B108" s="254"/>
      <c r="C108" s="255"/>
      <c r="D108" s="255"/>
      <c r="E108" s="255"/>
      <c r="F108" s="280"/>
      <c r="G108" s="173"/>
      <c r="H108" s="173"/>
      <c r="I108" s="400"/>
      <c r="J108" s="173"/>
      <c r="K108" s="173"/>
      <c r="L108" s="173"/>
      <c r="M108" s="173"/>
      <c r="N108" s="173"/>
      <c r="O108" s="173"/>
      <c r="P108" s="173"/>
      <c r="Q108" s="173"/>
      <c r="R108" s="173"/>
      <c r="S108" s="173"/>
    </row>
    <row r="109" spans="1:26" ht="67.5" customHeight="1" thickBot="1" x14ac:dyDescent="0.3">
      <c r="A109" s="254"/>
      <c r="B109" s="254"/>
      <c r="C109" s="255"/>
      <c r="D109" s="255"/>
      <c r="E109" s="255"/>
      <c r="F109" s="280"/>
      <c r="G109" s="173"/>
      <c r="H109" s="819" t="s">
        <v>155</v>
      </c>
      <c r="I109" s="868"/>
      <c r="J109" s="868"/>
      <c r="K109" s="868"/>
      <c r="L109" s="868"/>
      <c r="M109" s="868"/>
      <c r="N109" s="868"/>
      <c r="O109" s="868"/>
      <c r="P109" s="868"/>
      <c r="Q109" s="868"/>
      <c r="R109" s="868"/>
      <c r="S109" s="869"/>
    </row>
    <row r="110" spans="1:26" ht="7.5" customHeight="1" thickTop="1" x14ac:dyDescent="0.25">
      <c r="A110" s="254"/>
      <c r="B110" s="254"/>
      <c r="C110" s="255"/>
      <c r="D110" s="255"/>
      <c r="E110" s="255"/>
      <c r="F110" s="280"/>
      <c r="G110" s="173"/>
      <c r="H110" s="173"/>
      <c r="I110" s="400"/>
      <c r="J110" s="271"/>
      <c r="K110" s="173"/>
      <c r="L110" s="173"/>
      <c r="M110" s="173"/>
      <c r="N110" s="173"/>
      <c r="O110" s="173"/>
      <c r="P110" s="173"/>
      <c r="Q110" s="173"/>
      <c r="R110" s="177"/>
      <c r="S110" s="173"/>
    </row>
    <row r="111" spans="1:26" ht="22.5" customHeight="1" thickBot="1" x14ac:dyDescent="0.3">
      <c r="A111" s="254"/>
      <c r="B111" s="254"/>
      <c r="C111" s="255"/>
      <c r="D111" s="255"/>
      <c r="E111" s="255"/>
      <c r="F111" s="280"/>
      <c r="G111" s="173"/>
      <c r="H111" s="870" t="s">
        <v>117</v>
      </c>
      <c r="I111" s="871"/>
      <c r="J111" s="703" t="s">
        <v>156</v>
      </c>
      <c r="K111" s="795"/>
      <c r="L111" s="795"/>
      <c r="M111" s="795"/>
      <c r="N111" s="795"/>
      <c r="O111" s="795"/>
      <c r="P111" s="795"/>
      <c r="Q111" s="795"/>
      <c r="R111" s="795"/>
      <c r="S111" s="796"/>
      <c r="V111" s="421" t="s">
        <v>945</v>
      </c>
      <c r="W111" s="422">
        <f>(U116+U118+U121+U124)/4</f>
        <v>1</v>
      </c>
    </row>
    <row r="112" spans="1:26" ht="7.5" customHeight="1" thickTop="1" x14ac:dyDescent="0.25">
      <c r="A112" s="254"/>
      <c r="B112" s="254"/>
      <c r="C112" s="255"/>
      <c r="D112" s="255"/>
      <c r="E112" s="255"/>
      <c r="F112" s="280"/>
      <c r="G112" s="173"/>
      <c r="H112" s="173"/>
      <c r="I112" s="400"/>
      <c r="J112" s="173"/>
      <c r="K112" s="173"/>
      <c r="L112" s="173"/>
      <c r="M112" s="173"/>
      <c r="N112" s="173"/>
      <c r="O112" s="173"/>
      <c r="P112" s="173"/>
      <c r="Q112" s="173"/>
      <c r="R112" s="173"/>
      <c r="S112" s="173"/>
    </row>
    <row r="113" spans="1:26" ht="150.75" customHeight="1" thickBot="1" x14ac:dyDescent="0.3">
      <c r="A113" s="254"/>
      <c r="B113" s="254"/>
      <c r="C113" s="255"/>
      <c r="D113" s="255"/>
      <c r="E113" s="255"/>
      <c r="F113" s="280"/>
      <c r="G113" s="173"/>
      <c r="H113" s="823" t="s">
        <v>157</v>
      </c>
      <c r="I113" s="866"/>
      <c r="J113" s="866"/>
      <c r="K113" s="866"/>
      <c r="L113" s="866"/>
      <c r="M113" s="866"/>
      <c r="N113" s="866"/>
      <c r="O113" s="866"/>
      <c r="P113" s="866"/>
      <c r="Q113" s="866"/>
      <c r="R113" s="866"/>
      <c r="S113" s="867"/>
    </row>
    <row r="114" spans="1:26" ht="7.5" customHeight="1" thickTop="1" x14ac:dyDescent="0.25">
      <c r="A114" s="254"/>
      <c r="B114" s="254"/>
      <c r="C114" s="255"/>
      <c r="D114" s="255"/>
      <c r="E114" s="255"/>
      <c r="F114" s="280"/>
      <c r="G114" s="173"/>
      <c r="H114" s="234"/>
      <c r="I114" s="237"/>
      <c r="J114" s="237"/>
      <c r="K114" s="237"/>
      <c r="L114" s="237"/>
      <c r="M114" s="237"/>
      <c r="N114" s="237"/>
      <c r="O114" s="237"/>
      <c r="P114" s="237"/>
      <c r="Q114" s="237"/>
      <c r="R114" s="237"/>
      <c r="S114" s="237"/>
    </row>
    <row r="115" spans="1:26" ht="41.25" customHeight="1" thickBot="1" x14ac:dyDescent="0.3">
      <c r="A115" s="254"/>
      <c r="B115" s="254"/>
      <c r="C115" s="255"/>
      <c r="D115" s="255"/>
      <c r="E115" s="255"/>
      <c r="F115" s="280"/>
      <c r="G115" s="173"/>
      <c r="H115" s="281" t="s">
        <v>120</v>
      </c>
      <c r="I115" s="297" t="s">
        <v>946</v>
      </c>
      <c r="J115" s="282" t="s">
        <v>121</v>
      </c>
      <c r="K115" s="283"/>
      <c r="L115" s="283"/>
      <c r="M115" s="283"/>
      <c r="N115" s="283"/>
      <c r="O115" s="283"/>
      <c r="P115" s="283"/>
      <c r="Q115" s="283"/>
      <c r="R115" s="177"/>
      <c r="S115" s="281" t="s">
        <v>122</v>
      </c>
      <c r="V115" s="284" t="s">
        <v>825</v>
      </c>
      <c r="W115" s="285" t="s">
        <v>826</v>
      </c>
      <c r="X115" s="285" t="s">
        <v>827</v>
      </c>
      <c r="Y115" s="286" t="s">
        <v>832</v>
      </c>
      <c r="Z115" s="287" t="s">
        <v>863</v>
      </c>
    </row>
    <row r="116" spans="1:26" ht="66.75" customHeight="1" thickTop="1" thickBot="1" x14ac:dyDescent="0.3">
      <c r="A116" s="253" t="s">
        <v>123</v>
      </c>
      <c r="B116" s="288"/>
      <c r="C116" s="101" t="s">
        <v>124</v>
      </c>
      <c r="D116" s="101" t="s">
        <v>125</v>
      </c>
      <c r="E116" s="101" t="s">
        <v>126</v>
      </c>
      <c r="F116" s="101" t="s">
        <v>127</v>
      </c>
      <c r="G116" s="173"/>
      <c r="H116" s="289" t="s">
        <v>128</v>
      </c>
      <c r="I116" s="168" t="s">
        <v>158</v>
      </c>
      <c r="J116" s="710" t="s">
        <v>159</v>
      </c>
      <c r="K116" s="800"/>
      <c r="L116" s="800"/>
      <c r="M116" s="800"/>
      <c r="N116" s="800"/>
      <c r="O116" s="800"/>
      <c r="P116" s="800"/>
      <c r="Q116" s="800"/>
      <c r="R116" s="290"/>
      <c r="S116" s="291"/>
      <c r="T116" s="574">
        <v>1</v>
      </c>
      <c r="U116" s="589">
        <f>T116</f>
        <v>1</v>
      </c>
      <c r="V116" s="268" t="b">
        <v>0</v>
      </c>
      <c r="W116" s="292">
        <f>IF(V116=TRUE,$X$116,0)</f>
        <v>0</v>
      </c>
      <c r="X116" s="268">
        <v>1</v>
      </c>
      <c r="Y116" s="308">
        <f>SUM(W116)</f>
        <v>0</v>
      </c>
      <c r="Z116" s="269">
        <f>Y116/1</f>
        <v>0</v>
      </c>
    </row>
    <row r="117" spans="1:26" ht="56.25" customHeight="1" thickTop="1" thickBot="1" x14ac:dyDescent="0.3">
      <c r="A117" s="253" t="s">
        <v>425</v>
      </c>
      <c r="B117" s="254"/>
      <c r="C117" s="255"/>
      <c r="D117" s="255"/>
      <c r="E117" s="255"/>
      <c r="F117" s="280"/>
      <c r="G117" s="173"/>
      <c r="H117" s="289" t="s">
        <v>131</v>
      </c>
      <c r="I117" s="294" t="s">
        <v>381</v>
      </c>
      <c r="J117" s="859" t="s">
        <v>473</v>
      </c>
      <c r="K117" s="802"/>
      <c r="L117" s="802"/>
      <c r="M117" s="802"/>
      <c r="N117" s="802"/>
      <c r="O117" s="802"/>
      <c r="P117" s="802"/>
      <c r="Q117" s="802"/>
      <c r="R117" s="257"/>
      <c r="S117" s="258"/>
      <c r="V117" s="472" t="b">
        <f>IF(AND(V118=TRUE, V119=TRUE),TRUE, FALSE)</f>
        <v>0</v>
      </c>
    </row>
    <row r="118" spans="1:26" ht="56.25" customHeight="1" thickTop="1" thickBot="1" x14ac:dyDescent="0.3">
      <c r="A118" s="253" t="s">
        <v>425</v>
      </c>
      <c r="B118" s="288"/>
      <c r="C118" s="116"/>
      <c r="D118" s="101" t="s">
        <v>125</v>
      </c>
      <c r="E118" s="101" t="s">
        <v>126</v>
      </c>
      <c r="F118" s="101" t="s">
        <v>127</v>
      </c>
      <c r="G118" s="173"/>
      <c r="H118" s="289" t="s">
        <v>131</v>
      </c>
      <c r="I118" s="294" t="s">
        <v>383</v>
      </c>
      <c r="J118" s="879" t="s">
        <v>474</v>
      </c>
      <c r="K118" s="873"/>
      <c r="L118" s="873"/>
      <c r="M118" s="873"/>
      <c r="N118" s="873"/>
      <c r="O118" s="873"/>
      <c r="P118" s="873"/>
      <c r="Q118" s="873"/>
      <c r="R118" s="405"/>
      <c r="S118" s="291"/>
      <c r="T118" s="574">
        <v>0.5</v>
      </c>
      <c r="U118" s="589">
        <f>T118+T119</f>
        <v>1</v>
      </c>
      <c r="V118" s="268" t="b">
        <v>0</v>
      </c>
      <c r="W118" s="292">
        <f>IF(V118=TRUE,$X$118,0)</f>
        <v>0</v>
      </c>
      <c r="X118" s="268">
        <v>0.5</v>
      </c>
      <c r="Y118" s="308">
        <f>SUM(W118:W119)</f>
        <v>0</v>
      </c>
      <c r="Z118" s="269">
        <f>Y118/1</f>
        <v>0</v>
      </c>
    </row>
    <row r="119" spans="1:26" ht="56.25" customHeight="1" thickTop="1" thickBot="1" x14ac:dyDescent="0.3">
      <c r="A119" s="253" t="s">
        <v>425</v>
      </c>
      <c r="B119" s="288"/>
      <c r="C119" s="116"/>
      <c r="D119" s="101" t="s">
        <v>125</v>
      </c>
      <c r="E119" s="101" t="s">
        <v>126</v>
      </c>
      <c r="F119" s="101" t="s">
        <v>127</v>
      </c>
      <c r="G119" s="173"/>
      <c r="H119" s="289" t="s">
        <v>131</v>
      </c>
      <c r="I119" s="294" t="s">
        <v>385</v>
      </c>
      <c r="J119" s="719" t="s">
        <v>475</v>
      </c>
      <c r="K119" s="799"/>
      <c r="L119" s="799"/>
      <c r="M119" s="799"/>
      <c r="N119" s="799"/>
      <c r="O119" s="799"/>
      <c r="P119" s="799"/>
      <c r="Q119" s="799"/>
      <c r="R119" s="363"/>
      <c r="S119" s="291"/>
      <c r="T119" s="574">
        <v>0.5</v>
      </c>
      <c r="V119" s="268" t="b">
        <v>0</v>
      </c>
      <c r="W119" s="292">
        <f>IF(V119=TRUE,$X$118,0)</f>
        <v>0</v>
      </c>
    </row>
    <row r="120" spans="1:26" ht="53.25" customHeight="1" thickTop="1" thickBot="1" x14ac:dyDescent="0.3">
      <c r="A120" s="253" t="s">
        <v>123</v>
      </c>
      <c r="B120" s="254"/>
      <c r="C120" s="255"/>
      <c r="D120" s="255"/>
      <c r="E120" s="255"/>
      <c r="F120" s="280"/>
      <c r="G120" s="173"/>
      <c r="H120" s="256" t="s">
        <v>242</v>
      </c>
      <c r="I120" s="168" t="s">
        <v>243</v>
      </c>
      <c r="J120" s="797" t="s">
        <v>244</v>
      </c>
      <c r="K120" s="798"/>
      <c r="L120" s="798"/>
      <c r="M120" s="798"/>
      <c r="N120" s="798"/>
      <c r="O120" s="798"/>
      <c r="P120" s="798"/>
      <c r="Q120" s="798"/>
      <c r="R120" s="175"/>
      <c r="S120" s="258"/>
      <c r="V120" s="472" t="b">
        <f>V121</f>
        <v>0</v>
      </c>
    </row>
    <row r="121" spans="1:26" ht="56.25" customHeight="1" thickTop="1" thickBot="1" x14ac:dyDescent="0.3">
      <c r="A121" s="253" t="s">
        <v>123</v>
      </c>
      <c r="B121" s="288"/>
      <c r="C121" s="298"/>
      <c r="D121" s="101" t="s">
        <v>125</v>
      </c>
      <c r="E121" s="101" t="s">
        <v>126</v>
      </c>
      <c r="F121" s="101" t="s">
        <v>127</v>
      </c>
      <c r="G121" s="173"/>
      <c r="H121" s="256" t="s">
        <v>242</v>
      </c>
      <c r="I121" s="169" t="s">
        <v>245</v>
      </c>
      <c r="J121" s="720" t="s">
        <v>246</v>
      </c>
      <c r="K121" s="799"/>
      <c r="L121" s="799"/>
      <c r="M121" s="799"/>
      <c r="N121" s="799"/>
      <c r="O121" s="799"/>
      <c r="P121" s="799"/>
      <c r="Q121" s="799"/>
      <c r="R121" s="178"/>
      <c r="S121" s="291"/>
      <c r="T121" s="574">
        <v>0.5</v>
      </c>
      <c r="U121" s="589">
        <f>T121+T122</f>
        <v>1</v>
      </c>
      <c r="V121" s="268" t="b">
        <v>0</v>
      </c>
      <c r="W121" s="292">
        <f>IF(V121=TRUE,$X$118,0)</f>
        <v>0</v>
      </c>
      <c r="Y121" s="308">
        <f>SUM(W121:W122)</f>
        <v>0</v>
      </c>
      <c r="Z121" s="269">
        <f>Y121/1</f>
        <v>0</v>
      </c>
    </row>
    <row r="122" spans="1:26" ht="56.25" customHeight="1" thickTop="1" thickBot="1" x14ac:dyDescent="0.3">
      <c r="A122" s="253" t="s">
        <v>425</v>
      </c>
      <c r="B122" s="288"/>
      <c r="C122" s="298"/>
      <c r="D122" s="101" t="s">
        <v>125</v>
      </c>
      <c r="E122" s="101" t="s">
        <v>126</v>
      </c>
      <c r="F122" s="101" t="s">
        <v>127</v>
      </c>
      <c r="G122" s="406"/>
      <c r="H122" s="256" t="s">
        <v>242</v>
      </c>
      <c r="I122" s="168" t="s">
        <v>476</v>
      </c>
      <c r="J122" s="979" t="s">
        <v>477</v>
      </c>
      <c r="K122" s="979"/>
      <c r="L122" s="979"/>
      <c r="M122" s="979"/>
      <c r="N122" s="979"/>
      <c r="O122" s="979"/>
      <c r="P122" s="979"/>
      <c r="Q122" s="979"/>
      <c r="R122" s="176"/>
      <c r="S122" s="291"/>
      <c r="T122" s="574">
        <v>0.5</v>
      </c>
      <c r="V122" s="268" t="b">
        <v>0</v>
      </c>
      <c r="W122" s="292">
        <f>IF(V122=TRUE,$X$118,0)</f>
        <v>0</v>
      </c>
    </row>
    <row r="123" spans="1:26" ht="56.25" customHeight="1" thickTop="1" thickBot="1" x14ac:dyDescent="0.3">
      <c r="A123" s="253" t="s">
        <v>425</v>
      </c>
      <c r="B123" s="254"/>
      <c r="C123" s="255"/>
      <c r="D123" s="255"/>
      <c r="E123" s="255"/>
      <c r="F123" s="280"/>
      <c r="G123" s="173"/>
      <c r="H123" s="256" t="s">
        <v>160</v>
      </c>
      <c r="I123" s="168" t="s">
        <v>308</v>
      </c>
      <c r="J123" s="706" t="s">
        <v>478</v>
      </c>
      <c r="K123" s="807"/>
      <c r="L123" s="807"/>
      <c r="M123" s="807"/>
      <c r="N123" s="807"/>
      <c r="O123" s="807"/>
      <c r="P123" s="807"/>
      <c r="Q123" s="807"/>
      <c r="R123" s="175"/>
      <c r="S123" s="258"/>
      <c r="V123" s="472" t="b">
        <f>IF(AND(V124=TRUE,V125=TRUE, V126=TRUE,V127=TRUE,V128=TRUE,V129=TRUE,V130=TRUE,V131=TRUE),TRUE, FALSE)</f>
        <v>0</v>
      </c>
    </row>
    <row r="124" spans="1:26" ht="56.25" customHeight="1" thickTop="1" thickBot="1" x14ac:dyDescent="0.3">
      <c r="A124" s="253" t="s">
        <v>425</v>
      </c>
      <c r="B124" s="288"/>
      <c r="C124" s="298"/>
      <c r="D124" s="101" t="s">
        <v>125</v>
      </c>
      <c r="E124" s="101" t="s">
        <v>126</v>
      </c>
      <c r="F124" s="101" t="s">
        <v>127</v>
      </c>
      <c r="G124" s="173"/>
      <c r="H124" s="256" t="s">
        <v>160</v>
      </c>
      <c r="I124" s="169" t="s">
        <v>310</v>
      </c>
      <c r="J124" s="804" t="s">
        <v>479</v>
      </c>
      <c r="K124" s="805"/>
      <c r="L124" s="805"/>
      <c r="M124" s="805"/>
      <c r="N124" s="805"/>
      <c r="O124" s="805"/>
      <c r="P124" s="805"/>
      <c r="Q124" s="805"/>
      <c r="R124" s="177"/>
      <c r="S124" s="291"/>
      <c r="T124" s="574">
        <f>1/15</f>
        <v>6.6666666666666666E-2</v>
      </c>
      <c r="U124" s="589">
        <f>T124+T125+T126+T127+T128+T129+T130+T131+T133+T134+T135+T136+T137+T138+T139</f>
        <v>0.99999999999999989</v>
      </c>
      <c r="V124" s="268" t="b">
        <v>0</v>
      </c>
      <c r="W124" s="292">
        <f>IF(V124=TRUE,$X$124,0)</f>
        <v>0</v>
      </c>
      <c r="X124" s="268">
        <v>6.6666666666666666E-2</v>
      </c>
      <c r="Y124" s="308">
        <f>SUM(W124:W139)</f>
        <v>0</v>
      </c>
      <c r="Z124" s="269">
        <f>Y124/1</f>
        <v>0</v>
      </c>
    </row>
    <row r="125" spans="1:26" ht="56.25" customHeight="1" thickTop="1" thickBot="1" x14ac:dyDescent="0.3">
      <c r="A125" s="253" t="s">
        <v>425</v>
      </c>
      <c r="B125" s="288"/>
      <c r="C125" s="116"/>
      <c r="D125" s="101" t="s">
        <v>125</v>
      </c>
      <c r="E125" s="101" t="s">
        <v>126</v>
      </c>
      <c r="F125" s="101" t="s">
        <v>127</v>
      </c>
      <c r="G125" s="173"/>
      <c r="H125" s="256" t="s">
        <v>160</v>
      </c>
      <c r="I125" s="169" t="s">
        <v>312</v>
      </c>
      <c r="J125" s="879" t="s">
        <v>1013</v>
      </c>
      <c r="K125" s="873"/>
      <c r="L125" s="873"/>
      <c r="M125" s="873"/>
      <c r="N125" s="873"/>
      <c r="O125" s="873"/>
      <c r="P125" s="873"/>
      <c r="Q125" s="873"/>
      <c r="R125" s="177"/>
      <c r="S125" s="291"/>
      <c r="T125" s="574">
        <f t="shared" ref="T125:T139" si="12">1/15</f>
        <v>6.6666666666666666E-2</v>
      </c>
      <c r="V125" s="268" t="b">
        <v>0</v>
      </c>
      <c r="W125" s="292">
        <f t="shared" ref="W125:W131" si="13">IF(V125=TRUE,$X$124,0)</f>
        <v>0</v>
      </c>
    </row>
    <row r="126" spans="1:26" ht="56.25" customHeight="1" thickTop="1" thickBot="1" x14ac:dyDescent="0.3">
      <c r="A126" s="253" t="s">
        <v>425</v>
      </c>
      <c r="B126" s="288"/>
      <c r="C126" s="298"/>
      <c r="D126" s="101" t="s">
        <v>125</v>
      </c>
      <c r="E126" s="101" t="s">
        <v>126</v>
      </c>
      <c r="F126" s="101" t="s">
        <v>127</v>
      </c>
      <c r="G126" s="173"/>
      <c r="H126" s="256" t="s">
        <v>160</v>
      </c>
      <c r="I126" s="169" t="s">
        <v>332</v>
      </c>
      <c r="J126" s="804" t="s">
        <v>480</v>
      </c>
      <c r="K126" s="805"/>
      <c r="L126" s="805"/>
      <c r="M126" s="805"/>
      <c r="N126" s="805"/>
      <c r="O126" s="805"/>
      <c r="P126" s="805"/>
      <c r="Q126" s="805"/>
      <c r="R126" s="177"/>
      <c r="S126" s="291"/>
      <c r="T126" s="574">
        <f t="shared" si="12"/>
        <v>6.6666666666666666E-2</v>
      </c>
      <c r="V126" s="268" t="b">
        <v>0</v>
      </c>
      <c r="W126" s="292">
        <f t="shared" si="13"/>
        <v>0</v>
      </c>
    </row>
    <row r="127" spans="1:26" ht="56.25" customHeight="1" thickTop="1" thickBot="1" x14ac:dyDescent="0.3">
      <c r="A127" s="253" t="s">
        <v>425</v>
      </c>
      <c r="B127" s="288"/>
      <c r="C127" s="298"/>
      <c r="D127" s="101" t="s">
        <v>125</v>
      </c>
      <c r="E127" s="101" t="s">
        <v>126</v>
      </c>
      <c r="F127" s="101" t="s">
        <v>127</v>
      </c>
      <c r="G127" s="173"/>
      <c r="H127" s="256" t="s">
        <v>160</v>
      </c>
      <c r="I127" s="169" t="s">
        <v>481</v>
      </c>
      <c r="J127" s="804" t="s">
        <v>482</v>
      </c>
      <c r="K127" s="805"/>
      <c r="L127" s="805"/>
      <c r="M127" s="805"/>
      <c r="N127" s="805"/>
      <c r="O127" s="805"/>
      <c r="P127" s="805"/>
      <c r="Q127" s="805"/>
      <c r="R127" s="177"/>
      <c r="S127" s="291"/>
      <c r="T127" s="574">
        <f t="shared" si="12"/>
        <v>6.6666666666666666E-2</v>
      </c>
      <c r="V127" s="268" t="b">
        <v>0</v>
      </c>
      <c r="W127" s="292">
        <f t="shared" si="13"/>
        <v>0</v>
      </c>
    </row>
    <row r="128" spans="1:26" ht="56.25" customHeight="1" thickTop="1" thickBot="1" x14ac:dyDescent="0.3">
      <c r="A128" s="253" t="s">
        <v>425</v>
      </c>
      <c r="B128" s="288"/>
      <c r="C128" s="298"/>
      <c r="D128" s="101" t="s">
        <v>125</v>
      </c>
      <c r="E128" s="101" t="s">
        <v>126</v>
      </c>
      <c r="F128" s="101" t="s">
        <v>127</v>
      </c>
      <c r="G128" s="173"/>
      <c r="H128" s="256" t="s">
        <v>160</v>
      </c>
      <c r="I128" s="169" t="s">
        <v>483</v>
      </c>
      <c r="J128" s="804" t="s">
        <v>484</v>
      </c>
      <c r="K128" s="805"/>
      <c r="L128" s="805"/>
      <c r="M128" s="805"/>
      <c r="N128" s="805"/>
      <c r="O128" s="805"/>
      <c r="P128" s="805"/>
      <c r="Q128" s="805"/>
      <c r="R128" s="177"/>
      <c r="S128" s="291"/>
      <c r="T128" s="574">
        <f t="shared" si="12"/>
        <v>6.6666666666666666E-2</v>
      </c>
      <c r="V128" s="268" t="b">
        <v>0</v>
      </c>
      <c r="W128" s="292">
        <f t="shared" si="13"/>
        <v>0</v>
      </c>
    </row>
    <row r="129" spans="1:26" ht="56.25" customHeight="1" thickTop="1" thickBot="1" x14ac:dyDescent="0.3">
      <c r="A129" s="253" t="s">
        <v>425</v>
      </c>
      <c r="B129" s="288"/>
      <c r="C129" s="298"/>
      <c r="D129" s="101" t="s">
        <v>125</v>
      </c>
      <c r="E129" s="101" t="s">
        <v>126</v>
      </c>
      <c r="F129" s="101" t="s">
        <v>127</v>
      </c>
      <c r="G129" s="173"/>
      <c r="H129" s="256" t="s">
        <v>160</v>
      </c>
      <c r="I129" s="169" t="s">
        <v>485</v>
      </c>
      <c r="J129" s="804" t="s">
        <v>486</v>
      </c>
      <c r="K129" s="805"/>
      <c r="L129" s="805"/>
      <c r="M129" s="805"/>
      <c r="N129" s="805"/>
      <c r="O129" s="805"/>
      <c r="P129" s="805"/>
      <c r="Q129" s="805"/>
      <c r="R129" s="177"/>
      <c r="S129" s="291"/>
      <c r="T129" s="574">
        <f t="shared" si="12"/>
        <v>6.6666666666666666E-2</v>
      </c>
      <c r="V129" s="268" t="b">
        <v>0</v>
      </c>
      <c r="W129" s="292">
        <f t="shared" si="13"/>
        <v>0</v>
      </c>
    </row>
    <row r="130" spans="1:26" ht="56.25" customHeight="1" thickTop="1" thickBot="1" x14ac:dyDescent="0.3">
      <c r="A130" s="253" t="s">
        <v>425</v>
      </c>
      <c r="B130" s="288"/>
      <c r="C130" s="298"/>
      <c r="D130" s="101" t="s">
        <v>125</v>
      </c>
      <c r="E130" s="101" t="s">
        <v>126</v>
      </c>
      <c r="F130" s="101" t="s">
        <v>127</v>
      </c>
      <c r="G130" s="173"/>
      <c r="H130" s="256" t="s">
        <v>160</v>
      </c>
      <c r="I130" s="169" t="s">
        <v>487</v>
      </c>
      <c r="J130" s="804" t="s">
        <v>488</v>
      </c>
      <c r="K130" s="805"/>
      <c r="L130" s="805"/>
      <c r="M130" s="805"/>
      <c r="N130" s="805"/>
      <c r="O130" s="805"/>
      <c r="P130" s="805"/>
      <c r="Q130" s="805"/>
      <c r="R130" s="177"/>
      <c r="S130" s="291"/>
      <c r="T130" s="574">
        <f t="shared" si="12"/>
        <v>6.6666666666666666E-2</v>
      </c>
      <c r="V130" s="268" t="b">
        <v>0</v>
      </c>
      <c r="W130" s="292">
        <f t="shared" si="13"/>
        <v>0</v>
      </c>
    </row>
    <row r="131" spans="1:26" ht="56.25" customHeight="1" thickTop="1" thickBot="1" x14ac:dyDescent="0.3">
      <c r="A131" s="253" t="s">
        <v>425</v>
      </c>
      <c r="B131" s="288"/>
      <c r="C131" s="298"/>
      <c r="D131" s="101" t="s">
        <v>125</v>
      </c>
      <c r="E131" s="101" t="s">
        <v>126</v>
      </c>
      <c r="F131" s="101" t="s">
        <v>127</v>
      </c>
      <c r="G131" s="173"/>
      <c r="H131" s="256" t="s">
        <v>160</v>
      </c>
      <c r="I131" s="169" t="s">
        <v>333</v>
      </c>
      <c r="J131" s="876" t="s">
        <v>489</v>
      </c>
      <c r="K131" s="877"/>
      <c r="L131" s="877"/>
      <c r="M131" s="877"/>
      <c r="N131" s="877"/>
      <c r="O131" s="877"/>
      <c r="P131" s="877"/>
      <c r="Q131" s="877"/>
      <c r="R131" s="178"/>
      <c r="S131" s="291"/>
      <c r="T131" s="574">
        <f t="shared" si="12"/>
        <v>6.6666666666666666E-2</v>
      </c>
      <c r="V131" s="268" t="b">
        <v>0</v>
      </c>
      <c r="W131" s="292">
        <f t="shared" si="13"/>
        <v>0</v>
      </c>
    </row>
    <row r="132" spans="1:26" ht="41.25" customHeight="1" thickTop="1" thickBot="1" x14ac:dyDescent="0.3">
      <c r="A132" s="253" t="s">
        <v>123</v>
      </c>
      <c r="B132" s="254"/>
      <c r="C132" s="255"/>
      <c r="D132" s="397"/>
      <c r="E132" s="116"/>
      <c r="F132" s="116"/>
      <c r="G132" s="173"/>
      <c r="H132" s="256" t="s">
        <v>160</v>
      </c>
      <c r="I132" s="168" t="s">
        <v>161</v>
      </c>
      <c r="J132" s="806" t="s">
        <v>162</v>
      </c>
      <c r="K132" s="807"/>
      <c r="L132" s="807"/>
      <c r="M132" s="807"/>
      <c r="N132" s="807"/>
      <c r="O132" s="807"/>
      <c r="P132" s="807"/>
      <c r="Q132" s="807"/>
      <c r="R132" s="175"/>
      <c r="S132" s="295"/>
      <c r="V132" s="472" t="b">
        <f>IF(AND(V133=TRUE, V134=TRUE, V135=TRUE,V136=TRUE,V137=TRUE,V138=TRUE,V139=TRUE),TRUE, FALSE)</f>
        <v>0</v>
      </c>
    </row>
    <row r="133" spans="1:26" ht="41.25" customHeight="1" thickTop="1" thickBot="1" x14ac:dyDescent="0.3">
      <c r="A133" s="253" t="s">
        <v>425</v>
      </c>
      <c r="B133" s="288"/>
      <c r="C133" s="298"/>
      <c r="D133" s="101" t="s">
        <v>125</v>
      </c>
      <c r="E133" s="101" t="s">
        <v>126</v>
      </c>
      <c r="F133" s="101" t="s">
        <v>127</v>
      </c>
      <c r="G133" s="173"/>
      <c r="H133" s="256" t="s">
        <v>160</v>
      </c>
      <c r="I133" s="169" t="s">
        <v>490</v>
      </c>
      <c r="J133" s="934" t="s">
        <v>491</v>
      </c>
      <c r="K133" s="805"/>
      <c r="L133" s="805"/>
      <c r="M133" s="805"/>
      <c r="N133" s="805"/>
      <c r="O133" s="805"/>
      <c r="P133" s="805"/>
      <c r="Q133" s="805"/>
      <c r="R133" s="177"/>
      <c r="S133" s="291"/>
      <c r="T133" s="574">
        <f t="shared" si="12"/>
        <v>6.6666666666666666E-2</v>
      </c>
      <c r="V133" s="268" t="b">
        <v>0</v>
      </c>
      <c r="W133" s="292">
        <f>IF(V133=TRUE,$X$133,0)</f>
        <v>0</v>
      </c>
      <c r="X133" s="420">
        <f t="shared" ref="X133" si="14">1/15</f>
        <v>6.6666666666666666E-2</v>
      </c>
    </row>
    <row r="134" spans="1:26" ht="41.25" customHeight="1" thickTop="1" thickBot="1" x14ac:dyDescent="0.3">
      <c r="A134" s="253" t="s">
        <v>425</v>
      </c>
      <c r="B134" s="288"/>
      <c r="C134" s="298"/>
      <c r="D134" s="101" t="s">
        <v>125</v>
      </c>
      <c r="E134" s="101" t="s">
        <v>126</v>
      </c>
      <c r="F134" s="101" t="s">
        <v>127</v>
      </c>
      <c r="G134" s="173"/>
      <c r="H134" s="256" t="s">
        <v>160</v>
      </c>
      <c r="I134" s="169" t="s">
        <v>492</v>
      </c>
      <c r="J134" s="934" t="s">
        <v>493</v>
      </c>
      <c r="K134" s="805"/>
      <c r="L134" s="805"/>
      <c r="M134" s="805"/>
      <c r="N134" s="805"/>
      <c r="O134" s="805"/>
      <c r="P134" s="805"/>
      <c r="Q134" s="805"/>
      <c r="R134" s="177"/>
      <c r="S134" s="291"/>
      <c r="T134" s="574">
        <f t="shared" si="12"/>
        <v>6.6666666666666666E-2</v>
      </c>
      <c r="V134" s="268" t="b">
        <v>0</v>
      </c>
      <c r="W134" s="292">
        <f t="shared" ref="W134:W139" si="15">IF(V134=TRUE,$X$133,0)</f>
        <v>0</v>
      </c>
    </row>
    <row r="135" spans="1:26" ht="41.25" customHeight="1" thickTop="1" thickBot="1" x14ac:dyDescent="0.3">
      <c r="A135" s="253" t="s">
        <v>425</v>
      </c>
      <c r="B135" s="288"/>
      <c r="C135" s="298"/>
      <c r="D135" s="101" t="s">
        <v>125</v>
      </c>
      <c r="E135" s="101" t="s">
        <v>126</v>
      </c>
      <c r="F135" s="101" t="s">
        <v>127</v>
      </c>
      <c r="G135" s="173"/>
      <c r="H135" s="256" t="s">
        <v>160</v>
      </c>
      <c r="I135" s="169" t="s">
        <v>494</v>
      </c>
      <c r="J135" s="934" t="s">
        <v>495</v>
      </c>
      <c r="K135" s="805"/>
      <c r="L135" s="805"/>
      <c r="M135" s="805"/>
      <c r="N135" s="805"/>
      <c r="O135" s="805"/>
      <c r="P135" s="805"/>
      <c r="Q135" s="805"/>
      <c r="R135" s="177"/>
      <c r="S135" s="291"/>
      <c r="T135" s="574">
        <f t="shared" si="12"/>
        <v>6.6666666666666666E-2</v>
      </c>
      <c r="V135" s="268" t="b">
        <v>0</v>
      </c>
      <c r="W135" s="292">
        <f t="shared" si="15"/>
        <v>0</v>
      </c>
    </row>
    <row r="136" spans="1:26" ht="41.25" customHeight="1" thickTop="1" thickBot="1" x14ac:dyDescent="0.3">
      <c r="A136" s="253" t="s">
        <v>425</v>
      </c>
      <c r="B136" s="288"/>
      <c r="C136" s="298"/>
      <c r="D136" s="101" t="s">
        <v>125</v>
      </c>
      <c r="E136" s="101" t="s">
        <v>126</v>
      </c>
      <c r="F136" s="101" t="s">
        <v>127</v>
      </c>
      <c r="G136" s="173"/>
      <c r="H136" s="256" t="s">
        <v>160</v>
      </c>
      <c r="I136" s="169" t="s">
        <v>496</v>
      </c>
      <c r="J136" s="934" t="s">
        <v>497</v>
      </c>
      <c r="K136" s="805"/>
      <c r="L136" s="805"/>
      <c r="M136" s="805"/>
      <c r="N136" s="805"/>
      <c r="O136" s="805"/>
      <c r="P136" s="805"/>
      <c r="Q136" s="805"/>
      <c r="R136" s="177"/>
      <c r="S136" s="291"/>
      <c r="T136" s="574">
        <f t="shared" si="12"/>
        <v>6.6666666666666666E-2</v>
      </c>
      <c r="V136" s="268" t="b">
        <v>0</v>
      </c>
      <c r="W136" s="292">
        <f t="shared" si="15"/>
        <v>0</v>
      </c>
    </row>
    <row r="137" spans="1:26" ht="41.25" customHeight="1" thickTop="1" thickBot="1" x14ac:dyDescent="0.3">
      <c r="A137" s="253" t="s">
        <v>425</v>
      </c>
      <c r="B137" s="288"/>
      <c r="C137" s="298"/>
      <c r="D137" s="101" t="s">
        <v>125</v>
      </c>
      <c r="E137" s="101" t="s">
        <v>126</v>
      </c>
      <c r="F137" s="101" t="s">
        <v>127</v>
      </c>
      <c r="G137" s="173"/>
      <c r="H137" s="256" t="s">
        <v>160</v>
      </c>
      <c r="I137" s="169" t="s">
        <v>498</v>
      </c>
      <c r="J137" s="934" t="s">
        <v>499</v>
      </c>
      <c r="K137" s="805"/>
      <c r="L137" s="805"/>
      <c r="M137" s="805"/>
      <c r="N137" s="805"/>
      <c r="O137" s="805"/>
      <c r="P137" s="805"/>
      <c r="Q137" s="805"/>
      <c r="R137" s="177"/>
      <c r="S137" s="291"/>
      <c r="T137" s="574">
        <f t="shared" si="12"/>
        <v>6.6666666666666666E-2</v>
      </c>
      <c r="V137" s="268" t="b">
        <v>0</v>
      </c>
      <c r="W137" s="292">
        <f t="shared" si="15"/>
        <v>0</v>
      </c>
    </row>
    <row r="138" spans="1:26" ht="41.25" customHeight="1" thickTop="1" thickBot="1" x14ac:dyDescent="0.3">
      <c r="A138" s="253" t="s">
        <v>425</v>
      </c>
      <c r="B138" s="288"/>
      <c r="C138" s="298"/>
      <c r="D138" s="101" t="s">
        <v>125</v>
      </c>
      <c r="E138" s="101" t="s">
        <v>126</v>
      </c>
      <c r="F138" s="101" t="s">
        <v>127</v>
      </c>
      <c r="G138" s="173"/>
      <c r="H138" s="256" t="s">
        <v>160</v>
      </c>
      <c r="I138" s="169" t="s">
        <v>500</v>
      </c>
      <c r="J138" s="934" t="s">
        <v>501</v>
      </c>
      <c r="K138" s="805"/>
      <c r="L138" s="805"/>
      <c r="M138" s="805"/>
      <c r="N138" s="805"/>
      <c r="O138" s="805"/>
      <c r="P138" s="805"/>
      <c r="Q138" s="805"/>
      <c r="R138" s="177"/>
      <c r="S138" s="291"/>
      <c r="T138" s="574">
        <f t="shared" si="12"/>
        <v>6.6666666666666666E-2</v>
      </c>
      <c r="V138" s="268" t="b">
        <v>0</v>
      </c>
      <c r="W138" s="292">
        <f t="shared" si="15"/>
        <v>0</v>
      </c>
    </row>
    <row r="139" spans="1:26" ht="41.25" customHeight="1" thickTop="1" thickBot="1" x14ac:dyDescent="0.3">
      <c r="A139" s="253" t="s">
        <v>123</v>
      </c>
      <c r="B139" s="288"/>
      <c r="C139" s="101" t="s">
        <v>124</v>
      </c>
      <c r="D139" s="101" t="s">
        <v>125</v>
      </c>
      <c r="E139" s="101" t="s">
        <v>126</v>
      </c>
      <c r="F139" s="101" t="s">
        <v>127</v>
      </c>
      <c r="G139" s="173"/>
      <c r="H139" s="289" t="s">
        <v>160</v>
      </c>
      <c r="I139" s="169" t="s">
        <v>163</v>
      </c>
      <c r="J139" s="720" t="s">
        <v>164</v>
      </c>
      <c r="K139" s="799"/>
      <c r="L139" s="799"/>
      <c r="M139" s="799"/>
      <c r="N139" s="799"/>
      <c r="O139" s="799"/>
      <c r="P139" s="799"/>
      <c r="Q139" s="799"/>
      <c r="R139" s="178"/>
      <c r="S139" s="291"/>
      <c r="T139" s="574">
        <f t="shared" si="12"/>
        <v>6.6666666666666666E-2</v>
      </c>
      <c r="V139" s="268" t="b">
        <v>0</v>
      </c>
      <c r="W139" s="292">
        <f t="shared" si="15"/>
        <v>0</v>
      </c>
    </row>
    <row r="140" spans="1:26" ht="22.5" customHeight="1" thickTop="1" x14ac:dyDescent="0.25">
      <c r="A140" s="254"/>
      <c r="B140" s="254"/>
      <c r="C140" s="263"/>
      <c r="D140" s="263"/>
      <c r="E140" s="263"/>
      <c r="F140" s="264"/>
      <c r="G140" s="173"/>
      <c r="H140" s="173"/>
      <c r="I140" s="393"/>
      <c r="J140" s="173"/>
      <c r="K140" s="173"/>
      <c r="L140" s="173"/>
      <c r="M140" s="173"/>
      <c r="N140" s="173"/>
      <c r="O140" s="173"/>
      <c r="P140" s="173"/>
      <c r="Q140" s="173"/>
      <c r="R140" s="173"/>
      <c r="S140" s="173"/>
    </row>
    <row r="141" spans="1:26" ht="22.5" customHeight="1" x14ac:dyDescent="0.25">
      <c r="A141" s="173"/>
      <c r="B141" s="306"/>
      <c r="C141" s="307"/>
      <c r="D141" s="307"/>
      <c r="E141" s="307"/>
      <c r="F141" s="307"/>
      <c r="G141" s="173"/>
      <c r="H141" s="173"/>
      <c r="I141" s="400"/>
      <c r="J141" s="173"/>
      <c r="K141" s="173"/>
      <c r="L141" s="173"/>
      <c r="M141" s="173"/>
      <c r="N141" s="173"/>
      <c r="O141" s="173"/>
      <c r="P141" s="173"/>
      <c r="Q141" s="173"/>
      <c r="R141" s="177"/>
      <c r="S141" s="173"/>
    </row>
    <row r="142" spans="1:26" ht="30" customHeight="1" thickBot="1" x14ac:dyDescent="0.3">
      <c r="A142" s="173"/>
      <c r="B142" s="306"/>
      <c r="C142" s="307"/>
      <c r="D142" s="307"/>
      <c r="E142" s="307"/>
      <c r="F142" s="307"/>
      <c r="G142" s="173"/>
      <c r="H142" s="863" t="s">
        <v>165</v>
      </c>
      <c r="I142" s="863"/>
      <c r="J142" s="863"/>
      <c r="K142" s="863"/>
      <c r="L142" s="863"/>
      <c r="M142" s="863"/>
      <c r="N142" s="863"/>
      <c r="O142" s="863"/>
      <c r="P142" s="863"/>
      <c r="Q142" s="863"/>
      <c r="R142" s="863"/>
      <c r="S142" s="864"/>
    </row>
    <row r="143" spans="1:26" ht="7.5" customHeight="1" thickTop="1" x14ac:dyDescent="0.25">
      <c r="A143" s="173"/>
      <c r="B143" s="306"/>
      <c r="C143" s="307"/>
      <c r="D143" s="307"/>
      <c r="E143" s="307"/>
      <c r="F143" s="307"/>
      <c r="G143" s="173"/>
      <c r="H143" s="173"/>
      <c r="I143" s="393"/>
      <c r="J143" s="271"/>
      <c r="K143" s="173"/>
      <c r="L143" s="173"/>
      <c r="M143" s="173"/>
      <c r="N143" s="173"/>
      <c r="O143" s="173"/>
      <c r="P143" s="173"/>
      <c r="Q143" s="173"/>
      <c r="R143" s="177"/>
      <c r="S143" s="173"/>
    </row>
    <row r="144" spans="1:26" ht="106.5" customHeight="1" thickBot="1" x14ac:dyDescent="0.4">
      <c r="A144" s="173"/>
      <c r="B144" s="306"/>
      <c r="C144" s="307"/>
      <c r="D144" s="307"/>
      <c r="E144" s="307"/>
      <c r="F144" s="307"/>
      <c r="G144" s="173"/>
      <c r="H144" s="819" t="s">
        <v>166</v>
      </c>
      <c r="I144" s="868"/>
      <c r="J144" s="868"/>
      <c r="K144" s="868"/>
      <c r="L144" s="868"/>
      <c r="M144" s="868"/>
      <c r="N144" s="868"/>
      <c r="O144" s="868"/>
      <c r="P144" s="868"/>
      <c r="Q144" s="868"/>
      <c r="R144" s="868"/>
      <c r="S144" s="869"/>
      <c r="Y144" s="308"/>
      <c r="Z144" s="273">
        <f>AVERAGE(Z151:Z293)</f>
        <v>0</v>
      </c>
    </row>
    <row r="145" spans="1:26" ht="7.5" customHeight="1" thickTop="1" x14ac:dyDescent="0.25">
      <c r="A145" s="173"/>
      <c r="B145" s="306"/>
      <c r="C145" s="307"/>
      <c r="D145" s="307"/>
      <c r="E145" s="307"/>
      <c r="F145" s="307"/>
      <c r="G145" s="173"/>
      <c r="H145" s="275"/>
      <c r="I145" s="394"/>
      <c r="J145" s="275"/>
      <c r="K145" s="275"/>
      <c r="L145" s="275"/>
      <c r="M145" s="275"/>
      <c r="N145" s="275"/>
      <c r="O145" s="275"/>
      <c r="P145" s="275"/>
      <c r="Q145" s="275"/>
      <c r="R145" s="275"/>
      <c r="S145" s="275"/>
    </row>
    <row r="146" spans="1:26" ht="22.5" customHeight="1" thickBot="1" x14ac:dyDescent="0.3">
      <c r="A146" s="173"/>
      <c r="B146" s="306"/>
      <c r="C146" s="307"/>
      <c r="D146" s="307"/>
      <c r="E146" s="307"/>
      <c r="F146" s="307"/>
      <c r="G146" s="173"/>
      <c r="H146" s="870" t="s">
        <v>117</v>
      </c>
      <c r="I146" s="871"/>
      <c r="J146" s="685" t="s">
        <v>167</v>
      </c>
      <c r="K146" s="793"/>
      <c r="L146" s="793"/>
      <c r="M146" s="793"/>
      <c r="N146" s="793"/>
      <c r="O146" s="793"/>
      <c r="P146" s="793"/>
      <c r="Q146" s="793"/>
      <c r="R146" s="793"/>
      <c r="S146" s="794"/>
      <c r="V146" s="421" t="s">
        <v>945</v>
      </c>
      <c r="W146" s="422">
        <f>(U151+U153+U159)/3</f>
        <v>1</v>
      </c>
    </row>
    <row r="147" spans="1:26" ht="7.5" customHeight="1" thickTop="1" x14ac:dyDescent="0.25">
      <c r="A147" s="173"/>
      <c r="B147" s="306"/>
      <c r="C147" s="307"/>
      <c r="D147" s="307"/>
      <c r="E147" s="307"/>
      <c r="F147" s="307"/>
      <c r="G147" s="173"/>
      <c r="H147" s="173"/>
      <c r="I147" s="393"/>
      <c r="J147" s="271"/>
      <c r="K147" s="173"/>
      <c r="L147" s="173"/>
      <c r="M147" s="173"/>
      <c r="N147" s="173"/>
      <c r="O147" s="173"/>
      <c r="P147" s="173"/>
      <c r="Q147" s="173"/>
      <c r="R147" s="177"/>
      <c r="S147" s="173"/>
    </row>
    <row r="148" spans="1:26" ht="85.5" customHeight="1" thickBot="1" x14ac:dyDescent="0.3">
      <c r="A148" s="173"/>
      <c r="B148" s="306"/>
      <c r="C148" s="307"/>
      <c r="D148" s="307"/>
      <c r="E148" s="307"/>
      <c r="F148" s="307"/>
      <c r="G148" s="173"/>
      <c r="H148" s="823" t="s">
        <v>168</v>
      </c>
      <c r="I148" s="866"/>
      <c r="J148" s="866"/>
      <c r="K148" s="866"/>
      <c r="L148" s="866"/>
      <c r="M148" s="866"/>
      <c r="N148" s="866"/>
      <c r="O148" s="866"/>
      <c r="P148" s="866"/>
      <c r="Q148" s="866"/>
      <c r="R148" s="866"/>
      <c r="S148" s="867"/>
    </row>
    <row r="149" spans="1:26" ht="12.75" customHeight="1" thickTop="1" x14ac:dyDescent="0.25">
      <c r="A149" s="173"/>
      <c r="B149" s="306"/>
      <c r="C149" s="307"/>
      <c r="D149" s="307"/>
      <c r="E149" s="307"/>
      <c r="F149" s="307"/>
      <c r="G149" s="173"/>
      <c r="H149" s="173"/>
      <c r="I149" s="400"/>
      <c r="J149" s="173"/>
      <c r="K149" s="173"/>
      <c r="L149" s="173"/>
      <c r="M149" s="173"/>
      <c r="N149" s="173"/>
      <c r="O149" s="173"/>
      <c r="P149" s="173"/>
      <c r="Q149" s="173"/>
      <c r="R149" s="173"/>
      <c r="S149" s="173"/>
    </row>
    <row r="150" spans="1:26" ht="41.25" customHeight="1" thickBot="1" x14ac:dyDescent="0.3">
      <c r="A150" s="279" t="s">
        <v>112</v>
      </c>
      <c r="B150" s="306"/>
      <c r="C150" s="307"/>
      <c r="D150" s="307"/>
      <c r="E150" s="307"/>
      <c r="F150" s="307"/>
      <c r="G150" s="173"/>
      <c r="H150" s="281" t="s">
        <v>120</v>
      </c>
      <c r="I150" s="297" t="s">
        <v>946</v>
      </c>
      <c r="J150" s="282" t="s">
        <v>121</v>
      </c>
      <c r="K150" s="283"/>
      <c r="L150" s="283"/>
      <c r="M150" s="283"/>
      <c r="N150" s="283"/>
      <c r="O150" s="283"/>
      <c r="P150" s="283"/>
      <c r="Q150" s="283"/>
      <c r="R150" s="177"/>
      <c r="S150" s="281" t="s">
        <v>122</v>
      </c>
      <c r="V150" s="284" t="s">
        <v>825</v>
      </c>
      <c r="W150" s="285" t="s">
        <v>826</v>
      </c>
      <c r="X150" s="285" t="s">
        <v>827</v>
      </c>
      <c r="Y150" s="309" t="s">
        <v>833</v>
      </c>
      <c r="Z150" s="310" t="s">
        <v>863</v>
      </c>
    </row>
    <row r="151" spans="1:26" ht="41.25" customHeight="1" thickTop="1" thickBot="1" x14ac:dyDescent="0.3">
      <c r="A151" s="171" t="s">
        <v>123</v>
      </c>
      <c r="B151" s="306"/>
      <c r="C151" s="101" t="s">
        <v>124</v>
      </c>
      <c r="D151" s="101" t="s">
        <v>125</v>
      </c>
      <c r="E151" s="101" t="s">
        <v>126</v>
      </c>
      <c r="F151" s="101" t="s">
        <v>127</v>
      </c>
      <c r="G151" s="173"/>
      <c r="H151" s="311" t="s">
        <v>128</v>
      </c>
      <c r="I151" s="168" t="s">
        <v>129</v>
      </c>
      <c r="J151" s="830" t="s">
        <v>169</v>
      </c>
      <c r="K151" s="831"/>
      <c r="L151" s="831"/>
      <c r="M151" s="831"/>
      <c r="N151" s="831"/>
      <c r="O151" s="831"/>
      <c r="P151" s="831"/>
      <c r="Q151" s="831"/>
      <c r="R151" s="290"/>
      <c r="S151" s="312"/>
      <c r="T151" s="574">
        <v>1</v>
      </c>
      <c r="U151" s="589">
        <f>T151</f>
        <v>1</v>
      </c>
      <c r="V151" s="268" t="b">
        <v>0</v>
      </c>
      <c r="W151" s="292">
        <f>IF(V151=TRUE,$X$151,0)</f>
        <v>0</v>
      </c>
      <c r="X151" s="268">
        <v>1</v>
      </c>
      <c r="Y151" s="308">
        <f>SUM(W151)</f>
        <v>0</v>
      </c>
      <c r="Z151" s="269">
        <f>Y151/1</f>
        <v>0</v>
      </c>
    </row>
    <row r="152" spans="1:26" ht="45.75" customHeight="1" thickTop="1" thickBot="1" x14ac:dyDescent="0.3">
      <c r="A152" s="171" t="s">
        <v>123</v>
      </c>
      <c r="B152" s="306"/>
      <c r="C152" s="313"/>
      <c r="D152" s="313"/>
      <c r="E152" s="313"/>
      <c r="F152" s="313"/>
      <c r="G152" s="173"/>
      <c r="H152" s="311" t="s">
        <v>131</v>
      </c>
      <c r="I152" s="168" t="s">
        <v>132</v>
      </c>
      <c r="J152" s="859" t="s">
        <v>247</v>
      </c>
      <c r="K152" s="802"/>
      <c r="L152" s="802"/>
      <c r="M152" s="802"/>
      <c r="N152" s="802"/>
      <c r="O152" s="802"/>
      <c r="P152" s="802"/>
      <c r="Q152" s="802"/>
      <c r="R152" s="257"/>
      <c r="S152" s="295"/>
      <c r="V152" s="472" t="b">
        <f>IF(AND(V153=TRUE,V154=TRUE),TRUE, FALSE)</f>
        <v>0</v>
      </c>
    </row>
    <row r="153" spans="1:26" ht="44.25" customHeight="1" thickTop="1" thickBot="1" x14ac:dyDescent="0.3">
      <c r="A153" s="171" t="s">
        <v>123</v>
      </c>
      <c r="B153" s="306"/>
      <c r="C153" s="116"/>
      <c r="D153" s="101" t="s">
        <v>125</v>
      </c>
      <c r="E153" s="101" t="s">
        <v>126</v>
      </c>
      <c r="F153" s="101" t="s">
        <v>127</v>
      </c>
      <c r="G153" s="173"/>
      <c r="H153" s="311" t="s">
        <v>131</v>
      </c>
      <c r="I153" s="169" t="s">
        <v>219</v>
      </c>
      <c r="J153" s="781" t="s">
        <v>248</v>
      </c>
      <c r="K153" s="860"/>
      <c r="L153" s="860"/>
      <c r="M153" s="860"/>
      <c r="N153" s="860"/>
      <c r="O153" s="860"/>
      <c r="P153" s="860"/>
      <c r="Q153" s="860"/>
      <c r="R153" s="299"/>
      <c r="S153" s="312"/>
      <c r="T153" s="574">
        <f>1/4</f>
        <v>0.25</v>
      </c>
      <c r="U153" s="589">
        <f>T153+T154+T156+T157</f>
        <v>1</v>
      </c>
      <c r="V153" s="268" t="b">
        <v>0</v>
      </c>
      <c r="W153" s="292">
        <f>IF(V153=TRUE,$X$153,0)</f>
        <v>0</v>
      </c>
      <c r="X153" s="268">
        <v>0.25</v>
      </c>
      <c r="Y153" s="308">
        <f>SUM(W153:W157)</f>
        <v>0</v>
      </c>
      <c r="Z153" s="269">
        <f>Y153/1</f>
        <v>0</v>
      </c>
    </row>
    <row r="154" spans="1:26" ht="41.25" customHeight="1" thickTop="1" thickBot="1" x14ac:dyDescent="0.3">
      <c r="A154" s="171" t="s">
        <v>123</v>
      </c>
      <c r="B154" s="306"/>
      <c r="C154" s="116"/>
      <c r="D154" s="101" t="s">
        <v>125</v>
      </c>
      <c r="E154" s="101" t="s">
        <v>126</v>
      </c>
      <c r="F154" s="101" t="s">
        <v>127</v>
      </c>
      <c r="G154" s="173"/>
      <c r="H154" s="311" t="s">
        <v>131</v>
      </c>
      <c r="I154" s="169" t="s">
        <v>134</v>
      </c>
      <c r="J154" s="783" t="s">
        <v>249</v>
      </c>
      <c r="K154" s="854"/>
      <c r="L154" s="854"/>
      <c r="M154" s="854"/>
      <c r="N154" s="854"/>
      <c r="O154" s="854"/>
      <c r="P154" s="854"/>
      <c r="Q154" s="854"/>
      <c r="R154" s="301"/>
      <c r="S154" s="312"/>
      <c r="T154" s="574">
        <f>1/4</f>
        <v>0.25</v>
      </c>
      <c r="V154" s="268" t="b">
        <v>0</v>
      </c>
      <c r="W154" s="292">
        <f>IF(V154=TRUE,$X$153,0)</f>
        <v>0</v>
      </c>
    </row>
    <row r="155" spans="1:26" ht="41.25" customHeight="1" thickTop="1" thickBot="1" x14ac:dyDescent="0.3">
      <c r="A155" s="171" t="s">
        <v>347</v>
      </c>
      <c r="B155" s="306"/>
      <c r="C155" s="116"/>
      <c r="D155" s="116"/>
      <c r="E155" s="116"/>
      <c r="F155" s="116"/>
      <c r="G155" s="173"/>
      <c r="H155" s="311" t="s">
        <v>131</v>
      </c>
      <c r="I155" s="294" t="s">
        <v>272</v>
      </c>
      <c r="J155" s="987" t="s">
        <v>396</v>
      </c>
      <c r="K155" s="1021"/>
      <c r="L155" s="1021"/>
      <c r="M155" s="1021"/>
      <c r="N155" s="1021"/>
      <c r="O155" s="1021"/>
      <c r="P155" s="1021"/>
      <c r="Q155" s="1021"/>
      <c r="R155" s="175"/>
      <c r="S155" s="365"/>
      <c r="V155" s="472" t="b">
        <f>IF(AND(V156=TRUE,V157=TRUE),TRUE, FALSE)</f>
        <v>0</v>
      </c>
    </row>
    <row r="156" spans="1:26" ht="41.25" customHeight="1" thickTop="1" thickBot="1" x14ac:dyDescent="0.3">
      <c r="A156" s="171" t="s">
        <v>347</v>
      </c>
      <c r="B156" s="306"/>
      <c r="C156" s="116"/>
      <c r="D156" s="101" t="s">
        <v>125</v>
      </c>
      <c r="E156" s="101" t="s">
        <v>126</v>
      </c>
      <c r="F156" s="101" t="s">
        <v>127</v>
      </c>
      <c r="G156" s="173"/>
      <c r="H156" s="311" t="s">
        <v>131</v>
      </c>
      <c r="I156" s="169" t="s">
        <v>274</v>
      </c>
      <c r="J156" s="977" t="s">
        <v>397</v>
      </c>
      <c r="K156" s="978"/>
      <c r="L156" s="978"/>
      <c r="M156" s="978"/>
      <c r="N156" s="978"/>
      <c r="O156" s="978"/>
      <c r="P156" s="978"/>
      <c r="Q156" s="978"/>
      <c r="R156" s="303"/>
      <c r="S156" s="312"/>
      <c r="T156" s="574">
        <f>1/4</f>
        <v>0.25</v>
      </c>
      <c r="V156" s="268" t="b">
        <v>0</v>
      </c>
      <c r="W156" s="292">
        <f>IF(V156=TRUE,$X$153,0)</f>
        <v>0</v>
      </c>
    </row>
    <row r="157" spans="1:26" ht="41.25" customHeight="1" thickTop="1" thickBot="1" x14ac:dyDescent="0.3">
      <c r="A157" s="171" t="s">
        <v>347</v>
      </c>
      <c r="B157" s="306"/>
      <c r="C157" s="116"/>
      <c r="D157" s="101" t="s">
        <v>125</v>
      </c>
      <c r="E157" s="101" t="s">
        <v>126</v>
      </c>
      <c r="F157" s="101" t="s">
        <v>127</v>
      </c>
      <c r="G157" s="173"/>
      <c r="H157" s="311" t="s">
        <v>131</v>
      </c>
      <c r="I157" s="169" t="s">
        <v>398</v>
      </c>
      <c r="J157" s="857" t="s">
        <v>399</v>
      </c>
      <c r="K157" s="858"/>
      <c r="L157" s="858"/>
      <c r="M157" s="858"/>
      <c r="N157" s="858"/>
      <c r="O157" s="858"/>
      <c r="P157" s="858"/>
      <c r="Q157" s="858"/>
      <c r="R157" s="304"/>
      <c r="S157" s="312"/>
      <c r="T157" s="574">
        <f>1/4</f>
        <v>0.25</v>
      </c>
      <c r="V157" s="268" t="b">
        <v>0</v>
      </c>
      <c r="W157" s="292">
        <f>IF(V157=TRUE,$X$153,0)</f>
        <v>0</v>
      </c>
    </row>
    <row r="158" spans="1:26" ht="53.25" customHeight="1" thickTop="1" thickBot="1" x14ac:dyDescent="0.3">
      <c r="A158" s="171" t="s">
        <v>425</v>
      </c>
      <c r="B158" s="306"/>
      <c r="C158" s="313"/>
      <c r="D158" s="313"/>
      <c r="E158" s="313"/>
      <c r="F158" s="313"/>
      <c r="G158" s="173"/>
      <c r="H158" s="311" t="s">
        <v>250</v>
      </c>
      <c r="I158" s="168" t="s">
        <v>321</v>
      </c>
      <c r="J158" s="706" t="s">
        <v>560</v>
      </c>
      <c r="K158" s="807"/>
      <c r="L158" s="807"/>
      <c r="M158" s="807"/>
      <c r="N158" s="807"/>
      <c r="O158" s="807"/>
      <c r="P158" s="807"/>
      <c r="Q158" s="807"/>
      <c r="R158" s="175"/>
      <c r="S158" s="295"/>
      <c r="V158" s="268" t="b">
        <f>V159</f>
        <v>0</v>
      </c>
    </row>
    <row r="159" spans="1:26" ht="53.25" customHeight="1" thickTop="1" thickBot="1" x14ac:dyDescent="0.3">
      <c r="A159" s="171" t="s">
        <v>111</v>
      </c>
      <c r="B159" s="306"/>
      <c r="C159" s="116"/>
      <c r="D159" s="101" t="s">
        <v>125</v>
      </c>
      <c r="E159" s="101" t="s">
        <v>126</v>
      </c>
      <c r="F159" s="101" t="s">
        <v>127</v>
      </c>
      <c r="G159" s="173"/>
      <c r="H159" s="311" t="s">
        <v>250</v>
      </c>
      <c r="I159" s="169" t="s">
        <v>322</v>
      </c>
      <c r="J159" s="783" t="s">
        <v>654</v>
      </c>
      <c r="K159" s="862"/>
      <c r="L159" s="862"/>
      <c r="M159" s="862"/>
      <c r="N159" s="862"/>
      <c r="O159" s="862"/>
      <c r="P159" s="862"/>
      <c r="Q159" s="862"/>
      <c r="R159" s="178"/>
      <c r="S159" s="312"/>
      <c r="T159" s="574">
        <v>1</v>
      </c>
      <c r="U159" s="589">
        <f>T159</f>
        <v>1</v>
      </c>
      <c r="V159" s="268" t="b">
        <v>0</v>
      </c>
      <c r="W159" s="292">
        <f>IF(V159=TRUE,$X$151,0)</f>
        <v>0</v>
      </c>
      <c r="Y159" s="308">
        <f>SUM(W159)</f>
        <v>0</v>
      </c>
      <c r="Z159" s="269">
        <f>Y159/1</f>
        <v>0</v>
      </c>
    </row>
    <row r="160" spans="1:26" ht="21.75" customHeight="1" thickTop="1" x14ac:dyDescent="0.25">
      <c r="A160" s="254"/>
      <c r="B160" s="254"/>
      <c r="C160" s="263"/>
      <c r="D160" s="263"/>
      <c r="E160" s="263"/>
      <c r="F160" s="264"/>
      <c r="G160" s="173"/>
      <c r="H160" s="173"/>
      <c r="I160" s="393"/>
      <c r="J160" s="173"/>
      <c r="K160" s="173"/>
      <c r="L160" s="173"/>
      <c r="M160" s="173"/>
      <c r="N160" s="173"/>
      <c r="O160" s="173"/>
      <c r="P160" s="173"/>
      <c r="Q160" s="173"/>
      <c r="R160" s="173"/>
      <c r="S160" s="173"/>
    </row>
    <row r="161" spans="1:26" ht="22.5" customHeight="1" thickBot="1" x14ac:dyDescent="0.3">
      <c r="A161" s="306"/>
      <c r="B161" s="306"/>
      <c r="C161" s="313"/>
      <c r="D161" s="313"/>
      <c r="E161" s="313"/>
      <c r="F161" s="313"/>
      <c r="G161" s="173"/>
      <c r="H161" s="821" t="s">
        <v>117</v>
      </c>
      <c r="I161" s="822"/>
      <c r="J161" s="685" t="s">
        <v>170</v>
      </c>
      <c r="K161" s="686"/>
      <c r="L161" s="686"/>
      <c r="M161" s="686"/>
      <c r="N161" s="686"/>
      <c r="O161" s="686"/>
      <c r="P161" s="686"/>
      <c r="Q161" s="686"/>
      <c r="R161" s="686"/>
      <c r="S161" s="687"/>
      <c r="V161" s="421" t="s">
        <v>945</v>
      </c>
      <c r="W161" s="422">
        <f>(U166+U168+U171+U174)/4</f>
        <v>1</v>
      </c>
    </row>
    <row r="162" spans="1:26" ht="6.75" customHeight="1" thickTop="1" x14ac:dyDescent="0.25">
      <c r="A162" s="306"/>
      <c r="B162" s="306"/>
      <c r="C162" s="313"/>
      <c r="D162" s="313"/>
      <c r="E162" s="313"/>
      <c r="F162" s="313"/>
      <c r="G162" s="173"/>
      <c r="H162" s="314"/>
      <c r="I162" s="323"/>
      <c r="J162" s="314"/>
      <c r="K162" s="314"/>
      <c r="L162" s="314"/>
      <c r="M162" s="314"/>
      <c r="N162" s="314"/>
      <c r="O162" s="314"/>
      <c r="P162" s="314"/>
      <c r="Q162" s="314"/>
      <c r="R162" s="316"/>
      <c r="S162" s="314"/>
    </row>
    <row r="163" spans="1:26" ht="102" customHeight="1" thickBot="1" x14ac:dyDescent="0.3">
      <c r="A163" s="306"/>
      <c r="B163" s="306"/>
      <c r="C163" s="313"/>
      <c r="D163" s="313"/>
      <c r="E163" s="313"/>
      <c r="F163" s="313"/>
      <c r="G163" s="173"/>
      <c r="H163" s="823" t="s">
        <v>171</v>
      </c>
      <c r="I163" s="823"/>
      <c r="J163" s="823"/>
      <c r="K163" s="823"/>
      <c r="L163" s="823"/>
      <c r="M163" s="823"/>
      <c r="N163" s="823"/>
      <c r="O163" s="823"/>
      <c r="P163" s="823"/>
      <c r="Q163" s="823"/>
      <c r="R163" s="823"/>
      <c r="S163" s="824"/>
    </row>
    <row r="164" spans="1:26" ht="7.5" customHeight="1" thickTop="1" x14ac:dyDescent="0.25">
      <c r="A164" s="306"/>
      <c r="B164" s="306"/>
      <c r="C164" s="313"/>
      <c r="D164" s="313"/>
      <c r="E164" s="313"/>
      <c r="F164" s="313"/>
      <c r="G164" s="173"/>
      <c r="H164" s="173"/>
      <c r="I164" s="400"/>
      <c r="J164" s="173"/>
      <c r="K164" s="173"/>
      <c r="L164" s="173"/>
      <c r="M164" s="173"/>
      <c r="N164" s="173"/>
      <c r="O164" s="173"/>
      <c r="P164" s="173"/>
      <c r="Q164" s="173"/>
      <c r="R164" s="173"/>
      <c r="S164" s="173"/>
    </row>
    <row r="165" spans="1:26" ht="41.25" customHeight="1" thickBot="1" x14ac:dyDescent="0.3">
      <c r="A165" s="306"/>
      <c r="B165" s="306"/>
      <c r="C165" s="313"/>
      <c r="D165" s="317"/>
      <c r="E165" s="317"/>
      <c r="F165" s="317"/>
      <c r="G165" s="173"/>
      <c r="H165" s="281" t="s">
        <v>120</v>
      </c>
      <c r="I165" s="297" t="s">
        <v>946</v>
      </c>
      <c r="J165" s="282" t="s">
        <v>121</v>
      </c>
      <c r="K165" s="283"/>
      <c r="L165" s="283"/>
      <c r="M165" s="283"/>
      <c r="N165" s="283"/>
      <c r="O165" s="283"/>
      <c r="P165" s="283"/>
      <c r="Q165" s="283"/>
      <c r="R165" s="177"/>
      <c r="S165" s="281" t="s">
        <v>122</v>
      </c>
      <c r="V165" s="284" t="s">
        <v>825</v>
      </c>
      <c r="W165" s="285" t="s">
        <v>826</v>
      </c>
      <c r="X165" s="285" t="s">
        <v>827</v>
      </c>
      <c r="Y165" s="309" t="s">
        <v>834</v>
      </c>
      <c r="Z165" s="310" t="s">
        <v>863</v>
      </c>
    </row>
    <row r="166" spans="1:26" ht="53.25" customHeight="1" thickTop="1" thickBot="1" x14ac:dyDescent="0.3">
      <c r="A166" s="171" t="s">
        <v>123</v>
      </c>
      <c r="B166" s="306"/>
      <c r="C166" s="101" t="s">
        <v>124</v>
      </c>
      <c r="D166" s="101" t="s">
        <v>125</v>
      </c>
      <c r="E166" s="101" t="s">
        <v>126</v>
      </c>
      <c r="F166" s="101" t="s">
        <v>127</v>
      </c>
      <c r="G166" s="173"/>
      <c r="H166" s="311" t="s">
        <v>128</v>
      </c>
      <c r="I166" s="168" t="s">
        <v>136</v>
      </c>
      <c r="J166" s="830" t="s">
        <v>949</v>
      </c>
      <c r="K166" s="831"/>
      <c r="L166" s="831"/>
      <c r="M166" s="831"/>
      <c r="N166" s="831"/>
      <c r="O166" s="831"/>
      <c r="P166" s="831"/>
      <c r="Q166" s="831"/>
      <c r="R166" s="290"/>
      <c r="S166" s="312"/>
      <c r="T166" s="574">
        <v>1</v>
      </c>
      <c r="U166" s="589">
        <f>T166</f>
        <v>1</v>
      </c>
      <c r="V166" s="268" t="b">
        <v>0</v>
      </c>
      <c r="W166" s="292">
        <f>IF(V166=TRUE,$X$166,0)</f>
        <v>0</v>
      </c>
      <c r="X166" s="268">
        <v>1</v>
      </c>
      <c r="Y166" s="308">
        <f>SUM(W166)</f>
        <v>0</v>
      </c>
      <c r="Z166" s="269">
        <f>Y166/1</f>
        <v>0</v>
      </c>
    </row>
    <row r="167" spans="1:26" ht="41.25" customHeight="1" thickTop="1" thickBot="1" x14ac:dyDescent="0.3">
      <c r="A167" s="171" t="s">
        <v>123</v>
      </c>
      <c r="B167" s="306"/>
      <c r="C167" s="317"/>
      <c r="D167" s="313"/>
      <c r="E167" s="313"/>
      <c r="F167" s="313"/>
      <c r="G167" s="173"/>
      <c r="H167" s="311" t="s">
        <v>131</v>
      </c>
      <c r="I167" s="168" t="s">
        <v>138</v>
      </c>
      <c r="J167" s="806" t="s">
        <v>172</v>
      </c>
      <c r="K167" s="807"/>
      <c r="L167" s="807"/>
      <c r="M167" s="807"/>
      <c r="N167" s="807"/>
      <c r="O167" s="807"/>
      <c r="P167" s="807"/>
      <c r="Q167" s="807"/>
      <c r="R167" s="175"/>
      <c r="S167" s="258"/>
      <c r="V167" s="472" t="b">
        <f>IF(AND(V168=TRUE,V169=TRUE),TRUE,FALSE)</f>
        <v>0</v>
      </c>
    </row>
    <row r="168" spans="1:26" ht="41.25" customHeight="1" thickTop="1" thickBot="1" x14ac:dyDescent="0.3">
      <c r="A168" s="171" t="s">
        <v>123</v>
      </c>
      <c r="B168" s="306"/>
      <c r="C168" s="101" t="s">
        <v>124</v>
      </c>
      <c r="D168" s="101" t="s">
        <v>125</v>
      </c>
      <c r="E168" s="101" t="s">
        <v>126</v>
      </c>
      <c r="F168" s="101" t="s">
        <v>127</v>
      </c>
      <c r="G168" s="173"/>
      <c r="H168" s="311" t="s">
        <v>131</v>
      </c>
      <c r="I168" s="169" t="s">
        <v>173</v>
      </c>
      <c r="J168" s="781" t="s">
        <v>174</v>
      </c>
      <c r="K168" s="785"/>
      <c r="L168" s="785"/>
      <c r="M168" s="785"/>
      <c r="N168" s="785"/>
      <c r="O168" s="785"/>
      <c r="P168" s="785"/>
      <c r="Q168" s="785"/>
      <c r="R168" s="177"/>
      <c r="S168" s="312"/>
      <c r="T168" s="574">
        <v>0.5</v>
      </c>
      <c r="U168" s="589">
        <f>T168+T169</f>
        <v>1</v>
      </c>
      <c r="V168" s="268" t="b">
        <v>0</v>
      </c>
      <c r="W168" s="292">
        <f>IF(V168=TRUE,$X$168,0)</f>
        <v>0</v>
      </c>
      <c r="X168" s="268">
        <v>0.5</v>
      </c>
      <c r="Y168" s="308">
        <f>SUM(W168:W169)</f>
        <v>0</v>
      </c>
      <c r="Z168" s="269">
        <f>Y168/1</f>
        <v>0</v>
      </c>
    </row>
    <row r="169" spans="1:26" ht="71.25" customHeight="1" thickTop="1" thickBot="1" x14ac:dyDescent="0.3">
      <c r="A169" s="171" t="s">
        <v>123</v>
      </c>
      <c r="B169" s="306"/>
      <c r="C169" s="101" t="s">
        <v>124</v>
      </c>
      <c r="D169" s="101" t="s">
        <v>125</v>
      </c>
      <c r="E169" s="101" t="s">
        <v>126</v>
      </c>
      <c r="F169" s="101" t="s">
        <v>127</v>
      </c>
      <c r="G169" s="173"/>
      <c r="H169" s="311" t="s">
        <v>131</v>
      </c>
      <c r="I169" s="169" t="s">
        <v>140</v>
      </c>
      <c r="J169" s="783" t="s">
        <v>175</v>
      </c>
      <c r="K169" s="854"/>
      <c r="L169" s="854"/>
      <c r="M169" s="854"/>
      <c r="N169" s="854"/>
      <c r="O169" s="854"/>
      <c r="P169" s="854"/>
      <c r="Q169" s="854"/>
      <c r="R169" s="304"/>
      <c r="S169" s="312"/>
      <c r="T169" s="574">
        <v>0.5</v>
      </c>
      <c r="V169" s="268" t="b">
        <v>0</v>
      </c>
      <c r="W169" s="292">
        <f>IF(V169=TRUE,$X$168,0)</f>
        <v>0</v>
      </c>
    </row>
    <row r="170" spans="1:26" ht="55.5" customHeight="1" thickTop="1" thickBot="1" x14ac:dyDescent="0.3">
      <c r="A170" s="171" t="s">
        <v>123</v>
      </c>
      <c r="B170" s="306"/>
      <c r="C170" s="313"/>
      <c r="D170" s="313"/>
      <c r="E170" s="313"/>
      <c r="F170" s="313"/>
      <c r="G170" s="173"/>
      <c r="H170" s="311" t="s">
        <v>250</v>
      </c>
      <c r="I170" s="168" t="s">
        <v>251</v>
      </c>
      <c r="J170" s="859" t="s">
        <v>252</v>
      </c>
      <c r="K170" s="802"/>
      <c r="L170" s="802"/>
      <c r="M170" s="802"/>
      <c r="N170" s="802"/>
      <c r="O170" s="802"/>
      <c r="P170" s="802"/>
      <c r="Q170" s="802"/>
      <c r="R170" s="175"/>
      <c r="S170" s="295"/>
      <c r="V170" s="472" t="b">
        <f>IF(AND(V171=TRUE,V172=TRUE),TRUE,FALSE)</f>
        <v>0</v>
      </c>
    </row>
    <row r="171" spans="1:26" ht="52.5" customHeight="1" thickTop="1" thickBot="1" x14ac:dyDescent="0.3">
      <c r="A171" s="171" t="s">
        <v>123</v>
      </c>
      <c r="B171" s="306"/>
      <c r="C171" s="116"/>
      <c r="D171" s="101" t="s">
        <v>125</v>
      </c>
      <c r="E171" s="101" t="s">
        <v>126</v>
      </c>
      <c r="F171" s="101" t="s">
        <v>127</v>
      </c>
      <c r="G171" s="173"/>
      <c r="H171" s="311" t="s">
        <v>250</v>
      </c>
      <c r="I171" s="169" t="s">
        <v>253</v>
      </c>
      <c r="J171" s="781" t="s">
        <v>254</v>
      </c>
      <c r="K171" s="860"/>
      <c r="L171" s="860"/>
      <c r="M171" s="860"/>
      <c r="N171" s="860"/>
      <c r="O171" s="860"/>
      <c r="P171" s="860"/>
      <c r="Q171" s="860"/>
      <c r="R171" s="303"/>
      <c r="S171" s="312"/>
      <c r="T171" s="574">
        <v>0.5</v>
      </c>
      <c r="U171" s="589">
        <f>T171+T172</f>
        <v>1</v>
      </c>
      <c r="V171" s="268" t="b">
        <v>0</v>
      </c>
      <c r="W171" s="292">
        <f>IF(V171=TRUE,$X$171,0)</f>
        <v>0</v>
      </c>
      <c r="X171" s="268">
        <v>0.5</v>
      </c>
      <c r="Y171" s="308">
        <f>SUM(W171:W172)</f>
        <v>0</v>
      </c>
      <c r="Z171" s="269">
        <f>Y171/1</f>
        <v>0</v>
      </c>
    </row>
    <row r="172" spans="1:26" ht="55.5" customHeight="1" thickTop="1" thickBot="1" x14ac:dyDescent="0.3">
      <c r="A172" s="171" t="s">
        <v>123</v>
      </c>
      <c r="B172" s="306"/>
      <c r="C172" s="116"/>
      <c r="D172" s="101" t="s">
        <v>125</v>
      </c>
      <c r="E172" s="101" t="s">
        <v>126</v>
      </c>
      <c r="F172" s="101" t="s">
        <v>127</v>
      </c>
      <c r="G172" s="173"/>
      <c r="H172" s="311" t="s">
        <v>250</v>
      </c>
      <c r="I172" s="169" t="s">
        <v>255</v>
      </c>
      <c r="J172" s="783" t="s">
        <v>256</v>
      </c>
      <c r="K172" s="862"/>
      <c r="L172" s="862"/>
      <c r="M172" s="862"/>
      <c r="N172" s="862"/>
      <c r="O172" s="862"/>
      <c r="P172" s="862"/>
      <c r="Q172" s="862"/>
      <c r="R172" s="304"/>
      <c r="S172" s="312"/>
      <c r="T172" s="574">
        <v>0.5</v>
      </c>
      <c r="V172" s="268" t="b">
        <v>0</v>
      </c>
      <c r="W172" s="292">
        <f>IF(V172=TRUE,$X$171,0)</f>
        <v>0</v>
      </c>
    </row>
    <row r="173" spans="1:26" ht="41.25" customHeight="1" thickTop="1" thickBot="1" x14ac:dyDescent="0.3">
      <c r="A173" s="171" t="s">
        <v>123</v>
      </c>
      <c r="B173" s="306"/>
      <c r="C173" s="313"/>
      <c r="D173" s="313"/>
      <c r="E173" s="313"/>
      <c r="F173" s="313"/>
      <c r="G173" s="173"/>
      <c r="H173" s="311" t="s">
        <v>160</v>
      </c>
      <c r="I173" s="294" t="s">
        <v>278</v>
      </c>
      <c r="J173" s="706" t="s">
        <v>340</v>
      </c>
      <c r="K173" s="807"/>
      <c r="L173" s="807"/>
      <c r="M173" s="807"/>
      <c r="N173" s="807"/>
      <c r="O173" s="807"/>
      <c r="P173" s="807"/>
      <c r="Q173" s="807"/>
      <c r="R173" s="175"/>
      <c r="S173" s="258"/>
      <c r="V173" s="472" t="b">
        <f>IF(AND(V174=TRUE,V175=TRUE,V176=TRUE),TRUE, FALSE)</f>
        <v>0</v>
      </c>
    </row>
    <row r="174" spans="1:26" ht="41.25" customHeight="1" thickTop="1" thickBot="1" x14ac:dyDescent="0.3">
      <c r="A174" s="171" t="s">
        <v>425</v>
      </c>
      <c r="B174" s="306"/>
      <c r="C174" s="116"/>
      <c r="D174" s="101" t="s">
        <v>125</v>
      </c>
      <c r="E174" s="101" t="s">
        <v>126</v>
      </c>
      <c r="F174" s="101" t="s">
        <v>127</v>
      </c>
      <c r="G174" s="173"/>
      <c r="H174" s="311" t="s">
        <v>160</v>
      </c>
      <c r="I174" s="398" t="s">
        <v>502</v>
      </c>
      <c r="J174" s="781" t="s">
        <v>503</v>
      </c>
      <c r="K174" s="860"/>
      <c r="L174" s="860"/>
      <c r="M174" s="860"/>
      <c r="N174" s="860"/>
      <c r="O174" s="860"/>
      <c r="P174" s="860"/>
      <c r="Q174" s="860"/>
      <c r="R174" s="177"/>
      <c r="S174" s="312"/>
      <c r="T174" s="574">
        <f>1/3</f>
        <v>0.33333333333333331</v>
      </c>
      <c r="U174" s="589">
        <f>T174+T175+T176</f>
        <v>1</v>
      </c>
      <c r="V174" s="268" t="b">
        <v>0</v>
      </c>
      <c r="W174" s="292">
        <f>IF(V174=TRUE,$X$174,0)</f>
        <v>0</v>
      </c>
      <c r="X174" s="268">
        <v>0.33300000000000002</v>
      </c>
      <c r="Y174" s="308">
        <f>SUM(W174:W176)</f>
        <v>0</v>
      </c>
      <c r="Z174" s="269">
        <f>Y174/1</f>
        <v>0</v>
      </c>
    </row>
    <row r="175" spans="1:26" ht="51.75" customHeight="1" thickTop="1" thickBot="1" x14ac:dyDescent="0.3">
      <c r="A175" s="171" t="s">
        <v>111</v>
      </c>
      <c r="B175" s="306"/>
      <c r="C175" s="116"/>
      <c r="D175" s="101" t="s">
        <v>125</v>
      </c>
      <c r="E175" s="101" t="s">
        <v>126</v>
      </c>
      <c r="F175" s="101" t="s">
        <v>127</v>
      </c>
      <c r="G175" s="173"/>
      <c r="H175" s="311" t="s">
        <v>160</v>
      </c>
      <c r="I175" s="398" t="s">
        <v>627</v>
      </c>
      <c r="J175" s="977" t="s">
        <v>655</v>
      </c>
      <c r="K175" s="1015"/>
      <c r="L175" s="1015"/>
      <c r="M175" s="1015"/>
      <c r="N175" s="1015"/>
      <c r="O175" s="1015"/>
      <c r="P175" s="1015"/>
      <c r="Q175" s="1015"/>
      <c r="R175" s="303"/>
      <c r="S175" s="312"/>
      <c r="T175" s="574">
        <f>1/3</f>
        <v>0.33333333333333331</v>
      </c>
      <c r="V175" s="268" t="b">
        <v>0</v>
      </c>
      <c r="W175" s="292">
        <f>IF(V175=TRUE,$X$174,0)</f>
        <v>0</v>
      </c>
    </row>
    <row r="176" spans="1:26" ht="51.75" customHeight="1" thickTop="1" thickBot="1" x14ac:dyDescent="0.3">
      <c r="A176" s="171" t="s">
        <v>425</v>
      </c>
      <c r="B176" s="306"/>
      <c r="C176" s="116"/>
      <c r="D176" s="101" t="s">
        <v>125</v>
      </c>
      <c r="E176" s="101" t="s">
        <v>126</v>
      </c>
      <c r="F176" s="101" t="s">
        <v>127</v>
      </c>
      <c r="G176" s="173"/>
      <c r="H176" s="311" t="s">
        <v>160</v>
      </c>
      <c r="I176" s="398" t="s">
        <v>504</v>
      </c>
      <c r="J176" s="783" t="s">
        <v>505</v>
      </c>
      <c r="K176" s="854"/>
      <c r="L176" s="854"/>
      <c r="M176" s="854"/>
      <c r="N176" s="854"/>
      <c r="O176" s="854"/>
      <c r="P176" s="854"/>
      <c r="Q176" s="854"/>
      <c r="R176" s="304"/>
      <c r="S176" s="312"/>
      <c r="T176" s="574">
        <f>1/3</f>
        <v>0.33333333333333331</v>
      </c>
      <c r="V176" s="268" t="b">
        <v>0</v>
      </c>
      <c r="W176" s="292">
        <f>IF(V176=TRUE,$X$174,0)</f>
        <v>0</v>
      </c>
    </row>
    <row r="177" spans="1:26" ht="22.5" customHeight="1" thickTop="1" x14ac:dyDescent="0.25"/>
    <row r="178" spans="1:26" ht="22.5" customHeight="1" x14ac:dyDescent="0.25">
      <c r="A178" s="254"/>
      <c r="B178" s="254"/>
      <c r="C178" s="263"/>
      <c r="D178" s="263"/>
      <c r="E178" s="263"/>
      <c r="F178" s="264"/>
      <c r="G178" s="173"/>
      <c r="H178" s="173"/>
      <c r="I178" s="393"/>
      <c r="J178" s="173"/>
      <c r="K178" s="173"/>
      <c r="L178" s="173"/>
      <c r="M178" s="173"/>
      <c r="N178" s="173"/>
      <c r="O178" s="173"/>
      <c r="P178" s="173"/>
      <c r="Q178" s="173"/>
      <c r="R178" s="173"/>
      <c r="S178" s="173"/>
    </row>
    <row r="179" spans="1:26" ht="22.5" customHeight="1" thickBot="1" x14ac:dyDescent="0.3">
      <c r="A179" s="306"/>
      <c r="B179" s="306"/>
      <c r="C179" s="313"/>
      <c r="D179" s="313"/>
      <c r="E179" s="313"/>
      <c r="F179" s="313"/>
      <c r="G179" s="173"/>
      <c r="H179" s="863" t="s">
        <v>176</v>
      </c>
      <c r="I179" s="863"/>
      <c r="J179" s="863"/>
      <c r="K179" s="863"/>
      <c r="L179" s="863"/>
      <c r="M179" s="863"/>
      <c r="N179" s="863"/>
      <c r="O179" s="863"/>
      <c r="P179" s="863"/>
      <c r="Q179" s="863"/>
      <c r="R179" s="863"/>
      <c r="S179" s="864"/>
    </row>
    <row r="180" spans="1:26" ht="7.5" customHeight="1" thickTop="1" x14ac:dyDescent="0.25">
      <c r="A180" s="306"/>
      <c r="B180" s="306"/>
      <c r="C180" s="313"/>
      <c r="D180" s="313"/>
      <c r="E180" s="313"/>
      <c r="F180" s="313"/>
      <c r="G180" s="173"/>
      <c r="H180" s="314"/>
      <c r="I180" s="306"/>
      <c r="J180" s="314"/>
      <c r="K180" s="314"/>
      <c r="L180" s="314"/>
      <c r="M180" s="314"/>
      <c r="N180" s="314"/>
      <c r="O180" s="314"/>
      <c r="P180" s="314"/>
      <c r="Q180" s="314"/>
      <c r="R180" s="316"/>
      <c r="S180" s="314"/>
    </row>
    <row r="181" spans="1:26" ht="108" customHeight="1" thickBot="1" x14ac:dyDescent="0.3">
      <c r="A181" s="306"/>
      <c r="B181" s="306"/>
      <c r="C181" s="313"/>
      <c r="D181" s="313"/>
      <c r="E181" s="313"/>
      <c r="F181" s="313"/>
      <c r="G181" s="173"/>
      <c r="H181" s="819" t="s">
        <v>177</v>
      </c>
      <c r="I181" s="819"/>
      <c r="J181" s="819"/>
      <c r="K181" s="819"/>
      <c r="L181" s="819"/>
      <c r="M181" s="819"/>
      <c r="N181" s="819"/>
      <c r="O181" s="819"/>
      <c r="P181" s="819"/>
      <c r="Q181" s="819"/>
      <c r="R181" s="819"/>
      <c r="S181" s="820"/>
    </row>
    <row r="182" spans="1:26" ht="7.5" customHeight="1" thickTop="1" x14ac:dyDescent="0.25">
      <c r="A182" s="306"/>
      <c r="B182" s="306"/>
      <c r="C182" s="313"/>
      <c r="D182" s="313"/>
      <c r="E182" s="313"/>
      <c r="F182" s="313"/>
      <c r="G182" s="173"/>
      <c r="H182" s="320"/>
      <c r="I182" s="408"/>
      <c r="J182" s="320"/>
      <c r="K182" s="320"/>
      <c r="L182" s="320"/>
      <c r="M182" s="320"/>
      <c r="N182" s="320"/>
      <c r="O182" s="320"/>
      <c r="P182" s="320"/>
      <c r="Q182" s="320"/>
      <c r="R182" s="320"/>
      <c r="S182" s="320"/>
    </row>
    <row r="183" spans="1:26" ht="22.5" customHeight="1" thickBot="1" x14ac:dyDescent="0.3">
      <c r="A183" s="306"/>
      <c r="B183" s="306"/>
      <c r="C183" s="313"/>
      <c r="D183" s="313"/>
      <c r="E183" s="313"/>
      <c r="F183" s="313"/>
      <c r="G183" s="173"/>
      <c r="H183" s="821" t="s">
        <v>117</v>
      </c>
      <c r="I183" s="822"/>
      <c r="J183" s="685" t="s">
        <v>178</v>
      </c>
      <c r="K183" s="686"/>
      <c r="L183" s="686"/>
      <c r="M183" s="686"/>
      <c r="N183" s="686"/>
      <c r="O183" s="686"/>
      <c r="P183" s="686"/>
      <c r="Q183" s="686"/>
      <c r="R183" s="686"/>
      <c r="S183" s="687"/>
      <c r="V183" s="421" t="s">
        <v>945</v>
      </c>
      <c r="W183" s="422">
        <f>(U188+U190+U192)/3</f>
        <v>1</v>
      </c>
    </row>
    <row r="184" spans="1:26" ht="7.5" customHeight="1" thickTop="1" x14ac:dyDescent="0.25">
      <c r="A184" s="306"/>
      <c r="B184" s="306"/>
      <c r="C184" s="313"/>
      <c r="D184" s="313"/>
      <c r="E184" s="313"/>
      <c r="F184" s="313"/>
      <c r="G184" s="173"/>
      <c r="H184" s="314"/>
      <c r="I184" s="306"/>
      <c r="J184" s="314"/>
      <c r="K184" s="314"/>
      <c r="L184" s="314"/>
      <c r="M184" s="314"/>
      <c r="N184" s="314"/>
      <c r="O184" s="314"/>
      <c r="P184" s="314"/>
      <c r="Q184" s="314"/>
      <c r="R184" s="316"/>
      <c r="S184" s="314"/>
    </row>
    <row r="185" spans="1:26" ht="123.75" customHeight="1" thickBot="1" x14ac:dyDescent="0.3">
      <c r="A185" s="306"/>
      <c r="B185" s="306"/>
      <c r="C185" s="313"/>
      <c r="D185" s="313"/>
      <c r="E185" s="313"/>
      <c r="F185" s="313"/>
      <c r="G185" s="173"/>
      <c r="H185" s="823" t="s">
        <v>179</v>
      </c>
      <c r="I185" s="823"/>
      <c r="J185" s="823"/>
      <c r="K185" s="823"/>
      <c r="L185" s="823"/>
      <c r="M185" s="823"/>
      <c r="N185" s="823"/>
      <c r="O185" s="823"/>
      <c r="P185" s="823"/>
      <c r="Q185" s="823"/>
      <c r="R185" s="823"/>
      <c r="S185" s="824"/>
    </row>
    <row r="186" spans="1:26" ht="7.5" customHeight="1" thickTop="1" x14ac:dyDescent="0.25">
      <c r="A186" s="306"/>
      <c r="B186" s="306"/>
      <c r="C186" s="313"/>
      <c r="D186" s="313"/>
      <c r="E186" s="313"/>
      <c r="F186" s="313"/>
      <c r="G186" s="173"/>
      <c r="H186" s="173"/>
      <c r="I186" s="400"/>
      <c r="J186" s="173"/>
      <c r="K186" s="173"/>
      <c r="L186" s="173"/>
      <c r="M186" s="173"/>
      <c r="N186" s="173"/>
      <c r="O186" s="173"/>
      <c r="P186" s="173"/>
      <c r="Q186" s="173"/>
      <c r="R186" s="173"/>
      <c r="S186" s="173"/>
    </row>
    <row r="187" spans="1:26" ht="41.25" customHeight="1" thickBot="1" x14ac:dyDescent="0.3">
      <c r="A187" s="306"/>
      <c r="B187" s="306"/>
      <c r="C187" s="313"/>
      <c r="D187" s="313"/>
      <c r="E187" s="313"/>
      <c r="F187" s="313"/>
      <c r="G187" s="173"/>
      <c r="H187" s="281" t="s">
        <v>120</v>
      </c>
      <c r="I187" s="297" t="s">
        <v>946</v>
      </c>
      <c r="J187" s="282" t="s">
        <v>121</v>
      </c>
      <c r="K187" s="283"/>
      <c r="L187" s="283"/>
      <c r="M187" s="283"/>
      <c r="N187" s="283"/>
      <c r="O187" s="283"/>
      <c r="P187" s="283"/>
      <c r="Q187" s="283"/>
      <c r="R187" s="177"/>
      <c r="S187" s="281" t="s">
        <v>122</v>
      </c>
      <c r="V187" s="284" t="s">
        <v>825</v>
      </c>
      <c r="W187" s="285" t="s">
        <v>826</v>
      </c>
      <c r="X187" s="285" t="s">
        <v>827</v>
      </c>
      <c r="Y187" s="309" t="s">
        <v>835</v>
      </c>
      <c r="Z187" s="310" t="s">
        <v>863</v>
      </c>
    </row>
    <row r="188" spans="1:26" ht="54.75" customHeight="1" thickTop="1" thickBot="1" x14ac:dyDescent="0.3">
      <c r="A188" s="171" t="s">
        <v>123</v>
      </c>
      <c r="B188" s="306"/>
      <c r="C188" s="101" t="s">
        <v>124</v>
      </c>
      <c r="D188" s="101" t="s">
        <v>125</v>
      </c>
      <c r="E188" s="101" t="s">
        <v>126</v>
      </c>
      <c r="F188" s="101" t="s">
        <v>127</v>
      </c>
      <c r="G188" s="173"/>
      <c r="H188" s="311" t="s">
        <v>128</v>
      </c>
      <c r="I188" s="168" t="s">
        <v>158</v>
      </c>
      <c r="J188" s="830" t="s">
        <v>180</v>
      </c>
      <c r="K188" s="831"/>
      <c r="L188" s="831"/>
      <c r="M188" s="831"/>
      <c r="N188" s="831"/>
      <c r="O188" s="831"/>
      <c r="P188" s="831"/>
      <c r="Q188" s="831"/>
      <c r="R188" s="290"/>
      <c r="S188" s="312"/>
      <c r="T188" s="574">
        <v>1</v>
      </c>
      <c r="U188" s="589">
        <f>T188</f>
        <v>1</v>
      </c>
      <c r="V188" s="268" t="b">
        <v>0</v>
      </c>
      <c r="W188" s="292">
        <f>IF(V188=TRUE,$X$188,0)</f>
        <v>0</v>
      </c>
      <c r="X188" s="268">
        <v>1</v>
      </c>
      <c r="Y188" s="308">
        <f>SUM(W188)</f>
        <v>0</v>
      </c>
      <c r="Z188" s="269">
        <f>Y188/1</f>
        <v>0</v>
      </c>
    </row>
    <row r="189" spans="1:26" ht="41.25" customHeight="1" thickTop="1" thickBot="1" x14ac:dyDescent="0.3">
      <c r="A189" s="171" t="s">
        <v>123</v>
      </c>
      <c r="B189" s="306"/>
      <c r="C189" s="313"/>
      <c r="D189" s="313"/>
      <c r="E189" s="313"/>
      <c r="F189" s="313"/>
      <c r="G189" s="173"/>
      <c r="H189" s="311" t="s">
        <v>131</v>
      </c>
      <c r="I189" s="168" t="s">
        <v>257</v>
      </c>
      <c r="J189" s="706" t="s">
        <v>258</v>
      </c>
      <c r="K189" s="807"/>
      <c r="L189" s="807"/>
      <c r="M189" s="807"/>
      <c r="N189" s="807"/>
      <c r="O189" s="807"/>
      <c r="P189" s="807"/>
      <c r="Q189" s="807"/>
      <c r="R189" s="175"/>
      <c r="S189" s="295"/>
      <c r="V189" s="472" t="b">
        <f>IF(AND(V190=TRUE),TRUE, FALSE)</f>
        <v>0</v>
      </c>
    </row>
    <row r="190" spans="1:26" ht="41.25" customHeight="1" thickTop="1" thickBot="1" x14ac:dyDescent="0.3">
      <c r="A190" s="171" t="s">
        <v>123</v>
      </c>
      <c r="B190" s="306"/>
      <c r="C190" s="116"/>
      <c r="D190" s="101" t="s">
        <v>125</v>
      </c>
      <c r="E190" s="101" t="s">
        <v>126</v>
      </c>
      <c r="F190" s="101" t="s">
        <v>127</v>
      </c>
      <c r="G190" s="173"/>
      <c r="H190" s="311" t="s">
        <v>131</v>
      </c>
      <c r="I190" s="169" t="s">
        <v>259</v>
      </c>
      <c r="J190" s="857" t="s">
        <v>260</v>
      </c>
      <c r="K190" s="858"/>
      <c r="L190" s="858"/>
      <c r="M190" s="858"/>
      <c r="N190" s="858"/>
      <c r="O190" s="858"/>
      <c r="P190" s="858"/>
      <c r="Q190" s="858"/>
      <c r="R190" s="304"/>
      <c r="S190" s="312"/>
      <c r="T190" s="574">
        <v>1</v>
      </c>
      <c r="U190" s="589">
        <f>T190</f>
        <v>1</v>
      </c>
      <c r="V190" s="268" t="b">
        <v>0</v>
      </c>
      <c r="W190" s="292">
        <f>IF(V190=TRUE,$X$190,0)</f>
        <v>0</v>
      </c>
      <c r="X190" s="268">
        <v>1</v>
      </c>
      <c r="Y190" s="308">
        <f>SUM(W190)</f>
        <v>0</v>
      </c>
      <c r="Z190" s="269">
        <f>Y190/1</f>
        <v>0</v>
      </c>
    </row>
    <row r="191" spans="1:26" ht="41.25" customHeight="1" thickTop="1" thickBot="1" x14ac:dyDescent="0.3">
      <c r="A191" s="171" t="s">
        <v>111</v>
      </c>
      <c r="B191" s="306"/>
      <c r="C191" s="313"/>
      <c r="D191" s="313"/>
      <c r="E191" s="313"/>
      <c r="F191" s="313"/>
      <c r="G191" s="173"/>
      <c r="H191" s="311" t="s">
        <v>160</v>
      </c>
      <c r="I191" s="294" t="s">
        <v>161</v>
      </c>
      <c r="J191" s="806" t="s">
        <v>319</v>
      </c>
      <c r="K191" s="807"/>
      <c r="L191" s="807"/>
      <c r="M191" s="807"/>
      <c r="N191" s="807"/>
      <c r="O191" s="807"/>
      <c r="P191" s="807"/>
      <c r="Q191" s="807"/>
      <c r="R191" s="175"/>
      <c r="S191" s="258"/>
      <c r="V191" s="472" t="b">
        <f>IF(AND(V192=TRUE,V193=TRUE,V194=TRUE,V195=TRUE),TRUE,FALSE)</f>
        <v>0</v>
      </c>
    </row>
    <row r="192" spans="1:26" ht="41.25" customHeight="1" thickTop="1" thickBot="1" x14ac:dyDescent="0.3">
      <c r="A192" s="171" t="s">
        <v>111</v>
      </c>
      <c r="B192" s="306"/>
      <c r="C192" s="116"/>
      <c r="D192" s="101" t="s">
        <v>125</v>
      </c>
      <c r="E192" s="101" t="s">
        <v>126</v>
      </c>
      <c r="F192" s="101" t="s">
        <v>127</v>
      </c>
      <c r="G192" s="173"/>
      <c r="H192" s="311" t="s">
        <v>160</v>
      </c>
      <c r="I192" s="398" t="s">
        <v>490</v>
      </c>
      <c r="J192" s="934" t="s">
        <v>656</v>
      </c>
      <c r="K192" s="805"/>
      <c r="L192" s="805"/>
      <c r="M192" s="805"/>
      <c r="N192" s="805"/>
      <c r="O192" s="805"/>
      <c r="P192" s="805"/>
      <c r="Q192" s="805"/>
      <c r="R192" s="177"/>
      <c r="S192" s="312"/>
      <c r="T192" s="574">
        <f>1/4</f>
        <v>0.25</v>
      </c>
      <c r="U192" s="589">
        <f>T192+T193+T194+T195</f>
        <v>1</v>
      </c>
      <c r="V192" s="268" t="b">
        <v>0</v>
      </c>
      <c r="W192" s="292">
        <f>IF(V192=TRUE,$X$192,0)</f>
        <v>0</v>
      </c>
      <c r="X192" s="268">
        <v>0.25</v>
      </c>
      <c r="Y192" s="308">
        <f>SUM(W192:W195)</f>
        <v>0</v>
      </c>
      <c r="Z192" s="269">
        <f>Y192/1</f>
        <v>0</v>
      </c>
    </row>
    <row r="193" spans="1:26" ht="41.25" customHeight="1" thickTop="1" thickBot="1" x14ac:dyDescent="0.3">
      <c r="A193" s="171" t="s">
        <v>111</v>
      </c>
      <c r="B193" s="306"/>
      <c r="C193" s="116"/>
      <c r="D193" s="101" t="s">
        <v>125</v>
      </c>
      <c r="E193" s="101" t="s">
        <v>126</v>
      </c>
      <c r="F193" s="101" t="s">
        <v>127</v>
      </c>
      <c r="G193" s="173"/>
      <c r="H193" s="311" t="s">
        <v>160</v>
      </c>
      <c r="I193" s="398" t="s">
        <v>492</v>
      </c>
      <c r="J193" s="934" t="s">
        <v>657</v>
      </c>
      <c r="K193" s="805"/>
      <c r="L193" s="805"/>
      <c r="M193" s="805"/>
      <c r="N193" s="805"/>
      <c r="O193" s="805"/>
      <c r="P193" s="805"/>
      <c r="Q193" s="805"/>
      <c r="R193" s="177"/>
      <c r="S193" s="312"/>
      <c r="T193" s="574">
        <f>1/4</f>
        <v>0.25</v>
      </c>
      <c r="V193" s="268" t="b">
        <v>0</v>
      </c>
      <c r="W193" s="292">
        <f>IF(V193=TRUE,$X$192,0)</f>
        <v>0</v>
      </c>
    </row>
    <row r="194" spans="1:26" ht="41.25" customHeight="1" thickTop="1" thickBot="1" x14ac:dyDescent="0.3">
      <c r="A194" s="171" t="s">
        <v>111</v>
      </c>
      <c r="B194" s="306"/>
      <c r="C194" s="116"/>
      <c r="D194" s="101" t="s">
        <v>125</v>
      </c>
      <c r="E194" s="101" t="s">
        <v>126</v>
      </c>
      <c r="F194" s="101" t="s">
        <v>127</v>
      </c>
      <c r="G194" s="173"/>
      <c r="H194" s="311" t="s">
        <v>160</v>
      </c>
      <c r="I194" s="398" t="s">
        <v>494</v>
      </c>
      <c r="J194" s="934" t="s">
        <v>658</v>
      </c>
      <c r="K194" s="805"/>
      <c r="L194" s="805"/>
      <c r="M194" s="805"/>
      <c r="N194" s="805"/>
      <c r="O194" s="805"/>
      <c r="P194" s="805"/>
      <c r="Q194" s="805"/>
      <c r="R194" s="177"/>
      <c r="S194" s="312"/>
      <c r="T194" s="574">
        <f>1/4</f>
        <v>0.25</v>
      </c>
      <c r="V194" s="268" t="b">
        <v>0</v>
      </c>
      <c r="W194" s="292">
        <f>IF(V194=TRUE,$X$192,0)</f>
        <v>0</v>
      </c>
    </row>
    <row r="195" spans="1:26" ht="41.25" customHeight="1" thickTop="1" thickBot="1" x14ac:dyDescent="0.3">
      <c r="A195" s="171" t="s">
        <v>111</v>
      </c>
      <c r="B195" s="306"/>
      <c r="C195" s="116"/>
      <c r="D195" s="101" t="s">
        <v>125</v>
      </c>
      <c r="E195" s="101" t="s">
        <v>126</v>
      </c>
      <c r="F195" s="101" t="s">
        <v>127</v>
      </c>
      <c r="G195" s="173"/>
      <c r="H195" s="311" t="s">
        <v>160</v>
      </c>
      <c r="I195" s="398" t="s">
        <v>496</v>
      </c>
      <c r="J195" s="876" t="s">
        <v>659</v>
      </c>
      <c r="K195" s="877"/>
      <c r="L195" s="877"/>
      <c r="M195" s="877"/>
      <c r="N195" s="877"/>
      <c r="O195" s="877"/>
      <c r="P195" s="877"/>
      <c r="Q195" s="877"/>
      <c r="R195" s="304"/>
      <c r="S195" s="312"/>
      <c r="T195" s="574">
        <f>1/4</f>
        <v>0.25</v>
      </c>
      <c r="V195" s="268" t="b">
        <v>0</v>
      </c>
      <c r="W195" s="292">
        <f>IF(V195=TRUE,$X$192,0)</f>
        <v>0</v>
      </c>
    </row>
    <row r="196" spans="1:26" ht="23.25" customHeight="1" thickTop="1" x14ac:dyDescent="0.25">
      <c r="A196" s="254"/>
      <c r="B196" s="254"/>
      <c r="C196" s="263"/>
      <c r="D196" s="263"/>
      <c r="E196" s="263"/>
      <c r="F196" s="264"/>
      <c r="G196" s="173"/>
      <c r="H196" s="173"/>
      <c r="I196" s="393"/>
      <c r="J196" s="173"/>
      <c r="K196" s="173"/>
      <c r="L196" s="173"/>
      <c r="M196" s="173"/>
      <c r="N196" s="173"/>
      <c r="O196" s="173"/>
      <c r="P196" s="173"/>
      <c r="Q196" s="173"/>
      <c r="R196" s="173"/>
      <c r="S196" s="173"/>
    </row>
    <row r="197" spans="1:26" ht="22.5" customHeight="1" thickBot="1" x14ac:dyDescent="0.3">
      <c r="A197" s="254"/>
      <c r="B197" s="254"/>
      <c r="C197" s="263"/>
      <c r="D197" s="263"/>
      <c r="E197" s="263"/>
      <c r="F197" s="264"/>
      <c r="G197" s="173"/>
      <c r="H197" s="821" t="s">
        <v>117</v>
      </c>
      <c r="I197" s="822"/>
      <c r="J197" s="685" t="s">
        <v>181</v>
      </c>
      <c r="K197" s="686"/>
      <c r="L197" s="686"/>
      <c r="M197" s="686"/>
      <c r="N197" s="686"/>
      <c r="O197" s="686"/>
      <c r="P197" s="686"/>
      <c r="Q197" s="686"/>
      <c r="R197" s="686"/>
      <c r="S197" s="687"/>
      <c r="V197" s="421" t="s">
        <v>945</v>
      </c>
      <c r="W197" s="422">
        <f>(U202+U205+U213)/3</f>
        <v>1</v>
      </c>
    </row>
    <row r="198" spans="1:26" ht="7.5" customHeight="1" thickTop="1" x14ac:dyDescent="0.25">
      <c r="A198" s="306"/>
      <c r="B198" s="306"/>
      <c r="C198" s="313"/>
      <c r="D198" s="313"/>
      <c r="E198" s="313"/>
      <c r="F198" s="313"/>
      <c r="G198" s="173"/>
      <c r="H198" s="314"/>
      <c r="I198" s="306"/>
      <c r="J198" s="314"/>
      <c r="K198" s="314"/>
      <c r="L198" s="314"/>
      <c r="M198" s="314"/>
      <c r="N198" s="314"/>
      <c r="O198" s="314"/>
      <c r="P198" s="314"/>
      <c r="Q198" s="314"/>
      <c r="R198" s="316"/>
      <c r="S198" s="314"/>
    </row>
    <row r="199" spans="1:26" ht="132" customHeight="1" thickBot="1" x14ac:dyDescent="0.3">
      <c r="A199" s="306"/>
      <c r="B199" s="306"/>
      <c r="C199" s="313"/>
      <c r="D199" s="313"/>
      <c r="E199" s="313"/>
      <c r="F199" s="313"/>
      <c r="G199" s="173"/>
      <c r="H199" s="823" t="s">
        <v>182</v>
      </c>
      <c r="I199" s="823"/>
      <c r="J199" s="823"/>
      <c r="K199" s="823"/>
      <c r="L199" s="823"/>
      <c r="M199" s="823"/>
      <c r="N199" s="823"/>
      <c r="O199" s="823"/>
      <c r="P199" s="823"/>
      <c r="Q199" s="823"/>
      <c r="R199" s="823"/>
      <c r="S199" s="824"/>
    </row>
    <row r="200" spans="1:26" ht="7.5" customHeight="1" thickTop="1" x14ac:dyDescent="0.25">
      <c r="A200" s="306"/>
      <c r="B200" s="306"/>
      <c r="C200" s="313"/>
      <c r="D200" s="313"/>
      <c r="E200" s="313"/>
      <c r="F200" s="313"/>
      <c r="G200" s="173"/>
      <c r="H200" s="173"/>
      <c r="I200" s="400"/>
      <c r="J200" s="173"/>
      <c r="K200" s="173"/>
      <c r="L200" s="173"/>
      <c r="M200" s="173"/>
      <c r="N200" s="173"/>
      <c r="O200" s="173"/>
      <c r="P200" s="173"/>
      <c r="Q200" s="173"/>
      <c r="R200" s="173"/>
      <c r="S200" s="173"/>
    </row>
    <row r="201" spans="1:26" ht="41.25" customHeight="1" thickBot="1" x14ac:dyDescent="0.3">
      <c r="A201" s="306"/>
      <c r="B201" s="306"/>
      <c r="C201" s="313"/>
      <c r="D201" s="313"/>
      <c r="E201" s="313"/>
      <c r="F201" s="313"/>
      <c r="G201" s="173"/>
      <c r="H201" s="281" t="s">
        <v>120</v>
      </c>
      <c r="I201" s="297" t="s">
        <v>946</v>
      </c>
      <c r="J201" s="282" t="s">
        <v>121</v>
      </c>
      <c r="K201" s="283"/>
      <c r="L201" s="283"/>
      <c r="M201" s="283"/>
      <c r="N201" s="283"/>
      <c r="O201" s="283"/>
      <c r="P201" s="283"/>
      <c r="Q201" s="283"/>
      <c r="R201" s="177"/>
      <c r="S201" s="281" t="s">
        <v>122</v>
      </c>
      <c r="V201" s="284" t="s">
        <v>825</v>
      </c>
      <c r="W201" s="285" t="s">
        <v>826</v>
      </c>
      <c r="X201" s="285" t="s">
        <v>827</v>
      </c>
      <c r="Y201" s="309" t="s">
        <v>843</v>
      </c>
      <c r="Z201" s="310" t="s">
        <v>863</v>
      </c>
    </row>
    <row r="202" spans="1:26" ht="69.75" customHeight="1" thickTop="1" thickBot="1" x14ac:dyDescent="0.3">
      <c r="A202" s="171" t="s">
        <v>123</v>
      </c>
      <c r="B202" s="306"/>
      <c r="C202" s="101" t="s">
        <v>124</v>
      </c>
      <c r="D202" s="101" t="s">
        <v>125</v>
      </c>
      <c r="E202" s="101" t="s">
        <v>126</v>
      </c>
      <c r="F202" s="101" t="s">
        <v>127</v>
      </c>
      <c r="G202" s="173"/>
      <c r="H202" s="311" t="s">
        <v>128</v>
      </c>
      <c r="I202" s="168" t="s">
        <v>183</v>
      </c>
      <c r="J202" s="830" t="s">
        <v>184</v>
      </c>
      <c r="K202" s="831"/>
      <c r="L202" s="831"/>
      <c r="M202" s="831"/>
      <c r="N202" s="831"/>
      <c r="O202" s="831"/>
      <c r="P202" s="831"/>
      <c r="Q202" s="831"/>
      <c r="R202" s="176"/>
      <c r="S202" s="312"/>
      <c r="T202" s="574">
        <v>0.5</v>
      </c>
      <c r="U202" s="589">
        <f>T202+T203</f>
        <v>1</v>
      </c>
      <c r="V202" s="268" t="b">
        <v>0</v>
      </c>
      <c r="W202" s="292">
        <f>IF(V202=TRUE,$X$202,0)</f>
        <v>0</v>
      </c>
      <c r="X202" s="268">
        <v>0.5</v>
      </c>
      <c r="Y202" s="308">
        <f>SUM(W202:W203)</f>
        <v>0</v>
      </c>
      <c r="Z202" s="269">
        <f>Y202/1</f>
        <v>0</v>
      </c>
    </row>
    <row r="203" spans="1:26" ht="85.5" customHeight="1" thickTop="1" thickBot="1" x14ac:dyDescent="0.3">
      <c r="A203" s="171" t="s">
        <v>123</v>
      </c>
      <c r="B203" s="306"/>
      <c r="C203" s="101" t="s">
        <v>124</v>
      </c>
      <c r="D203" s="101" t="s">
        <v>125</v>
      </c>
      <c r="E203" s="101" t="s">
        <v>126</v>
      </c>
      <c r="F203" s="101" t="s">
        <v>127</v>
      </c>
      <c r="G203" s="173"/>
      <c r="H203" s="311" t="s">
        <v>128</v>
      </c>
      <c r="I203" s="168" t="s">
        <v>185</v>
      </c>
      <c r="J203" s="830" t="s">
        <v>186</v>
      </c>
      <c r="K203" s="831"/>
      <c r="L203" s="831"/>
      <c r="M203" s="831"/>
      <c r="N203" s="831"/>
      <c r="O203" s="831"/>
      <c r="P203" s="831"/>
      <c r="Q203" s="831"/>
      <c r="R203" s="176"/>
      <c r="S203" s="312"/>
      <c r="T203" s="574">
        <v>0.5</v>
      </c>
      <c r="V203" s="268" t="b">
        <v>0</v>
      </c>
      <c r="W203" s="292">
        <f>IF(V203=TRUE,$X$202,0)</f>
        <v>0</v>
      </c>
    </row>
    <row r="204" spans="1:26" ht="41.25" customHeight="1" thickTop="1" thickBot="1" x14ac:dyDescent="0.3">
      <c r="A204" s="171" t="s">
        <v>123</v>
      </c>
      <c r="B204" s="306"/>
      <c r="C204" s="313"/>
      <c r="D204" s="313"/>
      <c r="E204" s="313"/>
      <c r="F204" s="313"/>
      <c r="G204" s="173"/>
      <c r="H204" s="311" t="s">
        <v>131</v>
      </c>
      <c r="I204" s="168" t="s">
        <v>187</v>
      </c>
      <c r="J204" s="706" t="s">
        <v>188</v>
      </c>
      <c r="K204" s="807"/>
      <c r="L204" s="807"/>
      <c r="M204" s="807"/>
      <c r="N204" s="807"/>
      <c r="O204" s="807"/>
      <c r="P204" s="807"/>
      <c r="Q204" s="807"/>
      <c r="R204" s="175"/>
      <c r="S204" s="295"/>
      <c r="V204" s="472" t="b">
        <f>IF(AND(V205=TRUE,V206=TRUE,V207=TRUE,V208=TRUE),TRUE,FALSE)</f>
        <v>0</v>
      </c>
    </row>
    <row r="205" spans="1:26" ht="41.25" customHeight="1" thickTop="1" thickBot="1" x14ac:dyDescent="0.3">
      <c r="A205" s="171" t="s">
        <v>123</v>
      </c>
      <c r="B205" s="306"/>
      <c r="C205" s="101" t="s">
        <v>124</v>
      </c>
      <c r="D205" s="101" t="s">
        <v>125</v>
      </c>
      <c r="E205" s="101" t="s">
        <v>126</v>
      </c>
      <c r="F205" s="101" t="s">
        <v>127</v>
      </c>
      <c r="G205" s="173"/>
      <c r="H205" s="311" t="s">
        <v>131</v>
      </c>
      <c r="I205" s="169" t="s">
        <v>189</v>
      </c>
      <c r="J205" s="781" t="s">
        <v>190</v>
      </c>
      <c r="K205" s="785"/>
      <c r="L205" s="785"/>
      <c r="M205" s="785"/>
      <c r="N205" s="785"/>
      <c r="O205" s="785"/>
      <c r="P205" s="785"/>
      <c r="Q205" s="785"/>
      <c r="R205" s="865"/>
      <c r="S205" s="312"/>
      <c r="T205" s="582">
        <f>1/5</f>
        <v>0.2</v>
      </c>
      <c r="U205" s="589">
        <f>T205+T206+T207+T208+T210</f>
        <v>1</v>
      </c>
      <c r="V205" s="268" t="b">
        <v>0</v>
      </c>
      <c r="W205" s="292">
        <f>IF(V205=TRUE,$X$205,0)</f>
        <v>0</v>
      </c>
      <c r="X205" s="268">
        <v>0.2</v>
      </c>
      <c r="Y205" s="308">
        <f>SUM(W205:W210)</f>
        <v>0</v>
      </c>
      <c r="Z205" s="269">
        <f>Y205/1</f>
        <v>0</v>
      </c>
    </row>
    <row r="206" spans="1:26" ht="41.25" customHeight="1" thickTop="1" thickBot="1" x14ac:dyDescent="0.3">
      <c r="A206" s="171" t="s">
        <v>347</v>
      </c>
      <c r="B206" s="306"/>
      <c r="C206" s="101" t="s">
        <v>124</v>
      </c>
      <c r="D206" s="101" t="s">
        <v>125</v>
      </c>
      <c r="E206" s="101" t="s">
        <v>126</v>
      </c>
      <c r="F206" s="101" t="s">
        <v>127</v>
      </c>
      <c r="G206" s="173"/>
      <c r="H206" s="311" t="s">
        <v>131</v>
      </c>
      <c r="I206" s="169" t="s">
        <v>367</v>
      </c>
      <c r="J206" s="781" t="s">
        <v>368</v>
      </c>
      <c r="K206" s="860"/>
      <c r="L206" s="860"/>
      <c r="M206" s="860"/>
      <c r="N206" s="860"/>
      <c r="O206" s="860"/>
      <c r="P206" s="860"/>
      <c r="Q206" s="860"/>
      <c r="R206" s="177"/>
      <c r="S206" s="312"/>
      <c r="T206" s="574">
        <f>1/5</f>
        <v>0.2</v>
      </c>
      <c r="V206" s="268" t="b">
        <v>0</v>
      </c>
      <c r="W206" s="292">
        <f>IF(V206=TRUE,$X$205,0)</f>
        <v>0</v>
      </c>
    </row>
    <row r="207" spans="1:26" ht="41.25" customHeight="1" thickTop="1" thickBot="1" x14ac:dyDescent="0.3">
      <c r="A207" s="171" t="s">
        <v>123</v>
      </c>
      <c r="B207" s="306"/>
      <c r="C207" s="101" t="s">
        <v>124</v>
      </c>
      <c r="D207" s="101" t="s">
        <v>125</v>
      </c>
      <c r="E207" s="101" t="s">
        <v>126</v>
      </c>
      <c r="F207" s="101" t="s">
        <v>127</v>
      </c>
      <c r="G207" s="173"/>
      <c r="H207" s="311" t="s">
        <v>131</v>
      </c>
      <c r="I207" s="169" t="s">
        <v>191</v>
      </c>
      <c r="J207" s="781" t="s">
        <v>192</v>
      </c>
      <c r="K207" s="860"/>
      <c r="L207" s="860"/>
      <c r="M207" s="860"/>
      <c r="N207" s="860"/>
      <c r="O207" s="860"/>
      <c r="P207" s="860"/>
      <c r="Q207" s="860"/>
      <c r="R207" s="177"/>
      <c r="S207" s="312"/>
      <c r="T207" s="574">
        <f>1/5</f>
        <v>0.2</v>
      </c>
      <c r="V207" s="268" t="b">
        <v>0</v>
      </c>
      <c r="W207" s="292">
        <f>IF(V207=TRUE,$X$205,0)</f>
        <v>0</v>
      </c>
    </row>
    <row r="208" spans="1:26" ht="48.75" customHeight="1" thickTop="1" thickBot="1" x14ac:dyDescent="0.3">
      <c r="A208" s="171" t="s">
        <v>123</v>
      </c>
      <c r="B208" s="306"/>
      <c r="C208" s="101" t="s">
        <v>124</v>
      </c>
      <c r="D208" s="101" t="s">
        <v>125</v>
      </c>
      <c r="E208" s="101" t="s">
        <v>126</v>
      </c>
      <c r="F208" s="101" t="s">
        <v>127</v>
      </c>
      <c r="G208" s="173"/>
      <c r="H208" s="311" t="s">
        <v>131</v>
      </c>
      <c r="I208" s="169" t="s">
        <v>193</v>
      </c>
      <c r="J208" s="783" t="s">
        <v>194</v>
      </c>
      <c r="K208" s="854"/>
      <c r="L208" s="854"/>
      <c r="M208" s="854"/>
      <c r="N208" s="854"/>
      <c r="O208" s="854"/>
      <c r="P208" s="854"/>
      <c r="Q208" s="854"/>
      <c r="R208" s="304"/>
      <c r="S208" s="312"/>
      <c r="T208" s="574">
        <f>1/5</f>
        <v>0.2</v>
      </c>
      <c r="V208" s="268" t="b">
        <v>0</v>
      </c>
      <c r="W208" s="292">
        <f>IF(V208=TRUE,$X$205,0)</f>
        <v>0</v>
      </c>
    </row>
    <row r="209" spans="1:26" ht="48.75" customHeight="1" thickTop="1" thickBot="1" x14ac:dyDescent="0.3">
      <c r="A209" s="171" t="s">
        <v>425</v>
      </c>
      <c r="B209" s="306"/>
      <c r="C209" s="313"/>
      <c r="D209" s="313"/>
      <c r="E209" s="313"/>
      <c r="F209" s="313"/>
      <c r="G209" s="173"/>
      <c r="H209" s="311" t="s">
        <v>131</v>
      </c>
      <c r="I209" s="168" t="s">
        <v>506</v>
      </c>
      <c r="J209" s="706" t="s">
        <v>273</v>
      </c>
      <c r="K209" s="806"/>
      <c r="L209" s="806"/>
      <c r="M209" s="806"/>
      <c r="N209" s="806"/>
      <c r="O209" s="806"/>
      <c r="P209" s="806"/>
      <c r="Q209" s="806"/>
      <c r="R209" s="175"/>
      <c r="S209" s="365"/>
      <c r="V209" s="268" t="b">
        <f>V210</f>
        <v>0</v>
      </c>
    </row>
    <row r="210" spans="1:26" ht="48.75" customHeight="1" thickTop="1" thickBot="1" x14ac:dyDescent="0.3">
      <c r="A210" s="171" t="s">
        <v>425</v>
      </c>
      <c r="B210" s="306"/>
      <c r="C210" s="116"/>
      <c r="D210" s="101" t="s">
        <v>125</v>
      </c>
      <c r="E210" s="101" t="s">
        <v>126</v>
      </c>
      <c r="F210" s="101" t="s">
        <v>127</v>
      </c>
      <c r="G210" s="173"/>
      <c r="H210" s="311" t="s">
        <v>131</v>
      </c>
      <c r="I210" s="169" t="s">
        <v>507</v>
      </c>
      <c r="J210" s="857" t="s">
        <v>508</v>
      </c>
      <c r="K210" s="858"/>
      <c r="L210" s="858"/>
      <c r="M210" s="858"/>
      <c r="N210" s="858"/>
      <c r="O210" s="858"/>
      <c r="P210" s="858"/>
      <c r="Q210" s="858"/>
      <c r="R210" s="304"/>
      <c r="S210" s="312"/>
      <c r="T210" s="574">
        <f>1/5</f>
        <v>0.2</v>
      </c>
      <c r="V210" s="268" t="b">
        <v>0</v>
      </c>
      <c r="W210" s="292">
        <f>IF(V210=TRUE,$X$210,0)</f>
        <v>0</v>
      </c>
      <c r="X210" s="268">
        <v>0.2</v>
      </c>
    </row>
    <row r="211" spans="1:26" ht="48.75" customHeight="1" thickTop="1" thickBot="1" x14ac:dyDescent="0.3">
      <c r="A211" s="171"/>
      <c r="B211" s="306"/>
      <c r="C211" s="101"/>
      <c r="D211" s="101"/>
      <c r="E211" s="101"/>
      <c r="F211" s="101"/>
      <c r="G211" s="173"/>
      <c r="H211" s="311" t="s">
        <v>250</v>
      </c>
      <c r="I211" s="168" t="s">
        <v>261</v>
      </c>
      <c r="J211" s="859" t="s">
        <v>955</v>
      </c>
      <c r="K211" s="802"/>
      <c r="L211" s="802"/>
      <c r="M211" s="802"/>
      <c r="N211" s="802"/>
      <c r="O211" s="802"/>
      <c r="P211" s="802"/>
      <c r="Q211" s="802"/>
      <c r="R211" s="175"/>
      <c r="S211" s="295"/>
      <c r="V211" s="472" t="b">
        <f>IF(AND(V212=TRUE,V215=TRUE),TRUE,FALSE)</f>
        <v>0</v>
      </c>
    </row>
    <row r="212" spans="1:26" ht="48.75" customHeight="1" thickTop="1" thickBot="1" x14ac:dyDescent="0.3">
      <c r="A212" s="171" t="s">
        <v>347</v>
      </c>
      <c r="B212" s="306"/>
      <c r="C212" s="317"/>
      <c r="D212" s="317"/>
      <c r="E212" s="313"/>
      <c r="F212" s="313"/>
      <c r="G212" s="173"/>
      <c r="H212" s="311" t="s">
        <v>250</v>
      </c>
      <c r="I212" s="169"/>
      <c r="J212" s="861" t="s">
        <v>369</v>
      </c>
      <c r="K212" s="861"/>
      <c r="L212" s="861"/>
      <c r="M212" s="861"/>
      <c r="N212" s="861"/>
      <c r="O212" s="861"/>
      <c r="P212" s="861"/>
      <c r="Q212" s="861"/>
      <c r="R212" s="177"/>
      <c r="S212" s="322"/>
      <c r="V212" s="472" t="b">
        <f>IF(AND(V213=TRUE,V214=TRUE),TRUE,FALSE)</f>
        <v>0</v>
      </c>
    </row>
    <row r="213" spans="1:26" ht="73.5" customHeight="1" thickTop="1" thickBot="1" x14ac:dyDescent="0.3">
      <c r="A213" s="171" t="s">
        <v>347</v>
      </c>
      <c r="B213" s="306"/>
      <c r="C213" s="101" t="s">
        <v>124</v>
      </c>
      <c r="D213" s="101" t="s">
        <v>125</v>
      </c>
      <c r="E213" s="101" t="s">
        <v>126</v>
      </c>
      <c r="F213" s="101" t="s">
        <v>127</v>
      </c>
      <c r="G213" s="173"/>
      <c r="H213" s="311" t="s">
        <v>250</v>
      </c>
      <c r="I213" s="169" t="s">
        <v>370</v>
      </c>
      <c r="J213" s="781" t="s">
        <v>371</v>
      </c>
      <c r="K213" s="785"/>
      <c r="L213" s="785"/>
      <c r="M213" s="785"/>
      <c r="N213" s="785"/>
      <c r="O213" s="785"/>
      <c r="P213" s="785"/>
      <c r="Q213" s="785"/>
      <c r="R213" s="177"/>
      <c r="S213" s="312"/>
      <c r="T213" s="574">
        <f>1/4</f>
        <v>0.25</v>
      </c>
      <c r="U213" s="589">
        <f>T213+T214+T216+T217</f>
        <v>1</v>
      </c>
      <c r="V213" s="268" t="b">
        <v>0</v>
      </c>
      <c r="W213" s="292">
        <f>IF(V213=TRUE,$X$213,0)</f>
        <v>0</v>
      </c>
      <c r="X213" s="268">
        <v>0.25</v>
      </c>
      <c r="Y213" s="308">
        <f>SUM(W213:W217)</f>
        <v>0</v>
      </c>
      <c r="Z213" s="269">
        <f>Y213/1</f>
        <v>0</v>
      </c>
    </row>
    <row r="214" spans="1:26" ht="73.5" customHeight="1" thickTop="1" thickBot="1" x14ac:dyDescent="0.3">
      <c r="A214" s="171" t="s">
        <v>347</v>
      </c>
      <c r="B214" s="306"/>
      <c r="C214" s="116"/>
      <c r="D214" s="101" t="s">
        <v>125</v>
      </c>
      <c r="E214" s="101" t="s">
        <v>126</v>
      </c>
      <c r="F214" s="101" t="s">
        <v>127</v>
      </c>
      <c r="G214" s="173"/>
      <c r="H214" s="311" t="s">
        <v>250</v>
      </c>
      <c r="I214" s="169" t="s">
        <v>400</v>
      </c>
      <c r="J214" s="781" t="s">
        <v>401</v>
      </c>
      <c r="K214" s="785"/>
      <c r="L214" s="785"/>
      <c r="M214" s="785"/>
      <c r="N214" s="785"/>
      <c r="O214" s="785"/>
      <c r="P214" s="785"/>
      <c r="Q214" s="785"/>
      <c r="R214" s="177"/>
      <c r="S214" s="312"/>
      <c r="T214" s="574">
        <f>1/4</f>
        <v>0.25</v>
      </c>
      <c r="V214" s="268" t="b">
        <v>0</v>
      </c>
      <c r="W214" s="292">
        <f t="shared" ref="W214:W217" si="16">IF(V214=TRUE,$X$213,0)</f>
        <v>0</v>
      </c>
    </row>
    <row r="215" spans="1:26" ht="41.25" customHeight="1" thickTop="1" thickBot="1" x14ac:dyDescent="0.3">
      <c r="A215" s="171" t="s">
        <v>123</v>
      </c>
      <c r="B215" s="306"/>
      <c r="C215" s="313"/>
      <c r="D215" s="313"/>
      <c r="E215" s="313"/>
      <c r="F215" s="313"/>
      <c r="G215" s="173"/>
      <c r="H215" s="311" t="s">
        <v>250</v>
      </c>
      <c r="I215" s="169"/>
      <c r="J215" s="861" t="s">
        <v>262</v>
      </c>
      <c r="K215" s="861"/>
      <c r="L215" s="861"/>
      <c r="M215" s="861"/>
      <c r="N215" s="861"/>
      <c r="O215" s="861"/>
      <c r="P215" s="861"/>
      <c r="Q215" s="861"/>
      <c r="R215" s="177"/>
      <c r="S215" s="322"/>
      <c r="V215" s="472" t="b">
        <f>IF(AND(V216=TRUE,V217=TRUE),TRUE,FALSE)</f>
        <v>0</v>
      </c>
      <c r="W215"/>
    </row>
    <row r="216" spans="1:26" ht="41.25" customHeight="1" thickTop="1" thickBot="1" x14ac:dyDescent="0.3">
      <c r="A216" s="171" t="s">
        <v>123</v>
      </c>
      <c r="B216" s="306"/>
      <c r="C216" s="116"/>
      <c r="D216" s="101" t="s">
        <v>125</v>
      </c>
      <c r="E216" s="101" t="s">
        <v>126</v>
      </c>
      <c r="F216" s="101" t="s">
        <v>127</v>
      </c>
      <c r="G216" s="173"/>
      <c r="H216" s="311" t="s">
        <v>250</v>
      </c>
      <c r="I216" s="169" t="s">
        <v>263</v>
      </c>
      <c r="J216" s="781" t="s">
        <v>264</v>
      </c>
      <c r="K216" s="860"/>
      <c r="L216" s="860"/>
      <c r="M216" s="860"/>
      <c r="N216" s="860"/>
      <c r="O216" s="860"/>
      <c r="P216" s="860"/>
      <c r="Q216" s="860"/>
      <c r="R216" s="177"/>
      <c r="S216" s="312"/>
      <c r="T216" s="574">
        <f>1/4</f>
        <v>0.25</v>
      </c>
      <c r="V216" s="268" t="b">
        <v>0</v>
      </c>
      <c r="W216" s="292">
        <f t="shared" si="16"/>
        <v>0</v>
      </c>
    </row>
    <row r="217" spans="1:26" ht="41.25" customHeight="1" thickTop="1" thickBot="1" x14ac:dyDescent="0.3">
      <c r="A217" s="171" t="s">
        <v>123</v>
      </c>
      <c r="B217" s="306"/>
      <c r="C217" s="116"/>
      <c r="D217" s="101" t="s">
        <v>125</v>
      </c>
      <c r="E217" s="101" t="s">
        <v>126</v>
      </c>
      <c r="F217" s="101" t="s">
        <v>127</v>
      </c>
      <c r="G217" s="173"/>
      <c r="H217" s="311" t="s">
        <v>250</v>
      </c>
      <c r="I217" s="169" t="s">
        <v>265</v>
      </c>
      <c r="J217" s="783" t="s">
        <v>266</v>
      </c>
      <c r="K217" s="862"/>
      <c r="L217" s="862"/>
      <c r="M217" s="862"/>
      <c r="N217" s="862"/>
      <c r="O217" s="862"/>
      <c r="P217" s="862"/>
      <c r="Q217" s="862"/>
      <c r="R217" s="304"/>
      <c r="S217" s="312"/>
      <c r="T217" s="574">
        <f>1/4</f>
        <v>0.25</v>
      </c>
      <c r="V217" s="268" t="b">
        <v>0</v>
      </c>
      <c r="W217" s="292">
        <f t="shared" si="16"/>
        <v>0</v>
      </c>
    </row>
    <row r="218" spans="1:26" ht="22.5" customHeight="1" thickTop="1" x14ac:dyDescent="0.25"/>
    <row r="219" spans="1:26" ht="22.5" customHeight="1" thickBot="1" x14ac:dyDescent="0.3">
      <c r="H219" s="821" t="s">
        <v>117</v>
      </c>
      <c r="I219" s="822"/>
      <c r="J219" s="685" t="s">
        <v>509</v>
      </c>
      <c r="K219" s="686"/>
      <c r="L219" s="686"/>
      <c r="M219" s="686"/>
      <c r="N219" s="686"/>
      <c r="O219" s="686"/>
      <c r="P219" s="686"/>
      <c r="Q219" s="686"/>
      <c r="R219" s="686"/>
      <c r="S219" s="687"/>
      <c r="V219" s="421" t="s">
        <v>945</v>
      </c>
      <c r="W219" s="422">
        <f>(U225+U228)/2</f>
        <v>0.99999999999999989</v>
      </c>
    </row>
    <row r="220" spans="1:26" ht="7.5" customHeight="1" thickTop="1" x14ac:dyDescent="0.25">
      <c r="H220" s="314"/>
      <c r="I220" s="306"/>
      <c r="J220" s="314"/>
      <c r="K220" s="314"/>
      <c r="L220" s="314"/>
      <c r="M220" s="314"/>
      <c r="N220" s="314"/>
      <c r="O220" s="314"/>
      <c r="P220" s="314"/>
      <c r="Q220" s="314"/>
      <c r="R220" s="316"/>
      <c r="S220" s="314"/>
    </row>
    <row r="221" spans="1:26" ht="94.5" customHeight="1" thickBot="1" x14ac:dyDescent="0.3">
      <c r="H221" s="823" t="s">
        <v>510</v>
      </c>
      <c r="I221" s="823"/>
      <c r="J221" s="823"/>
      <c r="K221" s="823"/>
      <c r="L221" s="823"/>
      <c r="M221" s="823"/>
      <c r="N221" s="823"/>
      <c r="O221" s="823"/>
      <c r="P221" s="823"/>
      <c r="Q221" s="823"/>
      <c r="R221" s="823"/>
      <c r="S221" s="824"/>
    </row>
    <row r="222" spans="1:26" ht="7.5" customHeight="1" thickTop="1" x14ac:dyDescent="0.25"/>
    <row r="223" spans="1:26" ht="48.75" customHeight="1" thickBot="1" x14ac:dyDescent="0.3">
      <c r="H223" s="281" t="s">
        <v>120</v>
      </c>
      <c r="I223" s="297" t="s">
        <v>946</v>
      </c>
      <c r="J223" s="282" t="s">
        <v>121</v>
      </c>
      <c r="K223" s="283"/>
      <c r="L223" s="283"/>
      <c r="M223" s="283"/>
      <c r="N223" s="283"/>
      <c r="O223" s="283"/>
      <c r="P223" s="283"/>
      <c r="Q223" s="283"/>
      <c r="R223" s="177"/>
      <c r="S223" s="281" t="s">
        <v>122</v>
      </c>
      <c r="V223" s="284" t="s">
        <v>825</v>
      </c>
      <c r="W223" s="285" t="s">
        <v>826</v>
      </c>
      <c r="X223" s="285" t="s">
        <v>827</v>
      </c>
      <c r="Y223" s="309" t="s">
        <v>844</v>
      </c>
      <c r="Z223" s="310" t="s">
        <v>863</v>
      </c>
    </row>
    <row r="224" spans="1:26" ht="48.75" customHeight="1" thickTop="1" thickBot="1" x14ac:dyDescent="0.3">
      <c r="A224" s="171" t="s">
        <v>425</v>
      </c>
      <c r="B224" s="306"/>
      <c r="C224" s="313"/>
      <c r="D224" s="317"/>
      <c r="E224" s="313"/>
      <c r="F224" s="313"/>
      <c r="G224" s="173"/>
      <c r="H224" s="311" t="s">
        <v>131</v>
      </c>
      <c r="I224" s="168" t="s">
        <v>511</v>
      </c>
      <c r="J224" s="706" t="s">
        <v>512</v>
      </c>
      <c r="K224" s="807"/>
      <c r="L224" s="807"/>
      <c r="M224" s="807"/>
      <c r="N224" s="807"/>
      <c r="O224" s="807"/>
      <c r="P224" s="807"/>
      <c r="Q224" s="807"/>
      <c r="R224" s="175"/>
      <c r="S224" s="295"/>
      <c r="V224" s="472" t="b">
        <f>IF(AND(V225=TRUE),TRUE,FALSE)</f>
        <v>0</v>
      </c>
      <c r="W224" s="292"/>
      <c r="Y224" s="308">
        <f>SUM(W225:W226)</f>
        <v>0</v>
      </c>
      <c r="Z224" s="269">
        <f>Y224/1</f>
        <v>0</v>
      </c>
    </row>
    <row r="225" spans="1:26" ht="48.75" customHeight="1" thickTop="1" thickBot="1" x14ac:dyDescent="0.3">
      <c r="A225" s="171" t="s">
        <v>425</v>
      </c>
      <c r="B225" s="306"/>
      <c r="C225" s="116"/>
      <c r="D225" s="101" t="s">
        <v>125</v>
      </c>
      <c r="E225" s="101" t="s">
        <v>126</v>
      </c>
      <c r="F225" s="101" t="s">
        <v>127</v>
      </c>
      <c r="G225" s="173"/>
      <c r="H225" s="311" t="s">
        <v>131</v>
      </c>
      <c r="I225" s="169" t="s">
        <v>513</v>
      </c>
      <c r="J225" s="783" t="s">
        <v>1011</v>
      </c>
      <c r="K225" s="854"/>
      <c r="L225" s="854"/>
      <c r="M225" s="854"/>
      <c r="N225" s="854"/>
      <c r="O225" s="854"/>
      <c r="P225" s="854"/>
      <c r="Q225" s="854"/>
      <c r="R225" s="304"/>
      <c r="S225" s="312"/>
      <c r="T225" s="574">
        <v>0.5</v>
      </c>
      <c r="U225" s="589">
        <f>T225+T226</f>
        <v>1</v>
      </c>
      <c r="V225" s="268" t="b">
        <v>0</v>
      </c>
      <c r="W225" s="292">
        <f>IF(V225=TRUE,$X$225,0)</f>
        <v>0</v>
      </c>
      <c r="X225" s="268">
        <v>0.5</v>
      </c>
    </row>
    <row r="226" spans="1:26" ht="58.5" customHeight="1" thickTop="1" thickBot="1" x14ac:dyDescent="0.3">
      <c r="A226" s="171" t="s">
        <v>425</v>
      </c>
      <c r="B226" s="306"/>
      <c r="C226" s="116"/>
      <c r="D226" s="101" t="s">
        <v>125</v>
      </c>
      <c r="E226" s="101" t="s">
        <v>126</v>
      </c>
      <c r="F226" s="101" t="s">
        <v>127</v>
      </c>
      <c r="G226" s="173"/>
      <c r="H226" s="311" t="s">
        <v>131</v>
      </c>
      <c r="I226" s="168" t="s">
        <v>514</v>
      </c>
      <c r="J226" s="979" t="s">
        <v>515</v>
      </c>
      <c r="K226" s="979"/>
      <c r="L226" s="979"/>
      <c r="M226" s="979"/>
      <c r="N226" s="979"/>
      <c r="O226" s="979"/>
      <c r="P226" s="979"/>
      <c r="Q226" s="979"/>
      <c r="R226" s="176"/>
      <c r="S226" s="312"/>
      <c r="T226" s="574">
        <v>0.5</v>
      </c>
      <c r="V226" s="268" t="b">
        <v>0</v>
      </c>
      <c r="W226" s="292">
        <f>IF(V226=TRUE,$X$225,0)</f>
        <v>0</v>
      </c>
    </row>
    <row r="227" spans="1:26" ht="48.75" customHeight="1" thickTop="1" thickBot="1" x14ac:dyDescent="0.3">
      <c r="A227" s="171" t="s">
        <v>425</v>
      </c>
      <c r="B227" s="306"/>
      <c r="C227" s="313"/>
      <c r="D227" s="313"/>
      <c r="E227" s="313"/>
      <c r="F227" s="313"/>
      <c r="G227" s="173"/>
      <c r="H227" s="311" t="s">
        <v>250</v>
      </c>
      <c r="I227" s="168" t="s">
        <v>516</v>
      </c>
      <c r="J227" s="706" t="s">
        <v>1010</v>
      </c>
      <c r="K227" s="807"/>
      <c r="L227" s="807"/>
      <c r="M227" s="807"/>
      <c r="N227" s="807"/>
      <c r="O227" s="807"/>
      <c r="P227" s="807"/>
      <c r="Q227" s="807"/>
      <c r="R227" s="175"/>
      <c r="S227" s="295"/>
      <c r="V227" s="472" t="b">
        <f>IF(AND(V228=TRUE,V229=TRUE,V230=TRUE,V231=TRUE,V232=TRUE,V233=TRUE),TRUE,FALSE)</f>
        <v>0</v>
      </c>
    </row>
    <row r="228" spans="1:26" ht="48.75" customHeight="1" thickTop="1" thickBot="1" x14ac:dyDescent="0.3">
      <c r="A228" s="171" t="s">
        <v>425</v>
      </c>
      <c r="B228" s="306"/>
      <c r="C228" s="116"/>
      <c r="D228" s="101" t="s">
        <v>125</v>
      </c>
      <c r="E228" s="101" t="s">
        <v>126</v>
      </c>
      <c r="F228" s="101" t="s">
        <v>127</v>
      </c>
      <c r="G228" s="173"/>
      <c r="H228" s="311" t="s">
        <v>250</v>
      </c>
      <c r="I228" s="169" t="s">
        <v>517</v>
      </c>
      <c r="J228" s="781" t="s">
        <v>518</v>
      </c>
      <c r="K228" s="860"/>
      <c r="L228" s="860"/>
      <c r="M228" s="860"/>
      <c r="N228" s="860"/>
      <c r="O228" s="860"/>
      <c r="P228" s="860"/>
      <c r="Q228" s="860"/>
      <c r="R228" s="177"/>
      <c r="S228" s="312"/>
      <c r="T228" s="574">
        <f>1/7</f>
        <v>0.14285714285714285</v>
      </c>
      <c r="U228" s="589">
        <f>T228+T229+T230+T231+T232+T233+T234</f>
        <v>0.99999999999999978</v>
      </c>
      <c r="V228" s="268" t="b">
        <v>0</v>
      </c>
      <c r="W228" s="292">
        <f t="shared" ref="W228:W234" si="17">IF(V228=TRUE,$X$228,0)</f>
        <v>0</v>
      </c>
      <c r="X228" s="268">
        <v>0.14285714285714285</v>
      </c>
      <c r="Y228" s="308">
        <f>SUM(W228:W234)</f>
        <v>0</v>
      </c>
      <c r="Z228" s="269">
        <f>Y228/1</f>
        <v>0</v>
      </c>
    </row>
    <row r="229" spans="1:26" ht="48.75" customHeight="1" thickTop="1" thickBot="1" x14ac:dyDescent="0.3">
      <c r="A229" s="171" t="s">
        <v>425</v>
      </c>
      <c r="B229" s="306"/>
      <c r="C229" s="116"/>
      <c r="D229" s="101" t="s">
        <v>125</v>
      </c>
      <c r="E229" s="101" t="s">
        <v>126</v>
      </c>
      <c r="F229" s="101" t="s">
        <v>127</v>
      </c>
      <c r="G229" s="173"/>
      <c r="H229" s="311" t="s">
        <v>250</v>
      </c>
      <c r="I229" s="169" t="s">
        <v>519</v>
      </c>
      <c r="J229" s="977" t="s">
        <v>1034</v>
      </c>
      <c r="K229" s="1015"/>
      <c r="L229" s="1015"/>
      <c r="M229" s="1015"/>
      <c r="N229" s="1015"/>
      <c r="O229" s="1015"/>
      <c r="P229" s="1015"/>
      <c r="Q229" s="1015"/>
      <c r="R229" s="177"/>
      <c r="S229" s="312"/>
      <c r="T229" s="574">
        <f t="shared" ref="T229:T234" si="18">1/7</f>
        <v>0.14285714285714285</v>
      </c>
      <c r="V229" s="268" t="b">
        <v>0</v>
      </c>
      <c r="W229" s="292">
        <f t="shared" si="17"/>
        <v>0</v>
      </c>
    </row>
    <row r="230" spans="1:26" ht="48.75" customHeight="1" thickTop="1" thickBot="1" x14ac:dyDescent="0.3">
      <c r="A230" s="171" t="s">
        <v>425</v>
      </c>
      <c r="B230" s="306"/>
      <c r="C230" s="116"/>
      <c r="D230" s="101" t="s">
        <v>125</v>
      </c>
      <c r="E230" s="101" t="s">
        <v>126</v>
      </c>
      <c r="F230" s="101" t="s">
        <v>127</v>
      </c>
      <c r="G230" s="173"/>
      <c r="H230" s="311" t="s">
        <v>250</v>
      </c>
      <c r="I230" s="169" t="s">
        <v>520</v>
      </c>
      <c r="J230" s="781" t="s">
        <v>1035</v>
      </c>
      <c r="K230" s="860"/>
      <c r="L230" s="860"/>
      <c r="M230" s="860"/>
      <c r="N230" s="860"/>
      <c r="O230" s="860"/>
      <c r="P230" s="860"/>
      <c r="Q230" s="860"/>
      <c r="R230" s="177"/>
      <c r="S230" s="312"/>
      <c r="T230" s="574">
        <f t="shared" si="18"/>
        <v>0.14285714285714285</v>
      </c>
      <c r="V230" s="268" t="b">
        <v>0</v>
      </c>
      <c r="W230" s="292">
        <f t="shared" si="17"/>
        <v>0</v>
      </c>
    </row>
    <row r="231" spans="1:26" ht="48.75" customHeight="1" thickTop="1" thickBot="1" x14ac:dyDescent="0.3">
      <c r="A231" s="171" t="s">
        <v>425</v>
      </c>
      <c r="B231" s="306"/>
      <c r="C231" s="116"/>
      <c r="D231" s="101" t="s">
        <v>125</v>
      </c>
      <c r="E231" s="101" t="s">
        <v>126</v>
      </c>
      <c r="F231" s="101" t="s">
        <v>127</v>
      </c>
      <c r="G231" s="173"/>
      <c r="H231" s="311" t="s">
        <v>250</v>
      </c>
      <c r="I231" s="169" t="s">
        <v>521</v>
      </c>
      <c r="J231" s="781" t="s">
        <v>1029</v>
      </c>
      <c r="K231" s="785"/>
      <c r="L231" s="785"/>
      <c r="M231" s="785"/>
      <c r="N231" s="785"/>
      <c r="O231" s="785"/>
      <c r="P231" s="785"/>
      <c r="Q231" s="785"/>
      <c r="R231" s="177"/>
      <c r="S231" s="312"/>
      <c r="T231" s="574">
        <f t="shared" si="18"/>
        <v>0.14285714285714285</v>
      </c>
      <c r="V231" s="268" t="b">
        <v>0</v>
      </c>
      <c r="W231" s="292">
        <f t="shared" si="17"/>
        <v>0</v>
      </c>
    </row>
    <row r="232" spans="1:26" ht="48.75" customHeight="1" thickTop="1" thickBot="1" x14ac:dyDescent="0.3">
      <c r="A232" s="171" t="s">
        <v>425</v>
      </c>
      <c r="B232" s="306"/>
      <c r="C232" s="116"/>
      <c r="D232" s="101" t="s">
        <v>125</v>
      </c>
      <c r="E232" s="101" t="s">
        <v>126</v>
      </c>
      <c r="F232" s="101" t="s">
        <v>127</v>
      </c>
      <c r="G232" s="173"/>
      <c r="H232" s="311" t="s">
        <v>250</v>
      </c>
      <c r="I232" s="169" t="s">
        <v>522</v>
      </c>
      <c r="J232" s="977" t="s">
        <v>523</v>
      </c>
      <c r="K232" s="1015"/>
      <c r="L232" s="1015"/>
      <c r="M232" s="1015"/>
      <c r="N232" s="1015"/>
      <c r="O232" s="1015"/>
      <c r="P232" s="1015"/>
      <c r="Q232" s="1015"/>
      <c r="R232" s="177"/>
      <c r="S232" s="312"/>
      <c r="T232" s="574">
        <f t="shared" si="18"/>
        <v>0.14285714285714285</v>
      </c>
      <c r="V232" s="268" t="b">
        <v>0</v>
      </c>
      <c r="W232" s="292">
        <f t="shared" si="17"/>
        <v>0</v>
      </c>
    </row>
    <row r="233" spans="1:26" ht="48.75" customHeight="1" thickTop="1" thickBot="1" x14ac:dyDescent="0.3">
      <c r="A233" s="171" t="s">
        <v>425</v>
      </c>
      <c r="B233" s="306"/>
      <c r="C233" s="116"/>
      <c r="D233" s="101" t="s">
        <v>125</v>
      </c>
      <c r="E233" s="101" t="s">
        <v>126</v>
      </c>
      <c r="F233" s="101" t="s">
        <v>127</v>
      </c>
      <c r="G233" s="173"/>
      <c r="H233" s="311" t="s">
        <v>250</v>
      </c>
      <c r="I233" s="169" t="s">
        <v>524</v>
      </c>
      <c r="J233" s="977" t="s">
        <v>1030</v>
      </c>
      <c r="K233" s="1015"/>
      <c r="L233" s="1015"/>
      <c r="M233" s="1015"/>
      <c r="N233" s="1015"/>
      <c r="O233" s="1015"/>
      <c r="P233" s="1015"/>
      <c r="Q233" s="1015"/>
      <c r="R233" s="177"/>
      <c r="S233" s="312"/>
      <c r="T233" s="574">
        <f t="shared" si="18"/>
        <v>0.14285714285714285</v>
      </c>
      <c r="V233" s="268" t="b">
        <v>0</v>
      </c>
      <c r="W233" s="292">
        <f t="shared" si="17"/>
        <v>0</v>
      </c>
    </row>
    <row r="234" spans="1:26" ht="57" customHeight="1" thickTop="1" thickBot="1" x14ac:dyDescent="0.3">
      <c r="A234" s="171" t="s">
        <v>425</v>
      </c>
      <c r="B234" s="306"/>
      <c r="C234" s="116"/>
      <c r="D234" s="116"/>
      <c r="E234" s="101" t="s">
        <v>126</v>
      </c>
      <c r="F234" s="101" t="s">
        <v>127</v>
      </c>
      <c r="G234" s="173"/>
      <c r="H234" s="311" t="s">
        <v>250</v>
      </c>
      <c r="I234" s="294" t="s">
        <v>600</v>
      </c>
      <c r="J234" s="711" t="s">
        <v>601</v>
      </c>
      <c r="K234" s="711"/>
      <c r="L234" s="711"/>
      <c r="M234" s="711"/>
      <c r="N234" s="711"/>
      <c r="O234" s="711"/>
      <c r="P234" s="711"/>
      <c r="Q234" s="711"/>
      <c r="R234" s="176"/>
      <c r="S234" s="312"/>
      <c r="T234" s="574">
        <f t="shared" si="18"/>
        <v>0.14285714285714285</v>
      </c>
      <c r="V234" s="268" t="b">
        <v>0</v>
      </c>
      <c r="W234" s="292">
        <f t="shared" si="17"/>
        <v>0</v>
      </c>
    </row>
    <row r="235" spans="1:26" ht="22.5" customHeight="1" thickTop="1" x14ac:dyDescent="0.25"/>
    <row r="236" spans="1:26" ht="22.5" customHeight="1" x14ac:dyDescent="0.25">
      <c r="A236" s="254"/>
      <c r="B236" s="254"/>
      <c r="C236" s="263"/>
      <c r="D236" s="263"/>
      <c r="E236" s="263"/>
      <c r="F236" s="264"/>
      <c r="G236" s="173"/>
      <c r="H236" s="173"/>
      <c r="I236" s="393"/>
      <c r="J236" s="173"/>
      <c r="K236" s="173"/>
      <c r="L236" s="173"/>
      <c r="M236" s="173"/>
      <c r="N236" s="173"/>
      <c r="O236" s="173"/>
      <c r="P236" s="173"/>
      <c r="Q236" s="173"/>
      <c r="R236" s="173"/>
      <c r="S236" s="173"/>
    </row>
    <row r="237" spans="1:26" ht="30" customHeight="1" thickBot="1" x14ac:dyDescent="0.3">
      <c r="A237" s="306"/>
      <c r="B237" s="306"/>
      <c r="C237" s="313"/>
      <c r="D237" s="313"/>
      <c r="E237" s="313"/>
      <c r="F237" s="313"/>
      <c r="G237" s="173"/>
      <c r="H237" s="863" t="s">
        <v>195</v>
      </c>
      <c r="I237" s="863"/>
      <c r="J237" s="863"/>
      <c r="K237" s="863"/>
      <c r="L237" s="863"/>
      <c r="M237" s="863"/>
      <c r="N237" s="863"/>
      <c r="O237" s="863"/>
      <c r="P237" s="863"/>
      <c r="Q237" s="863"/>
      <c r="R237" s="863"/>
      <c r="S237" s="864"/>
    </row>
    <row r="238" spans="1:26" ht="7.5" customHeight="1" thickTop="1" x14ac:dyDescent="0.25">
      <c r="A238" s="306"/>
      <c r="B238" s="306"/>
      <c r="C238" s="313"/>
      <c r="D238" s="313"/>
      <c r="E238" s="313"/>
      <c r="F238" s="313"/>
      <c r="G238" s="173"/>
      <c r="H238" s="314"/>
      <c r="I238" s="306"/>
      <c r="J238" s="314"/>
      <c r="K238" s="314"/>
      <c r="L238" s="314"/>
      <c r="M238" s="314"/>
      <c r="N238" s="314"/>
      <c r="O238" s="314"/>
      <c r="P238" s="314"/>
      <c r="Q238" s="314"/>
      <c r="R238" s="316"/>
      <c r="S238" s="314"/>
    </row>
    <row r="239" spans="1:26" ht="82.5" customHeight="1" thickBot="1" x14ac:dyDescent="0.3">
      <c r="A239" s="306"/>
      <c r="B239" s="306"/>
      <c r="C239" s="313"/>
      <c r="D239" s="313"/>
      <c r="E239" s="313"/>
      <c r="F239" s="313"/>
      <c r="G239" s="173"/>
      <c r="H239" s="819" t="s">
        <v>196</v>
      </c>
      <c r="I239" s="819"/>
      <c r="J239" s="819"/>
      <c r="K239" s="819"/>
      <c r="L239" s="819"/>
      <c r="M239" s="819"/>
      <c r="N239" s="819"/>
      <c r="O239" s="819"/>
      <c r="P239" s="819"/>
      <c r="Q239" s="819"/>
      <c r="R239" s="819"/>
      <c r="S239" s="820"/>
    </row>
    <row r="240" spans="1:26" ht="7.5" customHeight="1" thickTop="1" x14ac:dyDescent="0.25">
      <c r="A240" s="306"/>
      <c r="B240" s="306"/>
      <c r="C240" s="313"/>
      <c r="D240" s="313"/>
      <c r="E240" s="313"/>
      <c r="F240" s="313"/>
      <c r="G240" s="173"/>
      <c r="H240" s="320"/>
      <c r="I240" s="408"/>
      <c r="J240" s="320"/>
      <c r="K240" s="320"/>
      <c r="L240" s="320"/>
      <c r="M240" s="320"/>
      <c r="N240" s="320"/>
      <c r="O240" s="320"/>
      <c r="P240" s="320"/>
      <c r="Q240" s="320"/>
      <c r="R240" s="320"/>
      <c r="S240" s="320"/>
    </row>
    <row r="241" spans="1:26" ht="22.5" customHeight="1" thickBot="1" x14ac:dyDescent="0.3">
      <c r="A241" s="306"/>
      <c r="B241" s="306"/>
      <c r="C241" s="313"/>
      <c r="D241" s="313"/>
      <c r="E241" s="313"/>
      <c r="F241" s="313"/>
      <c r="G241" s="173"/>
      <c r="H241" s="821" t="s">
        <v>117</v>
      </c>
      <c r="I241" s="822"/>
      <c r="J241" s="685" t="s">
        <v>197</v>
      </c>
      <c r="K241" s="686"/>
      <c r="L241" s="686"/>
      <c r="M241" s="686"/>
      <c r="N241" s="686"/>
      <c r="O241" s="686"/>
      <c r="P241" s="686"/>
      <c r="Q241" s="686"/>
      <c r="R241" s="686"/>
      <c r="S241" s="687"/>
      <c r="V241" s="421" t="s">
        <v>945</v>
      </c>
      <c r="W241" s="422">
        <f>(U246+U248+U255+U252)/4</f>
        <v>1</v>
      </c>
    </row>
    <row r="242" spans="1:26" ht="7.5" customHeight="1" thickTop="1" x14ac:dyDescent="0.25">
      <c r="A242" s="306"/>
      <c r="B242" s="306"/>
      <c r="C242" s="313"/>
      <c r="D242" s="313"/>
      <c r="E242" s="313"/>
      <c r="F242" s="313"/>
      <c r="G242" s="173"/>
      <c r="H242" s="314"/>
      <c r="I242" s="306"/>
      <c r="J242" s="314"/>
      <c r="K242" s="314"/>
      <c r="L242" s="314"/>
      <c r="M242" s="314"/>
      <c r="N242" s="314"/>
      <c r="O242" s="314"/>
      <c r="P242" s="314"/>
      <c r="Q242" s="314"/>
      <c r="R242" s="316"/>
      <c r="S242" s="314"/>
    </row>
    <row r="243" spans="1:26" ht="88.5" customHeight="1" thickBot="1" x14ac:dyDescent="0.3">
      <c r="A243" s="306"/>
      <c r="B243" s="306"/>
      <c r="C243" s="313"/>
      <c r="D243" s="313"/>
      <c r="E243" s="313"/>
      <c r="F243" s="313"/>
      <c r="G243" s="173"/>
      <c r="H243" s="823" t="s">
        <v>198</v>
      </c>
      <c r="I243" s="823"/>
      <c r="J243" s="823"/>
      <c r="K243" s="823"/>
      <c r="L243" s="823"/>
      <c r="M243" s="823"/>
      <c r="N243" s="823"/>
      <c r="O243" s="823"/>
      <c r="P243" s="823"/>
      <c r="Q243" s="823"/>
      <c r="R243" s="823"/>
      <c r="S243" s="824"/>
    </row>
    <row r="244" spans="1:26" ht="7.5" customHeight="1" thickTop="1" x14ac:dyDescent="0.25">
      <c r="A244" s="306"/>
      <c r="B244" s="306"/>
      <c r="C244" s="313"/>
      <c r="D244" s="313"/>
      <c r="E244" s="313"/>
      <c r="F244" s="313"/>
      <c r="G244" s="173"/>
      <c r="H244" s="173"/>
      <c r="I244" s="400"/>
      <c r="J244" s="173"/>
      <c r="K244" s="173"/>
      <c r="L244" s="173"/>
      <c r="M244" s="173"/>
      <c r="N244" s="173"/>
      <c r="O244" s="173"/>
      <c r="P244" s="173"/>
      <c r="Q244" s="173"/>
      <c r="R244" s="173"/>
      <c r="S244" s="173"/>
    </row>
    <row r="245" spans="1:26" ht="41.25" customHeight="1" thickBot="1" x14ac:dyDescent="0.3">
      <c r="A245" s="306"/>
      <c r="B245" s="306"/>
      <c r="C245" s="313"/>
      <c r="D245" s="313"/>
      <c r="E245" s="313"/>
      <c r="F245" s="313"/>
      <c r="G245" s="173"/>
      <c r="H245" s="281" t="s">
        <v>120</v>
      </c>
      <c r="I245" s="297" t="s">
        <v>946</v>
      </c>
      <c r="J245" s="282" t="s">
        <v>121</v>
      </c>
      <c r="K245" s="283"/>
      <c r="L245" s="283"/>
      <c r="M245" s="283"/>
      <c r="N245" s="283"/>
      <c r="O245" s="283"/>
      <c r="P245" s="283"/>
      <c r="Q245" s="283"/>
      <c r="R245" s="177"/>
      <c r="S245" s="281" t="s">
        <v>122</v>
      </c>
      <c r="V245" s="284" t="s">
        <v>825</v>
      </c>
      <c r="W245" s="285" t="s">
        <v>826</v>
      </c>
      <c r="X245" s="285" t="s">
        <v>827</v>
      </c>
      <c r="Y245" s="309" t="s">
        <v>836</v>
      </c>
      <c r="Z245" s="310" t="s">
        <v>863</v>
      </c>
    </row>
    <row r="246" spans="1:26" ht="51" customHeight="1" thickTop="1" thickBot="1" x14ac:dyDescent="0.3">
      <c r="A246" s="171" t="s">
        <v>123</v>
      </c>
      <c r="B246" s="306"/>
      <c r="C246" s="101" t="s">
        <v>124</v>
      </c>
      <c r="D246" s="101" t="s">
        <v>125</v>
      </c>
      <c r="E246" s="101" t="s">
        <v>126</v>
      </c>
      <c r="F246" s="101" t="s">
        <v>127</v>
      </c>
      <c r="G246" s="173"/>
      <c r="H246" s="311" t="s">
        <v>128</v>
      </c>
      <c r="I246" s="168" t="s">
        <v>199</v>
      </c>
      <c r="J246" s="710" t="s">
        <v>200</v>
      </c>
      <c r="K246" s="800"/>
      <c r="L246" s="800"/>
      <c r="M246" s="800"/>
      <c r="N246" s="800"/>
      <c r="O246" s="800"/>
      <c r="P246" s="800"/>
      <c r="Q246" s="800"/>
      <c r="R246" s="290"/>
      <c r="S246" s="312"/>
      <c r="T246" s="574">
        <v>1</v>
      </c>
      <c r="U246" s="589">
        <f>T246</f>
        <v>1</v>
      </c>
      <c r="V246" s="268" t="b">
        <v>0</v>
      </c>
      <c r="W246" s="292">
        <f>IF(V246=TRUE,$X$246,0)</f>
        <v>0</v>
      </c>
      <c r="X246" s="268">
        <v>1</v>
      </c>
      <c r="Y246" s="308">
        <f>SUM(W246)</f>
        <v>0</v>
      </c>
      <c r="Z246" s="269">
        <f>Y246/1</f>
        <v>0</v>
      </c>
    </row>
    <row r="247" spans="1:26" ht="41.25" customHeight="1" thickTop="1" thickBot="1" x14ac:dyDescent="0.3">
      <c r="A247" s="171" t="s">
        <v>123</v>
      </c>
      <c r="B247" s="306"/>
      <c r="C247" s="313"/>
      <c r="D247" s="313"/>
      <c r="E247" s="313"/>
      <c r="F247" s="313"/>
      <c r="G247" s="173"/>
      <c r="H247" s="311" t="s">
        <v>131</v>
      </c>
      <c r="I247" s="294" t="s">
        <v>201</v>
      </c>
      <c r="J247" s="706" t="s">
        <v>202</v>
      </c>
      <c r="K247" s="807"/>
      <c r="L247" s="807"/>
      <c r="M247" s="807"/>
      <c r="N247" s="807"/>
      <c r="O247" s="807"/>
      <c r="P247" s="807"/>
      <c r="Q247" s="807"/>
      <c r="R247" s="175"/>
      <c r="S247" s="295"/>
      <c r="V247" s="268" t="b">
        <f>V248</f>
        <v>0</v>
      </c>
    </row>
    <row r="248" spans="1:26" ht="41.25" customHeight="1" thickTop="1" thickBot="1" x14ac:dyDescent="0.3">
      <c r="A248" s="171" t="s">
        <v>123</v>
      </c>
      <c r="B248" s="306"/>
      <c r="C248" s="101" t="s">
        <v>124</v>
      </c>
      <c r="D248" s="101" t="s">
        <v>125</v>
      </c>
      <c r="E248" s="101" t="s">
        <v>126</v>
      </c>
      <c r="F248" s="101" t="s">
        <v>127</v>
      </c>
      <c r="G248" s="173"/>
      <c r="H248" s="311" t="s">
        <v>131</v>
      </c>
      <c r="I248" s="398" t="s">
        <v>203</v>
      </c>
      <c r="J248" s="857" t="s">
        <v>204</v>
      </c>
      <c r="K248" s="858"/>
      <c r="L248" s="858"/>
      <c r="M248" s="858"/>
      <c r="N248" s="858"/>
      <c r="O248" s="858"/>
      <c r="P248" s="858"/>
      <c r="Q248" s="858"/>
      <c r="R248" s="304"/>
      <c r="S248" s="312"/>
      <c r="T248" s="574">
        <v>0.5</v>
      </c>
      <c r="U248" s="589">
        <f>T248+T250</f>
        <v>1</v>
      </c>
      <c r="V248" s="268" t="b">
        <v>0</v>
      </c>
      <c r="W248" s="292">
        <f>IF(V248=TRUE,$X$248,0)</f>
        <v>0</v>
      </c>
      <c r="X248" s="268">
        <v>0.5</v>
      </c>
      <c r="Y248" s="308">
        <f>SUM(W248:W250)</f>
        <v>0</v>
      </c>
      <c r="Z248" s="269">
        <f>Y248/1</f>
        <v>0</v>
      </c>
    </row>
    <row r="249" spans="1:26" ht="41.25" customHeight="1" thickTop="1" thickBot="1" x14ac:dyDescent="0.3">
      <c r="A249" s="171" t="s">
        <v>347</v>
      </c>
      <c r="B249" s="306"/>
      <c r="C249" s="313"/>
      <c r="D249" s="313"/>
      <c r="E249" s="313"/>
      <c r="F249" s="313"/>
      <c r="G249" s="173"/>
      <c r="H249" s="311" t="s">
        <v>131</v>
      </c>
      <c r="I249" s="294" t="s">
        <v>372</v>
      </c>
      <c r="J249" s="706" t="s">
        <v>373</v>
      </c>
      <c r="K249" s="806"/>
      <c r="L249" s="806"/>
      <c r="M249" s="806"/>
      <c r="N249" s="806"/>
      <c r="O249" s="806"/>
      <c r="P249" s="806"/>
      <c r="Q249" s="806"/>
      <c r="R249" s="175"/>
      <c r="S249" s="361"/>
      <c r="V249" s="268" t="b">
        <f>V250</f>
        <v>0</v>
      </c>
    </row>
    <row r="250" spans="1:26" ht="41.25" customHeight="1" thickTop="1" thickBot="1" x14ac:dyDescent="0.3">
      <c r="A250" s="171" t="s">
        <v>347</v>
      </c>
      <c r="B250" s="306"/>
      <c r="C250" s="101" t="s">
        <v>124</v>
      </c>
      <c r="D250" s="101" t="s">
        <v>125</v>
      </c>
      <c r="E250" s="101" t="s">
        <v>126</v>
      </c>
      <c r="F250" s="101" t="s">
        <v>127</v>
      </c>
      <c r="G250" s="173"/>
      <c r="H250" s="311" t="s">
        <v>131</v>
      </c>
      <c r="I250" s="398" t="s">
        <v>374</v>
      </c>
      <c r="J250" s="857" t="s">
        <v>375</v>
      </c>
      <c r="K250" s="858"/>
      <c r="L250" s="858"/>
      <c r="M250" s="858"/>
      <c r="N250" s="858"/>
      <c r="O250" s="858"/>
      <c r="P250" s="858"/>
      <c r="Q250" s="858"/>
      <c r="R250" s="304"/>
      <c r="S250" s="312"/>
      <c r="T250" s="574">
        <v>0.5</v>
      </c>
      <c r="V250" s="268" t="b">
        <v>0</v>
      </c>
      <c r="W250" s="292">
        <f>IF(V250=TRUE,$X$248,0)</f>
        <v>0</v>
      </c>
    </row>
    <row r="251" spans="1:26" ht="41.25" customHeight="1" thickTop="1" thickBot="1" x14ac:dyDescent="0.3">
      <c r="A251" s="171" t="s">
        <v>123</v>
      </c>
      <c r="B251" s="306"/>
      <c r="C251" s="313"/>
      <c r="D251" s="313"/>
      <c r="E251" s="313"/>
      <c r="F251" s="313"/>
      <c r="G251" s="173"/>
      <c r="H251" s="311" t="s">
        <v>250</v>
      </c>
      <c r="I251" s="294" t="s">
        <v>267</v>
      </c>
      <c r="J251" s="859" t="s">
        <v>956</v>
      </c>
      <c r="K251" s="802"/>
      <c r="L251" s="802"/>
      <c r="M251" s="802"/>
      <c r="N251" s="802"/>
      <c r="O251" s="802"/>
      <c r="P251" s="802"/>
      <c r="Q251" s="802"/>
      <c r="R251" s="175"/>
      <c r="S251" s="295"/>
      <c r="V251" s="497" t="b">
        <f>IF(AND(V252=TRUE,V253=TRUE),TRUE,FALSE)</f>
        <v>0</v>
      </c>
    </row>
    <row r="252" spans="1:26" ht="64.5" customHeight="1" thickTop="1" thickBot="1" x14ac:dyDescent="0.3">
      <c r="A252" s="171" t="s">
        <v>123</v>
      </c>
      <c r="B252" s="306"/>
      <c r="C252" s="116"/>
      <c r="D252" s="101" t="s">
        <v>125</v>
      </c>
      <c r="E252" s="101" t="s">
        <v>126</v>
      </c>
      <c r="F252" s="101" t="s">
        <v>127</v>
      </c>
      <c r="G252" s="173"/>
      <c r="H252" s="311" t="s">
        <v>250</v>
      </c>
      <c r="I252" s="398" t="s">
        <v>268</v>
      </c>
      <c r="J252" s="781" t="s">
        <v>269</v>
      </c>
      <c r="K252" s="860"/>
      <c r="L252" s="860"/>
      <c r="M252" s="860"/>
      <c r="N252" s="860"/>
      <c r="O252" s="860"/>
      <c r="P252" s="860"/>
      <c r="Q252" s="860"/>
      <c r="R252" s="177"/>
      <c r="S252" s="312"/>
      <c r="T252" s="574">
        <v>0.5</v>
      </c>
      <c r="U252" s="589">
        <f>T252+T253</f>
        <v>1</v>
      </c>
      <c r="V252" s="268" t="b">
        <v>0</v>
      </c>
      <c r="W252" s="292">
        <f>IF(V252=TRUE,$X$248,0)</f>
        <v>0</v>
      </c>
      <c r="Y252" s="308">
        <f>SUM(W252:W254)</f>
        <v>0</v>
      </c>
      <c r="Z252" s="269">
        <f>Y252/1</f>
        <v>0</v>
      </c>
    </row>
    <row r="253" spans="1:26" ht="41.25" customHeight="1" thickTop="1" thickBot="1" x14ac:dyDescent="0.3">
      <c r="A253" s="171" t="s">
        <v>123</v>
      </c>
      <c r="B253" s="306"/>
      <c r="C253" s="116"/>
      <c r="D253" s="101" t="s">
        <v>125</v>
      </c>
      <c r="E253" s="101" t="s">
        <v>126</v>
      </c>
      <c r="F253" s="101" t="s">
        <v>127</v>
      </c>
      <c r="G253" s="173"/>
      <c r="H253" s="311" t="s">
        <v>250</v>
      </c>
      <c r="I253" s="398" t="s">
        <v>270</v>
      </c>
      <c r="J253" s="783" t="s">
        <v>271</v>
      </c>
      <c r="K253" s="854"/>
      <c r="L253" s="854"/>
      <c r="M253" s="854"/>
      <c r="N253" s="854"/>
      <c r="O253" s="854"/>
      <c r="P253" s="854"/>
      <c r="Q253" s="854"/>
      <c r="R253" s="304"/>
      <c r="S253" s="312"/>
      <c r="T253" s="574">
        <v>0.5</v>
      </c>
      <c r="V253" s="268" t="b">
        <v>0</v>
      </c>
      <c r="W253" s="292">
        <f>IF(V253=TRUE,$X$248,0)</f>
        <v>0</v>
      </c>
    </row>
    <row r="254" spans="1:26" ht="41.25" customHeight="1" thickTop="1" thickBot="1" x14ac:dyDescent="0.3">
      <c r="A254" s="171" t="s">
        <v>425</v>
      </c>
      <c r="B254" s="306"/>
      <c r="C254" s="313"/>
      <c r="D254" s="317"/>
      <c r="E254" s="313"/>
      <c r="F254" s="313"/>
      <c r="G254" s="173"/>
      <c r="H254" s="311" t="s">
        <v>160</v>
      </c>
      <c r="I254" s="294" t="s">
        <v>526</v>
      </c>
      <c r="J254" s="706" t="s">
        <v>1009</v>
      </c>
      <c r="K254" s="807"/>
      <c r="L254" s="807"/>
      <c r="M254" s="807"/>
      <c r="N254" s="807"/>
      <c r="O254" s="807"/>
      <c r="P254" s="807"/>
      <c r="Q254" s="807"/>
      <c r="R254" s="175"/>
      <c r="S254" s="295"/>
      <c r="V254" s="472" t="b">
        <f>IF(AND(V255=TRUE,V256=TRUE,V257=TRUE,V258=TRUE,V259=TRUE,V260=TRUE,V261=TRUE),TRUE,FALSE)</f>
        <v>0</v>
      </c>
    </row>
    <row r="255" spans="1:26" ht="48.75" customHeight="1" thickTop="1" thickBot="1" x14ac:dyDescent="0.3">
      <c r="A255" s="171" t="s">
        <v>111</v>
      </c>
      <c r="B255" s="306"/>
      <c r="C255" s="116"/>
      <c r="D255" s="101" t="s">
        <v>125</v>
      </c>
      <c r="E255" s="101" t="s">
        <v>126</v>
      </c>
      <c r="F255" s="101" t="s">
        <v>127</v>
      </c>
      <c r="G255" s="173"/>
      <c r="H255" s="311" t="s">
        <v>160</v>
      </c>
      <c r="I255" s="398" t="s">
        <v>660</v>
      </c>
      <c r="J255" s="977" t="s">
        <v>661</v>
      </c>
      <c r="K255" s="1015"/>
      <c r="L255" s="1015"/>
      <c r="M255" s="1015"/>
      <c r="N255" s="1015"/>
      <c r="O255" s="1015"/>
      <c r="P255" s="1015"/>
      <c r="Q255" s="1015"/>
      <c r="R255" s="303"/>
      <c r="S255" s="312"/>
      <c r="T255" s="574">
        <f>1/10</f>
        <v>0.1</v>
      </c>
      <c r="U255" s="589">
        <f>T255+T256+T257+T258+T259+T260+T261+T263+T264+T265</f>
        <v>0.99999999999999989</v>
      </c>
      <c r="V255" s="268" t="b">
        <v>0</v>
      </c>
      <c r="W255" s="292">
        <f>IF(V255=TRUE,$X$255,0)</f>
        <v>0</v>
      </c>
      <c r="X255" s="268">
        <v>0.1</v>
      </c>
      <c r="Y255" s="308">
        <f>SUM(W255:W265)</f>
        <v>0</v>
      </c>
      <c r="Z255" s="269">
        <f>Y255/1</f>
        <v>0</v>
      </c>
    </row>
    <row r="256" spans="1:26" ht="41.25" customHeight="1" thickTop="1" thickBot="1" x14ac:dyDescent="0.3">
      <c r="A256" s="171" t="s">
        <v>111</v>
      </c>
      <c r="B256" s="306"/>
      <c r="C256" s="116"/>
      <c r="D256" s="101" t="s">
        <v>125</v>
      </c>
      <c r="E256" s="101" t="s">
        <v>126</v>
      </c>
      <c r="F256" s="101" t="s">
        <v>127</v>
      </c>
      <c r="G256" s="173"/>
      <c r="H256" s="311" t="s">
        <v>160</v>
      </c>
      <c r="I256" s="398" t="s">
        <v>662</v>
      </c>
      <c r="J256" s="781" t="s">
        <v>663</v>
      </c>
      <c r="K256" s="860"/>
      <c r="L256" s="860"/>
      <c r="M256" s="860"/>
      <c r="N256" s="860"/>
      <c r="O256" s="860"/>
      <c r="P256" s="860"/>
      <c r="Q256" s="860"/>
      <c r="R256" s="303"/>
      <c r="S256" s="312"/>
      <c r="T256" s="574">
        <f t="shared" ref="T256:T265" si="19">1/10</f>
        <v>0.1</v>
      </c>
      <c r="V256" s="268" t="b">
        <v>0</v>
      </c>
      <c r="W256" s="292">
        <f t="shared" ref="W256:W265" si="20">IF(V256=TRUE,$X$255,0)</f>
        <v>0</v>
      </c>
    </row>
    <row r="257" spans="1:26" ht="41.25" customHeight="1" thickTop="1" thickBot="1" x14ac:dyDescent="0.3">
      <c r="A257" s="171" t="s">
        <v>425</v>
      </c>
      <c r="B257" s="306"/>
      <c r="C257" s="116"/>
      <c r="D257" s="101" t="s">
        <v>125</v>
      </c>
      <c r="E257" s="101" t="s">
        <v>126</v>
      </c>
      <c r="F257" s="101" t="s">
        <v>127</v>
      </c>
      <c r="G257" s="173"/>
      <c r="H257" s="311" t="s">
        <v>160</v>
      </c>
      <c r="I257" s="398" t="s">
        <v>527</v>
      </c>
      <c r="J257" s="781" t="s">
        <v>528</v>
      </c>
      <c r="K257" s="860"/>
      <c r="L257" s="860"/>
      <c r="M257" s="860"/>
      <c r="N257" s="860"/>
      <c r="O257" s="860"/>
      <c r="P257" s="860"/>
      <c r="Q257" s="860"/>
      <c r="R257" s="303"/>
      <c r="S257" s="312"/>
      <c r="T257" s="574">
        <f t="shared" si="19"/>
        <v>0.1</v>
      </c>
      <c r="V257" s="268" t="b">
        <v>0</v>
      </c>
      <c r="W257" s="292">
        <f t="shared" si="20"/>
        <v>0</v>
      </c>
    </row>
    <row r="258" spans="1:26" ht="41.25" customHeight="1" thickTop="1" thickBot="1" x14ac:dyDescent="0.3">
      <c r="A258" s="171" t="s">
        <v>111</v>
      </c>
      <c r="B258" s="306"/>
      <c r="C258" s="116"/>
      <c r="D258" s="101" t="s">
        <v>125</v>
      </c>
      <c r="E258" s="101" t="s">
        <v>126</v>
      </c>
      <c r="F258" s="101" t="s">
        <v>127</v>
      </c>
      <c r="G258" s="173"/>
      <c r="H258" s="311" t="s">
        <v>160</v>
      </c>
      <c r="I258" s="398" t="s">
        <v>664</v>
      </c>
      <c r="J258" s="781" t="s">
        <v>665</v>
      </c>
      <c r="K258" s="785"/>
      <c r="L258" s="785"/>
      <c r="M258" s="785"/>
      <c r="N258" s="785"/>
      <c r="O258" s="785"/>
      <c r="P258" s="785"/>
      <c r="Q258" s="785"/>
      <c r="R258" s="303"/>
      <c r="S258" s="312"/>
      <c r="T258" s="574">
        <f t="shared" si="19"/>
        <v>0.1</v>
      </c>
      <c r="V258" s="268" t="b">
        <v>0</v>
      </c>
      <c r="W258" s="292">
        <f t="shared" si="20"/>
        <v>0</v>
      </c>
    </row>
    <row r="259" spans="1:26" ht="41.25" customHeight="1" thickTop="1" thickBot="1" x14ac:dyDescent="0.3">
      <c r="A259" s="171" t="s">
        <v>111</v>
      </c>
      <c r="B259" s="306"/>
      <c r="C259" s="116"/>
      <c r="D259" s="101" t="s">
        <v>125</v>
      </c>
      <c r="E259" s="101" t="s">
        <v>126</v>
      </c>
      <c r="F259" s="101" t="s">
        <v>127</v>
      </c>
      <c r="G259" s="173"/>
      <c r="H259" s="311" t="s">
        <v>160</v>
      </c>
      <c r="I259" s="398" t="s">
        <v>666</v>
      </c>
      <c r="J259" s="781" t="s">
        <v>667</v>
      </c>
      <c r="K259" s="860"/>
      <c r="L259" s="860"/>
      <c r="M259" s="860"/>
      <c r="N259" s="860"/>
      <c r="O259" s="860"/>
      <c r="P259" s="860"/>
      <c r="Q259" s="860"/>
      <c r="R259" s="303"/>
      <c r="S259" s="312"/>
      <c r="T259" s="574">
        <f t="shared" si="19"/>
        <v>0.1</v>
      </c>
      <c r="V259" s="268" t="b">
        <v>0</v>
      </c>
      <c r="W259" s="292">
        <f t="shared" si="20"/>
        <v>0</v>
      </c>
    </row>
    <row r="260" spans="1:26" ht="51" customHeight="1" thickTop="1" thickBot="1" x14ac:dyDescent="0.3">
      <c r="A260" s="171" t="s">
        <v>111</v>
      </c>
      <c r="B260" s="306"/>
      <c r="C260" s="116"/>
      <c r="D260" s="101" t="s">
        <v>125</v>
      </c>
      <c r="E260" s="101" t="s">
        <v>126</v>
      </c>
      <c r="F260" s="101" t="s">
        <v>127</v>
      </c>
      <c r="G260" s="173"/>
      <c r="H260" s="311" t="s">
        <v>160</v>
      </c>
      <c r="I260" s="398" t="s">
        <v>668</v>
      </c>
      <c r="J260" s="781" t="s">
        <v>669</v>
      </c>
      <c r="K260" s="860"/>
      <c r="L260" s="860"/>
      <c r="M260" s="860"/>
      <c r="N260" s="860"/>
      <c r="O260" s="860"/>
      <c r="P260" s="860"/>
      <c r="Q260" s="860"/>
      <c r="R260" s="303"/>
      <c r="S260" s="312"/>
      <c r="T260" s="574">
        <f t="shared" si="19"/>
        <v>0.1</v>
      </c>
      <c r="V260" s="268" t="b">
        <v>0</v>
      </c>
      <c r="W260" s="292">
        <f t="shared" si="20"/>
        <v>0</v>
      </c>
    </row>
    <row r="261" spans="1:26" ht="51.75" customHeight="1" thickTop="1" thickBot="1" x14ac:dyDescent="0.3">
      <c r="A261" s="171" t="s">
        <v>111</v>
      </c>
      <c r="B261" s="306"/>
      <c r="C261" s="116"/>
      <c r="D261" s="101" t="s">
        <v>125</v>
      </c>
      <c r="E261" s="101" t="s">
        <v>126</v>
      </c>
      <c r="F261" s="101" t="s">
        <v>127</v>
      </c>
      <c r="G261" s="173"/>
      <c r="H261" s="311" t="s">
        <v>160</v>
      </c>
      <c r="I261" s="398" t="s">
        <v>670</v>
      </c>
      <c r="J261" s="857" t="s">
        <v>671</v>
      </c>
      <c r="K261" s="858"/>
      <c r="L261" s="858"/>
      <c r="M261" s="858"/>
      <c r="N261" s="858"/>
      <c r="O261" s="858"/>
      <c r="P261" s="858"/>
      <c r="Q261" s="858"/>
      <c r="R261" s="304"/>
      <c r="S261" s="312"/>
      <c r="T261" s="574">
        <f t="shared" si="19"/>
        <v>0.1</v>
      </c>
      <c r="V261" s="268" t="b">
        <v>0</v>
      </c>
      <c r="W261" s="292">
        <f t="shared" si="20"/>
        <v>0</v>
      </c>
    </row>
    <row r="262" spans="1:26" ht="41.25" customHeight="1" thickTop="1" thickBot="1" x14ac:dyDescent="0.3">
      <c r="A262" s="171" t="s">
        <v>111</v>
      </c>
      <c r="B262" s="306"/>
      <c r="C262" s="313"/>
      <c r="D262" s="313"/>
      <c r="E262" s="313"/>
      <c r="F262" s="313"/>
      <c r="G262" s="173"/>
      <c r="H262" s="311" t="s">
        <v>160</v>
      </c>
      <c r="I262" s="423" t="s">
        <v>672</v>
      </c>
      <c r="J262" s="706" t="s">
        <v>589</v>
      </c>
      <c r="K262" s="807"/>
      <c r="L262" s="807"/>
      <c r="M262" s="807"/>
      <c r="N262" s="807"/>
      <c r="O262" s="807"/>
      <c r="P262" s="807"/>
      <c r="Q262" s="807"/>
      <c r="R262" s="175"/>
      <c r="S262" s="258"/>
      <c r="V262" s="497" t="b">
        <f>IF(AND(V263=TRUE,V264=TRUE, V265=TRUE),TRUE,FALSE)</f>
        <v>0</v>
      </c>
    </row>
    <row r="263" spans="1:26" ht="41.25" customHeight="1" thickTop="1" thickBot="1" x14ac:dyDescent="0.3">
      <c r="A263" s="171" t="s">
        <v>111</v>
      </c>
      <c r="B263" s="306"/>
      <c r="C263" s="116"/>
      <c r="D263" s="101" t="s">
        <v>125</v>
      </c>
      <c r="E263" s="101" t="s">
        <v>126</v>
      </c>
      <c r="F263" s="101" t="s">
        <v>127</v>
      </c>
      <c r="G263" s="173"/>
      <c r="H263" s="311" t="s">
        <v>160</v>
      </c>
      <c r="I263" s="398" t="s">
        <v>673</v>
      </c>
      <c r="J263" s="934" t="s">
        <v>674</v>
      </c>
      <c r="K263" s="805"/>
      <c r="L263" s="805"/>
      <c r="M263" s="805"/>
      <c r="N263" s="805"/>
      <c r="O263" s="805"/>
      <c r="P263" s="805"/>
      <c r="Q263" s="805"/>
      <c r="R263" s="177"/>
      <c r="S263" s="312"/>
      <c r="T263" s="574">
        <f t="shared" si="19"/>
        <v>0.1</v>
      </c>
      <c r="V263" s="268" t="b">
        <v>0</v>
      </c>
      <c r="W263" s="292">
        <f t="shared" si="20"/>
        <v>0</v>
      </c>
    </row>
    <row r="264" spans="1:26" ht="41.25" customHeight="1" thickTop="1" thickBot="1" x14ac:dyDescent="0.3">
      <c r="A264" s="171" t="s">
        <v>111</v>
      </c>
      <c r="B264" s="306"/>
      <c r="C264" s="116"/>
      <c r="D264" s="101" t="s">
        <v>125</v>
      </c>
      <c r="E264" s="101" t="s">
        <v>126</v>
      </c>
      <c r="F264" s="101" t="s">
        <v>127</v>
      </c>
      <c r="G264" s="173"/>
      <c r="H264" s="311" t="s">
        <v>160</v>
      </c>
      <c r="I264" s="398" t="s">
        <v>675</v>
      </c>
      <c r="J264" s="876" t="s">
        <v>676</v>
      </c>
      <c r="K264" s="877"/>
      <c r="L264" s="877"/>
      <c r="M264" s="877"/>
      <c r="N264" s="877"/>
      <c r="O264" s="877"/>
      <c r="P264" s="877"/>
      <c r="Q264" s="877"/>
      <c r="R264" s="304"/>
      <c r="S264" s="312"/>
      <c r="T264" s="574">
        <f t="shared" si="19"/>
        <v>0.1</v>
      </c>
      <c r="V264" s="327" t="b">
        <v>0</v>
      </c>
      <c r="W264" s="292">
        <f t="shared" si="20"/>
        <v>0</v>
      </c>
      <c r="X264" s="327"/>
      <c r="Y264" s="327"/>
    </row>
    <row r="265" spans="1:26" ht="41.25" customHeight="1" thickTop="1" thickBot="1" x14ac:dyDescent="0.3">
      <c r="A265" s="171" t="s">
        <v>111</v>
      </c>
      <c r="B265" s="306"/>
      <c r="C265" s="116"/>
      <c r="D265" s="101" t="s">
        <v>125</v>
      </c>
      <c r="E265" s="101" t="s">
        <v>126</v>
      </c>
      <c r="F265" s="101" t="s">
        <v>127</v>
      </c>
      <c r="G265" s="173"/>
      <c r="H265" s="311" t="s">
        <v>160</v>
      </c>
      <c r="I265" s="294" t="s">
        <v>677</v>
      </c>
      <c r="J265" s="981" t="s">
        <v>678</v>
      </c>
      <c r="K265" s="1020"/>
      <c r="L265" s="1020"/>
      <c r="M265" s="1020"/>
      <c r="N265" s="1020"/>
      <c r="O265" s="1020"/>
      <c r="P265" s="1020"/>
      <c r="Q265" s="1020"/>
      <c r="R265" s="176"/>
      <c r="S265" s="312"/>
      <c r="T265" s="574">
        <f t="shared" si="19"/>
        <v>0.1</v>
      </c>
      <c r="V265" s="268" t="b">
        <v>0</v>
      </c>
      <c r="W265" s="292">
        <f t="shared" si="20"/>
        <v>0</v>
      </c>
      <c r="X265" s="327"/>
      <c r="Y265" s="327"/>
    </row>
    <row r="266" spans="1:26" ht="22.5" customHeight="1" thickTop="1" x14ac:dyDescent="0.25">
      <c r="A266" s="254"/>
      <c r="B266" s="254"/>
      <c r="C266" s="263"/>
      <c r="D266" s="263"/>
      <c r="E266" s="263"/>
      <c r="F266" s="264"/>
      <c r="G266" s="173"/>
      <c r="H266" s="173"/>
      <c r="I266" s="393"/>
      <c r="J266" s="173"/>
      <c r="K266" s="173"/>
      <c r="L266" s="173"/>
      <c r="M266" s="173"/>
      <c r="N266" s="173"/>
      <c r="O266" s="173"/>
      <c r="P266" s="173"/>
      <c r="Q266" s="173"/>
      <c r="R266" s="173"/>
      <c r="S266" s="173"/>
      <c r="V266" s="327"/>
      <c r="W266" s="327"/>
      <c r="X266" s="327"/>
      <c r="Y266" s="327"/>
    </row>
    <row r="267" spans="1:26" ht="22.5" customHeight="1" thickBot="1" x14ac:dyDescent="0.3">
      <c r="A267" s="254"/>
      <c r="B267" s="254"/>
      <c r="C267" s="263"/>
      <c r="D267" s="263"/>
      <c r="E267" s="263"/>
      <c r="F267" s="264"/>
      <c r="G267" s="173"/>
      <c r="H267" s="821" t="s">
        <v>117</v>
      </c>
      <c r="I267" s="822"/>
      <c r="J267" s="685" t="s">
        <v>205</v>
      </c>
      <c r="K267" s="686"/>
      <c r="L267" s="686"/>
      <c r="M267" s="686"/>
      <c r="N267" s="686"/>
      <c r="O267" s="686"/>
      <c r="P267" s="686"/>
      <c r="Q267" s="686"/>
      <c r="R267" s="686"/>
      <c r="S267" s="687"/>
      <c r="V267" s="421" t="s">
        <v>945</v>
      </c>
      <c r="W267" s="422">
        <f>(U272+U275+U280+U285)/4</f>
        <v>1</v>
      </c>
      <c r="X267" s="327"/>
      <c r="Y267" s="327"/>
    </row>
    <row r="268" spans="1:26" ht="6.75" customHeight="1" thickTop="1" x14ac:dyDescent="0.25">
      <c r="A268" s="306"/>
      <c r="B268" s="306"/>
      <c r="C268" s="313"/>
      <c r="D268" s="313"/>
      <c r="E268" s="313"/>
      <c r="F268" s="313"/>
      <c r="G268" s="173"/>
      <c r="H268" s="314"/>
      <c r="I268" s="306"/>
      <c r="J268" s="314"/>
      <c r="K268" s="314"/>
      <c r="L268" s="314"/>
      <c r="M268" s="314"/>
      <c r="N268" s="314"/>
      <c r="O268" s="314"/>
      <c r="P268" s="314"/>
      <c r="Q268" s="314"/>
      <c r="R268" s="316"/>
      <c r="S268" s="314"/>
      <c r="V268" s="327"/>
      <c r="W268" s="327"/>
      <c r="X268" s="327"/>
      <c r="Y268" s="327"/>
    </row>
    <row r="269" spans="1:26" ht="83.25" customHeight="1" thickBot="1" x14ac:dyDescent="0.3">
      <c r="A269" s="306"/>
      <c r="B269" s="306"/>
      <c r="C269" s="313"/>
      <c r="D269" s="313"/>
      <c r="E269" s="313"/>
      <c r="F269" s="313"/>
      <c r="G269" s="173"/>
      <c r="H269" s="823" t="s">
        <v>206</v>
      </c>
      <c r="I269" s="823"/>
      <c r="J269" s="823"/>
      <c r="K269" s="823"/>
      <c r="L269" s="823"/>
      <c r="M269" s="823"/>
      <c r="N269" s="823"/>
      <c r="O269" s="823"/>
      <c r="P269" s="823"/>
      <c r="Q269" s="823"/>
      <c r="R269" s="823"/>
      <c r="S269" s="824"/>
      <c r="V269" s="327"/>
      <c r="W269" s="327"/>
      <c r="X269" s="327"/>
      <c r="Y269" s="327"/>
    </row>
    <row r="270" spans="1:26" ht="7.5" customHeight="1" thickTop="1" x14ac:dyDescent="0.25">
      <c r="A270" s="306"/>
      <c r="B270" s="306"/>
      <c r="C270" s="313"/>
      <c r="D270" s="313"/>
      <c r="E270" s="313"/>
      <c r="F270" s="313"/>
      <c r="G270" s="173"/>
      <c r="H270" s="173"/>
      <c r="I270" s="400"/>
      <c r="J270" s="173"/>
      <c r="K270" s="173"/>
      <c r="L270" s="173"/>
      <c r="M270" s="173"/>
      <c r="N270" s="173"/>
      <c r="O270" s="173"/>
      <c r="P270" s="173"/>
      <c r="Q270" s="173"/>
      <c r="R270" s="173"/>
      <c r="S270" s="173"/>
      <c r="V270" s="327"/>
      <c r="W270" s="327"/>
      <c r="X270" s="327"/>
      <c r="Y270" s="327"/>
    </row>
    <row r="271" spans="1:26" ht="41.25" customHeight="1" thickBot="1" x14ac:dyDescent="0.3">
      <c r="A271" s="323"/>
      <c r="B271" s="306"/>
      <c r="C271" s="313"/>
      <c r="D271" s="313"/>
      <c r="E271" s="313"/>
      <c r="F271" s="313"/>
      <c r="G271" s="173"/>
      <c r="H271" s="281" t="s">
        <v>120</v>
      </c>
      <c r="I271" s="297" t="s">
        <v>946</v>
      </c>
      <c r="J271" s="282" t="s">
        <v>121</v>
      </c>
      <c r="K271" s="283"/>
      <c r="L271" s="283"/>
      <c r="M271" s="283"/>
      <c r="N271" s="283"/>
      <c r="O271" s="283"/>
      <c r="P271" s="283"/>
      <c r="Q271" s="283"/>
      <c r="R271" s="177"/>
      <c r="S271" s="281" t="s">
        <v>122</v>
      </c>
      <c r="V271" s="284" t="s">
        <v>825</v>
      </c>
      <c r="W271" s="285" t="s">
        <v>826</v>
      </c>
      <c r="X271" s="285" t="s">
        <v>827</v>
      </c>
      <c r="Y271" s="309" t="s">
        <v>837</v>
      </c>
      <c r="Z271" s="310" t="s">
        <v>863</v>
      </c>
    </row>
    <row r="272" spans="1:26" ht="41.25" customHeight="1" thickTop="1" thickBot="1" x14ac:dyDescent="0.3">
      <c r="A272" s="171" t="s">
        <v>425</v>
      </c>
      <c r="B272" s="306"/>
      <c r="C272" s="116"/>
      <c r="D272" s="101" t="s">
        <v>125</v>
      </c>
      <c r="E272" s="101" t="s">
        <v>126</v>
      </c>
      <c r="F272" s="101" t="s">
        <v>127</v>
      </c>
      <c r="G272" s="173"/>
      <c r="H272" s="311" t="s">
        <v>128</v>
      </c>
      <c r="I272" s="168" t="s">
        <v>907</v>
      </c>
      <c r="J272" s="710" t="s">
        <v>529</v>
      </c>
      <c r="K272" s="800"/>
      <c r="L272" s="800"/>
      <c r="M272" s="800"/>
      <c r="N272" s="800"/>
      <c r="O272" s="800"/>
      <c r="P272" s="800"/>
      <c r="Q272" s="800"/>
      <c r="R272" s="290"/>
      <c r="S272" s="312"/>
      <c r="T272" s="574">
        <v>0.5</v>
      </c>
      <c r="U272" s="589">
        <f>T272+T273</f>
        <v>1</v>
      </c>
      <c r="V272" s="327" t="b">
        <v>0</v>
      </c>
      <c r="W272" s="292">
        <f>IF(V272=TRUE,$X$272,0)</f>
        <v>0</v>
      </c>
      <c r="X272" s="327">
        <v>0.5</v>
      </c>
      <c r="Y272" s="330">
        <f>SUM(W272:W273)</f>
        <v>0</v>
      </c>
      <c r="Z272" s="269">
        <f>Y272/1</f>
        <v>0</v>
      </c>
    </row>
    <row r="273" spans="1:26" ht="51" customHeight="1" thickTop="1" thickBot="1" x14ac:dyDescent="0.3">
      <c r="A273" s="171" t="s">
        <v>425</v>
      </c>
      <c r="B273" s="306"/>
      <c r="C273" s="313"/>
      <c r="D273" s="101" t="s">
        <v>125</v>
      </c>
      <c r="E273" s="101" t="s">
        <v>126</v>
      </c>
      <c r="F273" s="101" t="s">
        <v>127</v>
      </c>
      <c r="G273" s="173"/>
      <c r="H273" s="311" t="s">
        <v>128</v>
      </c>
      <c r="I273" s="168" t="s">
        <v>908</v>
      </c>
      <c r="J273" s="710" t="s">
        <v>906</v>
      </c>
      <c r="K273" s="800"/>
      <c r="L273" s="800"/>
      <c r="M273" s="800"/>
      <c r="N273" s="800"/>
      <c r="O273" s="800"/>
      <c r="P273" s="800"/>
      <c r="Q273" s="800"/>
      <c r="R273" s="365"/>
      <c r="S273" s="312"/>
      <c r="T273" s="574">
        <v>0.5</v>
      </c>
      <c r="V273" s="410" t="b">
        <v>0</v>
      </c>
      <c r="W273" s="292">
        <f>IF(V273=TRUE,$X$272,0)</f>
        <v>0</v>
      </c>
    </row>
    <row r="274" spans="1:26" ht="41.25" customHeight="1" thickTop="1" thickBot="1" x14ac:dyDescent="0.3">
      <c r="A274" s="171" t="s">
        <v>123</v>
      </c>
      <c r="B274" s="306"/>
      <c r="C274" s="313"/>
      <c r="D274" s="313"/>
      <c r="E274" s="313"/>
      <c r="F274" s="313"/>
      <c r="G274" s="173"/>
      <c r="H274" s="311" t="s">
        <v>131</v>
      </c>
      <c r="I274" s="168" t="s">
        <v>207</v>
      </c>
      <c r="J274" s="706" t="s">
        <v>208</v>
      </c>
      <c r="K274" s="807"/>
      <c r="L274" s="807"/>
      <c r="M274" s="807"/>
      <c r="N274" s="807"/>
      <c r="O274" s="807"/>
      <c r="P274" s="807"/>
      <c r="Q274" s="807"/>
      <c r="R274" s="177"/>
      <c r="S274" s="303"/>
      <c r="V274" s="472" t="b">
        <f>IF(AND(V275=TRUE,V276=TRUE),TRUE,FALSE)</f>
        <v>0</v>
      </c>
    </row>
    <row r="275" spans="1:26" ht="45" customHeight="1" thickTop="1" thickBot="1" x14ac:dyDescent="0.3">
      <c r="A275" s="171" t="s">
        <v>347</v>
      </c>
      <c r="B275" s="306"/>
      <c r="C275" s="101" t="s">
        <v>124</v>
      </c>
      <c r="D275" s="101" t="s">
        <v>125</v>
      </c>
      <c r="E275" s="101" t="s">
        <v>126</v>
      </c>
      <c r="F275" s="101" t="s">
        <v>127</v>
      </c>
      <c r="G275" s="173"/>
      <c r="H275" s="311" t="s">
        <v>131</v>
      </c>
      <c r="I275" s="169" t="s">
        <v>376</v>
      </c>
      <c r="J275" s="973" t="s">
        <v>918</v>
      </c>
      <c r="K275" s="1018"/>
      <c r="L275" s="1018"/>
      <c r="M275" s="1018"/>
      <c r="N275" s="1018"/>
      <c r="O275" s="1018"/>
      <c r="P275" s="1018"/>
      <c r="Q275" s="1018"/>
      <c r="R275" s="177"/>
      <c r="S275" s="312"/>
      <c r="T275" s="574">
        <f>1/3</f>
        <v>0.33333333333333331</v>
      </c>
      <c r="U275" s="589">
        <f>T275+T276+T277</f>
        <v>1</v>
      </c>
      <c r="V275" s="268" t="b">
        <v>0</v>
      </c>
      <c r="W275" s="292">
        <f>IF(V275=TRUE,$X$275,0)</f>
        <v>0</v>
      </c>
      <c r="X275" s="420">
        <f>1/3</f>
        <v>0.33333333333333331</v>
      </c>
      <c r="Y275" s="330">
        <f>SUM(W275:W277)</f>
        <v>0</v>
      </c>
      <c r="Z275" s="269">
        <f>Y275/1</f>
        <v>0</v>
      </c>
    </row>
    <row r="276" spans="1:26" ht="47.25" customHeight="1" thickTop="1" thickBot="1" x14ac:dyDescent="0.3">
      <c r="A276" s="171" t="s">
        <v>123</v>
      </c>
      <c r="B276" s="306"/>
      <c r="C276" s="101" t="s">
        <v>124</v>
      </c>
      <c r="D276" s="101" t="s">
        <v>125</v>
      </c>
      <c r="E276" s="101" t="s">
        <v>126</v>
      </c>
      <c r="F276" s="101" t="s">
        <v>127</v>
      </c>
      <c r="G276" s="173"/>
      <c r="H276" s="311" t="s">
        <v>131</v>
      </c>
      <c r="I276" s="169" t="s">
        <v>209</v>
      </c>
      <c r="J276" s="855" t="s">
        <v>909</v>
      </c>
      <c r="K276" s="856"/>
      <c r="L276" s="856"/>
      <c r="M276" s="856"/>
      <c r="N276" s="856"/>
      <c r="O276" s="856"/>
      <c r="P276" s="856"/>
      <c r="Q276" s="856"/>
      <c r="R276" s="178"/>
      <c r="S276" s="312"/>
      <c r="T276" s="574">
        <f>1/3</f>
        <v>0.33333333333333331</v>
      </c>
      <c r="V276" s="268" t="b">
        <v>0</v>
      </c>
      <c r="W276" s="292">
        <f>IF(V276=TRUE,$X$275,0)</f>
        <v>0</v>
      </c>
    </row>
    <row r="277" spans="1:26" ht="41.25" customHeight="1" thickTop="1" thickBot="1" x14ac:dyDescent="0.3">
      <c r="A277" s="171" t="s">
        <v>347</v>
      </c>
      <c r="B277" s="306"/>
      <c r="C277" s="101" t="s">
        <v>124</v>
      </c>
      <c r="D277" s="101" t="s">
        <v>125</v>
      </c>
      <c r="E277" s="101" t="s">
        <v>126</v>
      </c>
      <c r="F277" s="101" t="s">
        <v>127</v>
      </c>
      <c r="G277" s="173"/>
      <c r="H277" s="311" t="s">
        <v>131</v>
      </c>
      <c r="I277" s="168" t="s">
        <v>378</v>
      </c>
      <c r="J277" s="711" t="s">
        <v>379</v>
      </c>
      <c r="K277" s="711"/>
      <c r="L277" s="711"/>
      <c r="M277" s="711"/>
      <c r="N277" s="711"/>
      <c r="O277" s="711"/>
      <c r="P277" s="711"/>
      <c r="Q277" s="711"/>
      <c r="R277" s="177"/>
      <c r="S277" s="312"/>
      <c r="T277" s="574">
        <f>1/3</f>
        <v>0.33333333333333331</v>
      </c>
      <c r="V277" s="268" t="b">
        <v>0</v>
      </c>
      <c r="W277" s="292">
        <f>IF(V277=TRUE,$X$275,0)</f>
        <v>0</v>
      </c>
    </row>
    <row r="278" spans="1:26" ht="55.5" customHeight="1" thickTop="1" thickBot="1" x14ac:dyDescent="0.3">
      <c r="A278" s="171" t="s">
        <v>425</v>
      </c>
      <c r="B278" s="306"/>
      <c r="C278" s="313"/>
      <c r="D278" s="313"/>
      <c r="E278" s="313"/>
      <c r="F278" s="313"/>
      <c r="G278" s="173"/>
      <c r="H278" s="311" t="s">
        <v>250</v>
      </c>
      <c r="I278" s="294" t="s">
        <v>530</v>
      </c>
      <c r="J278" s="806" t="s">
        <v>531</v>
      </c>
      <c r="K278" s="807"/>
      <c r="L278" s="807"/>
      <c r="M278" s="807"/>
      <c r="N278" s="807"/>
      <c r="O278" s="807"/>
      <c r="P278" s="807"/>
      <c r="Q278" s="807"/>
      <c r="R278" s="175"/>
      <c r="S278" s="295"/>
      <c r="V278" s="472" t="b">
        <f>V279</f>
        <v>0</v>
      </c>
    </row>
    <row r="279" spans="1:26" ht="41.25" customHeight="1" thickTop="1" thickBot="1" x14ac:dyDescent="0.3">
      <c r="A279" s="171" t="s">
        <v>425</v>
      </c>
      <c r="B279" s="306"/>
      <c r="C279" s="313"/>
      <c r="D279" s="317"/>
      <c r="E279" s="313"/>
      <c r="F279" s="313"/>
      <c r="G279" s="173"/>
      <c r="H279" s="311" t="s">
        <v>250</v>
      </c>
      <c r="I279" s="398"/>
      <c r="J279" s="969" t="s">
        <v>532</v>
      </c>
      <c r="K279" s="1019"/>
      <c r="L279" s="1019"/>
      <c r="M279" s="1019"/>
      <c r="N279" s="1019"/>
      <c r="O279" s="1019"/>
      <c r="P279" s="1019"/>
      <c r="Q279" s="1019"/>
      <c r="R279" s="177"/>
      <c r="S279" s="303"/>
      <c r="V279" s="472" t="b">
        <f>IF(AND(V280=TRUE,V281=TRUE,V282=TRUE,V283=TRUE),TRUE,FALSE)</f>
        <v>0</v>
      </c>
    </row>
    <row r="280" spans="1:26" ht="64.5" customHeight="1" thickTop="1" thickBot="1" x14ac:dyDescent="0.3">
      <c r="A280" s="171" t="s">
        <v>425</v>
      </c>
      <c r="B280" s="173"/>
      <c r="C280" s="116"/>
      <c r="D280" s="101" t="s">
        <v>125</v>
      </c>
      <c r="E280" s="101" t="s">
        <v>126</v>
      </c>
      <c r="F280" s="101" t="s">
        <v>127</v>
      </c>
      <c r="G280" s="173"/>
      <c r="H280" s="311" t="s">
        <v>250</v>
      </c>
      <c r="I280" s="398" t="s">
        <v>533</v>
      </c>
      <c r="J280" s="973" t="s">
        <v>910</v>
      </c>
      <c r="K280" s="974"/>
      <c r="L280" s="974"/>
      <c r="M280" s="974"/>
      <c r="N280" s="974"/>
      <c r="O280" s="974"/>
      <c r="P280" s="974"/>
      <c r="Q280" s="974"/>
      <c r="R280" s="177"/>
      <c r="S280" s="312"/>
      <c r="T280" s="574">
        <f>1/4</f>
        <v>0.25</v>
      </c>
      <c r="U280" s="589">
        <f>T280+T281+T282+T283</f>
        <v>1</v>
      </c>
      <c r="V280" s="268" t="b">
        <v>0</v>
      </c>
      <c r="W280" s="292">
        <f>IF(V280=TRUE,$X$280,0)</f>
        <v>0</v>
      </c>
      <c r="X280" s="268">
        <v>0.25</v>
      </c>
      <c r="Y280" s="330">
        <f>SUM(W280:W283)</f>
        <v>0</v>
      </c>
      <c r="Z280" s="269">
        <f>Y280/1</f>
        <v>0</v>
      </c>
    </row>
    <row r="281" spans="1:26" ht="60.75" customHeight="1" thickTop="1" thickBot="1" x14ac:dyDescent="0.3">
      <c r="A281" s="171" t="s">
        <v>425</v>
      </c>
      <c r="B281" s="306"/>
      <c r="C281" s="116"/>
      <c r="D281" s="101" t="s">
        <v>125</v>
      </c>
      <c r="E281" s="101" t="s">
        <v>126</v>
      </c>
      <c r="F281" s="101" t="s">
        <v>127</v>
      </c>
      <c r="G281" s="173"/>
      <c r="H281" s="311" t="s">
        <v>250</v>
      </c>
      <c r="I281" s="398" t="s">
        <v>534</v>
      </c>
      <c r="J281" s="973" t="s">
        <v>1036</v>
      </c>
      <c r="K281" s="974"/>
      <c r="L281" s="974"/>
      <c r="M281" s="974"/>
      <c r="N281" s="974"/>
      <c r="O281" s="974"/>
      <c r="P281" s="974"/>
      <c r="Q281" s="974"/>
      <c r="R281" s="177"/>
      <c r="S281" s="312"/>
      <c r="T281" s="574">
        <f>1/4</f>
        <v>0.25</v>
      </c>
      <c r="V281" s="268" t="b">
        <v>0</v>
      </c>
      <c r="W281" s="292">
        <f>IF(V281=TRUE,$X$280,0)</f>
        <v>0</v>
      </c>
    </row>
    <row r="282" spans="1:26" ht="60" customHeight="1" thickTop="1" thickBot="1" x14ac:dyDescent="0.3">
      <c r="A282" s="171" t="s">
        <v>425</v>
      </c>
      <c r="B282" s="306"/>
      <c r="C282" s="116"/>
      <c r="D282" s="101" t="s">
        <v>125</v>
      </c>
      <c r="E282" s="101" t="s">
        <v>126</v>
      </c>
      <c r="F282" s="101" t="s">
        <v>127</v>
      </c>
      <c r="G282" s="173"/>
      <c r="H282" s="311" t="s">
        <v>250</v>
      </c>
      <c r="I282" s="398" t="s">
        <v>535</v>
      </c>
      <c r="J282" s="970" t="s">
        <v>1037</v>
      </c>
      <c r="K282" s="1014"/>
      <c r="L282" s="1014"/>
      <c r="M282" s="1014"/>
      <c r="N282" s="1014"/>
      <c r="O282" s="1014"/>
      <c r="P282" s="1014"/>
      <c r="Q282" s="1014"/>
      <c r="R282" s="177"/>
      <c r="S282" s="312"/>
      <c r="T282" s="574">
        <f>1/4</f>
        <v>0.25</v>
      </c>
      <c r="V282" s="268" t="b">
        <v>0</v>
      </c>
      <c r="W282" s="292">
        <f>IF(V282=TRUE,$X$280,0)</f>
        <v>0</v>
      </c>
    </row>
    <row r="283" spans="1:26" ht="51.75" customHeight="1" thickTop="1" thickBot="1" x14ac:dyDescent="0.3">
      <c r="A283" s="171" t="s">
        <v>425</v>
      </c>
      <c r="B283" s="306"/>
      <c r="C283" s="116"/>
      <c r="D283" s="101" t="s">
        <v>125</v>
      </c>
      <c r="E283" s="101" t="s">
        <v>126</v>
      </c>
      <c r="F283" s="101" t="s">
        <v>127</v>
      </c>
      <c r="G283" s="173"/>
      <c r="H283" s="311" t="s">
        <v>250</v>
      </c>
      <c r="I283" s="398" t="s">
        <v>536</v>
      </c>
      <c r="J283" s="971" t="s">
        <v>911</v>
      </c>
      <c r="K283" s="1014"/>
      <c r="L283" s="1014"/>
      <c r="M283" s="1014"/>
      <c r="N283" s="1014"/>
      <c r="O283" s="1014"/>
      <c r="P283" s="1014"/>
      <c r="Q283" s="1014"/>
      <c r="R283" s="177"/>
      <c r="S283" s="312"/>
      <c r="T283" s="574">
        <f>1/4</f>
        <v>0.25</v>
      </c>
      <c r="V283" s="268" t="b">
        <v>0</v>
      </c>
      <c r="W283" s="292">
        <f>IF(V283=TRUE,$X$280,0)</f>
        <v>0</v>
      </c>
    </row>
    <row r="284" spans="1:26" ht="51.75" customHeight="1" thickTop="1" thickBot="1" x14ac:dyDescent="0.3">
      <c r="A284" s="171" t="s">
        <v>111</v>
      </c>
      <c r="B284" s="306"/>
      <c r="C284" s="313"/>
      <c r="D284" s="313"/>
      <c r="E284" s="313"/>
      <c r="F284" s="313"/>
      <c r="G284" s="173"/>
      <c r="H284" s="311" t="s">
        <v>160</v>
      </c>
      <c r="I284" s="168" t="s">
        <v>679</v>
      </c>
      <c r="J284" s="806" t="s">
        <v>680</v>
      </c>
      <c r="K284" s="807"/>
      <c r="L284" s="807"/>
      <c r="M284" s="807"/>
      <c r="N284" s="807"/>
      <c r="O284" s="807"/>
      <c r="P284" s="807"/>
      <c r="Q284" s="807"/>
      <c r="R284" s="175"/>
      <c r="S284" s="258"/>
      <c r="V284" s="497" t="b">
        <f>IF(AND(V285=TRUE,V286=TRUE,V287=TRUE,V288=TRUE),TRUE,FALSE)</f>
        <v>0</v>
      </c>
    </row>
    <row r="285" spans="1:26" ht="51.75" customHeight="1" thickTop="1" thickBot="1" x14ac:dyDescent="0.3">
      <c r="A285" s="171" t="s">
        <v>111</v>
      </c>
      <c r="B285" s="306"/>
      <c r="C285" s="116"/>
      <c r="D285" s="101" t="s">
        <v>125</v>
      </c>
      <c r="E285" s="101" t="s">
        <v>126</v>
      </c>
      <c r="F285" s="101" t="s">
        <v>127</v>
      </c>
      <c r="G285" s="173"/>
      <c r="H285" s="311" t="s">
        <v>160</v>
      </c>
      <c r="I285" s="169" t="s">
        <v>681</v>
      </c>
      <c r="J285" s="977" t="s">
        <v>1038</v>
      </c>
      <c r="K285" s="978"/>
      <c r="L285" s="978"/>
      <c r="M285" s="978"/>
      <c r="N285" s="978"/>
      <c r="O285" s="978"/>
      <c r="P285" s="978"/>
      <c r="Q285" s="978"/>
      <c r="R285" s="177"/>
      <c r="S285" s="312"/>
      <c r="T285" s="574">
        <f>1/8</f>
        <v>0.125</v>
      </c>
      <c r="U285" s="589">
        <f>T285+T286+T287+T288+T290+T291+T292+T293</f>
        <v>1</v>
      </c>
      <c r="V285" s="268" t="b">
        <v>0</v>
      </c>
      <c r="W285" s="292">
        <f>IF(V285=TRUE,$X$285,0)</f>
        <v>0</v>
      </c>
      <c r="X285" s="268">
        <v>0.125</v>
      </c>
      <c r="Y285" s="330">
        <f>SUM(W285:W293)</f>
        <v>0</v>
      </c>
      <c r="Z285" s="269">
        <f>Y285/1</f>
        <v>0</v>
      </c>
    </row>
    <row r="286" spans="1:26" ht="51.75" customHeight="1" thickTop="1" thickBot="1" x14ac:dyDescent="0.3">
      <c r="A286" s="171" t="s">
        <v>111</v>
      </c>
      <c r="B286" s="306"/>
      <c r="C286" s="116"/>
      <c r="D286" s="101" t="s">
        <v>125</v>
      </c>
      <c r="E286" s="101" t="s">
        <v>126</v>
      </c>
      <c r="F286" s="101" t="s">
        <v>127</v>
      </c>
      <c r="G286" s="173"/>
      <c r="H286" s="311" t="s">
        <v>160</v>
      </c>
      <c r="I286" s="169" t="s">
        <v>683</v>
      </c>
      <c r="J286" s="978" t="s">
        <v>682</v>
      </c>
      <c r="K286" s="1015"/>
      <c r="L286" s="1015"/>
      <c r="M286" s="1015"/>
      <c r="N286" s="1015"/>
      <c r="O286" s="1015"/>
      <c r="P286" s="1015"/>
      <c r="Q286" s="1015"/>
      <c r="R286" s="177"/>
      <c r="S286" s="312"/>
      <c r="T286" s="574">
        <f t="shared" ref="T286:T293" si="21">1/8</f>
        <v>0.125</v>
      </c>
      <c r="V286" s="268" t="b">
        <v>0</v>
      </c>
      <c r="W286" s="292">
        <f>IF(V286=TRUE,$X$285,0)</f>
        <v>0</v>
      </c>
    </row>
    <row r="287" spans="1:26" ht="51.75" customHeight="1" thickTop="1" thickBot="1" x14ac:dyDescent="0.3">
      <c r="A287" s="171" t="s">
        <v>111</v>
      </c>
      <c r="B287" s="306"/>
      <c r="C287" s="116"/>
      <c r="D287" s="101" t="s">
        <v>125</v>
      </c>
      <c r="E287" s="101" t="s">
        <v>126</v>
      </c>
      <c r="F287" s="101" t="s">
        <v>127</v>
      </c>
      <c r="G287" s="173"/>
      <c r="H287" s="311" t="s">
        <v>160</v>
      </c>
      <c r="I287" s="169" t="s">
        <v>685</v>
      </c>
      <c r="J287" s="977" t="s">
        <v>684</v>
      </c>
      <c r="K287" s="1015"/>
      <c r="L287" s="1015"/>
      <c r="M287" s="1015"/>
      <c r="N287" s="1015"/>
      <c r="O287" s="1015"/>
      <c r="P287" s="1015"/>
      <c r="Q287" s="1015"/>
      <c r="R287" s="303"/>
      <c r="S287" s="312"/>
      <c r="T287" s="574">
        <f t="shared" si="21"/>
        <v>0.125</v>
      </c>
      <c r="V287" s="268" t="b">
        <v>0</v>
      </c>
      <c r="W287" s="292">
        <f>IF(V287=TRUE,$X$285,0)</f>
        <v>0</v>
      </c>
    </row>
    <row r="288" spans="1:26" ht="51.75" customHeight="1" thickTop="1" thickBot="1" x14ac:dyDescent="0.3">
      <c r="A288" s="171" t="s">
        <v>111</v>
      </c>
      <c r="B288" s="306"/>
      <c r="C288" s="116"/>
      <c r="D288" s="101" t="s">
        <v>125</v>
      </c>
      <c r="E288" s="101" t="s">
        <v>126</v>
      </c>
      <c r="F288" s="101" t="s">
        <v>127</v>
      </c>
      <c r="G288" s="173"/>
      <c r="H288" s="311" t="s">
        <v>160</v>
      </c>
      <c r="I288" s="169" t="s">
        <v>913</v>
      </c>
      <c r="J288" s="857" t="s">
        <v>686</v>
      </c>
      <c r="K288" s="858"/>
      <c r="L288" s="858"/>
      <c r="M288" s="858"/>
      <c r="N288" s="858"/>
      <c r="O288" s="858"/>
      <c r="P288" s="858"/>
      <c r="Q288" s="858"/>
      <c r="R288" s="178"/>
      <c r="S288" s="312"/>
      <c r="T288" s="574">
        <f t="shared" si="21"/>
        <v>0.125</v>
      </c>
      <c r="V288" s="410" t="b">
        <v>0</v>
      </c>
      <c r="W288" s="292">
        <f>IF(V288=TRUE,$X$285,0)</f>
        <v>0</v>
      </c>
    </row>
    <row r="289" spans="1:36" ht="51.75" customHeight="1" thickTop="1" thickBot="1" x14ac:dyDescent="0.3">
      <c r="A289" s="171" t="s">
        <v>111</v>
      </c>
      <c r="B289" s="306"/>
      <c r="C289" s="313"/>
      <c r="D289" s="313"/>
      <c r="E289" s="313"/>
      <c r="F289" s="313"/>
      <c r="G289" s="173"/>
      <c r="H289" s="311" t="s">
        <v>160</v>
      </c>
      <c r="I289" s="423" t="s">
        <v>687</v>
      </c>
      <c r="J289" s="1016" t="s">
        <v>319</v>
      </c>
      <c r="K289" s="1017"/>
      <c r="L289" s="1017"/>
      <c r="M289" s="1017"/>
      <c r="N289" s="1017"/>
      <c r="O289" s="1017"/>
      <c r="P289" s="1017"/>
      <c r="Q289" s="1017"/>
      <c r="R289" s="177"/>
      <c r="S289" s="258"/>
      <c r="V289" s="497" t="b">
        <f>IF(AND(V290=TRUE,V291=TRUE,V292=TRUE,V293=TRUE),TRUE,FALSE)</f>
        <v>0</v>
      </c>
    </row>
    <row r="290" spans="1:36" ht="51.75" customHeight="1" thickTop="1" thickBot="1" x14ac:dyDescent="0.3">
      <c r="A290" s="171" t="s">
        <v>111</v>
      </c>
      <c r="B290" s="306"/>
      <c r="C290" s="116"/>
      <c r="D290" s="101" t="s">
        <v>125</v>
      </c>
      <c r="E290" s="101" t="s">
        <v>126</v>
      </c>
      <c r="F290" s="101" t="s">
        <v>127</v>
      </c>
      <c r="G290" s="173"/>
      <c r="H290" s="311" t="s">
        <v>160</v>
      </c>
      <c r="I290" s="424" t="s">
        <v>688</v>
      </c>
      <c r="J290" s="973" t="s">
        <v>689</v>
      </c>
      <c r="K290" s="1018"/>
      <c r="L290" s="1018"/>
      <c r="M290" s="1018"/>
      <c r="N290" s="1018"/>
      <c r="O290" s="1018"/>
      <c r="P290" s="1018"/>
      <c r="Q290" s="1018"/>
      <c r="R290" s="303"/>
      <c r="S290" s="312"/>
      <c r="T290" s="574">
        <f t="shared" si="21"/>
        <v>0.125</v>
      </c>
      <c r="V290" s="268" t="b">
        <v>0</v>
      </c>
      <c r="W290" s="292">
        <f>IF(V290=TRUE,$X$290,0)</f>
        <v>0</v>
      </c>
      <c r="X290" s="268">
        <v>0.125</v>
      </c>
    </row>
    <row r="291" spans="1:36" ht="51.75" customHeight="1" thickTop="1" thickBot="1" x14ac:dyDescent="0.3">
      <c r="A291" s="171" t="s">
        <v>111</v>
      </c>
      <c r="B291" s="306"/>
      <c r="C291" s="116"/>
      <c r="D291" s="101" t="s">
        <v>125</v>
      </c>
      <c r="E291" s="101" t="s">
        <v>126</v>
      </c>
      <c r="F291" s="101" t="s">
        <v>127</v>
      </c>
      <c r="G291" s="173"/>
      <c r="H291" s="311" t="s">
        <v>160</v>
      </c>
      <c r="I291" s="424" t="s">
        <v>690</v>
      </c>
      <c r="J291" s="973" t="s">
        <v>691</v>
      </c>
      <c r="K291" s="1018"/>
      <c r="L291" s="1018"/>
      <c r="M291" s="1018"/>
      <c r="N291" s="1018"/>
      <c r="O291" s="1018"/>
      <c r="P291" s="1018"/>
      <c r="Q291" s="1018"/>
      <c r="R291" s="303"/>
      <c r="S291" s="312"/>
      <c r="T291" s="574">
        <f t="shared" si="21"/>
        <v>0.125</v>
      </c>
      <c r="V291" s="268" t="b">
        <v>0</v>
      </c>
      <c r="W291" s="292">
        <f>IF(V291=TRUE,$X$290,0)</f>
        <v>0</v>
      </c>
    </row>
    <row r="292" spans="1:36" ht="51.75" customHeight="1" thickTop="1" thickBot="1" x14ac:dyDescent="0.3">
      <c r="A292" s="171" t="s">
        <v>111</v>
      </c>
      <c r="B292" s="306"/>
      <c r="C292" s="116"/>
      <c r="D292" s="101" t="s">
        <v>125</v>
      </c>
      <c r="E292" s="101" t="s">
        <v>126</v>
      </c>
      <c r="F292" s="101" t="s">
        <v>127</v>
      </c>
      <c r="G292" s="173"/>
      <c r="H292" s="311" t="s">
        <v>160</v>
      </c>
      <c r="I292" s="424" t="s">
        <v>916</v>
      </c>
      <c r="J292" s="970" t="s">
        <v>1039</v>
      </c>
      <c r="K292" s="1014"/>
      <c r="L292" s="1014"/>
      <c r="M292" s="1014"/>
      <c r="N292" s="1014"/>
      <c r="O292" s="1014"/>
      <c r="P292" s="1014"/>
      <c r="Q292" s="1014"/>
      <c r="R292" s="177"/>
      <c r="S292" s="312"/>
      <c r="T292" s="574">
        <f t="shared" si="21"/>
        <v>0.125</v>
      </c>
      <c r="V292" s="410" t="b">
        <v>0</v>
      </c>
      <c r="W292" s="292">
        <f>IF(V292=TRUE,$X$290,0)</f>
        <v>0</v>
      </c>
    </row>
    <row r="293" spans="1:36" ht="51.75" customHeight="1" thickTop="1" thickBot="1" x14ac:dyDescent="0.3">
      <c r="A293" s="171" t="s">
        <v>111</v>
      </c>
      <c r="B293" s="306"/>
      <c r="C293" s="116"/>
      <c r="D293" s="101" t="s">
        <v>125</v>
      </c>
      <c r="E293" s="101" t="s">
        <v>126</v>
      </c>
      <c r="F293" s="101" t="s">
        <v>127</v>
      </c>
      <c r="G293" s="173"/>
      <c r="H293" s="311" t="s">
        <v>160</v>
      </c>
      <c r="I293" s="424" t="s">
        <v>917</v>
      </c>
      <c r="J293" s="855" t="s">
        <v>1040</v>
      </c>
      <c r="K293" s="972"/>
      <c r="L293" s="972"/>
      <c r="M293" s="972"/>
      <c r="N293" s="972"/>
      <c r="O293" s="972"/>
      <c r="P293" s="972"/>
      <c r="Q293" s="972"/>
      <c r="R293" s="304"/>
      <c r="S293" s="312"/>
      <c r="T293" s="574">
        <f t="shared" si="21"/>
        <v>0.125</v>
      </c>
      <c r="V293" s="410" t="b">
        <v>0</v>
      </c>
      <c r="W293" s="292">
        <f>IF(V293=TRUE,$X$290,0)</f>
        <v>0</v>
      </c>
    </row>
    <row r="294" spans="1:36" ht="22.5" customHeight="1" thickTop="1" x14ac:dyDescent="0.25">
      <c r="A294" s="254"/>
      <c r="B294" s="254"/>
      <c r="C294" s="263"/>
      <c r="D294" s="263"/>
      <c r="E294" s="263"/>
      <c r="F294" s="264"/>
      <c r="G294" s="173"/>
      <c r="H294" s="173"/>
      <c r="I294" s="393"/>
      <c r="J294" s="173"/>
      <c r="K294" s="173"/>
      <c r="L294" s="173"/>
      <c r="M294" s="173"/>
      <c r="N294" s="173"/>
      <c r="O294" s="173"/>
      <c r="P294" s="173"/>
      <c r="Q294" s="173"/>
      <c r="R294" s="173"/>
      <c r="S294" s="173"/>
    </row>
    <row r="295" spans="1:36" ht="22.5" customHeight="1" x14ac:dyDescent="0.25">
      <c r="A295" s="254"/>
      <c r="B295" s="254"/>
      <c r="C295" s="263"/>
      <c r="D295" s="263"/>
      <c r="E295" s="263"/>
      <c r="F295" s="264"/>
      <c r="G295" s="173"/>
      <c r="H295" s="173"/>
      <c r="I295" s="393"/>
      <c r="J295" s="173"/>
      <c r="K295" s="173"/>
      <c r="L295" s="173"/>
      <c r="M295" s="173"/>
      <c r="N295" s="173"/>
      <c r="O295" s="173"/>
      <c r="P295" s="173"/>
      <c r="Q295" s="173"/>
      <c r="R295" s="173"/>
      <c r="S295" s="173"/>
    </row>
    <row r="296" spans="1:36" s="329" customFormat="1" ht="30" customHeight="1" thickBot="1" x14ac:dyDescent="0.3">
      <c r="A296" s="314"/>
      <c r="B296" s="314"/>
      <c r="C296" s="324"/>
      <c r="D296" s="324"/>
      <c r="E296" s="324"/>
      <c r="F296" s="324"/>
      <c r="G296" s="314"/>
      <c r="H296" s="817" t="s">
        <v>210</v>
      </c>
      <c r="I296" s="817"/>
      <c r="J296" s="817"/>
      <c r="K296" s="817"/>
      <c r="L296" s="817"/>
      <c r="M296" s="817"/>
      <c r="N296" s="817"/>
      <c r="O296" s="817"/>
      <c r="P296" s="817"/>
      <c r="Q296" s="817"/>
      <c r="R296" s="817"/>
      <c r="S296" s="818"/>
      <c r="T296" s="576"/>
      <c r="U296" s="593"/>
      <c r="V296" s="268"/>
      <c r="W296" s="268"/>
      <c r="X296" s="268"/>
      <c r="Y296" s="268"/>
      <c r="Z296" s="328"/>
      <c r="AC296"/>
      <c r="AG296"/>
      <c r="AJ296"/>
    </row>
    <row r="297" spans="1:36" s="329" customFormat="1" ht="7.5" customHeight="1" thickTop="1" x14ac:dyDescent="0.25">
      <c r="A297" s="314"/>
      <c r="B297" s="314"/>
      <c r="C297" s="324"/>
      <c r="D297" s="324"/>
      <c r="E297" s="324"/>
      <c r="F297" s="324"/>
      <c r="G297" s="314"/>
      <c r="H297" s="314"/>
      <c r="I297" s="306"/>
      <c r="J297" s="314"/>
      <c r="K297" s="314"/>
      <c r="L297" s="314"/>
      <c r="M297" s="314"/>
      <c r="N297" s="314"/>
      <c r="O297" s="314"/>
      <c r="P297" s="314"/>
      <c r="Q297" s="314"/>
      <c r="R297" s="316"/>
      <c r="S297" s="314"/>
      <c r="T297" s="576"/>
      <c r="U297" s="593"/>
      <c r="V297" s="327"/>
      <c r="W297" s="327"/>
      <c r="X297" s="327"/>
      <c r="Y297" s="327"/>
      <c r="Z297" s="328"/>
      <c r="AC297"/>
      <c r="AG297"/>
      <c r="AJ297"/>
    </row>
    <row r="298" spans="1:36" s="329" customFormat="1" ht="81" customHeight="1" thickBot="1" x14ac:dyDescent="0.4">
      <c r="A298" s="314"/>
      <c r="B298" s="314"/>
      <c r="C298" s="324"/>
      <c r="D298" s="324"/>
      <c r="E298" s="324"/>
      <c r="F298" s="324"/>
      <c r="G298" s="314"/>
      <c r="H298" s="819" t="s">
        <v>211</v>
      </c>
      <c r="I298" s="819"/>
      <c r="J298" s="819"/>
      <c r="K298" s="819"/>
      <c r="L298" s="819"/>
      <c r="M298" s="819"/>
      <c r="N298" s="819"/>
      <c r="O298" s="819"/>
      <c r="P298" s="819"/>
      <c r="Q298" s="819"/>
      <c r="R298" s="819"/>
      <c r="S298" s="820"/>
      <c r="T298" s="576"/>
      <c r="U298" s="593"/>
      <c r="V298" s="327"/>
      <c r="W298" s="327"/>
      <c r="X298" s="327"/>
      <c r="Y298" s="330"/>
      <c r="Z298" s="331">
        <f>AVERAGE(Z305:Z423)</f>
        <v>0</v>
      </c>
      <c r="AC298"/>
      <c r="AG298"/>
      <c r="AJ298"/>
    </row>
    <row r="299" spans="1:36" s="329" customFormat="1" ht="7.5" customHeight="1" thickTop="1" x14ac:dyDescent="0.25">
      <c r="A299" s="314"/>
      <c r="B299" s="314"/>
      <c r="C299" s="324"/>
      <c r="D299" s="324"/>
      <c r="E299" s="324"/>
      <c r="F299" s="324"/>
      <c r="G299" s="314"/>
      <c r="H299" s="320"/>
      <c r="I299" s="408"/>
      <c r="J299" s="320"/>
      <c r="K299" s="320"/>
      <c r="L299" s="320"/>
      <c r="M299" s="320"/>
      <c r="N299" s="320"/>
      <c r="O299" s="320"/>
      <c r="P299" s="320"/>
      <c r="Q299" s="320"/>
      <c r="R299" s="320"/>
      <c r="S299" s="320"/>
      <c r="T299" s="576"/>
      <c r="U299" s="593"/>
      <c r="V299" s="327"/>
      <c r="W299" s="327"/>
      <c r="X299" s="327"/>
      <c r="Y299" s="327"/>
      <c r="Z299" s="328"/>
      <c r="AC299"/>
      <c r="AG299"/>
      <c r="AJ299"/>
    </row>
    <row r="300" spans="1:36" s="329" customFormat="1" ht="22.5" customHeight="1" thickBot="1" x14ac:dyDescent="0.3">
      <c r="A300" s="314"/>
      <c r="B300" s="314"/>
      <c r="C300" s="324"/>
      <c r="D300" s="324"/>
      <c r="E300" s="324"/>
      <c r="F300" s="324"/>
      <c r="G300" s="314"/>
      <c r="H300" s="821" t="s">
        <v>117</v>
      </c>
      <c r="I300" s="822"/>
      <c r="J300" s="655" t="s">
        <v>212</v>
      </c>
      <c r="K300" s="656"/>
      <c r="L300" s="656"/>
      <c r="M300" s="656"/>
      <c r="N300" s="656"/>
      <c r="O300" s="656"/>
      <c r="P300" s="656"/>
      <c r="Q300" s="656"/>
      <c r="R300" s="656"/>
      <c r="S300" s="657"/>
      <c r="T300" s="578"/>
      <c r="U300" s="578"/>
      <c r="V300" s="425" t="s">
        <v>945</v>
      </c>
      <c r="W300" s="426">
        <f>(U306+U309+U315)/3</f>
        <v>1</v>
      </c>
      <c r="X300" s="268"/>
      <c r="Y300" s="268"/>
      <c r="Z300" s="328"/>
      <c r="AC300"/>
      <c r="AG300"/>
      <c r="AJ300"/>
    </row>
    <row r="301" spans="1:36" s="329" customFormat="1" ht="8.25" customHeight="1" thickTop="1" x14ac:dyDescent="0.25">
      <c r="A301" s="314"/>
      <c r="B301" s="314"/>
      <c r="C301" s="324"/>
      <c r="D301" s="324"/>
      <c r="E301" s="324"/>
      <c r="F301" s="324"/>
      <c r="G301" s="314"/>
      <c r="H301" s="314"/>
      <c r="I301" s="306"/>
      <c r="J301" s="314"/>
      <c r="K301" s="314"/>
      <c r="L301" s="314"/>
      <c r="M301" s="314"/>
      <c r="N301" s="314"/>
      <c r="O301" s="314"/>
      <c r="P301" s="314"/>
      <c r="Q301" s="314"/>
      <c r="R301" s="316"/>
      <c r="S301" s="314"/>
      <c r="T301" s="576"/>
      <c r="U301" s="593"/>
      <c r="V301" s="268"/>
      <c r="W301" s="268"/>
      <c r="X301" s="268"/>
      <c r="Y301" s="268"/>
      <c r="Z301" s="328"/>
      <c r="AC301"/>
      <c r="AG301"/>
      <c r="AJ301"/>
    </row>
    <row r="302" spans="1:36" s="329" customFormat="1" ht="81.75" customHeight="1" thickBot="1" x14ac:dyDescent="0.3">
      <c r="A302" s="314"/>
      <c r="B302" s="314"/>
      <c r="C302" s="324"/>
      <c r="D302" s="324"/>
      <c r="E302" s="324"/>
      <c r="F302" s="324"/>
      <c r="G302" s="314"/>
      <c r="H302" s="823" t="s">
        <v>213</v>
      </c>
      <c r="I302" s="823"/>
      <c r="J302" s="823"/>
      <c r="K302" s="823"/>
      <c r="L302" s="823"/>
      <c r="M302" s="823"/>
      <c r="N302" s="823"/>
      <c r="O302" s="823"/>
      <c r="P302" s="823"/>
      <c r="Q302" s="823"/>
      <c r="R302" s="823"/>
      <c r="S302" s="824"/>
      <c r="T302" s="576"/>
      <c r="U302" s="593"/>
      <c r="V302" s="268"/>
      <c r="W302" s="268"/>
      <c r="X302" s="268"/>
      <c r="Y302" s="268"/>
      <c r="Z302" s="328"/>
      <c r="AC302"/>
      <c r="AG302"/>
      <c r="AJ302"/>
    </row>
    <row r="303" spans="1:36" ht="8.25" customHeight="1" thickTop="1" x14ac:dyDescent="0.25">
      <c r="A303" s="173"/>
      <c r="B303" s="173"/>
      <c r="C303" s="307"/>
      <c r="D303" s="307"/>
      <c r="E303" s="307"/>
      <c r="F303" s="307"/>
      <c r="G303" s="173"/>
      <c r="H303" s="173"/>
      <c r="I303" s="400"/>
      <c r="J303" s="271"/>
      <c r="K303" s="173"/>
      <c r="L303" s="173"/>
      <c r="M303" s="173"/>
      <c r="N303" s="173"/>
      <c r="O303" s="173"/>
      <c r="P303" s="173"/>
      <c r="Q303" s="173"/>
      <c r="R303" s="177"/>
      <c r="S303" s="173"/>
    </row>
    <row r="304" spans="1:36" ht="41.25" customHeight="1" thickBot="1" x14ac:dyDescent="0.3">
      <c r="A304" s="173"/>
      <c r="B304" s="173"/>
      <c r="C304" s="307"/>
      <c r="D304" s="307"/>
      <c r="E304" s="307"/>
      <c r="F304" s="307"/>
      <c r="G304" s="173"/>
      <c r="H304" s="332" t="s">
        <v>120</v>
      </c>
      <c r="I304" s="333" t="s">
        <v>946</v>
      </c>
      <c r="J304" s="334" t="s">
        <v>121</v>
      </c>
      <c r="K304" s="335"/>
      <c r="L304" s="335"/>
      <c r="M304" s="335"/>
      <c r="N304" s="335"/>
      <c r="O304" s="335"/>
      <c r="P304" s="335"/>
      <c r="Q304" s="335"/>
      <c r="R304" s="336"/>
      <c r="S304" s="332" t="s">
        <v>122</v>
      </c>
      <c r="V304" s="284" t="s">
        <v>825</v>
      </c>
      <c r="W304" s="285" t="s">
        <v>826</v>
      </c>
      <c r="X304" s="285" t="s">
        <v>827</v>
      </c>
      <c r="Y304" s="337" t="s">
        <v>838</v>
      </c>
      <c r="Z304" s="338" t="s">
        <v>863</v>
      </c>
    </row>
    <row r="305" spans="1:26" ht="41.25" customHeight="1" thickTop="1" thickBot="1" x14ac:dyDescent="0.3">
      <c r="A305" s="427" t="s">
        <v>112</v>
      </c>
      <c r="B305" s="428"/>
      <c r="C305" s="377"/>
      <c r="D305" s="127"/>
      <c r="E305" s="127"/>
      <c r="F305" s="307"/>
      <c r="G305" s="117"/>
      <c r="H305" s="247" t="s">
        <v>128</v>
      </c>
      <c r="I305" s="144" t="s">
        <v>129</v>
      </c>
      <c r="J305" s="681" t="s">
        <v>214</v>
      </c>
      <c r="K305" s="682"/>
      <c r="L305" s="682"/>
      <c r="M305" s="682"/>
      <c r="N305" s="682"/>
      <c r="O305" s="682"/>
      <c r="P305" s="682"/>
      <c r="Q305" s="682"/>
      <c r="R305" s="130"/>
      <c r="S305" s="131"/>
      <c r="V305" s="472" t="b">
        <f>IF(AND(V306=TRUE,V307=TRUE),TRUE,FALSE)</f>
        <v>0</v>
      </c>
      <c r="Y305" s="292">
        <f>SUM(W306:W307)</f>
        <v>0</v>
      </c>
      <c r="Z305" s="269">
        <f>Y305/1</f>
        <v>0</v>
      </c>
    </row>
    <row r="306" spans="1:26" ht="41.25" customHeight="1" thickTop="1" thickBot="1" x14ac:dyDescent="0.3">
      <c r="A306" s="41" t="s">
        <v>123</v>
      </c>
      <c r="B306" s="73"/>
      <c r="C306" s="101" t="s">
        <v>124</v>
      </c>
      <c r="D306" s="101" t="s">
        <v>125</v>
      </c>
      <c r="E306" s="101" t="s">
        <v>126</v>
      </c>
      <c r="F306" s="101" t="s">
        <v>127</v>
      </c>
      <c r="G306" s="117"/>
      <c r="H306" s="247" t="s">
        <v>128</v>
      </c>
      <c r="I306" s="144" t="s">
        <v>215</v>
      </c>
      <c r="J306" s="671" t="s">
        <v>216</v>
      </c>
      <c r="K306" s="672"/>
      <c r="L306" s="672"/>
      <c r="M306" s="672"/>
      <c r="N306" s="672"/>
      <c r="O306" s="672"/>
      <c r="P306" s="672"/>
      <c r="Q306" s="672"/>
      <c r="R306" s="133"/>
      <c r="S306" s="134"/>
      <c r="T306" s="574">
        <v>0.5</v>
      </c>
      <c r="U306" s="589">
        <f>T306+T307</f>
        <v>1</v>
      </c>
      <c r="V306" s="268" t="b">
        <v>0</v>
      </c>
      <c r="W306" s="292">
        <f>IF(V306=TRUE,$X$306,0)</f>
        <v>0</v>
      </c>
      <c r="X306" s="268">
        <v>0.5</v>
      </c>
    </row>
    <row r="307" spans="1:26" ht="41.25" customHeight="1" thickTop="1" thickBot="1" x14ac:dyDescent="0.3">
      <c r="A307" s="41" t="s">
        <v>123</v>
      </c>
      <c r="B307" s="73"/>
      <c r="C307" s="101" t="s">
        <v>124</v>
      </c>
      <c r="D307" s="101" t="s">
        <v>125</v>
      </c>
      <c r="E307" s="101" t="s">
        <v>126</v>
      </c>
      <c r="F307" s="101" t="s">
        <v>127</v>
      </c>
      <c r="G307" s="117"/>
      <c r="H307" s="247" t="s">
        <v>128</v>
      </c>
      <c r="I307" s="144" t="s">
        <v>217</v>
      </c>
      <c r="J307" s="673" t="s">
        <v>950</v>
      </c>
      <c r="K307" s="674"/>
      <c r="L307" s="674"/>
      <c r="M307" s="674"/>
      <c r="N307" s="674"/>
      <c r="O307" s="674"/>
      <c r="P307" s="674"/>
      <c r="Q307" s="674"/>
      <c r="R307" s="135"/>
      <c r="S307" s="134"/>
      <c r="T307" s="574">
        <v>0.5</v>
      </c>
      <c r="V307" s="268" t="b">
        <v>0</v>
      </c>
      <c r="W307" s="292">
        <f>IF(V307=TRUE,$X$306,0)</f>
        <v>0</v>
      </c>
    </row>
    <row r="308" spans="1:26" ht="41.25" customHeight="1" thickTop="1" thickBot="1" x14ac:dyDescent="0.3">
      <c r="A308" s="41" t="s">
        <v>123</v>
      </c>
      <c r="B308" s="90"/>
      <c r="C308" s="101" t="s">
        <v>124</v>
      </c>
      <c r="D308" s="101" t="s">
        <v>125</v>
      </c>
      <c r="E308" s="101" t="s">
        <v>126</v>
      </c>
      <c r="F308" s="101" t="s">
        <v>127</v>
      </c>
      <c r="G308" s="117"/>
      <c r="H308" s="247" t="s">
        <v>131</v>
      </c>
      <c r="I308" s="144" t="s">
        <v>132</v>
      </c>
      <c r="J308" s="675" t="s">
        <v>218</v>
      </c>
      <c r="K308" s="676"/>
      <c r="L308" s="676"/>
      <c r="M308" s="676"/>
      <c r="N308" s="676"/>
      <c r="O308" s="676"/>
      <c r="P308" s="676"/>
      <c r="Q308" s="676"/>
      <c r="R308" s="130"/>
      <c r="S308" s="429"/>
      <c r="V308" s="472" t="b">
        <f>IF(AND(V309=TRUE,V310=TRUE,V311=TRUE),TRUE,FALSE)</f>
        <v>0</v>
      </c>
    </row>
    <row r="309" spans="1:26" ht="53.25" customHeight="1" thickTop="1" thickBot="1" x14ac:dyDescent="0.3">
      <c r="A309" s="41" t="s">
        <v>123</v>
      </c>
      <c r="B309" s="73"/>
      <c r="C309" s="101" t="s">
        <v>124</v>
      </c>
      <c r="D309" s="101" t="s">
        <v>125</v>
      </c>
      <c r="E309" s="101" t="s">
        <v>126</v>
      </c>
      <c r="F309" s="101" t="s">
        <v>127</v>
      </c>
      <c r="G309" s="117"/>
      <c r="H309" s="247" t="s">
        <v>131</v>
      </c>
      <c r="I309" s="144" t="s">
        <v>219</v>
      </c>
      <c r="J309" s="677" t="s">
        <v>951</v>
      </c>
      <c r="K309" s="678"/>
      <c r="L309" s="678"/>
      <c r="M309" s="678"/>
      <c r="N309" s="678"/>
      <c r="O309" s="678"/>
      <c r="P309" s="678"/>
      <c r="Q309" s="678"/>
      <c r="R309" s="126"/>
      <c r="S309" s="134"/>
      <c r="T309" s="574">
        <f>1/4</f>
        <v>0.25</v>
      </c>
      <c r="U309" s="589">
        <f>T309+T310+T311+T313</f>
        <v>1</v>
      </c>
      <c r="V309" s="268" t="b">
        <v>0</v>
      </c>
      <c r="W309" s="292">
        <f>IF(V309=TRUE,$X$309,0)</f>
        <v>0</v>
      </c>
      <c r="X309" s="268">
        <v>0.25</v>
      </c>
      <c r="Y309" s="292">
        <f>SUM(W309:W313)</f>
        <v>0</v>
      </c>
      <c r="Z309" s="269">
        <f>Y309/1</f>
        <v>0</v>
      </c>
    </row>
    <row r="310" spans="1:26" ht="49.5" customHeight="1" thickTop="1" thickBot="1" x14ac:dyDescent="0.3">
      <c r="A310" s="41" t="s">
        <v>402</v>
      </c>
      <c r="B310" s="73"/>
      <c r="C310" s="350"/>
      <c r="D310" s="101" t="s">
        <v>125</v>
      </c>
      <c r="E310" s="101" t="s">
        <v>126</v>
      </c>
      <c r="F310" s="101" t="s">
        <v>127</v>
      </c>
      <c r="G310" s="117"/>
      <c r="H310" s="247" t="s">
        <v>131</v>
      </c>
      <c r="I310" s="144" t="s">
        <v>134</v>
      </c>
      <c r="J310" s="671" t="s">
        <v>996</v>
      </c>
      <c r="K310" s="672"/>
      <c r="L310" s="672"/>
      <c r="M310" s="672"/>
      <c r="N310" s="672"/>
      <c r="O310" s="672"/>
      <c r="P310" s="672"/>
      <c r="Q310" s="672"/>
      <c r="R310" s="126"/>
      <c r="S310" s="134"/>
      <c r="T310" s="574">
        <f>1/4</f>
        <v>0.25</v>
      </c>
      <c r="V310" s="268" t="b">
        <v>0</v>
      </c>
      <c r="W310" s="292">
        <f>IF(V310=TRUE,$X$309,0)</f>
        <v>0</v>
      </c>
    </row>
    <row r="311" spans="1:26" ht="41.25" customHeight="1" thickTop="1" thickBot="1" x14ac:dyDescent="0.3">
      <c r="A311" s="41" t="s">
        <v>123</v>
      </c>
      <c r="B311" s="73"/>
      <c r="C311" s="101" t="s">
        <v>124</v>
      </c>
      <c r="D311" s="101" t="s">
        <v>125</v>
      </c>
      <c r="E311" s="101" t="s">
        <v>126</v>
      </c>
      <c r="F311" s="101" t="s">
        <v>127</v>
      </c>
      <c r="G311" s="117"/>
      <c r="H311" s="247" t="s">
        <v>131</v>
      </c>
      <c r="I311" s="144" t="s">
        <v>220</v>
      </c>
      <c r="J311" s="679" t="s">
        <v>221</v>
      </c>
      <c r="K311" s="680"/>
      <c r="L311" s="680"/>
      <c r="M311" s="680"/>
      <c r="N311" s="680"/>
      <c r="O311" s="680"/>
      <c r="P311" s="680"/>
      <c r="Q311" s="680"/>
      <c r="R311" s="136"/>
      <c r="S311" s="134"/>
      <c r="T311" s="574">
        <f>1/4</f>
        <v>0.25</v>
      </c>
      <c r="V311" s="268" t="b">
        <v>0</v>
      </c>
      <c r="W311" s="292">
        <f>IF(V311=TRUE,$X$309,0)</f>
        <v>0</v>
      </c>
    </row>
    <row r="312" spans="1:26" ht="41.25" customHeight="1" thickTop="1" thickBot="1" x14ac:dyDescent="0.3">
      <c r="A312" s="41" t="s">
        <v>123</v>
      </c>
      <c r="B312" s="90"/>
      <c r="C312" s="313"/>
      <c r="D312" s="101" t="s">
        <v>125</v>
      </c>
      <c r="E312" s="101" t="s">
        <v>126</v>
      </c>
      <c r="F312" s="101" t="s">
        <v>127</v>
      </c>
      <c r="G312" s="117"/>
      <c r="H312" s="247" t="s">
        <v>131</v>
      </c>
      <c r="I312" s="144" t="s">
        <v>272</v>
      </c>
      <c r="J312" s="681" t="s">
        <v>273</v>
      </c>
      <c r="K312" s="766"/>
      <c r="L312" s="766"/>
      <c r="M312" s="766"/>
      <c r="N312" s="766"/>
      <c r="O312" s="766"/>
      <c r="P312" s="766"/>
      <c r="Q312" s="766"/>
      <c r="R312" s="130"/>
      <c r="S312" s="137"/>
      <c r="V312" s="472" t="b">
        <f>IF(AND(V313=TRUE),TRUE,FALSE)</f>
        <v>0</v>
      </c>
    </row>
    <row r="313" spans="1:26" ht="57" customHeight="1" thickTop="1" thickBot="1" x14ac:dyDescent="0.3">
      <c r="A313" s="41" t="s">
        <v>123</v>
      </c>
      <c r="B313" s="73"/>
      <c r="C313" s="350"/>
      <c r="D313" s="101" t="s">
        <v>125</v>
      </c>
      <c r="E313" s="101" t="s">
        <v>126</v>
      </c>
      <c r="F313" s="101" t="s">
        <v>127</v>
      </c>
      <c r="G313" s="117"/>
      <c r="H313" s="247" t="s">
        <v>131</v>
      </c>
      <c r="I313" s="144" t="s">
        <v>274</v>
      </c>
      <c r="J313" s="679" t="s">
        <v>957</v>
      </c>
      <c r="K313" s="680"/>
      <c r="L313" s="680"/>
      <c r="M313" s="680"/>
      <c r="N313" s="680"/>
      <c r="O313" s="680"/>
      <c r="P313" s="680"/>
      <c r="Q313" s="680"/>
      <c r="R313" s="138"/>
      <c r="S313" s="134"/>
      <c r="T313" s="574">
        <f>1/4</f>
        <v>0.25</v>
      </c>
      <c r="V313" s="327" t="b">
        <v>0</v>
      </c>
      <c r="W313" s="292">
        <f>IF(V313=TRUE,$X$309,0)</f>
        <v>0</v>
      </c>
      <c r="X313" s="327"/>
      <c r="Y313" s="327"/>
    </row>
    <row r="314" spans="1:26" ht="88.5" customHeight="1" thickTop="1" thickBot="1" x14ac:dyDescent="0.3">
      <c r="A314" s="41" t="s">
        <v>123</v>
      </c>
      <c r="B314" s="90"/>
      <c r="C314" s="313"/>
      <c r="D314" s="101" t="s">
        <v>125</v>
      </c>
      <c r="E314" s="101" t="s">
        <v>126</v>
      </c>
      <c r="F314" s="101" t="s">
        <v>127</v>
      </c>
      <c r="G314" s="117"/>
      <c r="H314" s="247" t="s">
        <v>250</v>
      </c>
      <c r="I314" s="144" t="s">
        <v>321</v>
      </c>
      <c r="J314" s="675" t="s">
        <v>958</v>
      </c>
      <c r="K314" s="676"/>
      <c r="L314" s="676"/>
      <c r="M314" s="676"/>
      <c r="N314" s="676"/>
      <c r="O314" s="676"/>
      <c r="P314" s="676"/>
      <c r="Q314" s="676"/>
      <c r="R314" s="130"/>
      <c r="S314" s="430"/>
      <c r="V314" s="472" t="b">
        <f>IF(AND(V315=TRUE,V316=TRUE,V317=TRUE,V318=TRUE,V319=TRUE,V320=TRUE,V321=TRUE,V322=TRUE,V323=TRUE),TRUE,FALSE)</f>
        <v>0</v>
      </c>
      <c r="W314" s="327"/>
      <c r="X314" s="327"/>
      <c r="Y314" s="327"/>
    </row>
    <row r="315" spans="1:26" ht="53.25" customHeight="1" thickTop="1" thickBot="1" x14ac:dyDescent="0.3">
      <c r="A315" s="41" t="s">
        <v>123</v>
      </c>
      <c r="B315" s="73"/>
      <c r="C315" s="350"/>
      <c r="D315" s="101" t="s">
        <v>125</v>
      </c>
      <c r="E315" s="101" t="s">
        <v>126</v>
      </c>
      <c r="F315" s="101" t="s">
        <v>127</v>
      </c>
      <c r="G315" s="117"/>
      <c r="H315" s="247" t="s">
        <v>250</v>
      </c>
      <c r="I315" s="144" t="s">
        <v>322</v>
      </c>
      <c r="J315" s="754" t="s">
        <v>323</v>
      </c>
      <c r="K315" s="754"/>
      <c r="L315" s="754"/>
      <c r="M315" s="754"/>
      <c r="N315" s="754"/>
      <c r="O315" s="754"/>
      <c r="P315" s="754"/>
      <c r="Q315" s="754"/>
      <c r="R315" s="126"/>
      <c r="S315" s="134"/>
      <c r="T315" s="574">
        <f t="shared" ref="T315:T323" si="22">1/10</f>
        <v>0.1</v>
      </c>
      <c r="U315" s="589">
        <f>T315+T316+T317+T318+T319+T320+T321+T322+T323+T324</f>
        <v>0.99999999999999989</v>
      </c>
      <c r="V315" s="327" t="b">
        <v>0</v>
      </c>
      <c r="W315" s="292">
        <f>IF(V315=TRUE,$X$315,0)</f>
        <v>0</v>
      </c>
      <c r="X315" s="327">
        <v>0.1</v>
      </c>
      <c r="Y315" s="292">
        <f>SUM(W315:W324)</f>
        <v>0</v>
      </c>
      <c r="Z315" s="269">
        <f>Y315/1</f>
        <v>0</v>
      </c>
    </row>
    <row r="316" spans="1:26" ht="53.25" customHeight="1" thickTop="1" thickBot="1" x14ac:dyDescent="0.3">
      <c r="A316" s="41" t="s">
        <v>537</v>
      </c>
      <c r="B316" s="73"/>
      <c r="C316" s="350"/>
      <c r="D316" s="101" t="s">
        <v>125</v>
      </c>
      <c r="E316" s="101" t="s">
        <v>126</v>
      </c>
      <c r="F316" s="101" t="s">
        <v>127</v>
      </c>
      <c r="G316" s="117"/>
      <c r="H316" s="247" t="s">
        <v>250</v>
      </c>
      <c r="I316" s="144" t="s">
        <v>429</v>
      </c>
      <c r="J316" s="754" t="s">
        <v>611</v>
      </c>
      <c r="K316" s="754"/>
      <c r="L316" s="754"/>
      <c r="M316" s="754"/>
      <c r="N316" s="754"/>
      <c r="O316" s="754"/>
      <c r="P316" s="754"/>
      <c r="Q316" s="754"/>
      <c r="R316" s="126"/>
      <c r="S316" s="134"/>
      <c r="T316" s="574">
        <f t="shared" si="22"/>
        <v>0.1</v>
      </c>
      <c r="V316" s="268" t="b">
        <v>0</v>
      </c>
      <c r="W316" s="292">
        <f t="shared" ref="W316:W324" si="23">IF(V316=TRUE,$X$315,0)</f>
        <v>0</v>
      </c>
    </row>
    <row r="317" spans="1:26" ht="53.25" customHeight="1" thickTop="1" thickBot="1" x14ac:dyDescent="0.3">
      <c r="A317" s="41" t="s">
        <v>537</v>
      </c>
      <c r="B317" s="73"/>
      <c r="C317" s="350"/>
      <c r="D317" s="101" t="s">
        <v>125</v>
      </c>
      <c r="E317" s="101" t="s">
        <v>126</v>
      </c>
      <c r="F317" s="101" t="s">
        <v>127</v>
      </c>
      <c r="G317" s="117"/>
      <c r="H317" s="247" t="s">
        <v>250</v>
      </c>
      <c r="I317" s="144" t="s">
        <v>431</v>
      </c>
      <c r="J317" s="769" t="s">
        <v>612</v>
      </c>
      <c r="K317" s="769"/>
      <c r="L317" s="769"/>
      <c r="M317" s="769"/>
      <c r="N317" s="769"/>
      <c r="O317" s="769"/>
      <c r="P317" s="769"/>
      <c r="Q317" s="769"/>
      <c r="R317" s="126"/>
      <c r="S317" s="134"/>
      <c r="T317" s="574">
        <f t="shared" si="22"/>
        <v>0.1</v>
      </c>
      <c r="V317" s="268" t="b">
        <v>0</v>
      </c>
      <c r="W317" s="292">
        <f t="shared" si="23"/>
        <v>0</v>
      </c>
    </row>
    <row r="318" spans="1:26" ht="53.25" customHeight="1" thickTop="1" thickBot="1" x14ac:dyDescent="0.3">
      <c r="A318" s="41" t="s">
        <v>537</v>
      </c>
      <c r="B318" s="73"/>
      <c r="C318" s="350"/>
      <c r="D318" s="101" t="s">
        <v>125</v>
      </c>
      <c r="E318" s="101" t="s">
        <v>126</v>
      </c>
      <c r="F318" s="101" t="s">
        <v>127</v>
      </c>
      <c r="G318" s="117"/>
      <c r="H318" s="247" t="s">
        <v>250</v>
      </c>
      <c r="I318" s="144" t="s">
        <v>433</v>
      </c>
      <c r="J318" s="754" t="s">
        <v>538</v>
      </c>
      <c r="K318" s="754"/>
      <c r="L318" s="754"/>
      <c r="M318" s="754"/>
      <c r="N318" s="754"/>
      <c r="O318" s="754"/>
      <c r="P318" s="754"/>
      <c r="Q318" s="754"/>
      <c r="R318" s="126"/>
      <c r="S318" s="134"/>
      <c r="T318" s="574">
        <f t="shared" si="22"/>
        <v>0.1</v>
      </c>
      <c r="V318" s="268" t="b">
        <v>0</v>
      </c>
      <c r="W318" s="292">
        <f t="shared" si="23"/>
        <v>0</v>
      </c>
    </row>
    <row r="319" spans="1:26" ht="80.25" customHeight="1" thickTop="1" thickBot="1" x14ac:dyDescent="0.3">
      <c r="A319" s="41" t="s">
        <v>123</v>
      </c>
      <c r="B319" s="73"/>
      <c r="C319" s="350"/>
      <c r="D319" s="101" t="s">
        <v>125</v>
      </c>
      <c r="E319" s="101" t="s">
        <v>126</v>
      </c>
      <c r="F319" s="101" t="s">
        <v>127</v>
      </c>
      <c r="G319" s="117"/>
      <c r="H319" s="247" t="s">
        <v>250</v>
      </c>
      <c r="I319" s="144" t="s">
        <v>324</v>
      </c>
      <c r="J319" s="754" t="s">
        <v>325</v>
      </c>
      <c r="K319" s="754"/>
      <c r="L319" s="754"/>
      <c r="M319" s="754"/>
      <c r="N319" s="754"/>
      <c r="O319" s="754"/>
      <c r="P319" s="754"/>
      <c r="Q319" s="754"/>
      <c r="R319" s="126"/>
      <c r="S319" s="134"/>
      <c r="T319" s="574">
        <f t="shared" si="22"/>
        <v>0.1</v>
      </c>
      <c r="V319" s="268" t="b">
        <v>0</v>
      </c>
      <c r="W319" s="292">
        <f t="shared" si="23"/>
        <v>0</v>
      </c>
    </row>
    <row r="320" spans="1:26" ht="55.5" customHeight="1" thickTop="1" thickBot="1" x14ac:dyDescent="0.3">
      <c r="A320" s="41" t="s">
        <v>123</v>
      </c>
      <c r="B320" s="73"/>
      <c r="C320" s="350"/>
      <c r="D320" s="101" t="s">
        <v>125</v>
      </c>
      <c r="E320" s="101" t="s">
        <v>126</v>
      </c>
      <c r="F320" s="101" t="s">
        <v>127</v>
      </c>
      <c r="G320" s="117"/>
      <c r="H320" s="247" t="s">
        <v>250</v>
      </c>
      <c r="I320" s="144" t="s">
        <v>326</v>
      </c>
      <c r="J320" s="754" t="s">
        <v>327</v>
      </c>
      <c r="K320" s="754"/>
      <c r="L320" s="754"/>
      <c r="M320" s="754"/>
      <c r="N320" s="754"/>
      <c r="O320" s="754"/>
      <c r="P320" s="754"/>
      <c r="Q320" s="754"/>
      <c r="R320" s="126"/>
      <c r="S320" s="134"/>
      <c r="T320" s="574">
        <f t="shared" si="22"/>
        <v>0.1</v>
      </c>
      <c r="V320" s="268" t="b">
        <v>0</v>
      </c>
      <c r="W320" s="292">
        <f t="shared" si="23"/>
        <v>0</v>
      </c>
    </row>
    <row r="321" spans="1:36" ht="60" customHeight="1" thickTop="1" thickBot="1" x14ac:dyDescent="0.3">
      <c r="A321" s="41" t="s">
        <v>123</v>
      </c>
      <c r="B321" s="73"/>
      <c r="C321" s="350"/>
      <c r="D321" s="101" t="s">
        <v>125</v>
      </c>
      <c r="E321" s="101" t="s">
        <v>126</v>
      </c>
      <c r="F321" s="101" t="s">
        <v>127</v>
      </c>
      <c r="G321" s="117"/>
      <c r="H321" s="247" t="s">
        <v>250</v>
      </c>
      <c r="I321" s="144" t="s">
        <v>328</v>
      </c>
      <c r="J321" s="754" t="s">
        <v>329</v>
      </c>
      <c r="K321" s="754"/>
      <c r="L321" s="754"/>
      <c r="M321" s="754"/>
      <c r="N321" s="754"/>
      <c r="O321" s="754"/>
      <c r="P321" s="754"/>
      <c r="Q321" s="754"/>
      <c r="R321" s="126"/>
      <c r="S321" s="134"/>
      <c r="T321" s="574">
        <f t="shared" si="22"/>
        <v>0.1</v>
      </c>
      <c r="V321" s="268" t="b">
        <v>0</v>
      </c>
      <c r="W321" s="292">
        <f t="shared" si="23"/>
        <v>0</v>
      </c>
    </row>
    <row r="322" spans="1:36" ht="60" customHeight="1" thickTop="1" thickBot="1" x14ac:dyDescent="0.3">
      <c r="A322" s="41" t="s">
        <v>537</v>
      </c>
      <c r="B322" s="73"/>
      <c r="C322" s="350"/>
      <c r="D322" s="101" t="s">
        <v>125</v>
      </c>
      <c r="E322" s="101" t="s">
        <v>126</v>
      </c>
      <c r="F322" s="101" t="s">
        <v>127</v>
      </c>
      <c r="G322" s="117"/>
      <c r="H322" s="247" t="s">
        <v>250</v>
      </c>
      <c r="I322" s="144" t="s">
        <v>544</v>
      </c>
      <c r="J322" s="754" t="s">
        <v>613</v>
      </c>
      <c r="K322" s="754"/>
      <c r="L322" s="754"/>
      <c r="M322" s="754"/>
      <c r="N322" s="754"/>
      <c r="O322" s="754"/>
      <c r="P322" s="754"/>
      <c r="Q322" s="754"/>
      <c r="R322" s="126"/>
      <c r="S322" s="134"/>
      <c r="T322" s="574">
        <f t="shared" si="22"/>
        <v>0.1</v>
      </c>
      <c r="V322" s="268" t="b">
        <v>0</v>
      </c>
      <c r="W322" s="292">
        <f t="shared" si="23"/>
        <v>0</v>
      </c>
    </row>
    <row r="323" spans="1:36" ht="60" customHeight="1" thickTop="1" thickBot="1" x14ac:dyDescent="0.3">
      <c r="A323" s="41" t="s">
        <v>537</v>
      </c>
      <c r="B323" s="73"/>
      <c r="C323" s="350"/>
      <c r="D323" s="101" t="s">
        <v>125</v>
      </c>
      <c r="E323" s="101" t="s">
        <v>126</v>
      </c>
      <c r="F323" s="101" t="s">
        <v>127</v>
      </c>
      <c r="G323" s="117"/>
      <c r="H323" s="247" t="s">
        <v>250</v>
      </c>
      <c r="I323" s="144" t="s">
        <v>546</v>
      </c>
      <c r="J323" s="755" t="s">
        <v>614</v>
      </c>
      <c r="K323" s="755"/>
      <c r="L323" s="755"/>
      <c r="M323" s="755"/>
      <c r="N323" s="755"/>
      <c r="O323" s="755"/>
      <c r="P323" s="755"/>
      <c r="Q323" s="755"/>
      <c r="R323" s="136"/>
      <c r="S323" s="134"/>
      <c r="T323" s="574">
        <f t="shared" si="22"/>
        <v>0.1</v>
      </c>
      <c r="V323" s="268" t="b">
        <v>0</v>
      </c>
      <c r="W323" s="292">
        <f t="shared" si="23"/>
        <v>0</v>
      </c>
    </row>
    <row r="324" spans="1:36" ht="60" customHeight="1" thickTop="1" thickBot="1" x14ac:dyDescent="0.3">
      <c r="A324" s="41" t="s">
        <v>537</v>
      </c>
      <c r="B324" s="73"/>
      <c r="C324" s="350"/>
      <c r="D324" s="101" t="s">
        <v>125</v>
      </c>
      <c r="E324" s="101" t="s">
        <v>126</v>
      </c>
      <c r="F324" s="101" t="s">
        <v>127</v>
      </c>
      <c r="G324" s="117"/>
      <c r="H324" s="431" t="s">
        <v>250</v>
      </c>
      <c r="I324" s="144" t="s">
        <v>539</v>
      </c>
      <c r="J324" s="1013" t="s">
        <v>540</v>
      </c>
      <c r="K324" s="1013"/>
      <c r="L324" s="1013"/>
      <c r="M324" s="1013"/>
      <c r="N324" s="1013"/>
      <c r="O324" s="1013"/>
      <c r="P324" s="1013"/>
      <c r="Q324" s="1013"/>
      <c r="R324" s="160"/>
      <c r="S324" s="134"/>
      <c r="T324" s="574">
        <f>1/10</f>
        <v>0.1</v>
      </c>
      <c r="V324" s="268" t="b">
        <v>0</v>
      </c>
      <c r="W324" s="292">
        <f t="shared" si="23"/>
        <v>0</v>
      </c>
    </row>
    <row r="325" spans="1:36" ht="22.5" customHeight="1" thickTop="1" x14ac:dyDescent="0.25">
      <c r="A325" s="173"/>
      <c r="B325" s="173"/>
      <c r="C325" s="313"/>
      <c r="D325" s="313"/>
      <c r="E325" s="313"/>
      <c r="F325" s="313"/>
      <c r="G325" s="173"/>
      <c r="H325" s="173"/>
      <c r="I325" s="400"/>
      <c r="J325" s="173"/>
      <c r="K325" s="173"/>
      <c r="L325" s="173"/>
      <c r="M325" s="173"/>
      <c r="N325" s="173"/>
      <c r="O325" s="173"/>
      <c r="P325" s="173"/>
      <c r="Q325" s="173"/>
      <c r="R325" s="173"/>
      <c r="S325" s="173"/>
    </row>
    <row r="326" spans="1:36" s="329" customFormat="1" ht="22.5" customHeight="1" thickBot="1" x14ac:dyDescent="0.3">
      <c r="A326" s="353"/>
      <c r="B326" s="353"/>
      <c r="C326" s="354"/>
      <c r="D326" s="354"/>
      <c r="E326" s="354"/>
      <c r="F326" s="355"/>
      <c r="G326" s="314"/>
      <c r="H326" s="821" t="s">
        <v>117</v>
      </c>
      <c r="I326" s="822"/>
      <c r="J326" s="655" t="s">
        <v>222</v>
      </c>
      <c r="K326" s="656"/>
      <c r="L326" s="656"/>
      <c r="M326" s="656"/>
      <c r="N326" s="656"/>
      <c r="O326" s="656"/>
      <c r="P326" s="656"/>
      <c r="Q326" s="656"/>
      <c r="R326" s="656"/>
      <c r="S326" s="657"/>
      <c r="T326" s="578"/>
      <c r="U326" s="578"/>
      <c r="V326" s="425" t="s">
        <v>945</v>
      </c>
      <c r="W326" s="426">
        <f>(U331+U332+U335+U338)/4</f>
        <v>1</v>
      </c>
      <c r="X326" s="268"/>
      <c r="Y326" s="268"/>
      <c r="Z326" s="328"/>
      <c r="AC326"/>
      <c r="AG326"/>
      <c r="AJ326"/>
    </row>
    <row r="327" spans="1:36" s="329" customFormat="1" ht="7.5" customHeight="1" thickTop="1" x14ac:dyDescent="0.25">
      <c r="A327" s="314"/>
      <c r="B327" s="314"/>
      <c r="C327" s="356"/>
      <c r="D327" s="356"/>
      <c r="E327" s="356"/>
      <c r="F327" s="356"/>
      <c r="G327" s="314"/>
      <c r="H327" s="314"/>
      <c r="I327" s="306"/>
      <c r="J327" s="314"/>
      <c r="K327" s="314"/>
      <c r="L327" s="314"/>
      <c r="M327" s="314"/>
      <c r="N327" s="314"/>
      <c r="O327" s="314"/>
      <c r="P327" s="314"/>
      <c r="Q327" s="314"/>
      <c r="R327" s="316"/>
      <c r="S327" s="314"/>
      <c r="T327" s="576"/>
      <c r="U327" s="593"/>
      <c r="V327" s="268"/>
      <c r="W327" s="268"/>
      <c r="X327" s="268"/>
      <c r="Y327" s="268"/>
      <c r="Z327" s="328"/>
      <c r="AC327"/>
      <c r="AG327"/>
      <c r="AJ327"/>
    </row>
    <row r="328" spans="1:36" s="329" customFormat="1" ht="172.5" customHeight="1" thickBot="1" x14ac:dyDescent="0.3">
      <c r="A328" s="314"/>
      <c r="B328" s="314"/>
      <c r="C328" s="356"/>
      <c r="D328" s="356"/>
      <c r="E328" s="356"/>
      <c r="F328" s="356"/>
      <c r="G328" s="314"/>
      <c r="H328" s="823" t="s">
        <v>223</v>
      </c>
      <c r="I328" s="823"/>
      <c r="J328" s="823"/>
      <c r="K328" s="823"/>
      <c r="L328" s="823"/>
      <c r="M328" s="823"/>
      <c r="N328" s="823"/>
      <c r="O328" s="823"/>
      <c r="P328" s="823"/>
      <c r="Q328" s="823"/>
      <c r="R328" s="823"/>
      <c r="S328" s="824"/>
      <c r="T328" s="576"/>
      <c r="U328" s="593"/>
      <c r="V328" s="268"/>
      <c r="W328" s="268"/>
      <c r="X328" s="268"/>
      <c r="Y328" s="268"/>
      <c r="Z328" s="328"/>
      <c r="AC328"/>
      <c r="AG328"/>
      <c r="AJ328"/>
    </row>
    <row r="329" spans="1:36" s="329" customFormat="1" ht="7.5" customHeight="1" thickTop="1" x14ac:dyDescent="0.25">
      <c r="A329" s="314"/>
      <c r="B329" s="314"/>
      <c r="C329" s="356"/>
      <c r="D329" s="356"/>
      <c r="E329" s="356"/>
      <c r="F329" s="356"/>
      <c r="G329" s="314"/>
      <c r="H329" s="314"/>
      <c r="I329" s="323"/>
      <c r="J329" s="314"/>
      <c r="K329" s="314"/>
      <c r="L329" s="314"/>
      <c r="M329" s="314"/>
      <c r="N329" s="314"/>
      <c r="O329" s="314"/>
      <c r="P329" s="314"/>
      <c r="Q329" s="314"/>
      <c r="R329" s="314"/>
      <c r="S329" s="314"/>
      <c r="T329" s="576"/>
      <c r="U329" s="593"/>
      <c r="V329" s="327"/>
      <c r="W329" s="327"/>
      <c r="X329" s="327"/>
      <c r="Y329" s="327"/>
      <c r="Z329" s="328"/>
      <c r="AC329"/>
      <c r="AG329"/>
      <c r="AJ329"/>
    </row>
    <row r="330" spans="1:36" ht="41.25" customHeight="1" thickBot="1" x14ac:dyDescent="0.3">
      <c r="A330" s="173"/>
      <c r="B330" s="173"/>
      <c r="C330" s="313"/>
      <c r="D330" s="313"/>
      <c r="E330" s="313"/>
      <c r="F330" s="313"/>
      <c r="G330" s="173"/>
      <c r="H330" s="281" t="s">
        <v>120</v>
      </c>
      <c r="I330" s="297" t="s">
        <v>946</v>
      </c>
      <c r="J330" s="282" t="s">
        <v>121</v>
      </c>
      <c r="K330" s="283"/>
      <c r="L330" s="283"/>
      <c r="M330" s="283"/>
      <c r="N330" s="283"/>
      <c r="O330" s="283"/>
      <c r="P330" s="283"/>
      <c r="Q330" s="283"/>
      <c r="R330" s="177"/>
      <c r="S330" s="281" t="s">
        <v>122</v>
      </c>
      <c r="V330" s="284" t="s">
        <v>825</v>
      </c>
      <c r="W330" s="285" t="s">
        <v>826</v>
      </c>
      <c r="X330" s="285" t="s">
        <v>827</v>
      </c>
      <c r="Y330" s="337" t="s">
        <v>839</v>
      </c>
      <c r="Z330" s="338" t="s">
        <v>863</v>
      </c>
    </row>
    <row r="331" spans="1:36" ht="41.25" customHeight="1" thickTop="1" thickBot="1" x14ac:dyDescent="0.3">
      <c r="A331" s="170" t="s">
        <v>123</v>
      </c>
      <c r="B331" s="432"/>
      <c r="C331" s="101" t="s">
        <v>124</v>
      </c>
      <c r="D331" s="101" t="s">
        <v>125</v>
      </c>
      <c r="E331" s="101" t="s">
        <v>126</v>
      </c>
      <c r="F331" s="101" t="s">
        <v>127</v>
      </c>
      <c r="G331" s="117"/>
      <c r="H331" s="433" t="s">
        <v>128</v>
      </c>
      <c r="I331" s="102" t="s">
        <v>136</v>
      </c>
      <c r="J331" s="667" t="s">
        <v>952</v>
      </c>
      <c r="K331" s="668"/>
      <c r="L331" s="668"/>
      <c r="M331" s="668"/>
      <c r="N331" s="668"/>
      <c r="O331" s="668"/>
      <c r="P331" s="668"/>
      <c r="Q331" s="668"/>
      <c r="R331" s="434"/>
      <c r="S331" s="134"/>
      <c r="T331" s="574">
        <v>1</v>
      </c>
      <c r="U331" s="589">
        <f>T331</f>
        <v>1</v>
      </c>
      <c r="V331" s="327" t="b">
        <v>0</v>
      </c>
      <c r="W331" s="292">
        <f>IF(V331=TRUE,$X$331,0)</f>
        <v>0</v>
      </c>
      <c r="X331" s="292">
        <v>1</v>
      </c>
      <c r="Y331" s="330">
        <f>SUM(W331)</f>
        <v>0</v>
      </c>
      <c r="Z331" s="269">
        <f>Y331/1</f>
        <v>0</v>
      </c>
    </row>
    <row r="332" spans="1:36" ht="60.75" customHeight="1" thickTop="1" thickBot="1" x14ac:dyDescent="0.3">
      <c r="A332" s="170" t="s">
        <v>123</v>
      </c>
      <c r="B332" s="432"/>
      <c r="C332" s="116"/>
      <c r="D332" s="101" t="s">
        <v>125</v>
      </c>
      <c r="E332" s="101" t="s">
        <v>126</v>
      </c>
      <c r="F332" s="101" t="s">
        <v>127</v>
      </c>
      <c r="G332" s="117"/>
      <c r="H332" s="360" t="s">
        <v>131</v>
      </c>
      <c r="I332" s="102" t="s">
        <v>138</v>
      </c>
      <c r="J332" s="763" t="s">
        <v>959</v>
      </c>
      <c r="K332" s="764"/>
      <c r="L332" s="764"/>
      <c r="M332" s="764"/>
      <c r="N332" s="764"/>
      <c r="O332" s="764"/>
      <c r="P332" s="764"/>
      <c r="Q332" s="764"/>
      <c r="R332" s="435"/>
      <c r="S332" s="134"/>
      <c r="T332" s="574">
        <v>0.5</v>
      </c>
      <c r="U332" s="589">
        <f>T332+T333</f>
        <v>1</v>
      </c>
      <c r="V332" s="327" t="b">
        <v>0</v>
      </c>
      <c r="W332" s="292">
        <f>IF(V332=TRUE,$X$332,0)</f>
        <v>0</v>
      </c>
      <c r="X332" s="268">
        <v>0.5</v>
      </c>
      <c r="Y332" s="330">
        <f>SUM(W332:W333)</f>
        <v>0</v>
      </c>
      <c r="Z332" s="269">
        <f>Y332/1</f>
        <v>0</v>
      </c>
    </row>
    <row r="333" spans="1:36" ht="60.75" customHeight="1" thickTop="1" thickBot="1" x14ac:dyDescent="0.3">
      <c r="A333" s="170" t="s">
        <v>123</v>
      </c>
      <c r="B333" s="432"/>
      <c r="C333" s="116"/>
      <c r="D333" s="101" t="s">
        <v>125</v>
      </c>
      <c r="E333" s="101" t="s">
        <v>126</v>
      </c>
      <c r="F333" s="101" t="s">
        <v>127</v>
      </c>
      <c r="G333" s="117"/>
      <c r="H333" s="360" t="s">
        <v>131</v>
      </c>
      <c r="I333" s="102" t="s">
        <v>275</v>
      </c>
      <c r="J333" s="669" t="s">
        <v>960</v>
      </c>
      <c r="K333" s="670"/>
      <c r="L333" s="670"/>
      <c r="M333" s="670"/>
      <c r="N333" s="670"/>
      <c r="O333" s="670"/>
      <c r="P333" s="670"/>
      <c r="Q333" s="670"/>
      <c r="R333" s="436"/>
      <c r="S333" s="134"/>
      <c r="T333" s="574">
        <v>0.5</v>
      </c>
      <c r="V333" s="327" t="b">
        <v>0</v>
      </c>
      <c r="W333" s="292">
        <f>IF(V333=TRUE,$X$332,0)</f>
        <v>0</v>
      </c>
      <c r="X333" s="327"/>
      <c r="Y333" s="327"/>
    </row>
    <row r="334" spans="1:36" ht="48" customHeight="1" thickTop="1" thickBot="1" x14ac:dyDescent="0.3">
      <c r="A334" s="170" t="s">
        <v>123</v>
      </c>
      <c r="B334" s="432"/>
      <c r="C334" s="417"/>
      <c r="D334" s="101" t="s">
        <v>125</v>
      </c>
      <c r="E334" s="101" t="s">
        <v>126</v>
      </c>
      <c r="F334" s="101" t="s">
        <v>127</v>
      </c>
      <c r="G334" s="117"/>
      <c r="H334" s="143" t="s">
        <v>250</v>
      </c>
      <c r="I334" s="102" t="s">
        <v>251</v>
      </c>
      <c r="J334" s="835" t="s">
        <v>961</v>
      </c>
      <c r="K334" s="954"/>
      <c r="L334" s="954"/>
      <c r="M334" s="954"/>
      <c r="N334" s="954"/>
      <c r="O334" s="954"/>
      <c r="P334" s="954"/>
      <c r="Q334" s="954"/>
      <c r="R334" s="437"/>
      <c r="S334" s="52"/>
      <c r="V334" s="472" t="b">
        <f>IF(AND(V335=TRUE,V336=TRUE),TRUE,FALSE)</f>
        <v>0</v>
      </c>
    </row>
    <row r="335" spans="1:36" ht="54.75" customHeight="1" thickTop="1" thickBot="1" x14ac:dyDescent="0.3">
      <c r="A335" s="170" t="s">
        <v>123</v>
      </c>
      <c r="B335" s="432"/>
      <c r="C335" s="417"/>
      <c r="D335" s="101" t="s">
        <v>125</v>
      </c>
      <c r="E335" s="101" t="s">
        <v>126</v>
      </c>
      <c r="F335" s="101" t="s">
        <v>127</v>
      </c>
      <c r="G335" s="117"/>
      <c r="H335" s="143" t="s">
        <v>250</v>
      </c>
      <c r="I335" s="102" t="s">
        <v>253</v>
      </c>
      <c r="J335" s="964" t="s">
        <v>962</v>
      </c>
      <c r="K335" s="964"/>
      <c r="L335" s="964"/>
      <c r="M335" s="964"/>
      <c r="N335" s="964"/>
      <c r="O335" s="964"/>
      <c r="P335" s="964"/>
      <c r="Q335" s="964"/>
      <c r="R335" s="139"/>
      <c r="S335" s="134"/>
      <c r="T335" s="574">
        <f>0.5</f>
        <v>0.5</v>
      </c>
      <c r="U335" s="589">
        <f>T335+T336</f>
        <v>1</v>
      </c>
      <c r="V335" s="268" t="b">
        <v>0</v>
      </c>
      <c r="W335" s="292">
        <f>IF(V335=TRUE,$X$332,0)</f>
        <v>0</v>
      </c>
      <c r="Y335" s="330">
        <f>SUM(W335:W336)</f>
        <v>0</v>
      </c>
      <c r="Z335" s="269">
        <f>Y335/1</f>
        <v>0</v>
      </c>
    </row>
    <row r="336" spans="1:36" ht="49.5" customHeight="1" thickTop="1" thickBot="1" x14ac:dyDescent="0.3">
      <c r="A336" s="170" t="s">
        <v>537</v>
      </c>
      <c r="B336" s="432"/>
      <c r="C336" s="417"/>
      <c r="D336" s="101" t="s">
        <v>125</v>
      </c>
      <c r="E336" s="101" t="s">
        <v>126</v>
      </c>
      <c r="F336" s="101" t="s">
        <v>127</v>
      </c>
      <c r="G336" s="117"/>
      <c r="H336" s="143" t="s">
        <v>250</v>
      </c>
      <c r="I336" s="102" t="s">
        <v>550</v>
      </c>
      <c r="J336" s="669" t="s">
        <v>1007</v>
      </c>
      <c r="K336" s="670"/>
      <c r="L336" s="670"/>
      <c r="M336" s="670"/>
      <c r="N336" s="670"/>
      <c r="O336" s="670"/>
      <c r="P336" s="670"/>
      <c r="Q336" s="670"/>
      <c r="R336" s="437"/>
      <c r="S336" s="134"/>
      <c r="T336" s="574">
        <f>0.5</f>
        <v>0.5</v>
      </c>
      <c r="V336" s="268" t="b">
        <v>0</v>
      </c>
      <c r="W336" s="292">
        <f>IF(V336=TRUE,$X$332,0)</f>
        <v>0</v>
      </c>
    </row>
    <row r="337" spans="1:36" ht="49.5" customHeight="1" thickTop="1" thickBot="1" x14ac:dyDescent="0.3">
      <c r="A337" s="170" t="s">
        <v>692</v>
      </c>
      <c r="B337" s="432"/>
      <c r="C337" s="417"/>
      <c r="D337" s="101" t="s">
        <v>125</v>
      </c>
      <c r="E337" s="101" t="s">
        <v>126</v>
      </c>
      <c r="F337" s="101" t="s">
        <v>127</v>
      </c>
      <c r="G337" s="117"/>
      <c r="H337" s="143" t="s">
        <v>160</v>
      </c>
      <c r="I337" s="41" t="s">
        <v>278</v>
      </c>
      <c r="J337" s="835" t="s">
        <v>1041</v>
      </c>
      <c r="K337" s="954"/>
      <c r="L337" s="954"/>
      <c r="M337" s="954"/>
      <c r="N337" s="954"/>
      <c r="O337" s="954"/>
      <c r="P337" s="954"/>
      <c r="Q337" s="954"/>
      <c r="R337" s="437"/>
      <c r="S337" s="52"/>
      <c r="V337" s="472" t="b">
        <f>IF(AND(V338=TRUE,V339=TRUE,V340=TRUE,V341=TRUE,V342=TRUE,V343=TRUE,V344=TRUE,V345=TRUE,V346=TRUE,V347=TRUE,V348=TRUE),TRUE,FALSE)</f>
        <v>0</v>
      </c>
    </row>
    <row r="338" spans="1:36" ht="49.5" customHeight="1" thickTop="1" thickBot="1" x14ac:dyDescent="0.3">
      <c r="A338" s="170" t="s">
        <v>692</v>
      </c>
      <c r="B338" s="432"/>
      <c r="C338" s="417"/>
      <c r="D338" s="101" t="s">
        <v>125</v>
      </c>
      <c r="E338" s="101" t="s">
        <v>126</v>
      </c>
      <c r="F338" s="101" t="s">
        <v>127</v>
      </c>
      <c r="G338" s="117"/>
      <c r="H338" s="143" t="s">
        <v>160</v>
      </c>
      <c r="I338" s="41" t="s">
        <v>502</v>
      </c>
      <c r="J338" s="964" t="s">
        <v>1042</v>
      </c>
      <c r="K338" s="964"/>
      <c r="L338" s="964"/>
      <c r="M338" s="964"/>
      <c r="N338" s="964"/>
      <c r="O338" s="964"/>
      <c r="P338" s="964"/>
      <c r="Q338" s="964"/>
      <c r="R338" s="139"/>
      <c r="S338" s="134"/>
      <c r="T338" s="574">
        <f>1/12</f>
        <v>8.3333333333333329E-2</v>
      </c>
      <c r="U338" s="589">
        <f>T338+T339+T340+T341+T342+T343+T344+T345+T346+T347+T348+T349</f>
        <v>1</v>
      </c>
      <c r="V338" s="268" t="b">
        <v>0</v>
      </c>
      <c r="W338" s="292">
        <f t="shared" ref="W338:W349" si="24">IF(V338=TRUE,$X$338,0)</f>
        <v>0</v>
      </c>
      <c r="X338" s="268">
        <v>8.3333333333333329E-2</v>
      </c>
      <c r="Y338" s="330">
        <f>SUM(W338:W349)</f>
        <v>0</v>
      </c>
      <c r="Z338" s="269">
        <f>Y338/1</f>
        <v>0</v>
      </c>
    </row>
    <row r="339" spans="1:36" ht="49.5" customHeight="1" thickTop="1" thickBot="1" x14ac:dyDescent="0.3">
      <c r="A339" s="170" t="s">
        <v>692</v>
      </c>
      <c r="B339" s="432"/>
      <c r="C339" s="417"/>
      <c r="D339" s="101" t="s">
        <v>125</v>
      </c>
      <c r="E339" s="101" t="s">
        <v>126</v>
      </c>
      <c r="F339" s="101" t="s">
        <v>127</v>
      </c>
      <c r="G339" s="117"/>
      <c r="H339" s="143" t="s">
        <v>160</v>
      </c>
      <c r="I339" s="41" t="s">
        <v>341</v>
      </c>
      <c r="J339" s="964" t="s">
        <v>1043</v>
      </c>
      <c r="K339" s="964"/>
      <c r="L339" s="964"/>
      <c r="M339" s="964"/>
      <c r="N339" s="964"/>
      <c r="O339" s="964"/>
      <c r="P339" s="964"/>
      <c r="Q339" s="964"/>
      <c r="R339" s="139"/>
      <c r="S339" s="134"/>
      <c r="T339" s="574">
        <f t="shared" ref="T339:T348" si="25">1/12</f>
        <v>8.3333333333333329E-2</v>
      </c>
      <c r="V339" s="268" t="b">
        <v>0</v>
      </c>
      <c r="W339" s="292">
        <f t="shared" si="24"/>
        <v>0</v>
      </c>
    </row>
    <row r="340" spans="1:36" ht="49.5" customHeight="1" thickTop="1" thickBot="1" x14ac:dyDescent="0.3">
      <c r="A340" s="170" t="s">
        <v>692</v>
      </c>
      <c r="B340" s="432"/>
      <c r="C340" s="417"/>
      <c r="D340" s="101" t="s">
        <v>125</v>
      </c>
      <c r="E340" s="101" t="s">
        <v>126</v>
      </c>
      <c r="F340" s="101" t="s">
        <v>127</v>
      </c>
      <c r="G340" s="117"/>
      <c r="H340" s="143" t="s">
        <v>160</v>
      </c>
      <c r="I340" s="41" t="s">
        <v>280</v>
      </c>
      <c r="J340" s="964" t="s">
        <v>1044</v>
      </c>
      <c r="K340" s="964"/>
      <c r="L340" s="964"/>
      <c r="M340" s="964"/>
      <c r="N340" s="964"/>
      <c r="O340" s="964"/>
      <c r="P340" s="964"/>
      <c r="Q340" s="964"/>
      <c r="R340" s="139"/>
      <c r="S340" s="134"/>
      <c r="T340" s="574">
        <f t="shared" si="25"/>
        <v>8.3333333333333329E-2</v>
      </c>
      <c r="V340" s="268" t="b">
        <v>0</v>
      </c>
      <c r="W340" s="292">
        <f t="shared" si="24"/>
        <v>0</v>
      </c>
    </row>
    <row r="341" spans="1:36" ht="49.5" customHeight="1" thickTop="1" thickBot="1" x14ac:dyDescent="0.3">
      <c r="A341" s="170" t="s">
        <v>692</v>
      </c>
      <c r="B341" s="432"/>
      <c r="C341" s="417"/>
      <c r="D341" s="101" t="s">
        <v>125</v>
      </c>
      <c r="E341" s="101" t="s">
        <v>126</v>
      </c>
      <c r="F341" s="101" t="s">
        <v>127</v>
      </c>
      <c r="G341" s="117"/>
      <c r="H341" s="143" t="s">
        <v>160</v>
      </c>
      <c r="I341" s="41" t="s">
        <v>627</v>
      </c>
      <c r="J341" s="964" t="s">
        <v>1045</v>
      </c>
      <c r="K341" s="964"/>
      <c r="L341" s="964"/>
      <c r="M341" s="964"/>
      <c r="N341" s="964"/>
      <c r="O341" s="964"/>
      <c r="P341" s="964"/>
      <c r="Q341" s="964"/>
      <c r="R341" s="139"/>
      <c r="S341" s="134"/>
      <c r="T341" s="574">
        <f t="shared" si="25"/>
        <v>8.3333333333333329E-2</v>
      </c>
      <c r="V341" s="268" t="b">
        <v>0</v>
      </c>
      <c r="W341" s="292">
        <f t="shared" si="24"/>
        <v>0</v>
      </c>
    </row>
    <row r="342" spans="1:36" ht="49.5" customHeight="1" thickTop="1" thickBot="1" x14ac:dyDescent="0.3">
      <c r="A342" s="170" t="s">
        <v>692</v>
      </c>
      <c r="B342" s="432"/>
      <c r="C342" s="417"/>
      <c r="D342" s="101" t="s">
        <v>125</v>
      </c>
      <c r="E342" s="101" t="s">
        <v>126</v>
      </c>
      <c r="F342" s="101" t="s">
        <v>127</v>
      </c>
      <c r="G342" s="117"/>
      <c r="H342" s="143" t="s">
        <v>160</v>
      </c>
      <c r="I342" s="41" t="s">
        <v>778</v>
      </c>
      <c r="J342" s="964" t="s">
        <v>1046</v>
      </c>
      <c r="K342" s="964"/>
      <c r="L342" s="964"/>
      <c r="M342" s="964"/>
      <c r="N342" s="964"/>
      <c r="O342" s="964"/>
      <c r="P342" s="964"/>
      <c r="Q342" s="964"/>
      <c r="R342" s="139"/>
      <c r="S342" s="134"/>
      <c r="T342" s="574">
        <f t="shared" si="25"/>
        <v>8.3333333333333329E-2</v>
      </c>
      <c r="V342" s="268" t="b">
        <v>0</v>
      </c>
      <c r="W342" s="292">
        <f t="shared" si="24"/>
        <v>0</v>
      </c>
    </row>
    <row r="343" spans="1:36" ht="49.5" customHeight="1" thickTop="1" thickBot="1" x14ac:dyDescent="0.3">
      <c r="A343" s="170" t="s">
        <v>692</v>
      </c>
      <c r="B343" s="432"/>
      <c r="C343" s="417"/>
      <c r="D343" s="101" t="s">
        <v>125</v>
      </c>
      <c r="E343" s="101" t="s">
        <v>126</v>
      </c>
      <c r="F343" s="101" t="s">
        <v>127</v>
      </c>
      <c r="G343" s="117"/>
      <c r="H343" s="143" t="s">
        <v>160</v>
      </c>
      <c r="I343" s="41" t="s">
        <v>627</v>
      </c>
      <c r="J343" s="964" t="s">
        <v>1047</v>
      </c>
      <c r="K343" s="964"/>
      <c r="L343" s="964"/>
      <c r="M343" s="964"/>
      <c r="N343" s="964"/>
      <c r="O343" s="964"/>
      <c r="P343" s="964"/>
      <c r="Q343" s="964"/>
      <c r="R343" s="139"/>
      <c r="S343" s="134"/>
      <c r="T343" s="574">
        <f t="shared" si="25"/>
        <v>8.3333333333333329E-2</v>
      </c>
      <c r="V343" s="268" t="b">
        <v>0</v>
      </c>
      <c r="W343" s="292">
        <f t="shared" si="24"/>
        <v>0</v>
      </c>
    </row>
    <row r="344" spans="1:36" ht="49.5" customHeight="1" thickTop="1" thickBot="1" x14ac:dyDescent="0.3">
      <c r="A344" s="170" t="s">
        <v>692</v>
      </c>
      <c r="B344" s="432"/>
      <c r="C344" s="417"/>
      <c r="D344" s="101" t="s">
        <v>125</v>
      </c>
      <c r="E344" s="101" t="s">
        <v>126</v>
      </c>
      <c r="F344" s="101" t="s">
        <v>127</v>
      </c>
      <c r="G344" s="117"/>
      <c r="H344" s="143" t="s">
        <v>160</v>
      </c>
      <c r="I344" s="41" t="s">
        <v>504</v>
      </c>
      <c r="J344" s="964" t="s">
        <v>1048</v>
      </c>
      <c r="K344" s="964"/>
      <c r="L344" s="964"/>
      <c r="M344" s="964"/>
      <c r="N344" s="964"/>
      <c r="O344" s="964"/>
      <c r="P344" s="964"/>
      <c r="Q344" s="964"/>
      <c r="R344" s="139"/>
      <c r="S344" s="134"/>
      <c r="T344" s="574">
        <f t="shared" si="25"/>
        <v>8.3333333333333329E-2</v>
      </c>
      <c r="V344" s="268" t="b">
        <v>0</v>
      </c>
      <c r="W344" s="292">
        <f t="shared" si="24"/>
        <v>0</v>
      </c>
    </row>
    <row r="345" spans="1:36" ht="49.5" customHeight="1" thickTop="1" thickBot="1" x14ac:dyDescent="0.3">
      <c r="A345" s="170" t="s">
        <v>692</v>
      </c>
      <c r="B345" s="432"/>
      <c r="C345" s="417"/>
      <c r="D345" s="101" t="s">
        <v>125</v>
      </c>
      <c r="E345" s="101" t="s">
        <v>126</v>
      </c>
      <c r="F345" s="101" t="s">
        <v>127</v>
      </c>
      <c r="G345" s="117"/>
      <c r="H345" s="143" t="s">
        <v>160</v>
      </c>
      <c r="I345" s="41" t="s">
        <v>1049</v>
      </c>
      <c r="J345" s="964" t="s">
        <v>1050</v>
      </c>
      <c r="K345" s="964"/>
      <c r="L345" s="964"/>
      <c r="M345" s="964"/>
      <c r="N345" s="964"/>
      <c r="O345" s="964"/>
      <c r="P345" s="964"/>
      <c r="Q345" s="964"/>
      <c r="R345" s="139"/>
      <c r="S345" s="134"/>
      <c r="T345" s="574">
        <f t="shared" si="25"/>
        <v>8.3333333333333329E-2</v>
      </c>
      <c r="V345" s="268" t="b">
        <v>0</v>
      </c>
      <c r="W345" s="292">
        <f t="shared" si="24"/>
        <v>0</v>
      </c>
    </row>
    <row r="346" spans="1:36" ht="49.5" customHeight="1" thickTop="1" thickBot="1" x14ac:dyDescent="0.3">
      <c r="A346" s="170" t="s">
        <v>692</v>
      </c>
      <c r="B346" s="432"/>
      <c r="C346" s="417"/>
      <c r="D346" s="101" t="s">
        <v>125</v>
      </c>
      <c r="E346" s="101" t="s">
        <v>126</v>
      </c>
      <c r="F346" s="101" t="s">
        <v>127</v>
      </c>
      <c r="G346" s="117"/>
      <c r="H346" s="143" t="s">
        <v>160</v>
      </c>
      <c r="I346" s="41" t="s">
        <v>1051</v>
      </c>
      <c r="J346" s="964" t="s">
        <v>1052</v>
      </c>
      <c r="K346" s="964"/>
      <c r="L346" s="964"/>
      <c r="M346" s="964"/>
      <c r="N346" s="964"/>
      <c r="O346" s="964"/>
      <c r="P346" s="964"/>
      <c r="Q346" s="964"/>
      <c r="R346" s="139"/>
      <c r="S346" s="134"/>
      <c r="T346" s="574">
        <f t="shared" si="25"/>
        <v>8.3333333333333329E-2</v>
      </c>
      <c r="V346" s="268" t="b">
        <v>0</v>
      </c>
      <c r="W346" s="292">
        <f t="shared" si="24"/>
        <v>0</v>
      </c>
    </row>
    <row r="347" spans="1:36" ht="49.5" customHeight="1" thickTop="1" thickBot="1" x14ac:dyDescent="0.3">
      <c r="A347" s="170" t="s">
        <v>692</v>
      </c>
      <c r="B347" s="432"/>
      <c r="C347" s="417"/>
      <c r="D347" s="101" t="s">
        <v>125</v>
      </c>
      <c r="E347" s="101" t="s">
        <v>126</v>
      </c>
      <c r="F347" s="101" t="s">
        <v>127</v>
      </c>
      <c r="G347" s="117"/>
      <c r="H347" s="143" t="s">
        <v>160</v>
      </c>
      <c r="I347" s="41" t="s">
        <v>1053</v>
      </c>
      <c r="J347" s="964" t="s">
        <v>1054</v>
      </c>
      <c r="K347" s="964"/>
      <c r="L347" s="964"/>
      <c r="M347" s="964"/>
      <c r="N347" s="964"/>
      <c r="O347" s="964"/>
      <c r="P347" s="964"/>
      <c r="Q347" s="964"/>
      <c r="R347" s="139"/>
      <c r="S347" s="134"/>
      <c r="T347" s="574">
        <f t="shared" si="25"/>
        <v>8.3333333333333329E-2</v>
      </c>
      <c r="V347" s="268" t="b">
        <v>0</v>
      </c>
      <c r="W347" s="292">
        <f t="shared" si="24"/>
        <v>0</v>
      </c>
    </row>
    <row r="348" spans="1:36" ht="49.5" customHeight="1" thickTop="1" thickBot="1" x14ac:dyDescent="0.3">
      <c r="A348" s="170" t="s">
        <v>692</v>
      </c>
      <c r="B348" s="432"/>
      <c r="C348" s="417"/>
      <c r="D348" s="101" t="s">
        <v>125</v>
      </c>
      <c r="E348" s="101" t="s">
        <v>126</v>
      </c>
      <c r="F348" s="101" t="s">
        <v>127</v>
      </c>
      <c r="G348" s="117"/>
      <c r="H348" s="143" t="s">
        <v>160</v>
      </c>
      <c r="I348" s="41" t="s">
        <v>1055</v>
      </c>
      <c r="J348" s="1008" t="s">
        <v>1056</v>
      </c>
      <c r="K348" s="765"/>
      <c r="L348" s="765"/>
      <c r="M348" s="765"/>
      <c r="N348" s="765"/>
      <c r="O348" s="765"/>
      <c r="P348" s="765"/>
      <c r="Q348" s="765"/>
      <c r="R348" s="436"/>
      <c r="S348" s="134"/>
      <c r="T348" s="574">
        <f t="shared" si="25"/>
        <v>8.3333333333333329E-2</v>
      </c>
      <c r="V348" s="268" t="b">
        <v>0</v>
      </c>
      <c r="W348" s="292">
        <f t="shared" si="24"/>
        <v>0</v>
      </c>
    </row>
    <row r="349" spans="1:36" ht="41.25" customHeight="1" thickTop="1" thickBot="1" x14ac:dyDescent="0.3">
      <c r="A349" s="170" t="s">
        <v>692</v>
      </c>
      <c r="B349" s="432"/>
      <c r="C349" s="417"/>
      <c r="D349" s="101" t="s">
        <v>125</v>
      </c>
      <c r="E349" s="101" t="s">
        <v>126</v>
      </c>
      <c r="F349" s="101" t="s">
        <v>127</v>
      </c>
      <c r="G349" s="117"/>
      <c r="H349" s="82" t="s">
        <v>160</v>
      </c>
      <c r="I349" s="102" t="s">
        <v>693</v>
      </c>
      <c r="J349" s="1012" t="s">
        <v>847</v>
      </c>
      <c r="K349" s="1010"/>
      <c r="L349" s="1010"/>
      <c r="M349" s="1010"/>
      <c r="N349" s="1010"/>
      <c r="O349" s="1010"/>
      <c r="P349" s="1010"/>
      <c r="Q349" s="1010"/>
      <c r="R349" s="436"/>
      <c r="S349" s="134"/>
      <c r="T349" s="574">
        <f>1/12</f>
        <v>8.3333333333333329E-2</v>
      </c>
      <c r="V349" s="268" t="b">
        <v>0</v>
      </c>
      <c r="W349" s="292">
        <f t="shared" si="24"/>
        <v>0</v>
      </c>
    </row>
    <row r="350" spans="1:36" ht="22.5" customHeight="1" thickTop="1" x14ac:dyDescent="0.25">
      <c r="A350" s="233"/>
      <c r="B350" s="233"/>
      <c r="C350" s="397"/>
      <c r="D350" s="397"/>
      <c r="E350" s="397"/>
      <c r="F350" s="402"/>
      <c r="G350" s="299"/>
      <c r="H350" s="299"/>
      <c r="I350" s="389"/>
      <c r="J350" s="299"/>
      <c r="K350" s="299"/>
      <c r="L350" s="299"/>
      <c r="M350" s="299"/>
      <c r="N350" s="299"/>
      <c r="O350" s="299"/>
      <c r="P350" s="299"/>
      <c r="Q350" s="299"/>
      <c r="R350" s="299"/>
      <c r="S350" s="299"/>
    </row>
    <row r="351" spans="1:36" s="329" customFormat="1" ht="22.5" customHeight="1" thickBot="1" x14ac:dyDescent="0.3">
      <c r="A351" s="353"/>
      <c r="B351" s="353"/>
      <c r="C351" s="354"/>
      <c r="D351" s="354"/>
      <c r="E351" s="354"/>
      <c r="F351" s="355"/>
      <c r="G351" s="314"/>
      <c r="H351" s="821" t="s">
        <v>117</v>
      </c>
      <c r="I351" s="822"/>
      <c r="J351" s="655" t="s">
        <v>224</v>
      </c>
      <c r="K351" s="656"/>
      <c r="L351" s="656"/>
      <c r="M351" s="656"/>
      <c r="N351" s="656"/>
      <c r="O351" s="656"/>
      <c r="P351" s="656"/>
      <c r="Q351" s="656"/>
      <c r="R351" s="656"/>
      <c r="S351" s="657"/>
      <c r="T351" s="578"/>
      <c r="U351" s="578"/>
      <c r="V351" s="425" t="s">
        <v>945</v>
      </c>
      <c r="W351" s="426">
        <f>(U356+U357+U358+U361)/4</f>
        <v>1</v>
      </c>
      <c r="X351" s="268"/>
      <c r="Y351" s="268"/>
      <c r="Z351" s="328"/>
      <c r="AC351"/>
      <c r="AG351"/>
      <c r="AJ351"/>
    </row>
    <row r="352" spans="1:36" s="329" customFormat="1" ht="7.5" customHeight="1" thickTop="1" x14ac:dyDescent="0.25">
      <c r="A352" s="314"/>
      <c r="B352" s="314"/>
      <c r="C352" s="356"/>
      <c r="D352" s="356"/>
      <c r="E352" s="356"/>
      <c r="F352" s="356"/>
      <c r="G352" s="314"/>
      <c r="H352" s="314"/>
      <c r="I352" s="306"/>
      <c r="J352" s="314"/>
      <c r="K352" s="314"/>
      <c r="L352" s="314"/>
      <c r="M352" s="314"/>
      <c r="N352" s="314"/>
      <c r="O352" s="314"/>
      <c r="P352" s="314"/>
      <c r="Q352" s="314"/>
      <c r="R352" s="316"/>
      <c r="S352" s="314"/>
      <c r="T352" s="576"/>
      <c r="U352" s="593"/>
      <c r="V352" s="268"/>
      <c r="W352" s="268"/>
      <c r="X352" s="268"/>
      <c r="Y352" s="268"/>
      <c r="Z352" s="328"/>
      <c r="AC352"/>
      <c r="AG352"/>
      <c r="AJ352"/>
    </row>
    <row r="353" spans="1:36" s="329" customFormat="1" ht="90" customHeight="1" thickBot="1" x14ac:dyDescent="0.3">
      <c r="A353" s="314"/>
      <c r="B353" s="314"/>
      <c r="C353" s="356"/>
      <c r="D353" s="356"/>
      <c r="E353" s="356"/>
      <c r="F353" s="356"/>
      <c r="G353" s="314"/>
      <c r="H353" s="823" t="s">
        <v>225</v>
      </c>
      <c r="I353" s="823"/>
      <c r="J353" s="823"/>
      <c r="K353" s="823"/>
      <c r="L353" s="823"/>
      <c r="M353" s="823"/>
      <c r="N353" s="823"/>
      <c r="O353" s="823"/>
      <c r="P353" s="823"/>
      <c r="Q353" s="823"/>
      <c r="R353" s="823"/>
      <c r="S353" s="824"/>
      <c r="T353" s="576"/>
      <c r="U353" s="593"/>
      <c r="V353" s="268"/>
      <c r="W353" s="268"/>
      <c r="X353" s="268"/>
      <c r="Y353" s="268"/>
      <c r="Z353" s="328"/>
      <c r="AC353"/>
      <c r="AG353"/>
      <c r="AJ353"/>
    </row>
    <row r="354" spans="1:36" ht="9" customHeight="1" thickTop="1" x14ac:dyDescent="0.25">
      <c r="A354" s="254"/>
      <c r="B354" s="254"/>
      <c r="C354" s="263"/>
      <c r="D354" s="263"/>
      <c r="E354" s="263"/>
      <c r="F354" s="264"/>
      <c r="G354" s="173"/>
      <c r="H354" s="173"/>
      <c r="I354" s="393"/>
      <c r="J354" s="173"/>
      <c r="K354" s="173"/>
      <c r="L354" s="173"/>
      <c r="M354" s="173"/>
      <c r="N354" s="173"/>
      <c r="O354" s="173"/>
      <c r="P354" s="173"/>
      <c r="Q354" s="173"/>
      <c r="R354" s="173"/>
      <c r="S354" s="173"/>
    </row>
    <row r="355" spans="1:36" ht="41.25" customHeight="1" thickBot="1" x14ac:dyDescent="0.3">
      <c r="A355" s="173"/>
      <c r="B355" s="173"/>
      <c r="C355" s="313"/>
      <c r="D355" s="313"/>
      <c r="E355" s="313"/>
      <c r="F355" s="313"/>
      <c r="G355" s="173"/>
      <c r="H355" s="281" t="s">
        <v>120</v>
      </c>
      <c r="I355" s="297" t="s">
        <v>946</v>
      </c>
      <c r="J355" s="282" t="s">
        <v>121</v>
      </c>
      <c r="K355" s="283"/>
      <c r="L355" s="283"/>
      <c r="M355" s="283"/>
      <c r="N355" s="283"/>
      <c r="O355" s="283"/>
      <c r="P355" s="283"/>
      <c r="Q355" s="283"/>
      <c r="R355" s="177"/>
      <c r="S355" s="281" t="s">
        <v>122</v>
      </c>
      <c r="V355" s="284" t="s">
        <v>825</v>
      </c>
      <c r="W355" s="285" t="s">
        <v>826</v>
      </c>
      <c r="X355" s="285" t="s">
        <v>827</v>
      </c>
      <c r="Y355" s="337" t="s">
        <v>841</v>
      </c>
      <c r="Z355" s="338" t="s">
        <v>863</v>
      </c>
    </row>
    <row r="356" spans="1:36" ht="41.25" customHeight="1" thickTop="1" thickBot="1" x14ac:dyDescent="0.3">
      <c r="A356" s="41" t="s">
        <v>123</v>
      </c>
      <c r="B356" s="73"/>
      <c r="C356" s="101" t="s">
        <v>124</v>
      </c>
      <c r="D356" s="101" t="s">
        <v>125</v>
      </c>
      <c r="E356" s="101" t="s">
        <v>126</v>
      </c>
      <c r="F356" s="101" t="s">
        <v>127</v>
      </c>
      <c r="G356" s="117"/>
      <c r="H356" s="82" t="s">
        <v>128</v>
      </c>
      <c r="I356" s="102" t="s">
        <v>144</v>
      </c>
      <c r="J356" s="669" t="s">
        <v>226</v>
      </c>
      <c r="K356" s="670"/>
      <c r="L356" s="670"/>
      <c r="M356" s="670"/>
      <c r="N356" s="670"/>
      <c r="O356" s="670"/>
      <c r="P356" s="670"/>
      <c r="Q356" s="670"/>
      <c r="R356" s="438"/>
      <c r="S356" s="134"/>
      <c r="T356" s="574">
        <v>1</v>
      </c>
      <c r="U356" s="589">
        <f>T356</f>
        <v>1</v>
      </c>
      <c r="V356" s="268" t="b">
        <v>0</v>
      </c>
      <c r="W356" s="292">
        <f>IF(V356=TRUE,$X$356,0)</f>
        <v>0</v>
      </c>
      <c r="X356" s="268">
        <v>1</v>
      </c>
      <c r="Y356" s="308">
        <f>SUM(W356)</f>
        <v>0</v>
      </c>
      <c r="Z356" s="269">
        <f>Y356/1</f>
        <v>0</v>
      </c>
    </row>
    <row r="357" spans="1:36" ht="81" customHeight="1" thickTop="1" thickBot="1" x14ac:dyDescent="0.3">
      <c r="A357" s="41" t="s">
        <v>123</v>
      </c>
      <c r="B357" s="73"/>
      <c r="C357" s="101" t="s">
        <v>124</v>
      </c>
      <c r="D357" s="101" t="s">
        <v>125</v>
      </c>
      <c r="E357" s="101" t="s">
        <v>126</v>
      </c>
      <c r="F357" s="101" t="s">
        <v>127</v>
      </c>
      <c r="G357" s="117"/>
      <c r="H357" s="82" t="s">
        <v>131</v>
      </c>
      <c r="I357" s="102" t="s">
        <v>227</v>
      </c>
      <c r="J357" s="663" t="s">
        <v>953</v>
      </c>
      <c r="K357" s="664"/>
      <c r="L357" s="664"/>
      <c r="M357" s="664"/>
      <c r="N357" s="664"/>
      <c r="O357" s="664"/>
      <c r="P357" s="664"/>
      <c r="Q357" s="664"/>
      <c r="R357" s="435"/>
      <c r="S357" s="134"/>
      <c r="T357" s="574">
        <v>1</v>
      </c>
      <c r="U357" s="589">
        <f>T357</f>
        <v>1</v>
      </c>
      <c r="V357" s="268" t="b">
        <v>0</v>
      </c>
      <c r="W357" s="292">
        <f>IF(V357=TRUE,$X$356,0)</f>
        <v>0</v>
      </c>
      <c r="Y357" s="308">
        <f>SUM(W357)</f>
        <v>0</v>
      </c>
      <c r="Z357" s="269">
        <f>Y357/1</f>
        <v>0</v>
      </c>
      <c r="AA357"/>
      <c r="AB357"/>
    </row>
    <row r="358" spans="1:36" ht="65.25" customHeight="1" thickTop="1" thickBot="1" x14ac:dyDescent="0.3">
      <c r="A358" s="41" t="s">
        <v>123</v>
      </c>
      <c r="B358" s="73"/>
      <c r="C358" s="350"/>
      <c r="D358" s="101" t="s">
        <v>125</v>
      </c>
      <c r="E358" s="101" t="s">
        <v>126</v>
      </c>
      <c r="F358" s="101" t="s">
        <v>127</v>
      </c>
      <c r="G358" s="117"/>
      <c r="H358" s="143" t="s">
        <v>250</v>
      </c>
      <c r="I358" s="41" t="s">
        <v>276</v>
      </c>
      <c r="J358" s="688" t="s">
        <v>963</v>
      </c>
      <c r="K358" s="760"/>
      <c r="L358" s="760"/>
      <c r="M358" s="760"/>
      <c r="N358" s="760"/>
      <c r="O358" s="760"/>
      <c r="P358" s="760"/>
      <c r="Q358" s="760"/>
      <c r="R358" s="437"/>
      <c r="S358" s="134"/>
      <c r="T358" s="574">
        <v>0.5</v>
      </c>
      <c r="U358" s="589">
        <f>T358+T359</f>
        <v>1</v>
      </c>
      <c r="V358" s="268" t="b">
        <v>0</v>
      </c>
      <c r="W358" s="292">
        <f>IF(V358=TRUE,$X$358,0)</f>
        <v>0</v>
      </c>
      <c r="X358" s="268">
        <v>0.5</v>
      </c>
      <c r="Y358" s="308">
        <f>SUM(W358:W359)</f>
        <v>0</v>
      </c>
      <c r="Z358" s="269">
        <f>Y358/1</f>
        <v>0</v>
      </c>
      <c r="AA358"/>
    </row>
    <row r="359" spans="1:36" ht="70.5" customHeight="1" thickTop="1" thickBot="1" x14ac:dyDescent="0.3">
      <c r="A359" s="41" t="s">
        <v>537</v>
      </c>
      <c r="B359" s="73"/>
      <c r="C359" s="350"/>
      <c r="D359" s="101" t="s">
        <v>125</v>
      </c>
      <c r="E359" s="101" t="s">
        <v>126</v>
      </c>
      <c r="F359" s="101" t="s">
        <v>127</v>
      </c>
      <c r="G359" s="117"/>
      <c r="H359" s="143" t="s">
        <v>250</v>
      </c>
      <c r="I359" s="102" t="s">
        <v>541</v>
      </c>
      <c r="J359" s="951" t="s">
        <v>1006</v>
      </c>
      <c r="K359" s="951"/>
      <c r="L359" s="951"/>
      <c r="M359" s="951"/>
      <c r="N359" s="951"/>
      <c r="O359" s="951"/>
      <c r="P359" s="951"/>
      <c r="Q359" s="951"/>
      <c r="R359" s="439"/>
      <c r="S359" s="134"/>
      <c r="T359" s="574">
        <v>0.5</v>
      </c>
      <c r="V359" s="268" t="b">
        <v>0</v>
      </c>
      <c r="W359" s="292">
        <f>IF(V359=TRUE,$X$358,0)</f>
        <v>0</v>
      </c>
    </row>
    <row r="360" spans="1:36" ht="55.5" customHeight="1" thickTop="1" thickBot="1" x14ac:dyDescent="0.3">
      <c r="A360" s="41" t="s">
        <v>123</v>
      </c>
      <c r="B360" s="73"/>
      <c r="C360" s="350"/>
      <c r="D360" s="101" t="s">
        <v>125</v>
      </c>
      <c r="E360" s="101" t="s">
        <v>126</v>
      </c>
      <c r="F360" s="101" t="s">
        <v>127</v>
      </c>
      <c r="G360" s="117"/>
      <c r="H360" s="143" t="s">
        <v>160</v>
      </c>
      <c r="I360" s="102" t="s">
        <v>330</v>
      </c>
      <c r="J360" s="689" t="s">
        <v>964</v>
      </c>
      <c r="K360" s="760"/>
      <c r="L360" s="760"/>
      <c r="M360" s="760"/>
      <c r="N360" s="760"/>
      <c r="O360" s="760"/>
      <c r="P360" s="760"/>
      <c r="Q360" s="760"/>
      <c r="R360" s="139"/>
      <c r="S360" s="137"/>
      <c r="V360" s="472" t="b">
        <f>IF(AND(V361=TRUE,V362=TRUE,V363=TRUE,V364=TRUE,V365=TRUE,V366=TRUE),TRUE,FALSE)</f>
        <v>0</v>
      </c>
    </row>
    <row r="361" spans="1:36" ht="54" customHeight="1" thickTop="1" thickBot="1" x14ac:dyDescent="0.3">
      <c r="A361" s="41" t="s">
        <v>123</v>
      </c>
      <c r="B361" s="73"/>
      <c r="C361" s="350"/>
      <c r="D361" s="101" t="s">
        <v>125</v>
      </c>
      <c r="E361" s="101" t="s">
        <v>126</v>
      </c>
      <c r="F361" s="101" t="s">
        <v>127</v>
      </c>
      <c r="G361" s="117"/>
      <c r="H361" s="143" t="s">
        <v>160</v>
      </c>
      <c r="I361" s="102" t="s">
        <v>636</v>
      </c>
      <c r="J361" s="761" t="s">
        <v>965</v>
      </c>
      <c r="K361" s="762"/>
      <c r="L361" s="762"/>
      <c r="M361" s="762"/>
      <c r="N361" s="762"/>
      <c r="O361" s="762"/>
      <c r="P361" s="762"/>
      <c r="Q361" s="762"/>
      <c r="R361" s="139"/>
      <c r="S361" s="134"/>
      <c r="T361" s="574">
        <f>1/10</f>
        <v>0.1</v>
      </c>
      <c r="U361" s="589">
        <f>T361+T362+T363+T364+T365+T366+T368+T369+T370+T371</f>
        <v>0.99999999999999989</v>
      </c>
      <c r="V361" s="268" t="b">
        <v>0</v>
      </c>
      <c r="W361" s="292">
        <f t="shared" ref="W361:W371" si="26">IF(V361=TRUE,$X$361,0)</f>
        <v>0</v>
      </c>
      <c r="X361" s="268">
        <v>0.1</v>
      </c>
      <c r="Y361" s="308">
        <f>SUM(W361:W371)</f>
        <v>0</v>
      </c>
      <c r="Z361" s="269">
        <f>Y361/1</f>
        <v>0</v>
      </c>
    </row>
    <row r="362" spans="1:36" ht="41.25" customHeight="1" thickTop="1" thickBot="1" x14ac:dyDescent="0.3">
      <c r="A362" s="41" t="s">
        <v>692</v>
      </c>
      <c r="B362" s="73"/>
      <c r="C362" s="350"/>
      <c r="D362" s="101" t="s">
        <v>125</v>
      </c>
      <c r="E362" s="101" t="s">
        <v>126</v>
      </c>
      <c r="F362" s="101" t="s">
        <v>127</v>
      </c>
      <c r="G362" s="117"/>
      <c r="H362" s="143" t="s">
        <v>160</v>
      </c>
      <c r="I362" s="102" t="s">
        <v>638</v>
      </c>
      <c r="J362" s="964" t="s">
        <v>848</v>
      </c>
      <c r="K362" s="1005"/>
      <c r="L362" s="1005"/>
      <c r="M362" s="1005"/>
      <c r="N362" s="1005"/>
      <c r="O362" s="1005"/>
      <c r="P362" s="1005"/>
      <c r="Q362" s="1005"/>
      <c r="R362" s="139"/>
      <c r="S362" s="134"/>
      <c r="T362" s="574">
        <f t="shared" ref="T362:T371" si="27">1/10</f>
        <v>0.1</v>
      </c>
      <c r="V362" s="268" t="b">
        <v>0</v>
      </c>
      <c r="W362" s="292">
        <f t="shared" si="26"/>
        <v>0</v>
      </c>
    </row>
    <row r="363" spans="1:36" ht="41.25" customHeight="1" thickTop="1" thickBot="1" x14ac:dyDescent="0.3">
      <c r="A363" s="41" t="s">
        <v>692</v>
      </c>
      <c r="B363" s="73"/>
      <c r="C363" s="350"/>
      <c r="D363" s="101" t="s">
        <v>125</v>
      </c>
      <c r="E363" s="101" t="s">
        <v>126</v>
      </c>
      <c r="F363" s="101" t="s">
        <v>127</v>
      </c>
      <c r="G363" s="117"/>
      <c r="H363" s="143" t="s">
        <v>160</v>
      </c>
      <c r="I363" s="102" t="s">
        <v>640</v>
      </c>
      <c r="J363" s="964" t="s">
        <v>849</v>
      </c>
      <c r="K363" s="1005"/>
      <c r="L363" s="1005"/>
      <c r="M363" s="1005"/>
      <c r="N363" s="1005"/>
      <c r="O363" s="1005"/>
      <c r="P363" s="1005"/>
      <c r="Q363" s="1005"/>
      <c r="R363" s="139"/>
      <c r="S363" s="134"/>
      <c r="T363" s="574">
        <f t="shared" si="27"/>
        <v>0.1</v>
      </c>
      <c r="V363" s="268" t="b">
        <v>0</v>
      </c>
      <c r="W363" s="292">
        <f t="shared" si="26"/>
        <v>0</v>
      </c>
    </row>
    <row r="364" spans="1:36" ht="49.5" customHeight="1" thickTop="1" thickBot="1" x14ac:dyDescent="0.3">
      <c r="A364" s="41" t="s">
        <v>692</v>
      </c>
      <c r="B364" s="73"/>
      <c r="C364" s="350"/>
      <c r="D364" s="101" t="s">
        <v>125</v>
      </c>
      <c r="E364" s="101" t="s">
        <v>126</v>
      </c>
      <c r="F364" s="101" t="s">
        <v>127</v>
      </c>
      <c r="G364" s="117"/>
      <c r="H364" s="143" t="s">
        <v>160</v>
      </c>
      <c r="I364" s="102" t="s">
        <v>850</v>
      </c>
      <c r="J364" s="899" t="s">
        <v>1057</v>
      </c>
      <c r="K364" s="1005"/>
      <c r="L364" s="1005"/>
      <c r="M364" s="1005"/>
      <c r="N364" s="1005"/>
      <c r="O364" s="1005"/>
      <c r="P364" s="1005"/>
      <c r="Q364" s="1005"/>
      <c r="R364" s="139"/>
      <c r="S364" s="134"/>
      <c r="T364" s="574">
        <f t="shared" si="27"/>
        <v>0.1</v>
      </c>
      <c r="V364" s="268" t="b">
        <v>0</v>
      </c>
      <c r="W364" s="292">
        <f t="shared" si="26"/>
        <v>0</v>
      </c>
    </row>
    <row r="365" spans="1:36" ht="54" customHeight="1" thickTop="1" thickBot="1" x14ac:dyDescent="0.3">
      <c r="A365" s="41" t="s">
        <v>123</v>
      </c>
      <c r="B365" s="73"/>
      <c r="C365" s="350"/>
      <c r="D365" s="101" t="s">
        <v>125</v>
      </c>
      <c r="E365" s="101" t="s">
        <v>126</v>
      </c>
      <c r="F365" s="101" t="s">
        <v>127</v>
      </c>
      <c r="G365" s="117"/>
      <c r="H365" s="143" t="s">
        <v>160</v>
      </c>
      <c r="I365" s="102" t="s">
        <v>851</v>
      </c>
      <c r="J365" s="899" t="s">
        <v>966</v>
      </c>
      <c r="K365" s="1005"/>
      <c r="L365" s="1005"/>
      <c r="M365" s="1005"/>
      <c r="N365" s="1005"/>
      <c r="O365" s="1005"/>
      <c r="P365" s="1005"/>
      <c r="Q365" s="1005"/>
      <c r="R365" s="139"/>
      <c r="S365" s="134"/>
      <c r="T365" s="574">
        <f t="shared" si="27"/>
        <v>0.1</v>
      </c>
      <c r="V365" s="268" t="b">
        <v>0</v>
      </c>
      <c r="W365" s="292">
        <f t="shared" si="26"/>
        <v>0</v>
      </c>
    </row>
    <row r="366" spans="1:36" ht="54" customHeight="1" thickTop="1" thickBot="1" x14ac:dyDescent="0.3">
      <c r="A366" s="41" t="s">
        <v>692</v>
      </c>
      <c r="B366" s="73"/>
      <c r="C366" s="350"/>
      <c r="D366" s="101" t="s">
        <v>125</v>
      </c>
      <c r="E366" s="101" t="s">
        <v>126</v>
      </c>
      <c r="F366" s="101" t="s">
        <v>127</v>
      </c>
      <c r="G366" s="117"/>
      <c r="H366" s="143" t="s">
        <v>160</v>
      </c>
      <c r="I366" s="102" t="s">
        <v>852</v>
      </c>
      <c r="J366" s="1008" t="s">
        <v>853</v>
      </c>
      <c r="K366" s="1011"/>
      <c r="L366" s="1011"/>
      <c r="M366" s="1011"/>
      <c r="N366" s="1011"/>
      <c r="O366" s="1011"/>
      <c r="P366" s="1011"/>
      <c r="Q366" s="1011"/>
      <c r="R366" s="139"/>
      <c r="S366" s="134"/>
      <c r="T366" s="574">
        <f t="shared" si="27"/>
        <v>0.1</v>
      </c>
      <c r="V366" s="268" t="b">
        <v>0</v>
      </c>
      <c r="W366" s="292">
        <f t="shared" si="26"/>
        <v>0</v>
      </c>
    </row>
    <row r="367" spans="1:36" ht="54" customHeight="1" thickTop="1" thickBot="1" x14ac:dyDescent="0.3">
      <c r="A367" s="41" t="s">
        <v>692</v>
      </c>
      <c r="B367" s="73"/>
      <c r="C367" s="350"/>
      <c r="D367" s="101" t="s">
        <v>125</v>
      </c>
      <c r="E367" s="101" t="s">
        <v>126</v>
      </c>
      <c r="F367" s="101" t="s">
        <v>127</v>
      </c>
      <c r="G367" s="117"/>
      <c r="H367" s="143" t="s">
        <v>160</v>
      </c>
      <c r="I367" s="102" t="s">
        <v>236</v>
      </c>
      <c r="J367" s="932" t="s">
        <v>696</v>
      </c>
      <c r="K367" s="932"/>
      <c r="L367" s="932"/>
      <c r="M367" s="932"/>
      <c r="N367" s="932"/>
      <c r="O367" s="932"/>
      <c r="P367" s="932"/>
      <c r="Q367" s="932"/>
      <c r="R367" s="437"/>
      <c r="S367" s="430"/>
      <c r="V367" s="472" t="b">
        <f>IF(AND(V368=TRUE,V369=TRUE,V370=TRUE),TRUE,FALSE)</f>
        <v>0</v>
      </c>
    </row>
    <row r="368" spans="1:36" ht="54" customHeight="1" thickTop="1" thickBot="1" x14ac:dyDescent="0.3">
      <c r="A368" s="41" t="s">
        <v>692</v>
      </c>
      <c r="B368" s="73"/>
      <c r="C368" s="350"/>
      <c r="D368" s="101" t="s">
        <v>125</v>
      </c>
      <c r="E368" s="101" t="s">
        <v>126</v>
      </c>
      <c r="F368" s="101" t="s">
        <v>127</v>
      </c>
      <c r="G368" s="117"/>
      <c r="H368" s="143" t="s">
        <v>160</v>
      </c>
      <c r="I368" s="102" t="s">
        <v>1058</v>
      </c>
      <c r="J368" s="899" t="s">
        <v>1131</v>
      </c>
      <c r="K368" s="964"/>
      <c r="L368" s="964"/>
      <c r="M368" s="964"/>
      <c r="N368" s="964"/>
      <c r="O368" s="964"/>
      <c r="P368" s="964"/>
      <c r="Q368" s="964"/>
      <c r="R368" s="139"/>
      <c r="S368" s="134"/>
      <c r="T368" s="574">
        <f t="shared" si="27"/>
        <v>0.1</v>
      </c>
      <c r="V368" s="268" t="b">
        <v>0</v>
      </c>
      <c r="W368" s="292">
        <f t="shared" si="26"/>
        <v>0</v>
      </c>
    </row>
    <row r="369" spans="1:36" ht="54" customHeight="1" thickTop="1" thickBot="1" x14ac:dyDescent="0.3">
      <c r="A369" s="41" t="s">
        <v>692</v>
      </c>
      <c r="B369" s="73"/>
      <c r="C369" s="350"/>
      <c r="D369" s="101" t="s">
        <v>125</v>
      </c>
      <c r="E369" s="101" t="s">
        <v>126</v>
      </c>
      <c r="F369" s="101" t="s">
        <v>127</v>
      </c>
      <c r="G369" s="117"/>
      <c r="H369" s="143" t="s">
        <v>160</v>
      </c>
      <c r="I369" s="102" t="s">
        <v>1060</v>
      </c>
      <c r="J369" s="964" t="s">
        <v>1061</v>
      </c>
      <c r="K369" s="964"/>
      <c r="L369" s="964"/>
      <c r="M369" s="964"/>
      <c r="N369" s="964"/>
      <c r="O369" s="964"/>
      <c r="P369" s="964"/>
      <c r="Q369" s="964"/>
      <c r="R369" s="139"/>
      <c r="S369" s="134"/>
      <c r="T369" s="574">
        <f t="shared" si="27"/>
        <v>0.1</v>
      </c>
      <c r="V369" s="268" t="b">
        <v>0</v>
      </c>
      <c r="W369" s="292">
        <f t="shared" si="26"/>
        <v>0</v>
      </c>
    </row>
    <row r="370" spans="1:36" ht="54" customHeight="1" thickTop="1" thickBot="1" x14ac:dyDescent="0.3">
      <c r="A370" s="41" t="s">
        <v>692</v>
      </c>
      <c r="B370" s="73"/>
      <c r="C370" s="350"/>
      <c r="D370" s="101" t="s">
        <v>125</v>
      </c>
      <c r="E370" s="101" t="s">
        <v>126</v>
      </c>
      <c r="F370" s="101" t="s">
        <v>127</v>
      </c>
      <c r="G370" s="117"/>
      <c r="H370" s="143" t="s">
        <v>160</v>
      </c>
      <c r="I370" s="102" t="s">
        <v>1062</v>
      </c>
      <c r="J370" s="1008" t="s">
        <v>1063</v>
      </c>
      <c r="K370" s="765"/>
      <c r="L370" s="765"/>
      <c r="M370" s="765"/>
      <c r="N370" s="765"/>
      <c r="O370" s="765"/>
      <c r="P370" s="765"/>
      <c r="Q370" s="765"/>
      <c r="R370" s="440"/>
      <c r="S370" s="134"/>
      <c r="T370" s="574">
        <f t="shared" si="27"/>
        <v>0.1</v>
      </c>
      <c r="V370" s="268" t="b">
        <v>0</v>
      </c>
      <c r="W370" s="292">
        <f t="shared" si="26"/>
        <v>0</v>
      </c>
    </row>
    <row r="371" spans="1:36" ht="54" customHeight="1" thickTop="1" thickBot="1" x14ac:dyDescent="0.3">
      <c r="A371" s="41" t="s">
        <v>692</v>
      </c>
      <c r="B371" s="73"/>
      <c r="C371" s="350"/>
      <c r="D371" s="101" t="s">
        <v>125</v>
      </c>
      <c r="E371" s="101" t="s">
        <v>126</v>
      </c>
      <c r="F371" s="101" t="s">
        <v>127</v>
      </c>
      <c r="G371" s="117"/>
      <c r="H371" s="82" t="s">
        <v>160</v>
      </c>
      <c r="I371" s="102" t="s">
        <v>556</v>
      </c>
      <c r="J371" s="1009" t="s">
        <v>1064</v>
      </c>
      <c r="K371" s="1010"/>
      <c r="L371" s="1010"/>
      <c r="M371" s="1010"/>
      <c r="N371" s="1010"/>
      <c r="O371" s="1010"/>
      <c r="P371" s="1010"/>
      <c r="Q371" s="1010"/>
      <c r="R371" s="439"/>
      <c r="S371" s="134"/>
      <c r="T371" s="574">
        <f t="shared" si="27"/>
        <v>0.1</v>
      </c>
      <c r="V371" s="268" t="b">
        <v>0</v>
      </c>
      <c r="W371" s="292">
        <f t="shared" si="26"/>
        <v>0</v>
      </c>
    </row>
    <row r="372" spans="1:36" ht="21.75" customHeight="1" thickTop="1" x14ac:dyDescent="0.25">
      <c r="A372" s="254"/>
      <c r="B372" s="254"/>
      <c r="C372" s="263"/>
      <c r="D372" s="263"/>
      <c r="E372" s="263"/>
      <c r="F372" s="264"/>
      <c r="G372" s="173"/>
      <c r="H372" s="173"/>
      <c r="I372" s="393"/>
      <c r="J372" s="173"/>
      <c r="K372" s="173"/>
      <c r="L372" s="173"/>
      <c r="M372" s="173"/>
      <c r="N372" s="173"/>
      <c r="O372" s="173"/>
      <c r="P372" s="173"/>
      <c r="Q372" s="173"/>
      <c r="R372" s="173"/>
      <c r="S372" s="173"/>
      <c r="AA372" s="329"/>
    </row>
    <row r="373" spans="1:36" s="329" customFormat="1" ht="22.5" customHeight="1" thickBot="1" x14ac:dyDescent="0.3">
      <c r="A373" s="353"/>
      <c r="B373" s="353"/>
      <c r="C373" s="354"/>
      <c r="D373" s="354"/>
      <c r="E373" s="354"/>
      <c r="F373" s="355"/>
      <c r="G373" s="314"/>
      <c r="H373" s="821" t="s">
        <v>117</v>
      </c>
      <c r="I373" s="822"/>
      <c r="J373" s="655" t="s">
        <v>228</v>
      </c>
      <c r="K373" s="656"/>
      <c r="L373" s="656"/>
      <c r="M373" s="656"/>
      <c r="N373" s="656"/>
      <c r="O373" s="656"/>
      <c r="P373" s="656"/>
      <c r="Q373" s="656"/>
      <c r="R373" s="656"/>
      <c r="S373" s="657"/>
      <c r="T373" s="576" t="s">
        <v>945</v>
      </c>
      <c r="U373" s="593">
        <f>(U378+U380+U387+U389)/4</f>
        <v>0.875</v>
      </c>
      <c r="V373" s="268"/>
      <c r="W373" s="268"/>
      <c r="X373" s="268"/>
      <c r="Y373" s="268"/>
      <c r="Z373" s="328"/>
      <c r="AC373"/>
      <c r="AG373"/>
      <c r="AJ373"/>
    </row>
    <row r="374" spans="1:36" s="329" customFormat="1" ht="7.5" customHeight="1" thickTop="1" x14ac:dyDescent="0.25">
      <c r="A374" s="314"/>
      <c r="B374" s="314"/>
      <c r="C374" s="356"/>
      <c r="D374" s="356"/>
      <c r="E374" s="356"/>
      <c r="F374" s="356"/>
      <c r="G374" s="314"/>
      <c r="H374" s="314"/>
      <c r="I374" s="306"/>
      <c r="J374" s="314"/>
      <c r="K374" s="314"/>
      <c r="L374" s="314"/>
      <c r="M374" s="314"/>
      <c r="N374" s="314"/>
      <c r="O374" s="314"/>
      <c r="P374" s="314"/>
      <c r="Q374" s="314"/>
      <c r="R374" s="316"/>
      <c r="S374" s="314"/>
      <c r="T374" s="576"/>
      <c r="U374" s="593"/>
      <c r="V374" s="268"/>
      <c r="W374" s="268"/>
      <c r="X374" s="268"/>
      <c r="Y374" s="268"/>
      <c r="Z374" s="328"/>
      <c r="AC374"/>
      <c r="AG374"/>
      <c r="AJ374"/>
    </row>
    <row r="375" spans="1:36" s="329" customFormat="1" ht="103.5" customHeight="1" thickBot="1" x14ac:dyDescent="0.3">
      <c r="A375" s="314"/>
      <c r="B375" s="314"/>
      <c r="C375" s="356"/>
      <c r="D375" s="356"/>
      <c r="E375" s="356"/>
      <c r="F375" s="356"/>
      <c r="G375" s="314"/>
      <c r="H375" s="823" t="s">
        <v>229</v>
      </c>
      <c r="I375" s="823"/>
      <c r="J375" s="823"/>
      <c r="K375" s="823"/>
      <c r="L375" s="823"/>
      <c r="M375" s="823"/>
      <c r="N375" s="823"/>
      <c r="O375" s="823"/>
      <c r="P375" s="823"/>
      <c r="Q375" s="823"/>
      <c r="R375" s="823"/>
      <c r="S375" s="824"/>
      <c r="T375" s="576"/>
      <c r="U375" s="593"/>
      <c r="V375" s="268"/>
      <c r="W375" s="268"/>
      <c r="X375" s="268"/>
      <c r="Y375" s="268"/>
      <c r="Z375" s="328"/>
      <c r="AA375" s="270"/>
      <c r="AC375"/>
      <c r="AG375"/>
      <c r="AJ375"/>
    </row>
    <row r="376" spans="1:36" ht="7.5" customHeight="1" thickTop="1" x14ac:dyDescent="0.25">
      <c r="A376" s="173"/>
      <c r="B376" s="173"/>
      <c r="C376" s="313"/>
      <c r="D376" s="313"/>
      <c r="E376" s="313"/>
      <c r="F376" s="313"/>
      <c r="G376" s="173"/>
      <c r="H376" s="173"/>
      <c r="I376" s="400"/>
      <c r="J376" s="271"/>
      <c r="K376" s="173"/>
      <c r="L376" s="173"/>
      <c r="M376" s="173"/>
      <c r="N376" s="173"/>
      <c r="O376" s="173"/>
      <c r="P376" s="173"/>
      <c r="Q376" s="173"/>
      <c r="R376" s="177"/>
      <c r="S376" s="173"/>
    </row>
    <row r="377" spans="1:36" ht="41.25" customHeight="1" thickBot="1" x14ac:dyDescent="0.3">
      <c r="A377" s="173"/>
      <c r="B377" s="173"/>
      <c r="C377" s="313"/>
      <c r="D377" s="313"/>
      <c r="E377" s="313"/>
      <c r="F377" s="313"/>
      <c r="G377" s="173"/>
      <c r="H377" s="281" t="s">
        <v>120</v>
      </c>
      <c r="I377" s="297" t="s">
        <v>946</v>
      </c>
      <c r="J377" s="282" t="s">
        <v>121</v>
      </c>
      <c r="K377" s="283"/>
      <c r="L377" s="283"/>
      <c r="M377" s="283"/>
      <c r="N377" s="283"/>
      <c r="O377" s="283"/>
      <c r="P377" s="283"/>
      <c r="Q377" s="283"/>
      <c r="R377" s="177"/>
      <c r="S377" s="281" t="s">
        <v>122</v>
      </c>
      <c r="V377" s="284" t="s">
        <v>825</v>
      </c>
      <c r="W377" s="285" t="s">
        <v>826</v>
      </c>
      <c r="X377" s="285" t="s">
        <v>827</v>
      </c>
      <c r="Y377" s="337" t="s">
        <v>840</v>
      </c>
      <c r="Z377" s="338" t="s">
        <v>863</v>
      </c>
    </row>
    <row r="378" spans="1:36" ht="53.25" customHeight="1" thickTop="1" thickBot="1" x14ac:dyDescent="0.3">
      <c r="A378" s="41" t="s">
        <v>123</v>
      </c>
      <c r="B378" s="73"/>
      <c r="C378" s="101" t="s">
        <v>124</v>
      </c>
      <c r="D378" s="101" t="s">
        <v>125</v>
      </c>
      <c r="E378" s="101" t="s">
        <v>126</v>
      </c>
      <c r="F378" s="101" t="s">
        <v>127</v>
      </c>
      <c r="G378" s="117"/>
      <c r="H378" s="82" t="s">
        <v>128</v>
      </c>
      <c r="I378" s="102" t="s">
        <v>152</v>
      </c>
      <c r="J378" s="663" t="s">
        <v>954</v>
      </c>
      <c r="K378" s="664"/>
      <c r="L378" s="664"/>
      <c r="M378" s="664"/>
      <c r="N378" s="664"/>
      <c r="O378" s="664"/>
      <c r="P378" s="664"/>
      <c r="Q378" s="664"/>
      <c r="R378" s="438"/>
      <c r="S378" s="134"/>
      <c r="T378" s="574">
        <v>1</v>
      </c>
      <c r="U378" s="589">
        <f>T378</f>
        <v>1</v>
      </c>
      <c r="V378" s="268" t="b">
        <v>0</v>
      </c>
      <c r="W378" s="292">
        <f>IF(V378=TRUE,$X$378,0)</f>
        <v>0</v>
      </c>
      <c r="X378" s="268">
        <v>1</v>
      </c>
      <c r="Y378" s="308">
        <f>SUM(W378)</f>
        <v>0</v>
      </c>
      <c r="Z378" s="269">
        <f>Y378/1</f>
        <v>0</v>
      </c>
    </row>
    <row r="379" spans="1:36" ht="41.25" customHeight="1" thickTop="1" thickBot="1" x14ac:dyDescent="0.3">
      <c r="A379" s="41" t="s">
        <v>402</v>
      </c>
      <c r="B379" s="73"/>
      <c r="C379" s="101" t="s">
        <v>124</v>
      </c>
      <c r="D379" s="101" t="s">
        <v>125</v>
      </c>
      <c r="E379" s="101" t="s">
        <v>126</v>
      </c>
      <c r="F379" s="101" t="s">
        <v>127</v>
      </c>
      <c r="G379" s="117"/>
      <c r="H379" s="143" t="s">
        <v>131</v>
      </c>
      <c r="I379" s="102" t="s">
        <v>230</v>
      </c>
      <c r="J379" s="688" t="s">
        <v>854</v>
      </c>
      <c r="K379" s="760"/>
      <c r="L379" s="760"/>
      <c r="M379" s="760"/>
      <c r="N379" s="760"/>
      <c r="O379" s="760"/>
      <c r="P379" s="760"/>
      <c r="Q379" s="760"/>
      <c r="R379" s="437"/>
      <c r="S379" s="137"/>
      <c r="V379" s="472" t="b">
        <f>IF(AND(V380=TRUE,V381=TRUE,V382=TRUE,V383=TRUE,V384=TRUE),TRUE,FALSE)</f>
        <v>0</v>
      </c>
    </row>
    <row r="380" spans="1:36" ht="53.25" customHeight="1" thickTop="1" thickBot="1" x14ac:dyDescent="0.3">
      <c r="A380" s="41" t="s">
        <v>402</v>
      </c>
      <c r="B380" s="73"/>
      <c r="C380" s="101" t="s">
        <v>124</v>
      </c>
      <c r="D380" s="101" t="s">
        <v>125</v>
      </c>
      <c r="E380" s="101" t="s">
        <v>126</v>
      </c>
      <c r="F380" s="101" t="s">
        <v>127</v>
      </c>
      <c r="G380" s="117"/>
      <c r="H380" s="143" t="s">
        <v>131</v>
      </c>
      <c r="I380" s="102" t="s">
        <v>855</v>
      </c>
      <c r="J380" s="1004" t="s">
        <v>989</v>
      </c>
      <c r="K380" s="1005"/>
      <c r="L380" s="1005"/>
      <c r="M380" s="1005"/>
      <c r="N380" s="1005"/>
      <c r="O380" s="1005"/>
      <c r="P380" s="1005"/>
      <c r="Q380" s="1005"/>
      <c r="R380" s="139"/>
      <c r="S380" s="134"/>
      <c r="T380" s="574">
        <f>1/6</f>
        <v>0.16666666666666666</v>
      </c>
      <c r="U380" s="589">
        <f>T380+T381+T382+T383+T384+T385</f>
        <v>0.99999999999999989</v>
      </c>
      <c r="V380" s="268" t="b">
        <v>0</v>
      </c>
      <c r="W380" s="292">
        <f t="shared" ref="W380:W385" si="28">IF(V380=TRUE,$X$380,0)</f>
        <v>0</v>
      </c>
      <c r="X380" s="268">
        <v>0.16666666666666666</v>
      </c>
      <c r="Y380" s="308">
        <f>SUM(W380:W385)</f>
        <v>0</v>
      </c>
      <c r="Z380" s="269">
        <f>Y380/1</f>
        <v>0</v>
      </c>
    </row>
    <row r="381" spans="1:36" ht="51" customHeight="1" thickTop="1" thickBot="1" x14ac:dyDescent="0.3">
      <c r="A381" s="41" t="s">
        <v>402</v>
      </c>
      <c r="B381" s="73"/>
      <c r="C381" s="101" t="s">
        <v>124</v>
      </c>
      <c r="D381" s="101" t="s">
        <v>125</v>
      </c>
      <c r="E381" s="101" t="s">
        <v>126</v>
      </c>
      <c r="F381" s="101" t="s">
        <v>127</v>
      </c>
      <c r="G381" s="117"/>
      <c r="H381" s="143" t="s">
        <v>131</v>
      </c>
      <c r="I381" s="102" t="s">
        <v>856</v>
      </c>
      <c r="J381" s="1004" t="s">
        <v>990</v>
      </c>
      <c r="K381" s="1005"/>
      <c r="L381" s="1005"/>
      <c r="M381" s="1005"/>
      <c r="N381" s="1005"/>
      <c r="O381" s="1005"/>
      <c r="P381" s="1005"/>
      <c r="Q381" s="1005"/>
      <c r="R381" s="139"/>
      <c r="S381" s="134"/>
      <c r="T381" s="574">
        <f t="shared" ref="T381:T385" si="29">1/6</f>
        <v>0.16666666666666666</v>
      </c>
      <c r="V381" s="268" t="b">
        <v>0</v>
      </c>
      <c r="W381" s="292">
        <f t="shared" si="28"/>
        <v>0</v>
      </c>
    </row>
    <row r="382" spans="1:36" ht="53.25" customHeight="1" thickTop="1" thickBot="1" x14ac:dyDescent="0.3">
      <c r="A382" s="41" t="s">
        <v>402</v>
      </c>
      <c r="B382" s="73"/>
      <c r="C382" s="116"/>
      <c r="D382" s="101" t="s">
        <v>125</v>
      </c>
      <c r="E382" s="101" t="s">
        <v>126</v>
      </c>
      <c r="F382" s="101" t="s">
        <v>127</v>
      </c>
      <c r="G382" s="117"/>
      <c r="H382" s="143" t="s">
        <v>131</v>
      </c>
      <c r="I382" s="102" t="s">
        <v>857</v>
      </c>
      <c r="J382" s="1006" t="s">
        <v>995</v>
      </c>
      <c r="K382" s="762"/>
      <c r="L382" s="762"/>
      <c r="M382" s="762"/>
      <c r="N382" s="762"/>
      <c r="O382" s="762"/>
      <c r="P382" s="762"/>
      <c r="Q382" s="762"/>
      <c r="R382" s="139"/>
      <c r="S382" s="134"/>
      <c r="T382" s="574">
        <f t="shared" si="29"/>
        <v>0.16666666666666666</v>
      </c>
      <c r="V382" s="268" t="b">
        <v>0</v>
      </c>
      <c r="W382" s="292">
        <f t="shared" si="28"/>
        <v>0</v>
      </c>
    </row>
    <row r="383" spans="1:36" ht="63.75" customHeight="1" thickTop="1" thickBot="1" x14ac:dyDescent="0.3">
      <c r="A383" s="41" t="s">
        <v>402</v>
      </c>
      <c r="B383" s="73"/>
      <c r="C383" s="101" t="s">
        <v>124</v>
      </c>
      <c r="D383" s="101" t="s">
        <v>125</v>
      </c>
      <c r="E383" s="101" t="s">
        <v>126</v>
      </c>
      <c r="F383" s="101" t="s">
        <v>127</v>
      </c>
      <c r="G383" s="117"/>
      <c r="H383" s="143" t="s">
        <v>131</v>
      </c>
      <c r="I383" s="102" t="s">
        <v>858</v>
      </c>
      <c r="J383" s="1004" t="s">
        <v>991</v>
      </c>
      <c r="K383" s="1005"/>
      <c r="L383" s="1005"/>
      <c r="M383" s="1005"/>
      <c r="N383" s="1005"/>
      <c r="O383" s="1005"/>
      <c r="P383" s="1005"/>
      <c r="Q383" s="1005"/>
      <c r="R383" s="139"/>
      <c r="S383" s="134"/>
      <c r="T383" s="574">
        <f t="shared" si="29"/>
        <v>0.16666666666666666</v>
      </c>
      <c r="V383" s="268" t="b">
        <v>0</v>
      </c>
      <c r="W383" s="292">
        <f t="shared" si="28"/>
        <v>0</v>
      </c>
    </row>
    <row r="384" spans="1:36" ht="63.75" customHeight="1" thickTop="1" thickBot="1" x14ac:dyDescent="0.3">
      <c r="A384" s="41" t="s">
        <v>402</v>
      </c>
      <c r="B384" s="73"/>
      <c r="C384" s="101" t="s">
        <v>124</v>
      </c>
      <c r="D384" s="101" t="s">
        <v>125</v>
      </c>
      <c r="E384" s="101" t="s">
        <v>126</v>
      </c>
      <c r="F384" s="101" t="s">
        <v>127</v>
      </c>
      <c r="G384" s="117"/>
      <c r="H384" s="143" t="s">
        <v>131</v>
      </c>
      <c r="I384" s="102" t="s">
        <v>992</v>
      </c>
      <c r="J384" s="1007" t="s">
        <v>993</v>
      </c>
      <c r="K384" s="759"/>
      <c r="L384" s="759"/>
      <c r="M384" s="759"/>
      <c r="N384" s="759"/>
      <c r="O384" s="759"/>
      <c r="P384" s="759"/>
      <c r="Q384" s="759"/>
      <c r="R384" s="436"/>
      <c r="S384" s="134"/>
      <c r="T384" s="574">
        <f t="shared" si="29"/>
        <v>0.16666666666666666</v>
      </c>
      <c r="V384" s="268" t="b">
        <v>0</v>
      </c>
      <c r="W384" s="292">
        <f t="shared" si="28"/>
        <v>0</v>
      </c>
    </row>
    <row r="385" spans="1:36" ht="41.25" customHeight="1" thickTop="1" thickBot="1" x14ac:dyDescent="0.3">
      <c r="A385" s="41" t="s">
        <v>402</v>
      </c>
      <c r="B385" s="73"/>
      <c r="C385" s="116"/>
      <c r="D385" s="101" t="s">
        <v>125</v>
      </c>
      <c r="E385" s="101" t="s">
        <v>126</v>
      </c>
      <c r="F385" s="101" t="s">
        <v>127</v>
      </c>
      <c r="G385" s="117"/>
      <c r="H385" s="82" t="s">
        <v>131</v>
      </c>
      <c r="I385" s="102" t="s">
        <v>380</v>
      </c>
      <c r="J385" s="1002" t="s">
        <v>859</v>
      </c>
      <c r="K385" s="1003"/>
      <c r="L385" s="1003"/>
      <c r="M385" s="1003"/>
      <c r="N385" s="1003"/>
      <c r="O385" s="1003"/>
      <c r="P385" s="1003"/>
      <c r="Q385" s="1003"/>
      <c r="R385" s="440"/>
      <c r="S385" s="134"/>
      <c r="T385" s="574">
        <f t="shared" si="29"/>
        <v>0.16666666666666666</v>
      </c>
      <c r="V385" s="268" t="b">
        <v>0</v>
      </c>
      <c r="W385" s="292">
        <f t="shared" si="28"/>
        <v>0</v>
      </c>
    </row>
    <row r="386" spans="1:36" ht="51" customHeight="1" thickTop="1" thickBot="1" x14ac:dyDescent="0.3">
      <c r="A386" s="41" t="s">
        <v>537</v>
      </c>
      <c r="B386" s="73"/>
      <c r="C386" s="350"/>
      <c r="D386" s="101" t="s">
        <v>125</v>
      </c>
      <c r="E386" s="101" t="s">
        <v>126</v>
      </c>
      <c r="F386" s="101" t="s">
        <v>127</v>
      </c>
      <c r="G386" s="117"/>
      <c r="H386" s="143" t="s">
        <v>250</v>
      </c>
      <c r="I386" s="102" t="s">
        <v>616</v>
      </c>
      <c r="J386" s="688" t="s">
        <v>1005</v>
      </c>
      <c r="K386" s="760"/>
      <c r="L386" s="760"/>
      <c r="M386" s="760"/>
      <c r="N386" s="760"/>
      <c r="O386" s="760"/>
      <c r="P386" s="760"/>
      <c r="Q386" s="760"/>
      <c r="R386" s="437"/>
      <c r="S386" s="134"/>
      <c r="T386" s="574">
        <v>0.5</v>
      </c>
      <c r="V386" s="268" t="b">
        <v>0</v>
      </c>
      <c r="W386" s="292">
        <f>IF(V386=TRUE,$X$386,0)</f>
        <v>0</v>
      </c>
      <c r="X386" s="268">
        <v>0.5</v>
      </c>
      <c r="Y386" s="308">
        <f>SUM(W386:W387)</f>
        <v>0</v>
      </c>
      <c r="Z386" s="269">
        <f>Y386/1</f>
        <v>0</v>
      </c>
    </row>
    <row r="387" spans="1:36" ht="48.75" customHeight="1" thickTop="1" thickBot="1" x14ac:dyDescent="0.3">
      <c r="A387" s="41" t="s">
        <v>537</v>
      </c>
      <c r="B387" s="73"/>
      <c r="C387" s="350"/>
      <c r="D387" s="101" t="s">
        <v>125</v>
      </c>
      <c r="E387" s="101" t="s">
        <v>126</v>
      </c>
      <c r="F387" s="101" t="s">
        <v>127</v>
      </c>
      <c r="G387" s="117"/>
      <c r="H387" s="143" t="s">
        <v>250</v>
      </c>
      <c r="I387" s="102" t="s">
        <v>542</v>
      </c>
      <c r="J387" s="951" t="s">
        <v>1004</v>
      </c>
      <c r="K387" s="951"/>
      <c r="L387" s="951"/>
      <c r="M387" s="951"/>
      <c r="N387" s="951"/>
      <c r="O387" s="951"/>
      <c r="P387" s="951"/>
      <c r="Q387" s="951"/>
      <c r="R387" s="435"/>
      <c r="S387" s="134"/>
      <c r="T387" s="574">
        <v>0.5</v>
      </c>
      <c r="U387" s="589">
        <f>T387</f>
        <v>0.5</v>
      </c>
      <c r="V387" s="268" t="b">
        <v>0</v>
      </c>
      <c r="W387" s="292">
        <f>IF(V387=TRUE,$X$386,0)</f>
        <v>0</v>
      </c>
    </row>
    <row r="388" spans="1:36" ht="48.75" customHeight="1" thickTop="1" thickBot="1" x14ac:dyDescent="0.3">
      <c r="A388" s="41" t="s">
        <v>692</v>
      </c>
      <c r="B388" s="73"/>
      <c r="C388" s="350"/>
      <c r="D388" s="101" t="s">
        <v>125</v>
      </c>
      <c r="E388" s="101" t="s">
        <v>126</v>
      </c>
      <c r="F388" s="101" t="s">
        <v>127</v>
      </c>
      <c r="G388" s="117"/>
      <c r="H388" s="143" t="s">
        <v>160</v>
      </c>
      <c r="I388" s="102" t="s">
        <v>277</v>
      </c>
      <c r="J388" s="689" t="s">
        <v>1065</v>
      </c>
      <c r="K388" s="760"/>
      <c r="L388" s="760"/>
      <c r="M388" s="760"/>
      <c r="N388" s="760"/>
      <c r="O388" s="760"/>
      <c r="P388" s="760"/>
      <c r="Q388" s="760"/>
      <c r="R388" s="437"/>
      <c r="S388" s="137"/>
      <c r="V388" s="472" t="b">
        <f>IF(AND(V389=TRUE,V390=TRUE,V391=TRUE,V392=TRUE,V393=TRUE),TRUE,FALSE)</f>
        <v>0</v>
      </c>
    </row>
    <row r="389" spans="1:36" ht="48.75" customHeight="1" thickTop="1" thickBot="1" x14ac:dyDescent="0.3">
      <c r="A389" s="41" t="s">
        <v>692</v>
      </c>
      <c r="B389" s="73"/>
      <c r="C389" s="350"/>
      <c r="D389" s="101" t="s">
        <v>125</v>
      </c>
      <c r="E389" s="101" t="s">
        <v>126</v>
      </c>
      <c r="F389" s="101" t="s">
        <v>127</v>
      </c>
      <c r="G389" s="117"/>
      <c r="H389" s="143" t="s">
        <v>160</v>
      </c>
      <c r="I389" s="102" t="s">
        <v>752</v>
      </c>
      <c r="J389" s="964" t="s">
        <v>860</v>
      </c>
      <c r="K389" s="964"/>
      <c r="L389" s="964"/>
      <c r="M389" s="964"/>
      <c r="N389" s="964"/>
      <c r="O389" s="964"/>
      <c r="P389" s="964"/>
      <c r="Q389" s="964"/>
      <c r="R389" s="441"/>
      <c r="S389" s="134"/>
      <c r="T389" s="574">
        <f>1/7</f>
        <v>0.14285714285714285</v>
      </c>
      <c r="U389" s="589">
        <f>T389+T390+T391+T392+T393+T394+T395</f>
        <v>0.99999999999999978</v>
      </c>
      <c r="V389" s="268" t="b">
        <v>0</v>
      </c>
      <c r="W389" s="292">
        <f t="shared" ref="W389:W395" si="30">IF(V389=TRUE,$X$389,0)</f>
        <v>0</v>
      </c>
      <c r="X389" s="268">
        <v>0.14285714285714285</v>
      </c>
      <c r="Y389" s="308">
        <f>SUM(W389:W395)</f>
        <v>0</v>
      </c>
      <c r="Z389" s="269">
        <f>Y389/1</f>
        <v>0</v>
      </c>
    </row>
    <row r="390" spans="1:36" ht="48.75" customHeight="1" thickTop="1" thickBot="1" x14ac:dyDescent="0.3">
      <c r="A390" s="41" t="s">
        <v>692</v>
      </c>
      <c r="B390" s="73"/>
      <c r="C390" s="350"/>
      <c r="D390" s="101" t="s">
        <v>125</v>
      </c>
      <c r="E390" s="101" t="s">
        <v>126</v>
      </c>
      <c r="F390" s="101" t="s">
        <v>127</v>
      </c>
      <c r="G390" s="117"/>
      <c r="H390" s="143" t="s">
        <v>160</v>
      </c>
      <c r="I390" s="102" t="s">
        <v>754</v>
      </c>
      <c r="J390" s="761" t="s">
        <v>1066</v>
      </c>
      <c r="K390" s="761"/>
      <c r="L390" s="761"/>
      <c r="M390" s="761"/>
      <c r="N390" s="761"/>
      <c r="O390" s="761"/>
      <c r="P390" s="761"/>
      <c r="Q390" s="761"/>
      <c r="R390" s="441"/>
      <c r="S390" s="134"/>
      <c r="T390" s="574">
        <f t="shared" ref="T390:T395" si="31">1/7</f>
        <v>0.14285714285714285</v>
      </c>
      <c r="V390" s="268" t="b">
        <v>0</v>
      </c>
      <c r="W390" s="292">
        <f t="shared" si="30"/>
        <v>0</v>
      </c>
    </row>
    <row r="391" spans="1:36" ht="48.75" customHeight="1" thickTop="1" thickBot="1" x14ac:dyDescent="0.3">
      <c r="A391" s="41" t="s">
        <v>692</v>
      </c>
      <c r="B391" s="73"/>
      <c r="C391" s="350"/>
      <c r="D391" s="101" t="s">
        <v>125</v>
      </c>
      <c r="E391" s="101" t="s">
        <v>126</v>
      </c>
      <c r="F391" s="101" t="s">
        <v>127</v>
      </c>
      <c r="G391" s="117"/>
      <c r="H391" s="143" t="s">
        <v>160</v>
      </c>
      <c r="I391" s="102" t="s">
        <v>756</v>
      </c>
      <c r="J391" s="964" t="s">
        <v>861</v>
      </c>
      <c r="K391" s="964"/>
      <c r="L391" s="964"/>
      <c r="M391" s="964"/>
      <c r="N391" s="964"/>
      <c r="O391" s="964"/>
      <c r="P391" s="964"/>
      <c r="Q391" s="964"/>
      <c r="R391" s="441"/>
      <c r="S391" s="134"/>
      <c r="T391" s="574">
        <f t="shared" si="31"/>
        <v>0.14285714285714285</v>
      </c>
      <c r="V391" s="268" t="b">
        <v>0</v>
      </c>
      <c r="W391" s="292">
        <f t="shared" si="30"/>
        <v>0</v>
      </c>
    </row>
    <row r="392" spans="1:36" ht="48.75" customHeight="1" thickTop="1" thickBot="1" x14ac:dyDescent="0.3">
      <c r="A392" s="41" t="s">
        <v>692</v>
      </c>
      <c r="B392" s="73"/>
      <c r="C392" s="350"/>
      <c r="D392" s="101" t="s">
        <v>125</v>
      </c>
      <c r="E392" s="101" t="s">
        <v>126</v>
      </c>
      <c r="F392" s="101" t="s">
        <v>127</v>
      </c>
      <c r="G392" s="117"/>
      <c r="H392" s="143" t="s">
        <v>160</v>
      </c>
      <c r="I392" s="102" t="s">
        <v>758</v>
      </c>
      <c r="J392" s="964" t="s">
        <v>1067</v>
      </c>
      <c r="K392" s="964"/>
      <c r="L392" s="964"/>
      <c r="M392" s="964"/>
      <c r="N392" s="964"/>
      <c r="O392" s="964"/>
      <c r="P392" s="964"/>
      <c r="Q392" s="964"/>
      <c r="R392" s="441"/>
      <c r="S392" s="134"/>
      <c r="T392" s="574">
        <f t="shared" si="31"/>
        <v>0.14285714285714285</v>
      </c>
      <c r="V392" s="268" t="b">
        <v>0</v>
      </c>
      <c r="W392" s="292">
        <f t="shared" si="30"/>
        <v>0</v>
      </c>
    </row>
    <row r="393" spans="1:36" ht="48.75" customHeight="1" thickTop="1" thickBot="1" x14ac:dyDescent="0.3">
      <c r="A393" s="41" t="s">
        <v>692</v>
      </c>
      <c r="B393" s="73"/>
      <c r="C393" s="350"/>
      <c r="D393" s="101" t="s">
        <v>125</v>
      </c>
      <c r="E393" s="101" t="s">
        <v>126</v>
      </c>
      <c r="F393" s="101" t="s">
        <v>127</v>
      </c>
      <c r="G393" s="117"/>
      <c r="H393" s="143" t="s">
        <v>160</v>
      </c>
      <c r="I393" s="102" t="s">
        <v>760</v>
      </c>
      <c r="J393" s="964" t="s">
        <v>862</v>
      </c>
      <c r="K393" s="964"/>
      <c r="L393" s="964"/>
      <c r="M393" s="964"/>
      <c r="N393" s="964"/>
      <c r="O393" s="964"/>
      <c r="P393" s="964"/>
      <c r="Q393" s="964"/>
      <c r="R393" s="436"/>
      <c r="S393" s="134"/>
      <c r="T393" s="574">
        <f t="shared" si="31"/>
        <v>0.14285714285714285</v>
      </c>
      <c r="V393" s="268" t="b">
        <v>0</v>
      </c>
      <c r="W393" s="292">
        <f t="shared" si="30"/>
        <v>0</v>
      </c>
    </row>
    <row r="394" spans="1:36" ht="48.75" customHeight="1" thickTop="1" thickBot="1" x14ac:dyDescent="0.3">
      <c r="A394" s="41" t="s">
        <v>692</v>
      </c>
      <c r="B394" s="73"/>
      <c r="C394" s="350"/>
      <c r="D394" s="101" t="s">
        <v>125</v>
      </c>
      <c r="E394" s="101" t="s">
        <v>126</v>
      </c>
      <c r="F394" s="101" t="s">
        <v>127</v>
      </c>
      <c r="G394" s="117"/>
      <c r="H394" s="143" t="s">
        <v>160</v>
      </c>
      <c r="I394" s="102" t="s">
        <v>295</v>
      </c>
      <c r="J394" s="1001" t="s">
        <v>1068</v>
      </c>
      <c r="K394" s="1001"/>
      <c r="L394" s="1001"/>
      <c r="M394" s="1001"/>
      <c r="N394" s="1001"/>
      <c r="O394" s="1001"/>
      <c r="P394" s="1001"/>
      <c r="Q394" s="1001"/>
      <c r="R394" s="437"/>
      <c r="S394" s="134"/>
      <c r="T394" s="574">
        <f t="shared" si="31"/>
        <v>0.14285714285714285</v>
      </c>
      <c r="V394" s="268" t="b">
        <v>0</v>
      </c>
      <c r="W394" s="292">
        <f t="shared" si="30"/>
        <v>0</v>
      </c>
    </row>
    <row r="395" spans="1:36" ht="48.75" customHeight="1" thickTop="1" thickBot="1" x14ac:dyDescent="0.3">
      <c r="A395" s="41" t="s">
        <v>692</v>
      </c>
      <c r="B395" s="73"/>
      <c r="C395" s="350"/>
      <c r="D395" s="101" t="s">
        <v>125</v>
      </c>
      <c r="E395" s="101" t="s">
        <v>126</v>
      </c>
      <c r="F395" s="101" t="s">
        <v>127</v>
      </c>
      <c r="G395" s="117"/>
      <c r="H395" s="82" t="s">
        <v>160</v>
      </c>
      <c r="I395" s="102" t="s">
        <v>694</v>
      </c>
      <c r="J395" s="951" t="s">
        <v>1069</v>
      </c>
      <c r="K395" s="924"/>
      <c r="L395" s="924"/>
      <c r="M395" s="924"/>
      <c r="N395" s="924"/>
      <c r="O395" s="924"/>
      <c r="P395" s="924"/>
      <c r="Q395" s="924"/>
      <c r="R395" s="435"/>
      <c r="S395" s="134"/>
      <c r="T395" s="574">
        <f t="shared" si="31"/>
        <v>0.14285714285714285</v>
      </c>
      <c r="V395" s="268" t="b">
        <v>0</v>
      </c>
      <c r="W395" s="292">
        <f t="shared" si="30"/>
        <v>0</v>
      </c>
    </row>
    <row r="396" spans="1:36" ht="22.5" customHeight="1" thickTop="1" x14ac:dyDescent="0.25">
      <c r="A396" s="254"/>
      <c r="B396" s="254"/>
      <c r="C396" s="263"/>
      <c r="D396" s="263"/>
      <c r="E396" s="263"/>
      <c r="F396" s="264"/>
      <c r="G396" s="173"/>
      <c r="H396" s="173"/>
      <c r="I396" s="393"/>
      <c r="J396" s="173"/>
      <c r="K396" s="173"/>
      <c r="L396" s="173"/>
      <c r="M396" s="173"/>
      <c r="N396" s="173"/>
      <c r="O396" s="173"/>
      <c r="P396" s="173"/>
      <c r="Q396" s="173"/>
      <c r="R396" s="173"/>
      <c r="S396" s="173"/>
    </row>
    <row r="397" spans="1:36" ht="22.5" customHeight="1" x14ac:dyDescent="0.25">
      <c r="A397" s="254"/>
      <c r="B397" s="254"/>
      <c r="C397" s="263"/>
      <c r="D397" s="263"/>
      <c r="E397" s="263"/>
      <c r="F397" s="264"/>
      <c r="G397" s="173"/>
      <c r="H397" s="173"/>
      <c r="I397" s="393"/>
      <c r="J397" s="173"/>
      <c r="K397" s="173"/>
      <c r="L397" s="173"/>
      <c r="M397" s="173"/>
      <c r="N397" s="173"/>
      <c r="O397" s="173"/>
      <c r="P397" s="173"/>
      <c r="Q397" s="173"/>
      <c r="R397" s="173"/>
      <c r="S397" s="173"/>
      <c r="AA397" s="329"/>
    </row>
    <row r="398" spans="1:36" s="329" customFormat="1" ht="30" customHeight="1" thickBot="1" x14ac:dyDescent="0.3">
      <c r="A398" s="314"/>
      <c r="B398" s="314"/>
      <c r="C398" s="356"/>
      <c r="D398" s="356"/>
      <c r="E398" s="356"/>
      <c r="F398" s="356"/>
      <c r="G398" s="314"/>
      <c r="H398" s="817" t="s">
        <v>231</v>
      </c>
      <c r="I398" s="817"/>
      <c r="J398" s="817"/>
      <c r="K398" s="817"/>
      <c r="L398" s="817"/>
      <c r="M398" s="817"/>
      <c r="N398" s="817"/>
      <c r="O398" s="817"/>
      <c r="P398" s="817"/>
      <c r="Q398" s="817"/>
      <c r="R398" s="817"/>
      <c r="S398" s="818"/>
      <c r="T398" s="576"/>
      <c r="U398" s="593"/>
      <c r="V398" s="268"/>
      <c r="W398" s="268"/>
      <c r="X398" s="268"/>
      <c r="Y398" s="268"/>
      <c r="Z398" s="328"/>
      <c r="AC398"/>
      <c r="AG398"/>
      <c r="AJ398"/>
    </row>
    <row r="399" spans="1:36" s="329" customFormat="1" ht="7.5" customHeight="1" thickTop="1" x14ac:dyDescent="0.25">
      <c r="A399" s="314"/>
      <c r="B399" s="314"/>
      <c r="C399" s="356"/>
      <c r="D399" s="356"/>
      <c r="E399" s="356"/>
      <c r="F399" s="356"/>
      <c r="G399" s="314"/>
      <c r="H399" s="314"/>
      <c r="I399" s="323"/>
      <c r="J399" s="314"/>
      <c r="K399" s="314"/>
      <c r="L399" s="314"/>
      <c r="M399" s="314"/>
      <c r="N399" s="314"/>
      <c r="O399" s="314"/>
      <c r="P399" s="314"/>
      <c r="Q399" s="314"/>
      <c r="R399" s="314"/>
      <c r="S399" s="314"/>
      <c r="T399" s="576"/>
      <c r="U399" s="593"/>
      <c r="V399" s="268"/>
      <c r="W399" s="268"/>
      <c r="X399" s="268"/>
      <c r="Y399" s="268"/>
      <c r="Z399" s="328"/>
      <c r="AC399"/>
      <c r="AG399"/>
      <c r="AJ399"/>
    </row>
    <row r="400" spans="1:36" s="329" customFormat="1" ht="104.25" customHeight="1" thickBot="1" x14ac:dyDescent="0.3">
      <c r="A400" s="314"/>
      <c r="B400" s="314"/>
      <c r="C400" s="356"/>
      <c r="D400" s="356"/>
      <c r="E400" s="356"/>
      <c r="F400" s="356"/>
      <c r="G400" s="314"/>
      <c r="H400" s="819" t="s">
        <v>232</v>
      </c>
      <c r="I400" s="819"/>
      <c r="J400" s="819"/>
      <c r="K400" s="819"/>
      <c r="L400" s="819"/>
      <c r="M400" s="819"/>
      <c r="N400" s="819"/>
      <c r="O400" s="819"/>
      <c r="P400" s="819"/>
      <c r="Q400" s="819"/>
      <c r="R400" s="819"/>
      <c r="S400" s="820"/>
      <c r="T400" s="576"/>
      <c r="U400" s="593"/>
      <c r="V400" s="268"/>
      <c r="W400" s="268"/>
      <c r="X400" s="268"/>
      <c r="Y400" s="268"/>
      <c r="Z400" s="328"/>
      <c r="AC400"/>
      <c r="AG400"/>
      <c r="AJ400"/>
    </row>
    <row r="401" spans="1:36" s="329" customFormat="1" ht="7.5" customHeight="1" thickTop="1" x14ac:dyDescent="0.25">
      <c r="A401" s="314"/>
      <c r="B401" s="314"/>
      <c r="C401" s="356"/>
      <c r="D401" s="356"/>
      <c r="E401" s="356"/>
      <c r="F401" s="356"/>
      <c r="G401" s="314"/>
      <c r="H401" s="314"/>
      <c r="I401" s="323"/>
      <c r="J401" s="314"/>
      <c r="K401" s="314"/>
      <c r="L401" s="314"/>
      <c r="M401" s="314"/>
      <c r="N401" s="314"/>
      <c r="O401" s="314"/>
      <c r="P401" s="314"/>
      <c r="Q401" s="314"/>
      <c r="R401" s="316"/>
      <c r="S401" s="314"/>
      <c r="T401" s="576"/>
      <c r="U401" s="593"/>
      <c r="V401" s="268"/>
      <c r="W401" s="268"/>
      <c r="X401" s="268"/>
      <c r="Y401" s="268"/>
      <c r="Z401" s="328"/>
      <c r="AC401"/>
      <c r="AG401"/>
      <c r="AJ401"/>
    </row>
    <row r="402" spans="1:36" s="329" customFormat="1" ht="22.5" customHeight="1" thickBot="1" x14ac:dyDescent="0.3">
      <c r="A402" s="314"/>
      <c r="B402" s="314"/>
      <c r="C402" s="356"/>
      <c r="D402" s="356"/>
      <c r="E402" s="356"/>
      <c r="F402" s="356"/>
      <c r="G402" s="314"/>
      <c r="H402" s="821" t="s">
        <v>117</v>
      </c>
      <c r="I402" s="822"/>
      <c r="J402" s="655" t="s">
        <v>233</v>
      </c>
      <c r="K402" s="656"/>
      <c r="L402" s="656"/>
      <c r="M402" s="656"/>
      <c r="N402" s="656"/>
      <c r="O402" s="656"/>
      <c r="P402" s="656"/>
      <c r="Q402" s="656"/>
      <c r="R402" s="656"/>
      <c r="S402" s="657"/>
      <c r="T402" s="576" t="s">
        <v>945</v>
      </c>
      <c r="U402" s="593">
        <f>(U407+U409+U413+U415)/4</f>
        <v>1</v>
      </c>
      <c r="V402" s="268"/>
      <c r="W402" s="268"/>
      <c r="X402" s="268"/>
      <c r="Y402" s="268"/>
      <c r="Z402" s="328"/>
      <c r="AC402"/>
      <c r="AG402"/>
      <c r="AJ402"/>
    </row>
    <row r="403" spans="1:36" s="329" customFormat="1" ht="7.5" customHeight="1" thickTop="1" x14ac:dyDescent="0.25">
      <c r="A403" s="314"/>
      <c r="B403" s="314"/>
      <c r="C403" s="356"/>
      <c r="D403" s="356"/>
      <c r="E403" s="356"/>
      <c r="F403" s="356"/>
      <c r="G403" s="314"/>
      <c r="H403" s="314"/>
      <c r="I403" s="323"/>
      <c r="J403" s="314"/>
      <c r="K403" s="314"/>
      <c r="L403" s="314"/>
      <c r="M403" s="314"/>
      <c r="N403" s="314"/>
      <c r="O403" s="314"/>
      <c r="P403" s="314"/>
      <c r="Q403" s="314"/>
      <c r="R403" s="314"/>
      <c r="S403" s="314"/>
      <c r="T403" s="576"/>
      <c r="U403" s="593"/>
      <c r="V403" s="268"/>
      <c r="W403" s="268"/>
      <c r="X403" s="268"/>
      <c r="Y403" s="268"/>
      <c r="Z403" s="328"/>
      <c r="AC403"/>
      <c r="AG403"/>
      <c r="AJ403"/>
    </row>
    <row r="404" spans="1:36" s="329" customFormat="1" ht="219" customHeight="1" thickBot="1" x14ac:dyDescent="0.3">
      <c r="A404" s="314"/>
      <c r="B404" s="314"/>
      <c r="C404" s="356"/>
      <c r="D404" s="356"/>
      <c r="E404" s="356"/>
      <c r="F404" s="356"/>
      <c r="G404" s="314"/>
      <c r="H404" s="823" t="s">
        <v>234</v>
      </c>
      <c r="I404" s="823"/>
      <c r="J404" s="823"/>
      <c r="K404" s="823"/>
      <c r="L404" s="823"/>
      <c r="M404" s="823"/>
      <c r="N404" s="823"/>
      <c r="O404" s="823"/>
      <c r="P404" s="823"/>
      <c r="Q404" s="823"/>
      <c r="R404" s="823"/>
      <c r="S404" s="824"/>
      <c r="T404" s="576"/>
      <c r="U404" s="593"/>
      <c r="V404" s="268"/>
      <c r="W404" s="268"/>
      <c r="X404" s="268"/>
      <c r="Y404" s="268"/>
      <c r="Z404" s="328"/>
      <c r="AC404"/>
      <c r="AG404"/>
      <c r="AJ404"/>
    </row>
    <row r="405" spans="1:36" s="329" customFormat="1" ht="7.5" customHeight="1" thickTop="1" x14ac:dyDescent="0.25">
      <c r="A405" s="314"/>
      <c r="B405" s="314"/>
      <c r="C405" s="356"/>
      <c r="D405" s="356"/>
      <c r="E405" s="356"/>
      <c r="F405" s="356"/>
      <c r="G405" s="314"/>
      <c r="H405" s="234"/>
      <c r="I405" s="234"/>
      <c r="J405" s="234"/>
      <c r="K405" s="234"/>
      <c r="L405" s="234"/>
      <c r="M405" s="234"/>
      <c r="N405" s="234"/>
      <c r="O405" s="234"/>
      <c r="P405" s="234"/>
      <c r="Q405" s="234"/>
      <c r="R405" s="234"/>
      <c r="S405" s="234"/>
      <c r="T405" s="576"/>
      <c r="U405" s="593"/>
      <c r="V405" s="268"/>
      <c r="W405" s="268"/>
      <c r="X405" s="268"/>
      <c r="Y405" s="268"/>
      <c r="Z405" s="328"/>
      <c r="AA405" s="270"/>
      <c r="AC405"/>
      <c r="AG405"/>
      <c r="AJ405"/>
    </row>
    <row r="406" spans="1:36" ht="41.25" customHeight="1" thickBot="1" x14ac:dyDescent="0.3">
      <c r="A406" s="173"/>
      <c r="B406" s="173"/>
      <c r="C406" s="313"/>
      <c r="D406" s="313"/>
      <c r="E406" s="313"/>
      <c r="F406" s="367"/>
      <c r="G406" s="336"/>
      <c r="H406" s="281" t="s">
        <v>120</v>
      </c>
      <c r="I406" s="297" t="s">
        <v>946</v>
      </c>
      <c r="J406" s="282" t="s">
        <v>121</v>
      </c>
      <c r="K406" s="283"/>
      <c r="L406" s="283"/>
      <c r="M406" s="283"/>
      <c r="N406" s="283"/>
      <c r="O406" s="283"/>
      <c r="P406" s="283"/>
      <c r="Q406" s="283"/>
      <c r="R406" s="177"/>
      <c r="S406" s="281" t="s">
        <v>122</v>
      </c>
      <c r="V406" s="284" t="s">
        <v>825</v>
      </c>
      <c r="W406" s="285" t="s">
        <v>826</v>
      </c>
      <c r="X406" s="285" t="s">
        <v>827</v>
      </c>
      <c r="Y406" s="337" t="s">
        <v>842</v>
      </c>
      <c r="Z406" s="338" t="s">
        <v>863</v>
      </c>
    </row>
    <row r="407" spans="1:36" ht="59.25" customHeight="1" thickTop="1" thickBot="1" x14ac:dyDescent="0.3">
      <c r="A407" s="41" t="s">
        <v>123</v>
      </c>
      <c r="B407" s="73"/>
      <c r="C407" s="101" t="s">
        <v>124</v>
      </c>
      <c r="D407" s="101" t="s">
        <v>125</v>
      </c>
      <c r="E407" s="101" t="s">
        <v>126</v>
      </c>
      <c r="F407" s="101" t="s">
        <v>127</v>
      </c>
      <c r="G407" s="126"/>
      <c r="H407" s="442" t="s">
        <v>128</v>
      </c>
      <c r="I407" s="144" t="s">
        <v>158</v>
      </c>
      <c r="J407" s="661" t="s">
        <v>235</v>
      </c>
      <c r="K407" s="756"/>
      <c r="L407" s="756"/>
      <c r="M407" s="756"/>
      <c r="N407" s="756"/>
      <c r="O407" s="756"/>
      <c r="P407" s="756"/>
      <c r="Q407" s="756"/>
      <c r="R407" s="145"/>
      <c r="S407" s="134"/>
      <c r="T407" s="574">
        <v>1</v>
      </c>
      <c r="U407" s="589">
        <f>T407</f>
        <v>1</v>
      </c>
      <c r="V407" s="268" t="b">
        <v>0</v>
      </c>
      <c r="W407" s="292">
        <f>IF(V407=TRUE,$X$407,0)</f>
        <v>0</v>
      </c>
      <c r="X407" s="268">
        <v>1</v>
      </c>
      <c r="Y407" s="308">
        <f>SUM(W407)</f>
        <v>0</v>
      </c>
      <c r="Z407" s="269">
        <f>Y407/1</f>
        <v>0</v>
      </c>
    </row>
    <row r="408" spans="1:36" ht="41.25" customHeight="1" thickTop="1" thickBot="1" x14ac:dyDescent="0.3">
      <c r="A408" s="41" t="s">
        <v>402</v>
      </c>
      <c r="B408" s="90"/>
      <c r="C408" s="101" t="s">
        <v>124</v>
      </c>
      <c r="D408" s="101" t="s">
        <v>125</v>
      </c>
      <c r="E408" s="101" t="s">
        <v>126</v>
      </c>
      <c r="F408" s="101" t="s">
        <v>127</v>
      </c>
      <c r="G408" s="126"/>
      <c r="H408" s="443" t="s">
        <v>131</v>
      </c>
      <c r="I408" s="144" t="s">
        <v>381</v>
      </c>
      <c r="J408" s="681" t="s">
        <v>382</v>
      </c>
      <c r="K408" s="766"/>
      <c r="L408" s="766"/>
      <c r="M408" s="766"/>
      <c r="N408" s="766"/>
      <c r="O408" s="766"/>
      <c r="P408" s="766"/>
      <c r="Q408" s="766"/>
      <c r="R408" s="130"/>
      <c r="S408" s="444"/>
      <c r="V408" s="472" t="b">
        <f>IF(AND(V409=TRUE,V410=TRUE,V411=TRUE,V412=TRUE),TRUE,FALSE)</f>
        <v>0</v>
      </c>
    </row>
    <row r="409" spans="1:36" ht="41.25" customHeight="1" thickTop="1" thickBot="1" x14ac:dyDescent="0.3">
      <c r="A409" s="41" t="s">
        <v>402</v>
      </c>
      <c r="B409" s="73"/>
      <c r="C409" s="101" t="s">
        <v>124</v>
      </c>
      <c r="D409" s="101" t="s">
        <v>125</v>
      </c>
      <c r="E409" s="101" t="s">
        <v>126</v>
      </c>
      <c r="F409" s="101" t="s">
        <v>127</v>
      </c>
      <c r="G409" s="126"/>
      <c r="H409" s="443" t="s">
        <v>131</v>
      </c>
      <c r="I409" s="144" t="s">
        <v>383</v>
      </c>
      <c r="J409" s="671" t="s">
        <v>384</v>
      </c>
      <c r="K409" s="769"/>
      <c r="L409" s="769"/>
      <c r="M409" s="769"/>
      <c r="N409" s="769"/>
      <c r="O409" s="769"/>
      <c r="P409" s="769"/>
      <c r="Q409" s="769"/>
      <c r="R409" s="126"/>
      <c r="S409" s="134"/>
      <c r="T409" s="574">
        <f>1/4</f>
        <v>0.25</v>
      </c>
      <c r="U409" s="589">
        <f>T409+T410+T411+T412</f>
        <v>1</v>
      </c>
      <c r="V409" s="268" t="b">
        <v>0</v>
      </c>
      <c r="W409" s="292">
        <f>IF(V409=TRUE,$X$409,0)</f>
        <v>0</v>
      </c>
      <c r="X409" s="268">
        <v>0.25</v>
      </c>
      <c r="Y409" s="308">
        <f>SUM(W409:W412)</f>
        <v>0</v>
      </c>
      <c r="Z409" s="269">
        <f>Y409/1</f>
        <v>0</v>
      </c>
    </row>
    <row r="410" spans="1:36" ht="41.25" customHeight="1" thickTop="1" thickBot="1" x14ac:dyDescent="0.3">
      <c r="A410" s="41" t="s">
        <v>402</v>
      </c>
      <c r="B410" s="73"/>
      <c r="C410" s="101" t="s">
        <v>124</v>
      </c>
      <c r="D410" s="101" t="s">
        <v>125</v>
      </c>
      <c r="E410" s="101" t="s">
        <v>126</v>
      </c>
      <c r="F410" s="101" t="s">
        <v>127</v>
      </c>
      <c r="G410" s="126"/>
      <c r="H410" s="443" t="s">
        <v>131</v>
      </c>
      <c r="I410" s="144" t="s">
        <v>385</v>
      </c>
      <c r="J410" s="671" t="s">
        <v>386</v>
      </c>
      <c r="K410" s="769"/>
      <c r="L410" s="769"/>
      <c r="M410" s="769"/>
      <c r="N410" s="769"/>
      <c r="O410" s="769"/>
      <c r="P410" s="769"/>
      <c r="Q410" s="769"/>
      <c r="R410" s="126"/>
      <c r="S410" s="134"/>
      <c r="T410" s="574">
        <f t="shared" ref="T410:T412" si="32">1/4</f>
        <v>0.25</v>
      </c>
      <c r="V410" s="268" t="b">
        <v>0</v>
      </c>
      <c r="W410" s="292">
        <f>IF(V410=TRUE,$X$409,0)</f>
        <v>0</v>
      </c>
    </row>
    <row r="411" spans="1:36" ht="41.25" customHeight="1" thickTop="1" thickBot="1" x14ac:dyDescent="0.3">
      <c r="A411" s="41" t="s">
        <v>402</v>
      </c>
      <c r="B411" s="73"/>
      <c r="C411" s="101" t="s">
        <v>124</v>
      </c>
      <c r="D411" s="101" t="s">
        <v>125</v>
      </c>
      <c r="E411" s="101" t="s">
        <v>126</v>
      </c>
      <c r="F411" s="101" t="s">
        <v>127</v>
      </c>
      <c r="G411" s="126"/>
      <c r="H411" s="443" t="s">
        <v>131</v>
      </c>
      <c r="I411" s="144" t="s">
        <v>387</v>
      </c>
      <c r="J411" s="671" t="s">
        <v>388</v>
      </c>
      <c r="K411" s="769"/>
      <c r="L411" s="769"/>
      <c r="M411" s="769"/>
      <c r="N411" s="769"/>
      <c r="O411" s="769"/>
      <c r="P411" s="769"/>
      <c r="Q411" s="769"/>
      <c r="R411" s="126"/>
      <c r="S411" s="134"/>
      <c r="T411" s="574">
        <f t="shared" si="32"/>
        <v>0.25</v>
      </c>
      <c r="V411" s="268" t="b">
        <v>0</v>
      </c>
      <c r="W411" s="292">
        <f>IF(V411=TRUE,$X$409,0)</f>
        <v>0</v>
      </c>
    </row>
    <row r="412" spans="1:36" ht="41.25" customHeight="1" thickTop="1" thickBot="1" x14ac:dyDescent="0.3">
      <c r="A412" s="41" t="s">
        <v>402</v>
      </c>
      <c r="B412" s="73"/>
      <c r="C412" s="101" t="s">
        <v>124</v>
      </c>
      <c r="D412" s="101" t="s">
        <v>125</v>
      </c>
      <c r="E412" s="101" t="s">
        <v>126</v>
      </c>
      <c r="F412" s="101" t="s">
        <v>127</v>
      </c>
      <c r="G412" s="126"/>
      <c r="H412" s="443" t="s">
        <v>131</v>
      </c>
      <c r="I412" s="144" t="s">
        <v>389</v>
      </c>
      <c r="J412" s="673" t="s">
        <v>390</v>
      </c>
      <c r="K412" s="770"/>
      <c r="L412" s="770"/>
      <c r="M412" s="770"/>
      <c r="N412" s="770"/>
      <c r="O412" s="770"/>
      <c r="P412" s="770"/>
      <c r="Q412" s="770"/>
      <c r="R412" s="136"/>
      <c r="S412" s="134"/>
      <c r="T412" s="574">
        <f t="shared" si="32"/>
        <v>0.25</v>
      </c>
      <c r="V412" s="268" t="b">
        <v>0</v>
      </c>
      <c r="W412" s="292">
        <f>IF(V412=TRUE,$X$409,0)</f>
        <v>0</v>
      </c>
    </row>
    <row r="413" spans="1:36" ht="84.75" customHeight="1" thickTop="1" thickBot="1" x14ac:dyDescent="0.3">
      <c r="A413" s="41" t="s">
        <v>537</v>
      </c>
      <c r="B413" s="73"/>
      <c r="C413" s="350"/>
      <c r="D413" s="101" t="s">
        <v>125</v>
      </c>
      <c r="E413" s="101" t="s">
        <v>126</v>
      </c>
      <c r="F413" s="101" t="s">
        <v>127</v>
      </c>
      <c r="G413" s="126"/>
      <c r="H413" s="443" t="s">
        <v>250</v>
      </c>
      <c r="I413" s="144" t="s">
        <v>243</v>
      </c>
      <c r="J413" s="952" t="s">
        <v>617</v>
      </c>
      <c r="K413" s="952"/>
      <c r="L413" s="952"/>
      <c r="M413" s="952"/>
      <c r="N413" s="952"/>
      <c r="O413" s="952"/>
      <c r="P413" s="952"/>
      <c r="Q413" s="952"/>
      <c r="R413" s="160"/>
      <c r="S413" s="134"/>
      <c r="T413" s="574">
        <v>1</v>
      </c>
      <c r="U413" s="589">
        <f>T413</f>
        <v>1</v>
      </c>
      <c r="V413" s="268" t="b">
        <v>0</v>
      </c>
      <c r="W413" s="292">
        <f>IF(V413=TRUE,$X$407,0)</f>
        <v>0</v>
      </c>
      <c r="Y413" s="308">
        <f>SUM(W413)</f>
        <v>0</v>
      </c>
      <c r="Z413" s="269">
        <f>Y413/1</f>
        <v>0</v>
      </c>
    </row>
    <row r="414" spans="1:36" ht="65.25" customHeight="1" thickTop="1" thickBot="1" x14ac:dyDescent="0.3">
      <c r="A414" s="41" t="s">
        <v>123</v>
      </c>
      <c r="B414" s="90"/>
      <c r="C414" s="313"/>
      <c r="D414" s="101" t="s">
        <v>125</v>
      </c>
      <c r="E414" s="101" t="s">
        <v>126</v>
      </c>
      <c r="F414" s="101" t="s">
        <v>127</v>
      </c>
      <c r="G414" s="126"/>
      <c r="H414" s="443" t="s">
        <v>160</v>
      </c>
      <c r="I414" s="144" t="s">
        <v>308</v>
      </c>
      <c r="J414" s="757" t="s">
        <v>331</v>
      </c>
      <c r="K414" s="757"/>
      <c r="L414" s="757"/>
      <c r="M414" s="757"/>
      <c r="N414" s="757"/>
      <c r="O414" s="757"/>
      <c r="P414" s="757"/>
      <c r="Q414" s="757"/>
      <c r="R414" s="130"/>
      <c r="S414" s="444"/>
      <c r="V414" s="472" t="b">
        <f>IF(AND(V415=TRUE,V416=TRUE,V417=TRUE),TRUE,FALSE)</f>
        <v>0</v>
      </c>
    </row>
    <row r="415" spans="1:36" ht="65.25" customHeight="1" thickTop="1" thickBot="1" x14ac:dyDescent="0.3">
      <c r="A415" s="41" t="s">
        <v>123</v>
      </c>
      <c r="B415" s="73"/>
      <c r="C415" s="350"/>
      <c r="D415" s="101" t="s">
        <v>125</v>
      </c>
      <c r="E415" s="101" t="s">
        <v>126</v>
      </c>
      <c r="F415" s="101" t="s">
        <v>127</v>
      </c>
      <c r="G415" s="126"/>
      <c r="H415" s="443" t="s">
        <v>160</v>
      </c>
      <c r="I415" s="144" t="s">
        <v>312</v>
      </c>
      <c r="J415" s="754" t="s">
        <v>967</v>
      </c>
      <c r="K415" s="754"/>
      <c r="L415" s="754"/>
      <c r="M415" s="754"/>
      <c r="N415" s="754"/>
      <c r="O415" s="754"/>
      <c r="P415" s="754"/>
      <c r="Q415" s="754"/>
      <c r="R415" s="126"/>
      <c r="S415" s="134"/>
      <c r="T415" s="574">
        <f>1/8</f>
        <v>0.125</v>
      </c>
      <c r="U415" s="589">
        <f>T415+T416+T417+T419+T420+T421+T422+T423</f>
        <v>1</v>
      </c>
      <c r="V415" s="268" t="b">
        <v>0</v>
      </c>
      <c r="W415" s="292">
        <f>IF(V415=TRUE,$X$415,0)</f>
        <v>0</v>
      </c>
      <c r="X415" s="268">
        <v>0.125</v>
      </c>
      <c r="Y415" s="308">
        <f>SUM(W415:W423)</f>
        <v>0</v>
      </c>
      <c r="Z415" s="269">
        <f>Y415/1</f>
        <v>0</v>
      </c>
    </row>
    <row r="416" spans="1:36" ht="65.25" customHeight="1" thickTop="1" thickBot="1" x14ac:dyDescent="0.3">
      <c r="A416" s="41" t="s">
        <v>123</v>
      </c>
      <c r="B416" s="73"/>
      <c r="C416" s="350"/>
      <c r="D416" s="101" t="s">
        <v>125</v>
      </c>
      <c r="E416" s="101" t="s">
        <v>126</v>
      </c>
      <c r="F416" s="101" t="s">
        <v>127</v>
      </c>
      <c r="G416" s="126"/>
      <c r="H416" s="443" t="s">
        <v>160</v>
      </c>
      <c r="I416" s="144" t="s">
        <v>332</v>
      </c>
      <c r="J416" s="754" t="s">
        <v>968</v>
      </c>
      <c r="K416" s="754"/>
      <c r="L416" s="754"/>
      <c r="M416" s="754"/>
      <c r="N416" s="754"/>
      <c r="O416" s="754"/>
      <c r="P416" s="754"/>
      <c r="Q416" s="754"/>
      <c r="R416" s="126"/>
      <c r="S416" s="134"/>
      <c r="T416" s="574">
        <f t="shared" ref="T416:T423" si="33">1/8</f>
        <v>0.125</v>
      </c>
      <c r="V416" s="268" t="b">
        <v>0</v>
      </c>
      <c r="W416" s="292">
        <f>IF(V416=TRUE,$X$415,0)</f>
        <v>0</v>
      </c>
    </row>
    <row r="417" spans="1:23" ht="65.25" customHeight="1" thickTop="1" thickBot="1" x14ac:dyDescent="0.3">
      <c r="A417" s="41" t="s">
        <v>123</v>
      </c>
      <c r="B417" s="73"/>
      <c r="C417" s="350"/>
      <c r="D417" s="101" t="s">
        <v>125</v>
      </c>
      <c r="E417" s="101" t="s">
        <v>126</v>
      </c>
      <c r="F417" s="101" t="s">
        <v>127</v>
      </c>
      <c r="G417" s="126"/>
      <c r="H417" s="442" t="s">
        <v>160</v>
      </c>
      <c r="I417" s="144" t="s">
        <v>333</v>
      </c>
      <c r="J417" s="754" t="s">
        <v>334</v>
      </c>
      <c r="K417" s="754"/>
      <c r="L417" s="754"/>
      <c r="M417" s="754"/>
      <c r="N417" s="754"/>
      <c r="O417" s="754"/>
      <c r="P417" s="754"/>
      <c r="Q417" s="754"/>
      <c r="R417" s="164"/>
      <c r="S417" s="134"/>
      <c r="T417" s="574">
        <f t="shared" si="33"/>
        <v>0.125</v>
      </c>
      <c r="V417" s="268" t="b">
        <v>0</v>
      </c>
      <c r="W417" s="292">
        <f>IF(V417=TRUE,$X$415,0)</f>
        <v>0</v>
      </c>
    </row>
    <row r="418" spans="1:23" ht="41.25" customHeight="1" thickTop="1" thickBot="1" x14ac:dyDescent="0.3">
      <c r="A418" s="41" t="s">
        <v>692</v>
      </c>
      <c r="B418" s="90"/>
      <c r="C418" s="313"/>
      <c r="D418" s="101" t="s">
        <v>125</v>
      </c>
      <c r="E418" s="101" t="s">
        <v>126</v>
      </c>
      <c r="F418" s="101" t="s">
        <v>127</v>
      </c>
      <c r="G418" s="126"/>
      <c r="H418" s="443" t="s">
        <v>160</v>
      </c>
      <c r="I418" s="144" t="s">
        <v>161</v>
      </c>
      <c r="J418" s="959" t="s">
        <v>696</v>
      </c>
      <c r="K418" s="959"/>
      <c r="L418" s="959"/>
      <c r="M418" s="959"/>
      <c r="N418" s="959"/>
      <c r="O418" s="959"/>
      <c r="P418" s="959"/>
      <c r="Q418" s="959"/>
      <c r="R418" s="130"/>
      <c r="S418" s="444"/>
      <c r="V418" s="218"/>
    </row>
    <row r="419" spans="1:23" ht="51.75" customHeight="1" thickTop="1" thickBot="1" x14ac:dyDescent="0.3">
      <c r="A419" s="41" t="s">
        <v>692</v>
      </c>
      <c r="B419" s="73"/>
      <c r="C419" s="350"/>
      <c r="D419" s="101" t="s">
        <v>125</v>
      </c>
      <c r="E419" s="101" t="s">
        <v>126</v>
      </c>
      <c r="F419" s="101" t="s">
        <v>127</v>
      </c>
      <c r="G419" s="126"/>
      <c r="H419" s="443" t="s">
        <v>160</v>
      </c>
      <c r="I419" s="144" t="s">
        <v>490</v>
      </c>
      <c r="J419" s="769" t="s">
        <v>697</v>
      </c>
      <c r="K419" s="769"/>
      <c r="L419" s="769"/>
      <c r="M419" s="769"/>
      <c r="N419" s="769"/>
      <c r="O419" s="769"/>
      <c r="P419" s="769"/>
      <c r="Q419" s="769"/>
      <c r="R419" s="126"/>
      <c r="S419" s="134"/>
      <c r="T419" s="574">
        <f t="shared" si="33"/>
        <v>0.125</v>
      </c>
      <c r="V419" s="268" t="b">
        <v>0</v>
      </c>
      <c r="W419" s="292">
        <f t="shared" ref="W419:W423" si="34">IF(V419=TRUE,$X$415,0)</f>
        <v>0</v>
      </c>
    </row>
    <row r="420" spans="1:23" ht="65.25" customHeight="1" thickTop="1" thickBot="1" x14ac:dyDescent="0.3">
      <c r="A420" s="41" t="s">
        <v>692</v>
      </c>
      <c r="B420" s="73"/>
      <c r="C420" s="350"/>
      <c r="D420" s="101" t="s">
        <v>125</v>
      </c>
      <c r="E420" s="101" t="s">
        <v>126</v>
      </c>
      <c r="F420" s="101" t="s">
        <v>127</v>
      </c>
      <c r="G420" s="126"/>
      <c r="H420" s="443" t="s">
        <v>160</v>
      </c>
      <c r="I420" s="144" t="s">
        <v>492</v>
      </c>
      <c r="J420" s="769" t="s">
        <v>698</v>
      </c>
      <c r="K420" s="769"/>
      <c r="L420" s="769"/>
      <c r="M420" s="769"/>
      <c r="N420" s="769"/>
      <c r="O420" s="769"/>
      <c r="P420" s="769"/>
      <c r="Q420" s="769"/>
      <c r="R420" s="126"/>
      <c r="S420" s="134"/>
      <c r="T420" s="574">
        <f t="shared" si="33"/>
        <v>0.125</v>
      </c>
      <c r="V420" s="268" t="b">
        <v>0</v>
      </c>
      <c r="W420" s="292">
        <f t="shared" si="34"/>
        <v>0</v>
      </c>
    </row>
    <row r="421" spans="1:23" ht="41.25" customHeight="1" thickTop="1" thickBot="1" x14ac:dyDescent="0.3">
      <c r="A421" s="41" t="s">
        <v>692</v>
      </c>
      <c r="B421" s="73"/>
      <c r="C421" s="350"/>
      <c r="D421" s="101" t="s">
        <v>125</v>
      </c>
      <c r="E421" s="101" t="s">
        <v>126</v>
      </c>
      <c r="F421" s="101" t="s">
        <v>127</v>
      </c>
      <c r="G421" s="126"/>
      <c r="H421" s="443" t="s">
        <v>160</v>
      </c>
      <c r="I421" s="144" t="s">
        <v>494</v>
      </c>
      <c r="J421" s="769" t="s">
        <v>699</v>
      </c>
      <c r="K421" s="769"/>
      <c r="L421" s="769"/>
      <c r="M421" s="769"/>
      <c r="N421" s="769"/>
      <c r="O421" s="769"/>
      <c r="P421" s="769"/>
      <c r="Q421" s="769"/>
      <c r="R421" s="126"/>
      <c r="S421" s="134"/>
      <c r="T421" s="574">
        <f t="shared" si="33"/>
        <v>0.125</v>
      </c>
      <c r="V421" s="268" t="b">
        <v>0</v>
      </c>
      <c r="W421" s="292">
        <f t="shared" si="34"/>
        <v>0</v>
      </c>
    </row>
    <row r="422" spans="1:23" ht="41.25" customHeight="1" thickTop="1" thickBot="1" x14ac:dyDescent="0.3">
      <c r="A422" s="41" t="s">
        <v>692</v>
      </c>
      <c r="B422" s="73"/>
      <c r="C422" s="350"/>
      <c r="D422" s="101" t="s">
        <v>125</v>
      </c>
      <c r="E422" s="101" t="s">
        <v>126</v>
      </c>
      <c r="F422" s="101" t="s">
        <v>127</v>
      </c>
      <c r="G422" s="126"/>
      <c r="H422" s="443" t="s">
        <v>160</v>
      </c>
      <c r="I422" s="144" t="s">
        <v>496</v>
      </c>
      <c r="J422" s="770" t="s">
        <v>700</v>
      </c>
      <c r="K422" s="770"/>
      <c r="L422" s="770"/>
      <c r="M422" s="770"/>
      <c r="N422" s="770"/>
      <c r="O422" s="770"/>
      <c r="P422" s="770"/>
      <c r="Q422" s="770"/>
      <c r="R422" s="136"/>
      <c r="S422" s="134"/>
      <c r="T422" s="574">
        <f t="shared" si="33"/>
        <v>0.125</v>
      </c>
      <c r="V422" s="268" t="b">
        <v>0</v>
      </c>
      <c r="W422" s="292">
        <f t="shared" si="34"/>
        <v>0</v>
      </c>
    </row>
    <row r="423" spans="1:23" ht="41.25" customHeight="1" thickTop="1" thickBot="1" x14ac:dyDescent="0.3">
      <c r="A423" s="41" t="s">
        <v>692</v>
      </c>
      <c r="B423" s="73"/>
      <c r="C423" s="350"/>
      <c r="D423" s="101" t="s">
        <v>125</v>
      </c>
      <c r="E423" s="101" t="s">
        <v>126</v>
      </c>
      <c r="F423" s="101" t="s">
        <v>127</v>
      </c>
      <c r="G423" s="126"/>
      <c r="H423" s="442" t="s">
        <v>160</v>
      </c>
      <c r="I423" s="144" t="s">
        <v>558</v>
      </c>
      <c r="J423" s="999" t="s">
        <v>701</v>
      </c>
      <c r="K423" s="999"/>
      <c r="L423" s="999"/>
      <c r="M423" s="999"/>
      <c r="N423" s="999"/>
      <c r="O423" s="999"/>
      <c r="P423" s="999"/>
      <c r="Q423" s="999"/>
      <c r="R423" s="160"/>
      <c r="S423" s="134"/>
      <c r="T423" s="574">
        <f t="shared" si="33"/>
        <v>0.125</v>
      </c>
      <c r="V423" s="268" t="b">
        <v>0</v>
      </c>
      <c r="W423" s="292">
        <f t="shared" si="34"/>
        <v>0</v>
      </c>
    </row>
    <row r="424" spans="1:23" ht="41.25" customHeight="1" thickTop="1" x14ac:dyDescent="0.25">
      <c r="A424"/>
      <c r="B424"/>
      <c r="C424"/>
      <c r="D424"/>
      <c r="E424"/>
      <c r="F424"/>
      <c r="G424" s="445"/>
      <c r="H424" s="446"/>
      <c r="I424" s="447"/>
      <c r="J424" s="1000"/>
      <c r="K424" s="1000"/>
      <c r="L424" s="1000"/>
      <c r="M424" s="1000"/>
      <c r="N424" s="1000"/>
      <c r="O424" s="1000"/>
      <c r="P424" s="1000"/>
      <c r="Q424" s="1000"/>
      <c r="R424" s="445"/>
      <c r="S424" s="445"/>
      <c r="V424"/>
      <c r="W424"/>
    </row>
    <row r="425" spans="1:23" ht="41.25" customHeight="1" x14ac:dyDescent="0.25">
      <c r="A425" s="432"/>
      <c r="B425" s="432"/>
      <c r="C425" s="417"/>
      <c r="D425" s="116"/>
      <c r="E425" s="116"/>
      <c r="F425" s="116"/>
      <c r="G425" s="445"/>
      <c r="H425" s="446"/>
      <c r="I425" s="447"/>
      <c r="J425" s="1000"/>
      <c r="K425" s="1000"/>
      <c r="L425" s="1000"/>
      <c r="M425" s="1000"/>
      <c r="N425" s="1000"/>
      <c r="O425" s="1000"/>
      <c r="P425" s="1000"/>
      <c r="Q425" s="1000"/>
      <c r="R425" s="445"/>
      <c r="S425" s="445"/>
      <c r="V425"/>
      <c r="W425"/>
    </row>
    <row r="426" spans="1:23" ht="41.25" customHeight="1" x14ac:dyDescent="0.25">
      <c r="A426" s="432"/>
      <c r="B426" s="432"/>
      <c r="C426" s="417"/>
      <c r="D426" s="116"/>
      <c r="E426" s="116"/>
      <c r="F426" s="116"/>
      <c r="G426" s="445"/>
      <c r="H426" s="446"/>
      <c r="I426" s="447"/>
      <c r="J426" s="1000"/>
      <c r="K426" s="1000"/>
      <c r="L426" s="1000"/>
      <c r="M426" s="1000"/>
      <c r="N426" s="1000"/>
      <c r="O426" s="1000"/>
      <c r="P426" s="1000"/>
      <c r="Q426" s="1000"/>
      <c r="R426" s="445"/>
      <c r="S426" s="445"/>
      <c r="V426"/>
      <c r="W426"/>
    </row>
    <row r="427" spans="1:23" ht="41.25" customHeight="1" x14ac:dyDescent="0.25">
      <c r="A427" s="432"/>
      <c r="B427" s="432"/>
      <c r="C427" s="417"/>
      <c r="D427" s="116"/>
      <c r="E427" s="116"/>
      <c r="F427" s="116"/>
      <c r="G427" s="445"/>
      <c r="H427" s="446"/>
      <c r="I427" s="448"/>
      <c r="J427" s="998"/>
      <c r="K427" s="998"/>
      <c r="L427" s="998"/>
      <c r="M427" s="998"/>
      <c r="N427" s="998"/>
      <c r="O427" s="998"/>
      <c r="P427" s="998"/>
      <c r="Q427" s="998"/>
      <c r="R427" s="445"/>
      <c r="S427" s="445"/>
    </row>
    <row r="428" spans="1:23" ht="41.25" customHeight="1" x14ac:dyDescent="0.25"/>
    <row r="429" spans="1:23" ht="41.25" customHeight="1" x14ac:dyDescent="0.25"/>
    <row r="430" spans="1:23" ht="41.25" customHeight="1" x14ac:dyDescent="0.25"/>
  </sheetData>
  <mergeCells count="356">
    <mergeCell ref="J12:Q12"/>
    <mergeCell ref="J13:Q13"/>
    <mergeCell ref="J14:Q14"/>
    <mergeCell ref="J15:Q15"/>
    <mergeCell ref="J16:Q16"/>
    <mergeCell ref="J17:Q17"/>
    <mergeCell ref="H2:S2"/>
    <mergeCell ref="H4:S4"/>
    <mergeCell ref="H6:I6"/>
    <mergeCell ref="J6:S6"/>
    <mergeCell ref="H8:S8"/>
    <mergeCell ref="J11:Q11"/>
    <mergeCell ref="J24:Q24"/>
    <mergeCell ref="J25:Q25"/>
    <mergeCell ref="J26:Q26"/>
    <mergeCell ref="J27:Q27"/>
    <mergeCell ref="J28:Q28"/>
    <mergeCell ref="J29:Q29"/>
    <mergeCell ref="J18:Q18"/>
    <mergeCell ref="J19:Q19"/>
    <mergeCell ref="J20:Q20"/>
    <mergeCell ref="J21:Q21"/>
    <mergeCell ref="J22:Q22"/>
    <mergeCell ref="J23:Q23"/>
    <mergeCell ref="J39:Q39"/>
    <mergeCell ref="J40:Q40"/>
    <mergeCell ref="J41:Q41"/>
    <mergeCell ref="J42:Q42"/>
    <mergeCell ref="J43:Q43"/>
    <mergeCell ref="J44:Q44"/>
    <mergeCell ref="H31:I31"/>
    <mergeCell ref="J31:S31"/>
    <mergeCell ref="H33:S33"/>
    <mergeCell ref="J36:Q36"/>
    <mergeCell ref="J37:Q37"/>
    <mergeCell ref="J38:Q38"/>
    <mergeCell ref="H55:I55"/>
    <mergeCell ref="J55:S55"/>
    <mergeCell ref="H57:S57"/>
    <mergeCell ref="J45:Q45"/>
    <mergeCell ref="J46:Q46"/>
    <mergeCell ref="J47:Q47"/>
    <mergeCell ref="J48:Q48"/>
    <mergeCell ref="J49:Q49"/>
    <mergeCell ref="J50:Q50"/>
    <mergeCell ref="J60:Q60"/>
    <mergeCell ref="J61:Q61"/>
    <mergeCell ref="J62:Q62"/>
    <mergeCell ref="J63:Q63"/>
    <mergeCell ref="J64:Q64"/>
    <mergeCell ref="J65:Q65"/>
    <mergeCell ref="J51:Q51"/>
    <mergeCell ref="J52:Q52"/>
    <mergeCell ref="J53:Q53"/>
    <mergeCell ref="J72:Q72"/>
    <mergeCell ref="J73:Q73"/>
    <mergeCell ref="J74:Q74"/>
    <mergeCell ref="J75:Q75"/>
    <mergeCell ref="J76:Q76"/>
    <mergeCell ref="J77:Q77"/>
    <mergeCell ref="J66:Q66"/>
    <mergeCell ref="J67:Q67"/>
    <mergeCell ref="J68:Q68"/>
    <mergeCell ref="J69:Q69"/>
    <mergeCell ref="J70:Q70"/>
    <mergeCell ref="J71:Q71"/>
    <mergeCell ref="H85:I85"/>
    <mergeCell ref="J85:S85"/>
    <mergeCell ref="H87:S87"/>
    <mergeCell ref="J90:Q90"/>
    <mergeCell ref="J91:Q91"/>
    <mergeCell ref="J92:Q92"/>
    <mergeCell ref="J78:Q78"/>
    <mergeCell ref="J79:Q79"/>
    <mergeCell ref="J80:Q80"/>
    <mergeCell ref="J81:Q81"/>
    <mergeCell ref="J82:Q82"/>
    <mergeCell ref="J83:Q83"/>
    <mergeCell ref="J99:Q99"/>
    <mergeCell ref="J100:Q100"/>
    <mergeCell ref="J101:Q101"/>
    <mergeCell ref="J102:Q102"/>
    <mergeCell ref="J103:Q103"/>
    <mergeCell ref="J104:Q104"/>
    <mergeCell ref="J93:Q93"/>
    <mergeCell ref="J94:Q94"/>
    <mergeCell ref="J95:Q95"/>
    <mergeCell ref="J96:Q96"/>
    <mergeCell ref="J97:Q97"/>
    <mergeCell ref="J98:Q98"/>
    <mergeCell ref="J117:Q117"/>
    <mergeCell ref="J118:Q118"/>
    <mergeCell ref="J119:Q119"/>
    <mergeCell ref="J120:Q120"/>
    <mergeCell ref="J121:Q121"/>
    <mergeCell ref="J122:Q122"/>
    <mergeCell ref="H107:S107"/>
    <mergeCell ref="H109:S109"/>
    <mergeCell ref="H111:I111"/>
    <mergeCell ref="J111:S111"/>
    <mergeCell ref="H113:S113"/>
    <mergeCell ref="J116:Q116"/>
    <mergeCell ref="J129:Q129"/>
    <mergeCell ref="J130:Q130"/>
    <mergeCell ref="J131:Q131"/>
    <mergeCell ref="J132:Q132"/>
    <mergeCell ref="J133:Q133"/>
    <mergeCell ref="J134:Q134"/>
    <mergeCell ref="J123:Q123"/>
    <mergeCell ref="J124:Q124"/>
    <mergeCell ref="J125:Q125"/>
    <mergeCell ref="J126:Q126"/>
    <mergeCell ref="J127:Q127"/>
    <mergeCell ref="J128:Q128"/>
    <mergeCell ref="H144:S144"/>
    <mergeCell ref="H146:I146"/>
    <mergeCell ref="J146:S146"/>
    <mergeCell ref="H148:S148"/>
    <mergeCell ref="J151:Q151"/>
    <mergeCell ref="J152:Q152"/>
    <mergeCell ref="J135:Q135"/>
    <mergeCell ref="J136:Q136"/>
    <mergeCell ref="J137:Q137"/>
    <mergeCell ref="J138:Q138"/>
    <mergeCell ref="J139:Q139"/>
    <mergeCell ref="H142:S142"/>
    <mergeCell ref="J159:Q159"/>
    <mergeCell ref="H161:I161"/>
    <mergeCell ref="J161:S161"/>
    <mergeCell ref="H163:S163"/>
    <mergeCell ref="J166:Q166"/>
    <mergeCell ref="J167:Q167"/>
    <mergeCell ref="J153:Q153"/>
    <mergeCell ref="J154:Q154"/>
    <mergeCell ref="J155:Q155"/>
    <mergeCell ref="J156:Q156"/>
    <mergeCell ref="J157:Q157"/>
    <mergeCell ref="J158:Q158"/>
    <mergeCell ref="J174:Q174"/>
    <mergeCell ref="J175:Q175"/>
    <mergeCell ref="J176:Q176"/>
    <mergeCell ref="H179:S179"/>
    <mergeCell ref="H181:S181"/>
    <mergeCell ref="H183:I183"/>
    <mergeCell ref="J183:S183"/>
    <mergeCell ref="J168:Q168"/>
    <mergeCell ref="J169:Q169"/>
    <mergeCell ref="J170:Q170"/>
    <mergeCell ref="J171:Q171"/>
    <mergeCell ref="J172:Q172"/>
    <mergeCell ref="J173:Q173"/>
    <mergeCell ref="J193:Q193"/>
    <mergeCell ref="J194:Q194"/>
    <mergeCell ref="J195:Q195"/>
    <mergeCell ref="H197:I197"/>
    <mergeCell ref="J197:S197"/>
    <mergeCell ref="H199:S199"/>
    <mergeCell ref="H185:S185"/>
    <mergeCell ref="J188:Q188"/>
    <mergeCell ref="J189:Q189"/>
    <mergeCell ref="J190:Q190"/>
    <mergeCell ref="J191:Q191"/>
    <mergeCell ref="J192:Q192"/>
    <mergeCell ref="J208:Q208"/>
    <mergeCell ref="J209:Q209"/>
    <mergeCell ref="J210:Q210"/>
    <mergeCell ref="J211:Q211"/>
    <mergeCell ref="J212:Q212"/>
    <mergeCell ref="J213:Q213"/>
    <mergeCell ref="J202:Q202"/>
    <mergeCell ref="J203:Q203"/>
    <mergeCell ref="J204:Q204"/>
    <mergeCell ref="J205:R205"/>
    <mergeCell ref="J206:Q206"/>
    <mergeCell ref="J207:Q207"/>
    <mergeCell ref="H221:S221"/>
    <mergeCell ref="J224:Q224"/>
    <mergeCell ref="J225:Q225"/>
    <mergeCell ref="J226:Q226"/>
    <mergeCell ref="J227:Q227"/>
    <mergeCell ref="J228:Q228"/>
    <mergeCell ref="J214:Q214"/>
    <mergeCell ref="J215:Q215"/>
    <mergeCell ref="J216:Q216"/>
    <mergeCell ref="J217:Q217"/>
    <mergeCell ref="H219:I219"/>
    <mergeCell ref="J219:S219"/>
    <mergeCell ref="H237:S237"/>
    <mergeCell ref="H239:S239"/>
    <mergeCell ref="H241:I241"/>
    <mergeCell ref="J241:S241"/>
    <mergeCell ref="H243:S243"/>
    <mergeCell ref="J246:Q246"/>
    <mergeCell ref="J229:Q229"/>
    <mergeCell ref="J230:Q230"/>
    <mergeCell ref="J231:Q231"/>
    <mergeCell ref="J232:Q232"/>
    <mergeCell ref="J233:Q233"/>
    <mergeCell ref="J234:Q234"/>
    <mergeCell ref="J253:Q253"/>
    <mergeCell ref="J254:Q254"/>
    <mergeCell ref="J255:Q255"/>
    <mergeCell ref="J256:Q256"/>
    <mergeCell ref="J257:Q257"/>
    <mergeCell ref="J258:Q258"/>
    <mergeCell ref="J247:Q247"/>
    <mergeCell ref="J248:Q248"/>
    <mergeCell ref="J249:Q249"/>
    <mergeCell ref="J250:Q250"/>
    <mergeCell ref="J251:Q251"/>
    <mergeCell ref="J252:Q252"/>
    <mergeCell ref="J265:Q265"/>
    <mergeCell ref="H267:I267"/>
    <mergeCell ref="J267:S267"/>
    <mergeCell ref="H269:S269"/>
    <mergeCell ref="J272:Q272"/>
    <mergeCell ref="J273:Q273"/>
    <mergeCell ref="J259:Q259"/>
    <mergeCell ref="J260:Q260"/>
    <mergeCell ref="J261:Q261"/>
    <mergeCell ref="J262:Q262"/>
    <mergeCell ref="J263:Q263"/>
    <mergeCell ref="J264:Q264"/>
    <mergeCell ref="J280:Q280"/>
    <mergeCell ref="J281:Q281"/>
    <mergeCell ref="J282:Q282"/>
    <mergeCell ref="J283:Q283"/>
    <mergeCell ref="J284:Q284"/>
    <mergeCell ref="J285:Q285"/>
    <mergeCell ref="J274:Q274"/>
    <mergeCell ref="J275:Q275"/>
    <mergeCell ref="J276:Q276"/>
    <mergeCell ref="J277:Q277"/>
    <mergeCell ref="J278:Q278"/>
    <mergeCell ref="J279:Q279"/>
    <mergeCell ref="J292:Q292"/>
    <mergeCell ref="J293:Q293"/>
    <mergeCell ref="H296:S296"/>
    <mergeCell ref="H298:S298"/>
    <mergeCell ref="H300:I300"/>
    <mergeCell ref="J300:S300"/>
    <mergeCell ref="J286:Q286"/>
    <mergeCell ref="J287:Q287"/>
    <mergeCell ref="J288:Q288"/>
    <mergeCell ref="J289:Q289"/>
    <mergeCell ref="J290:Q290"/>
    <mergeCell ref="J291:Q291"/>
    <mergeCell ref="J310:Q310"/>
    <mergeCell ref="J311:Q311"/>
    <mergeCell ref="J312:Q312"/>
    <mergeCell ref="J313:Q313"/>
    <mergeCell ref="J314:Q314"/>
    <mergeCell ref="J315:Q315"/>
    <mergeCell ref="H302:S302"/>
    <mergeCell ref="J305:Q305"/>
    <mergeCell ref="J306:Q306"/>
    <mergeCell ref="J307:Q307"/>
    <mergeCell ref="J308:Q308"/>
    <mergeCell ref="J309:Q309"/>
    <mergeCell ref="J322:Q322"/>
    <mergeCell ref="J323:Q323"/>
    <mergeCell ref="J324:Q324"/>
    <mergeCell ref="H326:I326"/>
    <mergeCell ref="J326:S326"/>
    <mergeCell ref="H328:S328"/>
    <mergeCell ref="J316:Q316"/>
    <mergeCell ref="J317:Q317"/>
    <mergeCell ref="J318:Q318"/>
    <mergeCell ref="J319:Q319"/>
    <mergeCell ref="J320:Q320"/>
    <mergeCell ref="J321:Q321"/>
    <mergeCell ref="J337:Q337"/>
    <mergeCell ref="J338:Q338"/>
    <mergeCell ref="J339:Q339"/>
    <mergeCell ref="J340:Q340"/>
    <mergeCell ref="J341:Q341"/>
    <mergeCell ref="J342:Q342"/>
    <mergeCell ref="J331:Q331"/>
    <mergeCell ref="J332:Q332"/>
    <mergeCell ref="J333:Q333"/>
    <mergeCell ref="J334:Q334"/>
    <mergeCell ref="J335:Q335"/>
    <mergeCell ref="J336:Q336"/>
    <mergeCell ref="J349:Q349"/>
    <mergeCell ref="H351:I351"/>
    <mergeCell ref="J351:S351"/>
    <mergeCell ref="H353:S353"/>
    <mergeCell ref="J356:Q356"/>
    <mergeCell ref="J357:Q357"/>
    <mergeCell ref="J343:Q343"/>
    <mergeCell ref="J344:Q344"/>
    <mergeCell ref="J345:Q345"/>
    <mergeCell ref="J346:Q346"/>
    <mergeCell ref="J347:Q347"/>
    <mergeCell ref="J348:Q348"/>
    <mergeCell ref="J364:Q364"/>
    <mergeCell ref="J365:Q365"/>
    <mergeCell ref="J366:Q366"/>
    <mergeCell ref="J367:Q367"/>
    <mergeCell ref="J368:Q368"/>
    <mergeCell ref="J369:Q369"/>
    <mergeCell ref="J358:Q358"/>
    <mergeCell ref="J359:Q359"/>
    <mergeCell ref="J360:Q360"/>
    <mergeCell ref="J361:Q361"/>
    <mergeCell ref="J362:Q362"/>
    <mergeCell ref="J363:Q363"/>
    <mergeCell ref="J379:Q379"/>
    <mergeCell ref="J380:Q380"/>
    <mergeCell ref="J381:Q381"/>
    <mergeCell ref="J382:Q382"/>
    <mergeCell ref="J383:Q383"/>
    <mergeCell ref="J384:Q384"/>
    <mergeCell ref="J370:Q370"/>
    <mergeCell ref="J371:Q371"/>
    <mergeCell ref="H373:I373"/>
    <mergeCell ref="J373:S373"/>
    <mergeCell ref="H375:S375"/>
    <mergeCell ref="J378:Q378"/>
    <mergeCell ref="J391:Q391"/>
    <mergeCell ref="J392:Q392"/>
    <mergeCell ref="J393:Q393"/>
    <mergeCell ref="J394:Q394"/>
    <mergeCell ref="J395:Q395"/>
    <mergeCell ref="H398:S398"/>
    <mergeCell ref="J385:Q385"/>
    <mergeCell ref="J386:Q386"/>
    <mergeCell ref="J387:Q387"/>
    <mergeCell ref="J388:Q388"/>
    <mergeCell ref="J389:Q389"/>
    <mergeCell ref="J390:Q390"/>
    <mergeCell ref="J409:Q409"/>
    <mergeCell ref="J410:Q410"/>
    <mergeCell ref="J411:Q411"/>
    <mergeCell ref="J412:Q412"/>
    <mergeCell ref="J413:Q413"/>
    <mergeCell ref="J414:Q414"/>
    <mergeCell ref="H400:S400"/>
    <mergeCell ref="H402:I402"/>
    <mergeCell ref="J402:S402"/>
    <mergeCell ref="H404:S404"/>
    <mergeCell ref="J407:Q407"/>
    <mergeCell ref="J408:Q408"/>
    <mergeCell ref="J427:Q427"/>
    <mergeCell ref="J421:Q421"/>
    <mergeCell ref="J422:Q422"/>
    <mergeCell ref="J423:Q423"/>
    <mergeCell ref="J424:Q424"/>
    <mergeCell ref="J425:Q425"/>
    <mergeCell ref="J426:Q426"/>
    <mergeCell ref="J415:Q415"/>
    <mergeCell ref="J416:Q416"/>
    <mergeCell ref="J417:Q417"/>
    <mergeCell ref="J418:Q418"/>
    <mergeCell ref="J419:Q419"/>
    <mergeCell ref="J420:Q4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Check Box 1">
              <controlPr defaultSize="0" autoFill="0" autoLine="0" autoPict="0">
                <anchor moveWithCells="1">
                  <from>
                    <xdr:col>18</xdr:col>
                    <xdr:colOff>323850</xdr:colOff>
                    <xdr:row>10</xdr:row>
                    <xdr:rowOff>133350</xdr:rowOff>
                  </from>
                  <to>
                    <xdr:col>18</xdr:col>
                    <xdr:colOff>628650</xdr:colOff>
                    <xdr:row>10</xdr:row>
                    <xdr:rowOff>361950</xdr:rowOff>
                  </to>
                </anchor>
              </controlPr>
            </control>
          </mc:Choice>
        </mc:AlternateContent>
        <mc:AlternateContent xmlns:mc="http://schemas.openxmlformats.org/markup-compatibility/2006">
          <mc:Choice Requires="x14">
            <control shapeId="38914" r:id="rId4" name="Check Box 2">
              <controlPr defaultSize="0" autoFill="0" autoLine="0" autoPict="0">
                <anchor moveWithCells="1">
                  <from>
                    <xdr:col>18</xdr:col>
                    <xdr:colOff>323850</xdr:colOff>
                    <xdr:row>12</xdr:row>
                    <xdr:rowOff>133350</xdr:rowOff>
                  </from>
                  <to>
                    <xdr:col>18</xdr:col>
                    <xdr:colOff>628650</xdr:colOff>
                    <xdr:row>12</xdr:row>
                    <xdr:rowOff>361950</xdr:rowOff>
                  </to>
                </anchor>
              </controlPr>
            </control>
          </mc:Choice>
        </mc:AlternateContent>
        <mc:AlternateContent xmlns:mc="http://schemas.openxmlformats.org/markup-compatibility/2006">
          <mc:Choice Requires="x14">
            <control shapeId="38915" r:id="rId5" name="Check Box 3">
              <controlPr defaultSize="0" autoFill="0" autoLine="0" autoPict="0">
                <anchor moveWithCells="1">
                  <from>
                    <xdr:col>18</xdr:col>
                    <xdr:colOff>323850</xdr:colOff>
                    <xdr:row>13</xdr:row>
                    <xdr:rowOff>295275</xdr:rowOff>
                  </from>
                  <to>
                    <xdr:col>18</xdr:col>
                    <xdr:colOff>628650</xdr:colOff>
                    <xdr:row>13</xdr:row>
                    <xdr:rowOff>533400</xdr:rowOff>
                  </to>
                </anchor>
              </controlPr>
            </control>
          </mc:Choice>
        </mc:AlternateContent>
        <mc:AlternateContent xmlns:mc="http://schemas.openxmlformats.org/markup-compatibility/2006">
          <mc:Choice Requires="x14">
            <control shapeId="38916" r:id="rId6" name="Check Box 4">
              <controlPr defaultSize="0" autoFill="0" autoLine="0" autoPict="0">
                <anchor moveWithCells="1">
                  <from>
                    <xdr:col>18</xdr:col>
                    <xdr:colOff>323850</xdr:colOff>
                    <xdr:row>14</xdr:row>
                    <xdr:rowOff>133350</xdr:rowOff>
                  </from>
                  <to>
                    <xdr:col>18</xdr:col>
                    <xdr:colOff>628650</xdr:colOff>
                    <xdr:row>14</xdr:row>
                    <xdr:rowOff>361950</xdr:rowOff>
                  </to>
                </anchor>
              </controlPr>
            </control>
          </mc:Choice>
        </mc:AlternateContent>
        <mc:AlternateContent xmlns:mc="http://schemas.openxmlformats.org/markup-compatibility/2006">
          <mc:Choice Requires="x14">
            <control shapeId="38917" r:id="rId7" name="Check Box 5">
              <controlPr defaultSize="0" autoFill="0" autoLine="0" autoPict="0">
                <anchor moveWithCells="1">
                  <from>
                    <xdr:col>18</xdr:col>
                    <xdr:colOff>323850</xdr:colOff>
                    <xdr:row>15</xdr:row>
                    <xdr:rowOff>133350</xdr:rowOff>
                  </from>
                  <to>
                    <xdr:col>18</xdr:col>
                    <xdr:colOff>628650</xdr:colOff>
                    <xdr:row>15</xdr:row>
                    <xdr:rowOff>361950</xdr:rowOff>
                  </to>
                </anchor>
              </controlPr>
            </control>
          </mc:Choice>
        </mc:AlternateContent>
        <mc:AlternateContent xmlns:mc="http://schemas.openxmlformats.org/markup-compatibility/2006">
          <mc:Choice Requires="x14">
            <control shapeId="38918" r:id="rId8" name="Check Box 6">
              <controlPr defaultSize="0" autoFill="0" autoLine="0" autoPict="0">
                <anchor moveWithCells="1">
                  <from>
                    <xdr:col>18</xdr:col>
                    <xdr:colOff>323850</xdr:colOff>
                    <xdr:row>16</xdr:row>
                    <xdr:rowOff>133350</xdr:rowOff>
                  </from>
                  <to>
                    <xdr:col>18</xdr:col>
                    <xdr:colOff>628650</xdr:colOff>
                    <xdr:row>16</xdr:row>
                    <xdr:rowOff>361950</xdr:rowOff>
                  </to>
                </anchor>
              </controlPr>
            </control>
          </mc:Choice>
        </mc:AlternateContent>
        <mc:AlternateContent xmlns:mc="http://schemas.openxmlformats.org/markup-compatibility/2006">
          <mc:Choice Requires="x14">
            <control shapeId="38919" r:id="rId9" name="Check Box 7">
              <controlPr defaultSize="0" autoFill="0" autoLine="0" autoPict="0">
                <anchor moveWithCells="1">
                  <from>
                    <xdr:col>18</xdr:col>
                    <xdr:colOff>323850</xdr:colOff>
                    <xdr:row>17</xdr:row>
                    <xdr:rowOff>133350</xdr:rowOff>
                  </from>
                  <to>
                    <xdr:col>18</xdr:col>
                    <xdr:colOff>628650</xdr:colOff>
                    <xdr:row>17</xdr:row>
                    <xdr:rowOff>361950</xdr:rowOff>
                  </to>
                </anchor>
              </controlPr>
            </control>
          </mc:Choice>
        </mc:AlternateContent>
        <mc:AlternateContent xmlns:mc="http://schemas.openxmlformats.org/markup-compatibility/2006">
          <mc:Choice Requires="x14">
            <control shapeId="38920" r:id="rId10" name="Check Box 8">
              <controlPr defaultSize="0" autoFill="0" autoLine="0" autoPict="0">
                <anchor moveWithCells="1">
                  <from>
                    <xdr:col>18</xdr:col>
                    <xdr:colOff>323850</xdr:colOff>
                    <xdr:row>18</xdr:row>
                    <xdr:rowOff>180975</xdr:rowOff>
                  </from>
                  <to>
                    <xdr:col>18</xdr:col>
                    <xdr:colOff>628650</xdr:colOff>
                    <xdr:row>18</xdr:row>
                    <xdr:rowOff>409575</xdr:rowOff>
                  </to>
                </anchor>
              </controlPr>
            </control>
          </mc:Choice>
        </mc:AlternateContent>
        <mc:AlternateContent xmlns:mc="http://schemas.openxmlformats.org/markup-compatibility/2006">
          <mc:Choice Requires="x14">
            <control shapeId="38921" r:id="rId11" name="Check Box 9">
              <controlPr defaultSize="0" autoFill="0" autoLine="0" autoPict="0">
                <anchor moveWithCells="1">
                  <from>
                    <xdr:col>18</xdr:col>
                    <xdr:colOff>323850</xdr:colOff>
                    <xdr:row>19</xdr:row>
                    <xdr:rowOff>133350</xdr:rowOff>
                  </from>
                  <to>
                    <xdr:col>18</xdr:col>
                    <xdr:colOff>628650</xdr:colOff>
                    <xdr:row>19</xdr:row>
                    <xdr:rowOff>361950</xdr:rowOff>
                  </to>
                </anchor>
              </controlPr>
            </control>
          </mc:Choice>
        </mc:AlternateContent>
        <mc:AlternateContent xmlns:mc="http://schemas.openxmlformats.org/markup-compatibility/2006">
          <mc:Choice Requires="x14">
            <control shapeId="38922" r:id="rId12" name="Check Box 10">
              <controlPr defaultSize="0" autoFill="0" autoLine="0" autoPict="0">
                <anchor moveWithCells="1">
                  <from>
                    <xdr:col>18</xdr:col>
                    <xdr:colOff>323850</xdr:colOff>
                    <xdr:row>22</xdr:row>
                    <xdr:rowOff>219075</xdr:rowOff>
                  </from>
                  <to>
                    <xdr:col>18</xdr:col>
                    <xdr:colOff>628650</xdr:colOff>
                    <xdr:row>22</xdr:row>
                    <xdr:rowOff>447675</xdr:rowOff>
                  </to>
                </anchor>
              </controlPr>
            </control>
          </mc:Choice>
        </mc:AlternateContent>
        <mc:AlternateContent xmlns:mc="http://schemas.openxmlformats.org/markup-compatibility/2006">
          <mc:Choice Requires="x14">
            <control shapeId="38923" r:id="rId13" name="Check Box 11">
              <controlPr defaultSize="0" autoFill="0" autoLine="0" autoPict="0">
                <anchor moveWithCells="1">
                  <from>
                    <xdr:col>18</xdr:col>
                    <xdr:colOff>323850</xdr:colOff>
                    <xdr:row>23</xdr:row>
                    <xdr:rowOff>133350</xdr:rowOff>
                  </from>
                  <to>
                    <xdr:col>18</xdr:col>
                    <xdr:colOff>628650</xdr:colOff>
                    <xdr:row>23</xdr:row>
                    <xdr:rowOff>361950</xdr:rowOff>
                  </to>
                </anchor>
              </controlPr>
            </control>
          </mc:Choice>
        </mc:AlternateContent>
        <mc:AlternateContent xmlns:mc="http://schemas.openxmlformats.org/markup-compatibility/2006">
          <mc:Choice Requires="x14">
            <control shapeId="38924" r:id="rId14" name="Check Box 12">
              <controlPr defaultSize="0" autoFill="0" autoLine="0" autoPict="0">
                <anchor moveWithCells="1">
                  <from>
                    <xdr:col>18</xdr:col>
                    <xdr:colOff>323850</xdr:colOff>
                    <xdr:row>24</xdr:row>
                    <xdr:rowOff>133350</xdr:rowOff>
                  </from>
                  <to>
                    <xdr:col>18</xdr:col>
                    <xdr:colOff>628650</xdr:colOff>
                    <xdr:row>24</xdr:row>
                    <xdr:rowOff>361950</xdr:rowOff>
                  </to>
                </anchor>
              </controlPr>
            </control>
          </mc:Choice>
        </mc:AlternateContent>
        <mc:AlternateContent xmlns:mc="http://schemas.openxmlformats.org/markup-compatibility/2006">
          <mc:Choice Requires="x14">
            <control shapeId="38925" r:id="rId15" name="Check Box 13">
              <controlPr defaultSize="0" autoFill="0" autoLine="0" autoPict="0">
                <anchor moveWithCells="1">
                  <from>
                    <xdr:col>18</xdr:col>
                    <xdr:colOff>323850</xdr:colOff>
                    <xdr:row>25</xdr:row>
                    <xdr:rowOff>133350</xdr:rowOff>
                  </from>
                  <to>
                    <xdr:col>18</xdr:col>
                    <xdr:colOff>628650</xdr:colOff>
                    <xdr:row>25</xdr:row>
                    <xdr:rowOff>361950</xdr:rowOff>
                  </to>
                </anchor>
              </controlPr>
            </control>
          </mc:Choice>
        </mc:AlternateContent>
        <mc:AlternateContent xmlns:mc="http://schemas.openxmlformats.org/markup-compatibility/2006">
          <mc:Choice Requires="x14">
            <control shapeId="38926" r:id="rId16" name="Check Box 14">
              <controlPr defaultSize="0" autoFill="0" autoLine="0" autoPict="0">
                <anchor moveWithCells="1">
                  <from>
                    <xdr:col>18</xdr:col>
                    <xdr:colOff>323850</xdr:colOff>
                    <xdr:row>26</xdr:row>
                    <xdr:rowOff>133350</xdr:rowOff>
                  </from>
                  <to>
                    <xdr:col>18</xdr:col>
                    <xdr:colOff>628650</xdr:colOff>
                    <xdr:row>26</xdr:row>
                    <xdr:rowOff>361950</xdr:rowOff>
                  </to>
                </anchor>
              </controlPr>
            </control>
          </mc:Choice>
        </mc:AlternateContent>
        <mc:AlternateContent xmlns:mc="http://schemas.openxmlformats.org/markup-compatibility/2006">
          <mc:Choice Requires="x14">
            <control shapeId="38927" r:id="rId17" name="Check Box 15">
              <controlPr defaultSize="0" autoFill="0" autoLine="0" autoPict="0">
                <anchor moveWithCells="1">
                  <from>
                    <xdr:col>18</xdr:col>
                    <xdr:colOff>323850</xdr:colOff>
                    <xdr:row>27</xdr:row>
                    <xdr:rowOff>133350</xdr:rowOff>
                  </from>
                  <to>
                    <xdr:col>18</xdr:col>
                    <xdr:colOff>628650</xdr:colOff>
                    <xdr:row>27</xdr:row>
                    <xdr:rowOff>361950</xdr:rowOff>
                  </to>
                </anchor>
              </controlPr>
            </control>
          </mc:Choice>
        </mc:AlternateContent>
        <mc:AlternateContent xmlns:mc="http://schemas.openxmlformats.org/markup-compatibility/2006">
          <mc:Choice Requires="x14">
            <control shapeId="38928" r:id="rId18" name="Check Box 16">
              <controlPr defaultSize="0" autoFill="0" autoLine="0" autoPict="0">
                <anchor moveWithCells="1">
                  <from>
                    <xdr:col>18</xdr:col>
                    <xdr:colOff>323850</xdr:colOff>
                    <xdr:row>28</xdr:row>
                    <xdr:rowOff>133350</xdr:rowOff>
                  </from>
                  <to>
                    <xdr:col>18</xdr:col>
                    <xdr:colOff>628650</xdr:colOff>
                    <xdr:row>28</xdr:row>
                    <xdr:rowOff>361950</xdr:rowOff>
                  </to>
                </anchor>
              </controlPr>
            </control>
          </mc:Choice>
        </mc:AlternateContent>
        <mc:AlternateContent xmlns:mc="http://schemas.openxmlformats.org/markup-compatibility/2006">
          <mc:Choice Requires="x14">
            <control shapeId="38929" r:id="rId19" name="Check Box 17">
              <controlPr defaultSize="0" autoFill="0" autoLine="0" autoPict="0">
                <anchor moveWithCells="1">
                  <from>
                    <xdr:col>18</xdr:col>
                    <xdr:colOff>323850</xdr:colOff>
                    <xdr:row>150</xdr:row>
                    <xdr:rowOff>142875</xdr:rowOff>
                  </from>
                  <to>
                    <xdr:col>18</xdr:col>
                    <xdr:colOff>628650</xdr:colOff>
                    <xdr:row>150</xdr:row>
                    <xdr:rowOff>371475</xdr:rowOff>
                  </to>
                </anchor>
              </controlPr>
            </control>
          </mc:Choice>
        </mc:AlternateContent>
        <mc:AlternateContent xmlns:mc="http://schemas.openxmlformats.org/markup-compatibility/2006">
          <mc:Choice Requires="x14">
            <control shapeId="38930" r:id="rId20" name="Check Box 18">
              <controlPr defaultSize="0" autoFill="0" autoLine="0" autoPict="0">
                <anchor moveWithCells="1">
                  <from>
                    <xdr:col>18</xdr:col>
                    <xdr:colOff>323850</xdr:colOff>
                    <xdr:row>152</xdr:row>
                    <xdr:rowOff>142875</xdr:rowOff>
                  </from>
                  <to>
                    <xdr:col>18</xdr:col>
                    <xdr:colOff>628650</xdr:colOff>
                    <xdr:row>152</xdr:row>
                    <xdr:rowOff>371475</xdr:rowOff>
                  </to>
                </anchor>
              </controlPr>
            </control>
          </mc:Choice>
        </mc:AlternateContent>
        <mc:AlternateContent xmlns:mc="http://schemas.openxmlformats.org/markup-compatibility/2006">
          <mc:Choice Requires="x14">
            <control shapeId="38931" r:id="rId21" name="Check Box 19">
              <controlPr defaultSize="0" autoFill="0" autoLine="0" autoPict="0">
                <anchor moveWithCells="1">
                  <from>
                    <xdr:col>18</xdr:col>
                    <xdr:colOff>323850</xdr:colOff>
                    <xdr:row>153</xdr:row>
                    <xdr:rowOff>142875</xdr:rowOff>
                  </from>
                  <to>
                    <xdr:col>18</xdr:col>
                    <xdr:colOff>628650</xdr:colOff>
                    <xdr:row>153</xdr:row>
                    <xdr:rowOff>371475</xdr:rowOff>
                  </to>
                </anchor>
              </controlPr>
            </control>
          </mc:Choice>
        </mc:AlternateContent>
        <mc:AlternateContent xmlns:mc="http://schemas.openxmlformats.org/markup-compatibility/2006">
          <mc:Choice Requires="x14">
            <control shapeId="38932" r:id="rId22" name="Check Box 20">
              <controlPr defaultSize="0" autoFill="0" autoLine="0" autoPict="0">
                <anchor moveWithCells="1">
                  <from>
                    <xdr:col>18</xdr:col>
                    <xdr:colOff>323850</xdr:colOff>
                    <xdr:row>155</xdr:row>
                    <xdr:rowOff>142875</xdr:rowOff>
                  </from>
                  <to>
                    <xdr:col>18</xdr:col>
                    <xdr:colOff>628650</xdr:colOff>
                    <xdr:row>155</xdr:row>
                    <xdr:rowOff>371475</xdr:rowOff>
                  </to>
                </anchor>
              </controlPr>
            </control>
          </mc:Choice>
        </mc:AlternateContent>
        <mc:AlternateContent xmlns:mc="http://schemas.openxmlformats.org/markup-compatibility/2006">
          <mc:Choice Requires="x14">
            <control shapeId="38933" r:id="rId23" name="Check Box 21">
              <controlPr defaultSize="0" autoFill="0" autoLine="0" autoPict="0">
                <anchor moveWithCells="1">
                  <from>
                    <xdr:col>18</xdr:col>
                    <xdr:colOff>323850</xdr:colOff>
                    <xdr:row>156</xdr:row>
                    <xdr:rowOff>142875</xdr:rowOff>
                  </from>
                  <to>
                    <xdr:col>18</xdr:col>
                    <xdr:colOff>628650</xdr:colOff>
                    <xdr:row>156</xdr:row>
                    <xdr:rowOff>371475</xdr:rowOff>
                  </to>
                </anchor>
              </controlPr>
            </control>
          </mc:Choice>
        </mc:AlternateContent>
        <mc:AlternateContent xmlns:mc="http://schemas.openxmlformats.org/markup-compatibility/2006">
          <mc:Choice Requires="x14">
            <control shapeId="38934" r:id="rId24" name="Check Box 22">
              <controlPr defaultSize="0" autoFill="0" autoLine="0" autoPict="0">
                <anchor moveWithCells="1">
                  <from>
                    <xdr:col>18</xdr:col>
                    <xdr:colOff>323850</xdr:colOff>
                    <xdr:row>158</xdr:row>
                    <xdr:rowOff>238125</xdr:rowOff>
                  </from>
                  <to>
                    <xdr:col>18</xdr:col>
                    <xdr:colOff>628650</xdr:colOff>
                    <xdr:row>158</xdr:row>
                    <xdr:rowOff>466725</xdr:rowOff>
                  </to>
                </anchor>
              </controlPr>
            </control>
          </mc:Choice>
        </mc:AlternateContent>
        <mc:AlternateContent xmlns:mc="http://schemas.openxmlformats.org/markup-compatibility/2006">
          <mc:Choice Requires="x14">
            <control shapeId="38935" r:id="rId25" name="Check Box 23">
              <controlPr defaultSize="0" autoFill="0" autoLine="0" autoPict="0">
                <anchor moveWithCells="1">
                  <from>
                    <xdr:col>18</xdr:col>
                    <xdr:colOff>323850</xdr:colOff>
                    <xdr:row>165</xdr:row>
                    <xdr:rowOff>219075</xdr:rowOff>
                  </from>
                  <to>
                    <xdr:col>18</xdr:col>
                    <xdr:colOff>628650</xdr:colOff>
                    <xdr:row>165</xdr:row>
                    <xdr:rowOff>447675</xdr:rowOff>
                  </to>
                </anchor>
              </controlPr>
            </control>
          </mc:Choice>
        </mc:AlternateContent>
        <mc:AlternateContent xmlns:mc="http://schemas.openxmlformats.org/markup-compatibility/2006">
          <mc:Choice Requires="x14">
            <control shapeId="38936" r:id="rId26" name="Check Box 24">
              <controlPr defaultSize="0" autoFill="0" autoLine="0" autoPict="0">
                <anchor moveWithCells="1">
                  <from>
                    <xdr:col>18</xdr:col>
                    <xdr:colOff>323850</xdr:colOff>
                    <xdr:row>167</xdr:row>
                    <xdr:rowOff>142875</xdr:rowOff>
                  </from>
                  <to>
                    <xdr:col>18</xdr:col>
                    <xdr:colOff>628650</xdr:colOff>
                    <xdr:row>167</xdr:row>
                    <xdr:rowOff>371475</xdr:rowOff>
                  </to>
                </anchor>
              </controlPr>
            </control>
          </mc:Choice>
        </mc:AlternateContent>
        <mc:AlternateContent xmlns:mc="http://schemas.openxmlformats.org/markup-compatibility/2006">
          <mc:Choice Requires="x14">
            <control shapeId="38937" r:id="rId27" name="Check Box 25">
              <controlPr defaultSize="0" autoFill="0" autoLine="0" autoPict="0">
                <anchor moveWithCells="1">
                  <from>
                    <xdr:col>18</xdr:col>
                    <xdr:colOff>323850</xdr:colOff>
                    <xdr:row>168</xdr:row>
                    <xdr:rowOff>323850</xdr:rowOff>
                  </from>
                  <to>
                    <xdr:col>18</xdr:col>
                    <xdr:colOff>628650</xdr:colOff>
                    <xdr:row>168</xdr:row>
                    <xdr:rowOff>552450</xdr:rowOff>
                  </to>
                </anchor>
              </controlPr>
            </control>
          </mc:Choice>
        </mc:AlternateContent>
        <mc:AlternateContent xmlns:mc="http://schemas.openxmlformats.org/markup-compatibility/2006">
          <mc:Choice Requires="x14">
            <control shapeId="38938" r:id="rId28" name="Check Box 26">
              <controlPr defaultSize="0" autoFill="0" autoLine="0" autoPict="0">
                <anchor moveWithCells="1">
                  <from>
                    <xdr:col>18</xdr:col>
                    <xdr:colOff>323850</xdr:colOff>
                    <xdr:row>170</xdr:row>
                    <xdr:rowOff>200025</xdr:rowOff>
                  </from>
                  <to>
                    <xdr:col>18</xdr:col>
                    <xdr:colOff>628650</xdr:colOff>
                    <xdr:row>170</xdr:row>
                    <xdr:rowOff>438150</xdr:rowOff>
                  </to>
                </anchor>
              </controlPr>
            </control>
          </mc:Choice>
        </mc:AlternateContent>
        <mc:AlternateContent xmlns:mc="http://schemas.openxmlformats.org/markup-compatibility/2006">
          <mc:Choice Requires="x14">
            <control shapeId="38939" r:id="rId29" name="Check Box 27">
              <controlPr defaultSize="0" autoFill="0" autoLine="0" autoPict="0">
                <anchor moveWithCells="1">
                  <from>
                    <xdr:col>18</xdr:col>
                    <xdr:colOff>323850</xdr:colOff>
                    <xdr:row>171</xdr:row>
                    <xdr:rowOff>200025</xdr:rowOff>
                  </from>
                  <to>
                    <xdr:col>18</xdr:col>
                    <xdr:colOff>628650</xdr:colOff>
                    <xdr:row>171</xdr:row>
                    <xdr:rowOff>438150</xdr:rowOff>
                  </to>
                </anchor>
              </controlPr>
            </control>
          </mc:Choice>
        </mc:AlternateContent>
        <mc:AlternateContent xmlns:mc="http://schemas.openxmlformats.org/markup-compatibility/2006">
          <mc:Choice Requires="x14">
            <control shapeId="38940" r:id="rId30" name="Check Box 28">
              <controlPr defaultSize="0" autoFill="0" autoLine="0" autoPict="0">
                <anchor moveWithCells="1">
                  <from>
                    <xdr:col>18</xdr:col>
                    <xdr:colOff>323850</xdr:colOff>
                    <xdr:row>173</xdr:row>
                    <xdr:rowOff>142875</xdr:rowOff>
                  </from>
                  <to>
                    <xdr:col>18</xdr:col>
                    <xdr:colOff>628650</xdr:colOff>
                    <xdr:row>173</xdr:row>
                    <xdr:rowOff>371475</xdr:rowOff>
                  </to>
                </anchor>
              </controlPr>
            </control>
          </mc:Choice>
        </mc:AlternateContent>
        <mc:AlternateContent xmlns:mc="http://schemas.openxmlformats.org/markup-compatibility/2006">
          <mc:Choice Requires="x14">
            <control shapeId="38941" r:id="rId31" name="Check Box 29">
              <controlPr defaultSize="0" autoFill="0" autoLine="0" autoPict="0">
                <anchor moveWithCells="1">
                  <from>
                    <xdr:col>18</xdr:col>
                    <xdr:colOff>323850</xdr:colOff>
                    <xdr:row>174</xdr:row>
                    <xdr:rowOff>200025</xdr:rowOff>
                  </from>
                  <to>
                    <xdr:col>18</xdr:col>
                    <xdr:colOff>628650</xdr:colOff>
                    <xdr:row>174</xdr:row>
                    <xdr:rowOff>438150</xdr:rowOff>
                  </to>
                </anchor>
              </controlPr>
            </control>
          </mc:Choice>
        </mc:AlternateContent>
        <mc:AlternateContent xmlns:mc="http://schemas.openxmlformats.org/markup-compatibility/2006">
          <mc:Choice Requires="x14">
            <control shapeId="38942" r:id="rId32" name="Check Box 30">
              <controlPr defaultSize="0" autoFill="0" autoLine="0" autoPict="0">
                <anchor moveWithCells="1">
                  <from>
                    <xdr:col>18</xdr:col>
                    <xdr:colOff>323850</xdr:colOff>
                    <xdr:row>175</xdr:row>
                    <xdr:rowOff>180975</xdr:rowOff>
                  </from>
                  <to>
                    <xdr:col>18</xdr:col>
                    <xdr:colOff>628650</xdr:colOff>
                    <xdr:row>175</xdr:row>
                    <xdr:rowOff>409575</xdr:rowOff>
                  </to>
                </anchor>
              </controlPr>
            </control>
          </mc:Choice>
        </mc:AlternateContent>
        <mc:AlternateContent xmlns:mc="http://schemas.openxmlformats.org/markup-compatibility/2006">
          <mc:Choice Requires="x14">
            <control shapeId="38943" r:id="rId33" name="Check Box 31">
              <controlPr defaultSize="0" autoFill="0" autoLine="0" autoPict="0">
                <anchor moveWithCells="1">
                  <from>
                    <xdr:col>18</xdr:col>
                    <xdr:colOff>323850</xdr:colOff>
                    <xdr:row>187</xdr:row>
                    <xdr:rowOff>228600</xdr:rowOff>
                  </from>
                  <to>
                    <xdr:col>18</xdr:col>
                    <xdr:colOff>628650</xdr:colOff>
                    <xdr:row>187</xdr:row>
                    <xdr:rowOff>457200</xdr:rowOff>
                  </to>
                </anchor>
              </controlPr>
            </control>
          </mc:Choice>
        </mc:AlternateContent>
        <mc:AlternateContent xmlns:mc="http://schemas.openxmlformats.org/markup-compatibility/2006">
          <mc:Choice Requires="x14">
            <control shapeId="38944" r:id="rId34" name="Check Box 32">
              <controlPr defaultSize="0" autoFill="0" autoLine="0" autoPict="0">
                <anchor moveWithCells="1">
                  <from>
                    <xdr:col>18</xdr:col>
                    <xdr:colOff>323850</xdr:colOff>
                    <xdr:row>189</xdr:row>
                    <xdr:rowOff>142875</xdr:rowOff>
                  </from>
                  <to>
                    <xdr:col>18</xdr:col>
                    <xdr:colOff>628650</xdr:colOff>
                    <xdr:row>189</xdr:row>
                    <xdr:rowOff>371475</xdr:rowOff>
                  </to>
                </anchor>
              </controlPr>
            </control>
          </mc:Choice>
        </mc:AlternateContent>
        <mc:AlternateContent xmlns:mc="http://schemas.openxmlformats.org/markup-compatibility/2006">
          <mc:Choice Requires="x14">
            <control shapeId="38945" r:id="rId35" name="Check Box 33">
              <controlPr defaultSize="0" autoFill="0" autoLine="0" autoPict="0">
                <anchor moveWithCells="1">
                  <from>
                    <xdr:col>18</xdr:col>
                    <xdr:colOff>323850</xdr:colOff>
                    <xdr:row>191</xdr:row>
                    <xdr:rowOff>142875</xdr:rowOff>
                  </from>
                  <to>
                    <xdr:col>18</xdr:col>
                    <xdr:colOff>628650</xdr:colOff>
                    <xdr:row>191</xdr:row>
                    <xdr:rowOff>371475</xdr:rowOff>
                  </to>
                </anchor>
              </controlPr>
            </control>
          </mc:Choice>
        </mc:AlternateContent>
        <mc:AlternateContent xmlns:mc="http://schemas.openxmlformats.org/markup-compatibility/2006">
          <mc:Choice Requires="x14">
            <control shapeId="38946" r:id="rId36" name="Check Box 34">
              <controlPr defaultSize="0" autoFill="0" autoLine="0" autoPict="0">
                <anchor moveWithCells="1">
                  <from>
                    <xdr:col>18</xdr:col>
                    <xdr:colOff>323850</xdr:colOff>
                    <xdr:row>192</xdr:row>
                    <xdr:rowOff>142875</xdr:rowOff>
                  </from>
                  <to>
                    <xdr:col>18</xdr:col>
                    <xdr:colOff>628650</xdr:colOff>
                    <xdr:row>192</xdr:row>
                    <xdr:rowOff>371475</xdr:rowOff>
                  </to>
                </anchor>
              </controlPr>
            </control>
          </mc:Choice>
        </mc:AlternateContent>
        <mc:AlternateContent xmlns:mc="http://schemas.openxmlformats.org/markup-compatibility/2006">
          <mc:Choice Requires="x14">
            <control shapeId="38947" r:id="rId37" name="Check Box 35">
              <controlPr defaultSize="0" autoFill="0" autoLine="0" autoPict="0">
                <anchor moveWithCells="1">
                  <from>
                    <xdr:col>18</xdr:col>
                    <xdr:colOff>323850</xdr:colOff>
                    <xdr:row>193</xdr:row>
                    <xdr:rowOff>142875</xdr:rowOff>
                  </from>
                  <to>
                    <xdr:col>18</xdr:col>
                    <xdr:colOff>628650</xdr:colOff>
                    <xdr:row>193</xdr:row>
                    <xdr:rowOff>371475</xdr:rowOff>
                  </to>
                </anchor>
              </controlPr>
            </control>
          </mc:Choice>
        </mc:AlternateContent>
        <mc:AlternateContent xmlns:mc="http://schemas.openxmlformats.org/markup-compatibility/2006">
          <mc:Choice Requires="x14">
            <control shapeId="38948" r:id="rId38" name="Check Box 36">
              <controlPr defaultSize="0" autoFill="0" autoLine="0" autoPict="0">
                <anchor moveWithCells="1">
                  <from>
                    <xdr:col>18</xdr:col>
                    <xdr:colOff>323850</xdr:colOff>
                    <xdr:row>194</xdr:row>
                    <xdr:rowOff>142875</xdr:rowOff>
                  </from>
                  <to>
                    <xdr:col>18</xdr:col>
                    <xdr:colOff>628650</xdr:colOff>
                    <xdr:row>194</xdr:row>
                    <xdr:rowOff>371475</xdr:rowOff>
                  </to>
                </anchor>
              </controlPr>
            </control>
          </mc:Choice>
        </mc:AlternateContent>
        <mc:AlternateContent xmlns:mc="http://schemas.openxmlformats.org/markup-compatibility/2006">
          <mc:Choice Requires="x14">
            <control shapeId="38949" r:id="rId39" name="Check Box 37">
              <controlPr defaultSize="0" autoFill="0" autoLine="0" autoPict="0">
                <anchor moveWithCells="1">
                  <from>
                    <xdr:col>18</xdr:col>
                    <xdr:colOff>323850</xdr:colOff>
                    <xdr:row>201</xdr:row>
                    <xdr:rowOff>333375</xdr:rowOff>
                  </from>
                  <to>
                    <xdr:col>18</xdr:col>
                    <xdr:colOff>628650</xdr:colOff>
                    <xdr:row>201</xdr:row>
                    <xdr:rowOff>561975</xdr:rowOff>
                  </to>
                </anchor>
              </controlPr>
            </control>
          </mc:Choice>
        </mc:AlternateContent>
        <mc:AlternateContent xmlns:mc="http://schemas.openxmlformats.org/markup-compatibility/2006">
          <mc:Choice Requires="x14">
            <control shapeId="38950" r:id="rId40" name="Check Box 38">
              <controlPr defaultSize="0" autoFill="0" autoLine="0" autoPict="0">
                <anchor moveWithCells="1">
                  <from>
                    <xdr:col>18</xdr:col>
                    <xdr:colOff>323850</xdr:colOff>
                    <xdr:row>202</xdr:row>
                    <xdr:rowOff>428625</xdr:rowOff>
                  </from>
                  <to>
                    <xdr:col>18</xdr:col>
                    <xdr:colOff>628650</xdr:colOff>
                    <xdr:row>202</xdr:row>
                    <xdr:rowOff>657225</xdr:rowOff>
                  </to>
                </anchor>
              </controlPr>
            </control>
          </mc:Choice>
        </mc:AlternateContent>
        <mc:AlternateContent xmlns:mc="http://schemas.openxmlformats.org/markup-compatibility/2006">
          <mc:Choice Requires="x14">
            <control shapeId="38951" r:id="rId41" name="Check Box 39">
              <controlPr defaultSize="0" autoFill="0" autoLine="0" autoPict="0">
                <anchor moveWithCells="1">
                  <from>
                    <xdr:col>18</xdr:col>
                    <xdr:colOff>323850</xdr:colOff>
                    <xdr:row>204</xdr:row>
                    <xdr:rowOff>142875</xdr:rowOff>
                  </from>
                  <to>
                    <xdr:col>18</xdr:col>
                    <xdr:colOff>628650</xdr:colOff>
                    <xdr:row>204</xdr:row>
                    <xdr:rowOff>371475</xdr:rowOff>
                  </to>
                </anchor>
              </controlPr>
            </control>
          </mc:Choice>
        </mc:AlternateContent>
        <mc:AlternateContent xmlns:mc="http://schemas.openxmlformats.org/markup-compatibility/2006">
          <mc:Choice Requires="x14">
            <control shapeId="38952" r:id="rId42" name="Check Box 40">
              <controlPr defaultSize="0" autoFill="0" autoLine="0" autoPict="0">
                <anchor moveWithCells="1">
                  <from>
                    <xdr:col>18</xdr:col>
                    <xdr:colOff>323850</xdr:colOff>
                    <xdr:row>205</xdr:row>
                    <xdr:rowOff>142875</xdr:rowOff>
                  </from>
                  <to>
                    <xdr:col>18</xdr:col>
                    <xdr:colOff>628650</xdr:colOff>
                    <xdr:row>205</xdr:row>
                    <xdr:rowOff>371475</xdr:rowOff>
                  </to>
                </anchor>
              </controlPr>
            </control>
          </mc:Choice>
        </mc:AlternateContent>
        <mc:AlternateContent xmlns:mc="http://schemas.openxmlformats.org/markup-compatibility/2006">
          <mc:Choice Requires="x14">
            <control shapeId="38953" r:id="rId43" name="Check Box 41">
              <controlPr defaultSize="0" autoFill="0" autoLine="0" autoPict="0">
                <anchor moveWithCells="1">
                  <from>
                    <xdr:col>18</xdr:col>
                    <xdr:colOff>323850</xdr:colOff>
                    <xdr:row>206</xdr:row>
                    <xdr:rowOff>142875</xdr:rowOff>
                  </from>
                  <to>
                    <xdr:col>18</xdr:col>
                    <xdr:colOff>628650</xdr:colOff>
                    <xdr:row>206</xdr:row>
                    <xdr:rowOff>371475</xdr:rowOff>
                  </to>
                </anchor>
              </controlPr>
            </control>
          </mc:Choice>
        </mc:AlternateContent>
        <mc:AlternateContent xmlns:mc="http://schemas.openxmlformats.org/markup-compatibility/2006">
          <mc:Choice Requires="x14">
            <control shapeId="38954" r:id="rId44" name="Check Box 42">
              <controlPr defaultSize="0" autoFill="0" autoLine="0" autoPict="0">
                <anchor moveWithCells="1">
                  <from>
                    <xdr:col>18</xdr:col>
                    <xdr:colOff>323850</xdr:colOff>
                    <xdr:row>207</xdr:row>
                    <xdr:rowOff>142875</xdr:rowOff>
                  </from>
                  <to>
                    <xdr:col>18</xdr:col>
                    <xdr:colOff>628650</xdr:colOff>
                    <xdr:row>207</xdr:row>
                    <xdr:rowOff>371475</xdr:rowOff>
                  </to>
                </anchor>
              </controlPr>
            </control>
          </mc:Choice>
        </mc:AlternateContent>
        <mc:AlternateContent xmlns:mc="http://schemas.openxmlformats.org/markup-compatibility/2006">
          <mc:Choice Requires="x14">
            <control shapeId="38955" r:id="rId45" name="Check Box 43">
              <controlPr defaultSize="0" autoFill="0" autoLine="0" autoPict="0">
                <anchor moveWithCells="1">
                  <from>
                    <xdr:col>18</xdr:col>
                    <xdr:colOff>323850</xdr:colOff>
                    <xdr:row>209</xdr:row>
                    <xdr:rowOff>180975</xdr:rowOff>
                  </from>
                  <to>
                    <xdr:col>18</xdr:col>
                    <xdr:colOff>628650</xdr:colOff>
                    <xdr:row>209</xdr:row>
                    <xdr:rowOff>409575</xdr:rowOff>
                  </to>
                </anchor>
              </controlPr>
            </control>
          </mc:Choice>
        </mc:AlternateContent>
        <mc:AlternateContent xmlns:mc="http://schemas.openxmlformats.org/markup-compatibility/2006">
          <mc:Choice Requires="x14">
            <control shapeId="38956" r:id="rId46" name="Check Box 44">
              <controlPr defaultSize="0" autoFill="0" autoLine="0" autoPict="0">
                <anchor moveWithCells="1">
                  <from>
                    <xdr:col>18</xdr:col>
                    <xdr:colOff>323850</xdr:colOff>
                    <xdr:row>212</xdr:row>
                    <xdr:rowOff>295275</xdr:rowOff>
                  </from>
                  <to>
                    <xdr:col>18</xdr:col>
                    <xdr:colOff>628650</xdr:colOff>
                    <xdr:row>212</xdr:row>
                    <xdr:rowOff>533400</xdr:rowOff>
                  </to>
                </anchor>
              </controlPr>
            </control>
          </mc:Choice>
        </mc:AlternateContent>
        <mc:AlternateContent xmlns:mc="http://schemas.openxmlformats.org/markup-compatibility/2006">
          <mc:Choice Requires="x14">
            <control shapeId="38957" r:id="rId47" name="Check Box 45">
              <controlPr defaultSize="0" autoFill="0" autoLine="0" autoPict="0">
                <anchor moveWithCells="1">
                  <from>
                    <xdr:col>18</xdr:col>
                    <xdr:colOff>323850</xdr:colOff>
                    <xdr:row>213</xdr:row>
                    <xdr:rowOff>342900</xdr:rowOff>
                  </from>
                  <to>
                    <xdr:col>18</xdr:col>
                    <xdr:colOff>628650</xdr:colOff>
                    <xdr:row>213</xdr:row>
                    <xdr:rowOff>571500</xdr:rowOff>
                  </to>
                </anchor>
              </controlPr>
            </control>
          </mc:Choice>
        </mc:AlternateContent>
        <mc:AlternateContent xmlns:mc="http://schemas.openxmlformats.org/markup-compatibility/2006">
          <mc:Choice Requires="x14">
            <control shapeId="38958" r:id="rId48" name="Check Box 46">
              <controlPr defaultSize="0" autoFill="0" autoLine="0" autoPict="0">
                <anchor moveWithCells="1">
                  <from>
                    <xdr:col>18</xdr:col>
                    <xdr:colOff>323850</xdr:colOff>
                    <xdr:row>215</xdr:row>
                    <xdr:rowOff>142875</xdr:rowOff>
                  </from>
                  <to>
                    <xdr:col>18</xdr:col>
                    <xdr:colOff>628650</xdr:colOff>
                    <xdr:row>215</xdr:row>
                    <xdr:rowOff>371475</xdr:rowOff>
                  </to>
                </anchor>
              </controlPr>
            </control>
          </mc:Choice>
        </mc:AlternateContent>
        <mc:AlternateContent xmlns:mc="http://schemas.openxmlformats.org/markup-compatibility/2006">
          <mc:Choice Requires="x14">
            <control shapeId="38959" r:id="rId49" name="Check Box 47">
              <controlPr defaultSize="0" autoFill="0" autoLine="0" autoPict="0">
                <anchor moveWithCells="1">
                  <from>
                    <xdr:col>18</xdr:col>
                    <xdr:colOff>323850</xdr:colOff>
                    <xdr:row>216</xdr:row>
                    <xdr:rowOff>142875</xdr:rowOff>
                  </from>
                  <to>
                    <xdr:col>18</xdr:col>
                    <xdr:colOff>628650</xdr:colOff>
                    <xdr:row>216</xdr:row>
                    <xdr:rowOff>371475</xdr:rowOff>
                  </to>
                </anchor>
              </controlPr>
            </control>
          </mc:Choice>
        </mc:AlternateContent>
        <mc:AlternateContent xmlns:mc="http://schemas.openxmlformats.org/markup-compatibility/2006">
          <mc:Choice Requires="x14">
            <control shapeId="38960" r:id="rId50" name="Check Box 48">
              <controlPr defaultSize="0" autoFill="0" autoLine="0" autoPict="0">
                <anchor moveWithCells="1">
                  <from>
                    <xdr:col>18</xdr:col>
                    <xdr:colOff>323850</xdr:colOff>
                    <xdr:row>224</xdr:row>
                    <xdr:rowOff>190500</xdr:rowOff>
                  </from>
                  <to>
                    <xdr:col>18</xdr:col>
                    <xdr:colOff>628650</xdr:colOff>
                    <xdr:row>224</xdr:row>
                    <xdr:rowOff>419100</xdr:rowOff>
                  </to>
                </anchor>
              </controlPr>
            </control>
          </mc:Choice>
        </mc:AlternateContent>
        <mc:AlternateContent xmlns:mc="http://schemas.openxmlformats.org/markup-compatibility/2006">
          <mc:Choice Requires="x14">
            <control shapeId="38961" r:id="rId51" name="Check Box 49">
              <controlPr defaultSize="0" autoFill="0" autoLine="0" autoPict="0">
                <anchor moveWithCells="1">
                  <from>
                    <xdr:col>18</xdr:col>
                    <xdr:colOff>323850</xdr:colOff>
                    <xdr:row>225</xdr:row>
                    <xdr:rowOff>266700</xdr:rowOff>
                  </from>
                  <to>
                    <xdr:col>18</xdr:col>
                    <xdr:colOff>628650</xdr:colOff>
                    <xdr:row>225</xdr:row>
                    <xdr:rowOff>495300</xdr:rowOff>
                  </to>
                </anchor>
              </controlPr>
            </control>
          </mc:Choice>
        </mc:AlternateContent>
        <mc:AlternateContent xmlns:mc="http://schemas.openxmlformats.org/markup-compatibility/2006">
          <mc:Choice Requires="x14">
            <control shapeId="38962" r:id="rId52" name="Check Box 50">
              <controlPr defaultSize="0" autoFill="0" autoLine="0" autoPict="0">
                <anchor moveWithCells="1">
                  <from>
                    <xdr:col>18</xdr:col>
                    <xdr:colOff>323850</xdr:colOff>
                    <xdr:row>227</xdr:row>
                    <xdr:rowOff>190500</xdr:rowOff>
                  </from>
                  <to>
                    <xdr:col>18</xdr:col>
                    <xdr:colOff>628650</xdr:colOff>
                    <xdr:row>227</xdr:row>
                    <xdr:rowOff>419100</xdr:rowOff>
                  </to>
                </anchor>
              </controlPr>
            </control>
          </mc:Choice>
        </mc:AlternateContent>
        <mc:AlternateContent xmlns:mc="http://schemas.openxmlformats.org/markup-compatibility/2006">
          <mc:Choice Requires="x14">
            <control shapeId="38963" r:id="rId53" name="Check Box 51">
              <controlPr defaultSize="0" autoFill="0" autoLine="0" autoPict="0">
                <anchor moveWithCells="1">
                  <from>
                    <xdr:col>18</xdr:col>
                    <xdr:colOff>323850</xdr:colOff>
                    <xdr:row>228</xdr:row>
                    <xdr:rowOff>190500</xdr:rowOff>
                  </from>
                  <to>
                    <xdr:col>18</xdr:col>
                    <xdr:colOff>628650</xdr:colOff>
                    <xdr:row>228</xdr:row>
                    <xdr:rowOff>419100</xdr:rowOff>
                  </to>
                </anchor>
              </controlPr>
            </control>
          </mc:Choice>
        </mc:AlternateContent>
        <mc:AlternateContent xmlns:mc="http://schemas.openxmlformats.org/markup-compatibility/2006">
          <mc:Choice Requires="x14">
            <control shapeId="38964" r:id="rId54" name="Check Box 52">
              <controlPr defaultSize="0" autoFill="0" autoLine="0" autoPict="0">
                <anchor moveWithCells="1">
                  <from>
                    <xdr:col>18</xdr:col>
                    <xdr:colOff>323850</xdr:colOff>
                    <xdr:row>229</xdr:row>
                    <xdr:rowOff>180975</xdr:rowOff>
                  </from>
                  <to>
                    <xdr:col>18</xdr:col>
                    <xdr:colOff>628650</xdr:colOff>
                    <xdr:row>229</xdr:row>
                    <xdr:rowOff>409575</xdr:rowOff>
                  </to>
                </anchor>
              </controlPr>
            </control>
          </mc:Choice>
        </mc:AlternateContent>
        <mc:AlternateContent xmlns:mc="http://schemas.openxmlformats.org/markup-compatibility/2006">
          <mc:Choice Requires="x14">
            <control shapeId="38965" r:id="rId55" name="Check Box 53">
              <controlPr defaultSize="0" autoFill="0" autoLine="0" autoPict="0">
                <anchor moveWithCells="1">
                  <from>
                    <xdr:col>18</xdr:col>
                    <xdr:colOff>323850</xdr:colOff>
                    <xdr:row>230</xdr:row>
                    <xdr:rowOff>200025</xdr:rowOff>
                  </from>
                  <to>
                    <xdr:col>18</xdr:col>
                    <xdr:colOff>628650</xdr:colOff>
                    <xdr:row>230</xdr:row>
                    <xdr:rowOff>438150</xdr:rowOff>
                  </to>
                </anchor>
              </controlPr>
            </control>
          </mc:Choice>
        </mc:AlternateContent>
        <mc:AlternateContent xmlns:mc="http://schemas.openxmlformats.org/markup-compatibility/2006">
          <mc:Choice Requires="x14">
            <control shapeId="38966" r:id="rId56" name="Check Box 54">
              <controlPr defaultSize="0" autoFill="0" autoLine="0" autoPict="0">
                <anchor moveWithCells="1">
                  <from>
                    <xdr:col>18</xdr:col>
                    <xdr:colOff>323850</xdr:colOff>
                    <xdr:row>231</xdr:row>
                    <xdr:rowOff>190500</xdr:rowOff>
                  </from>
                  <to>
                    <xdr:col>18</xdr:col>
                    <xdr:colOff>628650</xdr:colOff>
                    <xdr:row>231</xdr:row>
                    <xdr:rowOff>419100</xdr:rowOff>
                  </to>
                </anchor>
              </controlPr>
            </control>
          </mc:Choice>
        </mc:AlternateContent>
        <mc:AlternateContent xmlns:mc="http://schemas.openxmlformats.org/markup-compatibility/2006">
          <mc:Choice Requires="x14">
            <control shapeId="38967" r:id="rId57" name="Check Box 55">
              <controlPr defaultSize="0" autoFill="0" autoLine="0" autoPict="0">
                <anchor moveWithCells="1">
                  <from>
                    <xdr:col>18</xdr:col>
                    <xdr:colOff>323850</xdr:colOff>
                    <xdr:row>232</xdr:row>
                    <xdr:rowOff>180975</xdr:rowOff>
                  </from>
                  <to>
                    <xdr:col>18</xdr:col>
                    <xdr:colOff>628650</xdr:colOff>
                    <xdr:row>232</xdr:row>
                    <xdr:rowOff>409575</xdr:rowOff>
                  </to>
                </anchor>
              </controlPr>
            </control>
          </mc:Choice>
        </mc:AlternateContent>
        <mc:AlternateContent xmlns:mc="http://schemas.openxmlformats.org/markup-compatibility/2006">
          <mc:Choice Requires="x14">
            <control shapeId="38968" r:id="rId58" name="Check Box 56">
              <controlPr defaultSize="0" autoFill="0" autoLine="0" autoPict="0">
                <anchor moveWithCells="1">
                  <from>
                    <xdr:col>18</xdr:col>
                    <xdr:colOff>323850</xdr:colOff>
                    <xdr:row>233</xdr:row>
                    <xdr:rowOff>228600</xdr:rowOff>
                  </from>
                  <to>
                    <xdr:col>18</xdr:col>
                    <xdr:colOff>628650</xdr:colOff>
                    <xdr:row>233</xdr:row>
                    <xdr:rowOff>457200</xdr:rowOff>
                  </to>
                </anchor>
              </controlPr>
            </control>
          </mc:Choice>
        </mc:AlternateContent>
        <mc:AlternateContent xmlns:mc="http://schemas.openxmlformats.org/markup-compatibility/2006">
          <mc:Choice Requires="x14">
            <control shapeId="38969" r:id="rId59" name="Check Box 57">
              <controlPr defaultSize="0" autoFill="0" autoLine="0" autoPict="0">
                <anchor moveWithCells="1">
                  <from>
                    <xdr:col>18</xdr:col>
                    <xdr:colOff>323850</xdr:colOff>
                    <xdr:row>245</xdr:row>
                    <xdr:rowOff>219075</xdr:rowOff>
                  </from>
                  <to>
                    <xdr:col>18</xdr:col>
                    <xdr:colOff>628650</xdr:colOff>
                    <xdr:row>245</xdr:row>
                    <xdr:rowOff>447675</xdr:rowOff>
                  </to>
                </anchor>
              </controlPr>
            </control>
          </mc:Choice>
        </mc:AlternateContent>
        <mc:AlternateContent xmlns:mc="http://schemas.openxmlformats.org/markup-compatibility/2006">
          <mc:Choice Requires="x14">
            <control shapeId="38970" r:id="rId60" name="Check Box 58">
              <controlPr defaultSize="0" autoFill="0" autoLine="0" autoPict="0">
                <anchor moveWithCells="1">
                  <from>
                    <xdr:col>18</xdr:col>
                    <xdr:colOff>323850</xdr:colOff>
                    <xdr:row>247</xdr:row>
                    <xdr:rowOff>142875</xdr:rowOff>
                  </from>
                  <to>
                    <xdr:col>18</xdr:col>
                    <xdr:colOff>628650</xdr:colOff>
                    <xdr:row>247</xdr:row>
                    <xdr:rowOff>371475</xdr:rowOff>
                  </to>
                </anchor>
              </controlPr>
            </control>
          </mc:Choice>
        </mc:AlternateContent>
        <mc:AlternateContent xmlns:mc="http://schemas.openxmlformats.org/markup-compatibility/2006">
          <mc:Choice Requires="x14">
            <control shapeId="38971" r:id="rId61" name="Check Box 59">
              <controlPr defaultSize="0" autoFill="0" autoLine="0" autoPict="0">
                <anchor moveWithCells="1">
                  <from>
                    <xdr:col>18</xdr:col>
                    <xdr:colOff>323850</xdr:colOff>
                    <xdr:row>249</xdr:row>
                    <xdr:rowOff>142875</xdr:rowOff>
                  </from>
                  <to>
                    <xdr:col>18</xdr:col>
                    <xdr:colOff>628650</xdr:colOff>
                    <xdr:row>249</xdr:row>
                    <xdr:rowOff>371475</xdr:rowOff>
                  </to>
                </anchor>
              </controlPr>
            </control>
          </mc:Choice>
        </mc:AlternateContent>
        <mc:AlternateContent xmlns:mc="http://schemas.openxmlformats.org/markup-compatibility/2006">
          <mc:Choice Requires="x14">
            <control shapeId="38972" r:id="rId62" name="Check Box 60">
              <controlPr defaultSize="0" autoFill="0" autoLine="0" autoPict="0">
                <anchor moveWithCells="1">
                  <from>
                    <xdr:col>18</xdr:col>
                    <xdr:colOff>323850</xdr:colOff>
                    <xdr:row>251</xdr:row>
                    <xdr:rowOff>247650</xdr:rowOff>
                  </from>
                  <to>
                    <xdr:col>18</xdr:col>
                    <xdr:colOff>628650</xdr:colOff>
                    <xdr:row>251</xdr:row>
                    <xdr:rowOff>476250</xdr:rowOff>
                  </to>
                </anchor>
              </controlPr>
            </control>
          </mc:Choice>
        </mc:AlternateContent>
        <mc:AlternateContent xmlns:mc="http://schemas.openxmlformats.org/markup-compatibility/2006">
          <mc:Choice Requires="x14">
            <control shapeId="38973" r:id="rId63" name="Check Box 61">
              <controlPr defaultSize="0" autoFill="0" autoLine="0" autoPict="0">
                <anchor moveWithCells="1">
                  <from>
                    <xdr:col>18</xdr:col>
                    <xdr:colOff>323850</xdr:colOff>
                    <xdr:row>252</xdr:row>
                    <xdr:rowOff>142875</xdr:rowOff>
                  </from>
                  <to>
                    <xdr:col>18</xdr:col>
                    <xdr:colOff>628650</xdr:colOff>
                    <xdr:row>252</xdr:row>
                    <xdr:rowOff>371475</xdr:rowOff>
                  </to>
                </anchor>
              </controlPr>
            </control>
          </mc:Choice>
        </mc:AlternateContent>
        <mc:AlternateContent xmlns:mc="http://schemas.openxmlformats.org/markup-compatibility/2006">
          <mc:Choice Requires="x14">
            <control shapeId="38974" r:id="rId64" name="Check Box 62">
              <controlPr defaultSize="0" autoFill="0" autoLine="0" autoPict="0">
                <anchor moveWithCells="1">
                  <from>
                    <xdr:col>18</xdr:col>
                    <xdr:colOff>323850</xdr:colOff>
                    <xdr:row>254</xdr:row>
                    <xdr:rowOff>142875</xdr:rowOff>
                  </from>
                  <to>
                    <xdr:col>18</xdr:col>
                    <xdr:colOff>628650</xdr:colOff>
                    <xdr:row>254</xdr:row>
                    <xdr:rowOff>371475</xdr:rowOff>
                  </to>
                </anchor>
              </controlPr>
            </control>
          </mc:Choice>
        </mc:AlternateContent>
        <mc:AlternateContent xmlns:mc="http://schemas.openxmlformats.org/markup-compatibility/2006">
          <mc:Choice Requires="x14">
            <control shapeId="38975" r:id="rId65" name="Check Box 63">
              <controlPr defaultSize="0" autoFill="0" autoLine="0" autoPict="0">
                <anchor moveWithCells="1">
                  <from>
                    <xdr:col>18</xdr:col>
                    <xdr:colOff>323850</xdr:colOff>
                    <xdr:row>255</xdr:row>
                    <xdr:rowOff>142875</xdr:rowOff>
                  </from>
                  <to>
                    <xdr:col>18</xdr:col>
                    <xdr:colOff>628650</xdr:colOff>
                    <xdr:row>255</xdr:row>
                    <xdr:rowOff>371475</xdr:rowOff>
                  </to>
                </anchor>
              </controlPr>
            </control>
          </mc:Choice>
        </mc:AlternateContent>
        <mc:AlternateContent xmlns:mc="http://schemas.openxmlformats.org/markup-compatibility/2006">
          <mc:Choice Requires="x14">
            <control shapeId="38976" r:id="rId66" name="Check Box 64">
              <controlPr defaultSize="0" autoFill="0" autoLine="0" autoPict="0">
                <anchor moveWithCells="1">
                  <from>
                    <xdr:col>18</xdr:col>
                    <xdr:colOff>323850</xdr:colOff>
                    <xdr:row>256</xdr:row>
                    <xdr:rowOff>142875</xdr:rowOff>
                  </from>
                  <to>
                    <xdr:col>18</xdr:col>
                    <xdr:colOff>628650</xdr:colOff>
                    <xdr:row>256</xdr:row>
                    <xdr:rowOff>371475</xdr:rowOff>
                  </to>
                </anchor>
              </controlPr>
            </control>
          </mc:Choice>
        </mc:AlternateContent>
        <mc:AlternateContent xmlns:mc="http://schemas.openxmlformats.org/markup-compatibility/2006">
          <mc:Choice Requires="x14">
            <control shapeId="38977" r:id="rId67" name="Check Box 65">
              <controlPr defaultSize="0" autoFill="0" autoLine="0" autoPict="0">
                <anchor moveWithCells="1">
                  <from>
                    <xdr:col>18</xdr:col>
                    <xdr:colOff>323850</xdr:colOff>
                    <xdr:row>257</xdr:row>
                    <xdr:rowOff>142875</xdr:rowOff>
                  </from>
                  <to>
                    <xdr:col>18</xdr:col>
                    <xdr:colOff>628650</xdr:colOff>
                    <xdr:row>257</xdr:row>
                    <xdr:rowOff>371475</xdr:rowOff>
                  </to>
                </anchor>
              </controlPr>
            </control>
          </mc:Choice>
        </mc:AlternateContent>
        <mc:AlternateContent xmlns:mc="http://schemas.openxmlformats.org/markup-compatibility/2006">
          <mc:Choice Requires="x14">
            <control shapeId="38978" r:id="rId68" name="Check Box 66">
              <controlPr defaultSize="0" autoFill="0" autoLine="0" autoPict="0">
                <anchor moveWithCells="1">
                  <from>
                    <xdr:col>18</xdr:col>
                    <xdr:colOff>323850</xdr:colOff>
                    <xdr:row>258</xdr:row>
                    <xdr:rowOff>142875</xdr:rowOff>
                  </from>
                  <to>
                    <xdr:col>18</xdr:col>
                    <xdr:colOff>628650</xdr:colOff>
                    <xdr:row>258</xdr:row>
                    <xdr:rowOff>371475</xdr:rowOff>
                  </to>
                </anchor>
              </controlPr>
            </control>
          </mc:Choice>
        </mc:AlternateContent>
        <mc:AlternateContent xmlns:mc="http://schemas.openxmlformats.org/markup-compatibility/2006">
          <mc:Choice Requires="x14">
            <control shapeId="38979" r:id="rId69" name="Check Box 67">
              <controlPr defaultSize="0" autoFill="0" autoLine="0" autoPict="0">
                <anchor moveWithCells="1">
                  <from>
                    <xdr:col>18</xdr:col>
                    <xdr:colOff>323850</xdr:colOff>
                    <xdr:row>259</xdr:row>
                    <xdr:rowOff>190500</xdr:rowOff>
                  </from>
                  <to>
                    <xdr:col>18</xdr:col>
                    <xdr:colOff>628650</xdr:colOff>
                    <xdr:row>259</xdr:row>
                    <xdr:rowOff>419100</xdr:rowOff>
                  </to>
                </anchor>
              </controlPr>
            </control>
          </mc:Choice>
        </mc:AlternateContent>
        <mc:AlternateContent xmlns:mc="http://schemas.openxmlformats.org/markup-compatibility/2006">
          <mc:Choice Requires="x14">
            <control shapeId="38980" r:id="rId70" name="Check Box 68">
              <controlPr defaultSize="0" autoFill="0" autoLine="0" autoPict="0">
                <anchor moveWithCells="1">
                  <from>
                    <xdr:col>18</xdr:col>
                    <xdr:colOff>323850</xdr:colOff>
                    <xdr:row>260</xdr:row>
                    <xdr:rowOff>219075</xdr:rowOff>
                  </from>
                  <to>
                    <xdr:col>18</xdr:col>
                    <xdr:colOff>628650</xdr:colOff>
                    <xdr:row>260</xdr:row>
                    <xdr:rowOff>447675</xdr:rowOff>
                  </to>
                </anchor>
              </controlPr>
            </control>
          </mc:Choice>
        </mc:AlternateContent>
        <mc:AlternateContent xmlns:mc="http://schemas.openxmlformats.org/markup-compatibility/2006">
          <mc:Choice Requires="x14">
            <control shapeId="38981" r:id="rId71" name="Check Box 69">
              <controlPr defaultSize="0" autoFill="0" autoLine="0" autoPict="0">
                <anchor moveWithCells="1">
                  <from>
                    <xdr:col>18</xdr:col>
                    <xdr:colOff>323850</xdr:colOff>
                    <xdr:row>262</xdr:row>
                    <xdr:rowOff>142875</xdr:rowOff>
                  </from>
                  <to>
                    <xdr:col>18</xdr:col>
                    <xdr:colOff>628650</xdr:colOff>
                    <xdr:row>262</xdr:row>
                    <xdr:rowOff>371475</xdr:rowOff>
                  </to>
                </anchor>
              </controlPr>
            </control>
          </mc:Choice>
        </mc:AlternateContent>
        <mc:AlternateContent xmlns:mc="http://schemas.openxmlformats.org/markup-compatibility/2006">
          <mc:Choice Requires="x14">
            <control shapeId="38982" r:id="rId72" name="Check Box 70">
              <controlPr defaultSize="0" autoFill="0" autoLine="0" autoPict="0">
                <anchor moveWithCells="1">
                  <from>
                    <xdr:col>18</xdr:col>
                    <xdr:colOff>323850</xdr:colOff>
                    <xdr:row>263</xdr:row>
                    <xdr:rowOff>142875</xdr:rowOff>
                  </from>
                  <to>
                    <xdr:col>18</xdr:col>
                    <xdr:colOff>628650</xdr:colOff>
                    <xdr:row>263</xdr:row>
                    <xdr:rowOff>371475</xdr:rowOff>
                  </to>
                </anchor>
              </controlPr>
            </control>
          </mc:Choice>
        </mc:AlternateContent>
        <mc:AlternateContent xmlns:mc="http://schemas.openxmlformats.org/markup-compatibility/2006">
          <mc:Choice Requires="x14">
            <control shapeId="38983" r:id="rId73" name="Check Box 71">
              <controlPr defaultSize="0" autoFill="0" autoLine="0" autoPict="0">
                <anchor moveWithCells="1">
                  <from>
                    <xdr:col>18</xdr:col>
                    <xdr:colOff>323850</xdr:colOff>
                    <xdr:row>264</xdr:row>
                    <xdr:rowOff>142875</xdr:rowOff>
                  </from>
                  <to>
                    <xdr:col>18</xdr:col>
                    <xdr:colOff>628650</xdr:colOff>
                    <xdr:row>264</xdr:row>
                    <xdr:rowOff>371475</xdr:rowOff>
                  </to>
                </anchor>
              </controlPr>
            </control>
          </mc:Choice>
        </mc:AlternateContent>
        <mc:AlternateContent xmlns:mc="http://schemas.openxmlformats.org/markup-compatibility/2006">
          <mc:Choice Requires="x14">
            <control shapeId="38984" r:id="rId74" name="Check Box 72">
              <controlPr defaultSize="0" autoFill="0" autoLine="0" autoPict="0">
                <anchor moveWithCells="1">
                  <from>
                    <xdr:col>18</xdr:col>
                    <xdr:colOff>323850</xdr:colOff>
                    <xdr:row>271</xdr:row>
                    <xdr:rowOff>142875</xdr:rowOff>
                  </from>
                  <to>
                    <xdr:col>18</xdr:col>
                    <xdr:colOff>628650</xdr:colOff>
                    <xdr:row>271</xdr:row>
                    <xdr:rowOff>371475</xdr:rowOff>
                  </to>
                </anchor>
              </controlPr>
            </control>
          </mc:Choice>
        </mc:AlternateContent>
        <mc:AlternateContent xmlns:mc="http://schemas.openxmlformats.org/markup-compatibility/2006">
          <mc:Choice Requires="x14">
            <control shapeId="38985" r:id="rId75" name="Check Box 73">
              <controlPr defaultSize="0" autoFill="0" autoLine="0" autoPict="0">
                <anchor moveWithCells="1">
                  <from>
                    <xdr:col>18</xdr:col>
                    <xdr:colOff>323850</xdr:colOff>
                    <xdr:row>274</xdr:row>
                    <xdr:rowOff>142875</xdr:rowOff>
                  </from>
                  <to>
                    <xdr:col>18</xdr:col>
                    <xdr:colOff>628650</xdr:colOff>
                    <xdr:row>274</xdr:row>
                    <xdr:rowOff>371475</xdr:rowOff>
                  </to>
                </anchor>
              </controlPr>
            </control>
          </mc:Choice>
        </mc:AlternateContent>
        <mc:AlternateContent xmlns:mc="http://schemas.openxmlformats.org/markup-compatibility/2006">
          <mc:Choice Requires="x14">
            <control shapeId="38986" r:id="rId76" name="Check Box 74">
              <controlPr defaultSize="0" autoFill="0" autoLine="0" autoPict="0">
                <anchor moveWithCells="1">
                  <from>
                    <xdr:col>18</xdr:col>
                    <xdr:colOff>323850</xdr:colOff>
                    <xdr:row>275</xdr:row>
                    <xdr:rowOff>142875</xdr:rowOff>
                  </from>
                  <to>
                    <xdr:col>18</xdr:col>
                    <xdr:colOff>628650</xdr:colOff>
                    <xdr:row>275</xdr:row>
                    <xdr:rowOff>371475</xdr:rowOff>
                  </to>
                </anchor>
              </controlPr>
            </control>
          </mc:Choice>
        </mc:AlternateContent>
        <mc:AlternateContent xmlns:mc="http://schemas.openxmlformats.org/markup-compatibility/2006">
          <mc:Choice Requires="x14">
            <control shapeId="38987" r:id="rId77" name="Check Box 75">
              <controlPr defaultSize="0" autoFill="0" autoLine="0" autoPict="0">
                <anchor moveWithCells="1">
                  <from>
                    <xdr:col>18</xdr:col>
                    <xdr:colOff>323850</xdr:colOff>
                    <xdr:row>276</xdr:row>
                    <xdr:rowOff>142875</xdr:rowOff>
                  </from>
                  <to>
                    <xdr:col>18</xdr:col>
                    <xdr:colOff>628650</xdr:colOff>
                    <xdr:row>276</xdr:row>
                    <xdr:rowOff>371475</xdr:rowOff>
                  </to>
                </anchor>
              </controlPr>
            </control>
          </mc:Choice>
        </mc:AlternateContent>
        <mc:AlternateContent xmlns:mc="http://schemas.openxmlformats.org/markup-compatibility/2006">
          <mc:Choice Requires="x14">
            <control shapeId="38988" r:id="rId78" name="Check Box 76">
              <controlPr defaultSize="0" autoFill="0" autoLine="0" autoPict="0">
                <anchor moveWithCells="1">
                  <from>
                    <xdr:col>18</xdr:col>
                    <xdr:colOff>323850</xdr:colOff>
                    <xdr:row>279</xdr:row>
                    <xdr:rowOff>333375</xdr:rowOff>
                  </from>
                  <to>
                    <xdr:col>18</xdr:col>
                    <xdr:colOff>628650</xdr:colOff>
                    <xdr:row>279</xdr:row>
                    <xdr:rowOff>561975</xdr:rowOff>
                  </to>
                </anchor>
              </controlPr>
            </control>
          </mc:Choice>
        </mc:AlternateContent>
        <mc:AlternateContent xmlns:mc="http://schemas.openxmlformats.org/markup-compatibility/2006">
          <mc:Choice Requires="x14">
            <control shapeId="38989" r:id="rId79" name="Check Box 77">
              <controlPr defaultSize="0" autoFill="0" autoLine="0" autoPict="0">
                <anchor moveWithCells="1">
                  <from>
                    <xdr:col>18</xdr:col>
                    <xdr:colOff>323850</xdr:colOff>
                    <xdr:row>280</xdr:row>
                    <xdr:rowOff>276225</xdr:rowOff>
                  </from>
                  <to>
                    <xdr:col>18</xdr:col>
                    <xdr:colOff>628650</xdr:colOff>
                    <xdr:row>280</xdr:row>
                    <xdr:rowOff>504825</xdr:rowOff>
                  </to>
                </anchor>
              </controlPr>
            </control>
          </mc:Choice>
        </mc:AlternateContent>
        <mc:AlternateContent xmlns:mc="http://schemas.openxmlformats.org/markup-compatibility/2006">
          <mc:Choice Requires="x14">
            <control shapeId="38990" r:id="rId80" name="Check Box 78">
              <controlPr defaultSize="0" autoFill="0" autoLine="0" autoPict="0">
                <anchor moveWithCells="1">
                  <from>
                    <xdr:col>18</xdr:col>
                    <xdr:colOff>323850</xdr:colOff>
                    <xdr:row>281</xdr:row>
                    <xdr:rowOff>238125</xdr:rowOff>
                  </from>
                  <to>
                    <xdr:col>18</xdr:col>
                    <xdr:colOff>628650</xdr:colOff>
                    <xdr:row>281</xdr:row>
                    <xdr:rowOff>466725</xdr:rowOff>
                  </to>
                </anchor>
              </controlPr>
            </control>
          </mc:Choice>
        </mc:AlternateContent>
        <mc:AlternateContent xmlns:mc="http://schemas.openxmlformats.org/markup-compatibility/2006">
          <mc:Choice Requires="x14">
            <control shapeId="38991" r:id="rId81" name="Check Box 79">
              <controlPr defaultSize="0" autoFill="0" autoLine="0" autoPict="0">
                <anchor moveWithCells="1">
                  <from>
                    <xdr:col>18</xdr:col>
                    <xdr:colOff>323850</xdr:colOff>
                    <xdr:row>282</xdr:row>
                    <xdr:rowOff>219075</xdr:rowOff>
                  </from>
                  <to>
                    <xdr:col>18</xdr:col>
                    <xdr:colOff>628650</xdr:colOff>
                    <xdr:row>282</xdr:row>
                    <xdr:rowOff>447675</xdr:rowOff>
                  </to>
                </anchor>
              </controlPr>
            </control>
          </mc:Choice>
        </mc:AlternateContent>
        <mc:AlternateContent xmlns:mc="http://schemas.openxmlformats.org/markup-compatibility/2006">
          <mc:Choice Requires="x14">
            <control shapeId="38992" r:id="rId82" name="Check Box 80">
              <controlPr defaultSize="0" autoFill="0" autoLine="0" autoPict="0">
                <anchor moveWithCells="1">
                  <from>
                    <xdr:col>18</xdr:col>
                    <xdr:colOff>323850</xdr:colOff>
                    <xdr:row>284</xdr:row>
                    <xdr:rowOff>200025</xdr:rowOff>
                  </from>
                  <to>
                    <xdr:col>18</xdr:col>
                    <xdr:colOff>628650</xdr:colOff>
                    <xdr:row>284</xdr:row>
                    <xdr:rowOff>438150</xdr:rowOff>
                  </to>
                </anchor>
              </controlPr>
            </control>
          </mc:Choice>
        </mc:AlternateContent>
        <mc:AlternateContent xmlns:mc="http://schemas.openxmlformats.org/markup-compatibility/2006">
          <mc:Choice Requires="x14">
            <control shapeId="38993" r:id="rId83" name="Check Box 81">
              <controlPr defaultSize="0" autoFill="0" autoLine="0" autoPict="0">
                <anchor moveWithCells="1">
                  <from>
                    <xdr:col>18</xdr:col>
                    <xdr:colOff>323850</xdr:colOff>
                    <xdr:row>285</xdr:row>
                    <xdr:rowOff>142875</xdr:rowOff>
                  </from>
                  <to>
                    <xdr:col>18</xdr:col>
                    <xdr:colOff>628650</xdr:colOff>
                    <xdr:row>285</xdr:row>
                    <xdr:rowOff>371475</xdr:rowOff>
                  </to>
                </anchor>
              </controlPr>
            </control>
          </mc:Choice>
        </mc:AlternateContent>
        <mc:AlternateContent xmlns:mc="http://schemas.openxmlformats.org/markup-compatibility/2006">
          <mc:Choice Requires="x14">
            <control shapeId="38994" r:id="rId84" name="Check Box 82">
              <controlPr defaultSize="0" autoFill="0" autoLine="0" autoPict="0">
                <anchor moveWithCells="1">
                  <from>
                    <xdr:col>18</xdr:col>
                    <xdr:colOff>323850</xdr:colOff>
                    <xdr:row>286</xdr:row>
                    <xdr:rowOff>142875</xdr:rowOff>
                  </from>
                  <to>
                    <xdr:col>18</xdr:col>
                    <xdr:colOff>628650</xdr:colOff>
                    <xdr:row>286</xdr:row>
                    <xdr:rowOff>371475</xdr:rowOff>
                  </to>
                </anchor>
              </controlPr>
            </control>
          </mc:Choice>
        </mc:AlternateContent>
        <mc:AlternateContent xmlns:mc="http://schemas.openxmlformats.org/markup-compatibility/2006">
          <mc:Choice Requires="x14">
            <control shapeId="38995" r:id="rId85" name="Check Box 83">
              <controlPr defaultSize="0" autoFill="0" autoLine="0" autoPict="0">
                <anchor moveWithCells="1">
                  <from>
                    <xdr:col>18</xdr:col>
                    <xdr:colOff>323850</xdr:colOff>
                    <xdr:row>289</xdr:row>
                    <xdr:rowOff>219075</xdr:rowOff>
                  </from>
                  <to>
                    <xdr:col>18</xdr:col>
                    <xdr:colOff>628650</xdr:colOff>
                    <xdr:row>289</xdr:row>
                    <xdr:rowOff>447675</xdr:rowOff>
                  </to>
                </anchor>
              </controlPr>
            </control>
          </mc:Choice>
        </mc:AlternateContent>
        <mc:AlternateContent xmlns:mc="http://schemas.openxmlformats.org/markup-compatibility/2006">
          <mc:Choice Requires="x14">
            <control shapeId="38996" r:id="rId86" name="Check Box 84">
              <controlPr defaultSize="0" autoFill="0" autoLine="0" autoPict="0">
                <anchor moveWithCells="1">
                  <from>
                    <xdr:col>18</xdr:col>
                    <xdr:colOff>323850</xdr:colOff>
                    <xdr:row>290</xdr:row>
                    <xdr:rowOff>219075</xdr:rowOff>
                  </from>
                  <to>
                    <xdr:col>18</xdr:col>
                    <xdr:colOff>628650</xdr:colOff>
                    <xdr:row>290</xdr:row>
                    <xdr:rowOff>447675</xdr:rowOff>
                  </to>
                </anchor>
              </controlPr>
            </control>
          </mc:Choice>
        </mc:AlternateContent>
        <mc:AlternateContent xmlns:mc="http://schemas.openxmlformats.org/markup-compatibility/2006">
          <mc:Choice Requires="x14">
            <control shapeId="38997" r:id="rId87" name="Check Box 85">
              <controlPr defaultSize="0" autoFill="0" autoLine="0" autoPict="0">
                <anchor moveWithCells="1">
                  <from>
                    <xdr:col>18</xdr:col>
                    <xdr:colOff>323850</xdr:colOff>
                    <xdr:row>132</xdr:row>
                    <xdr:rowOff>133350</xdr:rowOff>
                  </from>
                  <to>
                    <xdr:col>18</xdr:col>
                    <xdr:colOff>628650</xdr:colOff>
                    <xdr:row>132</xdr:row>
                    <xdr:rowOff>361950</xdr:rowOff>
                  </to>
                </anchor>
              </controlPr>
            </control>
          </mc:Choice>
        </mc:AlternateContent>
        <mc:AlternateContent xmlns:mc="http://schemas.openxmlformats.org/markup-compatibility/2006">
          <mc:Choice Requires="x14">
            <control shapeId="38998" r:id="rId88" name="Check Box 86">
              <controlPr defaultSize="0" autoFill="0" autoLine="0" autoPict="0">
                <anchor moveWithCells="1">
                  <from>
                    <xdr:col>18</xdr:col>
                    <xdr:colOff>323850</xdr:colOff>
                    <xdr:row>133</xdr:row>
                    <xdr:rowOff>133350</xdr:rowOff>
                  </from>
                  <to>
                    <xdr:col>18</xdr:col>
                    <xdr:colOff>628650</xdr:colOff>
                    <xdr:row>133</xdr:row>
                    <xdr:rowOff>361950</xdr:rowOff>
                  </to>
                </anchor>
              </controlPr>
            </control>
          </mc:Choice>
        </mc:AlternateContent>
        <mc:AlternateContent xmlns:mc="http://schemas.openxmlformats.org/markup-compatibility/2006">
          <mc:Choice Requires="x14">
            <control shapeId="38999" r:id="rId89" name="Check Box 87">
              <controlPr defaultSize="0" autoFill="0" autoLine="0" autoPict="0">
                <anchor moveWithCells="1">
                  <from>
                    <xdr:col>18</xdr:col>
                    <xdr:colOff>323850</xdr:colOff>
                    <xdr:row>134</xdr:row>
                    <xdr:rowOff>133350</xdr:rowOff>
                  </from>
                  <to>
                    <xdr:col>18</xdr:col>
                    <xdr:colOff>628650</xdr:colOff>
                    <xdr:row>134</xdr:row>
                    <xdr:rowOff>361950</xdr:rowOff>
                  </to>
                </anchor>
              </controlPr>
            </control>
          </mc:Choice>
        </mc:AlternateContent>
        <mc:AlternateContent xmlns:mc="http://schemas.openxmlformats.org/markup-compatibility/2006">
          <mc:Choice Requires="x14">
            <control shapeId="39000" r:id="rId90" name="Check Box 88">
              <controlPr defaultSize="0" autoFill="0" autoLine="0" autoPict="0">
                <anchor moveWithCells="1">
                  <from>
                    <xdr:col>18</xdr:col>
                    <xdr:colOff>323850</xdr:colOff>
                    <xdr:row>135</xdr:row>
                    <xdr:rowOff>133350</xdr:rowOff>
                  </from>
                  <to>
                    <xdr:col>18</xdr:col>
                    <xdr:colOff>628650</xdr:colOff>
                    <xdr:row>135</xdr:row>
                    <xdr:rowOff>361950</xdr:rowOff>
                  </to>
                </anchor>
              </controlPr>
            </control>
          </mc:Choice>
        </mc:AlternateContent>
        <mc:AlternateContent xmlns:mc="http://schemas.openxmlformats.org/markup-compatibility/2006">
          <mc:Choice Requires="x14">
            <control shapeId="39001" r:id="rId91" name="Check Box 89">
              <controlPr defaultSize="0" autoFill="0" autoLine="0" autoPict="0">
                <anchor moveWithCells="1">
                  <from>
                    <xdr:col>18</xdr:col>
                    <xdr:colOff>323850</xdr:colOff>
                    <xdr:row>136</xdr:row>
                    <xdr:rowOff>133350</xdr:rowOff>
                  </from>
                  <to>
                    <xdr:col>18</xdr:col>
                    <xdr:colOff>628650</xdr:colOff>
                    <xdr:row>136</xdr:row>
                    <xdr:rowOff>361950</xdr:rowOff>
                  </to>
                </anchor>
              </controlPr>
            </control>
          </mc:Choice>
        </mc:AlternateContent>
        <mc:AlternateContent xmlns:mc="http://schemas.openxmlformats.org/markup-compatibility/2006">
          <mc:Choice Requires="x14">
            <control shapeId="39002" r:id="rId92" name="Check Box 90">
              <controlPr defaultSize="0" autoFill="0" autoLine="0" autoPict="0">
                <anchor moveWithCells="1">
                  <from>
                    <xdr:col>18</xdr:col>
                    <xdr:colOff>323850</xdr:colOff>
                    <xdr:row>137</xdr:row>
                    <xdr:rowOff>133350</xdr:rowOff>
                  </from>
                  <to>
                    <xdr:col>18</xdr:col>
                    <xdr:colOff>628650</xdr:colOff>
                    <xdr:row>137</xdr:row>
                    <xdr:rowOff>361950</xdr:rowOff>
                  </to>
                </anchor>
              </controlPr>
            </control>
          </mc:Choice>
        </mc:AlternateContent>
        <mc:AlternateContent xmlns:mc="http://schemas.openxmlformats.org/markup-compatibility/2006">
          <mc:Choice Requires="x14">
            <control shapeId="39003" r:id="rId93" name="Check Box 91">
              <controlPr defaultSize="0" autoFill="0" autoLine="0" autoPict="0">
                <anchor moveWithCells="1">
                  <from>
                    <xdr:col>18</xdr:col>
                    <xdr:colOff>323850</xdr:colOff>
                    <xdr:row>138</xdr:row>
                    <xdr:rowOff>133350</xdr:rowOff>
                  </from>
                  <to>
                    <xdr:col>18</xdr:col>
                    <xdr:colOff>628650</xdr:colOff>
                    <xdr:row>138</xdr:row>
                    <xdr:rowOff>361950</xdr:rowOff>
                  </to>
                </anchor>
              </controlPr>
            </control>
          </mc:Choice>
        </mc:AlternateContent>
        <mc:AlternateContent xmlns:mc="http://schemas.openxmlformats.org/markup-compatibility/2006">
          <mc:Choice Requires="x14">
            <control shapeId="39004" r:id="rId94" name="Check Box 92">
              <controlPr defaultSize="0" autoFill="0" autoLine="0" autoPict="0">
                <anchor moveWithCells="1">
                  <from>
                    <xdr:col>18</xdr:col>
                    <xdr:colOff>323850</xdr:colOff>
                    <xdr:row>123</xdr:row>
                    <xdr:rowOff>238125</xdr:rowOff>
                  </from>
                  <to>
                    <xdr:col>18</xdr:col>
                    <xdr:colOff>628650</xdr:colOff>
                    <xdr:row>123</xdr:row>
                    <xdr:rowOff>466725</xdr:rowOff>
                  </to>
                </anchor>
              </controlPr>
            </control>
          </mc:Choice>
        </mc:AlternateContent>
        <mc:AlternateContent xmlns:mc="http://schemas.openxmlformats.org/markup-compatibility/2006">
          <mc:Choice Requires="x14">
            <control shapeId="39005" r:id="rId95" name="Check Box 93">
              <controlPr defaultSize="0" autoFill="0" autoLine="0" autoPict="0">
                <anchor moveWithCells="1">
                  <from>
                    <xdr:col>18</xdr:col>
                    <xdr:colOff>323850</xdr:colOff>
                    <xdr:row>124</xdr:row>
                    <xdr:rowOff>247650</xdr:rowOff>
                  </from>
                  <to>
                    <xdr:col>18</xdr:col>
                    <xdr:colOff>628650</xdr:colOff>
                    <xdr:row>124</xdr:row>
                    <xdr:rowOff>476250</xdr:rowOff>
                  </to>
                </anchor>
              </controlPr>
            </control>
          </mc:Choice>
        </mc:AlternateContent>
        <mc:AlternateContent xmlns:mc="http://schemas.openxmlformats.org/markup-compatibility/2006">
          <mc:Choice Requires="x14">
            <control shapeId="39006" r:id="rId96" name="Check Box 94">
              <controlPr defaultSize="0" autoFill="0" autoLine="0" autoPict="0">
                <anchor moveWithCells="1">
                  <from>
                    <xdr:col>18</xdr:col>
                    <xdr:colOff>323850</xdr:colOff>
                    <xdr:row>125</xdr:row>
                    <xdr:rowOff>190500</xdr:rowOff>
                  </from>
                  <to>
                    <xdr:col>18</xdr:col>
                    <xdr:colOff>628650</xdr:colOff>
                    <xdr:row>125</xdr:row>
                    <xdr:rowOff>419100</xdr:rowOff>
                  </to>
                </anchor>
              </controlPr>
            </control>
          </mc:Choice>
        </mc:AlternateContent>
        <mc:AlternateContent xmlns:mc="http://schemas.openxmlformats.org/markup-compatibility/2006">
          <mc:Choice Requires="x14">
            <control shapeId="39007" r:id="rId97" name="Check Box 95">
              <controlPr defaultSize="0" autoFill="0" autoLine="0" autoPict="0">
                <anchor moveWithCells="1">
                  <from>
                    <xdr:col>18</xdr:col>
                    <xdr:colOff>323850</xdr:colOff>
                    <xdr:row>126</xdr:row>
                    <xdr:rowOff>190500</xdr:rowOff>
                  </from>
                  <to>
                    <xdr:col>18</xdr:col>
                    <xdr:colOff>628650</xdr:colOff>
                    <xdr:row>126</xdr:row>
                    <xdr:rowOff>419100</xdr:rowOff>
                  </to>
                </anchor>
              </controlPr>
            </control>
          </mc:Choice>
        </mc:AlternateContent>
        <mc:AlternateContent xmlns:mc="http://schemas.openxmlformats.org/markup-compatibility/2006">
          <mc:Choice Requires="x14">
            <control shapeId="39008" r:id="rId98" name="Check Box 96">
              <controlPr defaultSize="0" autoFill="0" autoLine="0" autoPict="0">
                <anchor moveWithCells="1">
                  <from>
                    <xdr:col>18</xdr:col>
                    <xdr:colOff>323850</xdr:colOff>
                    <xdr:row>127</xdr:row>
                    <xdr:rowOff>219075</xdr:rowOff>
                  </from>
                  <to>
                    <xdr:col>18</xdr:col>
                    <xdr:colOff>628650</xdr:colOff>
                    <xdr:row>127</xdr:row>
                    <xdr:rowOff>447675</xdr:rowOff>
                  </to>
                </anchor>
              </controlPr>
            </control>
          </mc:Choice>
        </mc:AlternateContent>
        <mc:AlternateContent xmlns:mc="http://schemas.openxmlformats.org/markup-compatibility/2006">
          <mc:Choice Requires="x14">
            <control shapeId="39009" r:id="rId99" name="Check Box 97">
              <controlPr defaultSize="0" autoFill="0" autoLine="0" autoPict="0">
                <anchor moveWithCells="1">
                  <from>
                    <xdr:col>18</xdr:col>
                    <xdr:colOff>323850</xdr:colOff>
                    <xdr:row>128</xdr:row>
                    <xdr:rowOff>228600</xdr:rowOff>
                  </from>
                  <to>
                    <xdr:col>18</xdr:col>
                    <xdr:colOff>628650</xdr:colOff>
                    <xdr:row>128</xdr:row>
                    <xdr:rowOff>457200</xdr:rowOff>
                  </to>
                </anchor>
              </controlPr>
            </control>
          </mc:Choice>
        </mc:AlternateContent>
        <mc:AlternateContent xmlns:mc="http://schemas.openxmlformats.org/markup-compatibility/2006">
          <mc:Choice Requires="x14">
            <control shapeId="39010" r:id="rId100" name="Check Box 98">
              <controlPr defaultSize="0" autoFill="0" autoLine="0" autoPict="0">
                <anchor moveWithCells="1">
                  <from>
                    <xdr:col>18</xdr:col>
                    <xdr:colOff>323850</xdr:colOff>
                    <xdr:row>129</xdr:row>
                    <xdr:rowOff>219075</xdr:rowOff>
                  </from>
                  <to>
                    <xdr:col>18</xdr:col>
                    <xdr:colOff>628650</xdr:colOff>
                    <xdr:row>129</xdr:row>
                    <xdr:rowOff>447675</xdr:rowOff>
                  </to>
                </anchor>
              </controlPr>
            </control>
          </mc:Choice>
        </mc:AlternateContent>
        <mc:AlternateContent xmlns:mc="http://schemas.openxmlformats.org/markup-compatibility/2006">
          <mc:Choice Requires="x14">
            <control shapeId="39011" r:id="rId101" name="Check Box 99">
              <controlPr defaultSize="0" autoFill="0" autoLine="0" autoPict="0">
                <anchor moveWithCells="1">
                  <from>
                    <xdr:col>18</xdr:col>
                    <xdr:colOff>323850</xdr:colOff>
                    <xdr:row>130</xdr:row>
                    <xdr:rowOff>228600</xdr:rowOff>
                  </from>
                  <to>
                    <xdr:col>18</xdr:col>
                    <xdr:colOff>628650</xdr:colOff>
                    <xdr:row>130</xdr:row>
                    <xdr:rowOff>457200</xdr:rowOff>
                  </to>
                </anchor>
              </controlPr>
            </control>
          </mc:Choice>
        </mc:AlternateContent>
        <mc:AlternateContent xmlns:mc="http://schemas.openxmlformats.org/markup-compatibility/2006">
          <mc:Choice Requires="x14">
            <control shapeId="39012" r:id="rId102" name="Check Box 100">
              <controlPr defaultSize="0" autoFill="0" autoLine="0" autoPict="0">
                <anchor moveWithCells="1">
                  <from>
                    <xdr:col>18</xdr:col>
                    <xdr:colOff>323850</xdr:colOff>
                    <xdr:row>35</xdr:row>
                    <xdr:rowOff>219075</xdr:rowOff>
                  </from>
                  <to>
                    <xdr:col>18</xdr:col>
                    <xdr:colOff>628650</xdr:colOff>
                    <xdr:row>35</xdr:row>
                    <xdr:rowOff>447675</xdr:rowOff>
                  </to>
                </anchor>
              </controlPr>
            </control>
          </mc:Choice>
        </mc:AlternateContent>
        <mc:AlternateContent xmlns:mc="http://schemas.openxmlformats.org/markup-compatibility/2006">
          <mc:Choice Requires="x14">
            <control shapeId="39013" r:id="rId103" name="Check Box 101">
              <controlPr defaultSize="0" autoFill="0" autoLine="0" autoPict="0">
                <anchor moveWithCells="1">
                  <from>
                    <xdr:col>18</xdr:col>
                    <xdr:colOff>323850</xdr:colOff>
                    <xdr:row>37</xdr:row>
                    <xdr:rowOff>152400</xdr:rowOff>
                  </from>
                  <to>
                    <xdr:col>18</xdr:col>
                    <xdr:colOff>628650</xdr:colOff>
                    <xdr:row>37</xdr:row>
                    <xdr:rowOff>381000</xdr:rowOff>
                  </to>
                </anchor>
              </controlPr>
            </control>
          </mc:Choice>
        </mc:AlternateContent>
        <mc:AlternateContent xmlns:mc="http://schemas.openxmlformats.org/markup-compatibility/2006">
          <mc:Choice Requires="x14">
            <control shapeId="39014" r:id="rId104" name="Check Box 102">
              <controlPr defaultSize="0" autoFill="0" autoLine="0" autoPict="0">
                <anchor moveWithCells="1">
                  <from>
                    <xdr:col>18</xdr:col>
                    <xdr:colOff>323850</xdr:colOff>
                    <xdr:row>38</xdr:row>
                    <xdr:rowOff>133350</xdr:rowOff>
                  </from>
                  <to>
                    <xdr:col>18</xdr:col>
                    <xdr:colOff>628650</xdr:colOff>
                    <xdr:row>38</xdr:row>
                    <xdr:rowOff>361950</xdr:rowOff>
                  </to>
                </anchor>
              </controlPr>
            </control>
          </mc:Choice>
        </mc:AlternateContent>
        <mc:AlternateContent xmlns:mc="http://schemas.openxmlformats.org/markup-compatibility/2006">
          <mc:Choice Requires="x14">
            <control shapeId="39015" r:id="rId105" name="Check Box 103">
              <controlPr defaultSize="0" autoFill="0" autoLine="0" autoPict="0">
                <anchor moveWithCells="1">
                  <from>
                    <xdr:col>18</xdr:col>
                    <xdr:colOff>323850</xdr:colOff>
                    <xdr:row>39</xdr:row>
                    <xdr:rowOff>133350</xdr:rowOff>
                  </from>
                  <to>
                    <xdr:col>18</xdr:col>
                    <xdr:colOff>628650</xdr:colOff>
                    <xdr:row>39</xdr:row>
                    <xdr:rowOff>361950</xdr:rowOff>
                  </to>
                </anchor>
              </controlPr>
            </control>
          </mc:Choice>
        </mc:AlternateContent>
        <mc:AlternateContent xmlns:mc="http://schemas.openxmlformats.org/markup-compatibility/2006">
          <mc:Choice Requires="x14">
            <control shapeId="39016" r:id="rId106" name="Check Box 104">
              <controlPr defaultSize="0" autoFill="0" autoLine="0" autoPict="0">
                <anchor moveWithCells="1">
                  <from>
                    <xdr:col>18</xdr:col>
                    <xdr:colOff>323850</xdr:colOff>
                    <xdr:row>40</xdr:row>
                    <xdr:rowOff>171450</xdr:rowOff>
                  </from>
                  <to>
                    <xdr:col>18</xdr:col>
                    <xdr:colOff>628650</xdr:colOff>
                    <xdr:row>40</xdr:row>
                    <xdr:rowOff>400050</xdr:rowOff>
                  </to>
                </anchor>
              </controlPr>
            </control>
          </mc:Choice>
        </mc:AlternateContent>
        <mc:AlternateContent xmlns:mc="http://schemas.openxmlformats.org/markup-compatibility/2006">
          <mc:Choice Requires="x14">
            <control shapeId="39017" r:id="rId107" name="Check Box 105">
              <controlPr defaultSize="0" autoFill="0" autoLine="0" autoPict="0">
                <anchor moveWithCells="1">
                  <from>
                    <xdr:col>18</xdr:col>
                    <xdr:colOff>323850</xdr:colOff>
                    <xdr:row>42</xdr:row>
                    <xdr:rowOff>133350</xdr:rowOff>
                  </from>
                  <to>
                    <xdr:col>18</xdr:col>
                    <xdr:colOff>628650</xdr:colOff>
                    <xdr:row>42</xdr:row>
                    <xdr:rowOff>361950</xdr:rowOff>
                  </to>
                </anchor>
              </controlPr>
            </control>
          </mc:Choice>
        </mc:AlternateContent>
        <mc:AlternateContent xmlns:mc="http://schemas.openxmlformats.org/markup-compatibility/2006">
          <mc:Choice Requires="x14">
            <control shapeId="39018" r:id="rId108" name="Check Box 106">
              <controlPr defaultSize="0" autoFill="0" autoLine="0" autoPict="0">
                <anchor moveWithCells="1">
                  <from>
                    <xdr:col>18</xdr:col>
                    <xdr:colOff>323850</xdr:colOff>
                    <xdr:row>43</xdr:row>
                    <xdr:rowOff>133350</xdr:rowOff>
                  </from>
                  <to>
                    <xdr:col>18</xdr:col>
                    <xdr:colOff>628650</xdr:colOff>
                    <xdr:row>43</xdr:row>
                    <xdr:rowOff>361950</xdr:rowOff>
                  </to>
                </anchor>
              </controlPr>
            </control>
          </mc:Choice>
        </mc:AlternateContent>
        <mc:AlternateContent xmlns:mc="http://schemas.openxmlformats.org/markup-compatibility/2006">
          <mc:Choice Requires="x14">
            <control shapeId="39019" r:id="rId109" name="Check Box 107">
              <controlPr defaultSize="0" autoFill="0" autoLine="0" autoPict="0">
                <anchor moveWithCells="1">
                  <from>
                    <xdr:col>18</xdr:col>
                    <xdr:colOff>323850</xdr:colOff>
                    <xdr:row>45</xdr:row>
                    <xdr:rowOff>133350</xdr:rowOff>
                  </from>
                  <to>
                    <xdr:col>18</xdr:col>
                    <xdr:colOff>628650</xdr:colOff>
                    <xdr:row>45</xdr:row>
                    <xdr:rowOff>361950</xdr:rowOff>
                  </to>
                </anchor>
              </controlPr>
            </control>
          </mc:Choice>
        </mc:AlternateContent>
        <mc:AlternateContent xmlns:mc="http://schemas.openxmlformats.org/markup-compatibility/2006">
          <mc:Choice Requires="x14">
            <control shapeId="39020" r:id="rId110" name="Check Box 108">
              <controlPr defaultSize="0" autoFill="0" autoLine="0" autoPict="0">
                <anchor moveWithCells="1">
                  <from>
                    <xdr:col>18</xdr:col>
                    <xdr:colOff>323850</xdr:colOff>
                    <xdr:row>46</xdr:row>
                    <xdr:rowOff>133350</xdr:rowOff>
                  </from>
                  <to>
                    <xdr:col>18</xdr:col>
                    <xdr:colOff>628650</xdr:colOff>
                    <xdr:row>46</xdr:row>
                    <xdr:rowOff>361950</xdr:rowOff>
                  </to>
                </anchor>
              </controlPr>
            </control>
          </mc:Choice>
        </mc:AlternateContent>
        <mc:AlternateContent xmlns:mc="http://schemas.openxmlformats.org/markup-compatibility/2006">
          <mc:Choice Requires="x14">
            <control shapeId="39021" r:id="rId111" name="Check Box 109">
              <controlPr defaultSize="0" autoFill="0" autoLine="0" autoPict="0">
                <anchor moveWithCells="1">
                  <from>
                    <xdr:col>18</xdr:col>
                    <xdr:colOff>323850</xdr:colOff>
                    <xdr:row>47</xdr:row>
                    <xdr:rowOff>152400</xdr:rowOff>
                  </from>
                  <to>
                    <xdr:col>18</xdr:col>
                    <xdr:colOff>628650</xdr:colOff>
                    <xdr:row>47</xdr:row>
                    <xdr:rowOff>381000</xdr:rowOff>
                  </to>
                </anchor>
              </controlPr>
            </control>
          </mc:Choice>
        </mc:AlternateContent>
        <mc:AlternateContent xmlns:mc="http://schemas.openxmlformats.org/markup-compatibility/2006">
          <mc:Choice Requires="x14">
            <control shapeId="39022" r:id="rId112" name="Check Box 110">
              <controlPr defaultSize="0" autoFill="0" autoLine="0" autoPict="0">
                <anchor moveWithCells="1">
                  <from>
                    <xdr:col>18</xdr:col>
                    <xdr:colOff>323850</xdr:colOff>
                    <xdr:row>50</xdr:row>
                    <xdr:rowOff>133350</xdr:rowOff>
                  </from>
                  <to>
                    <xdr:col>18</xdr:col>
                    <xdr:colOff>628650</xdr:colOff>
                    <xdr:row>50</xdr:row>
                    <xdr:rowOff>361950</xdr:rowOff>
                  </to>
                </anchor>
              </controlPr>
            </control>
          </mc:Choice>
        </mc:AlternateContent>
        <mc:AlternateContent xmlns:mc="http://schemas.openxmlformats.org/markup-compatibility/2006">
          <mc:Choice Requires="x14">
            <control shapeId="39023" r:id="rId113" name="Check Box 111">
              <controlPr defaultSize="0" autoFill="0" autoLine="0" autoPict="0">
                <anchor moveWithCells="1">
                  <from>
                    <xdr:col>18</xdr:col>
                    <xdr:colOff>323850</xdr:colOff>
                    <xdr:row>51</xdr:row>
                    <xdr:rowOff>133350</xdr:rowOff>
                  </from>
                  <to>
                    <xdr:col>18</xdr:col>
                    <xdr:colOff>628650</xdr:colOff>
                    <xdr:row>51</xdr:row>
                    <xdr:rowOff>361950</xdr:rowOff>
                  </to>
                </anchor>
              </controlPr>
            </control>
          </mc:Choice>
        </mc:AlternateContent>
        <mc:AlternateContent xmlns:mc="http://schemas.openxmlformats.org/markup-compatibility/2006">
          <mc:Choice Requires="x14">
            <control shapeId="39024" r:id="rId114" name="Check Box 112">
              <controlPr defaultSize="0" autoFill="0" autoLine="0" autoPict="0">
                <anchor moveWithCells="1">
                  <from>
                    <xdr:col>18</xdr:col>
                    <xdr:colOff>323850</xdr:colOff>
                    <xdr:row>52</xdr:row>
                    <xdr:rowOff>133350</xdr:rowOff>
                  </from>
                  <to>
                    <xdr:col>18</xdr:col>
                    <xdr:colOff>628650</xdr:colOff>
                    <xdr:row>52</xdr:row>
                    <xdr:rowOff>361950</xdr:rowOff>
                  </to>
                </anchor>
              </controlPr>
            </control>
          </mc:Choice>
        </mc:AlternateContent>
        <mc:AlternateContent xmlns:mc="http://schemas.openxmlformats.org/markup-compatibility/2006">
          <mc:Choice Requires="x14">
            <control shapeId="39025" r:id="rId115" name="Check Box 113">
              <controlPr defaultSize="0" autoFill="0" autoLine="0" autoPict="0">
                <anchor moveWithCells="1">
                  <from>
                    <xdr:col>18</xdr:col>
                    <xdr:colOff>323850</xdr:colOff>
                    <xdr:row>59</xdr:row>
                    <xdr:rowOff>247650</xdr:rowOff>
                  </from>
                  <to>
                    <xdr:col>18</xdr:col>
                    <xdr:colOff>628650</xdr:colOff>
                    <xdr:row>59</xdr:row>
                    <xdr:rowOff>476250</xdr:rowOff>
                  </to>
                </anchor>
              </controlPr>
            </control>
          </mc:Choice>
        </mc:AlternateContent>
        <mc:AlternateContent xmlns:mc="http://schemas.openxmlformats.org/markup-compatibility/2006">
          <mc:Choice Requires="x14">
            <control shapeId="39026" r:id="rId116" name="Check Box 114">
              <controlPr defaultSize="0" autoFill="0" autoLine="0" autoPict="0">
                <anchor moveWithCells="1">
                  <from>
                    <xdr:col>18</xdr:col>
                    <xdr:colOff>323850</xdr:colOff>
                    <xdr:row>61</xdr:row>
                    <xdr:rowOff>133350</xdr:rowOff>
                  </from>
                  <to>
                    <xdr:col>18</xdr:col>
                    <xdr:colOff>628650</xdr:colOff>
                    <xdr:row>61</xdr:row>
                    <xdr:rowOff>361950</xdr:rowOff>
                  </to>
                </anchor>
              </controlPr>
            </control>
          </mc:Choice>
        </mc:AlternateContent>
        <mc:AlternateContent xmlns:mc="http://schemas.openxmlformats.org/markup-compatibility/2006">
          <mc:Choice Requires="x14">
            <control shapeId="39027" r:id="rId117" name="Check Box 115">
              <controlPr defaultSize="0" autoFill="0" autoLine="0" autoPict="0">
                <anchor moveWithCells="1">
                  <from>
                    <xdr:col>18</xdr:col>
                    <xdr:colOff>323850</xdr:colOff>
                    <xdr:row>62</xdr:row>
                    <xdr:rowOff>133350</xdr:rowOff>
                  </from>
                  <to>
                    <xdr:col>18</xdr:col>
                    <xdr:colOff>628650</xdr:colOff>
                    <xdr:row>62</xdr:row>
                    <xdr:rowOff>361950</xdr:rowOff>
                  </to>
                </anchor>
              </controlPr>
            </control>
          </mc:Choice>
        </mc:AlternateContent>
        <mc:AlternateContent xmlns:mc="http://schemas.openxmlformats.org/markup-compatibility/2006">
          <mc:Choice Requires="x14">
            <control shapeId="39028" r:id="rId118" name="Check Box 116">
              <controlPr defaultSize="0" autoFill="0" autoLine="0" autoPict="0">
                <anchor moveWithCells="1">
                  <from>
                    <xdr:col>18</xdr:col>
                    <xdr:colOff>323850</xdr:colOff>
                    <xdr:row>63</xdr:row>
                    <xdr:rowOff>133350</xdr:rowOff>
                  </from>
                  <to>
                    <xdr:col>18</xdr:col>
                    <xdr:colOff>628650</xdr:colOff>
                    <xdr:row>63</xdr:row>
                    <xdr:rowOff>361950</xdr:rowOff>
                  </to>
                </anchor>
              </controlPr>
            </control>
          </mc:Choice>
        </mc:AlternateContent>
        <mc:AlternateContent xmlns:mc="http://schemas.openxmlformats.org/markup-compatibility/2006">
          <mc:Choice Requires="x14">
            <control shapeId="39029" r:id="rId119" name="Check Box 117">
              <controlPr defaultSize="0" autoFill="0" autoLine="0" autoPict="0">
                <anchor moveWithCells="1">
                  <from>
                    <xdr:col>18</xdr:col>
                    <xdr:colOff>323850</xdr:colOff>
                    <xdr:row>64</xdr:row>
                    <xdr:rowOff>133350</xdr:rowOff>
                  </from>
                  <to>
                    <xdr:col>18</xdr:col>
                    <xdr:colOff>628650</xdr:colOff>
                    <xdr:row>64</xdr:row>
                    <xdr:rowOff>361950</xdr:rowOff>
                  </to>
                </anchor>
              </controlPr>
            </control>
          </mc:Choice>
        </mc:AlternateContent>
        <mc:AlternateContent xmlns:mc="http://schemas.openxmlformats.org/markup-compatibility/2006">
          <mc:Choice Requires="x14">
            <control shapeId="39030" r:id="rId120" name="Check Box 118">
              <controlPr defaultSize="0" autoFill="0" autoLine="0" autoPict="0">
                <anchor moveWithCells="1">
                  <from>
                    <xdr:col>18</xdr:col>
                    <xdr:colOff>323850</xdr:colOff>
                    <xdr:row>65</xdr:row>
                    <xdr:rowOff>133350</xdr:rowOff>
                  </from>
                  <to>
                    <xdr:col>18</xdr:col>
                    <xdr:colOff>628650</xdr:colOff>
                    <xdr:row>65</xdr:row>
                    <xdr:rowOff>361950</xdr:rowOff>
                  </to>
                </anchor>
              </controlPr>
            </control>
          </mc:Choice>
        </mc:AlternateContent>
        <mc:AlternateContent xmlns:mc="http://schemas.openxmlformats.org/markup-compatibility/2006">
          <mc:Choice Requires="x14">
            <control shapeId="39031" r:id="rId121" name="Check Box 119">
              <controlPr defaultSize="0" autoFill="0" autoLine="0" autoPict="0">
                <anchor moveWithCells="1">
                  <from>
                    <xdr:col>18</xdr:col>
                    <xdr:colOff>323850</xdr:colOff>
                    <xdr:row>66</xdr:row>
                    <xdr:rowOff>133350</xdr:rowOff>
                  </from>
                  <to>
                    <xdr:col>18</xdr:col>
                    <xdr:colOff>628650</xdr:colOff>
                    <xdr:row>66</xdr:row>
                    <xdr:rowOff>361950</xdr:rowOff>
                  </to>
                </anchor>
              </controlPr>
            </control>
          </mc:Choice>
        </mc:AlternateContent>
        <mc:AlternateContent xmlns:mc="http://schemas.openxmlformats.org/markup-compatibility/2006">
          <mc:Choice Requires="x14">
            <control shapeId="39032" r:id="rId122" name="Check Box 120">
              <controlPr defaultSize="0" autoFill="0" autoLine="0" autoPict="0">
                <anchor moveWithCells="1">
                  <from>
                    <xdr:col>18</xdr:col>
                    <xdr:colOff>323850</xdr:colOff>
                    <xdr:row>68</xdr:row>
                    <xdr:rowOff>133350</xdr:rowOff>
                  </from>
                  <to>
                    <xdr:col>18</xdr:col>
                    <xdr:colOff>628650</xdr:colOff>
                    <xdr:row>68</xdr:row>
                    <xdr:rowOff>361950</xdr:rowOff>
                  </to>
                </anchor>
              </controlPr>
            </control>
          </mc:Choice>
        </mc:AlternateContent>
        <mc:AlternateContent xmlns:mc="http://schemas.openxmlformats.org/markup-compatibility/2006">
          <mc:Choice Requires="x14">
            <control shapeId="39033" r:id="rId123" name="Check Box 121">
              <controlPr defaultSize="0" autoFill="0" autoLine="0" autoPict="0">
                <anchor moveWithCells="1">
                  <from>
                    <xdr:col>18</xdr:col>
                    <xdr:colOff>323850</xdr:colOff>
                    <xdr:row>69</xdr:row>
                    <xdr:rowOff>133350</xdr:rowOff>
                  </from>
                  <to>
                    <xdr:col>18</xdr:col>
                    <xdr:colOff>628650</xdr:colOff>
                    <xdr:row>69</xdr:row>
                    <xdr:rowOff>361950</xdr:rowOff>
                  </to>
                </anchor>
              </controlPr>
            </control>
          </mc:Choice>
        </mc:AlternateContent>
        <mc:AlternateContent xmlns:mc="http://schemas.openxmlformats.org/markup-compatibility/2006">
          <mc:Choice Requires="x14">
            <control shapeId="39034" r:id="rId124" name="Check Box 122">
              <controlPr defaultSize="0" autoFill="0" autoLine="0" autoPict="0">
                <anchor moveWithCells="1">
                  <from>
                    <xdr:col>18</xdr:col>
                    <xdr:colOff>323850</xdr:colOff>
                    <xdr:row>70</xdr:row>
                    <xdr:rowOff>133350</xdr:rowOff>
                  </from>
                  <to>
                    <xdr:col>18</xdr:col>
                    <xdr:colOff>628650</xdr:colOff>
                    <xdr:row>70</xdr:row>
                    <xdr:rowOff>361950</xdr:rowOff>
                  </to>
                </anchor>
              </controlPr>
            </control>
          </mc:Choice>
        </mc:AlternateContent>
        <mc:AlternateContent xmlns:mc="http://schemas.openxmlformats.org/markup-compatibility/2006">
          <mc:Choice Requires="x14">
            <control shapeId="39035" r:id="rId125" name="Check Box 123">
              <controlPr defaultSize="0" autoFill="0" autoLine="0" autoPict="0">
                <anchor moveWithCells="1">
                  <from>
                    <xdr:col>18</xdr:col>
                    <xdr:colOff>323850</xdr:colOff>
                    <xdr:row>71</xdr:row>
                    <xdr:rowOff>133350</xdr:rowOff>
                  </from>
                  <to>
                    <xdr:col>18</xdr:col>
                    <xdr:colOff>628650</xdr:colOff>
                    <xdr:row>71</xdr:row>
                    <xdr:rowOff>361950</xdr:rowOff>
                  </to>
                </anchor>
              </controlPr>
            </control>
          </mc:Choice>
        </mc:AlternateContent>
        <mc:AlternateContent xmlns:mc="http://schemas.openxmlformats.org/markup-compatibility/2006">
          <mc:Choice Requires="x14">
            <control shapeId="39036" r:id="rId126" name="Check Box 124">
              <controlPr defaultSize="0" autoFill="0" autoLine="0" autoPict="0">
                <anchor moveWithCells="1">
                  <from>
                    <xdr:col>18</xdr:col>
                    <xdr:colOff>323850</xdr:colOff>
                    <xdr:row>73</xdr:row>
                    <xdr:rowOff>133350</xdr:rowOff>
                  </from>
                  <to>
                    <xdr:col>18</xdr:col>
                    <xdr:colOff>628650</xdr:colOff>
                    <xdr:row>73</xdr:row>
                    <xdr:rowOff>361950</xdr:rowOff>
                  </to>
                </anchor>
              </controlPr>
            </control>
          </mc:Choice>
        </mc:AlternateContent>
        <mc:AlternateContent xmlns:mc="http://schemas.openxmlformats.org/markup-compatibility/2006">
          <mc:Choice Requires="x14">
            <control shapeId="39037" r:id="rId127" name="Check Box 125">
              <controlPr defaultSize="0" autoFill="0" autoLine="0" autoPict="0">
                <anchor moveWithCells="1">
                  <from>
                    <xdr:col>18</xdr:col>
                    <xdr:colOff>323850</xdr:colOff>
                    <xdr:row>74</xdr:row>
                    <xdr:rowOff>133350</xdr:rowOff>
                  </from>
                  <to>
                    <xdr:col>18</xdr:col>
                    <xdr:colOff>628650</xdr:colOff>
                    <xdr:row>74</xdr:row>
                    <xdr:rowOff>361950</xdr:rowOff>
                  </to>
                </anchor>
              </controlPr>
            </control>
          </mc:Choice>
        </mc:AlternateContent>
        <mc:AlternateContent xmlns:mc="http://schemas.openxmlformats.org/markup-compatibility/2006">
          <mc:Choice Requires="x14">
            <control shapeId="39038" r:id="rId128" name="Check Box 126">
              <controlPr defaultSize="0" autoFill="0" autoLine="0" autoPict="0">
                <anchor moveWithCells="1">
                  <from>
                    <xdr:col>18</xdr:col>
                    <xdr:colOff>323850</xdr:colOff>
                    <xdr:row>75</xdr:row>
                    <xdr:rowOff>133350</xdr:rowOff>
                  </from>
                  <to>
                    <xdr:col>18</xdr:col>
                    <xdr:colOff>628650</xdr:colOff>
                    <xdr:row>75</xdr:row>
                    <xdr:rowOff>361950</xdr:rowOff>
                  </to>
                </anchor>
              </controlPr>
            </control>
          </mc:Choice>
        </mc:AlternateContent>
        <mc:AlternateContent xmlns:mc="http://schemas.openxmlformats.org/markup-compatibility/2006">
          <mc:Choice Requires="x14">
            <control shapeId="39039" r:id="rId129" name="Check Box 127">
              <controlPr defaultSize="0" autoFill="0" autoLine="0" autoPict="0">
                <anchor moveWithCells="1">
                  <from>
                    <xdr:col>18</xdr:col>
                    <xdr:colOff>323850</xdr:colOff>
                    <xdr:row>76</xdr:row>
                    <xdr:rowOff>133350</xdr:rowOff>
                  </from>
                  <to>
                    <xdr:col>18</xdr:col>
                    <xdr:colOff>628650</xdr:colOff>
                    <xdr:row>76</xdr:row>
                    <xdr:rowOff>361950</xdr:rowOff>
                  </to>
                </anchor>
              </controlPr>
            </control>
          </mc:Choice>
        </mc:AlternateContent>
        <mc:AlternateContent xmlns:mc="http://schemas.openxmlformats.org/markup-compatibility/2006">
          <mc:Choice Requires="x14">
            <control shapeId="39040" r:id="rId130" name="Check Box 128">
              <controlPr defaultSize="0" autoFill="0" autoLine="0" autoPict="0">
                <anchor moveWithCells="1">
                  <from>
                    <xdr:col>18</xdr:col>
                    <xdr:colOff>323850</xdr:colOff>
                    <xdr:row>77</xdr:row>
                    <xdr:rowOff>133350</xdr:rowOff>
                  </from>
                  <to>
                    <xdr:col>18</xdr:col>
                    <xdr:colOff>628650</xdr:colOff>
                    <xdr:row>77</xdr:row>
                    <xdr:rowOff>361950</xdr:rowOff>
                  </to>
                </anchor>
              </controlPr>
            </control>
          </mc:Choice>
        </mc:AlternateContent>
        <mc:AlternateContent xmlns:mc="http://schemas.openxmlformats.org/markup-compatibility/2006">
          <mc:Choice Requires="x14">
            <control shapeId="39041" r:id="rId131" name="Check Box 129">
              <controlPr defaultSize="0" autoFill="0" autoLine="0" autoPict="0">
                <anchor moveWithCells="1">
                  <from>
                    <xdr:col>18</xdr:col>
                    <xdr:colOff>323850</xdr:colOff>
                    <xdr:row>78</xdr:row>
                    <xdr:rowOff>133350</xdr:rowOff>
                  </from>
                  <to>
                    <xdr:col>18</xdr:col>
                    <xdr:colOff>628650</xdr:colOff>
                    <xdr:row>78</xdr:row>
                    <xdr:rowOff>361950</xdr:rowOff>
                  </to>
                </anchor>
              </controlPr>
            </control>
          </mc:Choice>
        </mc:AlternateContent>
        <mc:AlternateContent xmlns:mc="http://schemas.openxmlformats.org/markup-compatibility/2006">
          <mc:Choice Requires="x14">
            <control shapeId="39042" r:id="rId132" name="Check Box 130">
              <controlPr defaultSize="0" autoFill="0" autoLine="0" autoPict="0">
                <anchor moveWithCells="1">
                  <from>
                    <xdr:col>18</xdr:col>
                    <xdr:colOff>323850</xdr:colOff>
                    <xdr:row>79</xdr:row>
                    <xdr:rowOff>133350</xdr:rowOff>
                  </from>
                  <to>
                    <xdr:col>18</xdr:col>
                    <xdr:colOff>628650</xdr:colOff>
                    <xdr:row>79</xdr:row>
                    <xdr:rowOff>361950</xdr:rowOff>
                  </to>
                </anchor>
              </controlPr>
            </control>
          </mc:Choice>
        </mc:AlternateContent>
        <mc:AlternateContent xmlns:mc="http://schemas.openxmlformats.org/markup-compatibility/2006">
          <mc:Choice Requires="x14">
            <control shapeId="39043" r:id="rId133" name="Check Box 131">
              <controlPr defaultSize="0" autoFill="0" autoLine="0" autoPict="0">
                <anchor moveWithCells="1">
                  <from>
                    <xdr:col>18</xdr:col>
                    <xdr:colOff>323850</xdr:colOff>
                    <xdr:row>80</xdr:row>
                    <xdr:rowOff>133350</xdr:rowOff>
                  </from>
                  <to>
                    <xdr:col>18</xdr:col>
                    <xdr:colOff>628650</xdr:colOff>
                    <xdr:row>80</xdr:row>
                    <xdr:rowOff>361950</xdr:rowOff>
                  </to>
                </anchor>
              </controlPr>
            </control>
          </mc:Choice>
        </mc:AlternateContent>
        <mc:AlternateContent xmlns:mc="http://schemas.openxmlformats.org/markup-compatibility/2006">
          <mc:Choice Requires="x14">
            <control shapeId="39044" r:id="rId134" name="Check Box 132">
              <controlPr defaultSize="0" autoFill="0" autoLine="0" autoPict="0">
                <anchor moveWithCells="1">
                  <from>
                    <xdr:col>18</xdr:col>
                    <xdr:colOff>323850</xdr:colOff>
                    <xdr:row>81</xdr:row>
                    <xdr:rowOff>133350</xdr:rowOff>
                  </from>
                  <to>
                    <xdr:col>18</xdr:col>
                    <xdr:colOff>628650</xdr:colOff>
                    <xdr:row>81</xdr:row>
                    <xdr:rowOff>361950</xdr:rowOff>
                  </to>
                </anchor>
              </controlPr>
            </control>
          </mc:Choice>
        </mc:AlternateContent>
        <mc:AlternateContent xmlns:mc="http://schemas.openxmlformats.org/markup-compatibility/2006">
          <mc:Choice Requires="x14">
            <control shapeId="39045" r:id="rId135" name="Check Box 133">
              <controlPr defaultSize="0" autoFill="0" autoLine="0" autoPict="0">
                <anchor moveWithCells="1">
                  <from>
                    <xdr:col>18</xdr:col>
                    <xdr:colOff>323850</xdr:colOff>
                    <xdr:row>82</xdr:row>
                    <xdr:rowOff>133350</xdr:rowOff>
                  </from>
                  <to>
                    <xdr:col>18</xdr:col>
                    <xdr:colOff>628650</xdr:colOff>
                    <xdr:row>82</xdr:row>
                    <xdr:rowOff>361950</xdr:rowOff>
                  </to>
                </anchor>
              </controlPr>
            </control>
          </mc:Choice>
        </mc:AlternateContent>
        <mc:AlternateContent xmlns:mc="http://schemas.openxmlformats.org/markup-compatibility/2006">
          <mc:Choice Requires="x14">
            <control shapeId="39046" r:id="rId136" name="Check Box 134">
              <controlPr defaultSize="0" autoFill="0" autoLine="0" autoPict="0">
                <anchor moveWithCells="1">
                  <from>
                    <xdr:col>18</xdr:col>
                    <xdr:colOff>323850</xdr:colOff>
                    <xdr:row>89</xdr:row>
                    <xdr:rowOff>133350</xdr:rowOff>
                  </from>
                  <to>
                    <xdr:col>18</xdr:col>
                    <xdr:colOff>628650</xdr:colOff>
                    <xdr:row>89</xdr:row>
                    <xdr:rowOff>361950</xdr:rowOff>
                  </to>
                </anchor>
              </controlPr>
            </control>
          </mc:Choice>
        </mc:AlternateContent>
        <mc:AlternateContent xmlns:mc="http://schemas.openxmlformats.org/markup-compatibility/2006">
          <mc:Choice Requires="x14">
            <control shapeId="39047" r:id="rId137" name="Check Box 135">
              <controlPr defaultSize="0" autoFill="0" autoLine="0" autoPict="0">
                <anchor moveWithCells="1">
                  <from>
                    <xdr:col>18</xdr:col>
                    <xdr:colOff>323850</xdr:colOff>
                    <xdr:row>91</xdr:row>
                    <xdr:rowOff>133350</xdr:rowOff>
                  </from>
                  <to>
                    <xdr:col>18</xdr:col>
                    <xdr:colOff>628650</xdr:colOff>
                    <xdr:row>91</xdr:row>
                    <xdr:rowOff>361950</xdr:rowOff>
                  </to>
                </anchor>
              </controlPr>
            </control>
          </mc:Choice>
        </mc:AlternateContent>
        <mc:AlternateContent xmlns:mc="http://schemas.openxmlformats.org/markup-compatibility/2006">
          <mc:Choice Requires="x14">
            <control shapeId="39048" r:id="rId138" name="Check Box 136">
              <controlPr defaultSize="0" autoFill="0" autoLine="0" autoPict="0">
                <anchor moveWithCells="1">
                  <from>
                    <xdr:col>18</xdr:col>
                    <xdr:colOff>323850</xdr:colOff>
                    <xdr:row>92</xdr:row>
                    <xdr:rowOff>133350</xdr:rowOff>
                  </from>
                  <to>
                    <xdr:col>18</xdr:col>
                    <xdr:colOff>628650</xdr:colOff>
                    <xdr:row>92</xdr:row>
                    <xdr:rowOff>361950</xdr:rowOff>
                  </to>
                </anchor>
              </controlPr>
            </control>
          </mc:Choice>
        </mc:AlternateContent>
        <mc:AlternateContent xmlns:mc="http://schemas.openxmlformats.org/markup-compatibility/2006">
          <mc:Choice Requires="x14">
            <control shapeId="39049" r:id="rId139" name="Check Box 137">
              <controlPr defaultSize="0" autoFill="0" autoLine="0" autoPict="0">
                <anchor moveWithCells="1">
                  <from>
                    <xdr:col>18</xdr:col>
                    <xdr:colOff>323850</xdr:colOff>
                    <xdr:row>93</xdr:row>
                    <xdr:rowOff>133350</xdr:rowOff>
                  </from>
                  <to>
                    <xdr:col>18</xdr:col>
                    <xdr:colOff>628650</xdr:colOff>
                    <xdr:row>93</xdr:row>
                    <xdr:rowOff>361950</xdr:rowOff>
                  </to>
                </anchor>
              </controlPr>
            </control>
          </mc:Choice>
        </mc:AlternateContent>
        <mc:AlternateContent xmlns:mc="http://schemas.openxmlformats.org/markup-compatibility/2006">
          <mc:Choice Requires="x14">
            <control shapeId="39050" r:id="rId140" name="Check Box 138">
              <controlPr defaultSize="0" autoFill="0" autoLine="0" autoPict="0">
                <anchor moveWithCells="1">
                  <from>
                    <xdr:col>18</xdr:col>
                    <xdr:colOff>323850</xdr:colOff>
                    <xdr:row>94</xdr:row>
                    <xdr:rowOff>133350</xdr:rowOff>
                  </from>
                  <to>
                    <xdr:col>18</xdr:col>
                    <xdr:colOff>628650</xdr:colOff>
                    <xdr:row>94</xdr:row>
                    <xdr:rowOff>361950</xdr:rowOff>
                  </to>
                </anchor>
              </controlPr>
            </control>
          </mc:Choice>
        </mc:AlternateContent>
        <mc:AlternateContent xmlns:mc="http://schemas.openxmlformats.org/markup-compatibility/2006">
          <mc:Choice Requires="x14">
            <control shapeId="39051" r:id="rId141" name="Check Box 139">
              <controlPr defaultSize="0" autoFill="0" autoLine="0" autoPict="0">
                <anchor moveWithCells="1">
                  <from>
                    <xdr:col>18</xdr:col>
                    <xdr:colOff>323850</xdr:colOff>
                    <xdr:row>95</xdr:row>
                    <xdr:rowOff>133350</xdr:rowOff>
                  </from>
                  <to>
                    <xdr:col>18</xdr:col>
                    <xdr:colOff>628650</xdr:colOff>
                    <xdr:row>95</xdr:row>
                    <xdr:rowOff>361950</xdr:rowOff>
                  </to>
                </anchor>
              </controlPr>
            </control>
          </mc:Choice>
        </mc:AlternateContent>
        <mc:AlternateContent xmlns:mc="http://schemas.openxmlformats.org/markup-compatibility/2006">
          <mc:Choice Requires="x14">
            <control shapeId="39052" r:id="rId142" name="Check Box 140">
              <controlPr defaultSize="0" autoFill="0" autoLine="0" autoPict="0">
                <anchor moveWithCells="1">
                  <from>
                    <xdr:col>18</xdr:col>
                    <xdr:colOff>323850</xdr:colOff>
                    <xdr:row>96</xdr:row>
                    <xdr:rowOff>133350</xdr:rowOff>
                  </from>
                  <to>
                    <xdr:col>18</xdr:col>
                    <xdr:colOff>628650</xdr:colOff>
                    <xdr:row>96</xdr:row>
                    <xdr:rowOff>361950</xdr:rowOff>
                  </to>
                </anchor>
              </controlPr>
            </control>
          </mc:Choice>
        </mc:AlternateContent>
        <mc:AlternateContent xmlns:mc="http://schemas.openxmlformats.org/markup-compatibility/2006">
          <mc:Choice Requires="x14">
            <control shapeId="39053" r:id="rId143" name="Check Box 141">
              <controlPr defaultSize="0" autoFill="0" autoLine="0" autoPict="0">
                <anchor moveWithCells="1">
                  <from>
                    <xdr:col>18</xdr:col>
                    <xdr:colOff>323850</xdr:colOff>
                    <xdr:row>98</xdr:row>
                    <xdr:rowOff>133350</xdr:rowOff>
                  </from>
                  <to>
                    <xdr:col>18</xdr:col>
                    <xdr:colOff>628650</xdr:colOff>
                    <xdr:row>98</xdr:row>
                    <xdr:rowOff>361950</xdr:rowOff>
                  </to>
                </anchor>
              </controlPr>
            </control>
          </mc:Choice>
        </mc:AlternateContent>
        <mc:AlternateContent xmlns:mc="http://schemas.openxmlformats.org/markup-compatibility/2006">
          <mc:Choice Requires="x14">
            <control shapeId="39054" r:id="rId144" name="Check Box 142">
              <controlPr defaultSize="0" autoFill="0" autoLine="0" autoPict="0">
                <anchor moveWithCells="1">
                  <from>
                    <xdr:col>18</xdr:col>
                    <xdr:colOff>323850</xdr:colOff>
                    <xdr:row>99</xdr:row>
                    <xdr:rowOff>123825</xdr:rowOff>
                  </from>
                  <to>
                    <xdr:col>18</xdr:col>
                    <xdr:colOff>628650</xdr:colOff>
                    <xdr:row>99</xdr:row>
                    <xdr:rowOff>352425</xdr:rowOff>
                  </to>
                </anchor>
              </controlPr>
            </control>
          </mc:Choice>
        </mc:AlternateContent>
        <mc:AlternateContent xmlns:mc="http://schemas.openxmlformats.org/markup-compatibility/2006">
          <mc:Choice Requires="x14">
            <control shapeId="39055" r:id="rId145" name="Check Box 143">
              <controlPr defaultSize="0" autoFill="0" autoLine="0" autoPict="0">
                <anchor moveWithCells="1">
                  <from>
                    <xdr:col>18</xdr:col>
                    <xdr:colOff>323850</xdr:colOff>
                    <xdr:row>100</xdr:row>
                    <xdr:rowOff>133350</xdr:rowOff>
                  </from>
                  <to>
                    <xdr:col>18</xdr:col>
                    <xdr:colOff>628650</xdr:colOff>
                    <xdr:row>100</xdr:row>
                    <xdr:rowOff>361950</xdr:rowOff>
                  </to>
                </anchor>
              </controlPr>
            </control>
          </mc:Choice>
        </mc:AlternateContent>
        <mc:AlternateContent xmlns:mc="http://schemas.openxmlformats.org/markup-compatibility/2006">
          <mc:Choice Requires="x14">
            <control shapeId="39056" r:id="rId146" name="Check Box 144">
              <controlPr defaultSize="0" autoFill="0" autoLine="0" autoPict="0">
                <anchor moveWithCells="1">
                  <from>
                    <xdr:col>18</xdr:col>
                    <xdr:colOff>323850</xdr:colOff>
                    <xdr:row>101</xdr:row>
                    <xdr:rowOff>133350</xdr:rowOff>
                  </from>
                  <to>
                    <xdr:col>18</xdr:col>
                    <xdr:colOff>628650</xdr:colOff>
                    <xdr:row>101</xdr:row>
                    <xdr:rowOff>361950</xdr:rowOff>
                  </to>
                </anchor>
              </controlPr>
            </control>
          </mc:Choice>
        </mc:AlternateContent>
        <mc:AlternateContent xmlns:mc="http://schemas.openxmlformats.org/markup-compatibility/2006">
          <mc:Choice Requires="x14">
            <control shapeId="39057" r:id="rId147" name="Check Box 145">
              <controlPr defaultSize="0" autoFill="0" autoLine="0" autoPict="0">
                <anchor moveWithCells="1">
                  <from>
                    <xdr:col>18</xdr:col>
                    <xdr:colOff>323850</xdr:colOff>
                    <xdr:row>102</xdr:row>
                    <xdr:rowOff>133350</xdr:rowOff>
                  </from>
                  <to>
                    <xdr:col>18</xdr:col>
                    <xdr:colOff>628650</xdr:colOff>
                    <xdr:row>102</xdr:row>
                    <xdr:rowOff>361950</xdr:rowOff>
                  </to>
                </anchor>
              </controlPr>
            </control>
          </mc:Choice>
        </mc:AlternateContent>
        <mc:AlternateContent xmlns:mc="http://schemas.openxmlformats.org/markup-compatibility/2006">
          <mc:Choice Requires="x14">
            <control shapeId="39058" r:id="rId148" name="Check Box 146">
              <controlPr defaultSize="0" autoFill="0" autoLine="0" autoPict="0">
                <anchor moveWithCells="1">
                  <from>
                    <xdr:col>18</xdr:col>
                    <xdr:colOff>323850</xdr:colOff>
                    <xdr:row>103</xdr:row>
                    <xdr:rowOff>123825</xdr:rowOff>
                  </from>
                  <to>
                    <xdr:col>18</xdr:col>
                    <xdr:colOff>628650</xdr:colOff>
                    <xdr:row>103</xdr:row>
                    <xdr:rowOff>352425</xdr:rowOff>
                  </to>
                </anchor>
              </controlPr>
            </control>
          </mc:Choice>
        </mc:AlternateContent>
        <mc:AlternateContent xmlns:mc="http://schemas.openxmlformats.org/markup-compatibility/2006">
          <mc:Choice Requires="x14">
            <control shapeId="39059" r:id="rId149" name="Check Box 147">
              <controlPr defaultSize="0" autoFill="0" autoLine="0" autoPict="0">
                <anchor moveWithCells="1">
                  <from>
                    <xdr:col>18</xdr:col>
                    <xdr:colOff>323850</xdr:colOff>
                    <xdr:row>115</xdr:row>
                    <xdr:rowOff>295275</xdr:rowOff>
                  </from>
                  <to>
                    <xdr:col>18</xdr:col>
                    <xdr:colOff>628650</xdr:colOff>
                    <xdr:row>115</xdr:row>
                    <xdr:rowOff>533400</xdr:rowOff>
                  </to>
                </anchor>
              </controlPr>
            </control>
          </mc:Choice>
        </mc:AlternateContent>
        <mc:AlternateContent xmlns:mc="http://schemas.openxmlformats.org/markup-compatibility/2006">
          <mc:Choice Requires="x14">
            <control shapeId="39060" r:id="rId150" name="Check Box 148">
              <controlPr defaultSize="0" autoFill="0" autoLine="0" autoPict="0">
                <anchor moveWithCells="1">
                  <from>
                    <xdr:col>18</xdr:col>
                    <xdr:colOff>323850</xdr:colOff>
                    <xdr:row>117</xdr:row>
                    <xdr:rowOff>228600</xdr:rowOff>
                  </from>
                  <to>
                    <xdr:col>18</xdr:col>
                    <xdr:colOff>628650</xdr:colOff>
                    <xdr:row>117</xdr:row>
                    <xdr:rowOff>457200</xdr:rowOff>
                  </to>
                </anchor>
              </controlPr>
            </control>
          </mc:Choice>
        </mc:AlternateContent>
        <mc:AlternateContent xmlns:mc="http://schemas.openxmlformats.org/markup-compatibility/2006">
          <mc:Choice Requires="x14">
            <control shapeId="39061" r:id="rId151" name="Check Box 149">
              <controlPr defaultSize="0" autoFill="0" autoLine="0" autoPict="0">
                <anchor moveWithCells="1">
                  <from>
                    <xdr:col>18</xdr:col>
                    <xdr:colOff>323850</xdr:colOff>
                    <xdr:row>118</xdr:row>
                    <xdr:rowOff>247650</xdr:rowOff>
                  </from>
                  <to>
                    <xdr:col>18</xdr:col>
                    <xdr:colOff>628650</xdr:colOff>
                    <xdr:row>118</xdr:row>
                    <xdr:rowOff>476250</xdr:rowOff>
                  </to>
                </anchor>
              </controlPr>
            </control>
          </mc:Choice>
        </mc:AlternateContent>
        <mc:AlternateContent xmlns:mc="http://schemas.openxmlformats.org/markup-compatibility/2006">
          <mc:Choice Requires="x14">
            <control shapeId="39062" r:id="rId152" name="Check Box 150">
              <controlPr defaultSize="0" autoFill="0" autoLine="0" autoPict="0">
                <anchor moveWithCells="1">
                  <from>
                    <xdr:col>18</xdr:col>
                    <xdr:colOff>323850</xdr:colOff>
                    <xdr:row>120</xdr:row>
                    <xdr:rowOff>247650</xdr:rowOff>
                  </from>
                  <to>
                    <xdr:col>18</xdr:col>
                    <xdr:colOff>628650</xdr:colOff>
                    <xdr:row>120</xdr:row>
                    <xdr:rowOff>476250</xdr:rowOff>
                  </to>
                </anchor>
              </controlPr>
            </control>
          </mc:Choice>
        </mc:AlternateContent>
        <mc:AlternateContent xmlns:mc="http://schemas.openxmlformats.org/markup-compatibility/2006">
          <mc:Choice Requires="x14">
            <control shapeId="39063" r:id="rId153" name="Check Box 151">
              <controlPr defaultSize="0" autoFill="0" autoLine="0" autoPict="0">
                <anchor moveWithCells="1">
                  <from>
                    <xdr:col>18</xdr:col>
                    <xdr:colOff>323850</xdr:colOff>
                    <xdr:row>121</xdr:row>
                    <xdr:rowOff>219075</xdr:rowOff>
                  </from>
                  <to>
                    <xdr:col>18</xdr:col>
                    <xdr:colOff>628650</xdr:colOff>
                    <xdr:row>121</xdr:row>
                    <xdr:rowOff>447675</xdr:rowOff>
                  </to>
                </anchor>
              </controlPr>
            </control>
          </mc:Choice>
        </mc:AlternateContent>
        <mc:AlternateContent xmlns:mc="http://schemas.openxmlformats.org/markup-compatibility/2006">
          <mc:Choice Requires="x14">
            <control shapeId="39064" r:id="rId154" name="Check Box 152">
              <controlPr defaultSize="0" autoFill="0" autoLine="0" autoPict="0">
                <anchor moveWithCells="1">
                  <from>
                    <xdr:col>18</xdr:col>
                    <xdr:colOff>323850</xdr:colOff>
                    <xdr:row>272</xdr:row>
                    <xdr:rowOff>180975</xdr:rowOff>
                  </from>
                  <to>
                    <xdr:col>18</xdr:col>
                    <xdr:colOff>628650</xdr:colOff>
                    <xdr:row>272</xdr:row>
                    <xdr:rowOff>409575</xdr:rowOff>
                  </to>
                </anchor>
              </controlPr>
            </control>
          </mc:Choice>
        </mc:AlternateContent>
        <mc:AlternateContent xmlns:mc="http://schemas.openxmlformats.org/markup-compatibility/2006">
          <mc:Choice Requires="x14">
            <control shapeId="39065" r:id="rId155" name="Check Box 153">
              <controlPr defaultSize="0" autoFill="0" autoLine="0" autoPict="0">
                <anchor moveWithCells="1">
                  <from>
                    <xdr:col>18</xdr:col>
                    <xdr:colOff>323850</xdr:colOff>
                    <xdr:row>287</xdr:row>
                    <xdr:rowOff>142875</xdr:rowOff>
                  </from>
                  <to>
                    <xdr:col>18</xdr:col>
                    <xdr:colOff>628650</xdr:colOff>
                    <xdr:row>287</xdr:row>
                    <xdr:rowOff>371475</xdr:rowOff>
                  </to>
                </anchor>
              </controlPr>
            </control>
          </mc:Choice>
        </mc:AlternateContent>
        <mc:AlternateContent xmlns:mc="http://schemas.openxmlformats.org/markup-compatibility/2006">
          <mc:Choice Requires="x14">
            <control shapeId="39066" r:id="rId156" name="Check Box 154">
              <controlPr defaultSize="0" autoFill="0" autoLine="0" autoPict="0">
                <anchor moveWithCells="1">
                  <from>
                    <xdr:col>18</xdr:col>
                    <xdr:colOff>323850</xdr:colOff>
                    <xdr:row>291</xdr:row>
                    <xdr:rowOff>219075</xdr:rowOff>
                  </from>
                  <to>
                    <xdr:col>18</xdr:col>
                    <xdr:colOff>628650</xdr:colOff>
                    <xdr:row>291</xdr:row>
                    <xdr:rowOff>447675</xdr:rowOff>
                  </to>
                </anchor>
              </controlPr>
            </control>
          </mc:Choice>
        </mc:AlternateContent>
        <mc:AlternateContent xmlns:mc="http://schemas.openxmlformats.org/markup-compatibility/2006">
          <mc:Choice Requires="x14">
            <control shapeId="39067" r:id="rId157" name="Check Box 155">
              <controlPr defaultSize="0" autoFill="0" autoLine="0" autoPict="0">
                <anchor moveWithCells="1">
                  <from>
                    <xdr:col>18</xdr:col>
                    <xdr:colOff>323850</xdr:colOff>
                    <xdr:row>292</xdr:row>
                    <xdr:rowOff>219075</xdr:rowOff>
                  </from>
                  <to>
                    <xdr:col>18</xdr:col>
                    <xdr:colOff>628650</xdr:colOff>
                    <xdr:row>292</xdr:row>
                    <xdr:rowOff>447675</xdr:rowOff>
                  </to>
                </anchor>
              </controlPr>
            </control>
          </mc:Choice>
        </mc:AlternateContent>
        <mc:AlternateContent xmlns:mc="http://schemas.openxmlformats.org/markup-compatibility/2006">
          <mc:Choice Requires="x14">
            <control shapeId="39129" r:id="rId158" name="Check Box 217">
              <controlPr defaultSize="0" autoFill="0" autoLine="0" autoPict="0">
                <anchor moveWithCells="1">
                  <from>
                    <xdr:col>18</xdr:col>
                    <xdr:colOff>314325</xdr:colOff>
                    <xdr:row>305</xdr:row>
                    <xdr:rowOff>152400</xdr:rowOff>
                  </from>
                  <to>
                    <xdr:col>18</xdr:col>
                    <xdr:colOff>628650</xdr:colOff>
                    <xdr:row>305</xdr:row>
                    <xdr:rowOff>381000</xdr:rowOff>
                  </to>
                </anchor>
              </controlPr>
            </control>
          </mc:Choice>
        </mc:AlternateContent>
        <mc:AlternateContent xmlns:mc="http://schemas.openxmlformats.org/markup-compatibility/2006">
          <mc:Choice Requires="x14">
            <control shapeId="39130" r:id="rId159" name="Check Box 218">
              <controlPr defaultSize="0" autoFill="0" autoLine="0" autoPict="0">
                <anchor moveWithCells="1">
                  <from>
                    <xdr:col>18</xdr:col>
                    <xdr:colOff>314325</xdr:colOff>
                    <xdr:row>306</xdr:row>
                    <xdr:rowOff>152400</xdr:rowOff>
                  </from>
                  <to>
                    <xdr:col>18</xdr:col>
                    <xdr:colOff>628650</xdr:colOff>
                    <xdr:row>306</xdr:row>
                    <xdr:rowOff>381000</xdr:rowOff>
                  </to>
                </anchor>
              </controlPr>
            </control>
          </mc:Choice>
        </mc:AlternateContent>
        <mc:AlternateContent xmlns:mc="http://schemas.openxmlformats.org/markup-compatibility/2006">
          <mc:Choice Requires="x14">
            <control shapeId="39131" r:id="rId160" name="Check Box 219">
              <controlPr defaultSize="0" autoFill="0" autoLine="0" autoPict="0">
                <anchor moveWithCells="1">
                  <from>
                    <xdr:col>18</xdr:col>
                    <xdr:colOff>295275</xdr:colOff>
                    <xdr:row>308</xdr:row>
                    <xdr:rowOff>209550</xdr:rowOff>
                  </from>
                  <to>
                    <xdr:col>18</xdr:col>
                    <xdr:colOff>600075</xdr:colOff>
                    <xdr:row>308</xdr:row>
                    <xdr:rowOff>438150</xdr:rowOff>
                  </to>
                </anchor>
              </controlPr>
            </control>
          </mc:Choice>
        </mc:AlternateContent>
        <mc:AlternateContent xmlns:mc="http://schemas.openxmlformats.org/markup-compatibility/2006">
          <mc:Choice Requires="x14">
            <control shapeId="39132" r:id="rId161" name="Check Box 220">
              <controlPr defaultSize="0" autoFill="0" autoLine="0" autoPict="0">
                <anchor moveWithCells="1">
                  <from>
                    <xdr:col>18</xdr:col>
                    <xdr:colOff>295275</xdr:colOff>
                    <xdr:row>309</xdr:row>
                    <xdr:rowOff>200025</xdr:rowOff>
                  </from>
                  <to>
                    <xdr:col>18</xdr:col>
                    <xdr:colOff>600075</xdr:colOff>
                    <xdr:row>309</xdr:row>
                    <xdr:rowOff>438150</xdr:rowOff>
                  </to>
                </anchor>
              </controlPr>
            </control>
          </mc:Choice>
        </mc:AlternateContent>
        <mc:AlternateContent xmlns:mc="http://schemas.openxmlformats.org/markup-compatibility/2006">
          <mc:Choice Requires="x14">
            <control shapeId="39133" r:id="rId162" name="Check Box 221">
              <controlPr defaultSize="0" autoFill="0" autoLine="0" autoPict="0">
                <anchor moveWithCells="1">
                  <from>
                    <xdr:col>18</xdr:col>
                    <xdr:colOff>295275</xdr:colOff>
                    <xdr:row>310</xdr:row>
                    <xdr:rowOff>161925</xdr:rowOff>
                  </from>
                  <to>
                    <xdr:col>18</xdr:col>
                    <xdr:colOff>600075</xdr:colOff>
                    <xdr:row>310</xdr:row>
                    <xdr:rowOff>390525</xdr:rowOff>
                  </to>
                </anchor>
              </controlPr>
            </control>
          </mc:Choice>
        </mc:AlternateContent>
        <mc:AlternateContent xmlns:mc="http://schemas.openxmlformats.org/markup-compatibility/2006">
          <mc:Choice Requires="x14">
            <control shapeId="39134" r:id="rId163" name="Check Box 222">
              <controlPr defaultSize="0" autoFill="0" autoLine="0" autoPict="0">
                <anchor moveWithCells="1">
                  <from>
                    <xdr:col>18</xdr:col>
                    <xdr:colOff>295275</xdr:colOff>
                    <xdr:row>312</xdr:row>
                    <xdr:rowOff>228600</xdr:rowOff>
                  </from>
                  <to>
                    <xdr:col>18</xdr:col>
                    <xdr:colOff>600075</xdr:colOff>
                    <xdr:row>312</xdr:row>
                    <xdr:rowOff>457200</xdr:rowOff>
                  </to>
                </anchor>
              </controlPr>
            </control>
          </mc:Choice>
        </mc:AlternateContent>
        <mc:AlternateContent xmlns:mc="http://schemas.openxmlformats.org/markup-compatibility/2006">
          <mc:Choice Requires="x14">
            <control shapeId="39135" r:id="rId164" name="Check Box 223">
              <controlPr defaultSize="0" autoFill="0" autoLine="0" autoPict="0">
                <anchor moveWithCells="1">
                  <from>
                    <xdr:col>18</xdr:col>
                    <xdr:colOff>295275</xdr:colOff>
                    <xdr:row>314</xdr:row>
                    <xdr:rowOff>228600</xdr:rowOff>
                  </from>
                  <to>
                    <xdr:col>18</xdr:col>
                    <xdr:colOff>600075</xdr:colOff>
                    <xdr:row>314</xdr:row>
                    <xdr:rowOff>457200</xdr:rowOff>
                  </to>
                </anchor>
              </controlPr>
            </control>
          </mc:Choice>
        </mc:AlternateContent>
        <mc:AlternateContent xmlns:mc="http://schemas.openxmlformats.org/markup-compatibility/2006">
          <mc:Choice Requires="x14">
            <control shapeId="39136" r:id="rId165" name="Check Box 224">
              <controlPr defaultSize="0" autoFill="0" autoLine="0" autoPict="0">
                <anchor moveWithCells="1">
                  <from>
                    <xdr:col>18</xdr:col>
                    <xdr:colOff>295275</xdr:colOff>
                    <xdr:row>315</xdr:row>
                    <xdr:rowOff>228600</xdr:rowOff>
                  </from>
                  <to>
                    <xdr:col>18</xdr:col>
                    <xdr:colOff>600075</xdr:colOff>
                    <xdr:row>315</xdr:row>
                    <xdr:rowOff>457200</xdr:rowOff>
                  </to>
                </anchor>
              </controlPr>
            </control>
          </mc:Choice>
        </mc:AlternateContent>
        <mc:AlternateContent xmlns:mc="http://schemas.openxmlformats.org/markup-compatibility/2006">
          <mc:Choice Requires="x14">
            <control shapeId="39137" r:id="rId166" name="Check Box 225">
              <controlPr defaultSize="0" autoFill="0" autoLine="0" autoPict="0">
                <anchor moveWithCells="1">
                  <from>
                    <xdr:col>18</xdr:col>
                    <xdr:colOff>295275</xdr:colOff>
                    <xdr:row>316</xdr:row>
                    <xdr:rowOff>228600</xdr:rowOff>
                  </from>
                  <to>
                    <xdr:col>18</xdr:col>
                    <xdr:colOff>600075</xdr:colOff>
                    <xdr:row>316</xdr:row>
                    <xdr:rowOff>457200</xdr:rowOff>
                  </to>
                </anchor>
              </controlPr>
            </control>
          </mc:Choice>
        </mc:AlternateContent>
        <mc:AlternateContent xmlns:mc="http://schemas.openxmlformats.org/markup-compatibility/2006">
          <mc:Choice Requires="x14">
            <control shapeId="39138" r:id="rId167" name="Check Box 226">
              <controlPr defaultSize="0" autoFill="0" autoLine="0" autoPict="0">
                <anchor moveWithCells="1">
                  <from>
                    <xdr:col>18</xdr:col>
                    <xdr:colOff>295275</xdr:colOff>
                    <xdr:row>317</xdr:row>
                    <xdr:rowOff>228600</xdr:rowOff>
                  </from>
                  <to>
                    <xdr:col>18</xdr:col>
                    <xdr:colOff>600075</xdr:colOff>
                    <xdr:row>317</xdr:row>
                    <xdr:rowOff>457200</xdr:rowOff>
                  </to>
                </anchor>
              </controlPr>
            </control>
          </mc:Choice>
        </mc:AlternateContent>
        <mc:AlternateContent xmlns:mc="http://schemas.openxmlformats.org/markup-compatibility/2006">
          <mc:Choice Requires="x14">
            <control shapeId="39139" r:id="rId168" name="Check Box 227">
              <controlPr defaultSize="0" autoFill="0" autoLine="0" autoPict="0">
                <anchor moveWithCells="1">
                  <from>
                    <xdr:col>18</xdr:col>
                    <xdr:colOff>295275</xdr:colOff>
                    <xdr:row>318</xdr:row>
                    <xdr:rowOff>381000</xdr:rowOff>
                  </from>
                  <to>
                    <xdr:col>18</xdr:col>
                    <xdr:colOff>600075</xdr:colOff>
                    <xdr:row>318</xdr:row>
                    <xdr:rowOff>609600</xdr:rowOff>
                  </to>
                </anchor>
              </controlPr>
            </control>
          </mc:Choice>
        </mc:AlternateContent>
        <mc:AlternateContent xmlns:mc="http://schemas.openxmlformats.org/markup-compatibility/2006">
          <mc:Choice Requires="x14">
            <control shapeId="39140" r:id="rId169" name="Check Box 228">
              <controlPr defaultSize="0" autoFill="0" autoLine="0" autoPict="0">
                <anchor moveWithCells="1">
                  <from>
                    <xdr:col>18</xdr:col>
                    <xdr:colOff>295275</xdr:colOff>
                    <xdr:row>319</xdr:row>
                    <xdr:rowOff>257175</xdr:rowOff>
                  </from>
                  <to>
                    <xdr:col>18</xdr:col>
                    <xdr:colOff>600075</xdr:colOff>
                    <xdr:row>319</xdr:row>
                    <xdr:rowOff>485775</xdr:rowOff>
                  </to>
                </anchor>
              </controlPr>
            </control>
          </mc:Choice>
        </mc:AlternateContent>
        <mc:AlternateContent xmlns:mc="http://schemas.openxmlformats.org/markup-compatibility/2006">
          <mc:Choice Requires="x14">
            <control shapeId="39141" r:id="rId170" name="Check Box 229">
              <controlPr defaultSize="0" autoFill="0" autoLine="0" autoPict="0">
                <anchor moveWithCells="1">
                  <from>
                    <xdr:col>18</xdr:col>
                    <xdr:colOff>295275</xdr:colOff>
                    <xdr:row>320</xdr:row>
                    <xdr:rowOff>276225</xdr:rowOff>
                  </from>
                  <to>
                    <xdr:col>18</xdr:col>
                    <xdr:colOff>600075</xdr:colOff>
                    <xdr:row>320</xdr:row>
                    <xdr:rowOff>504825</xdr:rowOff>
                  </to>
                </anchor>
              </controlPr>
            </control>
          </mc:Choice>
        </mc:AlternateContent>
        <mc:AlternateContent xmlns:mc="http://schemas.openxmlformats.org/markup-compatibility/2006">
          <mc:Choice Requires="x14">
            <control shapeId="39142" r:id="rId171" name="Check Box 230">
              <controlPr defaultSize="0" autoFill="0" autoLine="0" autoPict="0">
                <anchor moveWithCells="1">
                  <from>
                    <xdr:col>18</xdr:col>
                    <xdr:colOff>295275</xdr:colOff>
                    <xdr:row>321</xdr:row>
                    <xdr:rowOff>266700</xdr:rowOff>
                  </from>
                  <to>
                    <xdr:col>18</xdr:col>
                    <xdr:colOff>600075</xdr:colOff>
                    <xdr:row>321</xdr:row>
                    <xdr:rowOff>495300</xdr:rowOff>
                  </to>
                </anchor>
              </controlPr>
            </control>
          </mc:Choice>
        </mc:AlternateContent>
        <mc:AlternateContent xmlns:mc="http://schemas.openxmlformats.org/markup-compatibility/2006">
          <mc:Choice Requires="x14">
            <control shapeId="39143" r:id="rId172" name="Check Box 231">
              <controlPr defaultSize="0" autoFill="0" autoLine="0" autoPict="0">
                <anchor moveWithCells="1">
                  <from>
                    <xdr:col>18</xdr:col>
                    <xdr:colOff>295275</xdr:colOff>
                    <xdr:row>322</xdr:row>
                    <xdr:rowOff>266700</xdr:rowOff>
                  </from>
                  <to>
                    <xdr:col>18</xdr:col>
                    <xdr:colOff>600075</xdr:colOff>
                    <xdr:row>322</xdr:row>
                    <xdr:rowOff>495300</xdr:rowOff>
                  </to>
                </anchor>
              </controlPr>
            </control>
          </mc:Choice>
        </mc:AlternateContent>
        <mc:AlternateContent xmlns:mc="http://schemas.openxmlformats.org/markup-compatibility/2006">
          <mc:Choice Requires="x14">
            <control shapeId="39144" r:id="rId173" name="Check Box 232">
              <controlPr defaultSize="0" autoFill="0" autoLine="0" autoPict="0">
                <anchor moveWithCells="1">
                  <from>
                    <xdr:col>18</xdr:col>
                    <xdr:colOff>295275</xdr:colOff>
                    <xdr:row>323</xdr:row>
                    <xdr:rowOff>266700</xdr:rowOff>
                  </from>
                  <to>
                    <xdr:col>18</xdr:col>
                    <xdr:colOff>600075</xdr:colOff>
                    <xdr:row>323</xdr:row>
                    <xdr:rowOff>495300</xdr:rowOff>
                  </to>
                </anchor>
              </controlPr>
            </control>
          </mc:Choice>
        </mc:AlternateContent>
        <mc:AlternateContent xmlns:mc="http://schemas.openxmlformats.org/markup-compatibility/2006">
          <mc:Choice Requires="x14">
            <control shapeId="39145" r:id="rId174" name="Check Box 233">
              <controlPr defaultSize="0" autoFill="0" autoLine="0" autoPict="0">
                <anchor moveWithCells="1">
                  <from>
                    <xdr:col>18</xdr:col>
                    <xdr:colOff>295275</xdr:colOff>
                    <xdr:row>330</xdr:row>
                    <xdr:rowOff>152400</xdr:rowOff>
                  </from>
                  <to>
                    <xdr:col>18</xdr:col>
                    <xdr:colOff>600075</xdr:colOff>
                    <xdr:row>330</xdr:row>
                    <xdr:rowOff>381000</xdr:rowOff>
                  </to>
                </anchor>
              </controlPr>
            </control>
          </mc:Choice>
        </mc:AlternateContent>
        <mc:AlternateContent xmlns:mc="http://schemas.openxmlformats.org/markup-compatibility/2006">
          <mc:Choice Requires="x14">
            <control shapeId="39146" r:id="rId175" name="Check Box 234">
              <controlPr defaultSize="0" autoFill="0" autoLine="0" autoPict="0">
                <anchor moveWithCells="1">
                  <from>
                    <xdr:col>18</xdr:col>
                    <xdr:colOff>295275</xdr:colOff>
                    <xdr:row>331</xdr:row>
                    <xdr:rowOff>276225</xdr:rowOff>
                  </from>
                  <to>
                    <xdr:col>18</xdr:col>
                    <xdr:colOff>600075</xdr:colOff>
                    <xdr:row>331</xdr:row>
                    <xdr:rowOff>504825</xdr:rowOff>
                  </to>
                </anchor>
              </controlPr>
            </control>
          </mc:Choice>
        </mc:AlternateContent>
        <mc:AlternateContent xmlns:mc="http://schemas.openxmlformats.org/markup-compatibility/2006">
          <mc:Choice Requires="x14">
            <control shapeId="39147" r:id="rId176" name="Check Box 235">
              <controlPr defaultSize="0" autoFill="0" autoLine="0" autoPict="0">
                <anchor moveWithCells="1">
                  <from>
                    <xdr:col>18</xdr:col>
                    <xdr:colOff>295275</xdr:colOff>
                    <xdr:row>332</xdr:row>
                    <xdr:rowOff>276225</xdr:rowOff>
                  </from>
                  <to>
                    <xdr:col>18</xdr:col>
                    <xdr:colOff>600075</xdr:colOff>
                    <xdr:row>332</xdr:row>
                    <xdr:rowOff>504825</xdr:rowOff>
                  </to>
                </anchor>
              </controlPr>
            </control>
          </mc:Choice>
        </mc:AlternateContent>
        <mc:AlternateContent xmlns:mc="http://schemas.openxmlformats.org/markup-compatibility/2006">
          <mc:Choice Requires="x14">
            <control shapeId="39148" r:id="rId177" name="Check Box 236">
              <controlPr defaultSize="0" autoFill="0" autoLine="0" autoPict="0">
                <anchor moveWithCells="1">
                  <from>
                    <xdr:col>18</xdr:col>
                    <xdr:colOff>295275</xdr:colOff>
                    <xdr:row>334</xdr:row>
                    <xdr:rowOff>247650</xdr:rowOff>
                  </from>
                  <to>
                    <xdr:col>18</xdr:col>
                    <xdr:colOff>600075</xdr:colOff>
                    <xdr:row>334</xdr:row>
                    <xdr:rowOff>476250</xdr:rowOff>
                  </to>
                </anchor>
              </controlPr>
            </control>
          </mc:Choice>
        </mc:AlternateContent>
        <mc:AlternateContent xmlns:mc="http://schemas.openxmlformats.org/markup-compatibility/2006">
          <mc:Choice Requires="x14">
            <control shapeId="39149" r:id="rId178" name="Check Box 237">
              <controlPr defaultSize="0" autoFill="0" autoLine="0" autoPict="0">
                <anchor moveWithCells="1">
                  <from>
                    <xdr:col>18</xdr:col>
                    <xdr:colOff>295275</xdr:colOff>
                    <xdr:row>335</xdr:row>
                    <xdr:rowOff>209550</xdr:rowOff>
                  </from>
                  <to>
                    <xdr:col>18</xdr:col>
                    <xdr:colOff>600075</xdr:colOff>
                    <xdr:row>335</xdr:row>
                    <xdr:rowOff>438150</xdr:rowOff>
                  </to>
                </anchor>
              </controlPr>
            </control>
          </mc:Choice>
        </mc:AlternateContent>
        <mc:AlternateContent xmlns:mc="http://schemas.openxmlformats.org/markup-compatibility/2006">
          <mc:Choice Requires="x14">
            <control shapeId="39150" r:id="rId179" name="Check Box 238">
              <controlPr defaultSize="0" autoFill="0" autoLine="0" autoPict="0">
                <anchor moveWithCells="1">
                  <from>
                    <xdr:col>18</xdr:col>
                    <xdr:colOff>295275</xdr:colOff>
                    <xdr:row>337</xdr:row>
                    <xdr:rowOff>209550</xdr:rowOff>
                  </from>
                  <to>
                    <xdr:col>18</xdr:col>
                    <xdr:colOff>600075</xdr:colOff>
                    <xdr:row>337</xdr:row>
                    <xdr:rowOff>438150</xdr:rowOff>
                  </to>
                </anchor>
              </controlPr>
            </control>
          </mc:Choice>
        </mc:AlternateContent>
        <mc:AlternateContent xmlns:mc="http://schemas.openxmlformats.org/markup-compatibility/2006">
          <mc:Choice Requires="x14">
            <control shapeId="39151" r:id="rId180" name="Check Box 239">
              <controlPr defaultSize="0" autoFill="0" autoLine="0" autoPict="0">
                <anchor moveWithCells="1">
                  <from>
                    <xdr:col>18</xdr:col>
                    <xdr:colOff>295275</xdr:colOff>
                    <xdr:row>338</xdr:row>
                    <xdr:rowOff>209550</xdr:rowOff>
                  </from>
                  <to>
                    <xdr:col>18</xdr:col>
                    <xdr:colOff>600075</xdr:colOff>
                    <xdr:row>338</xdr:row>
                    <xdr:rowOff>438150</xdr:rowOff>
                  </to>
                </anchor>
              </controlPr>
            </control>
          </mc:Choice>
        </mc:AlternateContent>
        <mc:AlternateContent xmlns:mc="http://schemas.openxmlformats.org/markup-compatibility/2006">
          <mc:Choice Requires="x14">
            <control shapeId="39152" r:id="rId181" name="Check Box 240">
              <controlPr defaultSize="0" autoFill="0" autoLine="0" autoPict="0">
                <anchor moveWithCells="1">
                  <from>
                    <xdr:col>18</xdr:col>
                    <xdr:colOff>295275</xdr:colOff>
                    <xdr:row>339</xdr:row>
                    <xdr:rowOff>209550</xdr:rowOff>
                  </from>
                  <to>
                    <xdr:col>18</xdr:col>
                    <xdr:colOff>600075</xdr:colOff>
                    <xdr:row>339</xdr:row>
                    <xdr:rowOff>438150</xdr:rowOff>
                  </to>
                </anchor>
              </controlPr>
            </control>
          </mc:Choice>
        </mc:AlternateContent>
        <mc:AlternateContent xmlns:mc="http://schemas.openxmlformats.org/markup-compatibility/2006">
          <mc:Choice Requires="x14">
            <control shapeId="39153" r:id="rId182" name="Check Box 241">
              <controlPr defaultSize="0" autoFill="0" autoLine="0" autoPict="0">
                <anchor moveWithCells="1">
                  <from>
                    <xdr:col>18</xdr:col>
                    <xdr:colOff>295275</xdr:colOff>
                    <xdr:row>340</xdr:row>
                    <xdr:rowOff>209550</xdr:rowOff>
                  </from>
                  <to>
                    <xdr:col>18</xdr:col>
                    <xdr:colOff>600075</xdr:colOff>
                    <xdr:row>340</xdr:row>
                    <xdr:rowOff>438150</xdr:rowOff>
                  </to>
                </anchor>
              </controlPr>
            </control>
          </mc:Choice>
        </mc:AlternateContent>
        <mc:AlternateContent xmlns:mc="http://schemas.openxmlformats.org/markup-compatibility/2006">
          <mc:Choice Requires="x14">
            <control shapeId="39154" r:id="rId183" name="Check Box 242">
              <controlPr defaultSize="0" autoFill="0" autoLine="0" autoPict="0">
                <anchor moveWithCells="1">
                  <from>
                    <xdr:col>18</xdr:col>
                    <xdr:colOff>295275</xdr:colOff>
                    <xdr:row>341</xdr:row>
                    <xdr:rowOff>209550</xdr:rowOff>
                  </from>
                  <to>
                    <xdr:col>18</xdr:col>
                    <xdr:colOff>600075</xdr:colOff>
                    <xdr:row>341</xdr:row>
                    <xdr:rowOff>438150</xdr:rowOff>
                  </to>
                </anchor>
              </controlPr>
            </control>
          </mc:Choice>
        </mc:AlternateContent>
        <mc:AlternateContent xmlns:mc="http://schemas.openxmlformats.org/markup-compatibility/2006">
          <mc:Choice Requires="x14">
            <control shapeId="39155" r:id="rId184" name="Check Box 243">
              <controlPr defaultSize="0" autoFill="0" autoLine="0" autoPict="0">
                <anchor moveWithCells="1">
                  <from>
                    <xdr:col>18</xdr:col>
                    <xdr:colOff>295275</xdr:colOff>
                    <xdr:row>342</xdr:row>
                    <xdr:rowOff>209550</xdr:rowOff>
                  </from>
                  <to>
                    <xdr:col>18</xdr:col>
                    <xdr:colOff>600075</xdr:colOff>
                    <xdr:row>342</xdr:row>
                    <xdr:rowOff>438150</xdr:rowOff>
                  </to>
                </anchor>
              </controlPr>
            </control>
          </mc:Choice>
        </mc:AlternateContent>
        <mc:AlternateContent xmlns:mc="http://schemas.openxmlformats.org/markup-compatibility/2006">
          <mc:Choice Requires="x14">
            <control shapeId="39156" r:id="rId185" name="Check Box 244">
              <controlPr defaultSize="0" autoFill="0" autoLine="0" autoPict="0">
                <anchor moveWithCells="1">
                  <from>
                    <xdr:col>18</xdr:col>
                    <xdr:colOff>295275</xdr:colOff>
                    <xdr:row>343</xdr:row>
                    <xdr:rowOff>209550</xdr:rowOff>
                  </from>
                  <to>
                    <xdr:col>18</xdr:col>
                    <xdr:colOff>600075</xdr:colOff>
                    <xdr:row>343</xdr:row>
                    <xdr:rowOff>438150</xdr:rowOff>
                  </to>
                </anchor>
              </controlPr>
            </control>
          </mc:Choice>
        </mc:AlternateContent>
        <mc:AlternateContent xmlns:mc="http://schemas.openxmlformats.org/markup-compatibility/2006">
          <mc:Choice Requires="x14">
            <control shapeId="39157" r:id="rId186" name="Check Box 245">
              <controlPr defaultSize="0" autoFill="0" autoLine="0" autoPict="0">
                <anchor moveWithCells="1">
                  <from>
                    <xdr:col>18</xdr:col>
                    <xdr:colOff>295275</xdr:colOff>
                    <xdr:row>344</xdr:row>
                    <xdr:rowOff>209550</xdr:rowOff>
                  </from>
                  <to>
                    <xdr:col>18</xdr:col>
                    <xdr:colOff>600075</xdr:colOff>
                    <xdr:row>344</xdr:row>
                    <xdr:rowOff>438150</xdr:rowOff>
                  </to>
                </anchor>
              </controlPr>
            </control>
          </mc:Choice>
        </mc:AlternateContent>
        <mc:AlternateContent xmlns:mc="http://schemas.openxmlformats.org/markup-compatibility/2006">
          <mc:Choice Requires="x14">
            <control shapeId="39158" r:id="rId187" name="Check Box 246">
              <controlPr defaultSize="0" autoFill="0" autoLine="0" autoPict="0">
                <anchor moveWithCells="1">
                  <from>
                    <xdr:col>18</xdr:col>
                    <xdr:colOff>295275</xdr:colOff>
                    <xdr:row>345</xdr:row>
                    <xdr:rowOff>209550</xdr:rowOff>
                  </from>
                  <to>
                    <xdr:col>18</xdr:col>
                    <xdr:colOff>600075</xdr:colOff>
                    <xdr:row>345</xdr:row>
                    <xdr:rowOff>438150</xdr:rowOff>
                  </to>
                </anchor>
              </controlPr>
            </control>
          </mc:Choice>
        </mc:AlternateContent>
        <mc:AlternateContent xmlns:mc="http://schemas.openxmlformats.org/markup-compatibility/2006">
          <mc:Choice Requires="x14">
            <control shapeId="39159" r:id="rId188" name="Check Box 247">
              <controlPr defaultSize="0" autoFill="0" autoLine="0" autoPict="0">
                <anchor moveWithCells="1">
                  <from>
                    <xdr:col>18</xdr:col>
                    <xdr:colOff>295275</xdr:colOff>
                    <xdr:row>346</xdr:row>
                    <xdr:rowOff>209550</xdr:rowOff>
                  </from>
                  <to>
                    <xdr:col>18</xdr:col>
                    <xdr:colOff>600075</xdr:colOff>
                    <xdr:row>346</xdr:row>
                    <xdr:rowOff>438150</xdr:rowOff>
                  </to>
                </anchor>
              </controlPr>
            </control>
          </mc:Choice>
        </mc:AlternateContent>
        <mc:AlternateContent xmlns:mc="http://schemas.openxmlformats.org/markup-compatibility/2006">
          <mc:Choice Requires="x14">
            <control shapeId="39160" r:id="rId189" name="Check Box 248">
              <controlPr defaultSize="0" autoFill="0" autoLine="0" autoPict="0">
                <anchor moveWithCells="1">
                  <from>
                    <xdr:col>18</xdr:col>
                    <xdr:colOff>295275</xdr:colOff>
                    <xdr:row>347</xdr:row>
                    <xdr:rowOff>209550</xdr:rowOff>
                  </from>
                  <to>
                    <xdr:col>18</xdr:col>
                    <xdr:colOff>600075</xdr:colOff>
                    <xdr:row>347</xdr:row>
                    <xdr:rowOff>438150</xdr:rowOff>
                  </to>
                </anchor>
              </controlPr>
            </control>
          </mc:Choice>
        </mc:AlternateContent>
        <mc:AlternateContent xmlns:mc="http://schemas.openxmlformats.org/markup-compatibility/2006">
          <mc:Choice Requires="x14">
            <control shapeId="39161" r:id="rId190" name="Check Box 249">
              <controlPr defaultSize="0" autoFill="0" autoLine="0" autoPict="0">
                <anchor moveWithCells="1">
                  <from>
                    <xdr:col>18</xdr:col>
                    <xdr:colOff>295275</xdr:colOff>
                    <xdr:row>348</xdr:row>
                    <xdr:rowOff>133350</xdr:rowOff>
                  </from>
                  <to>
                    <xdr:col>18</xdr:col>
                    <xdr:colOff>600075</xdr:colOff>
                    <xdr:row>348</xdr:row>
                    <xdr:rowOff>361950</xdr:rowOff>
                  </to>
                </anchor>
              </controlPr>
            </control>
          </mc:Choice>
        </mc:AlternateContent>
        <mc:AlternateContent xmlns:mc="http://schemas.openxmlformats.org/markup-compatibility/2006">
          <mc:Choice Requires="x14">
            <control shapeId="39163" r:id="rId191" name="Check Box 251">
              <controlPr defaultSize="0" autoFill="0" autoLine="0" autoPict="0">
                <anchor moveWithCells="1">
                  <from>
                    <xdr:col>18</xdr:col>
                    <xdr:colOff>295275</xdr:colOff>
                    <xdr:row>355</xdr:row>
                    <xdr:rowOff>133350</xdr:rowOff>
                  </from>
                  <to>
                    <xdr:col>18</xdr:col>
                    <xdr:colOff>600075</xdr:colOff>
                    <xdr:row>355</xdr:row>
                    <xdr:rowOff>361950</xdr:rowOff>
                  </to>
                </anchor>
              </controlPr>
            </control>
          </mc:Choice>
        </mc:AlternateContent>
        <mc:AlternateContent xmlns:mc="http://schemas.openxmlformats.org/markup-compatibility/2006">
          <mc:Choice Requires="x14">
            <control shapeId="39164" r:id="rId192" name="Check Box 252">
              <controlPr defaultSize="0" autoFill="0" autoLine="0" autoPict="0">
                <anchor moveWithCells="1">
                  <from>
                    <xdr:col>18</xdr:col>
                    <xdr:colOff>295275</xdr:colOff>
                    <xdr:row>356</xdr:row>
                    <xdr:rowOff>361950</xdr:rowOff>
                  </from>
                  <to>
                    <xdr:col>18</xdr:col>
                    <xdr:colOff>600075</xdr:colOff>
                    <xdr:row>356</xdr:row>
                    <xdr:rowOff>590550</xdr:rowOff>
                  </to>
                </anchor>
              </controlPr>
            </control>
          </mc:Choice>
        </mc:AlternateContent>
        <mc:AlternateContent xmlns:mc="http://schemas.openxmlformats.org/markup-compatibility/2006">
          <mc:Choice Requires="x14">
            <control shapeId="39165" r:id="rId193" name="Check Box 253">
              <controlPr defaultSize="0" autoFill="0" autoLine="0" autoPict="0">
                <anchor moveWithCells="1">
                  <from>
                    <xdr:col>18</xdr:col>
                    <xdr:colOff>295275</xdr:colOff>
                    <xdr:row>357</xdr:row>
                    <xdr:rowOff>285750</xdr:rowOff>
                  </from>
                  <to>
                    <xdr:col>18</xdr:col>
                    <xdr:colOff>600075</xdr:colOff>
                    <xdr:row>357</xdr:row>
                    <xdr:rowOff>514350</xdr:rowOff>
                  </to>
                </anchor>
              </controlPr>
            </control>
          </mc:Choice>
        </mc:AlternateContent>
        <mc:AlternateContent xmlns:mc="http://schemas.openxmlformats.org/markup-compatibility/2006">
          <mc:Choice Requires="x14">
            <control shapeId="39166" r:id="rId194" name="Check Box 254">
              <controlPr defaultSize="0" autoFill="0" autoLine="0" autoPict="0">
                <anchor moveWithCells="1">
                  <from>
                    <xdr:col>18</xdr:col>
                    <xdr:colOff>295275</xdr:colOff>
                    <xdr:row>358</xdr:row>
                    <xdr:rowOff>285750</xdr:rowOff>
                  </from>
                  <to>
                    <xdr:col>18</xdr:col>
                    <xdr:colOff>600075</xdr:colOff>
                    <xdr:row>358</xdr:row>
                    <xdr:rowOff>514350</xdr:rowOff>
                  </to>
                </anchor>
              </controlPr>
            </control>
          </mc:Choice>
        </mc:AlternateContent>
        <mc:AlternateContent xmlns:mc="http://schemas.openxmlformats.org/markup-compatibility/2006">
          <mc:Choice Requires="x14">
            <control shapeId="39167" r:id="rId195" name="Check Box 255">
              <controlPr defaultSize="0" autoFill="0" autoLine="0" autoPict="0">
                <anchor moveWithCells="1">
                  <from>
                    <xdr:col>18</xdr:col>
                    <xdr:colOff>295275</xdr:colOff>
                    <xdr:row>360</xdr:row>
                    <xdr:rowOff>219075</xdr:rowOff>
                  </from>
                  <to>
                    <xdr:col>18</xdr:col>
                    <xdr:colOff>600075</xdr:colOff>
                    <xdr:row>360</xdr:row>
                    <xdr:rowOff>447675</xdr:rowOff>
                  </to>
                </anchor>
              </controlPr>
            </control>
          </mc:Choice>
        </mc:AlternateContent>
        <mc:AlternateContent xmlns:mc="http://schemas.openxmlformats.org/markup-compatibility/2006">
          <mc:Choice Requires="x14">
            <control shapeId="39168" r:id="rId196" name="Check Box 256">
              <controlPr defaultSize="0" autoFill="0" autoLine="0" autoPict="0">
                <anchor moveWithCells="1">
                  <from>
                    <xdr:col>18</xdr:col>
                    <xdr:colOff>295275</xdr:colOff>
                    <xdr:row>361</xdr:row>
                    <xdr:rowOff>161925</xdr:rowOff>
                  </from>
                  <to>
                    <xdr:col>18</xdr:col>
                    <xdr:colOff>600075</xdr:colOff>
                    <xdr:row>361</xdr:row>
                    <xdr:rowOff>390525</xdr:rowOff>
                  </to>
                </anchor>
              </controlPr>
            </control>
          </mc:Choice>
        </mc:AlternateContent>
        <mc:AlternateContent xmlns:mc="http://schemas.openxmlformats.org/markup-compatibility/2006">
          <mc:Choice Requires="x14">
            <control shapeId="39169" r:id="rId197" name="Check Box 257">
              <controlPr defaultSize="0" autoFill="0" autoLine="0" autoPict="0">
                <anchor moveWithCells="1">
                  <from>
                    <xdr:col>18</xdr:col>
                    <xdr:colOff>295275</xdr:colOff>
                    <xdr:row>362</xdr:row>
                    <xdr:rowOff>161925</xdr:rowOff>
                  </from>
                  <to>
                    <xdr:col>18</xdr:col>
                    <xdr:colOff>600075</xdr:colOff>
                    <xdr:row>362</xdr:row>
                    <xdr:rowOff>390525</xdr:rowOff>
                  </to>
                </anchor>
              </controlPr>
            </control>
          </mc:Choice>
        </mc:AlternateContent>
        <mc:AlternateContent xmlns:mc="http://schemas.openxmlformats.org/markup-compatibility/2006">
          <mc:Choice Requires="x14">
            <control shapeId="39170" r:id="rId198" name="Check Box 258">
              <controlPr defaultSize="0" autoFill="0" autoLine="0" autoPict="0">
                <anchor moveWithCells="1">
                  <from>
                    <xdr:col>18</xdr:col>
                    <xdr:colOff>295275</xdr:colOff>
                    <xdr:row>363</xdr:row>
                    <xdr:rowOff>161925</xdr:rowOff>
                  </from>
                  <to>
                    <xdr:col>18</xdr:col>
                    <xdr:colOff>600075</xdr:colOff>
                    <xdr:row>363</xdr:row>
                    <xdr:rowOff>390525</xdr:rowOff>
                  </to>
                </anchor>
              </controlPr>
            </control>
          </mc:Choice>
        </mc:AlternateContent>
        <mc:AlternateContent xmlns:mc="http://schemas.openxmlformats.org/markup-compatibility/2006">
          <mc:Choice Requires="x14">
            <control shapeId="39171" r:id="rId199" name="Check Box 259">
              <controlPr defaultSize="0" autoFill="0" autoLine="0" autoPict="0">
                <anchor moveWithCells="1">
                  <from>
                    <xdr:col>18</xdr:col>
                    <xdr:colOff>295275</xdr:colOff>
                    <xdr:row>364</xdr:row>
                    <xdr:rowOff>190500</xdr:rowOff>
                  </from>
                  <to>
                    <xdr:col>18</xdr:col>
                    <xdr:colOff>600075</xdr:colOff>
                    <xdr:row>364</xdr:row>
                    <xdr:rowOff>419100</xdr:rowOff>
                  </to>
                </anchor>
              </controlPr>
            </control>
          </mc:Choice>
        </mc:AlternateContent>
        <mc:AlternateContent xmlns:mc="http://schemas.openxmlformats.org/markup-compatibility/2006">
          <mc:Choice Requires="x14">
            <control shapeId="39172" r:id="rId200" name="Check Box 260">
              <controlPr defaultSize="0" autoFill="0" autoLine="0" autoPict="0">
                <anchor moveWithCells="1">
                  <from>
                    <xdr:col>18</xdr:col>
                    <xdr:colOff>295275</xdr:colOff>
                    <xdr:row>365</xdr:row>
                    <xdr:rowOff>228600</xdr:rowOff>
                  </from>
                  <to>
                    <xdr:col>18</xdr:col>
                    <xdr:colOff>600075</xdr:colOff>
                    <xdr:row>365</xdr:row>
                    <xdr:rowOff>457200</xdr:rowOff>
                  </to>
                </anchor>
              </controlPr>
            </control>
          </mc:Choice>
        </mc:AlternateContent>
        <mc:AlternateContent xmlns:mc="http://schemas.openxmlformats.org/markup-compatibility/2006">
          <mc:Choice Requires="x14">
            <control shapeId="39173" r:id="rId201" name="Check Box 261">
              <controlPr defaultSize="0" autoFill="0" autoLine="0" autoPict="0">
                <anchor moveWithCells="1">
                  <from>
                    <xdr:col>18</xdr:col>
                    <xdr:colOff>295275</xdr:colOff>
                    <xdr:row>367</xdr:row>
                    <xdr:rowOff>228600</xdr:rowOff>
                  </from>
                  <to>
                    <xdr:col>18</xdr:col>
                    <xdr:colOff>600075</xdr:colOff>
                    <xdr:row>367</xdr:row>
                    <xdr:rowOff>457200</xdr:rowOff>
                  </to>
                </anchor>
              </controlPr>
            </control>
          </mc:Choice>
        </mc:AlternateContent>
        <mc:AlternateContent xmlns:mc="http://schemas.openxmlformats.org/markup-compatibility/2006">
          <mc:Choice Requires="x14">
            <control shapeId="39174" r:id="rId202" name="Check Box 262">
              <controlPr defaultSize="0" autoFill="0" autoLine="0" autoPict="0">
                <anchor moveWithCells="1">
                  <from>
                    <xdr:col>18</xdr:col>
                    <xdr:colOff>295275</xdr:colOff>
                    <xdr:row>368</xdr:row>
                    <xdr:rowOff>228600</xdr:rowOff>
                  </from>
                  <to>
                    <xdr:col>18</xdr:col>
                    <xdr:colOff>600075</xdr:colOff>
                    <xdr:row>368</xdr:row>
                    <xdr:rowOff>457200</xdr:rowOff>
                  </to>
                </anchor>
              </controlPr>
            </control>
          </mc:Choice>
        </mc:AlternateContent>
        <mc:AlternateContent xmlns:mc="http://schemas.openxmlformats.org/markup-compatibility/2006">
          <mc:Choice Requires="x14">
            <control shapeId="39175" r:id="rId203" name="Check Box 263">
              <controlPr defaultSize="0" autoFill="0" autoLine="0" autoPict="0">
                <anchor moveWithCells="1">
                  <from>
                    <xdr:col>18</xdr:col>
                    <xdr:colOff>295275</xdr:colOff>
                    <xdr:row>369</xdr:row>
                    <xdr:rowOff>228600</xdr:rowOff>
                  </from>
                  <to>
                    <xdr:col>18</xdr:col>
                    <xdr:colOff>600075</xdr:colOff>
                    <xdr:row>369</xdr:row>
                    <xdr:rowOff>457200</xdr:rowOff>
                  </to>
                </anchor>
              </controlPr>
            </control>
          </mc:Choice>
        </mc:AlternateContent>
        <mc:AlternateContent xmlns:mc="http://schemas.openxmlformats.org/markup-compatibility/2006">
          <mc:Choice Requires="x14">
            <control shapeId="39176" r:id="rId204" name="Check Box 264">
              <controlPr defaultSize="0" autoFill="0" autoLine="0" autoPict="0">
                <anchor moveWithCells="1">
                  <from>
                    <xdr:col>18</xdr:col>
                    <xdr:colOff>295275</xdr:colOff>
                    <xdr:row>370</xdr:row>
                    <xdr:rowOff>228600</xdr:rowOff>
                  </from>
                  <to>
                    <xdr:col>18</xdr:col>
                    <xdr:colOff>600075</xdr:colOff>
                    <xdr:row>370</xdr:row>
                    <xdr:rowOff>457200</xdr:rowOff>
                  </to>
                </anchor>
              </controlPr>
            </control>
          </mc:Choice>
        </mc:AlternateContent>
        <mc:AlternateContent xmlns:mc="http://schemas.openxmlformats.org/markup-compatibility/2006">
          <mc:Choice Requires="x14">
            <control shapeId="39177" r:id="rId205" name="Check Box 265">
              <controlPr defaultSize="0" autoFill="0" autoLine="0" autoPict="0">
                <anchor moveWithCells="1">
                  <from>
                    <xdr:col>18</xdr:col>
                    <xdr:colOff>295275</xdr:colOff>
                    <xdr:row>377</xdr:row>
                    <xdr:rowOff>228600</xdr:rowOff>
                  </from>
                  <to>
                    <xdr:col>18</xdr:col>
                    <xdr:colOff>600075</xdr:colOff>
                    <xdr:row>377</xdr:row>
                    <xdr:rowOff>457200</xdr:rowOff>
                  </to>
                </anchor>
              </controlPr>
            </control>
          </mc:Choice>
        </mc:AlternateContent>
        <mc:AlternateContent xmlns:mc="http://schemas.openxmlformats.org/markup-compatibility/2006">
          <mc:Choice Requires="x14">
            <control shapeId="39178" r:id="rId206" name="Check Box 266">
              <controlPr defaultSize="0" autoFill="0" autoLine="0" autoPict="0">
                <anchor moveWithCells="1">
                  <from>
                    <xdr:col>18</xdr:col>
                    <xdr:colOff>295275</xdr:colOff>
                    <xdr:row>379</xdr:row>
                    <xdr:rowOff>228600</xdr:rowOff>
                  </from>
                  <to>
                    <xdr:col>18</xdr:col>
                    <xdr:colOff>600075</xdr:colOff>
                    <xdr:row>379</xdr:row>
                    <xdr:rowOff>457200</xdr:rowOff>
                  </to>
                </anchor>
              </controlPr>
            </control>
          </mc:Choice>
        </mc:AlternateContent>
        <mc:AlternateContent xmlns:mc="http://schemas.openxmlformats.org/markup-compatibility/2006">
          <mc:Choice Requires="x14">
            <control shapeId="39179" r:id="rId207" name="Check Box 267">
              <controlPr defaultSize="0" autoFill="0" autoLine="0" autoPict="0">
                <anchor moveWithCells="1">
                  <from>
                    <xdr:col>18</xdr:col>
                    <xdr:colOff>295275</xdr:colOff>
                    <xdr:row>380</xdr:row>
                    <xdr:rowOff>228600</xdr:rowOff>
                  </from>
                  <to>
                    <xdr:col>18</xdr:col>
                    <xdr:colOff>600075</xdr:colOff>
                    <xdr:row>380</xdr:row>
                    <xdr:rowOff>457200</xdr:rowOff>
                  </to>
                </anchor>
              </controlPr>
            </control>
          </mc:Choice>
        </mc:AlternateContent>
        <mc:AlternateContent xmlns:mc="http://schemas.openxmlformats.org/markup-compatibility/2006">
          <mc:Choice Requires="x14">
            <control shapeId="39180" r:id="rId208" name="Check Box 268">
              <controlPr defaultSize="0" autoFill="0" autoLine="0" autoPict="0">
                <anchor moveWithCells="1">
                  <from>
                    <xdr:col>18</xdr:col>
                    <xdr:colOff>295275</xdr:colOff>
                    <xdr:row>381</xdr:row>
                    <xdr:rowOff>228600</xdr:rowOff>
                  </from>
                  <to>
                    <xdr:col>18</xdr:col>
                    <xdr:colOff>600075</xdr:colOff>
                    <xdr:row>381</xdr:row>
                    <xdr:rowOff>457200</xdr:rowOff>
                  </to>
                </anchor>
              </controlPr>
            </control>
          </mc:Choice>
        </mc:AlternateContent>
        <mc:AlternateContent xmlns:mc="http://schemas.openxmlformats.org/markup-compatibility/2006">
          <mc:Choice Requires="x14">
            <control shapeId="39181" r:id="rId209" name="Check Box 269">
              <controlPr defaultSize="0" autoFill="0" autoLine="0" autoPict="0">
                <anchor moveWithCells="1">
                  <from>
                    <xdr:col>18</xdr:col>
                    <xdr:colOff>295275</xdr:colOff>
                    <xdr:row>382</xdr:row>
                    <xdr:rowOff>276225</xdr:rowOff>
                  </from>
                  <to>
                    <xdr:col>18</xdr:col>
                    <xdr:colOff>600075</xdr:colOff>
                    <xdr:row>382</xdr:row>
                    <xdr:rowOff>504825</xdr:rowOff>
                  </to>
                </anchor>
              </controlPr>
            </control>
          </mc:Choice>
        </mc:AlternateContent>
        <mc:AlternateContent xmlns:mc="http://schemas.openxmlformats.org/markup-compatibility/2006">
          <mc:Choice Requires="x14">
            <control shapeId="39182" r:id="rId210" name="Check Box 270">
              <controlPr defaultSize="0" autoFill="0" autoLine="0" autoPict="0">
                <anchor moveWithCells="1">
                  <from>
                    <xdr:col>18</xdr:col>
                    <xdr:colOff>295275</xdr:colOff>
                    <xdr:row>383</xdr:row>
                    <xdr:rowOff>295275</xdr:rowOff>
                  </from>
                  <to>
                    <xdr:col>18</xdr:col>
                    <xdr:colOff>600075</xdr:colOff>
                    <xdr:row>383</xdr:row>
                    <xdr:rowOff>533400</xdr:rowOff>
                  </to>
                </anchor>
              </controlPr>
            </control>
          </mc:Choice>
        </mc:AlternateContent>
        <mc:AlternateContent xmlns:mc="http://schemas.openxmlformats.org/markup-compatibility/2006">
          <mc:Choice Requires="x14">
            <control shapeId="39183" r:id="rId211" name="Check Box 271">
              <controlPr defaultSize="0" autoFill="0" autoLine="0" autoPict="0">
                <anchor moveWithCells="1">
                  <from>
                    <xdr:col>18</xdr:col>
                    <xdr:colOff>295275</xdr:colOff>
                    <xdr:row>384</xdr:row>
                    <xdr:rowOff>133350</xdr:rowOff>
                  </from>
                  <to>
                    <xdr:col>18</xdr:col>
                    <xdr:colOff>600075</xdr:colOff>
                    <xdr:row>384</xdr:row>
                    <xdr:rowOff>361950</xdr:rowOff>
                  </to>
                </anchor>
              </controlPr>
            </control>
          </mc:Choice>
        </mc:AlternateContent>
        <mc:AlternateContent xmlns:mc="http://schemas.openxmlformats.org/markup-compatibility/2006">
          <mc:Choice Requires="x14">
            <control shapeId="39184" r:id="rId212" name="Check Box 272">
              <controlPr defaultSize="0" autoFill="0" autoLine="0" autoPict="0">
                <anchor moveWithCells="1">
                  <from>
                    <xdr:col>18</xdr:col>
                    <xdr:colOff>295275</xdr:colOff>
                    <xdr:row>385</xdr:row>
                    <xdr:rowOff>190500</xdr:rowOff>
                  </from>
                  <to>
                    <xdr:col>18</xdr:col>
                    <xdr:colOff>600075</xdr:colOff>
                    <xdr:row>385</xdr:row>
                    <xdr:rowOff>419100</xdr:rowOff>
                  </to>
                </anchor>
              </controlPr>
            </control>
          </mc:Choice>
        </mc:AlternateContent>
        <mc:AlternateContent xmlns:mc="http://schemas.openxmlformats.org/markup-compatibility/2006">
          <mc:Choice Requires="x14">
            <control shapeId="39185" r:id="rId213" name="Check Box 273">
              <controlPr defaultSize="0" autoFill="0" autoLine="0" autoPict="0">
                <anchor moveWithCells="1">
                  <from>
                    <xdr:col>18</xdr:col>
                    <xdr:colOff>295275</xdr:colOff>
                    <xdr:row>386</xdr:row>
                    <xdr:rowOff>190500</xdr:rowOff>
                  </from>
                  <to>
                    <xdr:col>18</xdr:col>
                    <xdr:colOff>600075</xdr:colOff>
                    <xdr:row>386</xdr:row>
                    <xdr:rowOff>419100</xdr:rowOff>
                  </to>
                </anchor>
              </controlPr>
            </control>
          </mc:Choice>
        </mc:AlternateContent>
        <mc:AlternateContent xmlns:mc="http://schemas.openxmlformats.org/markup-compatibility/2006">
          <mc:Choice Requires="x14">
            <control shapeId="39186" r:id="rId214" name="Check Box 274">
              <controlPr defaultSize="0" autoFill="0" autoLine="0" autoPict="0">
                <anchor moveWithCells="1">
                  <from>
                    <xdr:col>18</xdr:col>
                    <xdr:colOff>295275</xdr:colOff>
                    <xdr:row>388</xdr:row>
                    <xdr:rowOff>190500</xdr:rowOff>
                  </from>
                  <to>
                    <xdr:col>18</xdr:col>
                    <xdr:colOff>600075</xdr:colOff>
                    <xdr:row>388</xdr:row>
                    <xdr:rowOff>419100</xdr:rowOff>
                  </to>
                </anchor>
              </controlPr>
            </control>
          </mc:Choice>
        </mc:AlternateContent>
        <mc:AlternateContent xmlns:mc="http://schemas.openxmlformats.org/markup-compatibility/2006">
          <mc:Choice Requires="x14">
            <control shapeId="39187" r:id="rId215" name="Check Box 275">
              <controlPr defaultSize="0" autoFill="0" autoLine="0" autoPict="0">
                <anchor moveWithCells="1">
                  <from>
                    <xdr:col>18</xdr:col>
                    <xdr:colOff>295275</xdr:colOff>
                    <xdr:row>389</xdr:row>
                    <xdr:rowOff>190500</xdr:rowOff>
                  </from>
                  <to>
                    <xdr:col>18</xdr:col>
                    <xdr:colOff>600075</xdr:colOff>
                    <xdr:row>389</xdr:row>
                    <xdr:rowOff>419100</xdr:rowOff>
                  </to>
                </anchor>
              </controlPr>
            </control>
          </mc:Choice>
        </mc:AlternateContent>
        <mc:AlternateContent xmlns:mc="http://schemas.openxmlformats.org/markup-compatibility/2006">
          <mc:Choice Requires="x14">
            <control shapeId="39188" r:id="rId216" name="Check Box 276">
              <controlPr defaultSize="0" autoFill="0" autoLine="0" autoPict="0">
                <anchor moveWithCells="1">
                  <from>
                    <xdr:col>18</xdr:col>
                    <xdr:colOff>295275</xdr:colOff>
                    <xdr:row>390</xdr:row>
                    <xdr:rowOff>190500</xdr:rowOff>
                  </from>
                  <to>
                    <xdr:col>18</xdr:col>
                    <xdr:colOff>600075</xdr:colOff>
                    <xdr:row>390</xdr:row>
                    <xdr:rowOff>419100</xdr:rowOff>
                  </to>
                </anchor>
              </controlPr>
            </control>
          </mc:Choice>
        </mc:AlternateContent>
        <mc:AlternateContent xmlns:mc="http://schemas.openxmlformats.org/markup-compatibility/2006">
          <mc:Choice Requires="x14">
            <control shapeId="39189" r:id="rId217" name="Check Box 277">
              <controlPr defaultSize="0" autoFill="0" autoLine="0" autoPict="0">
                <anchor moveWithCells="1">
                  <from>
                    <xdr:col>18</xdr:col>
                    <xdr:colOff>295275</xdr:colOff>
                    <xdr:row>391</xdr:row>
                    <xdr:rowOff>190500</xdr:rowOff>
                  </from>
                  <to>
                    <xdr:col>18</xdr:col>
                    <xdr:colOff>600075</xdr:colOff>
                    <xdr:row>391</xdr:row>
                    <xdr:rowOff>419100</xdr:rowOff>
                  </to>
                </anchor>
              </controlPr>
            </control>
          </mc:Choice>
        </mc:AlternateContent>
        <mc:AlternateContent xmlns:mc="http://schemas.openxmlformats.org/markup-compatibility/2006">
          <mc:Choice Requires="x14">
            <control shapeId="39190" r:id="rId218" name="Check Box 278">
              <controlPr defaultSize="0" autoFill="0" autoLine="0" autoPict="0">
                <anchor moveWithCells="1">
                  <from>
                    <xdr:col>18</xdr:col>
                    <xdr:colOff>295275</xdr:colOff>
                    <xdr:row>392</xdr:row>
                    <xdr:rowOff>190500</xdr:rowOff>
                  </from>
                  <to>
                    <xdr:col>18</xdr:col>
                    <xdr:colOff>600075</xdr:colOff>
                    <xdr:row>392</xdr:row>
                    <xdr:rowOff>419100</xdr:rowOff>
                  </to>
                </anchor>
              </controlPr>
            </control>
          </mc:Choice>
        </mc:AlternateContent>
        <mc:AlternateContent xmlns:mc="http://schemas.openxmlformats.org/markup-compatibility/2006">
          <mc:Choice Requires="x14">
            <control shapeId="39191" r:id="rId219" name="Check Box 279">
              <controlPr defaultSize="0" autoFill="0" autoLine="0" autoPict="0">
                <anchor moveWithCells="1">
                  <from>
                    <xdr:col>18</xdr:col>
                    <xdr:colOff>295275</xdr:colOff>
                    <xdr:row>393</xdr:row>
                    <xdr:rowOff>190500</xdr:rowOff>
                  </from>
                  <to>
                    <xdr:col>18</xdr:col>
                    <xdr:colOff>600075</xdr:colOff>
                    <xdr:row>393</xdr:row>
                    <xdr:rowOff>419100</xdr:rowOff>
                  </to>
                </anchor>
              </controlPr>
            </control>
          </mc:Choice>
        </mc:AlternateContent>
        <mc:AlternateContent xmlns:mc="http://schemas.openxmlformats.org/markup-compatibility/2006">
          <mc:Choice Requires="x14">
            <control shapeId="39192" r:id="rId220" name="Check Box 280">
              <controlPr defaultSize="0" autoFill="0" autoLine="0" autoPict="0">
                <anchor moveWithCells="1">
                  <from>
                    <xdr:col>18</xdr:col>
                    <xdr:colOff>295275</xdr:colOff>
                    <xdr:row>394</xdr:row>
                    <xdr:rowOff>190500</xdr:rowOff>
                  </from>
                  <to>
                    <xdr:col>18</xdr:col>
                    <xdr:colOff>600075</xdr:colOff>
                    <xdr:row>394</xdr:row>
                    <xdr:rowOff>419100</xdr:rowOff>
                  </to>
                </anchor>
              </controlPr>
            </control>
          </mc:Choice>
        </mc:AlternateContent>
        <mc:AlternateContent xmlns:mc="http://schemas.openxmlformats.org/markup-compatibility/2006">
          <mc:Choice Requires="x14">
            <control shapeId="39193" r:id="rId221" name="Check Box 281">
              <controlPr defaultSize="0" autoFill="0" autoLine="0" autoPict="0">
                <anchor moveWithCells="1">
                  <from>
                    <xdr:col>18</xdr:col>
                    <xdr:colOff>295275</xdr:colOff>
                    <xdr:row>406</xdr:row>
                    <xdr:rowOff>276225</xdr:rowOff>
                  </from>
                  <to>
                    <xdr:col>18</xdr:col>
                    <xdr:colOff>600075</xdr:colOff>
                    <xdr:row>406</xdr:row>
                    <xdr:rowOff>504825</xdr:rowOff>
                  </to>
                </anchor>
              </controlPr>
            </control>
          </mc:Choice>
        </mc:AlternateContent>
        <mc:AlternateContent xmlns:mc="http://schemas.openxmlformats.org/markup-compatibility/2006">
          <mc:Choice Requires="x14">
            <control shapeId="39194" r:id="rId222" name="Check Box 282">
              <controlPr defaultSize="0" autoFill="0" autoLine="0" autoPict="0">
                <anchor moveWithCells="1">
                  <from>
                    <xdr:col>18</xdr:col>
                    <xdr:colOff>295275</xdr:colOff>
                    <xdr:row>408</xdr:row>
                    <xdr:rowOff>133350</xdr:rowOff>
                  </from>
                  <to>
                    <xdr:col>18</xdr:col>
                    <xdr:colOff>600075</xdr:colOff>
                    <xdr:row>408</xdr:row>
                    <xdr:rowOff>361950</xdr:rowOff>
                  </to>
                </anchor>
              </controlPr>
            </control>
          </mc:Choice>
        </mc:AlternateContent>
        <mc:AlternateContent xmlns:mc="http://schemas.openxmlformats.org/markup-compatibility/2006">
          <mc:Choice Requires="x14">
            <control shapeId="39195" r:id="rId223" name="Check Box 283">
              <controlPr defaultSize="0" autoFill="0" autoLine="0" autoPict="0">
                <anchor moveWithCells="1">
                  <from>
                    <xdr:col>18</xdr:col>
                    <xdr:colOff>295275</xdr:colOff>
                    <xdr:row>409</xdr:row>
                    <xdr:rowOff>133350</xdr:rowOff>
                  </from>
                  <to>
                    <xdr:col>18</xdr:col>
                    <xdr:colOff>600075</xdr:colOff>
                    <xdr:row>409</xdr:row>
                    <xdr:rowOff>361950</xdr:rowOff>
                  </to>
                </anchor>
              </controlPr>
            </control>
          </mc:Choice>
        </mc:AlternateContent>
        <mc:AlternateContent xmlns:mc="http://schemas.openxmlformats.org/markup-compatibility/2006">
          <mc:Choice Requires="x14">
            <control shapeId="39196" r:id="rId224" name="Check Box 284">
              <controlPr defaultSize="0" autoFill="0" autoLine="0" autoPict="0">
                <anchor moveWithCells="1">
                  <from>
                    <xdr:col>18</xdr:col>
                    <xdr:colOff>295275</xdr:colOff>
                    <xdr:row>410</xdr:row>
                    <xdr:rowOff>133350</xdr:rowOff>
                  </from>
                  <to>
                    <xdr:col>18</xdr:col>
                    <xdr:colOff>600075</xdr:colOff>
                    <xdr:row>410</xdr:row>
                    <xdr:rowOff>361950</xdr:rowOff>
                  </to>
                </anchor>
              </controlPr>
            </control>
          </mc:Choice>
        </mc:AlternateContent>
        <mc:AlternateContent xmlns:mc="http://schemas.openxmlformats.org/markup-compatibility/2006">
          <mc:Choice Requires="x14">
            <control shapeId="39197" r:id="rId225" name="Check Box 285">
              <controlPr defaultSize="0" autoFill="0" autoLine="0" autoPict="0">
                <anchor moveWithCells="1">
                  <from>
                    <xdr:col>18</xdr:col>
                    <xdr:colOff>295275</xdr:colOff>
                    <xdr:row>411</xdr:row>
                    <xdr:rowOff>133350</xdr:rowOff>
                  </from>
                  <to>
                    <xdr:col>18</xdr:col>
                    <xdr:colOff>600075</xdr:colOff>
                    <xdr:row>411</xdr:row>
                    <xdr:rowOff>361950</xdr:rowOff>
                  </to>
                </anchor>
              </controlPr>
            </control>
          </mc:Choice>
        </mc:AlternateContent>
        <mc:AlternateContent xmlns:mc="http://schemas.openxmlformats.org/markup-compatibility/2006">
          <mc:Choice Requires="x14">
            <control shapeId="39198" r:id="rId226" name="Check Box 286">
              <controlPr defaultSize="0" autoFill="0" autoLine="0" autoPict="0">
                <anchor moveWithCells="1">
                  <from>
                    <xdr:col>18</xdr:col>
                    <xdr:colOff>295275</xdr:colOff>
                    <xdr:row>412</xdr:row>
                    <xdr:rowOff>400050</xdr:rowOff>
                  </from>
                  <to>
                    <xdr:col>18</xdr:col>
                    <xdr:colOff>600075</xdr:colOff>
                    <xdr:row>412</xdr:row>
                    <xdr:rowOff>628650</xdr:rowOff>
                  </to>
                </anchor>
              </controlPr>
            </control>
          </mc:Choice>
        </mc:AlternateContent>
        <mc:AlternateContent xmlns:mc="http://schemas.openxmlformats.org/markup-compatibility/2006">
          <mc:Choice Requires="x14">
            <control shapeId="39199" r:id="rId227" name="Check Box 287">
              <controlPr defaultSize="0" autoFill="0" autoLine="0" autoPict="0">
                <anchor moveWithCells="1">
                  <from>
                    <xdr:col>18</xdr:col>
                    <xdr:colOff>295275</xdr:colOff>
                    <xdr:row>414</xdr:row>
                    <xdr:rowOff>276225</xdr:rowOff>
                  </from>
                  <to>
                    <xdr:col>18</xdr:col>
                    <xdr:colOff>600075</xdr:colOff>
                    <xdr:row>414</xdr:row>
                    <xdr:rowOff>504825</xdr:rowOff>
                  </to>
                </anchor>
              </controlPr>
            </control>
          </mc:Choice>
        </mc:AlternateContent>
        <mc:AlternateContent xmlns:mc="http://schemas.openxmlformats.org/markup-compatibility/2006">
          <mc:Choice Requires="x14">
            <control shapeId="39200" r:id="rId228" name="Check Box 288">
              <controlPr defaultSize="0" autoFill="0" autoLine="0" autoPict="0">
                <anchor moveWithCells="1">
                  <from>
                    <xdr:col>18</xdr:col>
                    <xdr:colOff>295275</xdr:colOff>
                    <xdr:row>415</xdr:row>
                    <xdr:rowOff>276225</xdr:rowOff>
                  </from>
                  <to>
                    <xdr:col>18</xdr:col>
                    <xdr:colOff>600075</xdr:colOff>
                    <xdr:row>415</xdr:row>
                    <xdr:rowOff>504825</xdr:rowOff>
                  </to>
                </anchor>
              </controlPr>
            </control>
          </mc:Choice>
        </mc:AlternateContent>
        <mc:AlternateContent xmlns:mc="http://schemas.openxmlformats.org/markup-compatibility/2006">
          <mc:Choice Requires="x14">
            <control shapeId="39201" r:id="rId229" name="Check Box 289">
              <controlPr defaultSize="0" autoFill="0" autoLine="0" autoPict="0">
                <anchor moveWithCells="1">
                  <from>
                    <xdr:col>18</xdr:col>
                    <xdr:colOff>295275</xdr:colOff>
                    <xdr:row>416</xdr:row>
                    <xdr:rowOff>276225</xdr:rowOff>
                  </from>
                  <to>
                    <xdr:col>18</xdr:col>
                    <xdr:colOff>600075</xdr:colOff>
                    <xdr:row>416</xdr:row>
                    <xdr:rowOff>504825</xdr:rowOff>
                  </to>
                </anchor>
              </controlPr>
            </control>
          </mc:Choice>
        </mc:AlternateContent>
        <mc:AlternateContent xmlns:mc="http://schemas.openxmlformats.org/markup-compatibility/2006">
          <mc:Choice Requires="x14">
            <control shapeId="39202" r:id="rId230" name="Check Box 290">
              <controlPr defaultSize="0" autoFill="0" autoLine="0" autoPict="0">
                <anchor moveWithCells="1">
                  <from>
                    <xdr:col>18</xdr:col>
                    <xdr:colOff>295275</xdr:colOff>
                    <xdr:row>418</xdr:row>
                    <xdr:rowOff>209550</xdr:rowOff>
                  </from>
                  <to>
                    <xdr:col>18</xdr:col>
                    <xdr:colOff>600075</xdr:colOff>
                    <xdr:row>418</xdr:row>
                    <xdr:rowOff>438150</xdr:rowOff>
                  </to>
                </anchor>
              </controlPr>
            </control>
          </mc:Choice>
        </mc:AlternateContent>
        <mc:AlternateContent xmlns:mc="http://schemas.openxmlformats.org/markup-compatibility/2006">
          <mc:Choice Requires="x14">
            <control shapeId="39203" r:id="rId231" name="Check Box 291">
              <controlPr defaultSize="0" autoFill="0" autoLine="0" autoPict="0">
                <anchor moveWithCells="1">
                  <from>
                    <xdr:col>18</xdr:col>
                    <xdr:colOff>295275</xdr:colOff>
                    <xdr:row>419</xdr:row>
                    <xdr:rowOff>276225</xdr:rowOff>
                  </from>
                  <to>
                    <xdr:col>18</xdr:col>
                    <xdr:colOff>600075</xdr:colOff>
                    <xdr:row>419</xdr:row>
                    <xdr:rowOff>504825</xdr:rowOff>
                  </to>
                </anchor>
              </controlPr>
            </control>
          </mc:Choice>
        </mc:AlternateContent>
        <mc:AlternateContent xmlns:mc="http://schemas.openxmlformats.org/markup-compatibility/2006">
          <mc:Choice Requires="x14">
            <control shapeId="39204" r:id="rId232" name="Check Box 292">
              <controlPr defaultSize="0" autoFill="0" autoLine="0" autoPict="0">
                <anchor moveWithCells="1">
                  <from>
                    <xdr:col>18</xdr:col>
                    <xdr:colOff>295275</xdr:colOff>
                    <xdr:row>420</xdr:row>
                    <xdr:rowOff>133350</xdr:rowOff>
                  </from>
                  <to>
                    <xdr:col>18</xdr:col>
                    <xdr:colOff>600075</xdr:colOff>
                    <xdr:row>420</xdr:row>
                    <xdr:rowOff>361950</xdr:rowOff>
                  </to>
                </anchor>
              </controlPr>
            </control>
          </mc:Choice>
        </mc:AlternateContent>
        <mc:AlternateContent xmlns:mc="http://schemas.openxmlformats.org/markup-compatibility/2006">
          <mc:Choice Requires="x14">
            <control shapeId="39205" r:id="rId233" name="Check Box 293">
              <controlPr defaultSize="0" autoFill="0" autoLine="0" autoPict="0">
                <anchor moveWithCells="1">
                  <from>
                    <xdr:col>18</xdr:col>
                    <xdr:colOff>295275</xdr:colOff>
                    <xdr:row>421</xdr:row>
                    <xdr:rowOff>133350</xdr:rowOff>
                  </from>
                  <to>
                    <xdr:col>18</xdr:col>
                    <xdr:colOff>600075</xdr:colOff>
                    <xdr:row>421</xdr:row>
                    <xdr:rowOff>361950</xdr:rowOff>
                  </to>
                </anchor>
              </controlPr>
            </control>
          </mc:Choice>
        </mc:AlternateContent>
        <mc:AlternateContent xmlns:mc="http://schemas.openxmlformats.org/markup-compatibility/2006">
          <mc:Choice Requires="x14">
            <control shapeId="39206" r:id="rId234" name="Check Box 294">
              <controlPr defaultSize="0" autoFill="0" autoLine="0" autoPict="0">
                <anchor moveWithCells="1">
                  <from>
                    <xdr:col>18</xdr:col>
                    <xdr:colOff>295275</xdr:colOff>
                    <xdr:row>422</xdr:row>
                    <xdr:rowOff>152400</xdr:rowOff>
                  </from>
                  <to>
                    <xdr:col>18</xdr:col>
                    <xdr:colOff>600075</xdr:colOff>
                    <xdr:row>422</xdr:row>
                    <xdr:rowOff>381000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dimension ref="A1:U692"/>
  <sheetViews>
    <sheetView showGridLines="0" showRowColHeaders="0" zoomScale="90" zoomScaleNormal="90" workbookViewId="0">
      <selection activeCell="D19" sqref="D19"/>
    </sheetView>
  </sheetViews>
  <sheetFormatPr baseColWidth="10" defaultRowHeight="15" x14ac:dyDescent="0.25"/>
  <cols>
    <col min="1" max="1" width="30" style="6" customWidth="1"/>
    <col min="2" max="4" width="16.42578125" style="6" customWidth="1"/>
    <col min="5" max="5" width="16.42578125" style="200" customWidth="1"/>
    <col min="6" max="6" width="11.42578125" style="6" customWidth="1"/>
    <col min="7" max="7" width="27" style="1" customWidth="1"/>
    <col min="8" max="8" width="16.5703125" style="1" customWidth="1"/>
    <col min="9" max="9" width="13.42578125" style="198" customWidth="1"/>
    <col min="10" max="11" width="19.28515625" style="1" customWidth="1"/>
    <col min="12" max="12" width="19.28515625" customWidth="1"/>
    <col min="13" max="16384" width="11.42578125" style="6"/>
  </cols>
  <sheetData>
    <row r="1" spans="5:11" ht="36" customHeight="1" x14ac:dyDescent="0.25">
      <c r="G1" s="179"/>
      <c r="H1"/>
      <c r="I1" s="197"/>
      <c r="J1"/>
      <c r="K1" s="6"/>
    </row>
    <row r="2" spans="5:11" customFormat="1" ht="38.25" customHeight="1" x14ac:dyDescent="0.25">
      <c r="E2" s="197"/>
      <c r="I2" s="197"/>
    </row>
    <row r="3" spans="5:11" customFormat="1" ht="38.25" customHeight="1" x14ac:dyDescent="0.25">
      <c r="E3" s="197"/>
      <c r="I3" s="197"/>
    </row>
    <row r="4" spans="5:11" customFormat="1" ht="38.25" customHeight="1" x14ac:dyDescent="0.25">
      <c r="E4" s="197"/>
      <c r="I4" s="197"/>
    </row>
    <row r="5" spans="5:11" customFormat="1" ht="38.25" customHeight="1" x14ac:dyDescent="0.25">
      <c r="E5" s="197"/>
      <c r="I5" s="197"/>
    </row>
    <row r="6" spans="5:11" customFormat="1" ht="38.25" customHeight="1" x14ac:dyDescent="0.25">
      <c r="E6" s="197"/>
      <c r="I6" s="197"/>
    </row>
    <row r="7" spans="5:11" customFormat="1" ht="38.25" customHeight="1" x14ac:dyDescent="0.25">
      <c r="E7" s="197"/>
      <c r="I7" s="197"/>
    </row>
    <row r="8" spans="5:11" customFormat="1" ht="38.25" customHeight="1" x14ac:dyDescent="0.25">
      <c r="E8" s="197"/>
      <c r="I8" s="197"/>
    </row>
    <row r="9" spans="5:11" customFormat="1" ht="38.25" customHeight="1" x14ac:dyDescent="0.25">
      <c r="E9" s="197"/>
      <c r="I9" s="197"/>
    </row>
    <row r="10" spans="5:11" customFormat="1" ht="38.25" customHeight="1" x14ac:dyDescent="0.25">
      <c r="E10" s="197"/>
      <c r="I10" s="197"/>
    </row>
    <row r="11" spans="5:11" customFormat="1" ht="38.25" customHeight="1" x14ac:dyDescent="0.25">
      <c r="E11" s="197"/>
      <c r="I11" s="197"/>
    </row>
    <row r="12" spans="5:11" customFormat="1" ht="38.25" customHeight="1" x14ac:dyDescent="0.25">
      <c r="E12" s="197"/>
      <c r="I12" s="197"/>
    </row>
    <row r="13" spans="5:11" customFormat="1" ht="38.25" customHeight="1" x14ac:dyDescent="0.25">
      <c r="E13" s="197"/>
      <c r="I13" s="197"/>
    </row>
    <row r="14" spans="5:11" customFormat="1" ht="38.25" customHeight="1" x14ac:dyDescent="0.25">
      <c r="E14" s="197"/>
      <c r="I14" s="197"/>
    </row>
    <row r="15" spans="5:11" customFormat="1" ht="38.25" customHeight="1" x14ac:dyDescent="0.25">
      <c r="E15" s="197"/>
      <c r="I15" s="197"/>
    </row>
    <row r="16" spans="5:11" customFormat="1" ht="38.25" customHeight="1" x14ac:dyDescent="0.25">
      <c r="E16" s="197"/>
      <c r="I16" s="197"/>
    </row>
    <row r="17" spans="1:21" customFormat="1" ht="38.25" customHeight="1" x14ac:dyDescent="0.25">
      <c r="A17" s="622" t="s">
        <v>1140</v>
      </c>
      <c r="E17" s="197"/>
      <c r="I17" s="197"/>
    </row>
    <row r="18" spans="1:21" customFormat="1" ht="38.25" customHeight="1" x14ac:dyDescent="0.25">
      <c r="A18" s="750" t="str">
        <f>IF(Datos!E3&lt;&gt;"",Datos!E3,IF(Datos!E4&lt;&gt;"",Datos!E4,IF(Datos!E5&lt;&gt;"",Datos!E5,IF(Datos!E6&lt;&gt;"",Datos!E6,IF(Datos!E7&lt;&gt;"",Datos!E7,IF(Datos!E8&lt;&gt;"",Datos!E8,IF(Datos!E9&lt;&gt;"",Datos!E9,IF(Datos!E10&lt;&gt;"",Datos!E10))))))))</f>
        <v> JABIL MEXICO INVESTMENT, S. DE R.L. DE C.V.</v>
      </c>
      <c r="B18" s="750"/>
      <c r="C18" s="750"/>
      <c r="E18" s="197"/>
      <c r="I18" s="197"/>
    </row>
    <row r="19" spans="1:21" ht="38.25" customHeight="1" x14ac:dyDescent="0.25"/>
    <row r="20" spans="1:21" ht="23.25" customHeight="1" x14ac:dyDescent="0.25"/>
    <row r="21" spans="1:21" ht="22.5" customHeight="1" x14ac:dyDescent="0.25">
      <c r="A21" s="527"/>
      <c r="B21" s="731"/>
      <c r="C21" s="731"/>
      <c r="D21" s="731"/>
      <c r="E21" s="731"/>
    </row>
    <row r="22" spans="1:21" ht="22.5" customHeight="1" x14ac:dyDescent="0.25">
      <c r="A22" s="527"/>
      <c r="B22" s="749"/>
      <c r="C22" s="749"/>
    </row>
    <row r="23" spans="1:21" ht="25.5" customHeight="1" x14ac:dyDescent="0.25"/>
    <row r="24" spans="1:21" ht="25.5" customHeight="1" x14ac:dyDescent="0.25"/>
    <row r="25" spans="1:21" ht="42.75" customHeight="1" x14ac:dyDescent="0.25">
      <c r="A25" s="735" t="s">
        <v>1098</v>
      </c>
      <c r="B25" s="735"/>
      <c r="C25" s="735"/>
      <c r="D25" s="735"/>
      <c r="E25" s="735"/>
      <c r="F25" s="735"/>
    </row>
    <row r="26" spans="1:21" ht="8.25" customHeight="1" x14ac:dyDescent="0.25">
      <c r="A26" s="735"/>
      <c r="B26" s="735"/>
      <c r="C26" s="735"/>
      <c r="D26" s="735"/>
      <c r="E26" s="735"/>
      <c r="F26" s="735"/>
    </row>
    <row r="27" spans="1:21" ht="52.5" customHeight="1" x14ac:dyDescent="0.25">
      <c r="A27" s="751" t="s">
        <v>1097</v>
      </c>
      <c r="B27" s="735"/>
      <c r="C27" s="735"/>
      <c r="H27" s="180"/>
      <c r="I27" s="201"/>
    </row>
    <row r="28" spans="1:21" ht="21.75" customHeight="1" x14ac:dyDescent="0.25">
      <c r="A28" s="1" t="s">
        <v>1099</v>
      </c>
      <c r="G28" s="6"/>
      <c r="H28" s="6"/>
      <c r="I28" s="6"/>
      <c r="J28"/>
      <c r="K28"/>
      <c r="M28"/>
      <c r="N28"/>
      <c r="O28"/>
      <c r="P28"/>
      <c r="Q28"/>
      <c r="R28"/>
      <c r="S28"/>
      <c r="T28"/>
      <c r="U28"/>
    </row>
    <row r="29" spans="1:21" ht="22.5" customHeight="1" x14ac:dyDescent="0.25">
      <c r="A29" s="736" t="s">
        <v>1128</v>
      </c>
      <c r="B29" s="736"/>
      <c r="C29" s="736"/>
      <c r="D29" s="736"/>
      <c r="E29" s="736"/>
      <c r="F29" s="736"/>
      <c r="G29" s="553"/>
      <c r="H29" s="553"/>
      <c r="I29" s="553"/>
      <c r="J29"/>
      <c r="K29"/>
      <c r="M29"/>
      <c r="N29"/>
      <c r="O29"/>
      <c r="P29"/>
      <c r="Q29"/>
      <c r="R29"/>
      <c r="S29"/>
      <c r="T29"/>
      <c r="U29"/>
    </row>
    <row r="30" spans="1:21" ht="7.5" customHeight="1" x14ac:dyDescent="0.25">
      <c r="J30"/>
      <c r="K30"/>
      <c r="M30"/>
      <c r="N30"/>
      <c r="O30"/>
      <c r="P30"/>
      <c r="Q30"/>
      <c r="R30"/>
      <c r="S30"/>
      <c r="T30"/>
      <c r="U30"/>
    </row>
    <row r="31" spans="1:21" ht="106.5" customHeight="1" x14ac:dyDescent="0.25">
      <c r="A31" s="737" t="s">
        <v>864</v>
      </c>
      <c r="B31" s="737"/>
      <c r="C31" s="737"/>
      <c r="D31" s="737"/>
      <c r="E31" s="737"/>
      <c r="F31" s="737"/>
      <c r="J31"/>
      <c r="K31"/>
      <c r="M31"/>
      <c r="N31"/>
      <c r="O31"/>
      <c r="P31"/>
      <c r="Q31"/>
      <c r="R31"/>
      <c r="S31"/>
      <c r="T31"/>
      <c r="U31"/>
    </row>
    <row r="32" spans="1:21" ht="11.25" customHeight="1" x14ac:dyDescent="0.25">
      <c r="J32"/>
      <c r="K32"/>
      <c r="M32"/>
      <c r="N32"/>
      <c r="O32"/>
      <c r="P32"/>
      <c r="Q32"/>
      <c r="R32"/>
      <c r="S32"/>
      <c r="T32"/>
      <c r="U32"/>
    </row>
    <row r="33" spans="1:21" ht="187.5" customHeight="1" x14ac:dyDescent="0.25">
      <c r="B33" s="546">
        <f>'20 Pequeña'!Z4</f>
        <v>0</v>
      </c>
      <c r="C33" s="546">
        <f>D33-B33</f>
        <v>1</v>
      </c>
      <c r="D33" s="547">
        <v>1</v>
      </c>
      <c r="J33"/>
      <c r="K33"/>
      <c r="M33"/>
      <c r="N33"/>
      <c r="O33"/>
      <c r="P33"/>
      <c r="Q33"/>
      <c r="R33"/>
      <c r="S33"/>
      <c r="T33"/>
      <c r="U33"/>
    </row>
    <row r="34" spans="1:21" ht="7.5" customHeight="1" x14ac:dyDescent="0.25">
      <c r="J34"/>
      <c r="K34"/>
      <c r="M34"/>
      <c r="N34"/>
      <c r="O34"/>
      <c r="P34"/>
      <c r="Q34"/>
      <c r="R34"/>
      <c r="S34"/>
      <c r="T34"/>
      <c r="U34"/>
    </row>
    <row r="35" spans="1:21" ht="24" customHeight="1" x14ac:dyDescent="0.25">
      <c r="A35" s="727" t="s">
        <v>1129</v>
      </c>
      <c r="B35" s="727"/>
      <c r="C35" s="727"/>
      <c r="D35" s="727"/>
      <c r="E35" s="727"/>
      <c r="F35" s="727"/>
      <c r="G35" s="6"/>
      <c r="J35"/>
      <c r="K35"/>
      <c r="M35"/>
      <c r="N35"/>
      <c r="O35"/>
      <c r="P35"/>
      <c r="Q35"/>
      <c r="R35"/>
      <c r="S35"/>
      <c r="T35"/>
      <c r="U35"/>
    </row>
    <row r="36" spans="1:21" ht="165.75" customHeight="1" x14ac:dyDescent="0.25">
      <c r="A36" s="732" t="s">
        <v>902</v>
      </c>
      <c r="B36" s="732"/>
      <c r="C36" s="732"/>
      <c r="D36" s="732"/>
      <c r="E36" s="732"/>
      <c r="F36" s="732"/>
      <c r="G36" s="6"/>
      <c r="H36" s="6"/>
      <c r="I36" s="6"/>
      <c r="K36" s="202"/>
    </row>
    <row r="37" spans="1:21" ht="7.5" customHeight="1" x14ac:dyDescent="0.25">
      <c r="G37" s="552"/>
      <c r="H37" s="552"/>
      <c r="I37" s="552"/>
      <c r="K37" s="202"/>
    </row>
    <row r="38" spans="1:21" ht="187.5" customHeight="1" x14ac:dyDescent="0.25">
      <c r="B38" s="546">
        <f>'20 Pequeña'!Z144</f>
        <v>0</v>
      </c>
      <c r="C38" s="546">
        <f>D38-B38</f>
        <v>1</v>
      </c>
      <c r="D38" s="547">
        <v>1</v>
      </c>
    </row>
    <row r="39" spans="1:21" ht="11.25" customHeight="1" x14ac:dyDescent="0.25">
      <c r="G39" s="182"/>
      <c r="H39" s="181"/>
    </row>
    <row r="40" spans="1:21" ht="22.5" customHeight="1" x14ac:dyDescent="0.25">
      <c r="A40" s="733" t="s">
        <v>1130</v>
      </c>
      <c r="B40" s="733"/>
      <c r="C40" s="733"/>
      <c r="D40" s="733"/>
      <c r="E40" s="733"/>
      <c r="F40" s="733"/>
      <c r="G40" s="6"/>
    </row>
    <row r="41" spans="1:21" ht="171.75" customHeight="1" x14ac:dyDescent="0.25">
      <c r="A41" s="728" t="s">
        <v>865</v>
      </c>
      <c r="B41" s="728"/>
      <c r="C41" s="728"/>
      <c r="D41" s="728"/>
      <c r="E41" s="728"/>
      <c r="F41" s="728"/>
      <c r="G41" s="6"/>
      <c r="H41" s="6"/>
      <c r="I41" s="6"/>
    </row>
    <row r="42" spans="1:21" ht="7.5" customHeight="1" x14ac:dyDescent="0.25"/>
    <row r="43" spans="1:21" ht="187.5" customHeight="1" x14ac:dyDescent="0.25">
      <c r="B43" s="546">
        <f>'20 Pequeña'!Z298</f>
        <v>0</v>
      </c>
      <c r="C43" s="546">
        <f>D43-B43</f>
        <v>1</v>
      </c>
      <c r="D43" s="547">
        <v>1</v>
      </c>
    </row>
    <row r="44" spans="1:21" ht="11.25" customHeight="1" x14ac:dyDescent="0.25"/>
    <row r="45" spans="1:21" ht="48" customHeight="1" x14ac:dyDescent="0.25">
      <c r="A45" s="738" t="s">
        <v>1100</v>
      </c>
      <c r="B45" s="738"/>
      <c r="C45" s="738"/>
      <c r="D45" s="738"/>
      <c r="E45" s="738"/>
      <c r="F45" s="738"/>
      <c r="G45" s="6"/>
    </row>
    <row r="46" spans="1:21" ht="11.25" customHeight="1" thickBot="1" x14ac:dyDescent="0.3"/>
    <row r="47" spans="1:21" ht="49.5" customHeight="1" thickTop="1" thickBot="1" x14ac:dyDescent="0.3">
      <c r="A47" s="594"/>
      <c r="B47" s="742" t="s">
        <v>1101</v>
      </c>
      <c r="C47" s="742"/>
      <c r="D47" s="742"/>
      <c r="E47" s="742"/>
      <c r="F47" s="743"/>
    </row>
    <row r="48" spans="1:21" ht="69" customHeight="1" thickTop="1" thickBot="1" x14ac:dyDescent="0.3">
      <c r="A48" s="594"/>
      <c r="B48" s="744" t="s">
        <v>1102</v>
      </c>
      <c r="C48" s="744"/>
      <c r="D48" s="744"/>
      <c r="E48" s="744"/>
      <c r="F48" s="745"/>
    </row>
    <row r="49" spans="1:9" ht="77.25" customHeight="1" thickTop="1" thickBot="1" x14ac:dyDescent="0.3">
      <c r="A49" s="594"/>
      <c r="B49" s="744" t="s">
        <v>1103</v>
      </c>
      <c r="C49" s="744"/>
      <c r="D49" s="744"/>
      <c r="E49" s="744"/>
      <c r="F49" s="745"/>
    </row>
    <row r="50" spans="1:9" ht="107.25" customHeight="1" thickTop="1" thickBot="1" x14ac:dyDescent="0.3">
      <c r="A50" s="594"/>
      <c r="B50" s="744" t="s">
        <v>1104</v>
      </c>
      <c r="C50" s="744"/>
      <c r="D50" s="744"/>
      <c r="E50" s="744"/>
      <c r="F50" s="745"/>
    </row>
    <row r="51" spans="1:9" ht="7.5" customHeight="1" thickTop="1" x14ac:dyDescent="0.25">
      <c r="B51" s="554"/>
      <c r="C51" s="554"/>
      <c r="D51" s="554"/>
      <c r="E51" s="590"/>
      <c r="F51" s="554"/>
    </row>
    <row r="52" spans="1:9" ht="22.5" customHeight="1" x14ac:dyDescent="0.25">
      <c r="A52" s="739" t="s">
        <v>1114</v>
      </c>
      <c r="B52" s="739"/>
      <c r="C52" s="739"/>
      <c r="D52" s="739"/>
      <c r="E52" s="739"/>
      <c r="F52" s="739"/>
    </row>
    <row r="53" spans="1:9" ht="17.25" customHeight="1" x14ac:dyDescent="0.25">
      <c r="A53" s="751" t="s">
        <v>1113</v>
      </c>
      <c r="B53" s="751"/>
      <c r="C53" s="751"/>
      <c r="D53" s="751"/>
      <c r="E53" s="751"/>
      <c r="F53" s="751"/>
    </row>
    <row r="54" spans="1:9" ht="21" customHeight="1" x14ac:dyDescent="0.25">
      <c r="A54" s="740" t="s">
        <v>1122</v>
      </c>
      <c r="B54" s="740"/>
      <c r="C54" s="740"/>
      <c r="D54" s="740"/>
      <c r="E54" s="740"/>
      <c r="F54" s="740"/>
    </row>
    <row r="55" spans="1:9" ht="20.25" customHeight="1" x14ac:dyDescent="0.25">
      <c r="A55" s="740" t="s">
        <v>1123</v>
      </c>
      <c r="B55" s="740"/>
      <c r="C55" s="740"/>
      <c r="D55" s="740"/>
      <c r="E55" s="740"/>
      <c r="F55" s="740"/>
    </row>
    <row r="56" spans="1:9" ht="22.5" customHeight="1" x14ac:dyDescent="0.25">
      <c r="A56" s="741" t="s">
        <v>1106</v>
      </c>
      <c r="B56" s="741"/>
      <c r="C56" s="741"/>
      <c r="D56" s="741"/>
      <c r="E56" s="741"/>
      <c r="F56" s="741"/>
    </row>
    <row r="57" spans="1:9" ht="37.5" customHeight="1" x14ac:dyDescent="0.25">
      <c r="A57" s="530" t="s">
        <v>1105</v>
      </c>
      <c r="B57" s="532" t="s">
        <v>1107</v>
      </c>
      <c r="C57" s="531" t="s">
        <v>1108</v>
      </c>
      <c r="D57" s="533" t="s">
        <v>1109</v>
      </c>
      <c r="E57" s="601" t="s">
        <v>1110</v>
      </c>
      <c r="F57" s="530" t="s">
        <v>1111</v>
      </c>
    </row>
    <row r="58" spans="1:9" ht="22.5" customHeight="1" x14ac:dyDescent="0.25">
      <c r="A58" s="535" t="s">
        <v>117</v>
      </c>
      <c r="B58" s="734" t="s">
        <v>1112</v>
      </c>
      <c r="C58" s="734"/>
      <c r="D58" s="734"/>
      <c r="E58" s="734"/>
      <c r="F58" s="734"/>
    </row>
    <row r="59" spans="1:9" ht="33.75" customHeight="1" x14ac:dyDescent="0.25">
      <c r="A59" s="536" t="s">
        <v>118</v>
      </c>
      <c r="B59" s="543">
        <f>'20 Pequeña'!$Z$11</f>
        <v>0</v>
      </c>
      <c r="C59" s="543">
        <f>'20 Pequeña'!$Z$13</f>
        <v>0</v>
      </c>
      <c r="D59" s="543">
        <f>'20 Pequeña'!$Z$23</f>
        <v>0</v>
      </c>
      <c r="E59" s="602"/>
      <c r="F59" s="544" t="str">
        <f>IF(AND(B59=1,C59=1,D59=1),"CUMPLE","NO CUMPLE")</f>
        <v>NO CUMPLE</v>
      </c>
      <c r="G59" s="6"/>
      <c r="H59" s="6"/>
      <c r="I59" s="6"/>
    </row>
    <row r="60" spans="1:9" ht="7.5" customHeight="1" x14ac:dyDescent="0.25">
      <c r="G60" s="184"/>
      <c r="H60" s="184"/>
      <c r="I60" s="199"/>
    </row>
    <row r="61" spans="1:9" ht="33.75" customHeight="1" x14ac:dyDescent="0.25">
      <c r="A61" s="538" t="s">
        <v>0</v>
      </c>
      <c r="B61" s="543">
        <f>'20 Pequeña'!$Z$36</f>
        <v>0</v>
      </c>
      <c r="C61" s="543">
        <f>'20 Pequeña'!$Z$38</f>
        <v>0</v>
      </c>
      <c r="D61" s="543">
        <f>'20 Pequeña'!$Z$43</f>
        <v>0</v>
      </c>
      <c r="E61" s="603">
        <f>'20 Pequeña'!$Z$46</f>
        <v>0</v>
      </c>
      <c r="F61" s="544" t="str">
        <f>IF(AND(B61=1,C61=1,D61=1,E61=1),"CUMPLE","NO CUMPLE")</f>
        <v>NO CUMPLE</v>
      </c>
      <c r="G61" s="6"/>
      <c r="H61" s="6"/>
      <c r="I61" s="6"/>
    </row>
    <row r="62" spans="1:9" ht="7.5" customHeight="1" x14ac:dyDescent="0.25">
      <c r="G62" s="183"/>
      <c r="H62" s="181"/>
    </row>
    <row r="63" spans="1:9" ht="33.75" customHeight="1" x14ac:dyDescent="0.25">
      <c r="A63" s="538" t="s">
        <v>142</v>
      </c>
      <c r="B63" s="543">
        <f>'20 Pequeña'!$Z$60</f>
        <v>0</v>
      </c>
      <c r="C63" s="543">
        <f>'20 Pequeña'!$Z$62</f>
        <v>0</v>
      </c>
      <c r="D63" s="537"/>
      <c r="E63" s="603">
        <f>'20 Pequeña'!$Z$69</f>
        <v>0</v>
      </c>
      <c r="F63" s="544" t="str">
        <f>IF(AND(B63=1,C63=1,E63=1),"CUMPLE","NO CUMPLE")</f>
        <v>NO CUMPLE</v>
      </c>
      <c r="G63" s="183"/>
      <c r="H63" s="181"/>
    </row>
    <row r="64" spans="1:9" ht="8.25" customHeight="1" x14ac:dyDescent="0.25">
      <c r="G64" s="6"/>
      <c r="H64" s="6"/>
      <c r="I64" s="6"/>
    </row>
    <row r="65" spans="1:11" ht="33.75" customHeight="1" x14ac:dyDescent="0.25">
      <c r="A65" s="538" t="s">
        <v>150</v>
      </c>
      <c r="B65" s="543">
        <f>'20 Pequeña'!$Z$90</f>
        <v>0</v>
      </c>
      <c r="C65" s="537"/>
      <c r="D65" s="543">
        <f>'20 Pequeña'!$Z$92</f>
        <v>0</v>
      </c>
      <c r="E65" s="603">
        <f>'20 Pequeña'!$Z$99</f>
        <v>0</v>
      </c>
      <c r="F65" s="544" t="str">
        <f>IF(AND(B65=1,D65=1,E65=1),"CUMPLE","NO CUMPLE")</f>
        <v>NO CUMPLE</v>
      </c>
      <c r="G65" s="6"/>
      <c r="H65" s="6"/>
      <c r="I65" s="6"/>
    </row>
    <row r="66" spans="1:11" ht="7.5" customHeight="1" x14ac:dyDescent="0.25">
      <c r="G66" s="6"/>
      <c r="H66" s="6"/>
      <c r="I66" s="6"/>
    </row>
    <row r="67" spans="1:11" ht="22.5" customHeight="1" x14ac:dyDescent="0.25">
      <c r="A67" s="535" t="s">
        <v>117</v>
      </c>
      <c r="B67" s="734" t="s">
        <v>154</v>
      </c>
      <c r="C67" s="734"/>
      <c r="D67" s="734"/>
      <c r="E67" s="734"/>
      <c r="F67" s="734"/>
      <c r="G67" s="6"/>
      <c r="H67" s="6"/>
      <c r="I67" s="6"/>
    </row>
    <row r="68" spans="1:11" ht="33.75" customHeight="1" x14ac:dyDescent="0.25">
      <c r="A68" s="538" t="s">
        <v>156</v>
      </c>
      <c r="B68" s="543">
        <f>'20 Pequeña'!$Z$116</f>
        <v>0</v>
      </c>
      <c r="C68" s="543">
        <f>'20 Pequeña'!$Z$118</f>
        <v>0</v>
      </c>
      <c r="D68" s="543">
        <f>'20 Pequeña'!$Z$121</f>
        <v>0</v>
      </c>
      <c r="E68" s="603">
        <f>'20 Pequeña'!$Z$124</f>
        <v>0</v>
      </c>
      <c r="F68" s="544" t="str">
        <f>IF(AND(B68=1,C68=1,D68=1,E68=1),"CUMPLE","NO CUMPLE")</f>
        <v>NO CUMPLE</v>
      </c>
    </row>
    <row r="69" spans="1:11" ht="22.5" customHeight="1" x14ac:dyDescent="0.25">
      <c r="A69"/>
      <c r="B69"/>
      <c r="C69"/>
      <c r="D69"/>
      <c r="E69" s="197"/>
      <c r="F69"/>
    </row>
    <row r="70" spans="1:11" ht="22.5" customHeight="1" x14ac:dyDescent="0.25">
      <c r="A70" s="746" t="s">
        <v>1116</v>
      </c>
      <c r="B70" s="746"/>
      <c r="C70" s="747" t="s">
        <v>1115</v>
      </c>
      <c r="D70" s="747"/>
      <c r="E70" s="747"/>
      <c r="F70"/>
    </row>
    <row r="71" spans="1:11" ht="7.5" customHeight="1" x14ac:dyDescent="0.25">
      <c r="A71"/>
      <c r="B71"/>
      <c r="C71"/>
      <c r="D71"/>
      <c r="E71" s="197"/>
      <c r="F71"/>
      <c r="G71" s="549"/>
      <c r="H71" s="549"/>
      <c r="I71" s="549"/>
    </row>
    <row r="72" spans="1:11" ht="21.75" customHeight="1" x14ac:dyDescent="0.25">
      <c r="A72" s="753" t="s">
        <v>1117</v>
      </c>
      <c r="B72" s="753"/>
      <c r="C72" s="753"/>
      <c r="D72" s="753"/>
      <c r="E72" s="753"/>
      <c r="F72" s="753"/>
      <c r="J72"/>
      <c r="K72"/>
    </row>
    <row r="73" spans="1:11" ht="37.5" customHeight="1" x14ac:dyDescent="0.25">
      <c r="A73" s="530" t="s">
        <v>1105</v>
      </c>
      <c r="B73" s="532" t="s">
        <v>1107</v>
      </c>
      <c r="C73" s="531" t="s">
        <v>1108</v>
      </c>
      <c r="D73" s="533" t="s">
        <v>1109</v>
      </c>
      <c r="E73" s="601" t="s">
        <v>1110</v>
      </c>
      <c r="F73" s="530" t="s">
        <v>1111</v>
      </c>
      <c r="G73" s="6"/>
      <c r="H73" s="6"/>
      <c r="I73" s="6"/>
      <c r="J73"/>
      <c r="K73"/>
    </row>
    <row r="74" spans="1:11" ht="31.5" customHeight="1" x14ac:dyDescent="0.25">
      <c r="A74" s="535" t="s">
        <v>117</v>
      </c>
      <c r="B74" s="734" t="s">
        <v>165</v>
      </c>
      <c r="C74" s="734"/>
      <c r="D74" s="734"/>
      <c r="E74" s="734"/>
      <c r="F74" s="734"/>
      <c r="G74" s="6"/>
      <c r="H74" s="6"/>
      <c r="I74" s="6"/>
      <c r="J74"/>
      <c r="K74"/>
    </row>
    <row r="75" spans="1:11" ht="33.75" customHeight="1" x14ac:dyDescent="0.25">
      <c r="A75" s="529" t="s">
        <v>167</v>
      </c>
      <c r="B75" s="543">
        <f>'20 Pequeña'!$Z$151</f>
        <v>0</v>
      </c>
      <c r="C75" s="543">
        <f>'20 Pequeña'!$Z$153</f>
        <v>0</v>
      </c>
      <c r="D75" s="543">
        <f>'20 Pequeña'!$Z$159</f>
        <v>0</v>
      </c>
      <c r="E75" s="604"/>
      <c r="F75" s="544" t="str">
        <f>IF(AND(B75=1,C75=1,D75=1),"CUMPLE","NO CUMPLE")</f>
        <v>NO CUMPLE</v>
      </c>
      <c r="G75" s="6"/>
      <c r="H75" s="6"/>
      <c r="I75" s="6"/>
      <c r="J75"/>
      <c r="K75"/>
    </row>
    <row r="76" spans="1:11" ht="7.5" customHeight="1" x14ac:dyDescent="0.25">
      <c r="A76"/>
      <c r="B76"/>
      <c r="C76"/>
      <c r="D76"/>
      <c r="E76" s="197"/>
      <c r="F76"/>
      <c r="G76" s="6"/>
      <c r="H76" s="6"/>
      <c r="I76" s="6"/>
      <c r="J76"/>
      <c r="K76"/>
    </row>
    <row r="77" spans="1:11" ht="33.75" customHeight="1" x14ac:dyDescent="0.25">
      <c r="A77" s="529" t="s">
        <v>170</v>
      </c>
      <c r="B77" s="543">
        <f>'20 Pequeña'!$Z$166</f>
        <v>0</v>
      </c>
      <c r="C77" s="543">
        <f>'20 Pequeña'!$Z$168</f>
        <v>0</v>
      </c>
      <c r="D77" s="543">
        <f>'20 Pequeña'!$Z$171</f>
        <v>0</v>
      </c>
      <c r="E77" s="603">
        <f>'20 Pequeña'!$Z$174</f>
        <v>0</v>
      </c>
      <c r="F77" s="544" t="str">
        <f>IF(AND(B77=1,C77=1,D77=1,E77=1),"CUMPLE","NO CUMPLE")</f>
        <v>NO CUMPLE</v>
      </c>
      <c r="G77" s="6"/>
      <c r="H77" s="6"/>
      <c r="I77" s="6"/>
      <c r="J77"/>
      <c r="K77"/>
    </row>
    <row r="78" spans="1:11" ht="7.5" customHeight="1" x14ac:dyDescent="0.25">
      <c r="A78" s="529"/>
      <c r="B78"/>
      <c r="C78"/>
      <c r="D78"/>
      <c r="E78" s="197"/>
      <c r="F78"/>
      <c r="G78" s="6"/>
      <c r="H78" s="6"/>
      <c r="I78" s="6"/>
      <c r="J78"/>
      <c r="K78"/>
    </row>
    <row r="79" spans="1:11" ht="22.5" customHeight="1" x14ac:dyDescent="0.25">
      <c r="A79" s="535" t="s">
        <v>117</v>
      </c>
      <c r="B79" s="734" t="s">
        <v>176</v>
      </c>
      <c r="C79" s="734"/>
      <c r="D79" s="734"/>
      <c r="E79" s="734"/>
      <c r="F79" s="734"/>
      <c r="G79" s="6"/>
      <c r="H79" s="6"/>
      <c r="I79" s="6"/>
      <c r="J79"/>
      <c r="K79"/>
    </row>
    <row r="80" spans="1:11" ht="34.5" customHeight="1" x14ac:dyDescent="0.25">
      <c r="A80" s="529" t="s">
        <v>178</v>
      </c>
      <c r="B80" s="543">
        <f>'20 Pequeña'!$Z$188</f>
        <v>0</v>
      </c>
      <c r="C80" s="543">
        <f>'20 Pequeña'!$Z$190</f>
        <v>0</v>
      </c>
      <c r="D80" s="543"/>
      <c r="E80" s="603">
        <f>'20 Pequeña'!$Z$192</f>
        <v>0</v>
      </c>
      <c r="F80" s="544" t="str">
        <f>IF(AND(B80=1,C80=1,E80=1),"CUMPLE","NO CUMPLE")</f>
        <v>NO CUMPLE</v>
      </c>
      <c r="G80" s="6"/>
      <c r="H80" s="6"/>
      <c r="I80" s="6"/>
      <c r="J80"/>
      <c r="K80"/>
    </row>
    <row r="81" spans="1:21" ht="7.5" customHeight="1" x14ac:dyDescent="0.25">
      <c r="A81" s="529"/>
      <c r="B81"/>
      <c r="C81"/>
      <c r="D81"/>
      <c r="E81" s="197"/>
      <c r="F81"/>
      <c r="G81" s="6"/>
      <c r="H81" s="6"/>
      <c r="I81" s="6"/>
      <c r="J81"/>
      <c r="K81"/>
    </row>
    <row r="82" spans="1:21" customFormat="1" ht="34.5" customHeight="1" x14ac:dyDescent="0.25">
      <c r="A82" s="529" t="s">
        <v>181</v>
      </c>
      <c r="B82" s="543">
        <f>'20 Pequeña'!$Z$202</f>
        <v>0</v>
      </c>
      <c r="C82" s="543">
        <f>'20 Pequeña'!$Z$205</f>
        <v>0</v>
      </c>
      <c r="D82" s="543">
        <f>'20 Pequeña'!$Z$213</f>
        <v>0</v>
      </c>
      <c r="E82" s="604"/>
      <c r="F82" s="544" t="str">
        <f>IF(AND(B82=1,C82=1,D82=1),"CUMPLE","NO CUMPLE")</f>
        <v>NO CUMPLE</v>
      </c>
      <c r="G82" s="6"/>
      <c r="H82" s="6"/>
      <c r="I82" s="6"/>
      <c r="M82" s="6"/>
      <c r="N82" s="6"/>
      <c r="O82" s="6"/>
      <c r="P82" s="6"/>
      <c r="Q82" s="6"/>
      <c r="R82" s="6"/>
      <c r="S82" s="6"/>
      <c r="T82" s="6"/>
      <c r="U82" s="6"/>
    </row>
    <row r="83" spans="1:21" customFormat="1" ht="7.5" customHeight="1" x14ac:dyDescent="0.25">
      <c r="A83" s="529"/>
      <c r="B83" s="562"/>
      <c r="C83" s="562"/>
      <c r="D83" s="563"/>
      <c r="E83" s="611"/>
      <c r="F83" s="564"/>
      <c r="G83" s="6"/>
      <c r="H83" s="6"/>
      <c r="I83" s="6"/>
      <c r="M83" s="6"/>
      <c r="N83" s="6"/>
      <c r="O83" s="6"/>
      <c r="P83" s="6"/>
      <c r="Q83" s="6"/>
      <c r="R83" s="6"/>
      <c r="S83" s="6"/>
      <c r="T83" s="6"/>
      <c r="U83" s="6"/>
    </row>
    <row r="84" spans="1:21" customFormat="1" ht="34.5" customHeight="1" x14ac:dyDescent="0.25">
      <c r="A84" s="529" t="s">
        <v>509</v>
      </c>
      <c r="B84" s="543"/>
      <c r="C84" s="543">
        <f>'20 Pequeña'!$Z$224</f>
        <v>0</v>
      </c>
      <c r="D84" s="543">
        <f>'20 Pequeña'!$Z$228</f>
        <v>0</v>
      </c>
      <c r="E84" s="604"/>
      <c r="F84" s="544" t="str">
        <f>IF(AND(C84=1,D84=1),"CUMPLE","NO CUMPLE")</f>
        <v>NO CUMPLE</v>
      </c>
      <c r="G84" s="6"/>
      <c r="H84" s="6"/>
      <c r="I84" s="6"/>
      <c r="M84" s="6"/>
      <c r="N84" s="6"/>
      <c r="O84" s="6"/>
      <c r="P84" s="6"/>
      <c r="Q84" s="6"/>
      <c r="R84" s="6"/>
      <c r="S84" s="6"/>
      <c r="T84" s="6"/>
      <c r="U84" s="6"/>
    </row>
    <row r="85" spans="1:21" customFormat="1" ht="7.5" customHeight="1" x14ac:dyDescent="0.25">
      <c r="A85" s="529"/>
      <c r="E85" s="197"/>
      <c r="G85" s="6"/>
      <c r="H85" s="6"/>
      <c r="I85" s="6"/>
      <c r="M85" s="6"/>
      <c r="N85" s="6"/>
      <c r="O85" s="6"/>
      <c r="P85" s="6"/>
      <c r="Q85" s="6"/>
      <c r="R85" s="6"/>
      <c r="S85" s="6"/>
      <c r="T85" s="6"/>
      <c r="U85" s="6"/>
    </row>
    <row r="86" spans="1:21" customFormat="1" ht="22.5" customHeight="1" x14ac:dyDescent="0.25">
      <c r="A86" s="535" t="s">
        <v>117</v>
      </c>
      <c r="B86" s="734" t="s">
        <v>195</v>
      </c>
      <c r="C86" s="734"/>
      <c r="D86" s="734"/>
      <c r="E86" s="734"/>
      <c r="F86" s="734"/>
      <c r="G86" s="6"/>
      <c r="H86" s="6"/>
      <c r="I86" s="6"/>
      <c r="M86" s="6"/>
      <c r="N86" s="6"/>
      <c r="O86" s="6"/>
      <c r="P86" s="6"/>
      <c r="Q86" s="6"/>
      <c r="R86" s="6"/>
      <c r="S86" s="6"/>
      <c r="T86" s="6"/>
      <c r="U86" s="6"/>
    </row>
    <row r="87" spans="1:21" customFormat="1" ht="34.5" customHeight="1" x14ac:dyDescent="0.25">
      <c r="A87" s="529" t="s">
        <v>197</v>
      </c>
      <c r="B87" s="543">
        <f>'20 Pequeña'!$Z$246</f>
        <v>0</v>
      </c>
      <c r="C87" s="543">
        <f>'20 Pequeña'!$Z$248</f>
        <v>0</v>
      </c>
      <c r="D87" s="543">
        <f>'20 Pequeña'!$Z$252</f>
        <v>0</v>
      </c>
      <c r="E87" s="603">
        <f>'20 Pequeña'!$Z$255</f>
        <v>0</v>
      </c>
      <c r="F87" s="544" t="str">
        <f>IF(AND(B87=1,C87=1,D87=1,E87=1),"CUMPLE","NO CUMPLE")</f>
        <v>NO CUMPLE</v>
      </c>
      <c r="G87" s="6"/>
      <c r="H87" s="6"/>
      <c r="I87" s="6"/>
      <c r="M87" s="6"/>
      <c r="N87" s="6"/>
      <c r="O87" s="6"/>
      <c r="P87" s="6"/>
      <c r="Q87" s="6"/>
      <c r="R87" s="6"/>
      <c r="S87" s="6"/>
      <c r="T87" s="6"/>
      <c r="U87" s="6"/>
    </row>
    <row r="88" spans="1:21" customFormat="1" ht="7.5" customHeight="1" x14ac:dyDescent="0.25">
      <c r="A88" s="529"/>
      <c r="E88" s="197"/>
      <c r="G88" s="6"/>
      <c r="H88" s="6"/>
      <c r="I88" s="6"/>
      <c r="M88" s="6"/>
      <c r="N88" s="6"/>
      <c r="O88" s="6"/>
      <c r="P88" s="6"/>
      <c r="Q88" s="6"/>
      <c r="R88" s="6"/>
      <c r="S88" s="6"/>
      <c r="T88" s="6"/>
      <c r="U88" s="6"/>
    </row>
    <row r="89" spans="1:21" customFormat="1" ht="43.5" customHeight="1" x14ac:dyDescent="0.25">
      <c r="A89" s="529" t="s">
        <v>205</v>
      </c>
      <c r="B89" s="543">
        <f>'20 Pequeña'!$Z$272</f>
        <v>0</v>
      </c>
      <c r="C89" s="543">
        <f>'20 Pequeña'!$Z$275</f>
        <v>0</v>
      </c>
      <c r="D89" s="543">
        <f>'20 Pequeña'!$Z$280</f>
        <v>0</v>
      </c>
      <c r="E89" s="603">
        <f>'20 Pequeña'!$Z$285</f>
        <v>0</v>
      </c>
      <c r="F89" s="544" t="str">
        <f>IF(AND(B89=1,C89=1,D89=1,E89=1),"CUMPLE","NO CUMPLE")</f>
        <v>NO CUMPLE</v>
      </c>
      <c r="G89" s="6"/>
      <c r="H89" s="6"/>
      <c r="I89" s="6"/>
      <c r="M89" s="6"/>
      <c r="N89" s="6"/>
      <c r="O89" s="6"/>
      <c r="P89" s="6"/>
      <c r="Q89" s="6"/>
      <c r="R89" s="6"/>
      <c r="S89" s="6"/>
      <c r="T89" s="6"/>
      <c r="U89" s="6"/>
    </row>
    <row r="90" spans="1:21" customFormat="1" ht="22.5" customHeight="1" x14ac:dyDescent="0.25">
      <c r="A90" s="529"/>
      <c r="E90" s="197"/>
      <c r="G90" s="6"/>
      <c r="H90" s="6"/>
      <c r="I90" s="6"/>
      <c r="M90" s="6"/>
      <c r="N90" s="6"/>
      <c r="O90" s="6"/>
      <c r="P90" s="6"/>
      <c r="Q90" s="6"/>
      <c r="R90" s="6"/>
      <c r="S90" s="6"/>
      <c r="T90" s="6"/>
      <c r="U90" s="6"/>
    </row>
    <row r="91" spans="1:21" customFormat="1" ht="22.5" customHeight="1" x14ac:dyDescent="0.25">
      <c r="A91" s="746" t="s">
        <v>1116</v>
      </c>
      <c r="B91" s="746"/>
      <c r="C91" s="747" t="s">
        <v>1118</v>
      </c>
      <c r="D91" s="747"/>
      <c r="E91" s="747"/>
      <c r="G91" s="6"/>
      <c r="H91" s="6"/>
      <c r="I91" s="6"/>
      <c r="M91" s="6"/>
      <c r="N91" s="6"/>
      <c r="O91" s="6"/>
      <c r="P91" s="6"/>
      <c r="Q91" s="6"/>
      <c r="R91" s="6"/>
      <c r="S91" s="6"/>
      <c r="T91" s="6"/>
      <c r="U91" s="6"/>
    </row>
    <row r="92" spans="1:21" customFormat="1" ht="22.5" customHeight="1" x14ac:dyDescent="0.25">
      <c r="A92" s="752" t="s">
        <v>1119</v>
      </c>
      <c r="B92" s="752"/>
      <c r="C92" s="752"/>
      <c r="D92" s="752"/>
      <c r="E92" s="752"/>
      <c r="F92" s="752"/>
      <c r="G92" s="6"/>
      <c r="H92" s="6"/>
      <c r="I92" s="6"/>
      <c r="M92" s="6"/>
      <c r="N92" s="6"/>
      <c r="O92" s="6"/>
      <c r="P92" s="6"/>
      <c r="Q92" s="6"/>
      <c r="R92" s="6"/>
      <c r="S92" s="6"/>
      <c r="T92" s="6"/>
      <c r="U92" s="6"/>
    </row>
    <row r="93" spans="1:21" customFormat="1" ht="22.5" customHeight="1" x14ac:dyDescent="0.25">
      <c r="A93" s="530" t="s">
        <v>1105</v>
      </c>
      <c r="B93" s="532" t="s">
        <v>1107</v>
      </c>
      <c r="C93" s="531" t="s">
        <v>1108</v>
      </c>
      <c r="D93" s="533" t="s">
        <v>1109</v>
      </c>
      <c r="E93" s="601" t="s">
        <v>1110</v>
      </c>
      <c r="F93" s="530" t="s">
        <v>1111</v>
      </c>
      <c r="G93" s="6"/>
      <c r="H93" s="6"/>
      <c r="I93" s="6"/>
      <c r="M93" s="6"/>
      <c r="N93" s="6"/>
      <c r="O93" s="6"/>
      <c r="P93" s="6"/>
      <c r="Q93" s="6"/>
      <c r="R93" s="6"/>
      <c r="S93" s="6"/>
      <c r="T93" s="6"/>
      <c r="U93" s="6"/>
    </row>
    <row r="94" spans="1:21" customFormat="1" ht="34.5" customHeight="1" x14ac:dyDescent="0.25">
      <c r="A94" s="535" t="s">
        <v>117</v>
      </c>
      <c r="B94" s="734" t="s">
        <v>210</v>
      </c>
      <c r="C94" s="734"/>
      <c r="D94" s="734"/>
      <c r="E94" s="734"/>
      <c r="F94" s="734"/>
      <c r="G94" s="6"/>
      <c r="H94" s="6"/>
      <c r="I94" s="6"/>
      <c r="M94" s="6"/>
      <c r="N94" s="6"/>
      <c r="O94" s="6"/>
      <c r="P94" s="6"/>
      <c r="Q94" s="6"/>
      <c r="R94" s="6"/>
      <c r="S94" s="6"/>
      <c r="T94" s="6"/>
      <c r="U94" s="6"/>
    </row>
    <row r="95" spans="1:21" customFormat="1" ht="33.75" customHeight="1" x14ac:dyDescent="0.25">
      <c r="A95" s="529" t="s">
        <v>212</v>
      </c>
      <c r="B95" s="543">
        <f>'20 Pequeña'!Z305</f>
        <v>0</v>
      </c>
      <c r="C95" s="543">
        <f>'20 Pequeña'!Z309</f>
        <v>0</v>
      </c>
      <c r="D95" s="543">
        <f>'20 Pequeña'!Z315</f>
        <v>0</v>
      </c>
      <c r="E95" s="604"/>
      <c r="F95" s="544" t="str">
        <f>IF(AND(B95=1,C95=1,D95=1),"CUMPLE","NO CUMPLE")</f>
        <v>NO CUMPLE</v>
      </c>
      <c r="G95" s="6"/>
      <c r="H95" s="6"/>
      <c r="I95" s="6"/>
      <c r="M95" s="6"/>
      <c r="N95" s="6"/>
      <c r="O95" s="6"/>
      <c r="P95" s="6"/>
      <c r="Q95" s="6"/>
      <c r="R95" s="6"/>
      <c r="S95" s="6"/>
      <c r="T95" s="6"/>
      <c r="U95" s="6"/>
    </row>
    <row r="96" spans="1:21" customFormat="1" ht="7.5" customHeight="1" x14ac:dyDescent="0.25">
      <c r="E96" s="197"/>
      <c r="G96" s="6"/>
      <c r="H96" s="6"/>
      <c r="I96" s="6"/>
      <c r="M96" s="6"/>
      <c r="N96" s="6"/>
      <c r="O96" s="6"/>
      <c r="P96" s="6"/>
      <c r="Q96" s="6"/>
      <c r="R96" s="6"/>
      <c r="S96" s="6"/>
      <c r="T96" s="6"/>
      <c r="U96" s="6"/>
    </row>
    <row r="97" spans="1:21" customFormat="1" ht="34.5" customHeight="1" x14ac:dyDescent="0.25">
      <c r="A97" s="529" t="s">
        <v>222</v>
      </c>
      <c r="B97" s="543">
        <f>'20 Pequeña'!Z331</f>
        <v>0</v>
      </c>
      <c r="C97" s="543">
        <f>'20 Pequeña'!Z332</f>
        <v>0</v>
      </c>
      <c r="D97" s="543">
        <f>'20 Pequeña'!Z335</f>
        <v>0</v>
      </c>
      <c r="E97" s="603">
        <f>'20 Pequeña'!Z338</f>
        <v>0</v>
      </c>
      <c r="F97" s="544" t="str">
        <f>IF(AND(B97=1,C97=1,D97=1,E97=1),"CUMPLE","NO CUMPLE")</f>
        <v>NO CUMPLE</v>
      </c>
      <c r="G97" s="6"/>
      <c r="H97" s="6"/>
      <c r="I97" s="6"/>
      <c r="M97" s="6"/>
      <c r="N97" s="6"/>
      <c r="O97" s="6"/>
      <c r="P97" s="6"/>
      <c r="Q97" s="6"/>
      <c r="R97" s="6"/>
      <c r="S97" s="6"/>
      <c r="T97" s="6"/>
      <c r="U97" s="6"/>
    </row>
    <row r="98" spans="1:21" customFormat="1" ht="7.5" customHeight="1" x14ac:dyDescent="0.25">
      <c r="A98" s="529"/>
      <c r="E98" s="197"/>
      <c r="G98" s="6"/>
      <c r="H98" s="6"/>
      <c r="I98" s="6"/>
      <c r="M98" s="6"/>
      <c r="N98" s="6"/>
      <c r="O98" s="6"/>
      <c r="P98" s="6"/>
      <c r="Q98" s="6"/>
      <c r="R98" s="6"/>
      <c r="S98" s="6"/>
      <c r="T98" s="6"/>
      <c r="U98" s="6"/>
    </row>
    <row r="99" spans="1:21" customFormat="1" ht="34.5" customHeight="1" x14ac:dyDescent="0.25">
      <c r="A99" s="529" t="s">
        <v>224</v>
      </c>
      <c r="B99" s="543">
        <f>'20 Pequeña'!Z356</f>
        <v>0</v>
      </c>
      <c r="C99" s="543">
        <f>'20 Pequeña'!Z357</f>
        <v>0</v>
      </c>
      <c r="D99" s="543">
        <f>'20 Pequeña'!Z358</f>
        <v>0</v>
      </c>
      <c r="E99" s="603">
        <f>'20 Pequeña'!Z361</f>
        <v>0</v>
      </c>
      <c r="F99" s="544" t="str">
        <f>IF(AND(B99=1,C99=1,D99=1,E99=1),"CUMPLE","NO CUMPLE")</f>
        <v>NO CUMPLE</v>
      </c>
      <c r="G99" s="6"/>
      <c r="H99" s="6"/>
      <c r="I99" s="6"/>
      <c r="M99" s="6"/>
      <c r="N99" s="6"/>
      <c r="O99" s="6"/>
      <c r="P99" s="6"/>
      <c r="Q99" s="6"/>
      <c r="R99" s="6"/>
      <c r="S99" s="6"/>
      <c r="T99" s="6"/>
      <c r="U99" s="6"/>
    </row>
    <row r="100" spans="1:21" customFormat="1" ht="7.5" customHeight="1" x14ac:dyDescent="0.25">
      <c r="A100" s="529"/>
      <c r="E100" s="197"/>
      <c r="G100" s="6"/>
      <c r="H100" s="6"/>
      <c r="I100" s="6"/>
      <c r="M100" s="6"/>
      <c r="N100" s="6"/>
      <c r="O100" s="6"/>
      <c r="P100" s="6"/>
      <c r="Q100" s="6"/>
      <c r="R100" s="6"/>
      <c r="S100" s="6"/>
      <c r="T100" s="6"/>
      <c r="U100" s="6"/>
    </row>
    <row r="101" spans="1:21" customFormat="1" ht="34.5" customHeight="1" x14ac:dyDescent="0.25">
      <c r="A101" s="529" t="s">
        <v>228</v>
      </c>
      <c r="B101" s="543">
        <f>'20 Pequeña'!Z378</f>
        <v>0</v>
      </c>
      <c r="C101" s="543">
        <f>'20 Pequeña'!Z380</f>
        <v>0</v>
      </c>
      <c r="D101" s="543">
        <f>'20 Pequeña'!Z386</f>
        <v>0</v>
      </c>
      <c r="E101" s="603">
        <f>'20 Pequeña'!Z389</f>
        <v>0</v>
      </c>
      <c r="F101" s="544" t="str">
        <f>IF(AND(B101=1,C101=1,D101=1,E101=1),"CUMPLE","NO CUMPLE")</f>
        <v>NO CUMPLE</v>
      </c>
      <c r="G101" s="6"/>
      <c r="H101" s="6"/>
      <c r="I101" s="6"/>
      <c r="M101" s="6"/>
      <c r="N101" s="6"/>
      <c r="O101" s="6"/>
      <c r="P101" s="6"/>
      <c r="Q101" s="6"/>
      <c r="R101" s="6"/>
      <c r="S101" s="6"/>
      <c r="T101" s="6"/>
      <c r="U101" s="6"/>
    </row>
    <row r="102" spans="1:21" customFormat="1" ht="7.5" customHeight="1" x14ac:dyDescent="0.25">
      <c r="A102" s="529"/>
      <c r="E102" s="197"/>
      <c r="G102" s="6"/>
      <c r="H102" s="6"/>
      <c r="I102" s="6"/>
      <c r="M102" s="6"/>
      <c r="N102" s="6"/>
      <c r="O102" s="6"/>
      <c r="P102" s="6"/>
      <c r="Q102" s="6"/>
      <c r="R102" s="6"/>
      <c r="S102" s="6"/>
      <c r="T102" s="6"/>
      <c r="U102" s="6"/>
    </row>
    <row r="103" spans="1:21" customFormat="1" ht="30" customHeight="1" x14ac:dyDescent="0.25">
      <c r="A103" s="535" t="s">
        <v>117</v>
      </c>
      <c r="B103" s="734" t="s">
        <v>231</v>
      </c>
      <c r="C103" s="734"/>
      <c r="D103" s="734"/>
      <c r="E103" s="734"/>
      <c r="F103" s="734"/>
      <c r="G103" s="6"/>
      <c r="H103" s="6"/>
      <c r="I103" s="6"/>
      <c r="M103" s="6"/>
      <c r="N103" s="6"/>
      <c r="O103" s="6"/>
      <c r="P103" s="6"/>
      <c r="Q103" s="6"/>
      <c r="R103" s="6"/>
      <c r="S103" s="6"/>
      <c r="T103" s="6"/>
      <c r="U103" s="6"/>
    </row>
    <row r="104" spans="1:21" customFormat="1" ht="33.75" customHeight="1" x14ac:dyDescent="0.25">
      <c r="A104" s="529" t="s">
        <v>233</v>
      </c>
      <c r="B104" s="543">
        <f>'20 Pequeña'!Z407</f>
        <v>0</v>
      </c>
      <c r="C104" s="543">
        <f>'20 Pequeña'!Z409</f>
        <v>0</v>
      </c>
      <c r="D104" s="543">
        <f>'20 Pequeña'!Z413</f>
        <v>0</v>
      </c>
      <c r="E104" s="603">
        <f>'20 Pequeña'!Z415</f>
        <v>0</v>
      </c>
      <c r="F104" s="544" t="str">
        <f>IF(AND(B104=1,C104=1,D104=1,E104=1),"CUMPLE","NO CUMPLE")</f>
        <v>NO CUMPLE</v>
      </c>
      <c r="G104" s="6"/>
      <c r="H104" s="6"/>
      <c r="I104" s="6"/>
      <c r="M104" s="6"/>
      <c r="N104" s="6"/>
      <c r="O104" s="6"/>
      <c r="P104" s="6"/>
      <c r="Q104" s="6"/>
      <c r="R104" s="6"/>
      <c r="S104" s="6"/>
      <c r="T104" s="6"/>
      <c r="U104" s="6"/>
    </row>
    <row r="105" spans="1:21" customFormat="1" ht="22.5" customHeight="1" x14ac:dyDescent="0.25">
      <c r="A105" s="529"/>
      <c r="E105" s="197"/>
      <c r="G105" s="6"/>
      <c r="H105" s="6"/>
      <c r="I105" s="6"/>
      <c r="M105" s="6"/>
      <c r="N105" s="6"/>
      <c r="O105" s="6"/>
      <c r="P105" s="6"/>
      <c r="Q105" s="6"/>
      <c r="R105" s="6"/>
      <c r="S105" s="6"/>
      <c r="T105" s="6"/>
      <c r="U105" s="6"/>
    </row>
    <row r="106" spans="1:21" customFormat="1" ht="33.75" customHeight="1" x14ac:dyDescent="0.25">
      <c r="A106" s="746" t="s">
        <v>1116</v>
      </c>
      <c r="B106" s="746"/>
      <c r="C106" s="747" t="s">
        <v>1120</v>
      </c>
      <c r="D106" s="747"/>
      <c r="E106" s="747"/>
      <c r="G106" s="6"/>
      <c r="H106" s="6"/>
      <c r="I106" s="6"/>
      <c r="M106" s="6"/>
      <c r="N106" s="6"/>
      <c r="O106" s="6"/>
      <c r="P106" s="6"/>
      <c r="Q106" s="6"/>
      <c r="R106" s="6"/>
      <c r="S106" s="6"/>
      <c r="T106" s="6"/>
      <c r="U106" s="6"/>
    </row>
    <row r="107" spans="1:21" customFormat="1" ht="225" customHeight="1" x14ac:dyDescent="0.25">
      <c r="A107" s="550"/>
      <c r="B107" s="550"/>
      <c r="C107" s="551"/>
      <c r="D107" s="551"/>
      <c r="E107" s="606"/>
      <c r="G107" s="6"/>
      <c r="H107" s="6"/>
      <c r="I107" s="6"/>
      <c r="M107" s="6"/>
      <c r="N107" s="6"/>
      <c r="O107" s="6"/>
      <c r="P107" s="6"/>
      <c r="Q107" s="6"/>
      <c r="R107" s="6"/>
      <c r="S107" s="6"/>
      <c r="T107" s="6"/>
      <c r="U107" s="6"/>
    </row>
    <row r="108" spans="1:21" customFormat="1" ht="225" customHeight="1" x14ac:dyDescent="0.25">
      <c r="E108" s="197"/>
      <c r="G108" s="6"/>
      <c r="H108" s="6"/>
      <c r="I108" s="6"/>
      <c r="M108" s="6"/>
      <c r="N108" s="6"/>
      <c r="O108" s="6"/>
      <c r="P108" s="6"/>
      <c r="Q108" s="6"/>
      <c r="R108" s="6"/>
      <c r="S108" s="6"/>
      <c r="T108" s="6"/>
      <c r="U108" s="6"/>
    </row>
    <row r="109" spans="1:21" customFormat="1" ht="22.5" customHeight="1" x14ac:dyDescent="0.25">
      <c r="A109" s="748" t="s">
        <v>1132</v>
      </c>
      <c r="B109" s="748"/>
      <c r="C109" s="748"/>
      <c r="D109" s="748"/>
      <c r="E109" s="748"/>
      <c r="F109" s="748"/>
      <c r="G109" s="6"/>
      <c r="H109" s="6"/>
      <c r="I109" s="6"/>
      <c r="M109" s="6"/>
      <c r="N109" s="6"/>
      <c r="O109" s="6"/>
      <c r="P109" s="6"/>
      <c r="Q109" s="6"/>
      <c r="R109" s="6"/>
      <c r="S109" s="6"/>
      <c r="T109" s="6"/>
      <c r="U109" s="6"/>
    </row>
    <row r="110" spans="1:21" customFormat="1" ht="52.5" customHeight="1" x14ac:dyDescent="0.25">
      <c r="A110" s="722" t="s">
        <v>1133</v>
      </c>
      <c r="B110" s="722"/>
      <c r="C110" s="722"/>
      <c r="D110" s="722"/>
      <c r="E110" s="722"/>
      <c r="F110" s="722"/>
      <c r="G110" s="6"/>
      <c r="H110" s="6"/>
      <c r="I110" s="6"/>
      <c r="M110" s="6"/>
      <c r="N110" s="6"/>
      <c r="O110" s="6"/>
      <c r="P110" s="6"/>
      <c r="Q110" s="6"/>
      <c r="R110" s="6"/>
      <c r="S110" s="6"/>
      <c r="T110" s="6"/>
      <c r="U110" s="6"/>
    </row>
    <row r="111" spans="1:21" customFormat="1" ht="50.25" customHeight="1" x14ac:dyDescent="0.25">
      <c r="A111" s="722" t="s">
        <v>1121</v>
      </c>
      <c r="B111" s="722"/>
      <c r="C111" s="722"/>
      <c r="D111" s="722"/>
      <c r="E111" s="722"/>
      <c r="F111" s="722"/>
      <c r="G111" s="6"/>
      <c r="H111" s="6"/>
      <c r="I111" s="6"/>
      <c r="M111" s="6"/>
      <c r="N111" s="6"/>
      <c r="O111" s="6"/>
      <c r="P111" s="6"/>
      <c r="Q111" s="6"/>
      <c r="R111" s="6"/>
      <c r="S111" s="6"/>
      <c r="T111" s="6"/>
      <c r="U111" s="6"/>
    </row>
    <row r="112" spans="1:21" customFormat="1" ht="21" customHeight="1" x14ac:dyDescent="0.25">
      <c r="E112" s="197"/>
    </row>
    <row r="113" spans="1:21" ht="21.75" customHeight="1" x14ac:dyDescent="0.25">
      <c r="A113" s="730" t="s">
        <v>1124</v>
      </c>
      <c r="B113" s="730"/>
      <c r="C113" s="730"/>
      <c r="D113" s="730"/>
      <c r="E113" s="595" t="s">
        <v>1134</v>
      </c>
      <c r="F113"/>
      <c r="I113" s="200"/>
      <c r="J113"/>
      <c r="K113"/>
    </row>
    <row r="114" spans="1:21" x14ac:dyDescent="0.25">
      <c r="A114" s="726" t="s">
        <v>118</v>
      </c>
      <c r="B114" s="726"/>
      <c r="C114" s="726"/>
      <c r="D114" s="726"/>
      <c r="E114" s="596"/>
      <c r="F114" s="197"/>
      <c r="G114"/>
      <c r="H114"/>
      <c r="I114"/>
      <c r="J114"/>
      <c r="K114"/>
    </row>
    <row r="115" spans="1:21" ht="45" customHeight="1" x14ac:dyDescent="0.25">
      <c r="A115" s="721" t="str">
        <f>IF('20 Pequeña'!V11=TRUE,"",'20 Pequeña'!J11)</f>
        <v>La empresa de TI conoce a su mercado objetivo y  bajo un enfoque práctico desarrolla y administra el contenido de su oferta.</v>
      </c>
      <c r="B115" s="721"/>
      <c r="C115" s="721"/>
      <c r="D115" s="721"/>
      <c r="E115" s="597" t="str">
        <f>MID(F115,1,7)</f>
        <v>1.1.1</v>
      </c>
      <c r="F115" s="200" t="str">
        <f>IF('20 Pequeña'!V11=TRUE,"",'20 Pequeña'!I11)</f>
        <v>1.1.1</v>
      </c>
      <c r="G115"/>
      <c r="H115"/>
      <c r="I115"/>
      <c r="J115"/>
      <c r="K115"/>
    </row>
    <row r="116" spans="1:21" ht="45" customHeight="1" x14ac:dyDescent="0.25">
      <c r="A116" s="721" t="str">
        <f>IF('20 Pequeña'!V12=TRUE,"",'20 Pequeña'!J12)</f>
        <v xml:space="preserve">Cuenta con una administración de su oferta de productos y/o servicios que le permite a la Empresa de TI:
</v>
      </c>
      <c r="B116" s="721"/>
      <c r="C116" s="721"/>
      <c r="D116" s="721"/>
      <c r="E116" s="597" t="str">
        <f>MID(F116,1,7)</f>
        <v>1.1.2.1</v>
      </c>
      <c r="F116" s="200" t="str">
        <f>IF('20 Pequeña'!V12=TRUE,"",'20 Pequeña'!I12)</f>
        <v>1.1.2.1</v>
      </c>
      <c r="G116"/>
      <c r="H116"/>
      <c r="I116"/>
      <c r="J116"/>
      <c r="K116"/>
    </row>
    <row r="117" spans="1:21" s="1" customFormat="1" ht="45" customHeight="1" x14ac:dyDescent="0.25">
      <c r="A117" s="929" t="str">
        <f>IF('20 Pequeña'!V13=TRUE,"",'20 Pequeña'!J13)</f>
        <v>Analizar y determinar su mercado objetivo</v>
      </c>
      <c r="B117" s="929"/>
      <c r="C117" s="929"/>
      <c r="D117" s="929"/>
      <c r="E117" s="597" t="str">
        <f t="shared" ref="E117:E169" si="0">MID(F117,1,7)</f>
        <v>1.1.2.1</v>
      </c>
      <c r="F117" s="200" t="str">
        <f>IF('20 Pequeña'!V13=TRUE,"",'20 Pequeña'!I13)</f>
        <v>1.1.2.1.A</v>
      </c>
      <c r="I117" s="198"/>
      <c r="L117"/>
      <c r="M117" s="6"/>
      <c r="N117" s="6"/>
      <c r="O117" s="6"/>
      <c r="P117" s="6"/>
      <c r="Q117" s="6"/>
      <c r="R117" s="6"/>
      <c r="S117" s="6"/>
      <c r="T117" s="6"/>
      <c r="U117" s="6"/>
    </row>
    <row r="118" spans="1:21" s="1" customFormat="1" ht="69" customHeight="1" x14ac:dyDescent="0.25">
      <c r="A118" s="929" t="str">
        <f>IF('20 Pequeña'!V14=TRUE,"",'20 Pequeña'!J14)</f>
        <v>Identificar y estructurar los servicios que serán ofrecidos en el mercado con la finalidad de alcanzar las metas y objetivos planteados, considerando los recursos ,la infraestructura de la empresa y el alcance territorial de la oferta (Regional Nacional o Internacional)</v>
      </c>
      <c r="B118" s="929"/>
      <c r="C118" s="929"/>
      <c r="D118" s="929"/>
      <c r="E118" s="597" t="str">
        <f t="shared" si="0"/>
        <v>1.1.2.1</v>
      </c>
      <c r="F118" s="200" t="str">
        <f>IF('20 Pequeña'!V14=TRUE,"",'20 Pequeña'!I14)</f>
        <v>1.1.2.1.B</v>
      </c>
      <c r="I118" s="198"/>
      <c r="L118"/>
      <c r="M118" s="6"/>
      <c r="N118" s="6"/>
      <c r="O118" s="6"/>
      <c r="P118" s="6"/>
      <c r="Q118" s="6"/>
      <c r="R118" s="6"/>
      <c r="S118" s="6"/>
      <c r="T118" s="6"/>
      <c r="U118" s="6"/>
    </row>
    <row r="119" spans="1:21" s="1" customFormat="1" ht="45" customHeight="1" x14ac:dyDescent="0.25">
      <c r="A119" s="929" t="str">
        <f>IF('20 Pequeña'!V15=TRUE,"",'20 Pequeña'!J15)</f>
        <v>Diseñar un portafolio de servicios de TI  en función de a los objetivos estratégicos de rentabilidad del negocio</v>
      </c>
      <c r="B119" s="929"/>
      <c r="C119" s="929"/>
      <c r="D119" s="929"/>
      <c r="E119" s="597" t="str">
        <f t="shared" si="0"/>
        <v>1.1.2.1</v>
      </c>
      <c r="F119" s="200" t="str">
        <f>IF('20 Pequeña'!V15=TRUE,"",'20 Pequeña'!I15)</f>
        <v>1.1.2.1.C</v>
      </c>
      <c r="I119" s="198"/>
      <c r="L119"/>
      <c r="M119" s="6"/>
      <c r="N119" s="6"/>
      <c r="O119" s="6"/>
      <c r="P119" s="6"/>
      <c r="Q119" s="6"/>
      <c r="R119" s="6"/>
      <c r="S119" s="6"/>
      <c r="T119" s="6"/>
      <c r="U119" s="6"/>
    </row>
    <row r="120" spans="1:21" s="1" customFormat="1" ht="45" customHeight="1" x14ac:dyDescent="0.25">
      <c r="A120" s="929" t="str">
        <f>IF('20 Pequeña'!V16=TRUE,"",'20 Pequeña'!J16)</f>
        <v>Determinar las categorías para la agrupación de  sus servicios (por ejemplo por tipo de cliente)  y establecer una priorización de las iniciativas contenidas en el portafolio</v>
      </c>
      <c r="B120" s="929"/>
      <c r="C120" s="929"/>
      <c r="D120" s="929"/>
      <c r="E120" s="597" t="str">
        <f t="shared" si="0"/>
        <v>1.1.2.1</v>
      </c>
      <c r="F120" s="200" t="str">
        <f>IF('20 Pequeña'!V16=TRUE,"",'20 Pequeña'!I16)</f>
        <v>1.1.2.1.D</v>
      </c>
      <c r="I120" s="198"/>
      <c r="L120"/>
      <c r="M120" s="6"/>
      <c r="N120" s="6"/>
      <c r="O120" s="6"/>
      <c r="P120" s="6"/>
      <c r="Q120" s="6"/>
      <c r="R120" s="6"/>
      <c r="S120" s="6"/>
      <c r="T120" s="6"/>
      <c r="U120" s="6"/>
    </row>
    <row r="121" spans="1:21" s="1" customFormat="1" ht="45" customHeight="1" x14ac:dyDescent="0.25">
      <c r="A121" s="929" t="str">
        <f>IF('20 Pequeña'!V17=TRUE,"",'20 Pequeña'!J17)</f>
        <v xml:space="preserve">Actualizar los servicios  que se encuentran en operación y aquellos que se pueden implementar </v>
      </c>
      <c r="B121" s="929"/>
      <c r="C121" s="929"/>
      <c r="D121" s="929"/>
      <c r="E121" s="597" t="str">
        <f t="shared" si="0"/>
        <v>1.1.2.1</v>
      </c>
      <c r="F121" s="200" t="str">
        <f>IF('20 Pequeña'!V17=TRUE,"",'20 Pequeña'!I17)</f>
        <v>1.1.2.1.E</v>
      </c>
      <c r="I121" s="198"/>
      <c r="L121"/>
      <c r="M121" s="6"/>
      <c r="N121" s="6"/>
      <c r="O121" s="6"/>
      <c r="P121" s="6"/>
      <c r="Q121" s="6"/>
      <c r="R121" s="6"/>
      <c r="S121" s="6"/>
      <c r="T121" s="6"/>
      <c r="U121" s="6"/>
    </row>
    <row r="122" spans="1:21" s="1" customFormat="1" ht="45" customHeight="1" x14ac:dyDescent="0.25">
      <c r="A122" s="929" t="str">
        <f>IF('20 Pequeña'!V18=TRUE,"",'20 Pequeña'!J18)</f>
        <v>Evaluar detalladamente los servicios para decidir su viabilidad de acuerdo a su valor/rentabilidad, beneficios, costos, riesgos y alineamiento con la estrategia del negocio</v>
      </c>
      <c r="B122" s="929"/>
      <c r="C122" s="929"/>
      <c r="D122" s="929"/>
      <c r="E122" s="597" t="str">
        <f t="shared" si="0"/>
        <v>1.1.2.1</v>
      </c>
      <c r="F122" s="200" t="str">
        <f>IF('20 Pequeña'!V18=TRUE,"",'20 Pequeña'!I18)</f>
        <v>1.1.2.1.F</v>
      </c>
      <c r="I122" s="198"/>
      <c r="L122"/>
      <c r="M122" s="6"/>
      <c r="N122" s="6"/>
      <c r="O122" s="6"/>
      <c r="P122" s="6"/>
      <c r="Q122" s="6"/>
      <c r="R122" s="6"/>
      <c r="S122" s="6"/>
      <c r="T122" s="6"/>
      <c r="U122" s="6"/>
    </row>
    <row r="123" spans="1:21" s="1" customFormat="1" ht="52.5" customHeight="1" x14ac:dyDescent="0.25">
      <c r="A123" s="929" t="str">
        <f>IF('20 Pequeña'!V19=TRUE,"",'20 Pequeña'!J19)</f>
        <v xml:space="preserve">Dar un seguimiento a los beneficios obtenidos a través de los servicios y a la evolución de los servicios lo largo de su ciclo de vida; y hacer un análisis comparativo de los resultados obtenidos internamente </v>
      </c>
      <c r="B123" s="929"/>
      <c r="C123" s="929"/>
      <c r="D123" s="929"/>
      <c r="E123" s="597" t="str">
        <f t="shared" si="0"/>
        <v>1.1.2.1</v>
      </c>
      <c r="F123" s="200" t="str">
        <f>IF('20 Pequeña'!V19=TRUE,"",'20 Pequeña'!I19)</f>
        <v>1.1.2.1.G</v>
      </c>
      <c r="I123" s="198"/>
      <c r="L123"/>
      <c r="M123" s="6"/>
      <c r="N123" s="6"/>
      <c r="O123" s="6"/>
      <c r="P123" s="6"/>
      <c r="Q123" s="6"/>
      <c r="R123" s="6"/>
      <c r="S123" s="6"/>
      <c r="T123" s="6"/>
      <c r="U123" s="6"/>
    </row>
    <row r="124" spans="1:21" ht="45" customHeight="1" x14ac:dyDescent="0.25">
      <c r="A124" s="929" t="str">
        <f>IF('20 Pequeña'!V20=TRUE,"",'20 Pequeña'!J20)</f>
        <v>Implementar acciones correctivas en caso de  que los beneficios obtenidos en los servicios se desvíen de los esperados</v>
      </c>
      <c r="B124" s="929"/>
      <c r="C124" s="929"/>
      <c r="D124" s="929"/>
      <c r="E124" s="597" t="str">
        <f t="shared" si="0"/>
        <v>1.1.2.1</v>
      </c>
      <c r="F124" s="200" t="str">
        <f>IF('20 Pequeña'!V20=TRUE,"",'20 Pequeña'!I20)</f>
        <v>1.1.2.1.H</v>
      </c>
    </row>
    <row r="125" spans="1:21" ht="45" customHeight="1" x14ac:dyDescent="0.25">
      <c r="A125" s="721" t="str">
        <f>IF('20 Pequeña'!V21=TRUE,"",'20 Pequeña'!J21)</f>
        <v>Desarrolla documentos que proporcionan evidencia de las actividades llevadas a cabo o los resultados obtenidos en la administración de la oferta de productos / servicios, entre los que se encuentran:</v>
      </c>
      <c r="B125" s="721"/>
      <c r="C125" s="721"/>
      <c r="D125" s="721"/>
      <c r="E125" s="597" t="str">
        <f t="shared" si="0"/>
        <v>1.1.3.1</v>
      </c>
      <c r="F125" s="200" t="str">
        <f>IF('20 Pequeña'!V21=TRUE,"",'20 Pequeña'!I21)</f>
        <v>1.1.3.1</v>
      </c>
    </row>
    <row r="126" spans="1:21" ht="45" customHeight="1" x14ac:dyDescent="0.25">
      <c r="A126" s="812" t="str">
        <f>IF('20 Pequeña'!V22=TRUE,"",'20 Pequeña'!J22)</f>
        <v>Para la administración de servicios:</v>
      </c>
      <c r="B126" s="812"/>
      <c r="C126" s="812"/>
      <c r="D126" s="812"/>
      <c r="E126" s="597" t="str">
        <f t="shared" si="0"/>
        <v/>
      </c>
      <c r="F126" s="200"/>
    </row>
    <row r="127" spans="1:21" s="1" customFormat="1" ht="57" customHeight="1" x14ac:dyDescent="0.25">
      <c r="A127" s="929" t="str">
        <f>IF('20 Pequeña'!V23=TRUE,"",'20 Pequeña'!J23)</f>
        <v>a) Caso de negocio de  cada servicio, en este documento se define la justificación técnica y económica del servicio para visualizar su valor. Incluye información de Costos, beneficios, opciones, situaciones y/o riesgos</v>
      </c>
      <c r="B127" s="929"/>
      <c r="C127" s="929"/>
      <c r="D127" s="929"/>
      <c r="E127" s="597" t="str">
        <f t="shared" si="0"/>
        <v>1.1.3.1</v>
      </c>
      <c r="F127" s="200" t="str">
        <f>IF('20 Pequeña'!V23=TRUE,"",'20 Pequeña'!I23)</f>
        <v>1.1.3.1.A</v>
      </c>
      <c r="I127" s="198"/>
      <c r="L127"/>
      <c r="M127" s="6"/>
      <c r="N127" s="6"/>
      <c r="O127" s="6"/>
      <c r="P127" s="6"/>
      <c r="Q127" s="6"/>
      <c r="R127" s="6"/>
      <c r="S127" s="6"/>
      <c r="T127" s="6"/>
      <c r="U127" s="6"/>
    </row>
    <row r="128" spans="1:21" s="1" customFormat="1" ht="45" customHeight="1" x14ac:dyDescent="0.25">
      <c r="A128" s="929" t="str">
        <f>IF('20 Pequeña'!V24=TRUE,"",'20 Pequeña'!J24)</f>
        <v xml:space="preserve">b) Documentos para el control de cambios al portafolio de servicios </v>
      </c>
      <c r="B128" s="929"/>
      <c r="C128" s="929"/>
      <c r="D128" s="929"/>
      <c r="E128" s="597" t="str">
        <f t="shared" si="0"/>
        <v>1.1.3.1</v>
      </c>
      <c r="F128" s="200" t="str">
        <f>IF('20 Pequeña'!V24=TRUE,"",'20 Pequeña'!I24)</f>
        <v>1.1.3.1.B</v>
      </c>
      <c r="I128" s="198"/>
      <c r="L128"/>
      <c r="M128" s="6"/>
      <c r="N128" s="6"/>
      <c r="O128" s="6"/>
      <c r="P128" s="6"/>
      <c r="Q128" s="6"/>
      <c r="R128" s="6"/>
      <c r="S128" s="6"/>
      <c r="T128" s="6"/>
      <c r="U128" s="6"/>
    </row>
    <row r="129" spans="1:21" s="1" customFormat="1" ht="45" customHeight="1" x14ac:dyDescent="0.25">
      <c r="A129" s="929" t="str">
        <f>IF('20 Pequeña'!V25=TRUE,"",'20 Pequeña'!J25)</f>
        <v xml:space="preserve">c) Reporte de resultados de evaluación sobre el rendimiento del portafolio de servicios </v>
      </c>
      <c r="B129" s="929"/>
      <c r="C129" s="929"/>
      <c r="D129" s="929"/>
      <c r="E129" s="597" t="str">
        <f t="shared" si="0"/>
        <v>1.1.3.1</v>
      </c>
      <c r="F129" s="200" t="str">
        <f>IF('20 Pequeña'!V25=TRUE,"",'20 Pequeña'!I25)</f>
        <v>1.1.3.1.C</v>
      </c>
      <c r="I129" s="198"/>
      <c r="L129"/>
      <c r="M129" s="6"/>
      <c r="N129" s="6"/>
      <c r="O129" s="6"/>
      <c r="P129" s="6"/>
      <c r="Q129" s="6"/>
      <c r="R129" s="6"/>
      <c r="S129" s="6"/>
      <c r="T129" s="6"/>
      <c r="U129" s="6"/>
    </row>
    <row r="130" spans="1:21" s="1" customFormat="1" ht="45" customHeight="1" x14ac:dyDescent="0.25">
      <c r="A130" s="929" t="str">
        <f>IF('20 Pequeña'!V26=TRUE,"",'20 Pequeña'!J26)</f>
        <v xml:space="preserve">d) Descripción detallada de los servicios dentro del  portafolio de servicios </v>
      </c>
      <c r="B130" s="929"/>
      <c r="C130" s="929"/>
      <c r="D130" s="929"/>
      <c r="E130" s="597" t="str">
        <f t="shared" si="0"/>
        <v>1.1.3.1</v>
      </c>
      <c r="F130" s="200" t="str">
        <f>IF('20 Pequeña'!V26=TRUE,"",'20 Pequeña'!I26)</f>
        <v>1.1.3.1.D</v>
      </c>
      <c r="I130" s="198"/>
      <c r="L130"/>
      <c r="M130" s="6"/>
      <c r="N130" s="6"/>
      <c r="O130" s="6"/>
      <c r="P130" s="6"/>
      <c r="Q130" s="6"/>
      <c r="R130" s="6"/>
      <c r="S130" s="6"/>
      <c r="T130" s="6"/>
      <c r="U130" s="6"/>
    </row>
    <row r="131" spans="1:21" ht="45" customHeight="1" x14ac:dyDescent="0.25">
      <c r="A131" s="929" t="str">
        <f>IF('20 Pequeña'!V27=TRUE,"",'20 Pequeña'!J27)</f>
        <v xml:space="preserve">e) Documento de categorías de servicios: el cual consta de las categorías en las que se agruparán los servicios del portafolio, con base en los objetivos establecidos por la organización </v>
      </c>
      <c r="B131" s="929"/>
      <c r="C131" s="929"/>
      <c r="D131" s="929"/>
      <c r="E131" s="597" t="str">
        <f t="shared" si="0"/>
        <v>1.1.3.1</v>
      </c>
      <c r="F131" s="200" t="str">
        <f>IF('20 Pequeña'!V27=TRUE,"",'20 Pequeña'!I27)</f>
        <v>1.1.3.1.E</v>
      </c>
    </row>
    <row r="132" spans="1:21" s="1" customFormat="1" ht="45" customHeight="1" x14ac:dyDescent="0.25">
      <c r="A132" s="929" t="str">
        <f>IF('20 Pequeña'!V28=TRUE,"",'20 Pequeña'!J28)</f>
        <v>f) Documento de valoración de servicios</v>
      </c>
      <c r="B132" s="929"/>
      <c r="C132" s="929"/>
      <c r="D132" s="929"/>
      <c r="E132" s="597" t="str">
        <f t="shared" si="0"/>
        <v>1.1.3.1</v>
      </c>
      <c r="F132" s="200" t="str">
        <f>IF('20 Pequeña'!V28=TRUE,"",'20 Pequeña'!I28)</f>
        <v>1.1.3.1.F</v>
      </c>
      <c r="I132" s="198"/>
      <c r="L132"/>
      <c r="M132" s="6"/>
      <c r="N132" s="6"/>
      <c r="O132" s="6"/>
      <c r="P132" s="6"/>
      <c r="Q132" s="6"/>
      <c r="R132" s="6"/>
      <c r="S132" s="6"/>
      <c r="T132" s="6"/>
      <c r="U132" s="6"/>
    </row>
    <row r="133" spans="1:21" s="1" customFormat="1" ht="45" customHeight="1" x14ac:dyDescent="0.25">
      <c r="A133" s="929" t="str">
        <f>IF('20 Pequeña'!V29=TRUE,"",'20 Pequeña'!J29)</f>
        <v xml:space="preserve">g) Catálogo de servicios </v>
      </c>
      <c r="B133" s="929"/>
      <c r="C133" s="929"/>
      <c r="D133" s="929"/>
      <c r="E133" s="597" t="str">
        <f t="shared" si="0"/>
        <v>1.1.3.1</v>
      </c>
      <c r="F133" s="200" t="str">
        <f>IF('20 Pequeña'!V29=TRUE,"",'20 Pequeña'!I29)</f>
        <v>1.1.3.1.G</v>
      </c>
      <c r="I133" s="198"/>
      <c r="L133"/>
      <c r="M133" s="6"/>
      <c r="N133" s="6"/>
      <c r="O133" s="6"/>
      <c r="P133" s="6"/>
      <c r="Q133" s="6"/>
      <c r="R133" s="6"/>
      <c r="S133" s="6"/>
      <c r="T133" s="6"/>
      <c r="U133" s="6"/>
    </row>
    <row r="134" spans="1:21" s="1" customFormat="1" x14ac:dyDescent="0.25">
      <c r="A134" s="726" t="str">
        <f>IF('20 Pequeña'!V31=TRUE,"",'20 Pequeña'!J31)</f>
        <v>1.2 Administración del Valor del Cliente para la Empresa de TI</v>
      </c>
      <c r="B134" s="726"/>
      <c r="C134" s="726"/>
      <c r="D134" s="726"/>
      <c r="E134" s="597" t="str">
        <f t="shared" si="0"/>
        <v/>
      </c>
      <c r="F134" s="200"/>
      <c r="I134" s="198"/>
      <c r="L134"/>
      <c r="M134" s="6"/>
      <c r="N134" s="6"/>
      <c r="O134" s="6"/>
      <c r="P134" s="6"/>
      <c r="Q134" s="6"/>
      <c r="R134" s="6"/>
      <c r="S134" s="6"/>
      <c r="T134" s="6"/>
      <c r="U134" s="6"/>
    </row>
    <row r="135" spans="1:21" s="1" customFormat="1" ht="45" customHeight="1" x14ac:dyDescent="0.25">
      <c r="A135" s="721" t="str">
        <f>IF('20 Pequeña'!V36=TRUE,"",'20 Pequeña'!J36)</f>
        <v>Mediante un enfoque práctico, analiza la situación de su cartera de clientes, selecciona aquellos que le parecen más rentables y define líneas de acción enfocadas a cada uno de éstos.</v>
      </c>
      <c r="B135" s="721"/>
      <c r="C135" s="721"/>
      <c r="D135" s="721"/>
      <c r="E135" s="597" t="str">
        <f t="shared" si="0"/>
        <v>1.2.1</v>
      </c>
      <c r="F135" s="200" t="str">
        <f>IF('20 Pequeña'!V36=TRUE,"",'20 Pequeña'!I36)</f>
        <v>1.2.1</v>
      </c>
      <c r="I135" s="198"/>
      <c r="L135"/>
      <c r="M135" s="6"/>
      <c r="N135" s="6"/>
      <c r="O135" s="6"/>
      <c r="P135" s="6"/>
      <c r="Q135" s="6"/>
      <c r="R135" s="6"/>
      <c r="S135" s="6"/>
      <c r="T135" s="6"/>
      <c r="U135" s="6"/>
    </row>
    <row r="136" spans="1:21" s="1" customFormat="1" ht="45" customHeight="1" x14ac:dyDescent="0.25">
      <c r="A136" s="721" t="str">
        <f>IF('20 Pequeña'!V37=TRUE,"",'20 Pequeña'!J37)</f>
        <v>La empresa de TI, cuenta con un proceso de Administración del Valor del Cliente  que considera lo siguiente:</v>
      </c>
      <c r="B136" s="721"/>
      <c r="C136" s="721"/>
      <c r="D136" s="721"/>
      <c r="E136" s="597" t="str">
        <f t="shared" si="0"/>
        <v>1.2.2.1</v>
      </c>
      <c r="F136" s="200" t="str">
        <f>IF('20 Pequeña'!V37=TRUE,"",'20 Pequeña'!I37)</f>
        <v>1.2.2.1</v>
      </c>
      <c r="I136" s="198"/>
      <c r="L136"/>
      <c r="M136" s="6"/>
      <c r="N136" s="6"/>
      <c r="O136" s="6"/>
      <c r="P136" s="6"/>
      <c r="Q136" s="6"/>
      <c r="R136" s="6"/>
      <c r="S136" s="6"/>
      <c r="T136" s="6"/>
      <c r="U136" s="6"/>
    </row>
    <row r="137" spans="1:21" s="1" customFormat="1" ht="45" customHeight="1" x14ac:dyDescent="0.25">
      <c r="A137" s="929" t="str">
        <f>IF('20 Pequeña'!V38=TRUE,"",'20 Pequeña'!J38)</f>
        <v xml:space="preserve">El análisis  de la etapa del ciclo de vida en que se encuentra cada cliente </v>
      </c>
      <c r="B137" s="929"/>
      <c r="C137" s="929"/>
      <c r="D137" s="929"/>
      <c r="E137" s="597" t="str">
        <f t="shared" si="0"/>
        <v>1.2.2.1</v>
      </c>
      <c r="F137" s="200" t="str">
        <f>IF('20 Pequeña'!V38=TRUE,"",'20 Pequeña'!I38)</f>
        <v>1.2.2.1.A</v>
      </c>
      <c r="I137" s="198"/>
      <c r="L137"/>
      <c r="M137" s="6"/>
      <c r="N137" s="6"/>
      <c r="O137" s="6"/>
      <c r="P137" s="6"/>
      <c r="Q137" s="6"/>
      <c r="R137" s="6"/>
      <c r="S137" s="6"/>
      <c r="T137" s="6"/>
      <c r="U137" s="6"/>
    </row>
    <row r="138" spans="1:21" s="1" customFormat="1" ht="45" customHeight="1" x14ac:dyDescent="0.25">
      <c r="A138" s="929" t="str">
        <f>IF('20 Pequeña'!V39=TRUE,"",'20 Pequeña'!J39)</f>
        <v xml:space="preserve">El establecimiento de los clientes más valiosos en términos económicos, el análisis del negocio potencial que se puede conseguir y el negocio potencial que se puede perder </v>
      </c>
      <c r="B138" s="929"/>
      <c r="C138" s="929"/>
      <c r="D138" s="929"/>
      <c r="E138" s="597" t="str">
        <f t="shared" si="0"/>
        <v>1.2.2.1</v>
      </c>
      <c r="F138" s="200" t="str">
        <f>IF('20 Pequeña'!V39=TRUE,"",'20 Pequeña'!I39)</f>
        <v>1.2.2.1.B</v>
      </c>
      <c r="I138" s="198"/>
      <c r="L138"/>
      <c r="M138" s="6"/>
      <c r="N138" s="6"/>
      <c r="O138" s="6"/>
      <c r="P138" s="6"/>
      <c r="Q138" s="6"/>
      <c r="R138" s="6"/>
      <c r="S138" s="6"/>
      <c r="T138" s="6"/>
      <c r="U138" s="6"/>
    </row>
    <row r="139" spans="1:21" s="1" customFormat="1" ht="45" customHeight="1" x14ac:dyDescent="0.25">
      <c r="A139" s="929" t="str">
        <f>IF('20 Pequeña'!V40=TRUE,"",'20 Pequeña'!J40)</f>
        <v>La definición del  perfil de sus clientes y el establecimiento de los segmentos en los que los clasifican</v>
      </c>
      <c r="B139" s="929"/>
      <c r="C139" s="929"/>
      <c r="D139" s="929"/>
      <c r="E139" s="597" t="str">
        <f t="shared" si="0"/>
        <v>1.2.2.1</v>
      </c>
      <c r="F139" s="200" t="str">
        <f>IF('20 Pequeña'!V40=TRUE,"",'20 Pequeña'!I40)</f>
        <v>1.2.2.1.C</v>
      </c>
      <c r="I139" s="198"/>
      <c r="L139"/>
      <c r="M139" s="6"/>
      <c r="N139" s="6"/>
      <c r="O139" s="6"/>
      <c r="P139" s="6"/>
      <c r="Q139" s="6"/>
      <c r="R139" s="6"/>
      <c r="S139" s="6"/>
      <c r="T139" s="6"/>
      <c r="U139" s="6"/>
    </row>
    <row r="140" spans="1:21" s="1" customFormat="1" ht="52.5" customHeight="1" x14ac:dyDescent="0.25">
      <c r="A140" s="929" t="str">
        <f>IF('20 Pequeña'!V41=TRUE,"",'20 Pequeña'!J41)</f>
        <v>El establecimiento de las prioridades de actuación de la dirección de la empresa anticipándose a las situaciones indeseables que puedan deteriorar los resultados del negocio a mediano plazo</v>
      </c>
      <c r="B140" s="929"/>
      <c r="C140" s="929"/>
      <c r="D140" s="929"/>
      <c r="E140" s="597" t="str">
        <f t="shared" si="0"/>
        <v>1.2.2.1</v>
      </c>
      <c r="F140" s="200" t="str">
        <f>IF('20 Pequeña'!V41=TRUE,"",'20 Pequeña'!I41)</f>
        <v>1.2.2.1.D</v>
      </c>
      <c r="I140" s="198"/>
      <c r="L140"/>
      <c r="M140" s="6"/>
      <c r="N140" s="6"/>
      <c r="O140" s="6"/>
      <c r="P140" s="6"/>
      <c r="Q140" s="6"/>
      <c r="R140" s="6"/>
      <c r="S140" s="6"/>
      <c r="T140" s="6"/>
      <c r="U140" s="6"/>
    </row>
    <row r="141" spans="1:21" s="1" customFormat="1" ht="52.5" customHeight="1" x14ac:dyDescent="0.25">
      <c r="A141" s="721" t="str">
        <f>IF('20 Pequeña'!V42=TRUE,"",'20 Pequeña'!J42)</f>
        <v>Cuenta con registros que proporcionan evidencia de las actividades llevadas a cabo o los resultados obtenidos en el proceso de Administración del Valor del Cliente , entre los que se encuentran:</v>
      </c>
      <c r="B141" s="721"/>
      <c r="C141" s="721"/>
      <c r="D141" s="721"/>
      <c r="E141" s="597" t="str">
        <f t="shared" si="0"/>
        <v>1.2.3.1</v>
      </c>
      <c r="F141" s="200" t="str">
        <f>IF('20 Pequeña'!V42=TRUE,"",'20 Pequeña'!I42)</f>
        <v>1.2.3.1</v>
      </c>
      <c r="I141" s="198"/>
      <c r="L141"/>
      <c r="M141" s="6"/>
      <c r="N141" s="6"/>
      <c r="O141" s="6"/>
      <c r="P141" s="6"/>
      <c r="Q141" s="6"/>
      <c r="R141" s="6"/>
      <c r="S141" s="6"/>
      <c r="T141" s="6"/>
      <c r="U141" s="6"/>
    </row>
    <row r="142" spans="1:21" s="1" customFormat="1" ht="45" customHeight="1" x14ac:dyDescent="0.25">
      <c r="A142" s="929" t="str">
        <f>IF('20 Pequeña'!V43=TRUE,"",'20 Pequeña'!J43)</f>
        <v>Modelo para la cuantificación del valor del cliente  a nivel individual  (Customer Lifetime Value, CLV)</v>
      </c>
      <c r="B142" s="929"/>
      <c r="C142" s="929"/>
      <c r="D142" s="929"/>
      <c r="E142" s="597" t="str">
        <f t="shared" si="0"/>
        <v>1.2.3.1</v>
      </c>
      <c r="F142" s="200" t="str">
        <f>IF('20 Pequeña'!V43=TRUE,"",'20 Pequeña'!I43)</f>
        <v>1.2.3.1.A</v>
      </c>
      <c r="I142" s="198"/>
      <c r="L142"/>
      <c r="M142" s="6"/>
      <c r="N142" s="6"/>
      <c r="O142" s="6"/>
      <c r="P142" s="6"/>
      <c r="Q142" s="6"/>
      <c r="R142" s="6"/>
      <c r="S142" s="6"/>
      <c r="T142" s="6"/>
      <c r="U142" s="6"/>
    </row>
    <row r="143" spans="1:21" s="1" customFormat="1" ht="45" customHeight="1" x14ac:dyDescent="0.25">
      <c r="A143" s="929" t="str">
        <f>IF('20 Pequeña'!V44=TRUE,"",'20 Pequeña'!J44)</f>
        <v>Modelo para evaluar el desempeño financiero de la empresa, en función del valor de toda la base de clientes (Customer Equity, CE)</v>
      </c>
      <c r="B143" s="929"/>
      <c r="C143" s="929"/>
      <c r="D143" s="929"/>
      <c r="E143" s="597" t="str">
        <f t="shared" si="0"/>
        <v>1.2.3.1</v>
      </c>
      <c r="F143" s="200" t="str">
        <f>IF('20 Pequeña'!V44=TRUE,"",'20 Pequeña'!I44)</f>
        <v>1.2.3.1.B</v>
      </c>
      <c r="I143" s="198"/>
      <c r="L143"/>
      <c r="M143" s="6"/>
      <c r="N143" s="6"/>
      <c r="O143" s="6"/>
      <c r="P143" s="6"/>
      <c r="Q143" s="6"/>
      <c r="R143" s="6"/>
      <c r="S143" s="6"/>
      <c r="T143" s="6"/>
      <c r="U143" s="6"/>
    </row>
    <row r="144" spans="1:21" s="1" customFormat="1" ht="45" customHeight="1" x14ac:dyDescent="0.25">
      <c r="A144" s="721" t="str">
        <f>IF('20 Pequeña'!V45=TRUE,"",'20 Pequeña'!J45)</f>
        <v>Su proceso de Administración del Valor del Cliente  se encuentra automatizado a través de herramientas que le permiten:</v>
      </c>
      <c r="B144" s="721"/>
      <c r="C144" s="721"/>
      <c r="D144" s="721"/>
      <c r="E144" s="597" t="str">
        <f t="shared" si="0"/>
        <v>1.2.4.1</v>
      </c>
      <c r="F144" s="200" t="str">
        <f>IF('20 Pequeña'!V45=TRUE,"",'20 Pequeña'!I45)</f>
        <v>1.2.4.1</v>
      </c>
      <c r="I144" s="198"/>
      <c r="L144"/>
      <c r="M144" s="6"/>
      <c r="N144" s="6"/>
      <c r="O144" s="6"/>
      <c r="P144" s="6"/>
      <c r="Q144" s="6"/>
      <c r="R144" s="6"/>
      <c r="S144" s="6"/>
      <c r="T144" s="6"/>
      <c r="U144" s="6"/>
    </row>
    <row r="145" spans="1:21" s="1" customFormat="1" ht="45" customHeight="1" x14ac:dyDescent="0.25">
      <c r="A145" s="929" t="str">
        <f>IF('20 Pequeña'!V46=TRUE,"",'20 Pequeña'!J46)</f>
        <v>Cuantificar y proyectar el impacto financiero de las acciones de marketing</v>
      </c>
      <c r="B145" s="929"/>
      <c r="C145" s="929"/>
      <c r="D145" s="929"/>
      <c r="E145" s="597" t="str">
        <f t="shared" si="0"/>
        <v>1.2.4.1</v>
      </c>
      <c r="F145" s="200" t="str">
        <f>IF('20 Pequeña'!V46=TRUE,"",'20 Pequeña'!I46)</f>
        <v>1.2.4.1.A</v>
      </c>
      <c r="I145" s="198"/>
      <c r="L145"/>
      <c r="M145" s="6"/>
      <c r="N145" s="6"/>
      <c r="O145" s="6"/>
      <c r="P145" s="6"/>
      <c r="Q145" s="6"/>
      <c r="R145" s="6"/>
      <c r="S145" s="6"/>
      <c r="T145" s="6"/>
      <c r="U145" s="6"/>
    </row>
    <row r="146" spans="1:21" s="1" customFormat="1" ht="45" customHeight="1" x14ac:dyDescent="0.25">
      <c r="A146" s="929" t="str">
        <f>IF('20 Pequeña'!V47=TRUE,"",'20 Pequeña'!J47)</f>
        <v>Actualizar constantemente el conocimiento sobre el cliente</v>
      </c>
      <c r="B146" s="929"/>
      <c r="C146" s="929"/>
      <c r="D146" s="929"/>
      <c r="E146" s="597" t="str">
        <f t="shared" si="0"/>
        <v>1.2.4.1</v>
      </c>
      <c r="F146" s="200" t="str">
        <f>IF('20 Pequeña'!V47=TRUE,"",'20 Pequeña'!I47)</f>
        <v>1.2.4.1.B</v>
      </c>
      <c r="I146" s="198"/>
      <c r="L146"/>
      <c r="M146" s="6"/>
      <c r="N146" s="6"/>
      <c r="O146" s="6"/>
      <c r="P146" s="6"/>
      <c r="Q146" s="6"/>
      <c r="R146" s="6"/>
      <c r="S146" s="6"/>
      <c r="T146" s="6"/>
      <c r="U146" s="6"/>
    </row>
    <row r="147" spans="1:21" s="1" customFormat="1" ht="45" customHeight="1" x14ac:dyDescent="0.25">
      <c r="A147" s="929" t="str">
        <f>IF('20 Pequeña'!V48=TRUE,"",'20 Pequeña'!J48)</f>
        <v>Facilitar la toma de decisiones con respecto a la distribución de recursos y al uso de canales de comunicación que ayudan a incrementar el valor de la cartera de clientes</v>
      </c>
      <c r="B147" s="929"/>
      <c r="C147" s="929"/>
      <c r="D147" s="929"/>
      <c r="E147" s="597" t="str">
        <f t="shared" si="0"/>
        <v>1.2.4.1</v>
      </c>
      <c r="F147" s="200" t="str">
        <f>IF('20 Pequeña'!V48=TRUE,"",'20 Pequeña'!I48)</f>
        <v>1.2.4.1.D</v>
      </c>
      <c r="I147" s="198"/>
      <c r="L147"/>
      <c r="M147" s="6"/>
      <c r="N147" s="6"/>
      <c r="O147" s="6"/>
      <c r="P147" s="6"/>
      <c r="Q147" s="6"/>
      <c r="R147" s="6"/>
      <c r="S147" s="6"/>
      <c r="T147" s="6"/>
      <c r="U147" s="6"/>
    </row>
    <row r="148" spans="1:21" s="1" customFormat="1" ht="45" customHeight="1" x14ac:dyDescent="0.25">
      <c r="A148" s="721" t="str">
        <f>IF('20 Pequeña'!V49=TRUE,"",'20 Pequeña'!J49)</f>
        <v>Mide la efectividad del proceso para la Administración del Valor del Cliente ya que cuenta con indicadores de desempeño que en conjunto miden el cumplimiento de objetivos como:</v>
      </c>
      <c r="B148" s="721"/>
      <c r="C148" s="721"/>
      <c r="D148" s="721"/>
      <c r="E148" s="597" t="str">
        <f t="shared" si="0"/>
        <v>1.2.4.2</v>
      </c>
      <c r="F148" s="200" t="str">
        <f>IF('20 Pequeña'!V49=TRUE,"",'20 Pequeña'!I49)</f>
        <v>1.2.4.2</v>
      </c>
      <c r="I148" s="198"/>
      <c r="L148"/>
      <c r="M148" s="6"/>
      <c r="N148" s="6"/>
      <c r="O148" s="6"/>
      <c r="P148" s="6"/>
      <c r="Q148" s="6"/>
      <c r="R148" s="6"/>
      <c r="S148" s="6"/>
      <c r="T148" s="6"/>
      <c r="U148" s="6"/>
    </row>
    <row r="149" spans="1:21" s="1" customFormat="1" ht="45" customHeight="1" x14ac:dyDescent="0.25">
      <c r="A149" s="929" t="str">
        <f>IF('20 Pequeña'!V50=TRUE,"",'20 Pequeña'!J50)</f>
        <v>La rentabilización la cartera de clientes a través de:</v>
      </c>
      <c r="B149" s="929"/>
      <c r="C149" s="929"/>
      <c r="D149" s="929"/>
      <c r="E149" s="597"/>
      <c r="F149" s="200">
        <f>IF('20 Pequeña'!V50=TRUE,"",'20 Pequeña'!I50)</f>
        <v>0</v>
      </c>
      <c r="I149" s="198"/>
      <c r="L149"/>
      <c r="M149" s="6"/>
      <c r="N149" s="6"/>
      <c r="O149" s="6"/>
      <c r="P149" s="6"/>
      <c r="Q149" s="6"/>
      <c r="R149" s="6"/>
      <c r="S149" s="6"/>
      <c r="T149" s="6"/>
      <c r="U149" s="6"/>
    </row>
    <row r="150" spans="1:21" ht="45" customHeight="1" x14ac:dyDescent="0.25">
      <c r="A150" s="929" t="str">
        <f>IF('20 Pequeña'!V51=TRUE,"",'20 Pequeña'!J51)</f>
        <v>La optimización de los costos de adquisición, mantenimiento y recuperación de los clientes</v>
      </c>
      <c r="B150" s="929"/>
      <c r="C150" s="929"/>
      <c r="D150" s="929"/>
      <c r="E150" s="597" t="str">
        <f t="shared" si="0"/>
        <v>1.2.4.2</v>
      </c>
      <c r="F150" s="200" t="str">
        <f>IF('20 Pequeña'!V51=TRUE,"",'20 Pequeña'!I51)</f>
        <v>1.2.4.2.A</v>
      </c>
    </row>
    <row r="151" spans="1:21" ht="45" customHeight="1" x14ac:dyDescent="0.25">
      <c r="A151" s="929" t="str">
        <f>IF('20 Pequeña'!V52=TRUE,"",'20 Pequeña'!J52)</f>
        <v>El aumento de la fidelidad del cliente rentable</v>
      </c>
      <c r="B151" s="929"/>
      <c r="C151" s="929"/>
      <c r="D151" s="929"/>
      <c r="E151" s="597" t="str">
        <f t="shared" si="0"/>
        <v>1.2.4.2</v>
      </c>
      <c r="F151" s="200" t="str">
        <f>IF('20 Pequeña'!V52=TRUE,"",'20 Pequeña'!I52)</f>
        <v>1.2.4.2.B</v>
      </c>
    </row>
    <row r="152" spans="1:21" ht="45" customHeight="1" x14ac:dyDescent="0.25">
      <c r="A152" s="929" t="str">
        <f>IF('20 Pequeña'!V53=TRUE,"",'20 Pequeña'!J53)</f>
        <v xml:space="preserve">El aumento de los ingresos por venta (up-selling, cross-selling) </v>
      </c>
      <c r="B152" s="929"/>
      <c r="C152" s="929"/>
      <c r="D152" s="929"/>
      <c r="E152" s="597" t="str">
        <f t="shared" si="0"/>
        <v>1.2.4.2</v>
      </c>
      <c r="F152" s="200" t="str">
        <f>IF('20 Pequeña'!V53=TRUE,"",'20 Pequeña'!I53)</f>
        <v>1.2.4.2.C</v>
      </c>
    </row>
    <row r="153" spans="1:21" s="1" customFormat="1" x14ac:dyDescent="0.25">
      <c r="A153" s="726" t="str">
        <f>IF('20 Pequeña'!V55=TRUE,"",'20 Pequeña'!J55)</f>
        <v>1.3 Administración del Valor Generado para el Cliente</v>
      </c>
      <c r="B153" s="726"/>
      <c r="C153" s="726"/>
      <c r="D153" s="726"/>
      <c r="E153" s="597" t="str">
        <f t="shared" si="0"/>
        <v/>
      </c>
      <c r="F153" s="200"/>
      <c r="I153" s="198"/>
      <c r="L153"/>
      <c r="M153" s="6"/>
      <c r="N153" s="6"/>
      <c r="O153" s="6"/>
      <c r="P153" s="6"/>
      <c r="Q153" s="6"/>
      <c r="R153" s="6"/>
      <c r="S153" s="6"/>
      <c r="T153" s="6"/>
      <c r="U153" s="6"/>
    </row>
    <row r="154" spans="1:21" s="1" customFormat="1" ht="55.5" customHeight="1" x14ac:dyDescent="0.25">
      <c r="A154" s="721" t="str">
        <f>IF('20 Pequeña'!V60=TRUE,"",'20 Pequeña'!J60)</f>
        <v>Bajo un enfoque práctico define una serie de acciones comerciales, con la finalidad de atender las necesidades de sus clientes y las adecúa a cada caso en particular conforme se va desarrollando la relación comercial</v>
      </c>
      <c r="B154" s="721"/>
      <c r="C154" s="721"/>
      <c r="D154" s="721"/>
      <c r="E154" s="597" t="str">
        <f t="shared" si="0"/>
        <v>1.3.1</v>
      </c>
      <c r="F154" s="200" t="str">
        <f>IF('20 Pequeña'!V60=TRUE,"",'20 Pequeña'!I60)</f>
        <v>1.3.1</v>
      </c>
      <c r="I154" s="198"/>
      <c r="L154"/>
      <c r="M154" s="6"/>
      <c r="N154" s="6"/>
      <c r="O154" s="6"/>
      <c r="P154" s="6"/>
      <c r="Q154" s="6"/>
      <c r="R154" s="6"/>
      <c r="S154" s="6"/>
      <c r="T154" s="6"/>
      <c r="U154" s="6"/>
    </row>
    <row r="155" spans="1:21" s="1" customFormat="1" ht="55.5" customHeight="1" x14ac:dyDescent="0.25">
      <c r="A155" s="721" t="str">
        <f>IF('20 Pequeña'!V61=TRUE,"",'20 Pequeña'!J61)</f>
        <v>Existe un mecanismo enfocado  en el proceso de Administración del Valor Generado para el Cliente y éste se encuentra formalmente documentado considerando lo siguiente:</v>
      </c>
      <c r="B155" s="721"/>
      <c r="C155" s="721"/>
      <c r="D155" s="721"/>
      <c r="E155" s="597" t="str">
        <f t="shared" si="0"/>
        <v>1.3.2.1</v>
      </c>
      <c r="F155" s="200" t="str">
        <f>IF('20 Pequeña'!V61=TRUE,"",'20 Pequeña'!I61)</f>
        <v>1.3.2.1</v>
      </c>
      <c r="I155" s="198"/>
      <c r="L155"/>
      <c r="M155" s="6"/>
      <c r="N155" s="6"/>
      <c r="O155" s="6"/>
      <c r="P155" s="6"/>
      <c r="Q155" s="6"/>
      <c r="R155" s="6"/>
      <c r="S155" s="6"/>
      <c r="T155" s="6"/>
      <c r="U155" s="6"/>
    </row>
    <row r="156" spans="1:21" s="1" customFormat="1" ht="45" customHeight="1" x14ac:dyDescent="0.25">
      <c r="A156" s="929" t="str">
        <f>IF('20 Pequeña'!V62=TRUE,"",'20 Pequeña'!J62)</f>
        <v>La definición de estrategias para cada segmento o clasificación de cliente</v>
      </c>
      <c r="B156" s="929"/>
      <c r="C156" s="929"/>
      <c r="D156" s="929"/>
      <c r="E156" s="597" t="str">
        <f t="shared" si="0"/>
        <v>1.3.2.1</v>
      </c>
      <c r="F156" s="200" t="str">
        <f>IF('20 Pequeña'!V62=TRUE,"",'20 Pequeña'!I62)</f>
        <v>1.3.2.1.A</v>
      </c>
      <c r="I156" s="198"/>
      <c r="L156"/>
      <c r="M156" s="6"/>
      <c r="N156" s="6"/>
      <c r="O156" s="6"/>
      <c r="P156" s="6"/>
      <c r="Q156" s="6"/>
      <c r="R156" s="6"/>
      <c r="S156" s="6"/>
      <c r="T156" s="6"/>
      <c r="U156" s="6"/>
    </row>
    <row r="157" spans="1:21" s="1" customFormat="1" ht="45" customHeight="1" x14ac:dyDescent="0.25">
      <c r="A157" s="929" t="str">
        <f>IF('20 Pequeña'!V63=TRUE,"",'20 Pequeña'!J63)</f>
        <v>El dimensionamiento de los clientes potenciales y los recursos requeridos para atenderlos</v>
      </c>
      <c r="B157" s="929"/>
      <c r="C157" s="929"/>
      <c r="D157" s="929"/>
      <c r="E157" s="597" t="str">
        <f t="shared" si="0"/>
        <v>1.3.2.1</v>
      </c>
      <c r="F157" s="200" t="str">
        <f>IF('20 Pequeña'!V63=TRUE,"",'20 Pequeña'!I63)</f>
        <v>1.3.2.1.B</v>
      </c>
      <c r="I157" s="198"/>
      <c r="L157"/>
      <c r="M157" s="6"/>
      <c r="N157" s="6"/>
      <c r="O157" s="6"/>
      <c r="P157" s="6"/>
      <c r="Q157" s="6"/>
      <c r="R157" s="6"/>
      <c r="S157" s="6"/>
      <c r="T157" s="6"/>
      <c r="U157" s="6"/>
    </row>
    <row r="158" spans="1:21" s="1" customFormat="1" ht="45" customHeight="1" x14ac:dyDescent="0.25">
      <c r="A158" s="929" t="str">
        <f>IF('20 Pequeña'!V64=TRUE,"",'20 Pequeña'!J64)</f>
        <v>Un diseño y mantenimiento de la base de datos de sus clientes</v>
      </c>
      <c r="B158" s="929"/>
      <c r="C158" s="929"/>
      <c r="D158" s="929"/>
      <c r="E158" s="597" t="str">
        <f t="shared" si="0"/>
        <v>1.3.2.1</v>
      </c>
      <c r="F158" s="200" t="str">
        <f>IF('20 Pequeña'!V64=TRUE,"",'20 Pequeña'!I64)</f>
        <v>1.3.2.1.C</v>
      </c>
      <c r="I158" s="198"/>
      <c r="L158"/>
      <c r="M158" s="6"/>
      <c r="N158" s="6"/>
      <c r="O158" s="6"/>
      <c r="P158" s="6"/>
      <c r="Q158" s="6"/>
      <c r="R158" s="6"/>
      <c r="S158" s="6"/>
      <c r="T158" s="6"/>
      <c r="U158" s="6"/>
    </row>
    <row r="159" spans="1:21" s="1" customFormat="1" ht="45" customHeight="1" x14ac:dyDescent="0.25">
      <c r="A159" s="929" t="str">
        <f>IF('20 Pequeña'!V65=TRUE,"",'20 Pequeña'!J65)</f>
        <v>El desarrollo de un proceso de comunicación directo con el cliente</v>
      </c>
      <c r="B159" s="929"/>
      <c r="C159" s="929"/>
      <c r="D159" s="929"/>
      <c r="E159" s="597" t="str">
        <f t="shared" si="0"/>
        <v>1.3.2.1</v>
      </c>
      <c r="F159" s="200" t="str">
        <f>IF('20 Pequeña'!V65=TRUE,"",'20 Pequeña'!I65)</f>
        <v>1.3.2.1.D</v>
      </c>
      <c r="I159" s="198"/>
      <c r="L159"/>
      <c r="M159" s="6"/>
      <c r="N159" s="6"/>
      <c r="O159" s="6"/>
      <c r="P159" s="6"/>
      <c r="Q159" s="6"/>
      <c r="R159" s="6"/>
      <c r="S159" s="6"/>
      <c r="T159" s="6"/>
      <c r="U159" s="6"/>
    </row>
    <row r="160" spans="1:21" s="1" customFormat="1" ht="45" customHeight="1" x14ac:dyDescent="0.25">
      <c r="A160" s="929" t="str">
        <f>IF('20 Pequeña'!V66=TRUE,"",'20 Pequeña'!J66)</f>
        <v>El llevar a cabo acciones y transacciones para la vinculación del cliente con la empresa</v>
      </c>
      <c r="B160" s="929"/>
      <c r="C160" s="929"/>
      <c r="D160" s="929"/>
      <c r="E160" s="597" t="str">
        <f t="shared" si="0"/>
        <v>1.3.2.1</v>
      </c>
      <c r="F160" s="200" t="str">
        <f>IF('20 Pequeña'!V66=TRUE,"",'20 Pequeña'!I66)</f>
        <v>1.3.2.1.E</v>
      </c>
      <c r="I160" s="198"/>
      <c r="L160"/>
      <c r="M160" s="6"/>
      <c r="N160" s="6"/>
      <c r="O160" s="6"/>
      <c r="P160" s="6"/>
      <c r="Q160" s="6"/>
      <c r="R160" s="6"/>
      <c r="S160" s="6"/>
      <c r="T160" s="6"/>
      <c r="U160" s="6"/>
    </row>
    <row r="161" spans="1:21" s="1" customFormat="1" ht="45" customHeight="1" x14ac:dyDescent="0.25">
      <c r="A161" s="929" t="str">
        <f>IF('20 Pequeña'!V67=TRUE,"",'20 Pequeña'!J67)</f>
        <v>El hacer uso de la información que se posee de los clientes para desarrollar nuevos productos que complementen la oferta actual</v>
      </c>
      <c r="B161" s="929"/>
      <c r="C161" s="929"/>
      <c r="D161" s="929"/>
      <c r="E161" s="597" t="str">
        <f t="shared" si="0"/>
        <v>1.3.2.1</v>
      </c>
      <c r="F161" s="200" t="str">
        <f>IF('20 Pequeña'!V67=TRUE,"",'20 Pequeña'!I67)</f>
        <v>1.3.2.1.F</v>
      </c>
      <c r="I161" s="198"/>
      <c r="L161"/>
      <c r="M161" s="6"/>
      <c r="N161" s="6"/>
      <c r="O161" s="6"/>
      <c r="P161" s="6"/>
      <c r="Q161" s="6"/>
      <c r="R161" s="6"/>
      <c r="S161" s="6"/>
      <c r="T161" s="6"/>
      <c r="U161" s="6"/>
    </row>
    <row r="162" spans="1:21" s="1" customFormat="1" ht="45" customHeight="1" x14ac:dyDescent="0.25">
      <c r="A162" s="721" t="str">
        <f>IF('20 Pequeña'!V68=TRUE,"",'20 Pequeña'!J68)</f>
        <v>Su proceso de Administración del Valor Generado para el Cliente se encuentra automatizado a través de herramientas que le permiten:</v>
      </c>
      <c r="B162" s="721"/>
      <c r="C162" s="721"/>
      <c r="D162" s="721"/>
      <c r="E162" s="597" t="str">
        <f t="shared" si="0"/>
        <v>1.3.4.1</v>
      </c>
      <c r="F162" s="200" t="str">
        <f>IF('20 Pequeña'!V68=TRUE,"",'20 Pequeña'!I68)</f>
        <v>1.3.4.1</v>
      </c>
      <c r="I162" s="198"/>
      <c r="L162"/>
      <c r="M162" s="6"/>
      <c r="N162" s="6"/>
      <c r="O162" s="6"/>
      <c r="P162" s="6"/>
      <c r="Q162" s="6"/>
      <c r="R162" s="6"/>
      <c r="S162" s="6"/>
      <c r="T162" s="6"/>
      <c r="U162" s="6"/>
    </row>
    <row r="163" spans="1:21" s="1" customFormat="1" ht="45" customHeight="1" x14ac:dyDescent="0.25">
      <c r="A163" s="929" t="str">
        <f>IF('20 Pequeña'!V69=TRUE,"",'20 Pequeña'!J69)</f>
        <v>Tener la capacidad de acceder, manejar y procesar todo el contenido relevante del cliente, incluyendo la integración de los datos del mismo</v>
      </c>
      <c r="B163" s="929"/>
      <c r="C163" s="929"/>
      <c r="D163" s="929"/>
      <c r="E163" s="597" t="str">
        <f t="shared" si="0"/>
        <v>1.3.4.1</v>
      </c>
      <c r="F163" s="200" t="str">
        <f>IF('20 Pequeña'!V69=TRUE,"",'20 Pequeña'!I69)</f>
        <v>1.3.4.1.A</v>
      </c>
      <c r="I163" s="198"/>
      <c r="L163"/>
      <c r="M163" s="6"/>
      <c r="N163" s="6"/>
      <c r="O163" s="6"/>
      <c r="P163" s="6"/>
      <c r="Q163" s="6"/>
      <c r="R163" s="6"/>
      <c r="S163" s="6"/>
      <c r="T163" s="6"/>
      <c r="U163" s="6"/>
    </row>
    <row r="164" spans="1:21" s="1" customFormat="1" ht="45" customHeight="1" x14ac:dyDescent="0.25">
      <c r="A164" s="929" t="str">
        <f>IF('20 Pequeña'!V70=TRUE,"",'20 Pequeña'!J70)</f>
        <v>Generar informes comprensibles de las interacciones con los clientes, así como de sus preferencias para los servicios existentes o futuros</v>
      </c>
      <c r="B164" s="929"/>
      <c r="C164" s="929"/>
      <c r="D164" s="929"/>
      <c r="E164" s="597" t="str">
        <f t="shared" si="0"/>
        <v>1.3.4.1</v>
      </c>
      <c r="F164" s="200" t="str">
        <f>IF('20 Pequeña'!V70=TRUE,"",'20 Pequeña'!I70)</f>
        <v>1.3.4.1.B</v>
      </c>
      <c r="I164" s="198"/>
      <c r="L164"/>
      <c r="M164" s="6"/>
      <c r="N164" s="6"/>
      <c r="O164" s="6"/>
      <c r="P164" s="6"/>
      <c r="Q164" s="6"/>
      <c r="R164" s="6"/>
      <c r="S164" s="6"/>
      <c r="T164" s="6"/>
      <c r="U164" s="6"/>
    </row>
    <row r="165" spans="1:21" s="1" customFormat="1" ht="45" customHeight="1" x14ac:dyDescent="0.25">
      <c r="A165" s="929" t="str">
        <f>IF('20 Pequeña'!V71=TRUE,"",'20 Pequeña'!J71)</f>
        <v>Personalizar las relaciones con el cliente</v>
      </c>
      <c r="B165" s="929"/>
      <c r="C165" s="929"/>
      <c r="D165" s="929"/>
      <c r="E165" s="597" t="str">
        <f t="shared" si="0"/>
        <v>1.3.4.1</v>
      </c>
      <c r="F165" s="200" t="str">
        <f>IF('20 Pequeña'!V71=TRUE,"",'20 Pequeña'!I71)</f>
        <v>1.3.4.1.C</v>
      </c>
      <c r="I165" s="198"/>
      <c r="L165"/>
      <c r="M165" s="6"/>
      <c r="N165" s="6"/>
      <c r="O165" s="6"/>
      <c r="P165" s="6"/>
      <c r="Q165" s="6"/>
      <c r="R165" s="6"/>
      <c r="S165" s="6"/>
      <c r="T165" s="6"/>
      <c r="U165" s="6"/>
    </row>
    <row r="166" spans="1:21" s="1" customFormat="1" ht="45" customHeight="1" x14ac:dyDescent="0.25">
      <c r="A166" s="929" t="str">
        <f>IF('20 Pequeña'!V72=TRUE,"",'20 Pequeña'!J72)</f>
        <v>Analizar el comportamiento de los clientes con la finalidad de conocer las razones por las que se han perdido o ganado clientes</v>
      </c>
      <c r="B166" s="929"/>
      <c r="C166" s="929"/>
      <c r="D166" s="929"/>
      <c r="E166" s="597" t="str">
        <f t="shared" si="0"/>
        <v>1.3.4.1</v>
      </c>
      <c r="F166" s="200" t="str">
        <f>IF('20 Pequeña'!V72=TRUE,"",'20 Pequeña'!I72)</f>
        <v>1.3.4.1.D</v>
      </c>
      <c r="I166" s="198"/>
      <c r="L166"/>
      <c r="M166" s="6"/>
      <c r="N166" s="6"/>
      <c r="O166" s="6"/>
      <c r="P166" s="6"/>
      <c r="Q166" s="6"/>
      <c r="R166" s="6"/>
      <c r="S166" s="6"/>
      <c r="T166" s="6"/>
      <c r="U166" s="6"/>
    </row>
    <row r="167" spans="1:21" s="1" customFormat="1" ht="45" customHeight="1" x14ac:dyDescent="0.25">
      <c r="A167" s="721" t="str">
        <f>IF('20 Pequeña'!V73=TRUE,"",'20 Pequeña'!J73)</f>
        <v>Mide la efectividad del proceso  de Administración del Valor Generado para el Cliente ya que cuenta con indicadores de desempeño  que en conjunto muestran:</v>
      </c>
      <c r="B167" s="721"/>
      <c r="C167" s="721"/>
      <c r="D167" s="721"/>
      <c r="E167" s="597" t="str">
        <f t="shared" si="0"/>
        <v>1.3.4.2</v>
      </c>
      <c r="F167" s="200" t="str">
        <f>IF('20 Pequeña'!V73=TRUE,"",'20 Pequeña'!I73)</f>
        <v>1.3.4.2</v>
      </c>
      <c r="I167" s="198"/>
      <c r="L167"/>
      <c r="M167" s="6"/>
      <c r="N167" s="6"/>
      <c r="O167" s="6"/>
      <c r="P167" s="6"/>
      <c r="Q167" s="6"/>
      <c r="R167" s="6"/>
      <c r="S167" s="6"/>
      <c r="T167" s="6"/>
      <c r="U167" s="6"/>
    </row>
    <row r="168" spans="1:21" s="1" customFormat="1" ht="45" customHeight="1" x14ac:dyDescent="0.25">
      <c r="A168" s="929" t="str">
        <f>IF('20 Pequeña'!V74=TRUE,"",'20 Pequeña'!J74)</f>
        <v>Una mayor satisfacción del cliente y mayor retorno de inversión</v>
      </c>
      <c r="B168" s="929"/>
      <c r="C168" s="929"/>
      <c r="D168" s="929"/>
      <c r="E168" s="597" t="str">
        <f t="shared" si="0"/>
        <v>1.3.4.2</v>
      </c>
      <c r="F168" s="200" t="str">
        <f>IF('20 Pequeña'!V74=TRUE,"",'20 Pequeña'!I74)</f>
        <v>1.3.4.2.A</v>
      </c>
      <c r="I168" s="198"/>
      <c r="L168"/>
      <c r="M168" s="6"/>
      <c r="N168" s="6"/>
      <c r="O168" s="6"/>
      <c r="P168" s="6"/>
      <c r="Q168" s="6"/>
      <c r="R168" s="6"/>
      <c r="S168" s="6"/>
      <c r="T168" s="6"/>
      <c r="U168" s="6"/>
    </row>
    <row r="169" spans="1:21" s="1" customFormat="1" ht="45" customHeight="1" x14ac:dyDescent="0.25">
      <c r="A169" s="929" t="str">
        <f>IF('20 Pequeña'!V75=TRUE,"",'20 Pequeña'!J75)</f>
        <v>Un incremento en el número de clientes, frecuencia de consumo y tiempo de la relación comercial</v>
      </c>
      <c r="B169" s="929"/>
      <c r="C169" s="929"/>
      <c r="D169" s="929"/>
      <c r="E169" s="597" t="str">
        <f t="shared" si="0"/>
        <v>1.3.4.2</v>
      </c>
      <c r="F169" s="200" t="str">
        <f>IF('20 Pequeña'!V75=TRUE,"",'20 Pequeña'!I75)</f>
        <v>1.3.4.2.B</v>
      </c>
      <c r="I169" s="198"/>
      <c r="L169"/>
      <c r="M169" s="6"/>
      <c r="N169" s="6"/>
      <c r="O169" s="6"/>
      <c r="P169" s="6"/>
      <c r="Q169" s="6"/>
      <c r="R169" s="6"/>
      <c r="S169" s="6"/>
      <c r="T169" s="6"/>
      <c r="U169" s="6"/>
    </row>
    <row r="170" spans="1:21" s="1" customFormat="1" ht="45" customHeight="1" x14ac:dyDescent="0.25">
      <c r="A170" s="929" t="str">
        <f>IF('20 Pequeña'!V76=TRUE,"",'20 Pequeña'!J76)</f>
        <v>Un incremento del número de servicios demandados por cada cliente</v>
      </c>
      <c r="B170" s="929"/>
      <c r="C170" s="929"/>
      <c r="D170" s="929"/>
      <c r="E170" s="597" t="str">
        <f t="shared" ref="E170:E218" si="1">MID(F170,1,7)</f>
        <v>1.3.4.2</v>
      </c>
      <c r="F170" s="200" t="str">
        <f>IF('20 Pequeña'!V76=TRUE,"",'20 Pequeña'!I76)</f>
        <v>1.3.4.2.C</v>
      </c>
      <c r="I170" s="198"/>
      <c r="L170"/>
      <c r="M170" s="6"/>
      <c r="N170" s="6"/>
      <c r="O170" s="6"/>
      <c r="P170" s="6"/>
      <c r="Q170" s="6"/>
      <c r="R170" s="6"/>
      <c r="S170" s="6"/>
      <c r="T170" s="6"/>
      <c r="U170" s="6"/>
    </row>
    <row r="171" spans="1:21" s="1" customFormat="1" ht="45" customHeight="1" x14ac:dyDescent="0.25">
      <c r="A171" s="929" t="str">
        <f>IF('20 Pequeña'!V77=TRUE,"",'20 Pequeña'!J77)</f>
        <v>Enfoque en el conocimiento de las dimensiones del valor de los clientes</v>
      </c>
      <c r="B171" s="929"/>
      <c r="C171" s="929"/>
      <c r="D171" s="929"/>
      <c r="E171" s="597" t="str">
        <f t="shared" si="1"/>
        <v>1.3.4.2</v>
      </c>
      <c r="F171" s="200" t="str">
        <f>IF('20 Pequeña'!V77=TRUE,"",'20 Pequeña'!I77)</f>
        <v>1.3.4.2.D</v>
      </c>
      <c r="I171" s="198"/>
      <c r="L171"/>
      <c r="M171" s="6"/>
      <c r="N171" s="6"/>
      <c r="O171" s="6"/>
      <c r="P171" s="6"/>
      <c r="Q171" s="6"/>
      <c r="R171" s="6"/>
      <c r="S171" s="6"/>
      <c r="T171" s="6"/>
      <c r="U171" s="6"/>
    </row>
    <row r="172" spans="1:21" s="1" customFormat="1" ht="45" customHeight="1" x14ac:dyDescent="0.25">
      <c r="A172" s="929" t="str">
        <f>IF('20 Pequeña'!V78=TRUE,"",'20 Pequeña'!J78)</f>
        <v xml:space="preserve">Una mejora del servicio y asesoramiento </v>
      </c>
      <c r="B172" s="929"/>
      <c r="C172" s="929"/>
      <c r="D172" s="929"/>
      <c r="E172" s="597" t="str">
        <f t="shared" si="1"/>
        <v>1.3.4.2</v>
      </c>
      <c r="F172" s="200" t="str">
        <f>IF('20 Pequeña'!V78=TRUE,"",'20 Pequeña'!I78)</f>
        <v>1.3.4.2.E</v>
      </c>
      <c r="I172" s="198"/>
      <c r="L172"/>
      <c r="M172" s="6"/>
      <c r="N172" s="6"/>
      <c r="O172" s="6"/>
      <c r="P172" s="6"/>
      <c r="Q172" s="6"/>
      <c r="R172" s="6"/>
      <c r="S172" s="6"/>
      <c r="T172" s="6"/>
      <c r="U172" s="6"/>
    </row>
    <row r="173" spans="1:21" s="1" customFormat="1" ht="45" customHeight="1" x14ac:dyDescent="0.25">
      <c r="A173" s="929" t="str">
        <f>IF('20 Pequeña'!V79=TRUE,"",'20 Pequeña'!J79)</f>
        <v>Eficiencia en la  atención de peticiones, quejas y reclamos</v>
      </c>
      <c r="B173" s="929"/>
      <c r="C173" s="929"/>
      <c r="D173" s="929"/>
      <c r="E173" s="597" t="str">
        <f t="shared" si="1"/>
        <v>1.3.4.2</v>
      </c>
      <c r="F173" s="200" t="str">
        <f>IF('20 Pequeña'!V79=TRUE,"",'20 Pequeña'!I79)</f>
        <v>1.3.4.2.F</v>
      </c>
      <c r="I173" s="198"/>
      <c r="L173"/>
      <c r="M173" s="6"/>
      <c r="N173" s="6"/>
      <c r="O173" s="6"/>
      <c r="P173" s="6"/>
      <c r="Q173" s="6"/>
      <c r="R173" s="6"/>
      <c r="S173" s="6"/>
      <c r="T173" s="6"/>
      <c r="U173" s="6"/>
    </row>
    <row r="174" spans="1:21" s="1" customFormat="1" ht="45" customHeight="1" x14ac:dyDescent="0.25">
      <c r="A174" s="929" t="str">
        <f>IF('20 Pequeña'!V80=TRUE,"",'20 Pequeña'!J80)</f>
        <v xml:space="preserve">Mayor eficiencia en el servicio ofrecido </v>
      </c>
      <c r="B174" s="929"/>
      <c r="C174" s="929"/>
      <c r="D174" s="929"/>
      <c r="E174" s="597" t="str">
        <f t="shared" si="1"/>
        <v>1.3.4.2</v>
      </c>
      <c r="F174" s="200" t="str">
        <f>IF('20 Pequeña'!V80=TRUE,"",'20 Pequeña'!I80)</f>
        <v>1.3.4.2.G</v>
      </c>
      <c r="I174" s="198"/>
      <c r="L174"/>
      <c r="M174" s="6"/>
      <c r="N174" s="6"/>
      <c r="O174" s="6"/>
      <c r="P174" s="6"/>
      <c r="Q174" s="6"/>
      <c r="R174" s="6"/>
      <c r="S174" s="6"/>
      <c r="T174" s="6"/>
      <c r="U174" s="6"/>
    </row>
    <row r="175" spans="1:21" s="1" customFormat="1" ht="45" customHeight="1" x14ac:dyDescent="0.25">
      <c r="A175" s="929" t="str">
        <f>IF('20 Pequeña'!V81=TRUE,"",'20 Pequeña'!J81)</f>
        <v>Mayor adecuación de los servicios a las necesidades específicas de cada cliente</v>
      </c>
      <c r="B175" s="929"/>
      <c r="C175" s="929"/>
      <c r="D175" s="929"/>
      <c r="E175" s="597" t="str">
        <f t="shared" si="1"/>
        <v>1.3.4.2</v>
      </c>
      <c r="F175" s="200" t="str">
        <f>IF('20 Pequeña'!V81=TRUE,"",'20 Pequeña'!I81)</f>
        <v>1.3.4.2.H</v>
      </c>
      <c r="I175" s="198"/>
      <c r="L175"/>
      <c r="M175" s="6"/>
      <c r="N175" s="6"/>
      <c r="O175" s="6"/>
      <c r="P175" s="6"/>
      <c r="Q175" s="6"/>
      <c r="R175" s="6"/>
      <c r="S175" s="6"/>
      <c r="T175" s="6"/>
      <c r="U175" s="6"/>
    </row>
    <row r="176" spans="1:21" s="1" customFormat="1" ht="45" customHeight="1" x14ac:dyDescent="0.25">
      <c r="A176" s="929" t="str">
        <f>IF('20 Pequeña'!V82=TRUE,"",'20 Pequeña'!J82)</f>
        <v>Eficiencia y eficacia en las acciones de marketing lo que se traduce en un ROI mayor</v>
      </c>
      <c r="B176" s="929"/>
      <c r="C176" s="929"/>
      <c r="D176" s="929"/>
      <c r="E176" s="597" t="str">
        <f t="shared" si="1"/>
        <v>1.3.4.2</v>
      </c>
      <c r="F176" s="200" t="str">
        <f>IF('20 Pequeña'!V82=TRUE,"",'20 Pequeña'!I82)</f>
        <v>1.3.4.2.I</v>
      </c>
      <c r="I176" s="198"/>
      <c r="L176"/>
      <c r="M176" s="6"/>
      <c r="N176" s="6"/>
      <c r="O176" s="6"/>
      <c r="P176" s="6"/>
      <c r="Q176" s="6"/>
      <c r="R176" s="6"/>
      <c r="S176" s="6"/>
      <c r="T176" s="6"/>
      <c r="U176" s="6"/>
    </row>
    <row r="177" spans="1:21" ht="45" customHeight="1" x14ac:dyDescent="0.25">
      <c r="A177" s="929" t="str">
        <f>IF('20 Pequeña'!V83=TRUE,"",'20 Pequeña'!J83)</f>
        <v>Menor  número de garantías y/o fianzas  ejecutadas</v>
      </c>
      <c r="B177" s="929"/>
      <c r="C177" s="929"/>
      <c r="D177" s="929"/>
      <c r="E177" s="597" t="str">
        <f t="shared" si="1"/>
        <v>1.3.4.2</v>
      </c>
      <c r="F177" s="200" t="str">
        <f>IF('20 Pequeña'!V83=TRUE,"",'20 Pequeña'!I83)</f>
        <v>1.3.4.2.J</v>
      </c>
    </row>
    <row r="178" spans="1:21" x14ac:dyDescent="0.25">
      <c r="A178" s="726" t="str">
        <f>IF('20 Pequeña'!V85=TRUE,"",'20 Pequeña'!J85)</f>
        <v>1.4 Administración de la Calidad Empresarial</v>
      </c>
      <c r="B178" s="726"/>
      <c r="C178" s="726"/>
      <c r="D178" s="726"/>
      <c r="E178" s="597" t="str">
        <f t="shared" si="1"/>
        <v/>
      </c>
      <c r="F178" s="200"/>
    </row>
    <row r="179" spans="1:21" ht="45" customHeight="1" x14ac:dyDescent="0.25">
      <c r="A179" s="721" t="str">
        <f>IF('20 Pequeña'!V90=TRUE,"",'20 Pequeña'!J90)</f>
        <v>Establece objetivos de calidad basados en percepciones y experiencia personal y desarrolla lineamientos que permitan alcanzar dichos objetivos</v>
      </c>
      <c r="B179" s="721"/>
      <c r="C179" s="721"/>
      <c r="D179" s="721"/>
      <c r="E179" s="597" t="str">
        <f t="shared" si="1"/>
        <v>1.4.1</v>
      </c>
      <c r="F179" s="200" t="str">
        <f>IF('20 Pequeña'!V90=TRUE,"",'20 Pequeña'!I90)</f>
        <v>1.4.1</v>
      </c>
    </row>
    <row r="180" spans="1:21" ht="45" customHeight="1" x14ac:dyDescent="0.25">
      <c r="A180" s="721" t="str">
        <f>IF('20 Pequeña'!V91=TRUE,"",'20 Pequeña'!J91)</f>
        <v xml:space="preserve">Desarrolla documentos que proporcionan evidencia de las actividades llevadas a cabo o los resultados obtenidos, entre los que se encuentran: 
</v>
      </c>
      <c r="B180" s="721"/>
      <c r="C180" s="721"/>
      <c r="D180" s="721"/>
      <c r="E180" s="597" t="str">
        <f t="shared" si="1"/>
        <v>1.4.3</v>
      </c>
      <c r="F180" s="200" t="str">
        <f>IF('20 Pequeña'!V91=TRUE,"",'20 Pequeña'!I91)</f>
        <v>1.4.3</v>
      </c>
    </row>
    <row r="181" spans="1:21" s="1" customFormat="1" ht="45" customHeight="1" x14ac:dyDescent="0.25">
      <c r="A181" s="929" t="str">
        <f>IF('20 Pequeña'!V92=TRUE,"",'20 Pequeña'!J92)</f>
        <v xml:space="preserve">Informes derivados de la evaluación de los procesos </v>
      </c>
      <c r="B181" s="929"/>
      <c r="C181" s="929"/>
      <c r="D181" s="929"/>
      <c r="E181" s="597" t="str">
        <f t="shared" si="1"/>
        <v>1.4.3.A</v>
      </c>
      <c r="F181" s="200" t="str">
        <f>IF('20 Pequeña'!V92=TRUE,"",'20 Pequeña'!I92)</f>
        <v>1.4.3.A</v>
      </c>
      <c r="I181" s="198"/>
      <c r="L181"/>
      <c r="M181" s="6"/>
      <c r="N181" s="6"/>
      <c r="O181" s="6"/>
      <c r="P181" s="6"/>
      <c r="Q181" s="6"/>
      <c r="R181" s="6"/>
      <c r="S181" s="6"/>
      <c r="T181" s="6"/>
      <c r="U181" s="6"/>
    </row>
    <row r="182" spans="1:21" s="1" customFormat="1" ht="45" customHeight="1" x14ac:dyDescent="0.25">
      <c r="A182" s="929" t="str">
        <f>IF('20 Pequeña'!V93=TRUE,"",'20 Pequeña'!J93)</f>
        <v>Documentos en los que se registran los resultados de la evaluación del diseño y desarrollo de los productos/ servicios</v>
      </c>
      <c r="B182" s="929"/>
      <c r="C182" s="929"/>
      <c r="D182" s="929"/>
      <c r="E182" s="597" t="str">
        <f t="shared" si="1"/>
        <v>1.4.3.B</v>
      </c>
      <c r="F182" s="200" t="str">
        <f>IF('20 Pequeña'!V93=TRUE,"",'20 Pequeña'!I93)</f>
        <v>1.4.3.B</v>
      </c>
      <c r="I182" s="198"/>
      <c r="L182"/>
      <c r="M182" s="6"/>
      <c r="N182" s="6"/>
      <c r="O182" s="6"/>
      <c r="P182" s="6"/>
      <c r="Q182" s="6"/>
      <c r="R182" s="6"/>
      <c r="S182" s="6"/>
      <c r="T182" s="6"/>
      <c r="U182" s="6"/>
    </row>
    <row r="183" spans="1:21" s="1" customFormat="1" ht="45" customHeight="1" x14ac:dyDescent="0.25">
      <c r="A183" s="929" t="str">
        <f>IF('20 Pequeña'!V94=TRUE,"",'20 Pequeña'!J94)</f>
        <v>Documentos en los que se registran los resultados de la evaluación de proveedores</v>
      </c>
      <c r="B183" s="929"/>
      <c r="C183" s="929"/>
      <c r="D183" s="929"/>
      <c r="E183" s="597" t="str">
        <f t="shared" si="1"/>
        <v>1.4.3.C</v>
      </c>
      <c r="F183" s="200" t="str">
        <f>IF('20 Pequeña'!V94=TRUE,"",'20 Pequeña'!I94)</f>
        <v>1.4.3.C</v>
      </c>
      <c r="I183" s="198"/>
      <c r="L183"/>
      <c r="M183" s="6"/>
      <c r="N183" s="6"/>
      <c r="O183" s="6"/>
      <c r="P183" s="6"/>
      <c r="Q183" s="6"/>
      <c r="R183" s="6"/>
      <c r="S183" s="6"/>
      <c r="T183" s="6"/>
      <c r="U183" s="6"/>
    </row>
    <row r="184" spans="1:21" s="1" customFormat="1" ht="45" customHeight="1" x14ac:dyDescent="0.25">
      <c r="A184" s="929" t="str">
        <f>IF('20 Pequeña'!V95=TRUE,"",'20 Pequeña'!J95)</f>
        <v>Documentos en los que se registran los resultados de la auditorías internas</v>
      </c>
      <c r="B184" s="929"/>
      <c r="C184" s="929"/>
      <c r="D184" s="929"/>
      <c r="E184" s="597" t="str">
        <f t="shared" si="1"/>
        <v>1.4.3.D</v>
      </c>
      <c r="F184" s="200" t="str">
        <f>IF('20 Pequeña'!V95=TRUE,"",'20 Pequeña'!I95)</f>
        <v>1.4.3.D</v>
      </c>
      <c r="I184" s="198"/>
      <c r="L184"/>
      <c r="M184" s="6"/>
      <c r="N184" s="6"/>
      <c r="O184" s="6"/>
      <c r="P184" s="6"/>
      <c r="Q184" s="6"/>
      <c r="R184" s="6"/>
      <c r="S184" s="6"/>
      <c r="T184" s="6"/>
      <c r="U184" s="6"/>
    </row>
    <row r="185" spans="1:21" s="1" customFormat="1" ht="45" customHeight="1" x14ac:dyDescent="0.25">
      <c r="A185" s="929" t="str">
        <f>IF('20 Pequeña'!V96=TRUE,"",'20 Pequeña'!J96)</f>
        <v xml:space="preserve">Evidencia de la conformidad o inconformidad de productos /servicios y su justificación </v>
      </c>
      <c r="B185" s="929"/>
      <c r="C185" s="929"/>
      <c r="D185" s="929"/>
      <c r="E185" s="597" t="str">
        <f t="shared" si="1"/>
        <v>1.4.3.E</v>
      </c>
      <c r="F185" s="200" t="str">
        <f>IF('20 Pequeña'!V96=TRUE,"",'20 Pequeña'!I96)</f>
        <v>1.4.3.E</v>
      </c>
      <c r="I185" s="198"/>
      <c r="L185"/>
      <c r="M185" s="6"/>
      <c r="N185" s="6"/>
      <c r="O185" s="6"/>
      <c r="P185" s="6"/>
      <c r="Q185" s="6"/>
      <c r="R185" s="6"/>
      <c r="S185" s="6"/>
      <c r="T185" s="6"/>
      <c r="U185" s="6"/>
    </row>
    <row r="186" spans="1:21" s="1" customFormat="1" ht="45" customHeight="1" x14ac:dyDescent="0.25">
      <c r="A186" s="929" t="str">
        <f>IF('20 Pequeña'!V97=TRUE,"",'20 Pequeña'!J97)</f>
        <v>Evidencia de las acciones correctivas y preventivas implementadas</v>
      </c>
      <c r="B186" s="929"/>
      <c r="C186" s="929"/>
      <c r="D186" s="929"/>
      <c r="E186" s="597" t="str">
        <f t="shared" si="1"/>
        <v>1.4.3.F</v>
      </c>
      <c r="F186" s="200" t="str">
        <f>IF('20 Pequeña'!V97=TRUE,"",'20 Pequeña'!I97)</f>
        <v>1.4.3.F</v>
      </c>
      <c r="I186" s="198"/>
      <c r="L186"/>
      <c r="M186" s="6"/>
      <c r="N186" s="6"/>
      <c r="O186" s="6"/>
      <c r="P186" s="6"/>
      <c r="Q186" s="6"/>
      <c r="R186" s="6"/>
      <c r="S186" s="6"/>
      <c r="T186" s="6"/>
      <c r="U186" s="6"/>
    </row>
    <row r="187" spans="1:21" s="1" customFormat="1" ht="45" customHeight="1" x14ac:dyDescent="0.25">
      <c r="A187" s="721" t="str">
        <f>IF('20 Pequeña'!V98=TRUE,"",'20 Pequeña'!J98)</f>
        <v>Mide la efectividad de su sistema de calidad ya que cuenta con indicadores de desempeño  que en conjunto muestran el cumplimiento de los siguientes objetivos:</v>
      </c>
      <c r="B187" s="721"/>
      <c r="C187" s="721"/>
      <c r="D187" s="721"/>
      <c r="E187" s="597" t="str">
        <f t="shared" si="1"/>
        <v>1.4.4.2</v>
      </c>
      <c r="F187" s="200" t="str">
        <f>IF('20 Pequeña'!V98=TRUE,"",'20 Pequeña'!I98)</f>
        <v>1.4.4.2</v>
      </c>
      <c r="I187" s="198"/>
      <c r="L187"/>
      <c r="M187" s="6"/>
      <c r="N187" s="6"/>
      <c r="O187" s="6"/>
      <c r="P187" s="6"/>
      <c r="Q187" s="6"/>
      <c r="R187" s="6"/>
      <c r="S187" s="6"/>
      <c r="T187" s="6"/>
      <c r="U187" s="6"/>
    </row>
    <row r="188" spans="1:21" s="1" customFormat="1" ht="45" customHeight="1" x14ac:dyDescent="0.25">
      <c r="A188" s="929" t="str">
        <f>IF('20 Pequeña'!V99=TRUE,"",'20 Pequeña'!J99)</f>
        <v>Una disminución considerable de los defectos en los servicios/productos antes de la entrega</v>
      </c>
      <c r="B188" s="929"/>
      <c r="C188" s="929"/>
      <c r="D188" s="929"/>
      <c r="E188" s="597" t="str">
        <f t="shared" si="1"/>
        <v>1.4.4.2</v>
      </c>
      <c r="F188" s="200" t="str">
        <f>IF('20 Pequeña'!V99=TRUE,"",'20 Pequeña'!I99)</f>
        <v>1.4.4.2.A</v>
      </c>
      <c r="I188" s="198"/>
      <c r="L188"/>
      <c r="M188" s="6"/>
      <c r="N188" s="6"/>
      <c r="O188" s="6"/>
      <c r="P188" s="6"/>
      <c r="Q188" s="6"/>
      <c r="R188" s="6"/>
      <c r="S188" s="6"/>
      <c r="T188" s="6"/>
      <c r="U188" s="6"/>
    </row>
    <row r="189" spans="1:21" s="1" customFormat="1" ht="45" customHeight="1" x14ac:dyDescent="0.25">
      <c r="A189" s="929" t="str">
        <f>IF('20 Pequeña'!V100=TRUE,"",'20 Pequeña'!J100)</f>
        <v>La reducción de los costes de no calidad de la empresa</v>
      </c>
      <c r="B189" s="929"/>
      <c r="C189" s="929"/>
      <c r="D189" s="929"/>
      <c r="E189" s="597" t="str">
        <f t="shared" si="1"/>
        <v>1.4.4.2</v>
      </c>
      <c r="F189" s="200" t="str">
        <f>IF('20 Pequeña'!V100=TRUE,"",'20 Pequeña'!I100)</f>
        <v>1.4.4.2.C</v>
      </c>
      <c r="I189" s="198"/>
      <c r="L189"/>
      <c r="M189" s="6"/>
      <c r="N189" s="6"/>
      <c r="O189" s="6"/>
      <c r="P189" s="6"/>
      <c r="Q189" s="6"/>
      <c r="R189" s="6"/>
      <c r="S189" s="6"/>
      <c r="T189" s="6"/>
      <c r="U189" s="6"/>
    </row>
    <row r="190" spans="1:21" s="1" customFormat="1" ht="45" customHeight="1" x14ac:dyDescent="0.25">
      <c r="A190" s="929" t="str">
        <f>IF('20 Pequeña'!V101=TRUE,"",'20 Pequeña'!J101)</f>
        <v>El cumplimiento de objetivos  preestablecidos en plazo y forma</v>
      </c>
      <c r="B190" s="929"/>
      <c r="C190" s="929"/>
      <c r="D190" s="929"/>
      <c r="E190" s="597" t="str">
        <f t="shared" si="1"/>
        <v>1.4.4.2</v>
      </c>
      <c r="F190" s="200" t="str">
        <f>IF('20 Pequeña'!V101=TRUE,"",'20 Pequeña'!I101)</f>
        <v>1.4.4.2.D</v>
      </c>
      <c r="I190" s="198"/>
      <c r="L190"/>
      <c r="M190" s="6"/>
      <c r="N190" s="6"/>
      <c r="O190" s="6"/>
      <c r="P190" s="6"/>
      <c r="Q190" s="6"/>
      <c r="R190" s="6"/>
      <c r="S190" s="6"/>
      <c r="T190" s="6"/>
      <c r="U190" s="6"/>
    </row>
    <row r="191" spans="1:21" s="1" customFormat="1" ht="45" customHeight="1" x14ac:dyDescent="0.25">
      <c r="A191" s="929" t="str">
        <f>IF('20 Pequeña'!V102=TRUE,"",'20 Pequeña'!J102)</f>
        <v>El aumento de la productividad</v>
      </c>
      <c r="B191" s="929"/>
      <c r="C191" s="929"/>
      <c r="D191" s="929"/>
      <c r="E191" s="597" t="str">
        <f t="shared" si="1"/>
        <v>1.4.4.2</v>
      </c>
      <c r="F191" s="200" t="str">
        <f>IF('20 Pequeña'!V102=TRUE,"",'20 Pequeña'!I102)</f>
        <v>1.4.4.2.F</v>
      </c>
      <c r="I191" s="198"/>
      <c r="L191"/>
      <c r="M191" s="6"/>
      <c r="N191" s="6"/>
      <c r="O191" s="6"/>
      <c r="P191" s="6"/>
      <c r="Q191" s="6"/>
      <c r="R191" s="6"/>
      <c r="S191" s="6"/>
      <c r="T191" s="6"/>
      <c r="U191" s="6"/>
    </row>
    <row r="192" spans="1:21" s="1" customFormat="1" ht="45" customHeight="1" x14ac:dyDescent="0.25">
      <c r="A192" s="929" t="str">
        <f>IF('20 Pequeña'!V103=TRUE,"",'20 Pequeña'!J103)</f>
        <v>La reducción de costos y de tiempos de operaciones</v>
      </c>
      <c r="B192" s="929"/>
      <c r="C192" s="929"/>
      <c r="D192" s="929"/>
      <c r="E192" s="597" t="str">
        <f t="shared" si="1"/>
        <v>1.4.4.2</v>
      </c>
      <c r="F192" s="200" t="str">
        <f>IF('20 Pequeña'!V103=TRUE,"",'20 Pequeña'!I103)</f>
        <v>1.4.4.2.G</v>
      </c>
      <c r="I192" s="198"/>
      <c r="L192"/>
      <c r="M192" s="6"/>
      <c r="N192" s="6"/>
      <c r="O192" s="6"/>
      <c r="P192" s="6"/>
      <c r="Q192" s="6"/>
      <c r="R192" s="6"/>
      <c r="S192" s="6"/>
      <c r="T192" s="6"/>
      <c r="U192" s="6"/>
    </row>
    <row r="193" spans="1:21" s="1" customFormat="1" ht="45" customHeight="1" x14ac:dyDescent="0.25">
      <c r="A193" s="929" t="str">
        <f>IF('20 Pequeña'!V104=TRUE,"",'20 Pequeña'!J104)</f>
        <v>Generar una mayor confianza de los clientes hacia la oferta de la compañía obteniendo de ésta manera recomendaciones de los mismos</v>
      </c>
      <c r="B193" s="929"/>
      <c r="C193" s="929"/>
      <c r="D193" s="929"/>
      <c r="E193" s="597" t="str">
        <f t="shared" si="1"/>
        <v>1.4.4.2</v>
      </c>
      <c r="F193" s="200" t="str">
        <f>IF('20 Pequeña'!V104=TRUE,"",'20 Pequeña'!I104)</f>
        <v>1.4.4.2.I</v>
      </c>
      <c r="I193" s="198"/>
      <c r="L193"/>
      <c r="M193" s="6"/>
      <c r="N193" s="6"/>
      <c r="O193" s="6"/>
      <c r="P193" s="6"/>
      <c r="Q193" s="6"/>
      <c r="R193" s="6"/>
      <c r="S193" s="6"/>
      <c r="T193" s="6"/>
      <c r="U193" s="6"/>
    </row>
    <row r="194" spans="1:21" s="1" customFormat="1" x14ac:dyDescent="0.25">
      <c r="A194" s="726" t="str">
        <f>IF('20 Pequeña'!V111=TRUE,"",'20 Pequeña'!J111)</f>
        <v>2.1 Planeación Estratégica Empresarial</v>
      </c>
      <c r="B194" s="726"/>
      <c r="C194" s="726"/>
      <c r="D194" s="726"/>
      <c r="E194" s="597" t="str">
        <f t="shared" si="1"/>
        <v/>
      </c>
      <c r="F194" s="200"/>
      <c r="I194" s="198"/>
      <c r="L194"/>
      <c r="M194" s="6"/>
      <c r="N194" s="6"/>
      <c r="O194" s="6"/>
      <c r="P194" s="6"/>
      <c r="Q194" s="6"/>
      <c r="R194" s="6"/>
      <c r="S194" s="6"/>
      <c r="T194" s="6"/>
      <c r="U194" s="6"/>
    </row>
    <row r="195" spans="1:21" s="1" customFormat="1" ht="67.5" customHeight="1" x14ac:dyDescent="0.25">
      <c r="A195" s="721" t="str">
        <f>IF('20 Pequeña'!V116=TRUE,"",'20 Pequeña'!J116)</f>
        <v xml:space="preserve">Establece su mercado objetivo y bajo un enfoque práctico desarrolla líneas de negocio con el objetivo de satisfacer una demanda existente y busca  la obtención o generación de los recursos necesarios para el desarrollo de los negocios conforme se presentan los requerimientos          </v>
      </c>
      <c r="B195" s="721"/>
      <c r="C195" s="721"/>
      <c r="D195" s="721"/>
      <c r="E195" s="597" t="str">
        <f t="shared" si="1"/>
        <v>2.1.1</v>
      </c>
      <c r="F195" s="200" t="str">
        <f>IF('20 Pequeña'!V116=TRUE,"",'20 Pequeña'!I116)</f>
        <v>2.1.1</v>
      </c>
      <c r="I195" s="198"/>
      <c r="L195"/>
      <c r="M195" s="6"/>
      <c r="N195" s="6"/>
      <c r="O195" s="6"/>
      <c r="P195" s="6"/>
      <c r="Q195" s="6"/>
      <c r="R195" s="6"/>
      <c r="S195" s="6"/>
      <c r="T195" s="6"/>
      <c r="U195" s="6"/>
    </row>
    <row r="196" spans="1:21" s="1" customFormat="1" ht="67.5" customHeight="1" x14ac:dyDescent="0.25">
      <c r="A196" s="721" t="str">
        <f>IF('20 Pequeña'!V117=TRUE,"",'20 Pequeña'!J117)</f>
        <v>Cuenta con un proceso de Planeación Estratégica y éste se encuentra formalmente documentado considerando lo siguiente:</v>
      </c>
      <c r="B196" s="721"/>
      <c r="C196" s="721"/>
      <c r="D196" s="721"/>
      <c r="E196" s="597" t="str">
        <f t="shared" si="1"/>
        <v>2.1.2</v>
      </c>
      <c r="F196" s="200" t="str">
        <f>IF('20 Pequeña'!V117=TRUE,"",'20 Pequeña'!I117)</f>
        <v>2.1.2</v>
      </c>
      <c r="I196" s="198"/>
      <c r="L196"/>
      <c r="M196" s="6"/>
      <c r="N196" s="6"/>
      <c r="O196" s="6"/>
      <c r="P196" s="6"/>
      <c r="Q196" s="6"/>
      <c r="R196" s="6"/>
      <c r="S196" s="6"/>
      <c r="T196" s="6"/>
      <c r="U196" s="6"/>
    </row>
    <row r="197" spans="1:21" s="1" customFormat="1" ht="45" customHeight="1" x14ac:dyDescent="0.25">
      <c r="A197" s="929" t="str">
        <f>IF('20 Pequeña'!V118=TRUE,"",'20 Pequeña'!J118)</f>
        <v>Documento en donde se plasma el Plan Estratégico Empresarial</v>
      </c>
      <c r="B197" s="929"/>
      <c r="C197" s="929"/>
      <c r="D197" s="929"/>
      <c r="E197" s="597" t="str">
        <f t="shared" si="1"/>
        <v>2.1.2.A</v>
      </c>
      <c r="F197" s="200" t="str">
        <f>IF('20 Pequeña'!V118=TRUE,"",'20 Pequeña'!I118)</f>
        <v>2.1.2.A</v>
      </c>
      <c r="I197" s="198"/>
      <c r="L197"/>
      <c r="M197" s="6"/>
      <c r="N197" s="6"/>
      <c r="O197" s="6"/>
      <c r="P197" s="6"/>
      <c r="Q197" s="6"/>
      <c r="R197" s="6"/>
      <c r="S197" s="6"/>
      <c r="T197" s="6"/>
      <c r="U197" s="6"/>
    </row>
    <row r="198" spans="1:21" s="1" customFormat="1" ht="45" customHeight="1" x14ac:dyDescent="0.25">
      <c r="A198" s="929" t="str">
        <f>IF('20 Pequeña'!V119=TRUE,"",'20 Pequeña'!J119)</f>
        <v>Documento en donde se plasman los Planes estratégicos de cada una de las áreas /departamentos</v>
      </c>
      <c r="B198" s="929"/>
      <c r="C198" s="929"/>
      <c r="D198" s="929"/>
      <c r="E198" s="597" t="str">
        <f t="shared" si="1"/>
        <v>2.1.2.B</v>
      </c>
      <c r="F198" s="200" t="str">
        <f>IF('20 Pequeña'!V119=TRUE,"",'20 Pequeña'!I119)</f>
        <v>2.1.2.B</v>
      </c>
      <c r="I198" s="198"/>
      <c r="L198"/>
      <c r="M198" s="6"/>
      <c r="N198" s="6"/>
      <c r="O198" s="6"/>
      <c r="P198" s="6"/>
      <c r="Q198" s="6"/>
      <c r="R198" s="6"/>
      <c r="S198" s="6"/>
      <c r="T198" s="6"/>
      <c r="U198" s="6"/>
    </row>
    <row r="199" spans="1:21" s="1" customFormat="1" ht="45" customHeight="1" x14ac:dyDescent="0.25">
      <c r="A199" s="721" t="str">
        <f>IF('20 Pequeña'!V120=TRUE,"",'20 Pequeña'!J120)</f>
        <v>Desarrolla documentos que proporcionan evidencia de las actividades llevadas a cabo o los resultados obtenidos en su proceso de Planeación Estratégica, los cuales pueden constar de:</v>
      </c>
      <c r="B199" s="721"/>
      <c r="C199" s="721"/>
      <c r="D199" s="721"/>
      <c r="E199" s="597" t="str">
        <f t="shared" si="1"/>
        <v>2.1.3.1</v>
      </c>
      <c r="F199" s="200" t="str">
        <f>IF('20 Pequeña'!V120=TRUE,"",'20 Pequeña'!I120)</f>
        <v>2.1.3.1</v>
      </c>
      <c r="I199" s="198"/>
      <c r="L199"/>
      <c r="M199" s="6"/>
      <c r="N199" s="6"/>
      <c r="O199" s="6"/>
      <c r="P199" s="6"/>
      <c r="Q199" s="6"/>
      <c r="R199" s="6"/>
      <c r="S199" s="6"/>
      <c r="T199" s="6"/>
      <c r="U199" s="6"/>
    </row>
    <row r="200" spans="1:21" s="1" customFormat="1" ht="51.75" customHeight="1" x14ac:dyDescent="0.25">
      <c r="A200" s="929" t="str">
        <f>IF('20 Pequeña'!V121=TRUE,"",'20 Pequeña'!J121)</f>
        <v xml:space="preserve">Modelos y metodologías para generar, seleccionar y evaluar e implementar estrategias empresariales o corporativas enfocadas en mejorar la competividad y posicionamiento de la empresa en el sector de TI  
</v>
      </c>
      <c r="B200" s="929"/>
      <c r="C200" s="929"/>
      <c r="D200" s="929"/>
      <c r="E200" s="597" t="str">
        <f t="shared" si="1"/>
        <v>2.1.3.1</v>
      </c>
      <c r="F200" s="200" t="str">
        <f>IF('20 Pequeña'!V121=TRUE,"",'20 Pequeña'!I121)</f>
        <v>2.1.3.1.A</v>
      </c>
      <c r="I200" s="198"/>
      <c r="L200"/>
      <c r="M200" s="6"/>
      <c r="N200" s="6"/>
      <c r="O200" s="6"/>
      <c r="P200" s="6"/>
      <c r="Q200" s="6"/>
      <c r="R200" s="6"/>
      <c r="S200" s="6"/>
      <c r="T200" s="6"/>
      <c r="U200" s="6"/>
    </row>
    <row r="201" spans="1:21" s="1" customFormat="1" ht="53.25" customHeight="1" x14ac:dyDescent="0.25">
      <c r="A201" s="721" t="str">
        <f>IF('20 Pequeña'!V122=TRUE,"",'20 Pequeña'!J122)</f>
        <v>Revisa las actividades desarrolladas en su proceso de Planeación Estratégica, analiza la información generada y mediante indicadores de eficacia, evalúa el nivel de cumplimiento de su estrategia</v>
      </c>
      <c r="B201" s="721"/>
      <c r="C201" s="721"/>
      <c r="D201" s="721"/>
      <c r="E201" s="597" t="str">
        <f t="shared" si="1"/>
        <v>2.1.3.2</v>
      </c>
      <c r="F201" s="200" t="str">
        <f>IF('20 Pequeña'!V122=TRUE,"",'20 Pequeña'!I122)</f>
        <v>2.1.3.2</v>
      </c>
      <c r="I201" s="198"/>
      <c r="L201"/>
      <c r="M201" s="6"/>
      <c r="N201" s="6"/>
      <c r="O201" s="6"/>
      <c r="P201" s="6"/>
      <c r="Q201" s="6"/>
      <c r="R201" s="6"/>
      <c r="S201" s="6"/>
      <c r="T201" s="6"/>
      <c r="U201" s="6"/>
    </row>
    <row r="202" spans="1:21" s="1" customFormat="1" ht="53.25" customHeight="1" x14ac:dyDescent="0.25">
      <c r="A202" s="721" t="str">
        <f>IF('20 Pequeña'!V123=TRUE,"",'20 Pequeña'!J123)</f>
        <v>Su proceso de Planeación Estratégica se encuentra automatizado y a través de diversas herramientas efectúa una serie de acciones enfocadas en:</v>
      </c>
      <c r="B202" s="721"/>
      <c r="C202" s="721"/>
      <c r="D202" s="721"/>
      <c r="E202" s="597" t="str">
        <f t="shared" ref="E202" si="2">MID(F202,1,7)</f>
        <v>2.1.4.1</v>
      </c>
      <c r="F202" s="200" t="str">
        <f>IF('20 Pequeña'!V123=TRUE,"",'20 Pequeña'!I123)</f>
        <v>2.1.4.1</v>
      </c>
      <c r="I202" s="198"/>
      <c r="L202"/>
      <c r="M202" s="6"/>
      <c r="N202" s="6"/>
      <c r="O202" s="6"/>
      <c r="P202" s="6"/>
      <c r="Q202" s="6"/>
      <c r="R202" s="6"/>
      <c r="S202" s="6"/>
      <c r="T202" s="6"/>
      <c r="U202" s="6"/>
    </row>
    <row r="203" spans="1:21" s="1" customFormat="1" ht="55.5" customHeight="1" x14ac:dyDescent="0.25">
      <c r="A203" s="929" t="str">
        <f>IF('20 Pequeña'!V124=TRUE,"",'20 Pequeña'!J124)</f>
        <v>Analizar la situación actual de la empresa y del sector de TI con la finalidad de generar, seleccionar, evaluar e implementar estrategias  alcanzables, balanceadas y enfocadas en el entorno empresarial que se desarrolla</v>
      </c>
      <c r="B203" s="929"/>
      <c r="C203" s="929"/>
      <c r="D203" s="929"/>
      <c r="E203" s="597" t="str">
        <f t="shared" si="1"/>
        <v>2.1.4.1</v>
      </c>
      <c r="F203" s="200" t="str">
        <f>IF('20 Pequeña'!V124=TRUE,"",'20 Pequeña'!I124)</f>
        <v>2.1.4.1.A</v>
      </c>
      <c r="I203" s="198"/>
      <c r="L203"/>
      <c r="M203" s="6"/>
      <c r="N203" s="6"/>
      <c r="O203" s="6"/>
      <c r="P203" s="6"/>
      <c r="Q203" s="6"/>
      <c r="R203" s="6"/>
      <c r="S203" s="6"/>
      <c r="T203" s="6"/>
      <c r="U203" s="6"/>
    </row>
    <row r="204" spans="1:21" s="1" customFormat="1" ht="45" customHeight="1" x14ac:dyDescent="0.25">
      <c r="A204" s="929" t="str">
        <f>IF('20 Pequeña'!V125=TRUE,"",'20 Pequeña'!J125)</f>
        <v xml:space="preserve">Establecer  y mantener una alianza o asociación con  Clústeres de TI, Parques tecnológicos o Cámaras de la industria de TI, así como con Partners Certificados </v>
      </c>
      <c r="B204" s="929"/>
      <c r="C204" s="929"/>
      <c r="D204" s="929"/>
      <c r="E204" s="597" t="str">
        <f t="shared" si="1"/>
        <v>2.1.4.1</v>
      </c>
      <c r="F204" s="200" t="str">
        <f>IF('20 Pequeña'!V125=TRUE,"",'20 Pequeña'!I125)</f>
        <v>2.1.4.1.B</v>
      </c>
      <c r="I204" s="198"/>
      <c r="L204"/>
      <c r="M204" s="6"/>
      <c r="N204" s="6"/>
      <c r="O204" s="6"/>
      <c r="P204" s="6"/>
      <c r="Q204" s="6"/>
      <c r="R204" s="6"/>
      <c r="S204" s="6"/>
      <c r="T204" s="6"/>
      <c r="U204" s="6"/>
    </row>
    <row r="205" spans="1:21" s="1" customFormat="1" ht="45" customHeight="1" x14ac:dyDescent="0.25">
      <c r="A205" s="929" t="str">
        <f>IF('20 Pequeña'!V126=TRUE,"",'20 Pequeña'!J126)</f>
        <v>Revisar y difundir la misión, visión y valores empresariales</v>
      </c>
      <c r="B205" s="929"/>
      <c r="C205" s="929"/>
      <c r="D205" s="929"/>
      <c r="E205" s="597" t="str">
        <f t="shared" si="1"/>
        <v>2.1.4.1</v>
      </c>
      <c r="F205" s="200" t="str">
        <f>IF('20 Pequeña'!V126=TRUE,"",'20 Pequeña'!I126)</f>
        <v>2.1.4.1.C</v>
      </c>
      <c r="I205" s="198"/>
      <c r="L205"/>
      <c r="M205" s="6"/>
      <c r="N205" s="6"/>
      <c r="O205" s="6"/>
      <c r="P205" s="6"/>
      <c r="Q205" s="6"/>
      <c r="R205" s="6"/>
      <c r="S205" s="6"/>
      <c r="T205" s="6"/>
      <c r="U205" s="6"/>
    </row>
    <row r="206" spans="1:21" s="1" customFormat="1" ht="45" customHeight="1" x14ac:dyDescent="0.25">
      <c r="A206" s="929" t="str">
        <f>IF('20 Pequeña'!V127=TRUE,"",'20 Pequeña'!J127)</f>
        <v>Incorporar objetivos de mejora al plan estratégico</v>
      </c>
      <c r="B206" s="929"/>
      <c r="C206" s="929"/>
      <c r="D206" s="929"/>
      <c r="E206" s="597" t="str">
        <f t="shared" si="1"/>
        <v>2.1.4.1</v>
      </c>
      <c r="F206" s="200" t="str">
        <f>IF('20 Pequeña'!V127=TRUE,"",'20 Pequeña'!I127)</f>
        <v>2.1.4.1.D</v>
      </c>
      <c r="I206" s="198"/>
      <c r="L206"/>
      <c r="M206" s="6"/>
      <c r="N206" s="6"/>
      <c r="O206" s="6"/>
      <c r="P206" s="6"/>
      <c r="Q206" s="6"/>
      <c r="R206" s="6"/>
      <c r="S206" s="6"/>
      <c r="T206" s="6"/>
      <c r="U206" s="6"/>
    </row>
    <row r="207" spans="1:21" s="1" customFormat="1" ht="45" customHeight="1" x14ac:dyDescent="0.25">
      <c r="A207" s="929" t="str">
        <f>IF('20 Pequeña'!V128=TRUE,"",'20 Pequeña'!J128)</f>
        <v>Revisar y dar seguimiento a objetivos estratégicos, factores claves de éxito, iniciativas y proyectos estratégicos</v>
      </c>
      <c r="B207" s="929"/>
      <c r="C207" s="929"/>
      <c r="D207" s="929"/>
      <c r="E207" s="597" t="str">
        <f t="shared" si="1"/>
        <v>2.1.4.1</v>
      </c>
      <c r="F207" s="200" t="str">
        <f>IF('20 Pequeña'!V128=TRUE,"",'20 Pequeña'!I128)</f>
        <v>2.1.4.1.E</v>
      </c>
      <c r="I207" s="198"/>
      <c r="L207"/>
      <c r="M207" s="6"/>
      <c r="N207" s="6"/>
      <c r="O207" s="6"/>
      <c r="P207" s="6"/>
      <c r="Q207" s="6"/>
      <c r="R207" s="6"/>
      <c r="S207" s="6"/>
      <c r="T207" s="6"/>
      <c r="U207" s="6"/>
    </row>
    <row r="208" spans="1:21" s="1" customFormat="1" ht="45" customHeight="1" x14ac:dyDescent="0.25">
      <c r="A208" s="929" t="str">
        <f>IF('20 Pequeña'!V129=TRUE,"",'20 Pequeña'!J129)</f>
        <v>Dar seguimiento y medir el cumplimiento de los parámetros establecidos en los indicadores de desempeño con la finalidad de conocer el rendimiento de la organización</v>
      </c>
      <c r="B208" s="929"/>
      <c r="C208" s="929"/>
      <c r="D208" s="929"/>
      <c r="E208" s="597" t="str">
        <f t="shared" si="1"/>
        <v>2.1.4.1</v>
      </c>
      <c r="F208" s="200" t="str">
        <f>IF('20 Pequeña'!V129=TRUE,"",'20 Pequeña'!I129)</f>
        <v>2.1.4.1.F</v>
      </c>
      <c r="I208" s="198"/>
      <c r="L208"/>
      <c r="M208" s="6"/>
      <c r="N208" s="6"/>
      <c r="O208" s="6"/>
      <c r="P208" s="6"/>
      <c r="Q208" s="6"/>
      <c r="R208" s="6"/>
      <c r="S208" s="6"/>
      <c r="T208" s="6"/>
      <c r="U208" s="6"/>
    </row>
    <row r="209" spans="1:21" s="1" customFormat="1" ht="45" customHeight="1" x14ac:dyDescent="0.25">
      <c r="A209" s="929" t="str">
        <f>IF('20 Pequeña'!V130=TRUE,"",'20 Pequeña'!J130)</f>
        <v>Elaborar, operar y supervisar el avance del Plan Estratégico en términos de proyectos, metas e indicadores</v>
      </c>
      <c r="B209" s="929"/>
      <c r="C209" s="929"/>
      <c r="D209" s="929"/>
      <c r="E209" s="597" t="str">
        <f t="shared" si="1"/>
        <v>2.1.4.1</v>
      </c>
      <c r="F209" s="200" t="str">
        <f>IF('20 Pequeña'!V130=TRUE,"",'20 Pequeña'!I130)</f>
        <v>2.1.4.1.G</v>
      </c>
      <c r="I209" s="198"/>
      <c r="L209"/>
      <c r="M209" s="6"/>
      <c r="N209" s="6"/>
      <c r="O209" s="6"/>
      <c r="P209" s="6"/>
      <c r="Q209" s="6"/>
      <c r="R209" s="6"/>
      <c r="S209" s="6"/>
      <c r="T209" s="6"/>
      <c r="U209" s="6"/>
    </row>
    <row r="210" spans="1:21" s="1" customFormat="1" ht="45" customHeight="1" x14ac:dyDescent="0.25">
      <c r="A210" s="929" t="str">
        <f>IF('20 Pequeña'!V131=TRUE,"",'20 Pequeña'!J131)</f>
        <v>Difundir y actualizar del Plan Estratégico</v>
      </c>
      <c r="B210" s="929"/>
      <c r="C210" s="929"/>
      <c r="D210" s="929"/>
      <c r="E210" s="597" t="str">
        <f t="shared" si="1"/>
        <v>2.1.4.1</v>
      </c>
      <c r="F210" s="200" t="str">
        <f>IF('20 Pequeña'!V131=TRUE,"",'20 Pequeña'!I131)</f>
        <v>2.1.4.1.H</v>
      </c>
      <c r="I210" s="198"/>
      <c r="L210"/>
      <c r="M210" s="6"/>
      <c r="N210" s="6"/>
      <c r="O210" s="6"/>
      <c r="P210" s="6"/>
      <c r="Q210" s="6"/>
      <c r="R210" s="6"/>
      <c r="S210" s="6"/>
      <c r="T210" s="6"/>
      <c r="U210" s="6"/>
    </row>
    <row r="211" spans="1:21" s="1" customFormat="1" ht="45" customHeight="1" x14ac:dyDescent="0.25">
      <c r="A211" s="721" t="str">
        <f>IF('20 Pequeña'!V132=TRUE,"",'20 Pequeña'!J132)</f>
        <v>Mide la efectividad del proceso de Planeación Estratégica ya que cuenta con indicadores de desempeño muestran:</v>
      </c>
      <c r="B211" s="721"/>
      <c r="C211" s="721"/>
      <c r="D211" s="721"/>
      <c r="E211" s="597" t="str">
        <f t="shared" ref="E211" si="3">MID(F211,1,7)</f>
        <v>2.1.4.2</v>
      </c>
      <c r="F211" s="200" t="str">
        <f>IF('20 Pequeña'!V132=TRUE,"",'20 Pequeña'!I132)</f>
        <v>2.1.4.2</v>
      </c>
      <c r="I211" s="198"/>
      <c r="L211"/>
      <c r="M211" s="6"/>
      <c r="N211" s="6"/>
      <c r="O211" s="6"/>
      <c r="P211" s="6"/>
      <c r="Q211" s="6"/>
      <c r="R211" s="6"/>
      <c r="S211" s="6"/>
      <c r="T211" s="6"/>
      <c r="U211" s="6"/>
    </row>
    <row r="212" spans="1:21" s="1" customFormat="1" ht="45" customHeight="1" x14ac:dyDescent="0.25">
      <c r="A212" s="929" t="str">
        <f>IF('20 Pequeña'!V133=TRUE,"",'20 Pequeña'!J133)</f>
        <v>El cumplimiento satisfactorio de los objetivos estratégicos  de rentabilidad, liquidez, participación del mercado y desarrollo del personal</v>
      </c>
      <c r="B212" s="929"/>
      <c r="C212" s="929"/>
      <c r="D212" s="929"/>
      <c r="E212" s="597" t="str">
        <f t="shared" si="1"/>
        <v>2.1.4.2</v>
      </c>
      <c r="F212" s="200" t="str">
        <f>IF('20 Pequeña'!V133=TRUE,"",'20 Pequeña'!I133)</f>
        <v>2.1.4.2.A</v>
      </c>
      <c r="I212" s="198"/>
      <c r="L212"/>
      <c r="M212" s="6"/>
      <c r="N212" s="6"/>
      <c r="O212" s="6"/>
      <c r="P212" s="6"/>
      <c r="Q212" s="6"/>
      <c r="R212" s="6"/>
      <c r="S212" s="6"/>
      <c r="T212" s="6"/>
      <c r="U212" s="6"/>
    </row>
    <row r="213" spans="1:21" s="1" customFormat="1" ht="45" customHeight="1" x14ac:dyDescent="0.25">
      <c r="A213" s="929" t="str">
        <f>IF('20 Pequeña'!V134=TRUE,"",'20 Pequeña'!J134)</f>
        <v>Mayor utilidad y gran demanda de servicios como resultado de  las estrategias establecidas</v>
      </c>
      <c r="B213" s="929"/>
      <c r="C213" s="929"/>
      <c r="D213" s="929"/>
      <c r="E213" s="597" t="str">
        <f t="shared" si="1"/>
        <v>2.1.4.2</v>
      </c>
      <c r="F213" s="200" t="str">
        <f>IF('20 Pequeña'!V134=TRUE,"",'20 Pequeña'!I134)</f>
        <v>2.1.4.2.B</v>
      </c>
      <c r="I213" s="198"/>
      <c r="L213"/>
      <c r="M213" s="6"/>
      <c r="N213" s="6"/>
      <c r="O213" s="6"/>
      <c r="P213" s="6"/>
      <c r="Q213" s="6"/>
      <c r="R213" s="6"/>
      <c r="S213" s="6"/>
      <c r="T213" s="6"/>
      <c r="U213" s="6"/>
    </row>
    <row r="214" spans="1:21" s="1" customFormat="1" ht="45" customHeight="1" x14ac:dyDescent="0.25">
      <c r="A214" s="929" t="str">
        <f>IF('20 Pequeña'!V135=TRUE,"",'20 Pequeña'!J135)</f>
        <v>Incremento en el número de servicios que se ofrecen en el mercado a precios competitivos, que reducen el riesgo sustancialmente y ofrecen un valor agregado</v>
      </c>
      <c r="B214" s="929"/>
      <c r="C214" s="929"/>
      <c r="D214" s="929"/>
      <c r="E214" s="597" t="str">
        <f t="shared" si="1"/>
        <v>2.1.4.2</v>
      </c>
      <c r="F214" s="200" t="str">
        <f>IF('20 Pequeña'!V135=TRUE,"",'20 Pequeña'!I135)</f>
        <v>2.1.4.2.C</v>
      </c>
      <c r="I214" s="198"/>
      <c r="L214"/>
      <c r="M214" s="6"/>
      <c r="N214" s="6"/>
      <c r="O214" s="6"/>
      <c r="P214" s="6"/>
      <c r="Q214" s="6"/>
      <c r="R214" s="6"/>
      <c r="S214" s="6"/>
      <c r="T214" s="6"/>
      <c r="U214" s="6"/>
    </row>
    <row r="215" spans="1:21" s="1" customFormat="1" ht="45" customHeight="1" x14ac:dyDescent="0.25">
      <c r="A215" s="929" t="str">
        <f>IF('20 Pequeña'!V136=TRUE,"",'20 Pequeña'!J136)</f>
        <v>Aumento del valor de la empresa para los accionistas</v>
      </c>
      <c r="B215" s="929"/>
      <c r="C215" s="929"/>
      <c r="D215" s="929"/>
      <c r="E215" s="597" t="str">
        <f t="shared" si="1"/>
        <v>2.1.4.2</v>
      </c>
      <c r="F215" s="200" t="str">
        <f>IF('20 Pequeña'!V136=TRUE,"",'20 Pequeña'!I136)</f>
        <v>2.1.4.2.D</v>
      </c>
      <c r="I215" s="198"/>
      <c r="L215"/>
      <c r="M215" s="6"/>
      <c r="N215" s="6"/>
      <c r="O215" s="6"/>
      <c r="P215" s="6"/>
      <c r="Q215" s="6"/>
      <c r="R215" s="6"/>
      <c r="S215" s="6"/>
      <c r="T215" s="6"/>
      <c r="U215" s="6"/>
    </row>
    <row r="216" spans="1:21" s="1" customFormat="1" ht="45" customHeight="1" x14ac:dyDescent="0.25">
      <c r="A216" s="929" t="str">
        <f>IF('20 Pequeña'!V137=TRUE,"",'20 Pequeña'!J137)</f>
        <v>Asignación eficiente de recursos</v>
      </c>
      <c r="B216" s="929"/>
      <c r="C216" s="929"/>
      <c r="D216" s="929"/>
      <c r="E216" s="597" t="str">
        <f t="shared" si="1"/>
        <v>2.1.4.2</v>
      </c>
      <c r="F216" s="200" t="str">
        <f>IF('20 Pequeña'!V137=TRUE,"",'20 Pequeña'!I137)</f>
        <v>2.1.4.2.E</v>
      </c>
      <c r="I216" s="198"/>
      <c r="L216"/>
      <c r="M216" s="6"/>
      <c r="N216" s="6"/>
      <c r="O216" s="6"/>
      <c r="P216" s="6"/>
      <c r="Q216" s="6"/>
      <c r="R216" s="6"/>
      <c r="S216" s="6"/>
      <c r="T216" s="6"/>
      <c r="U216" s="6"/>
    </row>
    <row r="217" spans="1:21" s="1" customFormat="1" ht="45" customHeight="1" x14ac:dyDescent="0.25">
      <c r="A217" s="929" t="str">
        <f>IF('20 Pequeña'!V138=TRUE,"",'20 Pequeña'!J138)</f>
        <v>Incremento de la eficiencia global de la empresa</v>
      </c>
      <c r="B217" s="929"/>
      <c r="C217" s="929"/>
      <c r="D217" s="929"/>
      <c r="E217" s="597" t="str">
        <f t="shared" si="1"/>
        <v>2.1.4.2</v>
      </c>
      <c r="F217" s="200" t="str">
        <f>IF('20 Pequeña'!V138=TRUE,"",'20 Pequeña'!I138)</f>
        <v>2.1.4.2.F</v>
      </c>
      <c r="I217" s="198"/>
      <c r="L217"/>
      <c r="M217" s="6"/>
      <c r="N217" s="6"/>
      <c r="O217" s="6"/>
      <c r="P217" s="6"/>
      <c r="Q217" s="6"/>
      <c r="R217" s="6"/>
      <c r="S217" s="6"/>
      <c r="T217" s="6"/>
      <c r="U217" s="6"/>
    </row>
    <row r="218" spans="1:21" s="1" customFormat="1" ht="45" customHeight="1" x14ac:dyDescent="0.25">
      <c r="A218" s="929" t="str">
        <f>IF('20 Pequeña'!V139=TRUE,"",'20 Pequeña'!J139)</f>
        <v>El mantenimiento de las ventajas comparativas que permiten  alcanzar, sostener y mejorar una determinada posición en el entorno socioeconómico</v>
      </c>
      <c r="B218" s="929"/>
      <c r="C218" s="929"/>
      <c r="D218" s="929"/>
      <c r="E218" s="597" t="str">
        <f t="shared" si="1"/>
        <v>2.1.4.2</v>
      </c>
      <c r="F218" s="200" t="str">
        <f>IF('20 Pequeña'!V139=TRUE,"",'20 Pequeña'!I139)</f>
        <v>2.1.4.2.G</v>
      </c>
      <c r="I218" s="198"/>
      <c r="L218"/>
      <c r="M218" s="6"/>
      <c r="N218" s="6"/>
      <c r="O218" s="6"/>
      <c r="P218" s="6"/>
      <c r="Q218" s="6"/>
      <c r="R218" s="6"/>
      <c r="S218" s="6"/>
      <c r="T218" s="6"/>
      <c r="U218" s="6"/>
    </row>
    <row r="219" spans="1:21" s="1" customFormat="1" ht="22.5" customHeight="1" x14ac:dyDescent="0.25">
      <c r="A219" s="727" t="s">
        <v>1126</v>
      </c>
      <c r="B219" s="727"/>
      <c r="C219" s="727"/>
      <c r="D219" s="727"/>
      <c r="E219" s="595" t="s">
        <v>1134</v>
      </c>
      <c r="F219" s="200"/>
      <c r="I219" s="198"/>
      <c r="L219"/>
      <c r="M219" s="6"/>
      <c r="N219" s="6"/>
      <c r="O219" s="6"/>
      <c r="P219" s="6"/>
      <c r="Q219" s="6"/>
      <c r="R219" s="6"/>
      <c r="S219" s="6"/>
      <c r="T219" s="6"/>
      <c r="U219" s="6"/>
    </row>
    <row r="220" spans="1:21" s="1" customFormat="1" x14ac:dyDescent="0.25">
      <c r="A220" s="725" t="str">
        <f>IF('20 Pequeña'!V146=TRUE,"",'20 Pequeña'!J146)</f>
        <v>1.1 Administración del conocimiento financiero</v>
      </c>
      <c r="B220" s="725"/>
      <c r="C220" s="725"/>
      <c r="D220" s="725"/>
      <c r="E220" s="597" t="str">
        <f t="shared" ref="E220:E254" si="4">MID(F220,1,7)</f>
        <v/>
      </c>
      <c r="F220" s="200"/>
      <c r="I220" s="198"/>
      <c r="L220"/>
      <c r="M220" s="6"/>
      <c r="N220" s="6"/>
      <c r="O220" s="6"/>
      <c r="P220" s="6"/>
      <c r="Q220" s="6"/>
      <c r="R220" s="6"/>
      <c r="S220" s="6"/>
      <c r="T220" s="6"/>
      <c r="U220" s="6"/>
    </row>
    <row r="221" spans="1:21" s="1" customFormat="1" ht="45" customHeight="1" x14ac:dyDescent="0.25">
      <c r="A221" s="721" t="str">
        <f>IF('20 Pequeña'!V151=TRUE,"",'20 Pequeña'!J151)</f>
        <v>El empresario y algunos de sus colaboradores tienen nociones de finanzas que aplican de manera práctica en la gestión financiera de la empresa.</v>
      </c>
      <c r="B221" s="721"/>
      <c r="C221" s="721"/>
      <c r="D221" s="721"/>
      <c r="E221" s="597" t="str">
        <f t="shared" si="4"/>
        <v>1.1.1</v>
      </c>
      <c r="F221" s="200" t="str">
        <f>IF('20 Pequeña'!V151=TRUE,"",'20 Pequeña'!I151)</f>
        <v>1.1.1</v>
      </c>
      <c r="I221" s="198"/>
      <c r="L221"/>
      <c r="M221" s="6"/>
      <c r="N221" s="6"/>
      <c r="O221" s="6"/>
      <c r="P221" s="6"/>
      <c r="Q221" s="6"/>
      <c r="R221" s="6"/>
      <c r="S221" s="6"/>
      <c r="T221" s="6"/>
      <c r="U221" s="6"/>
    </row>
    <row r="222" spans="1:21" s="1" customFormat="1" ht="45" customHeight="1" x14ac:dyDescent="0.25">
      <c r="A222" s="721" t="str">
        <f>IF('20 Pequeña'!V152=TRUE,"",'20 Pequeña'!J152)</f>
        <v>El proceso de Administración del Conocimiento Financiero dentro de la empresa está formalizado y estructurado de tal forma que se establecen los siguientes elementos:</v>
      </c>
      <c r="B222" s="721"/>
      <c r="C222" s="721"/>
      <c r="D222" s="721"/>
      <c r="E222" s="597" t="str">
        <f t="shared" ref="E222" si="5">MID(F222,1,7)</f>
        <v>1.1.2.1</v>
      </c>
      <c r="F222" s="200" t="str">
        <f>IF('20 Pequeña'!V152=TRUE,"",'20 Pequeña'!I152)</f>
        <v>1.1.2.1</v>
      </c>
      <c r="I222" s="198"/>
      <c r="L222"/>
      <c r="M222" s="6"/>
      <c r="N222" s="6"/>
      <c r="O222" s="6"/>
      <c r="P222" s="6"/>
      <c r="Q222" s="6"/>
      <c r="R222" s="6"/>
      <c r="S222" s="6"/>
      <c r="T222" s="6"/>
      <c r="U222" s="6"/>
    </row>
    <row r="223" spans="1:21" s="1" customFormat="1" ht="51" customHeight="1" x14ac:dyDescent="0.25">
      <c r="A223" s="929" t="str">
        <f>IF('20 Pequeña'!V153=TRUE,"",'20 Pequeña'!J153)</f>
        <v>Definición de los perfiles de puestos y funciones de la administración financiera, requerimientos básicos y objetivos en cuanto a conocimientos y habilidades relacionados con cada puesto</v>
      </c>
      <c r="B223" s="929"/>
      <c r="C223" s="929"/>
      <c r="D223" s="929"/>
      <c r="E223" s="597" t="str">
        <f t="shared" si="4"/>
        <v>1.1.2.1</v>
      </c>
      <c r="F223" s="200" t="str">
        <f>IF('20 Pequeña'!V153=TRUE,"",'20 Pequeña'!I153)</f>
        <v>1.1.2.1.A</v>
      </c>
      <c r="I223" s="198"/>
      <c r="L223"/>
      <c r="M223" s="6"/>
      <c r="N223" s="6"/>
      <c r="O223" s="6"/>
      <c r="P223" s="6"/>
      <c r="Q223" s="6"/>
      <c r="R223" s="6"/>
      <c r="S223" s="6"/>
      <c r="T223" s="6"/>
      <c r="U223" s="6"/>
    </row>
    <row r="224" spans="1:21" s="1" customFormat="1" ht="45" customHeight="1" x14ac:dyDescent="0.25">
      <c r="A224" s="929" t="str">
        <f>IF('20 Pequeña'!V154=TRUE,"",'20 Pequeña'!J154)</f>
        <v>La empresa proporciona conocimiento al personal del área financiera para incrementar su valor agregado</v>
      </c>
      <c r="B224" s="929"/>
      <c r="C224" s="929"/>
      <c r="D224" s="929"/>
      <c r="E224" s="597" t="str">
        <f t="shared" si="4"/>
        <v>1.1.2.1</v>
      </c>
      <c r="F224" s="200" t="str">
        <f>IF('20 Pequeña'!V154=TRUE,"",'20 Pequeña'!I154)</f>
        <v>1.1.2.1.B</v>
      </c>
      <c r="I224" s="198"/>
      <c r="L224"/>
      <c r="M224" s="6"/>
      <c r="N224" s="6"/>
      <c r="O224" s="6"/>
      <c r="P224" s="6"/>
      <c r="Q224" s="6"/>
      <c r="R224" s="6"/>
      <c r="S224" s="6"/>
      <c r="T224" s="6"/>
      <c r="U224" s="6"/>
    </row>
    <row r="225" spans="1:21" s="1" customFormat="1" ht="45" customHeight="1" x14ac:dyDescent="0.25">
      <c r="A225" s="721" t="str">
        <f>IF('20 Pequeña'!V155=TRUE,"",'20 Pequeña'!J155)</f>
        <v>Todos éstos aspectos se encuentran formalmente documentados a través de lo siguiente:</v>
      </c>
      <c r="B225" s="721"/>
      <c r="C225" s="721"/>
      <c r="D225" s="721"/>
      <c r="E225" s="597" t="str">
        <f t="shared" ref="E225" si="6">MID(F225,1,7)</f>
        <v>1.1.2.2</v>
      </c>
      <c r="F225" s="200" t="str">
        <f>IF('20 Pequeña'!V155=TRUE,"",'20 Pequeña'!I155)</f>
        <v>1.1.2.2</v>
      </c>
      <c r="I225" s="198"/>
      <c r="L225"/>
      <c r="M225" s="6"/>
      <c r="N225" s="6"/>
      <c r="O225" s="6"/>
      <c r="P225" s="6"/>
      <c r="Q225" s="6"/>
      <c r="R225" s="6"/>
      <c r="S225" s="6"/>
      <c r="T225" s="6"/>
      <c r="U225" s="6"/>
    </row>
    <row r="226" spans="1:21" s="1" customFormat="1" ht="45" customHeight="1" x14ac:dyDescent="0.25">
      <c r="A226" s="929" t="str">
        <f>IF('20 Pequeña'!V156=TRUE,"",'20 Pequeña'!J156)</f>
        <v>Manual de Organización y Funciones</v>
      </c>
      <c r="B226" s="929"/>
      <c r="C226" s="929"/>
      <c r="D226" s="929"/>
      <c r="E226" s="597" t="str">
        <f t="shared" si="4"/>
        <v>1.1.2.2</v>
      </c>
      <c r="F226" s="200" t="str">
        <f>IF('20 Pequeña'!V156=TRUE,"",'20 Pequeña'!I156)</f>
        <v>1.1.2.2.A</v>
      </c>
      <c r="I226" s="198"/>
      <c r="L226"/>
      <c r="M226" s="6"/>
      <c r="N226" s="6"/>
      <c r="O226" s="6"/>
      <c r="P226" s="6"/>
      <c r="Q226" s="6"/>
      <c r="R226" s="6"/>
      <c r="S226" s="6"/>
      <c r="T226" s="6"/>
      <c r="U226" s="6"/>
    </row>
    <row r="227" spans="1:21" ht="45" customHeight="1" x14ac:dyDescent="0.25">
      <c r="A227" s="929" t="str">
        <f>IF('20 Pequeña'!V157=TRUE,"",'20 Pequeña'!J157)</f>
        <v>Plan de Capacitación formal</v>
      </c>
      <c r="B227" s="929"/>
      <c r="C227" s="929"/>
      <c r="D227" s="929"/>
      <c r="E227" s="597" t="str">
        <f t="shared" si="4"/>
        <v>1.1.2.2</v>
      </c>
      <c r="F227" s="200" t="str">
        <f>IF('20 Pequeña'!V157=TRUE,"",'20 Pequeña'!I157)</f>
        <v>1.1.2.2.B</v>
      </c>
    </row>
    <row r="228" spans="1:21" ht="45" customHeight="1" x14ac:dyDescent="0.25">
      <c r="A228" s="721" t="str">
        <f>IF('20 Pequeña'!V158=TRUE,"",'20 Pequeña'!J158)</f>
        <v>Desarrolla modelos y metodologías que proporcionan evidencia de las actividades llevadas a cabo o los resultados obtenidos en el proceso de Administración del Conocimiento Financiero, entre los que se encuentran:</v>
      </c>
      <c r="B228" s="721"/>
      <c r="C228" s="721"/>
      <c r="D228" s="721"/>
      <c r="E228" s="597" t="str">
        <f t="shared" ref="E228" si="7">MID(F228,1,7)</f>
        <v>1.1.3.1</v>
      </c>
      <c r="F228" s="200" t="str">
        <f>IF('20 Pequeña'!V158=TRUE,"",'20 Pequeña'!I158)</f>
        <v>1.1.3.1</v>
      </c>
    </row>
    <row r="229" spans="1:21" ht="45" customHeight="1" x14ac:dyDescent="0.25">
      <c r="A229" s="929" t="str">
        <f>IF('20 Pequeña'!V159=TRUE,"",'20 Pequeña'!J159)</f>
        <v>Sistema de Gestión por Competencias que considere los aspectos financieros</v>
      </c>
      <c r="B229" s="929"/>
      <c r="C229" s="929"/>
      <c r="D229" s="929"/>
      <c r="E229" s="597" t="str">
        <f t="shared" si="4"/>
        <v>1.1.3.1</v>
      </c>
      <c r="F229" s="200" t="str">
        <f>IF('20 Pequeña'!V159=TRUE,"",'20 Pequeña'!I159)</f>
        <v>1.1.3.1.A</v>
      </c>
    </row>
    <row r="230" spans="1:21" x14ac:dyDescent="0.25">
      <c r="A230" s="725" t="str">
        <f>IF('20 Pequeña'!V161=TRUE,"",'20 Pequeña'!J161)</f>
        <v>1.2 Elaboración y Reporte de la Información Financiera</v>
      </c>
      <c r="B230" s="725"/>
      <c r="C230" s="725"/>
      <c r="D230" s="725"/>
      <c r="E230" s="597" t="str">
        <f t="shared" si="4"/>
        <v/>
      </c>
      <c r="F230" s="200"/>
    </row>
    <row r="231" spans="1:21" ht="54.75" customHeight="1" x14ac:dyDescent="0.25">
      <c r="A231" s="721" t="str">
        <f>IF('20 Pequeña'!V166=TRUE,"",'20 Pequeña'!J166)</f>
        <v>El proceso de Elaboración y Reporte de la Información Financiera se realiza de manera periódica y se administra o subcontrata (outsourcing) la actividad de elaboración y procesamiento de información financiera</v>
      </c>
      <c r="B231" s="721"/>
      <c r="C231" s="721"/>
      <c r="D231" s="721"/>
      <c r="E231" s="597" t="str">
        <f t="shared" si="4"/>
        <v>1.2.1</v>
      </c>
      <c r="F231" s="200" t="str">
        <f>IF('20 Pequeña'!V166=TRUE,"",'20 Pequeña'!I166)</f>
        <v>1.2.1</v>
      </c>
    </row>
    <row r="232" spans="1:21" ht="54.75" customHeight="1" x14ac:dyDescent="0.25">
      <c r="A232" s="721" t="str">
        <f>IF('20 Pequeña'!V167=TRUE,"",'20 Pequeña'!J167)</f>
        <v>La empresa de TI está estructurada y su proceso de Elaboración y Reporte de la Información Financiera se encuentra formalizado, a través de lo siguiente:</v>
      </c>
      <c r="B232" s="721"/>
      <c r="C232" s="721"/>
      <c r="D232" s="721"/>
      <c r="E232" s="597" t="str">
        <f t="shared" ref="E232" si="8">MID(F232,1,7)</f>
        <v>1.2.2.1</v>
      </c>
      <c r="F232" s="200" t="str">
        <f>IF('20 Pequeña'!V167=TRUE,"",'20 Pequeña'!I167)</f>
        <v>1.2.2.1</v>
      </c>
    </row>
    <row r="233" spans="1:21" ht="45" customHeight="1" x14ac:dyDescent="0.25">
      <c r="A233" s="929" t="str">
        <f>IF('20 Pequeña'!V168=TRUE,"",'20 Pequeña'!J168)</f>
        <v>Mantiene un historial de buró de crédito y buró legal del aval positivos</v>
      </c>
      <c r="B233" s="929"/>
      <c r="C233" s="929"/>
      <c r="D233" s="929"/>
      <c r="E233" s="597" t="str">
        <f t="shared" si="4"/>
        <v>1.2.2.1</v>
      </c>
      <c r="F233" s="200" t="str">
        <f>IF('20 Pequeña'!V168=TRUE,"",'20 Pequeña'!I168)</f>
        <v>1.2.2.1.A</v>
      </c>
    </row>
    <row r="234" spans="1:21" s="1" customFormat="1" ht="70.5" customHeight="1" x14ac:dyDescent="0.25">
      <c r="A234" s="929" t="str">
        <f>IF('20 Pequeña'!V169=TRUE,"",'20 Pequeña'!J169)</f>
        <v>Las actividades de elaboración y reporte interno de la información financiera están definidas, consideran la definición de funciones y responsabilidades del área, la descripción de procesos y procedimientos para elaborar la información financiera de manera formal y veraz, y el cumplimiento de obligaciones legales y fiscales</v>
      </c>
      <c r="B234" s="929"/>
      <c r="C234" s="929"/>
      <c r="D234" s="929"/>
      <c r="E234" s="597" t="str">
        <f t="shared" si="4"/>
        <v>1.2.2.1</v>
      </c>
      <c r="F234" s="200" t="str">
        <f>IF('20 Pequeña'!V169=TRUE,"",'20 Pequeña'!I169)</f>
        <v>1.2.2.1.B</v>
      </c>
      <c r="I234" s="198"/>
      <c r="L234"/>
      <c r="M234" s="6"/>
      <c r="N234" s="6"/>
      <c r="O234" s="6"/>
      <c r="P234" s="6"/>
      <c r="Q234" s="6"/>
      <c r="R234" s="6"/>
      <c r="S234" s="6"/>
      <c r="T234" s="6"/>
      <c r="U234" s="6"/>
    </row>
    <row r="235" spans="1:21" s="1" customFormat="1" ht="70.5" customHeight="1" x14ac:dyDescent="0.25">
      <c r="A235" s="721" t="str">
        <f>IF('20 Pequeña'!V170=TRUE,"",'20 Pequeña'!J170)</f>
        <v>Desarrolla documentos que proporcionan evidencia de las actividades llevadas a cabo o los resultados obtenidos en el proceso de Elaboración y Reporte de la Información Financiera, entre los que se encuentran:</v>
      </c>
      <c r="B235" s="721"/>
      <c r="C235" s="721"/>
      <c r="D235" s="721"/>
      <c r="E235" s="597" t="str">
        <f t="shared" ref="E235" si="9">MID(F235,1,7)</f>
        <v>1.2.3.1</v>
      </c>
      <c r="F235" s="200" t="str">
        <f>IF('20 Pequeña'!V170=TRUE,"",'20 Pequeña'!I170)</f>
        <v>1.2.3.1</v>
      </c>
      <c r="I235" s="198"/>
      <c r="L235"/>
      <c r="M235" s="6"/>
      <c r="N235" s="6"/>
      <c r="O235" s="6"/>
      <c r="P235" s="6"/>
      <c r="Q235" s="6"/>
      <c r="R235" s="6"/>
      <c r="S235" s="6"/>
      <c r="T235" s="6"/>
      <c r="U235" s="6"/>
    </row>
    <row r="236" spans="1:21" s="1" customFormat="1" ht="53.25" customHeight="1" x14ac:dyDescent="0.25">
      <c r="A236" s="929" t="str">
        <f>IF('20 Pequeña'!V171=TRUE,"",'20 Pequeña'!J171)</f>
        <v>Procedimientos para la elaboración de la información financiera, la cual para ser de calidad debe ser comparable, representable, objetiva, verificable y entregable de forma oportuna</v>
      </c>
      <c r="B236" s="929"/>
      <c r="C236" s="929"/>
      <c r="D236" s="929"/>
      <c r="E236" s="597" t="str">
        <f t="shared" si="4"/>
        <v>1.2.3.1</v>
      </c>
      <c r="F236" s="200" t="str">
        <f>IF('20 Pequeña'!V171=TRUE,"",'20 Pequeña'!I171)</f>
        <v>1.2.3.1.A</v>
      </c>
      <c r="I236" s="198"/>
      <c r="L236"/>
      <c r="M236" s="6"/>
      <c r="N236" s="6"/>
      <c r="O236" s="6"/>
      <c r="P236" s="6"/>
      <c r="Q236" s="6"/>
      <c r="R236" s="6"/>
      <c r="S236" s="6"/>
      <c r="T236" s="6"/>
      <c r="U236" s="6"/>
    </row>
    <row r="237" spans="1:21" s="1" customFormat="1" ht="54" customHeight="1" x14ac:dyDescent="0.25">
      <c r="A237" s="929" t="str">
        <f>IF('20 Pequeña'!V172=TRUE,"",'20 Pequeña'!J172)</f>
        <v>Medidas de monitoreo y control de la información financiera mediante informes de cumplimiento de los objetivos y la verificación y validación de la calidad de la información y documentación financiera</v>
      </c>
      <c r="B237" s="929"/>
      <c r="C237" s="929"/>
      <c r="D237" s="929"/>
      <c r="E237" s="597" t="str">
        <f t="shared" si="4"/>
        <v>1.2.3.1</v>
      </c>
      <c r="F237" s="200" t="str">
        <f>IF('20 Pequeña'!V172=TRUE,"",'20 Pequeña'!I172)</f>
        <v>1.2.3.1.C</v>
      </c>
      <c r="I237" s="198"/>
      <c r="L237"/>
      <c r="M237" s="6"/>
      <c r="N237" s="6"/>
      <c r="O237" s="6"/>
      <c r="P237" s="6"/>
      <c r="Q237" s="6"/>
      <c r="R237" s="6"/>
      <c r="S237" s="6"/>
      <c r="T237" s="6"/>
      <c r="U237" s="6"/>
    </row>
    <row r="238" spans="1:21" s="1" customFormat="1" ht="54" customHeight="1" x14ac:dyDescent="0.25">
      <c r="A238" s="721" t="str">
        <f>IF('20 Pequeña'!V173=TRUE,"",'20 Pequeña'!J173)</f>
        <v>Su proceso de Elaboración y Reporte de la Información Financiera se encuentra automatizado a través de herramientas que le permitan:</v>
      </c>
      <c r="B238" s="721"/>
      <c r="C238" s="721"/>
      <c r="D238" s="721"/>
      <c r="E238" s="597" t="str">
        <f t="shared" ref="E238" si="10">MID(F238,1,7)</f>
        <v>1.2.4.1</v>
      </c>
      <c r="F238" s="200" t="str">
        <f>IF('20 Pequeña'!V173=TRUE,"",'20 Pequeña'!I173)</f>
        <v>1.2.4.1</v>
      </c>
      <c r="I238" s="198"/>
      <c r="L238"/>
      <c r="M238" s="6"/>
      <c r="N238" s="6"/>
      <c r="O238" s="6"/>
      <c r="P238" s="6"/>
      <c r="Q238" s="6"/>
      <c r="R238" s="6"/>
      <c r="S238" s="6"/>
      <c r="T238" s="6"/>
      <c r="U238" s="6"/>
    </row>
    <row r="239" spans="1:21" s="1" customFormat="1" ht="45" customHeight="1" x14ac:dyDescent="0.25">
      <c r="A239" s="929" t="str">
        <f>IF('20 Pequeña'!V174=TRUE,"",'20 Pequeña'!J174)</f>
        <v>Incrementar la veracidad de la información financiera mediante la disminución de errores o desviaciones y un mejor control sobre los mismos</v>
      </c>
      <c r="B239" s="929"/>
      <c r="C239" s="929"/>
      <c r="D239" s="929"/>
      <c r="E239" s="597" t="str">
        <f t="shared" si="4"/>
        <v>1.2.4.1</v>
      </c>
      <c r="F239" s="200" t="str">
        <f>IF('20 Pequeña'!V174=TRUE,"",'20 Pequeña'!I174)</f>
        <v>1.2.4.1.A</v>
      </c>
      <c r="I239" s="198"/>
      <c r="L239"/>
      <c r="M239" s="6"/>
      <c r="N239" s="6"/>
      <c r="O239" s="6"/>
      <c r="P239" s="6"/>
      <c r="Q239" s="6"/>
      <c r="R239" s="6"/>
      <c r="S239" s="6"/>
      <c r="T239" s="6"/>
      <c r="U239" s="6"/>
    </row>
    <row r="240" spans="1:21" s="1" customFormat="1" ht="45" customHeight="1" x14ac:dyDescent="0.25">
      <c r="A240" s="929" t="str">
        <f>IF('20 Pequeña'!V175=TRUE,"",'20 Pequeña'!J175)</f>
        <v>Contar con un soporte para la generación de Informes Anuales de posición financiera y de resultados, con base en las Normas de Información Financiera</v>
      </c>
      <c r="B240" s="929"/>
      <c r="C240" s="929"/>
      <c r="D240" s="929"/>
      <c r="E240" s="597" t="str">
        <f t="shared" si="4"/>
        <v>1.2.4.1</v>
      </c>
      <c r="F240" s="200" t="str">
        <f>IF('20 Pequeña'!V175=TRUE,"",'20 Pequeña'!I175)</f>
        <v>1.2.4.1.D</v>
      </c>
      <c r="I240" s="198"/>
      <c r="L240"/>
      <c r="M240" s="6"/>
      <c r="N240" s="6"/>
      <c r="O240" s="6"/>
      <c r="P240" s="6"/>
      <c r="Q240" s="6"/>
      <c r="R240" s="6"/>
      <c r="S240" s="6"/>
      <c r="T240" s="6"/>
      <c r="U240" s="6"/>
    </row>
    <row r="241" spans="1:21" s="1" customFormat="1" ht="45" customHeight="1" x14ac:dyDescent="0.25">
      <c r="A241" s="929" t="str">
        <f>IF('20 Pequeña'!V176=TRUE,"",'20 Pequeña'!J176)</f>
        <v>Actualizar y adaptar de forma continua la información, financiera, jurídica, fiscal y legal aplicable a su actividad</v>
      </c>
      <c r="B241" s="929"/>
      <c r="C241" s="929"/>
      <c r="D241" s="929"/>
      <c r="E241" s="597" t="str">
        <f t="shared" si="4"/>
        <v>1.2.4.1</v>
      </c>
      <c r="F241" s="200" t="str">
        <f>IF('20 Pequeña'!V176=TRUE,"",'20 Pequeña'!I176)</f>
        <v>1.2.4.1.F</v>
      </c>
      <c r="I241" s="198"/>
      <c r="L241"/>
      <c r="M241" s="6"/>
      <c r="N241" s="6"/>
      <c r="O241" s="6"/>
      <c r="P241" s="6"/>
      <c r="Q241" s="6"/>
      <c r="R241" s="6"/>
      <c r="S241" s="6"/>
      <c r="T241" s="6"/>
      <c r="U241" s="6"/>
    </row>
    <row r="242" spans="1:21" s="1" customFormat="1" x14ac:dyDescent="0.25">
      <c r="A242" s="725" t="str">
        <f>IF('20 Pequeña'!V183=TRUE,"",'20 Pequeña'!J183)</f>
        <v>2.1 Planeación y Control de Gestión Financieros</v>
      </c>
      <c r="B242" s="725"/>
      <c r="C242" s="725"/>
      <c r="D242" s="725"/>
      <c r="E242" s="597" t="str">
        <f t="shared" si="4"/>
        <v/>
      </c>
      <c r="F242" s="200"/>
      <c r="I242" s="198"/>
      <c r="L242"/>
      <c r="M242" s="6"/>
      <c r="N242" s="6"/>
      <c r="O242" s="6"/>
      <c r="P242" s="6"/>
      <c r="Q242" s="6"/>
      <c r="R242" s="6"/>
      <c r="S242" s="6"/>
      <c r="T242" s="6"/>
      <c r="U242" s="6"/>
    </row>
    <row r="243" spans="1:21" s="1" customFormat="1" ht="51.75" customHeight="1" x14ac:dyDescent="0.25">
      <c r="A243" s="721" t="str">
        <f>IF('20 Pequeña'!V188=TRUE,"",'20 Pequeña'!J188)</f>
        <v>El proceso de Planeación y Control de Gestión Financiera se realiza con un enfoque práctico, basándose en tendencias generales del sector y en las experiencias pasadas de la empresa para proyectar la información.</v>
      </c>
      <c r="B243" s="721"/>
      <c r="C243" s="721"/>
      <c r="D243" s="721"/>
      <c r="E243" s="597" t="str">
        <f t="shared" si="4"/>
        <v>2.1.1</v>
      </c>
      <c r="F243" s="200" t="str">
        <f>IF('20 Pequeña'!V188=TRUE,"",'20 Pequeña'!I188)</f>
        <v>2.1.1</v>
      </c>
      <c r="I243" s="198"/>
      <c r="L243"/>
      <c r="M243" s="6"/>
      <c r="N243" s="6"/>
      <c r="O243" s="6"/>
      <c r="P243" s="6"/>
      <c r="Q243" s="6"/>
      <c r="R243" s="6"/>
      <c r="S243" s="6"/>
      <c r="T243" s="6"/>
      <c r="U243" s="6"/>
    </row>
    <row r="244" spans="1:21" s="1" customFormat="1" ht="51.75" customHeight="1" x14ac:dyDescent="0.25">
      <c r="A244" s="721" t="str">
        <f>IF('20 Pequeña'!V189=TRUE,"",'20 Pequeña'!J189)</f>
        <v>La empresa cuenta con una función de Planeación y Control de Gestión Financiera cuyas actividades consideran lo siguiente:</v>
      </c>
      <c r="B244" s="721"/>
      <c r="C244" s="721"/>
      <c r="D244" s="721"/>
      <c r="E244" s="597" t="str">
        <f t="shared" ref="E244" si="11">MID(F244,1,7)</f>
        <v>2.1.2.1</v>
      </c>
      <c r="F244" s="200" t="str">
        <f>IF('20 Pequeña'!V189=TRUE,"",'20 Pequeña'!I189)</f>
        <v>2.1.2.1</v>
      </c>
      <c r="I244" s="198"/>
      <c r="L244"/>
      <c r="M244" s="6"/>
      <c r="N244" s="6"/>
      <c r="O244" s="6"/>
      <c r="P244" s="6"/>
      <c r="Q244" s="6"/>
      <c r="R244" s="6"/>
      <c r="S244" s="6"/>
      <c r="T244" s="6"/>
      <c r="U244" s="6"/>
    </row>
    <row r="245" spans="1:21" s="1" customFormat="1" ht="45" customHeight="1" x14ac:dyDescent="0.25">
      <c r="A245" s="929" t="str">
        <f>IF('20 Pequeña'!V190=TRUE,"",'20 Pequeña'!J190)</f>
        <v>Elaboración de proyecciones y administración de las actividades de control de gestión con una orientación operativa (seguimiento y control de gestión presupuestaria)</v>
      </c>
      <c r="B245" s="929"/>
      <c r="C245" s="929"/>
      <c r="D245" s="929"/>
      <c r="E245" s="597" t="str">
        <f t="shared" si="4"/>
        <v>2.1.2.1</v>
      </c>
      <c r="F245" s="200" t="str">
        <f>IF('20 Pequeña'!V190=TRUE,"",'20 Pequeña'!I190)</f>
        <v>2.1.2.1.A</v>
      </c>
      <c r="I245" s="198"/>
      <c r="L245"/>
      <c r="M245" s="6"/>
      <c r="N245" s="6"/>
      <c r="O245" s="6"/>
      <c r="P245" s="6"/>
      <c r="Q245" s="6"/>
      <c r="R245" s="6"/>
      <c r="S245" s="6"/>
      <c r="T245" s="6"/>
      <c r="U245" s="6"/>
    </row>
    <row r="246" spans="1:21" s="1" customFormat="1" ht="45" customHeight="1" x14ac:dyDescent="0.25">
      <c r="A246" s="721" t="str">
        <f>IF('20 Pequeña'!V191=TRUE,"",'20 Pequeña'!J191)</f>
        <v>Conoce la efectividad del proceso  ya que cuenta con indicadores de desempeño que en conjunto muestran lo siguiente:</v>
      </c>
      <c r="B246" s="721"/>
      <c r="C246" s="721"/>
      <c r="D246" s="721"/>
      <c r="E246" s="597" t="str">
        <f t="shared" ref="E246" si="12">MID(F246,1,7)</f>
        <v>2.1.4.2</v>
      </c>
      <c r="F246" s="200" t="str">
        <f>IF('20 Pequeña'!V191=TRUE,"",'20 Pequeña'!I191)</f>
        <v>2.1.4.2</v>
      </c>
      <c r="I246" s="198"/>
      <c r="L246"/>
      <c r="M246" s="6"/>
      <c r="N246" s="6"/>
      <c r="O246" s="6"/>
      <c r="P246" s="6"/>
      <c r="Q246" s="6"/>
      <c r="R246" s="6"/>
      <c r="S246" s="6"/>
      <c r="T246" s="6"/>
      <c r="U246" s="6"/>
    </row>
    <row r="247" spans="1:21" s="1" customFormat="1" ht="45" customHeight="1" x14ac:dyDescent="0.25">
      <c r="A247" s="929" t="str">
        <f>IF('20 Pequeña'!V192=TRUE,"",'20 Pequeña'!J192)</f>
        <v>Mejor monitoreo de la posición financiera de la empresa en base a las proyecciones</v>
      </c>
      <c r="B247" s="929"/>
      <c r="C247" s="929"/>
      <c r="D247" s="929"/>
      <c r="E247" s="597" t="str">
        <f t="shared" si="4"/>
        <v>2.1.4.2</v>
      </c>
      <c r="F247" s="200" t="str">
        <f>IF('20 Pequeña'!V192=TRUE,"",'20 Pequeña'!I192)</f>
        <v>2.1.4.2.A</v>
      </c>
      <c r="I247" s="198"/>
      <c r="L247"/>
      <c r="M247" s="6"/>
      <c r="N247" s="6"/>
      <c r="O247" s="6"/>
      <c r="P247" s="6"/>
      <c r="Q247" s="6"/>
      <c r="R247" s="6"/>
      <c r="S247" s="6"/>
      <c r="T247" s="6"/>
      <c r="U247" s="6"/>
    </row>
    <row r="248" spans="1:21" s="1" customFormat="1" ht="45" customHeight="1" x14ac:dyDescent="0.25">
      <c r="A248" s="929" t="str">
        <f>IF('20 Pequeña'!V193=TRUE,"",'20 Pequeña'!J193)</f>
        <v>Selección de las opciones de operación e inversión más rentables</v>
      </c>
      <c r="B248" s="929"/>
      <c r="C248" s="929"/>
      <c r="D248" s="929"/>
      <c r="E248" s="597" t="str">
        <f t="shared" si="4"/>
        <v>2.1.4.2</v>
      </c>
      <c r="F248" s="200" t="str">
        <f>IF('20 Pequeña'!V193=TRUE,"",'20 Pequeña'!I193)</f>
        <v>2.1.4.2.B</v>
      </c>
      <c r="I248" s="198"/>
      <c r="L248"/>
      <c r="M248" s="6"/>
      <c r="N248" s="6"/>
      <c r="O248" s="6"/>
      <c r="P248" s="6"/>
      <c r="Q248" s="6"/>
      <c r="R248" s="6"/>
      <c r="S248" s="6"/>
      <c r="T248" s="6"/>
      <c r="U248" s="6"/>
    </row>
    <row r="249" spans="1:21" s="1" customFormat="1" ht="45" customHeight="1" x14ac:dyDescent="0.25">
      <c r="A249" s="929" t="str">
        <f>IF('20 Pequeña'!V194=TRUE,"",'20 Pequeña'!J194)</f>
        <v>Evaluación y reformulación más dinámicos del plan financiero en función de los cambios en las operaciones</v>
      </c>
      <c r="B249" s="929"/>
      <c r="C249" s="929"/>
      <c r="D249" s="929"/>
      <c r="E249" s="597" t="str">
        <f t="shared" si="4"/>
        <v>2.1.4.2</v>
      </c>
      <c r="F249" s="200" t="str">
        <f>IF('20 Pequeña'!V194=TRUE,"",'20 Pequeña'!I194)</f>
        <v>2.1.4.2.C</v>
      </c>
      <c r="I249" s="198"/>
      <c r="L249"/>
      <c r="M249" s="6"/>
      <c r="N249" s="6"/>
      <c r="O249" s="6"/>
      <c r="P249" s="6"/>
      <c r="Q249" s="6"/>
      <c r="R249" s="6"/>
      <c r="S249" s="6"/>
      <c r="T249" s="6"/>
      <c r="U249" s="6"/>
    </row>
    <row r="250" spans="1:21" s="1" customFormat="1" ht="45" customHeight="1" x14ac:dyDescent="0.25">
      <c r="A250" s="929" t="str">
        <f>IF('20 Pequeña'!V195=TRUE,"",'20 Pequeña'!J195)</f>
        <v>Mayor reactividad para detectar las desviaciones entre los objetivos deseados y alcanzados</v>
      </c>
      <c r="B250" s="929"/>
      <c r="C250" s="929"/>
      <c r="D250" s="929"/>
      <c r="E250" s="597" t="str">
        <f t="shared" si="4"/>
        <v>2.1.4.2</v>
      </c>
      <c r="F250" s="200" t="str">
        <f>IF('20 Pequeña'!V195=TRUE,"",'20 Pequeña'!I195)</f>
        <v>2.1.4.2.D</v>
      </c>
      <c r="I250" s="198"/>
      <c r="L250"/>
      <c r="M250" s="6"/>
      <c r="N250" s="6"/>
      <c r="O250" s="6"/>
      <c r="P250" s="6"/>
      <c r="Q250" s="6"/>
      <c r="R250" s="6"/>
      <c r="S250" s="6"/>
      <c r="T250" s="6"/>
      <c r="U250" s="6"/>
    </row>
    <row r="251" spans="1:21" s="1" customFormat="1" x14ac:dyDescent="0.25">
      <c r="A251" s="725" t="str">
        <f>IF('20 Pequeña'!V197=TRUE,"",'20 Pequeña'!J197)</f>
        <v>2.2 Administración del Capital de Trabajo</v>
      </c>
      <c r="B251" s="725"/>
      <c r="C251" s="725"/>
      <c r="D251" s="725"/>
      <c r="E251" s="597" t="str">
        <f t="shared" si="4"/>
        <v/>
      </c>
      <c r="F251" s="200"/>
      <c r="I251" s="198"/>
      <c r="L251"/>
      <c r="M251" s="6"/>
      <c r="N251" s="6"/>
      <c r="O251" s="6"/>
      <c r="P251" s="6"/>
      <c r="Q251" s="6"/>
      <c r="R251" s="6"/>
      <c r="S251" s="6"/>
      <c r="T251" s="6"/>
      <c r="U251" s="6"/>
    </row>
    <row r="252" spans="1:21" s="1" customFormat="1" ht="55.5" customHeight="1" x14ac:dyDescent="0.25">
      <c r="A252" s="721" t="str">
        <f>IF('20 Pequeña'!V202=TRUE,"",'20 Pequeña'!J202)</f>
        <v>El proceso de Administración del Capital de Trabajo se realiza de forma funcional, conforme va operando la empresa y van desarrollándose los  proyectos y/o servicios. Existen registros donde se determina el nivel de liquidez de la empresa.</v>
      </c>
      <c r="B252" s="721"/>
      <c r="C252" s="721"/>
      <c r="D252" s="721"/>
      <c r="E252" s="597" t="str">
        <f t="shared" si="4"/>
        <v>2.2.1.1</v>
      </c>
      <c r="F252" s="200" t="str">
        <f>IF('20 Pequeña'!V202=TRUE,"",'20 Pequeña'!I202)</f>
        <v>2.2.1.1</v>
      </c>
      <c r="I252" s="198"/>
      <c r="L252"/>
      <c r="M252" s="6"/>
      <c r="N252" s="6"/>
      <c r="O252" s="6"/>
      <c r="P252" s="6"/>
      <c r="Q252" s="6"/>
      <c r="R252" s="6"/>
      <c r="S252" s="6"/>
      <c r="T252" s="6"/>
      <c r="U252" s="6"/>
    </row>
    <row r="253" spans="1:21" s="1" customFormat="1" ht="66.75" customHeight="1" x14ac:dyDescent="0.25">
      <c r="A253" s="721" t="str">
        <f>IF('20 Pequeña'!V203=TRUE,"",'20 Pequeña'!J203)</f>
        <v>Además, el capital de trabajo se financia con una orientación pragmática, en función de los recursos disponibles en la empresa y de las deudas que se contraen. Existen registros de los financiamientos utilizados para operar, tales como la tesorería o los préstamos otorgados (clientes, proveedores, créditos bancarios).</v>
      </c>
      <c r="B253" s="721"/>
      <c r="C253" s="721"/>
      <c r="D253" s="721"/>
      <c r="E253" s="597" t="str">
        <f t="shared" si="4"/>
        <v>2.2.1.2</v>
      </c>
      <c r="F253" s="200" t="str">
        <f>IF('20 Pequeña'!V203=TRUE,"",'20 Pequeña'!I203)</f>
        <v>2.2.1.2</v>
      </c>
      <c r="I253" s="198"/>
      <c r="L253"/>
      <c r="M253" s="6"/>
      <c r="N253" s="6"/>
      <c r="O253" s="6"/>
      <c r="P253" s="6"/>
      <c r="Q253" s="6"/>
      <c r="R253" s="6"/>
      <c r="S253" s="6"/>
      <c r="T253" s="6"/>
      <c r="U253" s="6"/>
    </row>
    <row r="254" spans="1:21" s="1" customFormat="1" ht="66.75" customHeight="1" x14ac:dyDescent="0.25">
      <c r="A254" s="721" t="str">
        <f>IF('20 Pequeña'!V204=TRUE,"",'20 Pequeña'!J204)</f>
        <v>El proceso de Administración del Capital de Trabajo en la empresa de TI está estructurado a través de los aspectos siguientes:</v>
      </c>
      <c r="B254" s="721"/>
      <c r="C254" s="721"/>
      <c r="D254" s="721"/>
      <c r="E254" s="597" t="str">
        <f t="shared" si="4"/>
        <v>2.2.2.1</v>
      </c>
      <c r="F254" s="200" t="str">
        <f>IF('20 Pequeña'!V204=TRUE,"",'20 Pequeña'!I204)</f>
        <v>2.2.2.1</v>
      </c>
      <c r="I254" s="198"/>
      <c r="L254"/>
      <c r="M254" s="6"/>
      <c r="N254" s="6"/>
      <c r="O254" s="6"/>
      <c r="P254" s="6"/>
      <c r="Q254" s="6"/>
      <c r="R254" s="6"/>
      <c r="S254" s="6"/>
      <c r="T254" s="6"/>
      <c r="U254" s="6"/>
    </row>
    <row r="255" spans="1:21" s="1" customFormat="1" ht="45" customHeight="1" x14ac:dyDescent="0.25">
      <c r="A255" s="929" t="str">
        <f>IF('20 Pequeña'!V205=TRUE,"",'20 Pequeña'!J205)</f>
        <v>Elaboración de un Plan de Administración del Efectivo y Valores Negociables con fines a asegurar saldos adecuados de efectivo</v>
      </c>
      <c r="B255" s="929"/>
      <c r="C255" s="929"/>
      <c r="D255" s="929"/>
      <c r="E255" s="597" t="str">
        <f t="shared" ref="E255:E301" si="13">MID(F255,1,7)</f>
        <v>2.2.2.1</v>
      </c>
      <c r="F255" s="200" t="str">
        <f>IF('20 Pequeña'!V205=TRUE,"",'20 Pequeña'!I205)</f>
        <v>2.2.2.1.A</v>
      </c>
      <c r="I255" s="198"/>
      <c r="L255"/>
      <c r="M255" s="6"/>
      <c r="N255" s="6"/>
      <c r="O255" s="6"/>
      <c r="P255" s="6"/>
      <c r="Q255" s="6"/>
      <c r="R255" s="6"/>
      <c r="S255" s="6"/>
      <c r="T255" s="6"/>
      <c r="U255" s="6"/>
    </row>
    <row r="256" spans="1:21" s="1" customFormat="1" ht="45" customHeight="1" x14ac:dyDescent="0.25">
      <c r="A256" s="929" t="str">
        <f>IF('20 Pequeña'!V206=TRUE,"",'20 Pequeña'!J206)</f>
        <v>Definición de la política de capital de trabajo implementada por la empresa</v>
      </c>
      <c r="B256" s="929"/>
      <c r="C256" s="929"/>
      <c r="D256" s="929"/>
      <c r="E256" s="597" t="str">
        <f t="shared" si="13"/>
        <v>2.2.2.1</v>
      </c>
      <c r="F256" s="200" t="str">
        <f>IF('20 Pequeña'!V206=TRUE,"",'20 Pequeña'!I206)</f>
        <v>2.2.2.1.B</v>
      </c>
      <c r="I256" s="198"/>
      <c r="L256"/>
      <c r="M256" s="6"/>
      <c r="N256" s="6"/>
      <c r="O256" s="6"/>
      <c r="P256" s="6"/>
      <c r="Q256" s="6"/>
      <c r="R256" s="6"/>
      <c r="S256" s="6"/>
      <c r="T256" s="6"/>
      <c r="U256" s="6"/>
    </row>
    <row r="257" spans="1:21" s="1" customFormat="1" ht="45" customHeight="1" x14ac:dyDescent="0.25">
      <c r="A257" s="929" t="str">
        <f>IF('20 Pequeña'!V207=TRUE,"",'20 Pequeña'!J207)</f>
        <v>Análisis del flujo de caja para detectar los problemas de liquidez, conocer la viabilidad de los proyectos y la rentabilidad de la empresa</v>
      </c>
      <c r="B257" s="929"/>
      <c r="C257" s="929"/>
      <c r="D257" s="929"/>
      <c r="E257" s="597" t="str">
        <f t="shared" si="13"/>
        <v>2.2.2.1</v>
      </c>
      <c r="F257" s="200" t="str">
        <f>IF('20 Pequeña'!V207=TRUE,"",'20 Pequeña'!I207)</f>
        <v>2.2.2.1.C</v>
      </c>
      <c r="I257" s="198"/>
      <c r="L257"/>
      <c r="M257" s="6"/>
      <c r="N257" s="6"/>
      <c r="O257" s="6"/>
      <c r="P257" s="6"/>
      <c r="Q257" s="6"/>
      <c r="R257" s="6"/>
      <c r="S257" s="6"/>
      <c r="T257" s="6"/>
      <c r="U257" s="6"/>
    </row>
    <row r="258" spans="1:21" s="1" customFormat="1" ht="45" customHeight="1" x14ac:dyDescent="0.25">
      <c r="A258" s="929" t="str">
        <f>IF('20 Pequeña'!V208=TRUE,"",'20 Pequeña'!J208)</f>
        <v>Determinación de la forma en la que se puedan incrementar las entradas y reducir las salidas de efectivo en términos de volumen y frecuencia para alinear el ciclo operativo con el ciclo de caja</v>
      </c>
      <c r="B258" s="929"/>
      <c r="C258" s="929"/>
      <c r="D258" s="929"/>
      <c r="E258" s="597" t="str">
        <f t="shared" si="13"/>
        <v>2.2.2.1</v>
      </c>
      <c r="F258" s="200" t="str">
        <f>IF('20 Pequeña'!V208=TRUE,"",'20 Pequeña'!I208)</f>
        <v>2.2.2.1.D</v>
      </c>
      <c r="I258" s="198"/>
      <c r="L258"/>
      <c r="M258" s="6"/>
      <c r="N258" s="6"/>
      <c r="O258" s="6"/>
      <c r="P258" s="6"/>
      <c r="Q258" s="6"/>
      <c r="R258" s="6"/>
      <c r="S258" s="6"/>
      <c r="T258" s="6"/>
      <c r="U258" s="6"/>
    </row>
    <row r="259" spans="1:21" s="1" customFormat="1" ht="45" customHeight="1" x14ac:dyDescent="0.25">
      <c r="A259" s="721" t="str">
        <f>IF('20 Pequeña'!V209=TRUE,"",'20 Pequeña'!J209)</f>
        <v>Todos éstos aspectos se encuentran formalmente documentados a través de:</v>
      </c>
      <c r="B259" s="721"/>
      <c r="C259" s="721"/>
      <c r="D259" s="721"/>
      <c r="E259" s="597" t="str">
        <f t="shared" ref="E259" si="14">MID(F259,1,7)</f>
        <v>2.2.2.2</v>
      </c>
      <c r="F259" s="200" t="str">
        <f>IF('20 Pequeña'!V209=TRUE,"",'20 Pequeña'!I209)</f>
        <v>2.2.2.2</v>
      </c>
      <c r="I259" s="198"/>
      <c r="L259"/>
      <c r="M259" s="6"/>
      <c r="N259" s="6"/>
      <c r="O259" s="6"/>
      <c r="P259" s="6"/>
      <c r="Q259" s="6"/>
      <c r="R259" s="6"/>
      <c r="S259" s="6"/>
      <c r="T259" s="6"/>
      <c r="U259" s="6"/>
    </row>
    <row r="260" spans="1:21" s="1" customFormat="1" ht="45" customHeight="1" x14ac:dyDescent="0.25">
      <c r="A260" s="929" t="str">
        <f>IF('20 Pequeña'!V210=TRUE,"",'20 Pequeña'!J210)</f>
        <v>Un Manual de procedimientos para la Tesorería</v>
      </c>
      <c r="B260" s="929"/>
      <c r="C260" s="929"/>
      <c r="D260" s="929"/>
      <c r="E260" s="597" t="str">
        <f t="shared" si="13"/>
        <v>2.2.2.2</v>
      </c>
      <c r="F260" s="200" t="str">
        <f>IF('20 Pequeña'!V210=TRUE,"",'20 Pequeña'!I210)</f>
        <v>2.2.2.2.A</v>
      </c>
      <c r="I260" s="198"/>
      <c r="L260"/>
      <c r="M260" s="6"/>
      <c r="N260" s="6"/>
      <c r="O260" s="6"/>
      <c r="P260" s="6"/>
      <c r="Q260" s="6"/>
      <c r="R260" s="6"/>
      <c r="S260" s="6"/>
      <c r="T260" s="6"/>
      <c r="U260" s="6"/>
    </row>
    <row r="261" spans="1:21" s="1" customFormat="1" ht="45" customHeight="1" x14ac:dyDescent="0.25">
      <c r="A261" s="721" t="str">
        <f>IF('20 Pequeña'!V211=TRUE,"",'20 Pequeña'!J211)</f>
        <v>La empresa desarrolla modelos y metodologías que le permitan maximizar la eficacia de su proceso de Administración del Capital de Trabajo, tales como:</v>
      </c>
      <c r="B261" s="721"/>
      <c r="C261" s="721"/>
      <c r="D261" s="721"/>
      <c r="E261" s="597" t="str">
        <f t="shared" ref="E261" si="15">MID(F261,1,7)</f>
        <v>2.2.3.1</v>
      </c>
      <c r="F261" s="200" t="str">
        <f>IF('20 Pequeña'!V211=TRUE,"",'20 Pequeña'!I211)</f>
        <v>2.2.3.1</v>
      </c>
      <c r="I261" s="198"/>
      <c r="L261"/>
      <c r="M261" s="6"/>
      <c r="N261" s="6"/>
      <c r="O261" s="6"/>
      <c r="P261" s="6"/>
      <c r="Q261" s="6"/>
      <c r="R261" s="6"/>
      <c r="S261" s="6"/>
      <c r="T261" s="6"/>
      <c r="U261" s="6"/>
    </row>
    <row r="262" spans="1:21" s="1" customFormat="1" ht="45" customHeight="1" x14ac:dyDescent="0.25">
      <c r="A262" s="929" t="str">
        <f>IF('20 Pequeña'!V212=TRUE,"",'20 Pequeña'!J212)</f>
        <v xml:space="preserve">Análisis de la estructura del Capital de Trabajo: </v>
      </c>
      <c r="B262" s="929"/>
      <c r="C262" s="929"/>
      <c r="D262" s="929"/>
      <c r="E262" s="597"/>
      <c r="F262" s="200">
        <f>IF('20 Pequeña'!V212=TRUE,"",'20 Pequeña'!I212)</f>
        <v>0</v>
      </c>
      <c r="I262" s="198"/>
      <c r="L262"/>
      <c r="M262" s="6"/>
      <c r="N262" s="6"/>
      <c r="O262" s="6"/>
      <c r="P262" s="6"/>
      <c r="Q262" s="6"/>
      <c r="R262" s="6"/>
      <c r="S262" s="6"/>
      <c r="T262" s="6"/>
      <c r="U262" s="6"/>
    </row>
    <row r="263" spans="1:21" s="1" customFormat="1" ht="60" customHeight="1" x14ac:dyDescent="0.25">
      <c r="A263" s="929" t="str">
        <f>IF('20 Pequeña'!V213=TRUE,"",'20 Pequeña'!J213)</f>
        <v xml:space="preserve">Estudio de calidad de la cartera mediante un análisis de la estructura de clientes (número, repartición en ventas y nivel de dependencia de los clientes), así como su categoría (triple A, etc.) renombre y recurrencia   </v>
      </c>
      <c r="B263" s="929"/>
      <c r="C263" s="929"/>
      <c r="D263" s="929"/>
      <c r="E263" s="597" t="str">
        <f t="shared" si="13"/>
        <v>2.2.3.1</v>
      </c>
      <c r="F263" s="200" t="str">
        <f>IF('20 Pequeña'!V213=TRUE,"",'20 Pequeña'!I213)</f>
        <v>2.2.3.1.B</v>
      </c>
      <c r="I263" s="198"/>
      <c r="L263"/>
      <c r="M263" s="6"/>
      <c r="N263" s="6"/>
      <c r="O263" s="6"/>
      <c r="P263" s="6"/>
      <c r="Q263" s="6"/>
      <c r="R263" s="6"/>
      <c r="S263" s="6"/>
      <c r="T263" s="6"/>
      <c r="U263" s="6"/>
    </row>
    <row r="264" spans="1:21" s="1" customFormat="1" ht="69.75" customHeight="1" x14ac:dyDescent="0.25">
      <c r="A264" s="929" t="str">
        <f>IF('20 Pequeña'!V214=TRUE,"",'20 Pequeña'!J214)</f>
        <v>Análisis de la relación con los proveedores para determinar la posición competitiva de la empresa (presiones en los precios, cantidades ofertadas, plazos de pago) así como su estructura (número, repartición en compras, nivel de dependencia) y calidad de las referencias comerciales con los proveedores</v>
      </c>
      <c r="B264" s="929"/>
      <c r="C264" s="929"/>
      <c r="D264" s="929"/>
      <c r="E264" s="597" t="str">
        <f t="shared" si="13"/>
        <v>2.2.3.1</v>
      </c>
      <c r="F264" s="200" t="str">
        <f>IF('20 Pequeña'!V214=TRUE,"",'20 Pequeña'!I214)</f>
        <v>2.2.3.1.C</v>
      </c>
      <c r="I264" s="198"/>
      <c r="L264"/>
      <c r="M264" s="6"/>
      <c r="N264" s="6"/>
      <c r="O264" s="6"/>
      <c r="P264" s="6"/>
      <c r="Q264" s="6"/>
      <c r="R264" s="6"/>
      <c r="S264" s="6"/>
      <c r="T264" s="6"/>
      <c r="U264" s="6"/>
    </row>
    <row r="265" spans="1:21" s="1" customFormat="1" ht="45" customHeight="1" x14ac:dyDescent="0.25">
      <c r="A265" s="929" t="str">
        <f>IF('20 Pequeña'!V215=TRUE,"",'20 Pequeña'!J215)</f>
        <v>Estrategias de previsión, análisis y diferenciación de los planes de financiamiento:</v>
      </c>
      <c r="B265" s="929"/>
      <c r="C265" s="929"/>
      <c r="D265" s="929"/>
      <c r="E265" s="597"/>
      <c r="F265" s="200">
        <f>IF('20 Pequeña'!V215=TRUE,"",'20 Pequeña'!I215)</f>
        <v>0</v>
      </c>
      <c r="I265" s="198"/>
      <c r="L265"/>
      <c r="M265" s="6"/>
      <c r="N265" s="6"/>
      <c r="O265" s="6"/>
      <c r="P265" s="6"/>
      <c r="Q265" s="6"/>
      <c r="R265" s="6"/>
      <c r="S265" s="6"/>
      <c r="T265" s="6"/>
      <c r="U265" s="6"/>
    </row>
    <row r="266" spans="1:21" s="1" customFormat="1" ht="45" customHeight="1" x14ac:dyDescent="0.25">
      <c r="A266" s="929" t="str">
        <f>IF('20 Pequeña'!V216=TRUE,"",'20 Pequeña'!J216)</f>
        <v>Estrategias de gestión de pasivos circulantes, mediante las cuales se analizan las formas de financiamiento disponibles, ya sea espontáneo o no espontáneo</v>
      </c>
      <c r="B266" s="929"/>
      <c r="C266" s="929"/>
      <c r="D266" s="929"/>
      <c r="E266" s="597" t="str">
        <f t="shared" si="13"/>
        <v>2.2.3.1</v>
      </c>
      <c r="F266" s="200" t="str">
        <f>IF('20 Pequeña'!V216=TRUE,"",'20 Pequeña'!I216)</f>
        <v>2.2.3.1.F</v>
      </c>
      <c r="I266" s="198"/>
      <c r="L266"/>
      <c r="M266" s="6"/>
      <c r="N266" s="6"/>
      <c r="O266" s="6"/>
      <c r="P266" s="6"/>
      <c r="Q266" s="6"/>
      <c r="R266" s="6"/>
      <c r="S266" s="6"/>
      <c r="T266" s="6"/>
      <c r="U266" s="6"/>
    </row>
    <row r="267" spans="1:21" s="1" customFormat="1" ht="45" customHeight="1" x14ac:dyDescent="0.25">
      <c r="A267" s="929" t="str">
        <f>IF('20 Pequeña'!V217=TRUE,"",'20 Pequeña'!J217)</f>
        <v>Análisis de la eficiencia en la administración de activos mediante el índice de rotación de activos, días de cartera, proveedores y del ciclo financiero</v>
      </c>
      <c r="B267" s="929"/>
      <c r="C267" s="929"/>
      <c r="D267" s="929"/>
      <c r="E267" s="597" t="str">
        <f t="shared" si="13"/>
        <v>2.2.3.1</v>
      </c>
      <c r="F267" s="200" t="str">
        <f>IF('20 Pequeña'!V217=TRUE,"",'20 Pequeña'!I217)</f>
        <v>2.2.3.1.G</v>
      </c>
      <c r="I267" s="198"/>
      <c r="L267"/>
      <c r="M267" s="6"/>
      <c r="N267" s="6"/>
      <c r="O267" s="6"/>
      <c r="P267" s="6"/>
      <c r="Q267" s="6"/>
      <c r="R267" s="6"/>
      <c r="S267" s="6"/>
      <c r="T267" s="6"/>
      <c r="U267" s="6"/>
    </row>
    <row r="268" spans="1:21" s="1" customFormat="1" x14ac:dyDescent="0.25">
      <c r="A268" s="725" t="str">
        <f>IF('20 Pequeña'!V219=TRUE,"",'20 Pequeña'!J219)</f>
        <v>2.3 Administración de Riesgos Financieros</v>
      </c>
      <c r="B268" s="725"/>
      <c r="C268" s="725"/>
      <c r="D268" s="725"/>
      <c r="E268" s="597" t="str">
        <f t="shared" si="13"/>
        <v/>
      </c>
      <c r="F268" s="200"/>
      <c r="I268" s="198"/>
      <c r="L268"/>
      <c r="M268" s="6"/>
      <c r="N268" s="6"/>
      <c r="O268" s="6"/>
      <c r="P268" s="6"/>
      <c r="Q268" s="6"/>
      <c r="R268" s="6"/>
      <c r="S268" s="6"/>
      <c r="T268" s="6"/>
      <c r="U268" s="6"/>
    </row>
    <row r="269" spans="1:21" s="1" customFormat="1" ht="42.75" customHeight="1" x14ac:dyDescent="0.25">
      <c r="A269" s="721" t="str">
        <f>IF('20 Pequeña'!V224=TRUE,"",'20 Pequeña'!J224)</f>
        <v>Existe un proceso de Gestión de Riesgos Financieros formal en la empresa, el cual está estructurado a través de lo siguiente:</v>
      </c>
      <c r="B269" s="721"/>
      <c r="C269" s="721"/>
      <c r="D269" s="721"/>
      <c r="E269" s="597" t="str">
        <f t="shared" ref="E269" si="16">MID(F269,1,7)</f>
        <v>2.3.2.1</v>
      </c>
      <c r="F269" s="200" t="str">
        <f>IF('20 Pequeña'!V224=TRUE,"",'20 Pequeña'!I224)</f>
        <v>2.3.2.1</v>
      </c>
      <c r="I269" s="198"/>
      <c r="L269"/>
      <c r="M269" s="6"/>
      <c r="N269" s="6"/>
      <c r="O269" s="6"/>
      <c r="P269" s="6"/>
      <c r="Q269" s="6"/>
      <c r="R269" s="6"/>
      <c r="S269" s="6"/>
      <c r="T269" s="6"/>
      <c r="U269" s="6"/>
    </row>
    <row r="270" spans="1:21" s="1" customFormat="1" ht="51.75" customHeight="1" x14ac:dyDescent="0.25">
      <c r="A270" s="929" t="str">
        <f>IF('20 Pequeña'!V225=TRUE,"",'20 Pequeña'!J225)</f>
        <v>Implicación de la Administración en la elaboración de un marco de gestión de riesgos financieros que incluya una descripción de las actividades relacionadas con el proceso de administración de riesgos financieros</v>
      </c>
      <c r="B270" s="929"/>
      <c r="C270" s="929"/>
      <c r="D270" s="929"/>
      <c r="E270" s="597" t="str">
        <f t="shared" si="13"/>
        <v>2.3.2.1</v>
      </c>
      <c r="F270" s="200" t="str">
        <f>IF('20 Pequeña'!V225=TRUE,"",'20 Pequeña'!I225)</f>
        <v>2.3.2.1.A</v>
      </c>
      <c r="I270" s="198"/>
      <c r="L270"/>
      <c r="M270" s="6"/>
      <c r="N270" s="6"/>
      <c r="O270" s="6"/>
      <c r="P270" s="6"/>
      <c r="Q270" s="6"/>
      <c r="R270" s="6"/>
      <c r="S270" s="6"/>
      <c r="T270" s="6"/>
      <c r="U270" s="6"/>
    </row>
    <row r="271" spans="1:21" s="1" customFormat="1" ht="45" customHeight="1" x14ac:dyDescent="0.25">
      <c r="A271" s="721" t="str">
        <f>IF('20 Pequeña'!V226=TRUE,"",'20 Pequeña'!J226)</f>
        <v>Todos éstos aspectos se encuentran formalmente documentados a través de un Manual de procedimientos y políticas para la Administración de Riesgos Financieros</v>
      </c>
      <c r="B271" s="721"/>
      <c r="C271" s="721"/>
      <c r="D271" s="721"/>
      <c r="E271" s="597" t="str">
        <f t="shared" si="13"/>
        <v>2.3.2.2</v>
      </c>
      <c r="F271" s="200" t="str">
        <f>IF('20 Pequeña'!V226=TRUE,"",'20 Pequeña'!I226)</f>
        <v>2.3.2.2</v>
      </c>
      <c r="I271" s="198"/>
      <c r="L271"/>
      <c r="M271" s="6"/>
      <c r="N271" s="6"/>
      <c r="O271" s="6"/>
      <c r="P271" s="6"/>
      <c r="Q271" s="6"/>
      <c r="R271" s="6"/>
      <c r="S271" s="6"/>
      <c r="T271" s="6"/>
      <c r="U271" s="6"/>
    </row>
    <row r="272" spans="1:21" s="1" customFormat="1" ht="45" customHeight="1" x14ac:dyDescent="0.25">
      <c r="A272" s="721" t="str">
        <f>IF('20 Pequeña'!V227=TRUE,"",'20 Pequeña'!J227)</f>
        <v>Desarrolla modelos y metodologías que proporcionan evidencia de las actividades llevadas a cabo o los resultados obtenidos en el proceso, entre los que se encuentran:</v>
      </c>
      <c r="B272" s="721"/>
      <c r="C272" s="721"/>
      <c r="D272" s="721"/>
      <c r="E272" s="597" t="str">
        <f t="shared" ref="E272" si="17">MID(F272,1,7)</f>
        <v>2.3.3.1</v>
      </c>
      <c r="F272" s="200" t="str">
        <f>IF('20 Pequeña'!V227=TRUE,"",'20 Pequeña'!I227)</f>
        <v>2.3.3.1</v>
      </c>
      <c r="I272" s="198"/>
      <c r="L272"/>
      <c r="M272" s="6"/>
      <c r="N272" s="6"/>
      <c r="O272" s="6"/>
      <c r="P272" s="6"/>
      <c r="Q272" s="6"/>
      <c r="R272" s="6"/>
      <c r="S272" s="6"/>
      <c r="T272" s="6"/>
      <c r="U272" s="6"/>
    </row>
    <row r="273" spans="1:21" s="1" customFormat="1" ht="45" customHeight="1" x14ac:dyDescent="0.25">
      <c r="A273" s="929" t="str">
        <f>IF('20 Pequeña'!V228=TRUE,"",'20 Pequeña'!J228)</f>
        <v>El análisis del tipo de riesgo que puede afectar las operaciones de la empresa en función de su actividad</v>
      </c>
      <c r="B273" s="929"/>
      <c r="C273" s="929"/>
      <c r="D273" s="929"/>
      <c r="E273" s="597" t="str">
        <f t="shared" si="13"/>
        <v>2.3.3.1</v>
      </c>
      <c r="F273" s="200" t="str">
        <f>IF('20 Pequeña'!V228=TRUE,"",'20 Pequeña'!I228)</f>
        <v>2.3.3.1.A</v>
      </c>
      <c r="I273" s="198"/>
      <c r="L273"/>
      <c r="M273" s="6"/>
      <c r="N273" s="6"/>
      <c r="O273" s="6"/>
      <c r="P273" s="6"/>
      <c r="Q273" s="6"/>
      <c r="R273" s="6"/>
      <c r="S273" s="6"/>
      <c r="T273" s="6"/>
      <c r="U273" s="6"/>
    </row>
    <row r="274" spans="1:21" s="1" customFormat="1" ht="45" customHeight="1" x14ac:dyDescent="0.25">
      <c r="A274" s="929" t="str">
        <f>IF('20 Pequeña'!V229=TRUE,"",'20 Pequeña'!J229)</f>
        <v xml:space="preserve">Modelos de elaboración de mapas de procesos para establecer una priorización frente al riesgo financiero 
</v>
      </c>
      <c r="B274" s="929"/>
      <c r="C274" s="929"/>
      <c r="D274" s="929"/>
      <c r="E274" s="597" t="str">
        <f t="shared" si="13"/>
        <v>2.3.3.1</v>
      </c>
      <c r="F274" s="200" t="str">
        <f>IF('20 Pequeña'!V229=TRUE,"",'20 Pequeña'!I229)</f>
        <v>2.3.3.1.B</v>
      </c>
      <c r="I274" s="198"/>
      <c r="L274"/>
      <c r="M274" s="6"/>
      <c r="N274" s="6"/>
      <c r="O274" s="6"/>
      <c r="P274" s="6"/>
      <c r="Q274" s="6"/>
      <c r="R274" s="6"/>
      <c r="S274" s="6"/>
      <c r="T274" s="6"/>
      <c r="U274" s="6"/>
    </row>
    <row r="275" spans="1:21" s="1" customFormat="1" ht="45" customHeight="1" x14ac:dyDescent="0.25">
      <c r="A275" s="929" t="str">
        <f>IF('20 Pequeña'!V230=TRUE,"",'20 Pequeña'!J230)</f>
        <v>Método del coeficiente Z Altman para determinar la probabilidad de quiebra de la empresa mediante la combinación de ratios financieros</v>
      </c>
      <c r="B275" s="929"/>
      <c r="C275" s="929"/>
      <c r="D275" s="929"/>
      <c r="E275" s="597" t="str">
        <f t="shared" si="13"/>
        <v>2.3.3.1</v>
      </c>
      <c r="F275" s="200" t="str">
        <f>IF('20 Pequeña'!V230=TRUE,"",'20 Pequeña'!I230)</f>
        <v>2.3.3.1.C</v>
      </c>
      <c r="I275" s="198"/>
      <c r="L275"/>
      <c r="M275" s="6"/>
      <c r="N275" s="6"/>
      <c r="O275" s="6"/>
      <c r="P275" s="6"/>
      <c r="Q275" s="6"/>
      <c r="R275" s="6"/>
      <c r="S275" s="6"/>
      <c r="T275" s="6"/>
      <c r="U275" s="6"/>
    </row>
    <row r="276" spans="1:21" s="1" customFormat="1" ht="45" customHeight="1" x14ac:dyDescent="0.25">
      <c r="A276" s="929" t="str">
        <f>IF('20 Pequeña'!V231=TRUE,"",'20 Pequeña'!J231)</f>
        <v>Modelos de medición del riesgo financiero para estimar el nivel de exposición al riesgo y de severidad de la pérdida potencial para la empresa</v>
      </c>
      <c r="B276" s="929"/>
      <c r="C276" s="929"/>
      <c r="D276" s="929"/>
      <c r="E276" s="597" t="str">
        <f t="shared" si="13"/>
        <v>2.3.3.1</v>
      </c>
      <c r="F276" s="200" t="str">
        <f>IF('20 Pequeña'!V231=TRUE,"",'20 Pequeña'!I231)</f>
        <v>2.3.3.1.D</v>
      </c>
      <c r="I276" s="198"/>
      <c r="L276"/>
      <c r="M276" s="6"/>
      <c r="N276" s="6"/>
      <c r="O276" s="6"/>
      <c r="P276" s="6"/>
      <c r="Q276" s="6"/>
      <c r="R276" s="6"/>
      <c r="S276" s="6"/>
      <c r="T276" s="6"/>
      <c r="U276" s="6"/>
    </row>
    <row r="277" spans="1:21" s="1" customFormat="1" ht="45" customHeight="1" x14ac:dyDescent="0.25">
      <c r="A277" s="929" t="str">
        <f>IF('20 Pequeña'!V232=TRUE,"",'20 Pequeña'!J232)</f>
        <v>Promoción de una cultura organizacional integra y ética al establecer actividades y realizar controles que mejoren la cohesión, reduzcan los errores y el riesgo de fraude</v>
      </c>
      <c r="B277" s="929"/>
      <c r="C277" s="929"/>
      <c r="D277" s="929"/>
      <c r="E277" s="597" t="str">
        <f t="shared" si="13"/>
        <v>2.3.3.1</v>
      </c>
      <c r="F277" s="200" t="str">
        <f>IF('20 Pequeña'!V232=TRUE,"",'20 Pequeña'!I232)</f>
        <v>2.3.3.1.E</v>
      </c>
      <c r="I277" s="198"/>
      <c r="L277"/>
      <c r="M277" s="6"/>
      <c r="N277" s="6"/>
      <c r="O277" s="6"/>
      <c r="P277" s="6"/>
      <c r="Q277" s="6"/>
      <c r="R277" s="6"/>
      <c r="S277" s="6"/>
      <c r="T277" s="6"/>
      <c r="U277" s="6"/>
    </row>
    <row r="278" spans="1:21" s="1" customFormat="1" ht="51.75" customHeight="1" x14ac:dyDescent="0.25">
      <c r="A278" s="929" t="str">
        <f>IF('20 Pequeña'!V233=TRUE,"",'20 Pequeña'!J233)</f>
        <v>Comunicación de las políticas de gestión del riesgo a través de su difusión al personal del área de finanzas, y el establecimiento de sanciones en caso de violación de estas políticas</v>
      </c>
      <c r="B278" s="929"/>
      <c r="C278" s="929"/>
      <c r="D278" s="929"/>
      <c r="E278" s="597" t="str">
        <f t="shared" si="13"/>
        <v>2.3.3.1</v>
      </c>
      <c r="F278" s="200" t="str">
        <f>IF('20 Pequeña'!V233=TRUE,"",'20 Pequeña'!I233)</f>
        <v>2.3.3.1.F</v>
      </c>
      <c r="I278" s="198"/>
      <c r="L278"/>
      <c r="M278" s="6"/>
      <c r="N278" s="6"/>
      <c r="O278" s="6"/>
      <c r="P278" s="6"/>
      <c r="Q278" s="6"/>
      <c r="R278" s="6"/>
      <c r="S278" s="6"/>
      <c r="T278" s="6"/>
      <c r="U278" s="6"/>
    </row>
    <row r="279" spans="1:21" s="1" customFormat="1" ht="57" customHeight="1" x14ac:dyDescent="0.25">
      <c r="A279" s="721" t="str">
        <f>IF('20 Pequeña'!V234=TRUE,"",'20 Pequeña'!J234)</f>
        <v xml:space="preserve">Revisa las actividades desarrolladas en su proceso de administración de riesgos financieros, analiza la información generada y mediante indicadores de resultados, evalúa el nivel de cumplimiento de su proceso  </v>
      </c>
      <c r="B279" s="721"/>
      <c r="C279" s="721"/>
      <c r="D279" s="721"/>
      <c r="E279" s="597" t="str">
        <f t="shared" si="13"/>
        <v>2.3.3.2</v>
      </c>
      <c r="F279" s="200" t="str">
        <f>IF('20 Pequeña'!V234=TRUE,"",'20 Pequeña'!I234)</f>
        <v>2.3.3.2</v>
      </c>
      <c r="I279" s="198"/>
      <c r="L279"/>
      <c r="M279" s="6"/>
      <c r="N279" s="6"/>
      <c r="O279" s="6"/>
      <c r="P279" s="6"/>
      <c r="Q279" s="6"/>
      <c r="R279" s="6"/>
      <c r="S279" s="6"/>
      <c r="T279" s="6"/>
      <c r="U279" s="6"/>
    </row>
    <row r="280" spans="1:21" s="1" customFormat="1" x14ac:dyDescent="0.25">
      <c r="A280" s="725" t="str">
        <f>IF('20 Pequeña'!V241=TRUE,"",'20 Pequeña'!J241)</f>
        <v>3.1 Generación de Valor Económico</v>
      </c>
      <c r="B280" s="725"/>
      <c r="C280" s="725"/>
      <c r="D280" s="725"/>
      <c r="E280" s="597" t="str">
        <f t="shared" si="13"/>
        <v/>
      </c>
      <c r="F280" s="200"/>
      <c r="I280" s="198"/>
      <c r="L280"/>
      <c r="M280" s="6"/>
      <c r="N280" s="6"/>
      <c r="O280" s="6"/>
      <c r="P280" s="6"/>
      <c r="Q280" s="6"/>
      <c r="R280" s="6"/>
      <c r="S280" s="6"/>
      <c r="T280" s="6"/>
      <c r="U280" s="6"/>
    </row>
    <row r="281" spans="1:21" s="1" customFormat="1" ht="45" customHeight="1" x14ac:dyDescent="0.25">
      <c r="A281" s="721" t="str">
        <f>IF('20 Pequeña'!V246=TRUE,"",'20 Pequeña'!J246)</f>
        <v>El proceso de Generación de Valor Económico se administra de forma práctica, por medio de una gestión diaria que puede incluir una evidencia de generación de utilidades.</v>
      </c>
      <c r="B281" s="721"/>
      <c r="C281" s="721"/>
      <c r="D281" s="721"/>
      <c r="E281" s="597" t="str">
        <f t="shared" si="13"/>
        <v>3.1.1</v>
      </c>
      <c r="F281" s="200" t="str">
        <f>IF('20 Pequeña'!V246=TRUE,"",'20 Pequeña'!I246)</f>
        <v>3.1.1</v>
      </c>
      <c r="I281" s="198"/>
      <c r="L281"/>
      <c r="M281" s="6"/>
      <c r="N281" s="6"/>
      <c r="O281" s="6"/>
      <c r="P281" s="6"/>
      <c r="Q281" s="6"/>
      <c r="R281" s="6"/>
      <c r="S281" s="6"/>
      <c r="T281" s="6"/>
      <c r="U281" s="6"/>
    </row>
    <row r="282" spans="1:21" s="1" customFormat="1" ht="45" customHeight="1" x14ac:dyDescent="0.25">
      <c r="A282" s="721" t="str">
        <f>IF('20 Pequeña'!V247=TRUE,"",'20 Pequeña'!J247)</f>
        <v>A través de un proceso formal de Generación de Valor Económico, la empresa:</v>
      </c>
      <c r="B282" s="721"/>
      <c r="C282" s="721"/>
      <c r="D282" s="721"/>
      <c r="E282" s="597" t="str">
        <f t="shared" ref="E282" si="18">MID(F282,1,7)</f>
        <v>3.1.2.1</v>
      </c>
      <c r="F282" s="200" t="str">
        <f>IF('20 Pequeña'!V247=TRUE,"",'20 Pequeña'!I247)</f>
        <v>3.1.2.1</v>
      </c>
      <c r="I282" s="198"/>
      <c r="L282"/>
      <c r="M282" s="6"/>
      <c r="N282" s="6"/>
      <c r="O282" s="6"/>
      <c r="P282" s="6"/>
      <c r="Q282" s="6"/>
      <c r="R282" s="6"/>
      <c r="S282" s="6"/>
      <c r="T282" s="6"/>
      <c r="U282" s="6"/>
    </row>
    <row r="283" spans="1:21" s="1" customFormat="1" ht="45" customHeight="1" x14ac:dyDescent="0.25">
      <c r="A283" s="929" t="str">
        <f>IF('20 Pequeña'!V248=TRUE,"",'20 Pequeña'!J248)</f>
        <v>Administra sus proyectos, servicios y/o productos tomando en cuenta los conceptos de costo-rentabilidad</v>
      </c>
      <c r="B283" s="929"/>
      <c r="C283" s="929"/>
      <c r="D283" s="929"/>
      <c r="E283" s="597" t="str">
        <f t="shared" si="13"/>
        <v>3.1.2.1</v>
      </c>
      <c r="F283" s="200" t="str">
        <f>IF('20 Pequeña'!V248=TRUE,"",'20 Pequeña'!I248)</f>
        <v>3.1.2.1.A</v>
      </c>
      <c r="I283" s="198"/>
      <c r="L283"/>
      <c r="M283" s="6"/>
      <c r="N283" s="6"/>
      <c r="O283" s="6"/>
      <c r="P283" s="6"/>
      <c r="Q283" s="6"/>
      <c r="R283" s="6"/>
      <c r="S283" s="6"/>
      <c r="T283" s="6"/>
      <c r="U283" s="6"/>
    </row>
    <row r="284" spans="1:21" s="1" customFormat="1" ht="45" customHeight="1" x14ac:dyDescent="0.25">
      <c r="A284" s="721" t="str">
        <f>IF('20 Pequeña'!V249=TRUE,"",'20 Pequeña'!J249)</f>
        <v xml:space="preserve">Todos estos aspectos se encuentran formalmente documentados a través de </v>
      </c>
      <c r="B284" s="721"/>
      <c r="C284" s="721"/>
      <c r="D284" s="721"/>
      <c r="E284" s="597" t="str">
        <f t="shared" ref="E284" si="19">MID(F284,1,7)</f>
        <v>3.1.2.2</v>
      </c>
      <c r="F284" s="200" t="str">
        <f>IF('20 Pequeña'!V249=TRUE,"",'20 Pequeña'!I249)</f>
        <v>3.1.2.2</v>
      </c>
      <c r="I284" s="198"/>
      <c r="L284"/>
      <c r="M284" s="6"/>
      <c r="N284" s="6"/>
      <c r="O284" s="6"/>
      <c r="P284" s="6"/>
      <c r="Q284" s="6"/>
      <c r="R284" s="6"/>
      <c r="S284" s="6"/>
      <c r="T284" s="6"/>
      <c r="U284" s="6"/>
    </row>
    <row r="285" spans="1:21" s="1" customFormat="1" ht="45" customHeight="1" x14ac:dyDescent="0.25">
      <c r="A285" s="929" t="str">
        <f>IF('20 Pequeña'!V250=TRUE,"",'20 Pequeña'!J250)</f>
        <v>Un Plan de Administración del Efectivo</v>
      </c>
      <c r="B285" s="929"/>
      <c r="C285" s="929"/>
      <c r="D285" s="929"/>
      <c r="E285" s="597" t="str">
        <f t="shared" si="13"/>
        <v>3.1.2.2</v>
      </c>
      <c r="F285" s="200" t="str">
        <f>IF('20 Pequeña'!V250=TRUE,"",'20 Pequeña'!I250)</f>
        <v>3.1.2.2.A</v>
      </c>
      <c r="I285" s="198"/>
      <c r="L285"/>
      <c r="M285" s="6"/>
      <c r="N285" s="6"/>
      <c r="O285" s="6"/>
      <c r="P285" s="6"/>
      <c r="Q285" s="6"/>
      <c r="R285" s="6"/>
      <c r="S285" s="6"/>
      <c r="T285" s="6"/>
      <c r="U285" s="6"/>
    </row>
    <row r="286" spans="1:21" s="1" customFormat="1" ht="45" customHeight="1" x14ac:dyDescent="0.25">
      <c r="A286" s="721" t="str">
        <f>IF('20 Pequeña'!V251=TRUE,"",'20 Pequeña'!J251)</f>
        <v>Desarrolla modelos y metodologías que ayudan a la empresa a optimizar su proceso de Generación de Valor Económico, entre ellos:</v>
      </c>
      <c r="B286" s="721"/>
      <c r="C286" s="721"/>
      <c r="D286" s="721"/>
      <c r="E286" s="597" t="str">
        <f t="shared" ref="E286" si="20">MID(F286,1,7)</f>
        <v>3.1.3.1</v>
      </c>
      <c r="F286" s="200" t="str">
        <f>IF('20 Pequeña'!V251=TRUE,"",'20 Pequeña'!I251)</f>
        <v>3.1.3.1</v>
      </c>
      <c r="I286" s="198"/>
      <c r="L286"/>
      <c r="M286" s="6"/>
      <c r="N286" s="6"/>
      <c r="O286" s="6"/>
      <c r="P286" s="6"/>
      <c r="Q286" s="6"/>
      <c r="R286" s="6"/>
      <c r="S286" s="6"/>
      <c r="T286" s="6"/>
      <c r="U286" s="6"/>
    </row>
    <row r="287" spans="1:21" s="1" customFormat="1" ht="58.5" customHeight="1" x14ac:dyDescent="0.25">
      <c r="A287" s="929" t="str">
        <f>IF('20 Pequeña'!V252=TRUE,"",'20 Pequeña'!J252)</f>
        <v>Análisis de la cobertura de deuda de tal manera que la empresa pueda garantizar el pago de sus obligaciones a corto plazo y de la estructura de endeudamiento para asegurar que se cuenta con suficiente capital contable para financiar los activos</v>
      </c>
      <c r="B287" s="929"/>
      <c r="C287" s="929"/>
      <c r="D287" s="929"/>
      <c r="E287" s="597" t="str">
        <f t="shared" si="13"/>
        <v>3.1.3.1</v>
      </c>
      <c r="F287" s="200" t="str">
        <f>IF('20 Pequeña'!V252=TRUE,"",'20 Pequeña'!I252)</f>
        <v>3.1.3.1.B</v>
      </c>
      <c r="I287" s="198"/>
      <c r="L287"/>
      <c r="M287" s="6"/>
      <c r="N287" s="6"/>
      <c r="O287" s="6"/>
      <c r="P287" s="6"/>
      <c r="Q287" s="6"/>
      <c r="R287" s="6"/>
      <c r="S287" s="6"/>
      <c r="T287" s="6"/>
      <c r="U287" s="6"/>
    </row>
    <row r="288" spans="1:21" s="1" customFormat="1" ht="45" customHeight="1" x14ac:dyDescent="0.25">
      <c r="A288" s="929" t="str">
        <f>IF('20 Pequeña'!V253=TRUE,"",'20 Pequeña'!J253)</f>
        <v xml:space="preserve">Comparación de la tasa de crecimiento de la empresa con la del sector </v>
      </c>
      <c r="B288" s="929"/>
      <c r="C288" s="929"/>
      <c r="D288" s="929"/>
      <c r="E288" s="597" t="str">
        <f t="shared" si="13"/>
        <v>3.1.3.1</v>
      </c>
      <c r="F288" s="200" t="str">
        <f>IF('20 Pequeña'!V253=TRUE,"",'20 Pequeña'!I253)</f>
        <v>3.1.3.1.E</v>
      </c>
      <c r="I288" s="198"/>
      <c r="L288"/>
      <c r="M288" s="6"/>
      <c r="N288" s="6"/>
      <c r="O288" s="6"/>
      <c r="P288" s="6"/>
      <c r="Q288" s="6"/>
      <c r="R288" s="6"/>
      <c r="S288" s="6"/>
      <c r="T288" s="6"/>
      <c r="U288" s="6"/>
    </row>
    <row r="289" spans="1:21" s="1" customFormat="1" ht="45" customHeight="1" x14ac:dyDescent="0.25">
      <c r="A289" s="721" t="str">
        <f>IF('20 Pequeña'!V254=TRUE,"",'20 Pequeña'!J254)</f>
        <v>Su proceso de Generación de Valor Económico se encuentra automatizado a través de herramientas que le permitan:</v>
      </c>
      <c r="B289" s="721"/>
      <c r="C289" s="721"/>
      <c r="D289" s="721"/>
      <c r="E289" s="597" t="str">
        <f t="shared" ref="E289" si="21">MID(F289,1,7)</f>
        <v>3.1.4.1</v>
      </c>
      <c r="F289" s="200" t="str">
        <f>IF('20 Pequeña'!V254=TRUE,"",'20 Pequeña'!I254)</f>
        <v>3.1.4.1</v>
      </c>
      <c r="I289" s="198"/>
      <c r="L289"/>
      <c r="M289" s="6"/>
      <c r="N289" s="6"/>
      <c r="O289" s="6"/>
      <c r="P289" s="6"/>
      <c r="Q289" s="6"/>
      <c r="R289" s="6"/>
      <c r="S289" s="6"/>
      <c r="T289" s="6"/>
      <c r="U289" s="6"/>
    </row>
    <row r="290" spans="1:21" s="1" customFormat="1" ht="57.75" customHeight="1" x14ac:dyDescent="0.25">
      <c r="A290" s="929" t="str">
        <f>IF('20 Pequeña'!V255=TRUE,"",'20 Pequeña'!J255)</f>
        <v xml:space="preserve">Contar con un sistema de gestión del portafolio de inversión con personal encargado de verificar que los recursos se asignan de forma eficaz, y medir los resultados de los planes de acción y presupuestos implementados </v>
      </c>
      <c r="B290" s="929"/>
      <c r="C290" s="929"/>
      <c r="D290" s="929"/>
      <c r="E290" s="597" t="str">
        <f t="shared" si="13"/>
        <v>3.1.4.1</v>
      </c>
      <c r="F290" s="200" t="str">
        <f>IF('20 Pequeña'!V255=TRUE,"",'20 Pequeña'!I255)</f>
        <v>3.1.4.1.A</v>
      </c>
      <c r="I290" s="198"/>
      <c r="L290"/>
      <c r="M290" s="6"/>
      <c r="N290" s="6"/>
      <c r="O290" s="6"/>
      <c r="P290" s="6"/>
      <c r="Q290" s="6"/>
      <c r="R290" s="6"/>
      <c r="S290" s="6"/>
      <c r="T290" s="6"/>
      <c r="U290" s="6"/>
    </row>
    <row r="291" spans="1:21" s="1" customFormat="1" ht="45" customHeight="1" x14ac:dyDescent="0.25">
      <c r="A291" s="929" t="str">
        <f>IF('20 Pequeña'!V256=TRUE,"",'20 Pequeña'!J256)</f>
        <v>Elaborar la propuesta de valor mediante la definición de curvas de valor (Strategy Canvas) y la elaboración de una matriz ERIC (Eliminar, Reducir, Incrementar, Crear)</v>
      </c>
      <c r="B291" s="929"/>
      <c r="C291" s="929"/>
      <c r="D291" s="929"/>
      <c r="E291" s="597" t="str">
        <f t="shared" si="13"/>
        <v>3.1.4.1</v>
      </c>
      <c r="F291" s="200" t="str">
        <f>IF('20 Pequeña'!V256=TRUE,"",'20 Pequeña'!I256)</f>
        <v>3.1.4.1.B</v>
      </c>
      <c r="I291" s="198"/>
      <c r="L291"/>
      <c r="M291" s="6"/>
      <c r="N291" s="6"/>
      <c r="O291" s="6"/>
      <c r="P291" s="6"/>
      <c r="Q291" s="6"/>
      <c r="R291" s="6"/>
      <c r="S291" s="6"/>
      <c r="T291" s="6"/>
      <c r="U291" s="6"/>
    </row>
    <row r="292" spans="1:21" s="1" customFormat="1" ht="45" customHeight="1" x14ac:dyDescent="0.25">
      <c r="A292" s="929" t="str">
        <f>IF('20 Pequeña'!V257=TRUE,"",'20 Pequeña'!J257)</f>
        <v>Establecer presupuestos para determinar el nivel de rentabilidad proyectado de las inversiones y facilitar la toma de decisiones</v>
      </c>
      <c r="B292" s="929"/>
      <c r="C292" s="929"/>
      <c r="D292" s="929"/>
      <c r="E292" s="597" t="str">
        <f t="shared" si="13"/>
        <v>3.1.4.1</v>
      </c>
      <c r="F292" s="200" t="str">
        <f>IF('20 Pequeña'!V257=TRUE,"",'20 Pequeña'!I257)</f>
        <v>3.1.4.1.C</v>
      </c>
      <c r="I292" s="198"/>
      <c r="L292"/>
      <c r="M292" s="6"/>
      <c r="N292" s="6"/>
      <c r="O292" s="6"/>
      <c r="P292" s="6"/>
      <c r="Q292" s="6"/>
      <c r="R292" s="6"/>
      <c r="S292" s="6"/>
      <c r="T292" s="6"/>
      <c r="U292" s="6"/>
    </row>
    <row r="293" spans="1:21" s="1" customFormat="1" ht="53.25" customHeight="1" x14ac:dyDescent="0.25">
      <c r="A293" s="929" t="str">
        <f>IF('20 Pequeña'!V258=TRUE,"",'20 Pequeña'!J258)</f>
        <v>Maximizar el valor para la empresa y los accionistas de forma continua, y alinear los objetivos operativos y estratégicos mediante informes que abarquen niveles de cumplimiento de objetivos</v>
      </c>
      <c r="B293" s="929"/>
      <c r="C293" s="929"/>
      <c r="D293" s="929"/>
      <c r="E293" s="597" t="str">
        <f t="shared" si="13"/>
        <v>3.1.4.1</v>
      </c>
      <c r="F293" s="200" t="str">
        <f>IF('20 Pequeña'!V258=TRUE,"",'20 Pequeña'!I258)</f>
        <v>3.1.4.1.D</v>
      </c>
      <c r="I293" s="198"/>
      <c r="L293"/>
      <c r="M293" s="6"/>
      <c r="N293" s="6"/>
      <c r="O293" s="6"/>
      <c r="P293" s="6"/>
      <c r="Q293" s="6"/>
      <c r="R293" s="6"/>
      <c r="S293" s="6"/>
      <c r="T293" s="6"/>
      <c r="U293" s="6"/>
    </row>
    <row r="294" spans="1:21" s="1" customFormat="1" ht="54" customHeight="1" x14ac:dyDescent="0.25">
      <c r="A294" s="929" t="str">
        <f>IF('20 Pequeña'!V259=TRUE,"",'20 Pequeña'!J259)</f>
        <v>Generar información útil para los inversionistas y accionistas al producir informes que integren indicadores de rentabilidad, de desarrollo sostenido y de crecimiento de la empresa</v>
      </c>
      <c r="B294" s="929"/>
      <c r="C294" s="929"/>
      <c r="D294" s="929"/>
      <c r="E294" s="597" t="str">
        <f t="shared" si="13"/>
        <v>3.1.4.1</v>
      </c>
      <c r="F294" s="200" t="str">
        <f>IF('20 Pequeña'!V259=TRUE,"",'20 Pequeña'!I259)</f>
        <v>3.1.4.1.E</v>
      </c>
      <c r="I294" s="198"/>
      <c r="L294"/>
      <c r="M294" s="6"/>
      <c r="N294" s="6"/>
      <c r="O294" s="6"/>
      <c r="P294" s="6"/>
      <c r="Q294" s="6"/>
      <c r="R294" s="6"/>
      <c r="S294" s="6"/>
      <c r="T294" s="6"/>
      <c r="U294" s="6"/>
    </row>
    <row r="295" spans="1:21" s="1" customFormat="1" ht="54" customHeight="1" x14ac:dyDescent="0.25">
      <c r="A295" s="929" t="str">
        <f>IF('20 Pequeña'!V260=TRUE,"",'20 Pequeña'!J260)</f>
        <v>Enfocarse al mejoramiento continuo de los factores clave de éxito, entre los cuales se encuentran los procesos de negocio, el personal técnico, la gestión de activos y las capacidades organizacionales</v>
      </c>
      <c r="B295" s="929"/>
      <c r="C295" s="929"/>
      <c r="D295" s="929"/>
      <c r="E295" s="597" t="str">
        <f t="shared" si="13"/>
        <v>3.1.4.1</v>
      </c>
      <c r="F295" s="200" t="str">
        <f>IF('20 Pequeña'!V260=TRUE,"",'20 Pequeña'!I260)</f>
        <v>3.1.4.1.F</v>
      </c>
      <c r="I295" s="198"/>
      <c r="L295"/>
      <c r="M295" s="6"/>
      <c r="N295" s="6"/>
      <c r="O295" s="6"/>
      <c r="P295" s="6"/>
      <c r="Q295" s="6"/>
      <c r="R295" s="6"/>
      <c r="S295" s="6"/>
      <c r="T295" s="6"/>
      <c r="U295" s="6"/>
    </row>
    <row r="296" spans="1:21" s="1" customFormat="1" ht="67.5" customHeight="1" x14ac:dyDescent="0.25">
      <c r="A296" s="929" t="str">
        <f>IF('20 Pequeña'!V261=TRUE,"",'20 Pequeña'!J261)</f>
        <v>Obtener el soporte y fundamento del Órgano de Dirección para la toma de decisiones y la alineación con los objetivos estratégicos de la organización, a través de una correcta aplicación, pertinente elección e implementación de las tecnologías de la información</v>
      </c>
      <c r="B296" s="929"/>
      <c r="C296" s="929"/>
      <c r="D296" s="929"/>
      <c r="E296" s="597" t="str">
        <f t="shared" si="13"/>
        <v>3.1.4.1</v>
      </c>
      <c r="F296" s="200" t="str">
        <f>IF('20 Pequeña'!V261=TRUE,"",'20 Pequeña'!I261)</f>
        <v>3.1.4.1.G</v>
      </c>
      <c r="I296" s="198"/>
      <c r="L296"/>
      <c r="M296" s="6"/>
      <c r="N296" s="6"/>
      <c r="O296" s="6"/>
      <c r="P296" s="6"/>
      <c r="Q296" s="6"/>
      <c r="R296" s="6"/>
      <c r="S296" s="6"/>
      <c r="T296" s="6"/>
      <c r="U296" s="6"/>
    </row>
    <row r="297" spans="1:21" s="1" customFormat="1" ht="67.5" customHeight="1" x14ac:dyDescent="0.25">
      <c r="A297" s="721" t="str">
        <f>IF('20 Pequeña'!V262=TRUE,"",'20 Pequeña'!J262)</f>
        <v>Conoce la efectividad del proceso  ya que cuenta con indicadores de desempeño  que en conjunto muestran lo siguiente:</v>
      </c>
      <c r="B297" s="721"/>
      <c r="C297" s="721"/>
      <c r="D297" s="721"/>
      <c r="E297" s="597" t="str">
        <f t="shared" ref="E297" si="22">MID(F297,1,7)</f>
        <v>3.1.4.2</v>
      </c>
      <c r="F297" s="200" t="str">
        <f>IF('20 Pequeña'!V262=TRUE,"",'20 Pequeña'!I262)</f>
        <v>3.1.4.2</v>
      </c>
      <c r="I297" s="198"/>
      <c r="L297"/>
      <c r="M297" s="6"/>
      <c r="N297" s="6"/>
      <c r="O297" s="6"/>
      <c r="P297" s="6"/>
      <c r="Q297" s="6"/>
      <c r="R297" s="6"/>
      <c r="S297" s="6"/>
      <c r="T297" s="6"/>
      <c r="U297" s="6"/>
    </row>
    <row r="298" spans="1:21" s="1" customFormat="1" ht="45" customHeight="1" x14ac:dyDescent="0.25">
      <c r="A298" s="929" t="str">
        <f>IF('20 Pequeña'!V263=TRUE,"",'20 Pequeña'!J263)</f>
        <v>Mejor alineación de la propuesta de valor con los objetivos estratégicos y maximización del valor para los accionistas</v>
      </c>
      <c r="B298" s="929"/>
      <c r="C298" s="929"/>
      <c r="D298" s="929"/>
      <c r="E298" s="597" t="str">
        <f t="shared" si="13"/>
        <v>3.1.4.2</v>
      </c>
      <c r="F298" s="200" t="str">
        <f>IF('20 Pequeña'!V263=TRUE,"",'20 Pequeña'!I263)</f>
        <v>3.1.4.2.A</v>
      </c>
      <c r="I298" s="198"/>
      <c r="L298"/>
      <c r="M298" s="6"/>
      <c r="N298" s="6"/>
      <c r="O298" s="6"/>
      <c r="P298" s="6"/>
      <c r="Q298" s="6"/>
      <c r="R298" s="6"/>
      <c r="S298" s="6"/>
      <c r="T298" s="6"/>
      <c r="U298" s="6"/>
    </row>
    <row r="299" spans="1:21" s="1" customFormat="1" ht="45" customHeight="1" x14ac:dyDescent="0.25">
      <c r="A299" s="929" t="str">
        <f>IF('20 Pequeña'!V264=TRUE,"",'20 Pequeña'!J264)</f>
        <v>Mejor integración de los activos intangibles como factores clave de crecimiento de la empresa de TI</v>
      </c>
      <c r="B299" s="929"/>
      <c r="C299" s="929"/>
      <c r="D299" s="929"/>
      <c r="E299" s="597" t="str">
        <f t="shared" si="13"/>
        <v>3.1.4.2</v>
      </c>
      <c r="F299" s="200" t="str">
        <f>IF('20 Pequeña'!V264=TRUE,"",'20 Pequeña'!I264)</f>
        <v>3.1.4.2.B</v>
      </c>
      <c r="I299" s="198"/>
      <c r="L299"/>
      <c r="M299" s="6"/>
      <c r="N299" s="6"/>
      <c r="O299" s="6"/>
      <c r="P299" s="6"/>
      <c r="Q299" s="6"/>
      <c r="R299" s="6"/>
      <c r="S299" s="6"/>
      <c r="T299" s="6"/>
      <c r="U299" s="6"/>
    </row>
    <row r="300" spans="1:21" ht="45" customHeight="1" x14ac:dyDescent="0.25">
      <c r="A300" s="721" t="str">
        <f>IF('20 Pequeña'!V265=TRUE,"",'20 Pequeña'!J265)</f>
        <v xml:space="preserve">Cuenta con un sistema de monitoreo o supervisión del desarrollo del proceso de generación de valor económico y establece acciones de mejora continua  </v>
      </c>
      <c r="B300" s="721"/>
      <c r="C300" s="721"/>
      <c r="D300" s="721"/>
      <c r="E300" s="597" t="str">
        <f t="shared" si="13"/>
        <v>3.1.4.3</v>
      </c>
      <c r="F300" s="200" t="str">
        <f>IF('20 Pequeña'!V265=TRUE,"",'20 Pequeña'!I265)</f>
        <v>3.1.4.3</v>
      </c>
    </row>
    <row r="301" spans="1:21" x14ac:dyDescent="0.25">
      <c r="A301" s="725" t="str">
        <f>IF('20 Pequeña'!V267=TRUE,"",'20 Pequeña'!J267)</f>
        <v>3.2 Maximización de la Rentabilidad del Proyecto de Inversión</v>
      </c>
      <c r="B301" s="725"/>
      <c r="C301" s="725"/>
      <c r="D301" s="725"/>
      <c r="E301" s="597" t="str">
        <f t="shared" si="13"/>
        <v/>
      </c>
      <c r="F301" s="200"/>
    </row>
    <row r="302" spans="1:21" ht="45" customHeight="1" x14ac:dyDescent="0.25">
      <c r="A302" s="721" t="str">
        <f>IF('20 Pequeña'!V272=TRUE,"",'20 Pequeña'!J272)</f>
        <v xml:space="preserve">Se busca maximizar la rentabilidad de los proyectos de inversión de forma práctica en función de la evaluación y de las proyecciones del empresario de TI. </v>
      </c>
      <c r="B302" s="721"/>
      <c r="C302" s="721"/>
      <c r="D302" s="721"/>
      <c r="E302" s="597" t="str">
        <f t="shared" ref="E302:E347" si="23">MID(F302,1,7)</f>
        <v>3.2.1.1</v>
      </c>
      <c r="F302" s="200" t="str">
        <f>IF('20 Pequeña'!V272=TRUE,"",'20 Pequeña'!I272)</f>
        <v>3.2.1.1</v>
      </c>
    </row>
    <row r="303" spans="1:21" ht="55.5" customHeight="1" x14ac:dyDescent="0.25">
      <c r="A303" s="721" t="str">
        <f>IF('20 Pequeña'!V273=TRUE,"",'20 Pequeña'!J273)</f>
        <v>Se consiguen las fuentes de financiamiento en función del capital disponible del empresario y de los financiamientos que logra conseguir en su entorno (préstamos, donaciones o aportaciones provenientes de familiares o amigos).</v>
      </c>
      <c r="B303" s="721"/>
      <c r="C303" s="721"/>
      <c r="D303" s="721"/>
      <c r="E303" s="597" t="str">
        <f t="shared" si="23"/>
        <v>3.2.1.2</v>
      </c>
      <c r="F303" s="200" t="str">
        <f>IF('20 Pequeña'!V273=TRUE,"",'20 Pequeña'!I273)</f>
        <v>3.2.1.2</v>
      </c>
    </row>
    <row r="304" spans="1:21" ht="55.5" customHeight="1" x14ac:dyDescent="0.25">
      <c r="A304" s="721" t="str">
        <f>IF('20 Pequeña'!V274=TRUE,"",'20 Pequeña'!J274)</f>
        <v xml:space="preserve">El proceso de Maximización de la Rentabilidad del Proyecto de Inversión está estructurado, y al realizar una inversión la empresa considera lo siguiente: </v>
      </c>
      <c r="B304" s="721"/>
      <c r="C304" s="721"/>
      <c r="D304" s="721"/>
      <c r="E304" s="597" t="str">
        <f t="shared" ref="E304" si="24">MID(F304,1,7)</f>
        <v>3.2.2.1</v>
      </c>
      <c r="F304" s="200" t="str">
        <f>IF('20 Pequeña'!V274=TRUE,"",'20 Pequeña'!I274)</f>
        <v>3.2.2.1</v>
      </c>
    </row>
    <row r="305" spans="1:6" ht="45" customHeight="1" x14ac:dyDescent="0.25">
      <c r="A305" s="929" t="str">
        <f>IF('20 Pequeña'!V275=TRUE,"",'20 Pequeña'!J275)</f>
        <v xml:space="preserve">Análisis de las características del proyecto en base a la información disponible y definición de criterios de aceptación o rechazo del proyecto </v>
      </c>
      <c r="B305" s="929"/>
      <c r="C305" s="929"/>
      <c r="D305" s="929"/>
      <c r="E305" s="597" t="str">
        <f t="shared" si="23"/>
        <v>3.2.2.1</v>
      </c>
      <c r="F305" s="200" t="str">
        <f>IF('20 Pequeña'!V275=TRUE,"",'20 Pequeña'!I275)</f>
        <v>3.2.2.1.A</v>
      </c>
    </row>
    <row r="306" spans="1:6" ht="51" customHeight="1" x14ac:dyDescent="0.25">
      <c r="A306" s="929" t="str">
        <f>IF('20 Pequeña'!V276=TRUE,"",'20 Pequeña'!J276)</f>
        <v>Análisis de la viabilidad financiera de los proyectos y acceso a fuentes de financiamiento por medio de Capital riesgo o Capital de proximidad, y préstamos bancarios a corto/mediano plazo</v>
      </c>
      <c r="B306" s="929"/>
      <c r="C306" s="929"/>
      <c r="D306" s="929"/>
      <c r="E306" s="597" t="str">
        <f t="shared" si="23"/>
        <v>3.2.2.1</v>
      </c>
      <c r="F306" s="200" t="str">
        <f>IF('20 Pequeña'!V276=TRUE,"",'20 Pequeña'!I276)</f>
        <v>3.2.2.1.B</v>
      </c>
    </row>
    <row r="307" spans="1:6" ht="45" customHeight="1" x14ac:dyDescent="0.25">
      <c r="A307" s="721" t="str">
        <f>IF('20 Pequeña'!V277=TRUE,"",'20 Pequeña'!J277)</f>
        <v>Todos éstos aspectos se encuentran formalmente documentados a través de un análisis de pre-inversión para cada proyecto</v>
      </c>
      <c r="B307" s="721"/>
      <c r="C307" s="721"/>
      <c r="D307" s="721"/>
      <c r="E307" s="597" t="str">
        <f t="shared" si="23"/>
        <v>3.2.2.2</v>
      </c>
      <c r="F307" s="200" t="str">
        <f>IF('20 Pequeña'!V277=TRUE,"",'20 Pequeña'!I277)</f>
        <v>3.2.2.2</v>
      </c>
    </row>
    <row r="308" spans="1:6" ht="61.5" customHeight="1" x14ac:dyDescent="0.25">
      <c r="A308" s="721" t="str">
        <f>IF('20 Pequeña'!V278=TRUE,"",'20 Pequeña'!J278)</f>
        <v>El proceso de Maximización de la Rentabilidad del Proyecto de Inversión está formalizado y se enfoca en la obtención del máximo valor para la empresa y para los accionistas, a través de procedimientos para la evaluación de proyectos de inversión que incluyen las siguientes etapas:</v>
      </c>
      <c r="B308" s="721"/>
      <c r="C308" s="721"/>
      <c r="D308" s="721"/>
      <c r="E308" s="597" t="str">
        <f t="shared" ref="E308" si="25">MID(F308,1,7)</f>
        <v>3.2.3.1</v>
      </c>
      <c r="F308" s="200" t="str">
        <f>IF('20 Pequeña'!V278=TRUE,"",'20 Pequeña'!I278)</f>
        <v>3.2.3.1</v>
      </c>
    </row>
    <row r="309" spans="1:6" ht="45" customHeight="1" x14ac:dyDescent="0.25">
      <c r="A309" s="812" t="str">
        <f>IF('20 Pequeña'!V279=TRUE,"",'20 Pequeña'!J279)</f>
        <v>Evaluación y selección de los proyectos de inversión, considerando las siguientes actividades:</v>
      </c>
      <c r="B309" s="812"/>
      <c r="C309" s="812"/>
      <c r="D309" s="812"/>
      <c r="E309" s="597"/>
      <c r="F309" s="200">
        <f>IF('20 Pequeña'!V279=TRUE,"",'20 Pequeña'!I279)</f>
        <v>0</v>
      </c>
    </row>
    <row r="310" spans="1:6" ht="45" customHeight="1" x14ac:dyDescent="0.25">
      <c r="A310" s="929" t="str">
        <f>IF('20 Pequeña'!V280=TRUE,"",'20 Pequeña'!J280)</f>
        <v>Elaboración del flujo de caja (flujo de fondos del proyecto sin y con financiamiento)</v>
      </c>
      <c r="B310" s="929"/>
      <c r="C310" s="929"/>
      <c r="D310" s="929"/>
      <c r="E310" s="597" t="str">
        <f t="shared" si="23"/>
        <v>3.2.3.1</v>
      </c>
      <c r="F310" s="200" t="str">
        <f>IF('20 Pequeña'!V280=TRUE,"",'20 Pequeña'!I280)</f>
        <v>3.2.3.1.A</v>
      </c>
    </row>
    <row r="311" spans="1:6" ht="72" customHeight="1" x14ac:dyDescent="0.25">
      <c r="A311" s="929" t="str">
        <f>IF('20 Pequeña'!V281=TRUE,"",'20 Pequeña'!J281)</f>
        <v>Análisis de financiamientos disponibles, de razones financieras (apalancamiento financiero, capacidad de endeudamiento, etc.) y medición del riesgo (cálculo de la probabilidad de incumplimiento, la estimación del nivel de exposición al riesgo y de severidad de la pérdida potencial para la empresa)</v>
      </c>
      <c r="B311" s="929"/>
      <c r="C311" s="929"/>
      <c r="D311" s="929"/>
      <c r="E311" s="597" t="str">
        <f t="shared" si="23"/>
        <v>3.2.3.1</v>
      </c>
      <c r="F311" s="200" t="str">
        <f>IF('20 Pequeña'!V281=TRUE,"",'20 Pequeña'!I281)</f>
        <v>3.2.3.1.B</v>
      </c>
    </row>
    <row r="312" spans="1:6" ht="45" customHeight="1" x14ac:dyDescent="0.25">
      <c r="A312" s="929" t="str">
        <f>IF('20 Pequeña'!V282=TRUE,"",'20 Pequeña'!J282)</f>
        <v xml:space="preserve">Evaluación de la viabilidad del proyecto (coherencia, operabilidad del proyecto y cumplimiento con los objetivos)
</v>
      </c>
      <c r="B312" s="929"/>
      <c r="C312" s="929"/>
      <c r="D312" s="929"/>
      <c r="E312" s="597" t="str">
        <f t="shared" si="23"/>
        <v>3.2.3.1</v>
      </c>
      <c r="F312" s="200" t="str">
        <f>IF('20 Pequeña'!V282=TRUE,"",'20 Pequeña'!I282)</f>
        <v>3.2.3.1.C</v>
      </c>
    </row>
    <row r="313" spans="1:6" ht="58.5" customHeight="1" x14ac:dyDescent="0.25">
      <c r="A313" s="929" t="str">
        <f>IF('20 Pequeña'!V283=TRUE,"",'20 Pequeña'!J283)</f>
        <v xml:space="preserve">Preparación de los requerimientos de instituciones financieras e inversionistas, como las garantías o los covenants financieros, que obligan a la empresa a cumplir niveles de rendimiento o de equilibrio financiero determinados </v>
      </c>
      <c r="B313" s="929"/>
      <c r="C313" s="929"/>
      <c r="D313" s="929"/>
      <c r="E313" s="597" t="str">
        <f t="shared" si="23"/>
        <v>3.2.3.1</v>
      </c>
      <c r="F313" s="200" t="str">
        <f>IF('20 Pequeña'!V283=TRUE,"",'20 Pequeña'!I283)</f>
        <v>3.2.3.1.D</v>
      </c>
    </row>
    <row r="314" spans="1:6" ht="58.5" customHeight="1" x14ac:dyDescent="0.25">
      <c r="A314" s="721" t="str">
        <f>IF('20 Pequeña'!V284=TRUE,"",'20 Pequeña'!J284)</f>
        <v xml:space="preserve">Por medio de la integración y automatización de su proceso de Maximización de la Rentabilidad del Proyecto de Inversión, la empresa realiza las siguientes actividades: </v>
      </c>
      <c r="B314" s="721"/>
      <c r="C314" s="721"/>
      <c r="D314" s="721"/>
      <c r="E314" s="597" t="str">
        <f t="shared" ref="E314" si="26">MID(F314,1,7)</f>
        <v>3.2.4.1</v>
      </c>
      <c r="F314" s="200" t="str">
        <f>IF('20 Pequeña'!V284=TRUE,"",'20 Pequeña'!I284)</f>
        <v>3.2.4.1</v>
      </c>
    </row>
    <row r="315" spans="1:6" ht="61.5" customHeight="1" x14ac:dyDescent="0.25">
      <c r="A315" s="929" t="str">
        <f>IF('20 Pequeña'!V285=TRUE,"",'20 Pequeña'!J285)</f>
        <v>Acceso a financiamientos mayores en función de su fase de desarrollo económico (Capital Desarrollo, Fondos Mezzanine, mercado de capitales, Capital Transmisión y/o préstamos bancarios a mediano/largo plazo)</v>
      </c>
      <c r="B315" s="929"/>
      <c r="C315" s="929"/>
      <c r="D315" s="929"/>
      <c r="E315" s="597" t="str">
        <f t="shared" si="23"/>
        <v>3.2.4.1</v>
      </c>
      <c r="F315" s="200" t="str">
        <f>IF('20 Pequeña'!V285=TRUE,"",'20 Pequeña'!I285)</f>
        <v>3.2.4.1.A</v>
      </c>
    </row>
    <row r="316" spans="1:6" ht="45" customHeight="1" x14ac:dyDescent="0.25">
      <c r="A316" s="929" t="str">
        <f>IF('20 Pequeña'!V286=TRUE,"",'20 Pequeña'!J286)</f>
        <v>Evalúa los proyectos de inversión al elaborar pronósticos mediante modelos de simulación por escenarios, y realiza un análisis de sensibilidad para determinar la mejor alternativa posible</v>
      </c>
      <c r="B316" s="929"/>
      <c r="C316" s="929"/>
      <c r="D316" s="929"/>
      <c r="E316" s="597" t="str">
        <f t="shared" si="23"/>
        <v>3.2.4.1</v>
      </c>
      <c r="F316" s="200" t="str">
        <f>IF('20 Pequeña'!V286=TRUE,"",'20 Pequeña'!I286)</f>
        <v>3.2.4.1.B</v>
      </c>
    </row>
    <row r="317" spans="1:6" ht="58.5" customHeight="1" x14ac:dyDescent="0.25">
      <c r="A317" s="929" t="str">
        <f>IF('20 Pequeña'!V287=TRUE,"",'20 Pequeña'!J287)</f>
        <v>Administra y optimiza la cartera de proyectos de inversión a través del monitoreo del estatus de las solicitudes de inversión, su aprobación y la alineación de los proyectos con los requisitos técnicos de instituciones financieras e inversionistas</v>
      </c>
      <c r="B317" s="929"/>
      <c r="C317" s="929"/>
      <c r="D317" s="929"/>
      <c r="E317" s="597" t="str">
        <f t="shared" si="23"/>
        <v>3.2.4.1</v>
      </c>
      <c r="F317" s="200" t="str">
        <f>IF('20 Pequeña'!V287=TRUE,"",'20 Pequeña'!I287)</f>
        <v>3.2.4.1.C</v>
      </c>
    </row>
    <row r="318" spans="1:6" ht="60.75" customHeight="1" x14ac:dyDescent="0.25">
      <c r="A318" s="929" t="str">
        <f>IF('20 Pequeña'!V288=TRUE,"",'20 Pequeña'!J288)</f>
        <v xml:space="preserve">Evalúa y optimiza los resultados del proyecto de inversión al compararlo con la situación en la estuviera la empresa sin la inversión o con proyectos similares, y genera un historial de sus proyectos con un objetivo de mejora continua </v>
      </c>
      <c r="B318" s="929"/>
      <c r="C318" s="929"/>
      <c r="D318" s="929"/>
      <c r="E318" s="597" t="str">
        <f t="shared" si="23"/>
        <v>3.2.4.1</v>
      </c>
      <c r="F318" s="200" t="str">
        <f>IF('20 Pequeña'!V288=TRUE,"",'20 Pequeña'!I288)</f>
        <v>3.2.4.1.D</v>
      </c>
    </row>
    <row r="319" spans="1:6" ht="60.75" customHeight="1" x14ac:dyDescent="0.25">
      <c r="A319" s="721" t="str">
        <f>IF('20 Pequeña'!V289=TRUE,"",'20 Pequeña'!J289)</f>
        <v>Conoce la efectividad del proceso  ya que cuenta con indicadores de desempeño que en conjunto muestran lo siguiente:</v>
      </c>
      <c r="B319" s="721"/>
      <c r="C319" s="721"/>
      <c r="D319" s="721"/>
      <c r="E319" s="597" t="str">
        <f t="shared" ref="E319" si="27">MID(F319,1,7)</f>
        <v>3.2.4.2</v>
      </c>
      <c r="F319" s="200" t="str">
        <f>IF('20 Pequeña'!V289=TRUE,"",'20 Pequeña'!I289)</f>
        <v>3.2.4.2</v>
      </c>
    </row>
    <row r="320" spans="1:6" ht="45" customHeight="1" x14ac:dyDescent="0.25">
      <c r="A320" s="929" t="str">
        <f>IF('20 Pequeña'!V290=TRUE,"",'20 Pequeña'!J290)</f>
        <v>Maximización del rendimiento y reducción del riesgo de los proyectos</v>
      </c>
      <c r="B320" s="929"/>
      <c r="C320" s="929"/>
      <c r="D320" s="929"/>
      <c r="E320" s="597" t="str">
        <f t="shared" si="23"/>
        <v>3.2.4.4</v>
      </c>
      <c r="F320" s="200" t="str">
        <f>IF('20 Pequeña'!V290=TRUE,"",'20 Pequeña'!I290)</f>
        <v>3.2.4.4.A</v>
      </c>
    </row>
    <row r="321" spans="1:6" ht="45" customHeight="1" x14ac:dyDescent="0.25">
      <c r="A321" s="929" t="str">
        <f>IF('20 Pequeña'!V291=TRUE,"",'20 Pequeña'!J291)</f>
        <v xml:space="preserve">Mejor participación de los proyectos en el crecimiento económico de la empresa </v>
      </c>
      <c r="B321" s="929"/>
      <c r="C321" s="929"/>
      <c r="D321" s="929"/>
      <c r="E321" s="597" t="str">
        <f t="shared" si="23"/>
        <v>3.2.4.3</v>
      </c>
      <c r="F321" s="200" t="str">
        <f>IF('20 Pequeña'!V291=TRUE,"",'20 Pequeña'!I291)</f>
        <v>3.2.4.3.B</v>
      </c>
    </row>
    <row r="322" spans="1:6" ht="45" customHeight="1" x14ac:dyDescent="0.25">
      <c r="A322" s="929" t="str">
        <f>IF('20 Pequeña'!V292=TRUE,"",'20 Pequeña'!J292)</f>
        <v>Mejor equilibrio entre el nivel de riesgo financiero y el rendimiento de la inversión, y diversificación de las fuentes de financiamiento para repartir el riesgo</v>
      </c>
      <c r="B322" s="929"/>
      <c r="C322" s="929"/>
      <c r="D322" s="929"/>
      <c r="E322" s="597" t="str">
        <f t="shared" si="23"/>
        <v>3.2.4.3</v>
      </c>
      <c r="F322" s="200" t="str">
        <f>IF('20 Pequeña'!V292=TRUE,"",'20 Pequeña'!I292)</f>
        <v>3.2.4.3.C</v>
      </c>
    </row>
    <row r="323" spans="1:6" ht="45" customHeight="1" x14ac:dyDescent="0.25">
      <c r="A323" s="929" t="str">
        <f>IF('20 Pequeña'!V293=TRUE,"",'20 Pequeña'!J293)</f>
        <v>Mejor calidad del estudio financiero y adecuación entre las necesidades de financiamiento y los requerimientos reales del proyecto</v>
      </c>
      <c r="B323" s="929"/>
      <c r="C323" s="929"/>
      <c r="D323" s="929"/>
      <c r="E323" s="597" t="str">
        <f t="shared" si="23"/>
        <v>3.2.4.3</v>
      </c>
      <c r="F323" s="200" t="str">
        <f>IF('20 Pequeña'!V293=TRUE,"",'20 Pequeña'!I293)</f>
        <v>3.2.4.3.D</v>
      </c>
    </row>
    <row r="324" spans="1:6" ht="22.5" customHeight="1" x14ac:dyDescent="0.25">
      <c r="A324" s="723" t="s">
        <v>1127</v>
      </c>
      <c r="B324" s="723"/>
      <c r="C324" s="723"/>
      <c r="D324" s="723"/>
      <c r="E324" s="595" t="s">
        <v>1134</v>
      </c>
      <c r="F324" s="200"/>
    </row>
    <row r="325" spans="1:6" x14ac:dyDescent="0.25">
      <c r="A325" s="729" t="str">
        <f>IF('20 Pequeña'!V300=TRUE,"",'20 Pequeña'!J300)</f>
        <v>1.1 Administración de proyectos de TI</v>
      </c>
      <c r="B325" s="729"/>
      <c r="C325" s="729"/>
      <c r="D325" s="729"/>
      <c r="E325" s="597" t="str">
        <f t="shared" si="23"/>
        <v/>
      </c>
      <c r="F325" s="200"/>
    </row>
    <row r="326" spans="1:6" ht="41.25" customHeight="1" x14ac:dyDescent="0.25">
      <c r="A326" s="721" t="str">
        <f>IF('20 Pequeña'!V305=TRUE,"",'20 Pequeña'!J305)</f>
        <v>Existe un proceso de Administración de Proyectos de TI, el cual se administra de forma práctica y en donde el empresario se basa en su experiencia para:</v>
      </c>
      <c r="B326" s="721"/>
      <c r="C326" s="721"/>
      <c r="D326" s="721"/>
      <c r="E326" s="597" t="str">
        <f t="shared" ref="E326" si="28">MID(F326,1,7)</f>
        <v>1.1.1</v>
      </c>
      <c r="F326" s="200" t="str">
        <f>IF('20 Pequeña'!V305=TRUE,"",'20 Pequeña'!I305)</f>
        <v>1.1.1</v>
      </c>
    </row>
    <row r="327" spans="1:6" ht="45" customHeight="1" x14ac:dyDescent="0.25">
      <c r="A327" s="929" t="str">
        <f>IF('20 Pequeña'!V306=TRUE,"",'20 Pequeña'!J306)</f>
        <v>Crear proyectos y gestionarlos con procesos aceptados y prácticos</v>
      </c>
      <c r="B327" s="929"/>
      <c r="C327" s="929"/>
      <c r="D327" s="929"/>
      <c r="E327" s="597" t="str">
        <f>MID(F327,1,6)</f>
        <v>1.1.1.</v>
      </c>
      <c r="F327" s="200" t="str">
        <f>IF('20 Pequeña'!V306=TRUE,"",'20 Pequeña'!I306)</f>
        <v>1.1.1.A</v>
      </c>
    </row>
    <row r="328" spans="1:6" ht="45" customHeight="1" x14ac:dyDescent="0.25">
      <c r="A328" s="929" t="str">
        <f>IF('20 Pequeña'!V307=TRUE,"",'20 Pequeña'!J307)</f>
        <v>Generar documentación sobre los proyectos de TI sin que exista un modelo o metodología estándar y formal para ello</v>
      </c>
      <c r="B328" s="929"/>
      <c r="C328" s="929"/>
      <c r="D328" s="929"/>
      <c r="E328" s="597" t="str">
        <f t="shared" si="23"/>
        <v>1.1.1.B</v>
      </c>
      <c r="F328" s="200" t="str">
        <f>IF('20 Pequeña'!V307=TRUE,"",'20 Pequeña'!I307)</f>
        <v>1.1.1.B</v>
      </c>
    </row>
    <row r="329" spans="1:6" ht="45" customHeight="1" x14ac:dyDescent="0.25">
      <c r="A329" s="721" t="str">
        <f>IF('20 Pequeña'!V308=TRUE,"",'20 Pequeña'!J308)</f>
        <v>El proceso de Administración de Proyectos de TI está estandarizado y estructurado, de tal forma que existen elementos que permiten a la empresa:</v>
      </c>
      <c r="B329" s="721"/>
      <c r="C329" s="721"/>
      <c r="D329" s="721"/>
      <c r="E329" s="597" t="str">
        <f t="shared" ref="E329" si="29">MID(F329,1,7)</f>
        <v>1.1.2.1</v>
      </c>
      <c r="F329" s="200" t="str">
        <f>IF('20 Pequeña'!V308=TRUE,"",'20 Pequeña'!I308)</f>
        <v>1.1.2.1</v>
      </c>
    </row>
    <row r="330" spans="1:6" ht="54" customHeight="1" x14ac:dyDescent="0.25">
      <c r="A330" s="929" t="str">
        <f>IF('20 Pequeña'!V309=TRUE,"",'20 Pequeña'!J309)</f>
        <v>Contar con un marco de trabajo que define la estructura, los procedimientos, las técnicas, así como las funciones y responsabilidades de los miembros del proyecto para asegurar que los recursos se alineen al presupuesto establecido</v>
      </c>
      <c r="B330" s="929"/>
      <c r="C330" s="929"/>
      <c r="D330" s="929"/>
      <c r="E330" s="597" t="str">
        <f t="shared" si="23"/>
        <v>1.1.2.1</v>
      </c>
      <c r="F330" s="200" t="str">
        <f>IF('20 Pequeña'!V309=TRUE,"",'20 Pequeña'!I309)</f>
        <v>1.1.2.1.A</v>
      </c>
    </row>
    <row r="331" spans="1:6" ht="52.5" customHeight="1" x14ac:dyDescent="0.25">
      <c r="A331" s="929" t="str">
        <f>IF('20 Pequeña'!V310=TRUE,"",'20 Pequeña'!J310)</f>
        <v xml:space="preserve">Organizar la función de gestión de proyectos de TI a través de líderes de proyectos y de equipos funcionales claramente definidos y establecidos, bajo la supervisión de la gerencia </v>
      </c>
      <c r="B331" s="929"/>
      <c r="C331" s="929"/>
      <c r="D331" s="929"/>
      <c r="E331" s="597" t="str">
        <f t="shared" si="23"/>
        <v>1.1.2.1</v>
      </c>
      <c r="F331" s="200" t="str">
        <f>IF('20 Pequeña'!V310=TRUE,"",'20 Pequeña'!I310)</f>
        <v>1.1.2.1.B</v>
      </c>
    </row>
    <row r="332" spans="1:6" ht="45" customHeight="1" x14ac:dyDescent="0.25">
      <c r="A332" s="929" t="str">
        <f>IF('20 Pequeña'!V311=TRUE,"",'20 Pequeña'!J311)</f>
        <v xml:space="preserve">Realizar un seguimiento de los proyectos en cuanto a su cronograma, costo y desempeño técnico por medio de indicadores básicos  </v>
      </c>
      <c r="B332" s="929"/>
      <c r="C332" s="929"/>
      <c r="D332" s="929"/>
      <c r="E332" s="597" t="str">
        <f t="shared" si="23"/>
        <v>1.1.2.1</v>
      </c>
      <c r="F332" s="200" t="str">
        <f>IF('20 Pequeña'!V311=TRUE,"",'20 Pequeña'!I311)</f>
        <v>1.1.2.1.C</v>
      </c>
    </row>
    <row r="333" spans="1:6" ht="45" customHeight="1" x14ac:dyDescent="0.25">
      <c r="A333" s="721" t="str">
        <f>IF('20 Pequeña'!V312=TRUE,"",'20 Pequeña'!J312)</f>
        <v>Todos éstos aspectos se encuentran formalmente documentados a través de:</v>
      </c>
      <c r="B333" s="721"/>
      <c r="C333" s="721"/>
      <c r="D333" s="721"/>
      <c r="E333" s="597" t="str">
        <f t="shared" ref="E333" si="30">MID(F333,1,7)</f>
        <v>1.1.2.2</v>
      </c>
      <c r="F333" s="200" t="str">
        <f>IF('20 Pequeña'!V312=TRUE,"",'20 Pequeña'!I312)</f>
        <v>1.1.2.2</v>
      </c>
    </row>
    <row r="334" spans="1:6" ht="57" customHeight="1" x14ac:dyDescent="0.25">
      <c r="A334" s="929" t="str">
        <f>IF('20 Pequeña'!V313=TRUE,"",'20 Pequeña'!J313)</f>
        <v>Un expediente del proyecto que permita una adecuada evaluación planeación de recursos y actividades en la fase de preparación y arranque, y seguimiento al proyecto en la fase de ejecución del y cierre del mismo</v>
      </c>
      <c r="B334" s="929"/>
      <c r="C334" s="929"/>
      <c r="D334" s="929"/>
      <c r="E334" s="597" t="str">
        <f t="shared" si="23"/>
        <v>1.1.2.2</v>
      </c>
      <c r="F334" s="200" t="str">
        <f>IF('20 Pequeña'!V313=TRUE,"",'20 Pequeña'!I313)</f>
        <v>1.1.2.2.A</v>
      </c>
    </row>
    <row r="335" spans="1:6" ht="100.5" customHeight="1" x14ac:dyDescent="0.25">
      <c r="A335" s="721" t="str">
        <f>IF('20 Pequeña'!V314=TRUE,"",'20 Pequeña'!J314)</f>
        <v xml:space="preserve">Se administran varios proyectos simultáneamente por medio del área de Gestión de Proyectos, encargada de centralizar, coordinar la administración de los proyectos y generar valor a través de la ejecución exitosa y eficiente de los proyectos.
Además, la empresa desarrolla estrategias y utiliza modelos y metodologías que le permiten potenciar la eficiencia de sus proyectos de TI a través de la ejecución de los siguientes elementos:
</v>
      </c>
      <c r="B335" s="721"/>
      <c r="C335" s="721"/>
      <c r="D335" s="721"/>
      <c r="E335" s="597" t="str">
        <f t="shared" ref="E335" si="31">MID(F335,1,7)</f>
        <v>1.1.3.1</v>
      </c>
      <c r="F335" s="200" t="str">
        <f>IF('20 Pequeña'!V314=TRUE,"",'20 Pequeña'!I314)</f>
        <v>1.1.3.1</v>
      </c>
    </row>
    <row r="336" spans="1:6" ht="45" customHeight="1" x14ac:dyDescent="0.25">
      <c r="A336" s="929" t="str">
        <f>IF('20 Pequeña'!V315=TRUE,"",'20 Pequeña'!J315)</f>
        <v>Gestión de la integración del proyecto, comprende la organización de las actividades del proyecto, el análisis, registro de resultados y gestión del cierre del proyecto</v>
      </c>
      <c r="B336" s="929"/>
      <c r="C336" s="929"/>
      <c r="D336" s="929"/>
      <c r="E336" s="597" t="str">
        <f t="shared" si="23"/>
        <v>1.1.3.1</v>
      </c>
      <c r="F336" s="200" t="str">
        <f>IF('20 Pequeña'!V315=TRUE,"",'20 Pequeña'!I315)</f>
        <v>1.1.3.1.A</v>
      </c>
    </row>
    <row r="337" spans="1:6" ht="64.5" customHeight="1" x14ac:dyDescent="0.25">
      <c r="A337" s="929" t="str">
        <f>IF('20 Pequeña'!V316=TRUE,"",'20 Pequeña'!J316)</f>
        <v>Gestión del alcance del proyecto, comprende los procesos que se llevan a cabo con la finalidad de determinar claramente cuál es el trabajo que debe desarrollarse para cumplir con los requerimientos establecidos</v>
      </c>
      <c r="B337" s="929"/>
      <c r="C337" s="929"/>
      <c r="D337" s="929"/>
      <c r="E337" s="597" t="str">
        <f t="shared" si="23"/>
        <v>1.1.3.1</v>
      </c>
      <c r="F337" s="200" t="str">
        <f>IF('20 Pequeña'!V316=TRUE,"",'20 Pequeña'!I316)</f>
        <v>1.1.3.1.B</v>
      </c>
    </row>
    <row r="338" spans="1:6" ht="45" customHeight="1" x14ac:dyDescent="0.25">
      <c r="A338" s="929" t="str">
        <f>IF('20 Pequeña'!V317=TRUE,"",'20 Pequeña'!J317)</f>
        <v>Gestión del tiempo del proyecto, comprende de las actividades requeridas para planear el desarrollo del proyecto y asegurar que se entregue en el plazo establecido</v>
      </c>
      <c r="B338" s="929"/>
      <c r="C338" s="929"/>
      <c r="D338" s="929"/>
      <c r="E338" s="597" t="str">
        <f t="shared" si="23"/>
        <v>1.1.3.1</v>
      </c>
      <c r="F338" s="200" t="str">
        <f>IF('20 Pequeña'!V317=TRUE,"",'20 Pequeña'!I317)</f>
        <v>1.1.3.1.C</v>
      </c>
    </row>
    <row r="339" spans="1:6" ht="45" customHeight="1" x14ac:dyDescent="0.25">
      <c r="A339" s="929" t="str">
        <f>IF('20 Pequeña'!V318=TRUE,"",'20 Pequeña'!J318)</f>
        <v>Gestión de los costos del proyecto, comprende los elementos requeridos para poder establecer el presupuesto y asegurar que el proyecto se desarrolle dentro del mismo</v>
      </c>
      <c r="B339" s="929"/>
      <c r="C339" s="929"/>
      <c r="D339" s="929"/>
      <c r="E339" s="597" t="str">
        <f t="shared" si="23"/>
        <v>1.1.3.1</v>
      </c>
      <c r="F339" s="200" t="str">
        <f>IF('20 Pequeña'!V318=TRUE,"",'20 Pequeña'!I318)</f>
        <v>1.1.3.1.D</v>
      </c>
    </row>
    <row r="340" spans="1:6" ht="45" customHeight="1" x14ac:dyDescent="0.25">
      <c r="A340" s="929" t="str">
        <f>IF('20 Pequeña'!V319=TRUE,"",'20 Pequeña'!J319)</f>
        <v xml:space="preserve">Gestión de la calidad del proyecto, describe los procesos necesarios para asegurar que el proyecto cumpla con los objetivos por los cuales ha sido emprendido. La adecuada gestión de la calidad permite satisfacer las necesidades del cliente y desarrollar un producto/servicio que cumple con los requerimientos establecidos, a través de procesos y recursos humanos eficientes </v>
      </c>
      <c r="B340" s="929"/>
      <c r="C340" s="929"/>
      <c r="D340" s="929"/>
      <c r="E340" s="597" t="str">
        <f t="shared" si="23"/>
        <v>1.1.3.1</v>
      </c>
      <c r="F340" s="200" t="str">
        <f>IF('20 Pequeña'!V319=TRUE,"",'20 Pequeña'!I319)</f>
        <v>1.1.3.1.E</v>
      </c>
    </row>
    <row r="341" spans="1:6" ht="64.5" customHeight="1" x14ac:dyDescent="0.25">
      <c r="A341" s="929" t="str">
        <f>IF('20 Pequeña'!V320=TRUE,"",'20 Pequeña'!J320)</f>
        <v>Gestión de los riesgos del proyecto, se describen los elementos que permiten identificar los acontecimientos importantes, así como determinar, evaluar y mitigar los factores de riesgo en cada etapa del ciclo de vida del proyecto</v>
      </c>
      <c r="B341" s="929"/>
      <c r="C341" s="929"/>
      <c r="D341" s="929"/>
      <c r="E341" s="597" t="str">
        <f t="shared" si="23"/>
        <v>1.1.3.1</v>
      </c>
      <c r="F341" s="200" t="str">
        <f>IF('20 Pequeña'!V320=TRUE,"",'20 Pequeña'!I320)</f>
        <v>1.1.3.1.F</v>
      </c>
    </row>
    <row r="342" spans="1:6" ht="65.25" customHeight="1" x14ac:dyDescent="0.25">
      <c r="A342" s="929" t="str">
        <f>IF('20 Pequeña'!V321=TRUE,"",'20 Pequeña'!J321)</f>
        <v>Gestión de los recursos humanos del proyecto, a través de éste se detectan los conocimientos y habilidades necesarios  para la ejecución del proyecto. Se planean los recursos y se asignan responsabilidades, buscando asegurar la máxima eficiencia</v>
      </c>
      <c r="B342" s="929"/>
      <c r="C342" s="929"/>
      <c r="D342" s="929"/>
      <c r="E342" s="597" t="str">
        <f t="shared" si="23"/>
        <v>1.1.3.1</v>
      </c>
      <c r="F342" s="200" t="str">
        <f>IF('20 Pequeña'!V321=TRUE,"",'20 Pequeña'!I321)</f>
        <v>1.1.3.1.G</v>
      </c>
    </row>
    <row r="343" spans="1:6" ht="45" customHeight="1" x14ac:dyDescent="0.25">
      <c r="A343" s="929" t="str">
        <f>IF('20 Pequeña'!V322=TRUE,"",'20 Pequeña'!J322)</f>
        <v>Gestión del proceso de información del proyecto, a través de ésta se busca controlar la recopilación, organización, transmisión y uso de los datos del proyecto para la toma de decisiones</v>
      </c>
      <c r="B343" s="929"/>
      <c r="C343" s="929"/>
      <c r="D343" s="929"/>
      <c r="E343" s="597" t="str">
        <f t="shared" si="23"/>
        <v>1.1.3.1</v>
      </c>
      <c r="F343" s="200" t="str">
        <f>IF('20 Pequeña'!V322=TRUE,"",'20 Pequeña'!I322)</f>
        <v>1.1.3.1.H</v>
      </c>
    </row>
    <row r="344" spans="1:6" ht="45" customHeight="1" x14ac:dyDescent="0.25">
      <c r="A344" s="929" t="str">
        <f>IF('20 Pequeña'!V323=TRUE,"",'20 Pequeña'!J323)</f>
        <v>Gestión de proveedores y de contratos, ésta se enfoca en adquirir productos/servicios adecuados y de calidad</v>
      </c>
      <c r="B344" s="929"/>
      <c r="C344" s="929"/>
      <c r="D344" s="929"/>
      <c r="E344" s="597" t="str">
        <f t="shared" si="23"/>
        <v>1.1.3.1</v>
      </c>
      <c r="F344" s="200" t="str">
        <f>IF('20 Pequeña'!V323=TRUE,"",'20 Pequeña'!I323)</f>
        <v>1.1.3.1.I</v>
      </c>
    </row>
    <row r="345" spans="1:6" ht="45" customHeight="1" x14ac:dyDescent="0.25">
      <c r="A345" s="721" t="str">
        <f>IF('20 Pequeña'!V324=TRUE,"",'20 Pequeña'!J324)</f>
        <v xml:space="preserve">Revisa las actividades desarrolladas en el proceso, analiza la información generada y mediante indicadores de resultados, evalúa el nivel de cumplimiento del proceso  </v>
      </c>
      <c r="B345" s="721"/>
      <c r="C345" s="721"/>
      <c r="D345" s="721"/>
      <c r="E345" s="597" t="str">
        <f t="shared" si="23"/>
        <v>1.1.3.3</v>
      </c>
      <c r="F345" s="200" t="str">
        <f>IF('20 Pequeña'!V324=TRUE,"",'20 Pequeña'!I324)</f>
        <v>1.1.3.3</v>
      </c>
    </row>
    <row r="346" spans="1:6" x14ac:dyDescent="0.25">
      <c r="A346" s="729" t="str">
        <f>IF('20 Pequeña'!V326=TRUE,"",'20 Pequeña'!J326)</f>
        <v>1.2 Ingeniería y desarrollo de soluciones tecnológicas</v>
      </c>
      <c r="B346" s="729"/>
      <c r="C346" s="729"/>
      <c r="D346" s="729"/>
      <c r="E346" s="597" t="str">
        <f t="shared" si="23"/>
        <v/>
      </c>
      <c r="F346" s="200"/>
    </row>
    <row r="347" spans="1:6" ht="45" customHeight="1" x14ac:dyDescent="0.25">
      <c r="A347" s="721" t="str">
        <f>IF('20 Pequeña'!V331=TRUE,"",'20 Pequeña'!J331)</f>
        <v>La empresa de TI identifica y evalúa las soluciones tecnológicas que requiere de una forma práctica</v>
      </c>
      <c r="B347" s="721"/>
      <c r="C347" s="721"/>
      <c r="D347" s="721"/>
      <c r="E347" s="597" t="str">
        <f t="shared" si="23"/>
        <v>1.2.1</v>
      </c>
      <c r="F347" s="200" t="str">
        <f>IF('20 Pequeña'!V331=TRUE,"",'20 Pequeña'!I331)</f>
        <v>1.2.1</v>
      </c>
    </row>
    <row r="348" spans="1:6" ht="54.75" customHeight="1" x14ac:dyDescent="0.25">
      <c r="A348" s="721" t="str">
        <f>IF('20 Pequeña'!V332=TRUE,"",'20 Pequeña'!J332)</f>
        <v>La empresa de TI evalúa y selecciona las soluciones tecnológicas que requiere para prestar sus servicios considerando los requerimientos internos, la tecnología disponible, la viabilidad económica y evaluaciones de riesgos.</v>
      </c>
      <c r="B348" s="721"/>
      <c r="C348" s="721"/>
      <c r="D348" s="721"/>
      <c r="E348" s="597" t="str">
        <f t="shared" ref="E348:E401" si="32">MID(F348,1,7)</f>
        <v>1.2.2.1</v>
      </c>
      <c r="F348" s="200" t="str">
        <f>IF('20 Pequeña'!V332=TRUE,"",'20 Pequeña'!I332)</f>
        <v>1.2.2.1</v>
      </c>
    </row>
    <row r="349" spans="1:6" ht="64.5" customHeight="1" x14ac:dyDescent="0.25">
      <c r="A349" s="721" t="str">
        <f>IF('20 Pequeña'!V333=TRUE,"",'20 Pequeña'!J333)</f>
        <v xml:space="preserve">Para desarrollar, adquirir, y mantener los componentes que integran sus soluciones tecnológicas, la empresa se basa una metodología detallada,  sigue un proceso de gestión de cambios,  establece ambientes para desarrollo, prueba y producción , e incorpora elementos que garanticen la seguridad de la información </v>
      </c>
      <c r="B349" s="721"/>
      <c r="C349" s="721"/>
      <c r="D349" s="721"/>
      <c r="E349" s="597" t="str">
        <f t="shared" si="32"/>
        <v>1.2.2.2</v>
      </c>
      <c r="F349" s="200" t="str">
        <f>IF('20 Pequeña'!V333=TRUE,"",'20 Pequeña'!I333)</f>
        <v>1.2.2.2</v>
      </c>
    </row>
    <row r="350" spans="1:6" ht="64.5" customHeight="1" x14ac:dyDescent="0.25">
      <c r="A350" s="721" t="str">
        <f>IF('20 Pequeña'!V334=TRUE,"",'20 Pequeña'!J334)</f>
        <v xml:space="preserve">Para la  identificación, el desarrollo, adquisición y mantenimiento de los componentes tecnológicos, se desarrollan documentos que proporcionan evidencia de las actividades llevadas a cabo o los resultados obtenidos en el proceso, como son: </v>
      </c>
      <c r="B350" s="721"/>
      <c r="C350" s="721"/>
      <c r="D350" s="721"/>
      <c r="E350" s="597" t="str">
        <f t="shared" ref="E350" si="33">MID(F350,1,7)</f>
        <v>1.2.3.1</v>
      </c>
      <c r="F350" s="200" t="str">
        <f>IF('20 Pequeña'!V334=TRUE,"",'20 Pequeña'!I334)</f>
        <v>1.2.3.1</v>
      </c>
    </row>
    <row r="351" spans="1:6" ht="55.5" customHeight="1" x14ac:dyDescent="0.25">
      <c r="A351" s="929" t="str">
        <f>IF('20 Pequeña'!V335=TRUE,"",'20 Pequeña'!J335)</f>
        <v xml:space="preserve">Para la identificación de las soluciones tecnológicas : La definición de requerimientos, un estudio de viabilidad, un plan de alto nivel de adquisiciones /desarrollo, un reporte de  análisis de riesgos y firmas de aprobación. </v>
      </c>
      <c r="B351" s="929"/>
      <c r="C351" s="929"/>
      <c r="D351" s="929"/>
      <c r="E351" s="597" t="str">
        <f t="shared" si="32"/>
        <v>1.2.3.1</v>
      </c>
      <c r="F351" s="200" t="str">
        <f>IF('20 Pequeña'!V335=TRUE,"",'20 Pequeña'!I335)</f>
        <v>1.2.3.1.A</v>
      </c>
    </row>
    <row r="352" spans="1:6" ht="51.75" customHeight="1" x14ac:dyDescent="0.25">
      <c r="A352" s="721" t="str">
        <f>IF('20 Pequeña'!V336=TRUE,"",'20 Pequeña'!J336)</f>
        <v>Revisa las actividades desarrolladas en el proceso, analiza la información generada y mediante indicadores de eficacia, evalúa el nivel de cumplimiento del proceso.</v>
      </c>
      <c r="B352" s="721"/>
      <c r="C352" s="721"/>
      <c r="D352" s="721"/>
      <c r="E352" s="597" t="str">
        <f t="shared" si="32"/>
        <v>1.2.3.2</v>
      </c>
      <c r="F352" s="200" t="str">
        <f>IF('20 Pequeña'!V336=TRUE,"",'20 Pequeña'!I336)</f>
        <v>1.2.3.2</v>
      </c>
    </row>
    <row r="353" spans="1:6" ht="51.75" customHeight="1" x14ac:dyDescent="0.25">
      <c r="A353" s="721" t="str">
        <f>IF('20 Pequeña'!V337=TRUE,"",'20 Pequeña'!J337)</f>
        <v>El proceso de Ingeniería y Desarrollo de Soluciones Tecnológicas se encuentra documentado, estandarizado y en su caso cuanta con herramientas tecnológicas que permiten :</v>
      </c>
      <c r="B353" s="721"/>
      <c r="C353" s="721"/>
      <c r="D353" s="721"/>
      <c r="E353" s="597" t="str">
        <f t="shared" ref="E353" si="34">MID(F353,1,7)</f>
        <v>1.2.4.1</v>
      </c>
      <c r="F353" s="200" t="str">
        <f>IF('20 Pequeña'!V337=TRUE,"",'20 Pequeña'!I337)</f>
        <v>1.2.4.1</v>
      </c>
    </row>
    <row r="354" spans="1:6" ht="45" customHeight="1" x14ac:dyDescent="0.25">
      <c r="A354" s="929" t="str">
        <f>IF('20 Pequeña'!V338=TRUE,"",'20 Pequeña'!J338)</f>
        <v xml:space="preserve">Definir los requerimientos técnicos, funcionales, de información y de calidad que debe cubrir la solución </v>
      </c>
      <c r="B354" s="929"/>
      <c r="C354" s="929"/>
      <c r="D354" s="929"/>
      <c r="E354" s="597" t="str">
        <f t="shared" si="32"/>
        <v>1.2.4.1</v>
      </c>
      <c r="F354" s="200" t="str">
        <f>IF('20 Pequeña'!V338=TRUE,"",'20 Pequeña'!I338)</f>
        <v>1.2.4.1.A</v>
      </c>
    </row>
    <row r="355" spans="1:6" ht="45" customHeight="1" x14ac:dyDescent="0.25">
      <c r="A355" s="929" t="str">
        <f>IF('20 Pequeña'!V339=TRUE,"",'20 Pequeña'!J339)</f>
        <v>Realizar estudios de viabilidad para examinar la posibilidad de cubrir los requerimientos</v>
      </c>
      <c r="B355" s="929"/>
      <c r="C355" s="929"/>
      <c r="D355" s="929"/>
      <c r="E355" s="597" t="str">
        <f t="shared" si="32"/>
        <v>1.2.4.1</v>
      </c>
      <c r="F355" s="200" t="str">
        <f>IF('20 Pequeña'!V339=TRUE,"",'20 Pequeña'!I339)</f>
        <v>1.2.4.1.B</v>
      </c>
    </row>
    <row r="356" spans="1:6" ht="45" customHeight="1" x14ac:dyDescent="0.25">
      <c r="A356" s="929" t="str">
        <f>IF('20 Pequeña'!V340=TRUE,"",'20 Pequeña'!J340)</f>
        <v>Gestionar los riesgos relacionados al procesamiento de información</v>
      </c>
      <c r="B356" s="929"/>
      <c r="C356" s="929"/>
      <c r="D356" s="929"/>
      <c r="E356" s="597" t="str">
        <f t="shared" si="32"/>
        <v>1.2.4.1</v>
      </c>
      <c r="F356" s="200" t="str">
        <f>IF('20 Pequeña'!V340=TRUE,"",'20 Pequeña'!I340)</f>
        <v>1.2.4.1.C</v>
      </c>
    </row>
    <row r="357" spans="1:6" ht="45" customHeight="1" x14ac:dyDescent="0.25">
      <c r="A357" s="929" t="str">
        <f>IF('20 Pequeña'!V341=TRUE,"",'20 Pequeña'!J341)</f>
        <v>Aprobar los requerimientos y soluciones propuestas</v>
      </c>
      <c r="B357" s="929"/>
      <c r="C357" s="929"/>
      <c r="D357" s="929"/>
      <c r="E357" s="597" t="str">
        <f t="shared" si="32"/>
        <v>1.2.4.1</v>
      </c>
      <c r="F357" s="200" t="str">
        <f>IF('20 Pequeña'!V341=TRUE,"",'20 Pequeña'!I341)</f>
        <v>1.2.4.1.D</v>
      </c>
    </row>
    <row r="358" spans="1:6" ht="45" customHeight="1" x14ac:dyDescent="0.25">
      <c r="A358" s="929" t="str">
        <f>IF('20 Pequeña'!V342=TRUE,"",'20 Pequeña'!J342)</f>
        <v xml:space="preserve">Elaborar el diseño general preliminar de la solución y el diseño detallado </v>
      </c>
      <c r="B358" s="929"/>
      <c r="C358" s="929"/>
      <c r="D358" s="929"/>
      <c r="E358" s="597" t="str">
        <f t="shared" si="32"/>
        <v>1.2.4.1</v>
      </c>
      <c r="F358" s="200" t="str">
        <f>IF('20 Pequeña'!V342=TRUE,"",'20 Pequeña'!I342)</f>
        <v>1.2.4.1.E</v>
      </c>
    </row>
    <row r="359" spans="1:6" ht="45" customHeight="1" x14ac:dyDescent="0.25">
      <c r="A359" s="929" t="str">
        <f>IF('20 Pequeña'!V343=TRUE,"",'20 Pequeña'!J343)</f>
        <v xml:space="preserve">Desarrollar los componentes de la solución en base a las especificaciones del diseño </v>
      </c>
      <c r="B359" s="929"/>
      <c r="C359" s="929"/>
      <c r="D359" s="929"/>
      <c r="E359" s="597" t="str">
        <f t="shared" si="32"/>
        <v>1.2.4.1</v>
      </c>
      <c r="F359" s="200" t="str">
        <f>IF('20 Pequeña'!V343=TRUE,"",'20 Pequeña'!I343)</f>
        <v>1.2.4.1.D</v>
      </c>
    </row>
    <row r="360" spans="1:6" ht="45" customHeight="1" x14ac:dyDescent="0.25">
      <c r="A360" s="929" t="str">
        <f>IF('20 Pequeña'!V344=TRUE,"",'20 Pequeña'!J344)</f>
        <v xml:space="preserve">Construir las soluciones, incorporando controles de aplicación, medidas de seguridad y auditabilidad </v>
      </c>
      <c r="B360" s="929"/>
      <c r="C360" s="929"/>
      <c r="D360" s="929"/>
      <c r="E360" s="597" t="str">
        <f t="shared" si="32"/>
        <v>1.2.4.1</v>
      </c>
      <c r="F360" s="200" t="str">
        <f>IF('20 Pequeña'!V344=TRUE,"",'20 Pequeña'!I344)</f>
        <v>1.2.4.1.F</v>
      </c>
    </row>
    <row r="361" spans="1:6" ht="45" customHeight="1" x14ac:dyDescent="0.25">
      <c r="A361" s="929" t="str">
        <f>IF('20 Pequeña'!V345=TRUE,"",'20 Pequeña'!J345)</f>
        <v xml:space="preserve">Controlar la calidad de las soluciones y el cumplimiento con los requerimientos </v>
      </c>
      <c r="B361" s="929"/>
      <c r="C361" s="929"/>
      <c r="D361" s="929"/>
      <c r="E361" s="597" t="str">
        <f t="shared" si="32"/>
        <v>1.2.4.1</v>
      </c>
      <c r="F361" s="200" t="str">
        <f>IF('20 Pequeña'!V345=TRUE,"",'20 Pequeña'!I345)</f>
        <v>1.2.4.1.G</v>
      </c>
    </row>
    <row r="362" spans="1:6" ht="45" customHeight="1" x14ac:dyDescent="0.25">
      <c r="A362" s="929" t="str">
        <f>IF('20 Pequeña'!V346=TRUE,"",'20 Pequeña'!J346)</f>
        <v xml:space="preserve">Documentar y efectuar pruebas de factibilidad </v>
      </c>
      <c r="B362" s="929"/>
      <c r="C362" s="929"/>
      <c r="D362" s="929"/>
      <c r="E362" s="597" t="str">
        <f t="shared" si="32"/>
        <v>1.2.4.1</v>
      </c>
      <c r="F362" s="200" t="str">
        <f>IF('20 Pequeña'!V346=TRUE,"",'20 Pequeña'!I346)</f>
        <v>1.2.4.1.H</v>
      </c>
    </row>
    <row r="363" spans="1:6" ht="45" customHeight="1" x14ac:dyDescent="0.25">
      <c r="A363" s="929" t="str">
        <f>IF('20 Pequeña'!V347=TRUE,"",'20 Pequeña'!J347)</f>
        <v xml:space="preserve">Gestionar los cambios en los requerimientos </v>
      </c>
      <c r="B363" s="929"/>
      <c r="C363" s="929"/>
      <c r="D363" s="929"/>
      <c r="E363" s="597" t="str">
        <f t="shared" si="32"/>
        <v>1.2.4.1</v>
      </c>
      <c r="F363" s="200" t="str">
        <f>IF('20 Pequeña'!V347=TRUE,"",'20 Pequeña'!I347)</f>
        <v>1.2.4.1.I</v>
      </c>
    </row>
    <row r="364" spans="1:6" ht="45" customHeight="1" x14ac:dyDescent="0.25">
      <c r="A364" s="929" t="str">
        <f>IF('20 Pequeña'!V348=TRUE,"",'20 Pequeña'!J348)</f>
        <v>Establecer planes de mantenimiento del software y de la infraestructura</v>
      </c>
      <c r="B364" s="929"/>
      <c r="C364" s="929"/>
      <c r="D364" s="929"/>
      <c r="E364" s="597" t="str">
        <f t="shared" si="32"/>
        <v>1.2.4.1</v>
      </c>
      <c r="F364" s="200" t="str">
        <f>IF('20 Pequeña'!V348=TRUE,"",'20 Pequeña'!I348)</f>
        <v>1.2.4.1.J</v>
      </c>
    </row>
    <row r="365" spans="1:6" ht="45" customHeight="1" x14ac:dyDescent="0.25">
      <c r="A365" s="721" t="str">
        <f>IF('20 Pequeña'!V349=TRUE,"",'20 Pequeña'!J349)</f>
        <v>Cuenta con un sistema de monitoreo o supervisión del desarrollo del proceso y establece acciones de mejora continua</v>
      </c>
      <c r="B365" s="721"/>
      <c r="C365" s="721"/>
      <c r="D365" s="721"/>
      <c r="E365" s="597" t="str">
        <f t="shared" si="32"/>
        <v>1.2.4.3</v>
      </c>
      <c r="F365" s="200" t="str">
        <f>IF('20 Pequeña'!V349=TRUE,"",'20 Pequeña'!I349)</f>
        <v>1.2.4.3</v>
      </c>
    </row>
    <row r="366" spans="1:6" x14ac:dyDescent="0.25">
      <c r="A366" s="729" t="str">
        <f>IF('20 Pequeña'!V351=TRUE,"",'20 Pequeña'!J351)</f>
        <v>1.3 Operación y soporte de TI</v>
      </c>
      <c r="B366" s="729"/>
      <c r="C366" s="729"/>
      <c r="D366" s="729"/>
      <c r="E366" s="597" t="str">
        <f t="shared" si="32"/>
        <v/>
      </c>
      <c r="F366" s="200"/>
    </row>
    <row r="367" spans="1:6" ht="45" customHeight="1" x14ac:dyDescent="0.25">
      <c r="A367" s="721" t="str">
        <f>IF('20 Pequeña'!V356=TRUE,"",'20 Pequeña'!J356)</f>
        <v>La administración de las operaciones de TI y los servicios de soporte son provistos por parte de uno o más individuos expertos en TI y certificados</v>
      </c>
      <c r="B367" s="721"/>
      <c r="C367" s="721"/>
      <c r="D367" s="721"/>
      <c r="E367" s="597" t="str">
        <f t="shared" si="32"/>
        <v>1.3.1</v>
      </c>
      <c r="F367" s="200" t="str">
        <f>IF('20 Pequeña'!V356=TRUE,"",'20 Pequeña'!I356)</f>
        <v>1.3.1</v>
      </c>
    </row>
    <row r="368" spans="1:6" ht="87.75" customHeight="1" x14ac:dyDescent="0.25">
      <c r="A368" s="721" t="str">
        <f>IF('20 Pequeña'!V357=TRUE,"",'20 Pequeña'!J357)</f>
        <v xml:space="preserve">Para el desarrollo del proceso de Servicio y Soporte de la empresa de TI y su documentación correspondiente, la empresa de TI define actividades y procedimientos operativos necesarios para la entrega de los servicios internos y externos , promueve una respuesta oportuna y efectiva a peticiones de usuarios y establece soluciones para incidentes y  formula medidas de mejora para su prevención  </v>
      </c>
      <c r="B368" s="721"/>
      <c r="C368" s="721"/>
      <c r="D368" s="721"/>
      <c r="E368" s="597" t="str">
        <f t="shared" si="32"/>
        <v>1.3.2</v>
      </c>
      <c r="F368" s="200" t="str">
        <f>IF('20 Pequeña'!V357=TRUE,"",'20 Pequeña'!I357)</f>
        <v>1.3.2</v>
      </c>
    </row>
    <row r="369" spans="1:6" ht="54" customHeight="1" x14ac:dyDescent="0.25">
      <c r="A369" s="721" t="str">
        <f>IF('20 Pequeña'!V358=TRUE,"",'20 Pequeña'!J358)</f>
        <v>La empresa desarrolla modelos y metodologías que le permiten llevar a cabo la administración de las operaciones, la atención de requerimientos de usuarios y la identificación y solución de problemas</v>
      </c>
      <c r="B369" s="721"/>
      <c r="C369" s="721"/>
      <c r="D369" s="721"/>
      <c r="E369" s="597" t="str">
        <f t="shared" si="32"/>
        <v>1.3.3.1</v>
      </c>
      <c r="F369" s="200" t="str">
        <f>IF('20 Pequeña'!V358=TRUE,"",'20 Pequeña'!I358)</f>
        <v>1.3.3.1</v>
      </c>
    </row>
    <row r="370" spans="1:6" ht="45" customHeight="1" x14ac:dyDescent="0.25">
      <c r="A370" s="721" t="str">
        <f>IF('20 Pequeña'!V359=TRUE,"",'20 Pequeña'!J359)</f>
        <v xml:space="preserve">Revisa las actividades desarrolladas en el proceso, analiza la información generada y mediante indicadores de eficacia, evalúa el nivel de cumplimiento del proceso  </v>
      </c>
      <c r="B370" s="721"/>
      <c r="C370" s="721"/>
      <c r="D370" s="721"/>
      <c r="E370" s="597" t="str">
        <f t="shared" si="32"/>
        <v>1.3.3.2</v>
      </c>
      <c r="F370" s="200" t="str">
        <f>IF('20 Pequeña'!V359=TRUE,"",'20 Pequeña'!I359)</f>
        <v>1.3.3.2</v>
      </c>
    </row>
    <row r="371" spans="1:6" ht="45" customHeight="1" x14ac:dyDescent="0.25">
      <c r="A371" s="721" t="str">
        <f>IF('20 Pequeña'!V360=TRUE,"",'20 Pequeña'!J360)</f>
        <v xml:space="preserve">Su proceso se encuentra automatizado a través de herramientas que le permiten principalmente: </v>
      </c>
      <c r="B371" s="721"/>
      <c r="C371" s="721"/>
      <c r="D371" s="721"/>
      <c r="E371" s="597" t="str">
        <f t="shared" ref="E371" si="35">MID(F371,1,7)</f>
        <v>1.3.4.1</v>
      </c>
      <c r="F371" s="200" t="str">
        <f>IF('20 Pequeña'!V360=TRUE,"",'20 Pequeña'!I360)</f>
        <v>1.3.4.1</v>
      </c>
    </row>
    <row r="372" spans="1:6" ht="45" customHeight="1" x14ac:dyDescent="0.25">
      <c r="A372" s="929" t="str">
        <f>IF('20 Pequeña'!V361=TRUE,"",'20 Pequeña'!J361)</f>
        <v>Monitorear los eventos relacionados con la capacidad, disponibilidad y seguridad de la infraestructura de TI</v>
      </c>
      <c r="B372" s="929"/>
      <c r="C372" s="929"/>
      <c r="D372" s="929"/>
      <c r="E372" s="597" t="str">
        <f t="shared" si="32"/>
        <v>1.3.4.1</v>
      </c>
      <c r="F372" s="200" t="str">
        <f>IF('20 Pequeña'!V361=TRUE,"",'20 Pequeña'!I361)</f>
        <v>1.3.4.1.A</v>
      </c>
    </row>
    <row r="373" spans="1:6" ht="45" customHeight="1" x14ac:dyDescent="0.25">
      <c r="A373" s="929" t="str">
        <f>IF('20 Pequeña'!V362=TRUE,"",'20 Pequeña'!J362)</f>
        <v>Identificar, registrar y clasificar peticiones de servicio e incidentes y asignar una prioridad según su criticidad y los acuerdos de servicio establecidos (SLAs)</v>
      </c>
      <c r="B373" s="929"/>
      <c r="C373" s="929"/>
      <c r="D373" s="929"/>
      <c r="E373" s="597" t="str">
        <f t="shared" si="32"/>
        <v>1.3.4.1</v>
      </c>
      <c r="F373" s="200" t="str">
        <f>IF('20 Pequeña'!V362=TRUE,"",'20 Pequeña'!I362)</f>
        <v>1.3.4.1.B</v>
      </c>
    </row>
    <row r="374" spans="1:6" ht="45" customHeight="1" x14ac:dyDescent="0.25">
      <c r="A374" s="929" t="str">
        <f>IF('20 Pequeña'!V363=TRUE,"",'20 Pequeña'!J363)</f>
        <v>Establecer procedimientos adecuados para la gestión y monitoreo de las peticiones de servicio</v>
      </c>
      <c r="B374" s="929"/>
      <c r="C374" s="929"/>
      <c r="D374" s="929"/>
      <c r="E374" s="597" t="str">
        <f t="shared" si="32"/>
        <v>1.3.4.1</v>
      </c>
      <c r="F374" s="200" t="str">
        <f>IF('20 Pequeña'!V363=TRUE,"",'20 Pequeña'!I363)</f>
        <v>1.3.4.1.C</v>
      </c>
    </row>
    <row r="375" spans="1:6" ht="45" customHeight="1" x14ac:dyDescent="0.25">
      <c r="A375" s="929" t="str">
        <f>IF('20 Pequeña'!V364=TRUE,"",'20 Pequeña'!J364)</f>
        <v>Dar seguimiento a los incidentes, verificando su resolución satisfactoria y  establecer mecanismos que permitan una mejora continua a través de la información generada.</v>
      </c>
      <c r="B375" s="929"/>
      <c r="C375" s="929"/>
      <c r="D375" s="929"/>
      <c r="E375" s="597" t="str">
        <f t="shared" si="32"/>
        <v>1.3.4.1</v>
      </c>
      <c r="F375" s="200" t="str">
        <f>IF('20 Pequeña'!V364=TRUE,"",'20 Pequeña'!I364)</f>
        <v>1.3.4.1.E</v>
      </c>
    </row>
    <row r="376" spans="1:6" ht="51" customHeight="1" x14ac:dyDescent="0.25">
      <c r="A376" s="929" t="str">
        <f>IF('20 Pequeña'!V365=TRUE,"",'20 Pequeña'!J365)</f>
        <v>Proporcionar información de los problemas identificados, indicando su clasificación, categorización y priorización, así como acciones tomadas y planes de remediación desarrollados.</v>
      </c>
      <c r="B376" s="929"/>
      <c r="C376" s="929"/>
      <c r="D376" s="929"/>
      <c r="E376" s="597" t="str">
        <f t="shared" si="32"/>
        <v>1.3.4.1</v>
      </c>
      <c r="F376" s="200" t="str">
        <f>IF('20 Pequeña'!V365=TRUE,"",'20 Pequeña'!I365)</f>
        <v>1.3.4.1.F</v>
      </c>
    </row>
    <row r="377" spans="1:6" ht="45" customHeight="1" x14ac:dyDescent="0.25">
      <c r="A377" s="929" t="str">
        <f>IF('20 Pequeña'!V366=TRUE,"",'20 Pequeña'!J366)</f>
        <v>Recoger y analizar datos operacionales (especialmente registros de incidentes y cambios) para identificar tendencias emergentes que puedan indicar problemas</v>
      </c>
      <c r="B377" s="929"/>
      <c r="C377" s="929"/>
      <c r="D377" s="929"/>
      <c r="E377" s="597" t="str">
        <f t="shared" si="32"/>
        <v>1.3.4.1</v>
      </c>
      <c r="F377" s="200" t="str">
        <f>IF('20 Pequeña'!V366=TRUE,"",'20 Pequeña'!I366)</f>
        <v>1.3.4.1.H</v>
      </c>
    </row>
    <row r="378" spans="1:6" ht="45" customHeight="1" x14ac:dyDescent="0.25">
      <c r="A378" s="721" t="str">
        <f>IF('20 Pequeña'!V367=TRUE,"",'20 Pequeña'!J367)</f>
        <v>Conoce la efectividad del proceso  ya que cuenta con indicadores de desempeño que en conjunto miden el cumplimiento de objetivos como:</v>
      </c>
      <c r="B378" s="721"/>
      <c r="C378" s="721"/>
      <c r="D378" s="721"/>
      <c r="E378" s="597" t="str">
        <f t="shared" ref="E378" si="36">MID(F378,1,7)</f>
        <v>1.3.4.2</v>
      </c>
      <c r="F378" s="200" t="str">
        <f>IF('20 Pequeña'!V367=TRUE,"",'20 Pequeña'!I367)</f>
        <v>1.3.4.2</v>
      </c>
    </row>
    <row r="379" spans="1:6" ht="45" customHeight="1" x14ac:dyDescent="0.25">
      <c r="A379" s="812" t="str">
        <f>IF('20 Pequeña'!V368=TRUE,"",'20 Pequeña'!J368)</f>
        <v>La entrega de servicios de TI conforme lo planeado</v>
      </c>
      <c r="B379" s="812"/>
      <c r="C379" s="812"/>
      <c r="D379" s="812"/>
      <c r="E379" s="597" t="str">
        <f t="shared" si="32"/>
        <v>1.3.4.2</v>
      </c>
      <c r="F379" s="200" t="str">
        <f>IF('20 Pequeña'!V368=TRUE,"",'20 Pequeña'!I368)</f>
        <v>1.3.4.2 A</v>
      </c>
    </row>
    <row r="380" spans="1:6" ht="45" customHeight="1" x14ac:dyDescent="0.25">
      <c r="A380" s="929" t="str">
        <f>IF('20 Pequeña'!V369=TRUE,"",'20 Pequeña'!J369)</f>
        <v>La minimización del impacto de las interrupciones mediante una rápida resolución de las peticiones de usuario e incidentes</v>
      </c>
      <c r="B380" s="929"/>
      <c r="C380" s="929"/>
      <c r="D380" s="929"/>
      <c r="E380" s="597" t="str">
        <f t="shared" si="32"/>
        <v>1.3.4.2</v>
      </c>
      <c r="F380" s="200" t="str">
        <f>IF('20 Pequeña'!V369=TRUE,"",'20 Pequeña'!I369)</f>
        <v>1.3.4.2 B</v>
      </c>
    </row>
    <row r="381" spans="1:6" ht="45" customHeight="1" x14ac:dyDescent="0.25">
      <c r="A381" s="929" t="str">
        <f>IF('20 Pequeña'!V370=TRUE,"",'20 Pequeña'!J370)</f>
        <v>Incremento de la disponibilidad, mejora de los niveles de servicio, reducción de costos y mayor satisfacción del usuario, reduciendo el número de problemas operativos</v>
      </c>
      <c r="B381" s="929"/>
      <c r="C381" s="929"/>
      <c r="D381" s="929"/>
      <c r="E381" s="597" t="str">
        <f t="shared" si="32"/>
        <v>1.3.4.2</v>
      </c>
      <c r="F381" s="200" t="str">
        <f>IF('20 Pequeña'!V370=TRUE,"",'20 Pequeña'!I370)</f>
        <v>1.3.4.2 C</v>
      </c>
    </row>
    <row r="382" spans="1:6" ht="45" customHeight="1" x14ac:dyDescent="0.25">
      <c r="A382" s="721" t="str">
        <f>IF('20 Pequeña'!V371=TRUE,"",'20 Pequeña'!J371)</f>
        <v>Cuenta con un sistema de monitoreo o supervisión del desarrollo del proceso  y establece acciones de mejora continua</v>
      </c>
      <c r="B382" s="721"/>
      <c r="C382" s="721"/>
      <c r="D382" s="721"/>
      <c r="E382" s="597" t="str">
        <f t="shared" si="32"/>
        <v>1.3.4.3</v>
      </c>
      <c r="F382" s="200" t="str">
        <f>IF('20 Pequeña'!V371=TRUE,"",'20 Pequeña'!I371)</f>
        <v>1.3.4.3</v>
      </c>
    </row>
    <row r="383" spans="1:6" x14ac:dyDescent="0.25">
      <c r="A383" s="729" t="str">
        <f>IF('20 Pequeña'!V373=TRUE,"",'20 Pequeña'!J373)</f>
        <v>1.4 Administración de los sistemas de información</v>
      </c>
      <c r="B383" s="729"/>
      <c r="C383" s="729"/>
      <c r="D383" s="729"/>
      <c r="E383" s="597" t="str">
        <f t="shared" si="32"/>
        <v/>
      </c>
      <c r="F383" s="200"/>
    </row>
    <row r="384" spans="1:6" ht="60.75" customHeight="1" x14ac:dyDescent="0.25">
      <c r="A384" s="721" t="str">
        <f>IF('20 Pequeña'!V378=TRUE,"",'20 Pequeña'!J378)</f>
        <v>La administración del desempeño y la seguridad de los sistemas de información se lleva a cabo de acuerdo con estándares y buenas prácticas aplicadas por iniciativa uno o más individuos expertos en TI y certificados</v>
      </c>
      <c r="B384" s="721"/>
      <c r="C384" s="721"/>
      <c r="D384" s="721"/>
      <c r="E384" s="597" t="str">
        <f t="shared" si="32"/>
        <v>1.4.1</v>
      </c>
      <c r="F384" s="200" t="str">
        <f>IF('20 Pequeña'!V378=TRUE,"",'20 Pequeña'!I378)</f>
        <v>1.4.1</v>
      </c>
    </row>
    <row r="385" spans="1:6" ht="60.75" customHeight="1" x14ac:dyDescent="0.25">
      <c r="A385" s="721" t="str">
        <f>IF('20 Pequeña'!V379=TRUE,"",'20 Pequeña'!J379)</f>
        <v>La empresa cuenta con procedimientos formales para la Administración de los Sistemas de Información, que considera las siguientes actividades:</v>
      </c>
      <c r="B385" s="721"/>
      <c r="C385" s="721"/>
      <c r="D385" s="721"/>
      <c r="E385" s="597" t="str">
        <f t="shared" ref="E385" si="37">MID(F385,1,7)</f>
        <v>1.4.2.1</v>
      </c>
      <c r="F385" s="200" t="str">
        <f>IF('20 Pequeña'!V379=TRUE,"",'20 Pequeña'!I379)</f>
        <v>1.4.2.1</v>
      </c>
    </row>
    <row r="386" spans="1:6" ht="45" customHeight="1" x14ac:dyDescent="0.25">
      <c r="A386" s="929" t="str">
        <f>IF('20 Pequeña'!V380=TRUE,"",'20 Pequeña'!J380)</f>
        <v>Equilibrar las necesidades actuales y futuras de disponibilidad, rendimiento y capacidad con una provisión de servicio efectiva en costos</v>
      </c>
      <c r="B386" s="929"/>
      <c r="C386" s="929"/>
      <c r="D386" s="929"/>
      <c r="E386" s="597" t="str">
        <f t="shared" si="32"/>
        <v>1.4.2.1</v>
      </c>
      <c r="F386" s="200" t="str">
        <f>IF('20 Pequeña'!V380=TRUE,"",'20 Pequeña'!I380)</f>
        <v>1.4.2.1.A</v>
      </c>
    </row>
    <row r="387" spans="1:6" ht="57.75" customHeight="1" x14ac:dyDescent="0.25">
      <c r="A387" s="929" t="str">
        <f>IF('20 Pequeña'!V381=TRUE,"",'20 Pequeña'!J381)</f>
        <v>La gestión de todos los cambios de manera controlada, incluyendo cambios estándar de mantenimiento y emergencia en relación con los procesos de negocio, de aplicaciones y de infraestructura</v>
      </c>
      <c r="B387" s="929"/>
      <c r="C387" s="929"/>
      <c r="D387" s="929"/>
      <c r="E387" s="597" t="str">
        <f t="shared" si="32"/>
        <v>1.4.2.1</v>
      </c>
      <c r="F387" s="200" t="str">
        <f>IF('20 Pequeña'!V381=TRUE,"",'20 Pequeña'!I381)</f>
        <v>1.4.2.1.B</v>
      </c>
    </row>
    <row r="388" spans="1:6" ht="45" customHeight="1" x14ac:dyDescent="0.25">
      <c r="A388" s="929" t="str">
        <f>IF('20 Pequeña'!V382=TRUE,"",'20 Pequeña'!J382)</f>
        <v>El mantenimiento de la información actualizada sobre la configuración y relaciones de los principales recursos de TI necesarios para la prestación de los servicios críticos</v>
      </c>
      <c r="B388" s="929"/>
      <c r="C388" s="929"/>
      <c r="D388" s="929"/>
      <c r="E388" s="597" t="str">
        <f t="shared" si="32"/>
        <v>1.4.2.1</v>
      </c>
      <c r="F388" s="200" t="str">
        <f>IF('20 Pequeña'!V382=TRUE,"",'20 Pequeña'!I382)</f>
        <v>1.4.2.1.C</v>
      </c>
    </row>
    <row r="389" spans="1:6" ht="57.75" customHeight="1" x14ac:dyDescent="0.25">
      <c r="A389" s="929" t="str">
        <f>IF('20 Pequeña'!V383=TRUE,"",'20 Pequeña'!J383)</f>
        <v>La protección de la información de la empresa y de sus clientes para mantener un  nivel de seguridad de la información de acuerdo con la política definida y el establecimiento de roles de seguridad y privilegios de acceso a la información.</v>
      </c>
      <c r="B389" s="929"/>
      <c r="C389" s="929"/>
      <c r="D389" s="929"/>
      <c r="E389" s="597" t="str">
        <f t="shared" si="32"/>
        <v>1.4.2.1</v>
      </c>
      <c r="F389" s="200" t="str">
        <f>IF('20 Pequeña'!V383=TRUE,"",'20 Pequeña'!I383)</f>
        <v>1.4.2.1.D</v>
      </c>
    </row>
    <row r="390" spans="1:6" ht="45" customHeight="1" x14ac:dyDescent="0.25">
      <c r="A390" s="929" t="str">
        <f>IF('20 Pequeña'!V384=TRUE,"",'20 Pequeña'!J384)</f>
        <v>El establecer controles adecuados y de proceso de negocio para asegurar que la información relacionada cumpla con requerimientos de legitimidad y autorización</v>
      </c>
      <c r="B390" s="929"/>
      <c r="C390" s="929"/>
      <c r="D390" s="929"/>
      <c r="E390" s="597" t="str">
        <f t="shared" si="32"/>
        <v>1.4.2.1</v>
      </c>
      <c r="F390" s="200" t="str">
        <f>IF('20 Pequeña'!V384=TRUE,"",'20 Pequeña'!I384)</f>
        <v>1.4.2.1.E</v>
      </c>
    </row>
    <row r="391" spans="1:6" ht="45" customHeight="1" x14ac:dyDescent="0.25">
      <c r="A391" s="929" t="str">
        <f>IF('20 Pequeña'!V385=TRUE,"",'20 Pequeña'!J385)</f>
        <v>Estos elementos se encuentran formalmente documentados</v>
      </c>
      <c r="B391" s="929"/>
      <c r="C391" s="929"/>
      <c r="D391" s="929"/>
      <c r="E391" s="597" t="str">
        <f t="shared" si="32"/>
        <v>1.4.2.2</v>
      </c>
      <c r="F391" s="200" t="str">
        <f>IF('20 Pequeña'!V385=TRUE,"",'20 Pequeña'!I385)</f>
        <v>1.4.2.2</v>
      </c>
    </row>
    <row r="392" spans="1:6" ht="55.5" customHeight="1" x14ac:dyDescent="0.25">
      <c r="A392" s="721" t="str">
        <f>IF('20 Pequeña'!V386=TRUE,"",'20 Pequeña'!J386)</f>
        <v>La empresa desarrolla modelos y documentos que le permiten llevar a cabo Administración de la disponibilidad y la capacidad, la administración de cambios, configuraciones y seguridad y el control de procesos de información del negocio.</v>
      </c>
      <c r="B392" s="721"/>
      <c r="C392" s="721"/>
      <c r="D392" s="721"/>
      <c r="E392" s="597" t="str">
        <f t="shared" si="32"/>
        <v>1.4.3.1</v>
      </c>
      <c r="F392" s="200" t="str">
        <f>IF('20 Pequeña'!V386=TRUE,"",'20 Pequeña'!I386)</f>
        <v>1.4.3.1</v>
      </c>
    </row>
    <row r="393" spans="1:6" ht="57" customHeight="1" x14ac:dyDescent="0.25">
      <c r="A393" s="721" t="str">
        <f>IF('20 Pequeña'!V387=TRUE,"",'20 Pequeña'!J387)</f>
        <v>Revisa las actividades realizadas, analiza la información generada y mediante indicadores de eficacia, evalúa el nivel de cumplimiento de los procesos de administración de los sistemas.</v>
      </c>
      <c r="B393" s="721"/>
      <c r="C393" s="721"/>
      <c r="D393" s="721"/>
      <c r="E393" s="597" t="str">
        <f t="shared" si="32"/>
        <v>1.4.3.2</v>
      </c>
      <c r="F393" s="200" t="str">
        <f>IF('20 Pequeña'!V387=TRUE,"",'20 Pequeña'!I387)</f>
        <v>1.4.3.2</v>
      </c>
    </row>
    <row r="394" spans="1:6" ht="57" customHeight="1" x14ac:dyDescent="0.25">
      <c r="A394" s="721" t="str">
        <f>IF('20 Pequeña'!V388=TRUE,"",'20 Pequeña'!J388)</f>
        <v xml:space="preserve">Su proceso de Administración de los Sistemas de Información cuenta con herramientas automatizadas que le permitan principalmente: </v>
      </c>
      <c r="B394" s="721"/>
      <c r="C394" s="721"/>
      <c r="D394" s="721"/>
      <c r="E394" s="597" t="str">
        <f t="shared" ref="E394" si="38">MID(F394,1,7)</f>
        <v>1.4.4.1</v>
      </c>
      <c r="F394" s="200" t="str">
        <f>IF('20 Pequeña'!V388=TRUE,"",'20 Pequeña'!I388)</f>
        <v>1.4.4.1</v>
      </c>
    </row>
    <row r="395" spans="1:6" ht="45" customHeight="1" x14ac:dyDescent="0.25">
      <c r="A395" s="929" t="str">
        <f>IF('20 Pequeña'!V389=TRUE,"",'20 Pequeña'!J389)</f>
        <v>Supervisar, medir, analizar, informar y revisar la disponibilidad, el rendimiento y la capacidad de los sistemas de información</v>
      </c>
      <c r="B395" s="929"/>
      <c r="C395" s="929"/>
      <c r="D395" s="929"/>
      <c r="E395" s="597" t="str">
        <f t="shared" si="32"/>
        <v>1.4.4.1</v>
      </c>
      <c r="F395" s="200" t="str">
        <f>IF('20 Pequeña'!V389=TRUE,"",'20 Pequeña'!I389)</f>
        <v>1.4.4.1.A</v>
      </c>
    </row>
    <row r="396" spans="1:6" ht="45" customHeight="1" x14ac:dyDescent="0.25">
      <c r="A396" s="929" t="str">
        <f>IF('20 Pequeña'!V390=TRUE,"",'20 Pequeña'!J390)</f>
        <v>Dar seguimiento e informar sobre el estado de los cambios (rechazados, aprobados y en proceso) solicitados a los Sistemas de Información</v>
      </c>
      <c r="B396" s="929"/>
      <c r="C396" s="929"/>
      <c r="D396" s="929"/>
      <c r="E396" s="597" t="str">
        <f t="shared" si="32"/>
        <v>1.4.4.1</v>
      </c>
      <c r="F396" s="200" t="str">
        <f>IF('20 Pequeña'!V390=TRUE,"",'20 Pequeña'!I390)</f>
        <v>1.4.4.1.B</v>
      </c>
    </row>
    <row r="397" spans="1:6" ht="45" customHeight="1" x14ac:dyDescent="0.25">
      <c r="A397" s="929" t="str">
        <f>IF('20 Pequeña'!V391=TRUE,"",'20 Pequeña'!J391)</f>
        <v>Mantener actualizado un repositorio de administración de la configuración de las soluciones de TI</v>
      </c>
      <c r="B397" s="929"/>
      <c r="C397" s="929"/>
      <c r="D397" s="929"/>
      <c r="E397" s="597" t="str">
        <f t="shared" si="32"/>
        <v>1.4.4.1</v>
      </c>
      <c r="F397" s="200" t="str">
        <f>IF('20 Pequeña'!V391=TRUE,"",'20 Pequeña'!I391)</f>
        <v>1.4.4.1.C</v>
      </c>
    </row>
    <row r="398" spans="1:6" ht="45" customHeight="1" x14ac:dyDescent="0.25">
      <c r="A398" s="929" t="str">
        <f>IF('20 Pequeña'!V392=TRUE,"",'20 Pequeña'!J392)</f>
        <v>Implementar medidas y procedimientos de administración de seguridad para proteger a la información que se transmite a través de las redes de comunicación internas y externas</v>
      </c>
      <c r="B398" s="929"/>
      <c r="C398" s="929"/>
      <c r="D398" s="929"/>
      <c r="E398" s="597" t="str">
        <f t="shared" si="32"/>
        <v>1.4.4.1</v>
      </c>
      <c r="F398" s="200" t="str">
        <f>IF('20 Pequeña'!V392=TRUE,"",'20 Pequeña'!I392)</f>
        <v>1.4.4.1.D</v>
      </c>
    </row>
    <row r="399" spans="1:6" ht="53.25" customHeight="1" x14ac:dyDescent="0.25">
      <c r="A399" s="929" t="str">
        <f>IF('20 Pequeña'!V393=TRUE,"",'20 Pequeña'!J393)</f>
        <v>Definir los roles, responsabilidades, niveles de autoridad y segregación de tareas necesarias para apoyar los objetivos de los procesos de negocio mediante un sistema de control</v>
      </c>
      <c r="B399" s="929"/>
      <c r="C399" s="929"/>
      <c r="D399" s="929"/>
      <c r="E399" s="597" t="str">
        <f t="shared" si="32"/>
        <v>1.4.4.1</v>
      </c>
      <c r="F399" s="200" t="str">
        <f>IF('20 Pequeña'!V393=TRUE,"",'20 Pequeña'!I393)</f>
        <v>1.4.4.1.E</v>
      </c>
    </row>
    <row r="400" spans="1:6" ht="60.75" customHeight="1" x14ac:dyDescent="0.25">
      <c r="A400" s="721" t="str">
        <f>IF('20 Pequeña'!V394=TRUE,"",'20 Pequeña'!J394)</f>
        <v>Conoce la efectividad de los procesos ya que cuenta con indicadores de desempeño que en conjunto miden el cumplimiento de objetivos como: mantener la disponibilidad de los servicios, gestión de cambios eficiente, uso de recursos asociados a los sistemas</v>
      </c>
      <c r="B400" s="721"/>
      <c r="C400" s="721"/>
      <c r="D400" s="721"/>
      <c r="E400" s="597" t="str">
        <f t="shared" si="32"/>
        <v>1.4.4.2</v>
      </c>
      <c r="F400" s="200" t="str">
        <f>IF('20 Pequeña'!V394=TRUE,"",'20 Pequeña'!I394)</f>
        <v>1.4.4.2</v>
      </c>
    </row>
    <row r="401" spans="1:6" ht="45" customHeight="1" x14ac:dyDescent="0.25">
      <c r="A401" s="721" t="str">
        <f>IF('20 Pequeña'!V395=TRUE,"",'20 Pequeña'!J395)</f>
        <v>Cuenta con un sistema de monitoreo o supervisión del desarrollo del proceso  y establece acciones de mejora continua.</v>
      </c>
      <c r="B401" s="721"/>
      <c r="C401" s="721"/>
      <c r="D401" s="721"/>
      <c r="E401" s="597" t="str">
        <f t="shared" si="32"/>
        <v>1.4.4.3</v>
      </c>
      <c r="F401" s="200" t="str">
        <f>IF('20 Pequeña'!V395=TRUE,"",'20 Pequeña'!I395)</f>
        <v>1.4.4.3</v>
      </c>
    </row>
    <row r="402" spans="1:6" x14ac:dyDescent="0.25">
      <c r="A402" s="729" t="str">
        <f>IF('20 Pequeña'!V402=TRUE,"",'20 Pequeña'!J402)</f>
        <v>2.1 Gestión Integral del Capital Humano</v>
      </c>
      <c r="B402" s="729"/>
      <c r="C402" s="729"/>
      <c r="D402" s="729"/>
      <c r="E402" s="597" t="str">
        <f t="shared" ref="E402:E419" si="39">MID(F402,1,7)</f>
        <v/>
      </c>
      <c r="F402" s="200"/>
    </row>
    <row r="403" spans="1:6" ht="55.5" customHeight="1" x14ac:dyDescent="0.25">
      <c r="A403" s="721" t="str">
        <f>IF('20 Pequeña'!V407=TRUE,"",'20 Pequeña'!J407)</f>
        <v>Analiza prácticas objetivas de reclutamiento, compensación y desarrollo del personal con potencial y buen desempeño, e identifica las posibilidades adecuadas para la implantación de éstas prácticas</v>
      </c>
      <c r="B403" s="721"/>
      <c r="C403" s="721"/>
      <c r="D403" s="721"/>
      <c r="E403" s="597" t="str">
        <f t="shared" si="39"/>
        <v>2.1.1</v>
      </c>
      <c r="F403" s="200" t="str">
        <f>IF('20 Pequeña'!V407=TRUE,"",'20 Pequeña'!I407)</f>
        <v>2.1.1</v>
      </c>
    </row>
    <row r="404" spans="1:6" ht="55.5" customHeight="1" x14ac:dyDescent="0.25">
      <c r="A404" s="721" t="str">
        <f>IF('20 Pequeña'!V408=TRUE,"",'20 Pequeña'!J408)</f>
        <v>Cuenta con un proceso para la gestión integral del capital humano  y éste se encuentra formalmente documentado definiendo  los siguientes procesos:</v>
      </c>
      <c r="B404" s="721"/>
      <c r="C404" s="721"/>
      <c r="D404" s="721"/>
      <c r="E404" s="597" t="str">
        <f t="shared" ref="E404" si="40">MID(F404,1,7)</f>
        <v>2.1.2</v>
      </c>
      <c r="F404" s="200" t="str">
        <f>IF('20 Pequeña'!V408=TRUE,"",'20 Pequeña'!I408)</f>
        <v>2.1.2</v>
      </c>
    </row>
    <row r="405" spans="1:6" ht="45" customHeight="1" x14ac:dyDescent="0.25">
      <c r="A405" s="929" t="str">
        <f>IF('20 Pequeña'!V409=TRUE,"",'20 Pequeña'!J409)</f>
        <v>Reclutamiento y selección</v>
      </c>
      <c r="B405" s="929"/>
      <c r="C405" s="929"/>
      <c r="D405" s="929"/>
      <c r="E405" s="597" t="str">
        <f t="shared" si="39"/>
        <v>2.1.2.A</v>
      </c>
      <c r="F405" s="200" t="str">
        <f>IF('20 Pequeña'!V409=TRUE,"",'20 Pequeña'!I409)</f>
        <v>2.1.2.A</v>
      </c>
    </row>
    <row r="406" spans="1:6" ht="45" customHeight="1" x14ac:dyDescent="0.25">
      <c r="A406" s="929" t="str">
        <f>IF('20 Pequeña'!V410=TRUE,"",'20 Pequeña'!J410)</f>
        <v>Evaluación del desempeño</v>
      </c>
      <c r="B406" s="929"/>
      <c r="C406" s="929"/>
      <c r="D406" s="929"/>
      <c r="E406" s="597" t="str">
        <f t="shared" si="39"/>
        <v>2.1.2.B</v>
      </c>
      <c r="F406" s="200" t="str">
        <f>IF('20 Pequeña'!V410=TRUE,"",'20 Pequeña'!I410)</f>
        <v>2.1.2.B</v>
      </c>
    </row>
    <row r="407" spans="1:6" ht="45" customHeight="1" x14ac:dyDescent="0.25">
      <c r="A407" s="929" t="str">
        <f>IF('20 Pequeña'!V411=TRUE,"",'20 Pequeña'!J411)</f>
        <v>Formación y desarrollo de las personas</v>
      </c>
      <c r="B407" s="929"/>
      <c r="C407" s="929"/>
      <c r="D407" s="929"/>
      <c r="E407" s="597" t="str">
        <f t="shared" si="39"/>
        <v>2.1.2.C</v>
      </c>
      <c r="F407" s="200" t="str">
        <f>IF('20 Pequeña'!V411=TRUE,"",'20 Pequeña'!I411)</f>
        <v>2.1.2.C</v>
      </c>
    </row>
    <row r="408" spans="1:6" ht="45" customHeight="1" x14ac:dyDescent="0.25">
      <c r="A408" s="929" t="str">
        <f>IF('20 Pequeña'!V412=TRUE,"",'20 Pequeña'!J412)</f>
        <v>Retención de talento</v>
      </c>
      <c r="B408" s="929"/>
      <c r="C408" s="929"/>
      <c r="D408" s="929"/>
      <c r="E408" s="597" t="str">
        <f t="shared" si="39"/>
        <v>2.1.2.D</v>
      </c>
      <c r="F408" s="200" t="str">
        <f>IF('20 Pequeña'!V412=TRUE,"",'20 Pequeña'!I412)</f>
        <v>2.1.2.D</v>
      </c>
    </row>
    <row r="409" spans="1:6" ht="69.75" customHeight="1" x14ac:dyDescent="0.25">
      <c r="A409" s="721" t="str">
        <f>IF('20 Pequeña'!V413=TRUE,"",'20 Pequeña'!J413)</f>
        <v xml:space="preserve">Con la finalidad de llevar a cabo una gestión integral del capital humano, la empresa de TI cuenta con  alguna metodología, o modelo que se basa en el ciclo de vida del personal en la empresa es decir, pasando por las fases de reclutamiento, selección, retribución, formación y desarrollo, remuneración, evaluación, promoción y desvinculación. </v>
      </c>
      <c r="B409" s="721"/>
      <c r="C409" s="721"/>
      <c r="D409" s="721"/>
      <c r="E409" s="597" t="str">
        <f t="shared" si="39"/>
        <v>2.1.3.1</v>
      </c>
      <c r="F409" s="200" t="str">
        <f>IF('20 Pequeña'!V413=TRUE,"",'20 Pequeña'!I413)</f>
        <v>2.1.3.1</v>
      </c>
    </row>
    <row r="410" spans="1:6" ht="39.75" customHeight="1" x14ac:dyDescent="0.25">
      <c r="A410" s="721" t="str">
        <f>IF('20 Pequeña'!V414=TRUE,"",'20 Pequeña'!J414)</f>
        <v>Su proceso se encuentra automatizado a través de herramientas que le permiten:</v>
      </c>
      <c r="B410" s="721"/>
      <c r="C410" s="721"/>
      <c r="D410" s="721"/>
      <c r="E410" s="597" t="str">
        <f t="shared" ref="E410" si="41">MID(F410,1,7)</f>
        <v>2.1.4.1</v>
      </c>
      <c r="F410" s="200" t="str">
        <f>IF('20 Pequeña'!V414=TRUE,"",'20 Pequeña'!I414)</f>
        <v>2.1.4.1</v>
      </c>
    </row>
    <row r="411" spans="1:6" ht="60" customHeight="1" x14ac:dyDescent="0.25">
      <c r="A411" s="929" t="str">
        <f>IF('20 Pequeña'!V415=TRUE,"",'20 Pequeña'!J415)</f>
        <v>Analizar y dar seguimiento a las habilidades críticas, competencias y nivel técnico (certificado) requerido del personal, e identificar si existen recursos humanos con éstas características dentro de la organización</v>
      </c>
      <c r="B411" s="929"/>
      <c r="C411" s="929"/>
      <c r="D411" s="929"/>
      <c r="E411" s="597" t="str">
        <f t="shared" si="39"/>
        <v>2.1.4.1</v>
      </c>
      <c r="F411" s="200" t="str">
        <f>IF('20 Pequeña'!V415=TRUE,"",'20 Pequeña'!I415)</f>
        <v>2.1.4.1.B</v>
      </c>
    </row>
    <row r="412" spans="1:6" ht="66" customHeight="1" x14ac:dyDescent="0.25">
      <c r="A412" s="929" t="str">
        <f>IF('20 Pequeña'!V416=TRUE,"",'20 Pequeña'!J416)</f>
        <v>Registrar los planes de acción necesarios para hacer frente a los requerimientos de personal que cumpla con determinadas características y certificaciones requeridas, tales como programas formales de capacitación, redistribución y cambios en las estrategias de contratación</v>
      </c>
      <c r="B412" s="929"/>
      <c r="C412" s="929"/>
      <c r="D412" s="929"/>
      <c r="E412" s="597" t="str">
        <f t="shared" si="39"/>
        <v>2.1.4.1</v>
      </c>
      <c r="F412" s="200" t="str">
        <f>IF('20 Pequeña'!V416=TRUE,"",'20 Pequeña'!I416)</f>
        <v>2.1.4.1.C</v>
      </c>
    </row>
    <row r="413" spans="1:6" ht="45" customHeight="1" x14ac:dyDescent="0.25">
      <c r="A413" s="929" t="str">
        <f>IF('20 Pequeña'!V417=TRUE,"",'20 Pequeña'!J417)</f>
        <v>Mantener un control de las certificaciones requeridas para la prestación de servicios</v>
      </c>
      <c r="B413" s="929"/>
      <c r="C413" s="929"/>
      <c r="D413" s="929"/>
      <c r="E413" s="597" t="str">
        <f t="shared" si="39"/>
        <v>2.1.4.1</v>
      </c>
      <c r="F413" s="200" t="str">
        <f>IF('20 Pequeña'!V417=TRUE,"",'20 Pequeña'!I417)</f>
        <v>2.1.4.1.H</v>
      </c>
    </row>
    <row r="414" spans="1:6" ht="45" customHeight="1" x14ac:dyDescent="0.25">
      <c r="A414" s="721" t="str">
        <f>IF('20 Pequeña'!V418=TRUE,"",'20 Pequeña'!J418)</f>
        <v>Conoce la efectividad del proceso  ya que cuenta con indicadores de desempeño que en conjunto miden el cumplimiento de objetivos como:</v>
      </c>
      <c r="B414" s="721"/>
      <c r="C414" s="721"/>
      <c r="D414" s="721"/>
      <c r="E414" s="597" t="str">
        <f t="shared" ref="E414" si="42">MID(F414,1,7)</f>
        <v>2.1.4.2</v>
      </c>
      <c r="F414" s="200" t="str">
        <f>IF('20 Pequeña'!V418=TRUE,"",'20 Pequeña'!I418)</f>
        <v>2.1.4.2</v>
      </c>
    </row>
    <row r="415" spans="1:6" ht="45" customHeight="1" x14ac:dyDescent="0.25">
      <c r="A415" s="929" t="str">
        <f>IF('20 Pequeña'!V419=TRUE,"",'20 Pequeña'!J419)</f>
        <v>Optimizar las capacidades del capital humano para cumplir con los objetivos de la empresa</v>
      </c>
      <c r="B415" s="929"/>
      <c r="C415" s="929"/>
      <c r="D415" s="929"/>
      <c r="E415" s="597" t="str">
        <f t="shared" si="39"/>
        <v>2.1.4.2</v>
      </c>
      <c r="F415" s="200" t="str">
        <f>IF('20 Pequeña'!V419=TRUE,"",'20 Pequeña'!I419)</f>
        <v>2.1.4.2.A</v>
      </c>
    </row>
    <row r="416" spans="1:6" ht="45" customHeight="1" x14ac:dyDescent="0.25">
      <c r="A416" s="929" t="str">
        <f>IF('20 Pequeña'!V420=TRUE,"",'20 Pequeña'!J420)</f>
        <v xml:space="preserve">Posibilitar el posicionamiento estratégico del área de gestión del capital humano en la organización </v>
      </c>
      <c r="B416" s="929"/>
      <c r="C416" s="929"/>
      <c r="D416" s="929"/>
      <c r="E416" s="597" t="str">
        <f t="shared" si="39"/>
        <v>2.1.4.2</v>
      </c>
      <c r="F416" s="200" t="str">
        <f>IF('20 Pequeña'!V420=TRUE,"",'20 Pequeña'!I420)</f>
        <v>2.1.4.2.B</v>
      </c>
    </row>
    <row r="417" spans="1:6" ht="45" customHeight="1" x14ac:dyDescent="0.25">
      <c r="A417" s="929" t="str">
        <f>IF('20 Pequeña'!V421=TRUE,"",'20 Pequeña'!J421)</f>
        <v>Retener el talento esencial para la empresa y mitigar el riesgo de la fuerza de trabajo</v>
      </c>
      <c r="B417" s="929"/>
      <c r="C417" s="929"/>
      <c r="D417" s="929"/>
      <c r="E417" s="597" t="str">
        <f t="shared" si="39"/>
        <v>2.1.4.2</v>
      </c>
      <c r="F417" s="200" t="str">
        <f>IF('20 Pequeña'!V421=TRUE,"",'20 Pequeña'!I421)</f>
        <v>2.1.4.2.C</v>
      </c>
    </row>
    <row r="418" spans="1:6" ht="45" customHeight="1" x14ac:dyDescent="0.25">
      <c r="A418" s="929" t="str">
        <f>IF('20 Pequeña'!V422=TRUE,"",'20 Pequeña'!J422)</f>
        <v xml:space="preserve">Identificar fortalezas y vulnerabilidades de la fuerza de trabajo, así como oportunidades y estrategias, que permitan gestionar de manera proactiva el capital humano </v>
      </c>
      <c r="B418" s="929"/>
      <c r="C418" s="929"/>
      <c r="D418" s="929"/>
      <c r="E418" s="597" t="str">
        <f t="shared" si="39"/>
        <v>2.1.4.2</v>
      </c>
      <c r="F418" s="200" t="str">
        <f>IF('20 Pequeña'!V422=TRUE,"",'20 Pequeña'!I422)</f>
        <v>2.1.4.2.D</v>
      </c>
    </row>
    <row r="419" spans="1:6" ht="45" customHeight="1" x14ac:dyDescent="0.25">
      <c r="A419" s="721" t="str">
        <f>IF('20 Pequeña'!V423=TRUE,"",'20 Pequeña'!J423)</f>
        <v xml:space="preserve">Cuenta con un sistema de monitoreo o supervisión del desarrollo  de la gestión del capital humano y establece acciones de mejora continua  </v>
      </c>
      <c r="B419" s="721"/>
      <c r="C419" s="721"/>
      <c r="D419" s="721"/>
      <c r="E419" s="597" t="str">
        <f t="shared" si="39"/>
        <v>2.1.4.3</v>
      </c>
      <c r="F419" s="200" t="str">
        <f>IF('20 Pequeña'!V423=TRUE,"",'20 Pequeña'!I423)</f>
        <v>2.1.4.3</v>
      </c>
    </row>
    <row r="420" spans="1:6" ht="68.25" customHeight="1" x14ac:dyDescent="0.25">
      <c r="A420" s="555" t="s">
        <v>901</v>
      </c>
      <c r="B420" s="598"/>
      <c r="C420" s="598"/>
      <c r="D420" s="598"/>
      <c r="E420" s="578"/>
      <c r="F420" s="200"/>
    </row>
    <row r="421" spans="1:6" hidden="1" x14ac:dyDescent="0.25">
      <c r="A421" s="728"/>
      <c r="B421" s="728"/>
      <c r="C421" s="728"/>
      <c r="D421" s="728"/>
      <c r="F421" s="200"/>
    </row>
    <row r="422" spans="1:6" hidden="1" x14ac:dyDescent="0.25">
      <c r="A422" s="728"/>
      <c r="B422" s="728"/>
      <c r="C422" s="728"/>
      <c r="D422" s="728"/>
      <c r="F422" s="200"/>
    </row>
    <row r="423" spans="1:6" hidden="1" x14ac:dyDescent="0.25">
      <c r="A423" s="728"/>
      <c r="B423" s="728"/>
      <c r="C423" s="728"/>
      <c r="D423" s="728"/>
      <c r="F423" s="200"/>
    </row>
    <row r="424" spans="1:6" hidden="1" x14ac:dyDescent="0.25">
      <c r="A424" s="728"/>
      <c r="B424" s="728"/>
      <c r="C424" s="728"/>
      <c r="D424" s="728"/>
      <c r="F424" s="200"/>
    </row>
    <row r="425" spans="1:6" hidden="1" x14ac:dyDescent="0.25">
      <c r="A425" s="728"/>
      <c r="B425" s="728"/>
      <c r="C425" s="728"/>
      <c r="D425" s="728"/>
      <c r="F425" s="200"/>
    </row>
    <row r="426" spans="1:6" hidden="1" x14ac:dyDescent="0.25">
      <c r="A426" s="728"/>
      <c r="B426" s="728"/>
      <c r="C426" s="728"/>
      <c r="D426" s="728"/>
      <c r="F426" s="200"/>
    </row>
    <row r="427" spans="1:6" hidden="1" x14ac:dyDescent="0.25">
      <c r="A427" s="728"/>
      <c r="B427" s="728"/>
      <c r="C427" s="728"/>
      <c r="D427" s="728"/>
      <c r="F427" s="200"/>
    </row>
    <row r="428" spans="1:6" hidden="1" x14ac:dyDescent="0.25">
      <c r="A428" s="728"/>
      <c r="B428" s="728"/>
      <c r="C428" s="728"/>
      <c r="D428" s="728"/>
      <c r="F428" s="200"/>
    </row>
    <row r="429" spans="1:6" hidden="1" x14ac:dyDescent="0.25">
      <c r="A429" s="728"/>
      <c r="B429" s="728"/>
      <c r="C429" s="728"/>
      <c r="D429" s="728"/>
      <c r="F429" s="200"/>
    </row>
    <row r="430" spans="1:6" hidden="1" x14ac:dyDescent="0.25">
      <c r="A430" s="728"/>
      <c r="B430" s="728"/>
      <c r="C430" s="728"/>
      <c r="D430" s="728"/>
      <c r="F430" s="200"/>
    </row>
    <row r="431" spans="1:6" hidden="1" x14ac:dyDescent="0.25">
      <c r="A431" s="728"/>
      <c r="B431" s="728"/>
      <c r="C431" s="728"/>
      <c r="D431" s="728"/>
      <c r="F431" s="200"/>
    </row>
    <row r="432" spans="1:6" hidden="1" x14ac:dyDescent="0.25">
      <c r="A432" s="728"/>
      <c r="B432" s="728"/>
      <c r="C432" s="728"/>
      <c r="D432" s="728"/>
      <c r="F432" s="200"/>
    </row>
    <row r="433" spans="1:6" hidden="1" x14ac:dyDescent="0.25">
      <c r="A433" s="728"/>
      <c r="B433" s="728"/>
      <c r="C433" s="728"/>
      <c r="D433" s="728"/>
      <c r="F433" s="200"/>
    </row>
    <row r="434" spans="1:6" hidden="1" x14ac:dyDescent="0.25">
      <c r="A434" s="728"/>
      <c r="B434" s="728"/>
      <c r="C434" s="728"/>
      <c r="D434" s="728"/>
      <c r="F434" s="200"/>
    </row>
    <row r="435" spans="1:6" hidden="1" x14ac:dyDescent="0.25">
      <c r="A435" s="728"/>
      <c r="B435" s="728"/>
      <c r="C435" s="728"/>
      <c r="D435" s="728"/>
      <c r="F435" s="200"/>
    </row>
    <row r="436" spans="1:6" hidden="1" x14ac:dyDescent="0.25">
      <c r="A436" s="728"/>
      <c r="B436" s="728"/>
      <c r="C436" s="728"/>
      <c r="D436" s="728"/>
      <c r="F436" s="200"/>
    </row>
    <row r="437" spans="1:6" hidden="1" x14ac:dyDescent="0.25">
      <c r="F437" s="200"/>
    </row>
    <row r="438" spans="1:6" hidden="1" x14ac:dyDescent="0.25">
      <c r="F438" s="200"/>
    </row>
    <row r="439" spans="1:6" hidden="1" x14ac:dyDescent="0.25">
      <c r="F439" s="200"/>
    </row>
    <row r="440" spans="1:6" hidden="1" x14ac:dyDescent="0.25">
      <c r="F440" s="200"/>
    </row>
    <row r="441" spans="1:6" hidden="1" x14ac:dyDescent="0.25">
      <c r="F441" s="200"/>
    </row>
    <row r="442" spans="1:6" hidden="1" x14ac:dyDescent="0.25">
      <c r="F442" s="200"/>
    </row>
    <row r="443" spans="1:6" hidden="1" x14ac:dyDescent="0.25">
      <c r="F443" s="200"/>
    </row>
    <row r="444" spans="1:6" hidden="1" x14ac:dyDescent="0.25">
      <c r="F444" s="200"/>
    </row>
    <row r="445" spans="1:6" hidden="1" x14ac:dyDescent="0.25">
      <c r="F445" s="200"/>
    </row>
    <row r="446" spans="1:6" hidden="1" x14ac:dyDescent="0.25">
      <c r="F446" s="200"/>
    </row>
    <row r="447" spans="1:6" hidden="1" x14ac:dyDescent="0.25">
      <c r="F447" s="200"/>
    </row>
    <row r="448" spans="1:6" hidden="1" x14ac:dyDescent="0.25">
      <c r="F448" s="200"/>
    </row>
    <row r="449" spans="6:6" hidden="1" x14ac:dyDescent="0.25">
      <c r="F449" s="200"/>
    </row>
    <row r="450" spans="6:6" hidden="1" x14ac:dyDescent="0.25">
      <c r="F450" s="200"/>
    </row>
    <row r="451" spans="6:6" hidden="1" x14ac:dyDescent="0.25">
      <c r="F451" s="200"/>
    </row>
    <row r="452" spans="6:6" hidden="1" x14ac:dyDescent="0.25">
      <c r="F452" s="200"/>
    </row>
    <row r="453" spans="6:6" hidden="1" x14ac:dyDescent="0.25">
      <c r="F453" s="200"/>
    </row>
    <row r="454" spans="6:6" hidden="1" x14ac:dyDescent="0.25">
      <c r="F454" s="200"/>
    </row>
    <row r="455" spans="6:6" hidden="1" x14ac:dyDescent="0.25">
      <c r="F455" s="200"/>
    </row>
    <row r="456" spans="6:6" hidden="1" x14ac:dyDescent="0.25">
      <c r="F456" s="200"/>
    </row>
    <row r="457" spans="6:6" hidden="1" x14ac:dyDescent="0.25">
      <c r="F457" s="200"/>
    </row>
    <row r="458" spans="6:6" hidden="1" x14ac:dyDescent="0.25">
      <c r="F458" s="200"/>
    </row>
    <row r="459" spans="6:6" hidden="1" x14ac:dyDescent="0.25">
      <c r="F459" s="200"/>
    </row>
    <row r="460" spans="6:6" hidden="1" x14ac:dyDescent="0.25">
      <c r="F460" s="200"/>
    </row>
    <row r="461" spans="6:6" hidden="1" x14ac:dyDescent="0.25">
      <c r="F461" s="200"/>
    </row>
    <row r="462" spans="6:6" hidden="1" x14ac:dyDescent="0.25">
      <c r="F462" s="200"/>
    </row>
    <row r="463" spans="6:6" hidden="1" x14ac:dyDescent="0.25">
      <c r="F463" s="200"/>
    </row>
    <row r="464" spans="6:6" hidden="1" x14ac:dyDescent="0.25">
      <c r="F464" s="200"/>
    </row>
    <row r="465" spans="6:6" hidden="1" x14ac:dyDescent="0.25">
      <c r="F465" s="200"/>
    </row>
    <row r="466" spans="6:6" hidden="1" x14ac:dyDescent="0.25">
      <c r="F466" s="200"/>
    </row>
    <row r="467" spans="6:6" hidden="1" x14ac:dyDescent="0.25">
      <c r="F467" s="200"/>
    </row>
    <row r="468" spans="6:6" hidden="1" x14ac:dyDescent="0.25">
      <c r="F468" s="200"/>
    </row>
    <row r="469" spans="6:6" hidden="1" x14ac:dyDescent="0.25">
      <c r="F469" s="200"/>
    </row>
    <row r="470" spans="6:6" hidden="1" x14ac:dyDescent="0.25">
      <c r="F470" s="200"/>
    </row>
    <row r="471" spans="6:6" hidden="1" x14ac:dyDescent="0.25">
      <c r="F471" s="200"/>
    </row>
    <row r="472" spans="6:6" hidden="1" x14ac:dyDescent="0.25">
      <c r="F472" s="200"/>
    </row>
    <row r="473" spans="6:6" hidden="1" x14ac:dyDescent="0.25">
      <c r="F473" s="200"/>
    </row>
    <row r="474" spans="6:6" hidden="1" x14ac:dyDescent="0.25">
      <c r="F474" s="200"/>
    </row>
    <row r="475" spans="6:6" hidden="1" x14ac:dyDescent="0.25">
      <c r="F475" s="200"/>
    </row>
    <row r="476" spans="6:6" hidden="1" x14ac:dyDescent="0.25">
      <c r="F476" s="200"/>
    </row>
    <row r="477" spans="6:6" hidden="1" x14ac:dyDescent="0.25">
      <c r="F477" s="200"/>
    </row>
    <row r="478" spans="6:6" hidden="1" x14ac:dyDescent="0.25">
      <c r="F478" s="200"/>
    </row>
    <row r="479" spans="6:6" hidden="1" x14ac:dyDescent="0.25">
      <c r="F479" s="200"/>
    </row>
    <row r="480" spans="6:6" hidden="1" x14ac:dyDescent="0.25">
      <c r="F480" s="200"/>
    </row>
    <row r="481" spans="6:6" hidden="1" x14ac:dyDescent="0.25">
      <c r="F481" s="200"/>
    </row>
    <row r="482" spans="6:6" hidden="1" x14ac:dyDescent="0.25">
      <c r="F482" s="200"/>
    </row>
    <row r="483" spans="6:6" hidden="1" x14ac:dyDescent="0.25">
      <c r="F483" s="200"/>
    </row>
    <row r="484" spans="6:6" hidden="1" x14ac:dyDescent="0.25">
      <c r="F484" s="200"/>
    </row>
    <row r="485" spans="6:6" hidden="1" x14ac:dyDescent="0.25">
      <c r="F485" s="200"/>
    </row>
    <row r="486" spans="6:6" hidden="1" x14ac:dyDescent="0.25">
      <c r="F486" s="200"/>
    </row>
    <row r="487" spans="6:6" hidden="1" x14ac:dyDescent="0.25">
      <c r="F487" s="200"/>
    </row>
    <row r="488" spans="6:6" hidden="1" x14ac:dyDescent="0.25">
      <c r="F488" s="200"/>
    </row>
    <row r="489" spans="6:6" hidden="1" x14ac:dyDescent="0.25">
      <c r="F489" s="200"/>
    </row>
    <row r="490" spans="6:6" hidden="1" x14ac:dyDescent="0.25">
      <c r="F490" s="200"/>
    </row>
    <row r="491" spans="6:6" hidden="1" x14ac:dyDescent="0.25">
      <c r="F491" s="200"/>
    </row>
    <row r="492" spans="6:6" hidden="1" x14ac:dyDescent="0.25">
      <c r="F492" s="200"/>
    </row>
    <row r="493" spans="6:6" hidden="1" x14ac:dyDescent="0.25">
      <c r="F493" s="200"/>
    </row>
    <row r="494" spans="6:6" hidden="1" x14ac:dyDescent="0.25">
      <c r="F494" s="200"/>
    </row>
    <row r="495" spans="6:6" hidden="1" x14ac:dyDescent="0.25">
      <c r="F495" s="200"/>
    </row>
    <row r="496" spans="6:6" hidden="1" x14ac:dyDescent="0.25">
      <c r="F496" s="200"/>
    </row>
    <row r="497" spans="6:6" hidden="1" x14ac:dyDescent="0.25">
      <c r="F497" s="200"/>
    </row>
    <row r="498" spans="6:6" hidden="1" x14ac:dyDescent="0.25">
      <c r="F498" s="200"/>
    </row>
    <row r="499" spans="6:6" hidden="1" x14ac:dyDescent="0.25">
      <c r="F499" s="200"/>
    </row>
    <row r="500" spans="6:6" hidden="1" x14ac:dyDescent="0.25">
      <c r="F500" s="200"/>
    </row>
    <row r="501" spans="6:6" hidden="1" x14ac:dyDescent="0.25">
      <c r="F501" s="200"/>
    </row>
    <row r="502" spans="6:6" hidden="1" x14ac:dyDescent="0.25">
      <c r="F502" s="200"/>
    </row>
    <row r="503" spans="6:6" hidden="1" x14ac:dyDescent="0.25">
      <c r="F503" s="200"/>
    </row>
    <row r="504" spans="6:6" hidden="1" x14ac:dyDescent="0.25">
      <c r="F504" s="200"/>
    </row>
    <row r="505" spans="6:6" hidden="1" x14ac:dyDescent="0.25">
      <c r="F505" s="200"/>
    </row>
    <row r="506" spans="6:6" hidden="1" x14ac:dyDescent="0.25">
      <c r="F506" s="200"/>
    </row>
    <row r="507" spans="6:6" hidden="1" x14ac:dyDescent="0.25">
      <c r="F507" s="200"/>
    </row>
    <row r="508" spans="6:6" hidden="1" x14ac:dyDescent="0.25">
      <c r="F508" s="200"/>
    </row>
    <row r="509" spans="6:6" hidden="1" x14ac:dyDescent="0.25">
      <c r="F509" s="200"/>
    </row>
    <row r="510" spans="6:6" hidden="1" x14ac:dyDescent="0.25">
      <c r="F510" s="200"/>
    </row>
    <row r="511" spans="6:6" hidden="1" x14ac:dyDescent="0.25">
      <c r="F511" s="200"/>
    </row>
    <row r="512" spans="6:6" hidden="1" x14ac:dyDescent="0.25">
      <c r="F512" s="200"/>
    </row>
    <row r="513" spans="6:6" hidden="1" x14ac:dyDescent="0.25">
      <c r="F513" s="200"/>
    </row>
    <row r="514" spans="6:6" hidden="1" x14ac:dyDescent="0.25">
      <c r="F514" s="200"/>
    </row>
    <row r="515" spans="6:6" hidden="1" x14ac:dyDescent="0.25">
      <c r="F515" s="200"/>
    </row>
    <row r="516" spans="6:6" hidden="1" x14ac:dyDescent="0.25">
      <c r="F516" s="200"/>
    </row>
    <row r="517" spans="6:6" hidden="1" x14ac:dyDescent="0.25">
      <c r="F517" s="200"/>
    </row>
    <row r="518" spans="6:6" hidden="1" x14ac:dyDescent="0.25">
      <c r="F518" s="200"/>
    </row>
    <row r="519" spans="6:6" hidden="1" x14ac:dyDescent="0.25">
      <c r="F519" s="200"/>
    </row>
    <row r="520" spans="6:6" hidden="1" x14ac:dyDescent="0.25">
      <c r="F520" s="200"/>
    </row>
    <row r="521" spans="6:6" hidden="1" x14ac:dyDescent="0.25">
      <c r="F521" s="200"/>
    </row>
    <row r="522" spans="6:6" hidden="1" x14ac:dyDescent="0.25">
      <c r="F522" s="200"/>
    </row>
    <row r="523" spans="6:6" hidden="1" x14ac:dyDescent="0.25">
      <c r="F523" s="200"/>
    </row>
    <row r="524" spans="6:6" hidden="1" x14ac:dyDescent="0.25">
      <c r="F524" s="200"/>
    </row>
    <row r="525" spans="6:6" hidden="1" x14ac:dyDescent="0.25">
      <c r="F525" s="200"/>
    </row>
    <row r="526" spans="6:6" hidden="1" x14ac:dyDescent="0.25">
      <c r="F526" s="200"/>
    </row>
    <row r="527" spans="6:6" hidden="1" x14ac:dyDescent="0.25">
      <c r="F527" s="200"/>
    </row>
    <row r="528" spans="6:6" hidden="1" x14ac:dyDescent="0.25">
      <c r="F528" s="200"/>
    </row>
    <row r="529" spans="6:6" hidden="1" x14ac:dyDescent="0.25">
      <c r="F529" s="200"/>
    </row>
    <row r="530" spans="6:6" hidden="1" x14ac:dyDescent="0.25">
      <c r="F530" s="200"/>
    </row>
    <row r="531" spans="6:6" hidden="1" x14ac:dyDescent="0.25">
      <c r="F531" s="200"/>
    </row>
    <row r="532" spans="6:6" hidden="1" x14ac:dyDescent="0.25">
      <c r="F532" s="200"/>
    </row>
    <row r="533" spans="6:6" hidden="1" x14ac:dyDescent="0.25">
      <c r="F533" s="200"/>
    </row>
    <row r="534" spans="6:6" hidden="1" x14ac:dyDescent="0.25">
      <c r="F534" s="200"/>
    </row>
    <row r="535" spans="6:6" hidden="1" x14ac:dyDescent="0.25">
      <c r="F535" s="200"/>
    </row>
    <row r="536" spans="6:6" hidden="1" x14ac:dyDescent="0.25">
      <c r="F536" s="200"/>
    </row>
    <row r="537" spans="6:6" hidden="1" x14ac:dyDescent="0.25">
      <c r="F537" s="200"/>
    </row>
    <row r="538" spans="6:6" hidden="1" x14ac:dyDescent="0.25">
      <c r="F538" s="200"/>
    </row>
    <row r="539" spans="6:6" hidden="1" x14ac:dyDescent="0.25">
      <c r="F539" s="200"/>
    </row>
    <row r="540" spans="6:6" hidden="1" x14ac:dyDescent="0.25">
      <c r="F540" s="200"/>
    </row>
    <row r="541" spans="6:6" hidden="1" x14ac:dyDescent="0.25">
      <c r="F541" s="200"/>
    </row>
    <row r="542" spans="6:6" hidden="1" x14ac:dyDescent="0.25">
      <c r="F542" s="200"/>
    </row>
    <row r="543" spans="6:6" hidden="1" x14ac:dyDescent="0.25">
      <c r="F543" s="200"/>
    </row>
    <row r="544" spans="6:6" hidden="1" x14ac:dyDescent="0.25">
      <c r="F544" s="200"/>
    </row>
    <row r="545" spans="6:6" hidden="1" x14ac:dyDescent="0.25">
      <c r="F545" s="200"/>
    </row>
    <row r="546" spans="6:6" hidden="1" x14ac:dyDescent="0.25">
      <c r="F546" s="200"/>
    </row>
    <row r="547" spans="6:6" hidden="1" x14ac:dyDescent="0.25">
      <c r="F547" s="200"/>
    </row>
    <row r="548" spans="6:6" hidden="1" x14ac:dyDescent="0.25">
      <c r="F548" s="200"/>
    </row>
    <row r="549" spans="6:6" hidden="1" x14ac:dyDescent="0.25">
      <c r="F549" s="200"/>
    </row>
    <row r="550" spans="6:6" hidden="1" x14ac:dyDescent="0.25">
      <c r="F550" s="200"/>
    </row>
    <row r="551" spans="6:6" hidden="1" x14ac:dyDescent="0.25">
      <c r="F551" s="200"/>
    </row>
    <row r="552" spans="6:6" hidden="1" x14ac:dyDescent="0.25">
      <c r="F552" s="200"/>
    </row>
    <row r="553" spans="6:6" hidden="1" x14ac:dyDescent="0.25">
      <c r="F553" s="200"/>
    </row>
    <row r="554" spans="6:6" hidden="1" x14ac:dyDescent="0.25">
      <c r="F554" s="200"/>
    </row>
    <row r="555" spans="6:6" hidden="1" x14ac:dyDescent="0.25">
      <c r="F555" s="200"/>
    </row>
    <row r="556" spans="6:6" hidden="1" x14ac:dyDescent="0.25">
      <c r="F556" s="200"/>
    </row>
    <row r="557" spans="6:6" hidden="1" x14ac:dyDescent="0.25">
      <c r="F557" s="200"/>
    </row>
    <row r="558" spans="6:6" hidden="1" x14ac:dyDescent="0.25">
      <c r="F558" s="200"/>
    </row>
    <row r="559" spans="6:6" hidden="1" x14ac:dyDescent="0.25">
      <c r="F559" s="200"/>
    </row>
    <row r="560" spans="6:6" hidden="1" x14ac:dyDescent="0.25">
      <c r="F560" s="200"/>
    </row>
    <row r="561" spans="6:6" hidden="1" x14ac:dyDescent="0.25">
      <c r="F561" s="200"/>
    </row>
    <row r="562" spans="6:6" hidden="1" x14ac:dyDescent="0.25">
      <c r="F562" s="200"/>
    </row>
    <row r="563" spans="6:6" hidden="1" x14ac:dyDescent="0.25">
      <c r="F563" s="200"/>
    </row>
    <row r="564" spans="6:6" hidden="1" x14ac:dyDescent="0.25">
      <c r="F564" s="200"/>
    </row>
    <row r="565" spans="6:6" hidden="1" x14ac:dyDescent="0.25">
      <c r="F565" s="200"/>
    </row>
    <row r="566" spans="6:6" hidden="1" x14ac:dyDescent="0.25">
      <c r="F566" s="200"/>
    </row>
    <row r="567" spans="6:6" hidden="1" x14ac:dyDescent="0.25">
      <c r="F567" s="200"/>
    </row>
    <row r="568" spans="6:6" hidden="1" x14ac:dyDescent="0.25">
      <c r="F568" s="200"/>
    </row>
    <row r="569" spans="6:6" hidden="1" x14ac:dyDescent="0.25">
      <c r="F569" s="200"/>
    </row>
    <row r="570" spans="6:6" hidden="1" x14ac:dyDescent="0.25">
      <c r="F570" s="200"/>
    </row>
    <row r="571" spans="6:6" hidden="1" x14ac:dyDescent="0.25">
      <c r="F571" s="200"/>
    </row>
    <row r="572" spans="6:6" hidden="1" x14ac:dyDescent="0.25">
      <c r="F572" s="200"/>
    </row>
    <row r="573" spans="6:6" hidden="1" x14ac:dyDescent="0.25">
      <c r="F573" s="200"/>
    </row>
    <row r="574" spans="6:6" hidden="1" x14ac:dyDescent="0.25">
      <c r="F574" s="200"/>
    </row>
    <row r="575" spans="6:6" hidden="1" x14ac:dyDescent="0.25">
      <c r="F575" s="200"/>
    </row>
    <row r="576" spans="6:6" hidden="1" x14ac:dyDescent="0.25">
      <c r="F576" s="200"/>
    </row>
    <row r="577" spans="6:6" hidden="1" x14ac:dyDescent="0.25">
      <c r="F577" s="200"/>
    </row>
    <row r="578" spans="6:6" hidden="1" x14ac:dyDescent="0.25">
      <c r="F578" s="200"/>
    </row>
    <row r="579" spans="6:6" hidden="1" x14ac:dyDescent="0.25">
      <c r="F579" s="200"/>
    </row>
    <row r="580" spans="6:6" hidden="1" x14ac:dyDescent="0.25">
      <c r="F580" s="200"/>
    </row>
    <row r="581" spans="6:6" hidden="1" x14ac:dyDescent="0.25">
      <c r="F581" s="200"/>
    </row>
    <row r="582" spans="6:6" hidden="1" x14ac:dyDescent="0.25">
      <c r="F582" s="200"/>
    </row>
    <row r="583" spans="6:6" hidden="1" x14ac:dyDescent="0.25">
      <c r="F583" s="200"/>
    </row>
    <row r="584" spans="6:6" hidden="1" x14ac:dyDescent="0.25">
      <c r="F584" s="200"/>
    </row>
    <row r="585" spans="6:6" hidden="1" x14ac:dyDescent="0.25">
      <c r="F585" s="200"/>
    </row>
    <row r="586" spans="6:6" hidden="1" x14ac:dyDescent="0.25">
      <c r="F586" s="200"/>
    </row>
    <row r="587" spans="6:6" hidden="1" x14ac:dyDescent="0.25">
      <c r="F587" s="200"/>
    </row>
    <row r="588" spans="6:6" hidden="1" x14ac:dyDescent="0.25">
      <c r="F588" s="200"/>
    </row>
    <row r="589" spans="6:6" hidden="1" x14ac:dyDescent="0.25">
      <c r="F589" s="200"/>
    </row>
    <row r="590" spans="6:6" hidden="1" x14ac:dyDescent="0.25">
      <c r="F590" s="200"/>
    </row>
    <row r="591" spans="6:6" hidden="1" x14ac:dyDescent="0.25">
      <c r="F591" s="200"/>
    </row>
    <row r="592" spans="6:6" hidden="1" x14ac:dyDescent="0.25">
      <c r="F592" s="200"/>
    </row>
    <row r="593" spans="6:6" hidden="1" x14ac:dyDescent="0.25">
      <c r="F593" s="200"/>
    </row>
    <row r="594" spans="6:6" hidden="1" x14ac:dyDescent="0.25">
      <c r="F594" s="200"/>
    </row>
    <row r="595" spans="6:6" hidden="1" x14ac:dyDescent="0.25">
      <c r="F595" s="200"/>
    </row>
    <row r="596" spans="6:6" hidden="1" x14ac:dyDescent="0.25">
      <c r="F596" s="200"/>
    </row>
    <row r="597" spans="6:6" hidden="1" x14ac:dyDescent="0.25">
      <c r="F597" s="200"/>
    </row>
    <row r="598" spans="6:6" hidden="1" x14ac:dyDescent="0.25">
      <c r="F598" s="200"/>
    </row>
    <row r="599" spans="6:6" hidden="1" x14ac:dyDescent="0.25">
      <c r="F599" s="200"/>
    </row>
    <row r="600" spans="6:6" hidden="1" x14ac:dyDescent="0.25">
      <c r="F600" s="200"/>
    </row>
    <row r="601" spans="6:6" hidden="1" x14ac:dyDescent="0.25">
      <c r="F601" s="200"/>
    </row>
    <row r="602" spans="6:6" hidden="1" x14ac:dyDescent="0.25">
      <c r="F602" s="200"/>
    </row>
    <row r="603" spans="6:6" hidden="1" x14ac:dyDescent="0.25">
      <c r="F603" s="200"/>
    </row>
    <row r="604" spans="6:6" hidden="1" x14ac:dyDescent="0.25">
      <c r="F604" s="200"/>
    </row>
    <row r="605" spans="6:6" hidden="1" x14ac:dyDescent="0.25">
      <c r="F605" s="200"/>
    </row>
    <row r="606" spans="6:6" hidden="1" x14ac:dyDescent="0.25">
      <c r="F606" s="200"/>
    </row>
    <row r="607" spans="6:6" hidden="1" x14ac:dyDescent="0.25">
      <c r="F607" s="200"/>
    </row>
    <row r="608" spans="6:6" hidden="1" x14ac:dyDescent="0.25">
      <c r="F608" s="200"/>
    </row>
    <row r="609" spans="6:6" hidden="1" x14ac:dyDescent="0.25">
      <c r="F609" s="200"/>
    </row>
    <row r="610" spans="6:6" hidden="1" x14ac:dyDescent="0.25">
      <c r="F610" s="200"/>
    </row>
    <row r="611" spans="6:6" hidden="1" x14ac:dyDescent="0.25">
      <c r="F611" s="200"/>
    </row>
    <row r="612" spans="6:6" hidden="1" x14ac:dyDescent="0.25">
      <c r="F612" s="200"/>
    </row>
    <row r="613" spans="6:6" hidden="1" x14ac:dyDescent="0.25">
      <c r="F613" s="200"/>
    </row>
    <row r="614" spans="6:6" hidden="1" x14ac:dyDescent="0.25">
      <c r="F614" s="200"/>
    </row>
    <row r="615" spans="6:6" hidden="1" x14ac:dyDescent="0.25">
      <c r="F615" s="200"/>
    </row>
    <row r="616" spans="6:6" hidden="1" x14ac:dyDescent="0.25">
      <c r="F616" s="200"/>
    </row>
    <row r="617" spans="6:6" hidden="1" x14ac:dyDescent="0.25">
      <c r="F617" s="200"/>
    </row>
    <row r="618" spans="6:6" hidden="1" x14ac:dyDescent="0.25">
      <c r="F618" s="200"/>
    </row>
    <row r="619" spans="6:6" hidden="1" x14ac:dyDescent="0.25">
      <c r="F619" s="200"/>
    </row>
    <row r="620" spans="6:6" hidden="1" x14ac:dyDescent="0.25">
      <c r="F620" s="200"/>
    </row>
    <row r="621" spans="6:6" hidden="1" x14ac:dyDescent="0.25">
      <c r="F621" s="200"/>
    </row>
    <row r="622" spans="6:6" hidden="1" x14ac:dyDescent="0.25">
      <c r="F622" s="200"/>
    </row>
    <row r="623" spans="6:6" hidden="1" x14ac:dyDescent="0.25">
      <c r="F623" s="200"/>
    </row>
    <row r="624" spans="6:6" hidden="1" x14ac:dyDescent="0.25">
      <c r="F624" s="200"/>
    </row>
    <row r="625" spans="6:6" hidden="1" x14ac:dyDescent="0.25">
      <c r="F625" s="200"/>
    </row>
    <row r="626" spans="6:6" hidden="1" x14ac:dyDescent="0.25">
      <c r="F626" s="200"/>
    </row>
    <row r="627" spans="6:6" hidden="1" x14ac:dyDescent="0.25">
      <c r="F627" s="200"/>
    </row>
    <row r="628" spans="6:6" hidden="1" x14ac:dyDescent="0.25">
      <c r="F628" s="200"/>
    </row>
    <row r="629" spans="6:6" hidden="1" x14ac:dyDescent="0.25">
      <c r="F629" s="200"/>
    </row>
    <row r="630" spans="6:6" hidden="1" x14ac:dyDescent="0.25">
      <c r="F630" s="200"/>
    </row>
    <row r="631" spans="6:6" hidden="1" x14ac:dyDescent="0.25">
      <c r="F631" s="200"/>
    </row>
    <row r="632" spans="6:6" hidden="1" x14ac:dyDescent="0.25">
      <c r="F632" s="200"/>
    </row>
    <row r="633" spans="6:6" hidden="1" x14ac:dyDescent="0.25">
      <c r="F633" s="200"/>
    </row>
    <row r="634" spans="6:6" hidden="1" x14ac:dyDescent="0.25">
      <c r="F634" s="200"/>
    </row>
    <row r="635" spans="6:6" hidden="1" x14ac:dyDescent="0.25">
      <c r="F635" s="200"/>
    </row>
    <row r="636" spans="6:6" hidden="1" x14ac:dyDescent="0.25">
      <c r="F636" s="200"/>
    </row>
    <row r="637" spans="6:6" hidden="1" x14ac:dyDescent="0.25">
      <c r="F637" s="200"/>
    </row>
    <row r="638" spans="6:6" hidden="1" x14ac:dyDescent="0.25">
      <c r="F638" s="200"/>
    </row>
    <row r="639" spans="6:6" hidden="1" x14ac:dyDescent="0.25">
      <c r="F639" s="200"/>
    </row>
    <row r="640" spans="6:6" hidden="1" x14ac:dyDescent="0.25">
      <c r="F640" s="200"/>
    </row>
    <row r="641" spans="6:6" hidden="1" x14ac:dyDescent="0.25">
      <c r="F641" s="200"/>
    </row>
    <row r="642" spans="6:6" hidden="1" x14ac:dyDescent="0.25">
      <c r="F642" s="200"/>
    </row>
    <row r="643" spans="6:6" hidden="1" x14ac:dyDescent="0.25">
      <c r="F643" s="200"/>
    </row>
    <row r="644" spans="6:6" hidden="1" x14ac:dyDescent="0.25">
      <c r="F644" s="200"/>
    </row>
    <row r="645" spans="6:6" hidden="1" x14ac:dyDescent="0.25">
      <c r="F645" s="200"/>
    </row>
    <row r="646" spans="6:6" hidden="1" x14ac:dyDescent="0.25">
      <c r="F646" s="200"/>
    </row>
    <row r="647" spans="6:6" hidden="1" x14ac:dyDescent="0.25">
      <c r="F647" s="200"/>
    </row>
    <row r="648" spans="6:6" hidden="1" x14ac:dyDescent="0.25">
      <c r="F648" s="200"/>
    </row>
    <row r="649" spans="6:6" hidden="1" x14ac:dyDescent="0.25">
      <c r="F649" s="200"/>
    </row>
    <row r="650" spans="6:6" hidden="1" x14ac:dyDescent="0.25">
      <c r="F650" s="200"/>
    </row>
    <row r="651" spans="6:6" hidden="1" x14ac:dyDescent="0.25">
      <c r="F651" s="200"/>
    </row>
    <row r="652" spans="6:6" hidden="1" x14ac:dyDescent="0.25">
      <c r="F652" s="200"/>
    </row>
    <row r="653" spans="6:6" hidden="1" x14ac:dyDescent="0.25">
      <c r="F653" s="200"/>
    </row>
    <row r="654" spans="6:6" hidden="1" x14ac:dyDescent="0.25">
      <c r="F654" s="200"/>
    </row>
    <row r="655" spans="6:6" x14ac:dyDescent="0.25">
      <c r="F655" s="200"/>
    </row>
    <row r="656" spans="6:6" x14ac:dyDescent="0.25">
      <c r="F656" s="200"/>
    </row>
    <row r="657" spans="6:6" x14ac:dyDescent="0.25">
      <c r="F657" s="200"/>
    </row>
    <row r="658" spans="6:6" x14ac:dyDescent="0.25">
      <c r="F658" s="200"/>
    </row>
    <row r="659" spans="6:6" x14ac:dyDescent="0.25">
      <c r="F659" s="200"/>
    </row>
    <row r="660" spans="6:6" x14ac:dyDescent="0.25">
      <c r="F660" s="200"/>
    </row>
    <row r="661" spans="6:6" x14ac:dyDescent="0.25">
      <c r="F661" s="200"/>
    </row>
    <row r="662" spans="6:6" x14ac:dyDescent="0.25">
      <c r="F662" s="200"/>
    </row>
    <row r="663" spans="6:6" x14ac:dyDescent="0.25">
      <c r="F663" s="200"/>
    </row>
    <row r="664" spans="6:6" x14ac:dyDescent="0.25">
      <c r="F664" s="200"/>
    </row>
    <row r="665" spans="6:6" x14ac:dyDescent="0.25">
      <c r="F665" s="200"/>
    </row>
    <row r="666" spans="6:6" x14ac:dyDescent="0.25">
      <c r="F666" s="200"/>
    </row>
    <row r="667" spans="6:6" x14ac:dyDescent="0.25">
      <c r="F667" s="200"/>
    </row>
    <row r="668" spans="6:6" x14ac:dyDescent="0.25">
      <c r="F668" s="200"/>
    </row>
    <row r="669" spans="6:6" x14ac:dyDescent="0.25">
      <c r="F669" s="200"/>
    </row>
    <row r="670" spans="6:6" x14ac:dyDescent="0.25">
      <c r="F670" s="200"/>
    </row>
    <row r="671" spans="6:6" x14ac:dyDescent="0.25">
      <c r="F671" s="200"/>
    </row>
    <row r="672" spans="6:6" x14ac:dyDescent="0.25">
      <c r="F672" s="200"/>
    </row>
    <row r="673" spans="6:6" x14ac:dyDescent="0.25">
      <c r="F673" s="200"/>
    </row>
    <row r="674" spans="6:6" x14ac:dyDescent="0.25">
      <c r="F674" s="200"/>
    </row>
    <row r="675" spans="6:6" x14ac:dyDescent="0.25">
      <c r="F675" s="200"/>
    </row>
    <row r="676" spans="6:6" x14ac:dyDescent="0.25">
      <c r="F676" s="200"/>
    </row>
    <row r="677" spans="6:6" x14ac:dyDescent="0.25">
      <c r="F677" s="200"/>
    </row>
    <row r="678" spans="6:6" x14ac:dyDescent="0.25">
      <c r="F678" s="200"/>
    </row>
    <row r="679" spans="6:6" x14ac:dyDescent="0.25">
      <c r="F679" s="200"/>
    </row>
    <row r="680" spans="6:6" x14ac:dyDescent="0.25">
      <c r="F680" s="200"/>
    </row>
    <row r="681" spans="6:6" x14ac:dyDescent="0.25">
      <c r="F681" s="200"/>
    </row>
    <row r="682" spans="6:6" x14ac:dyDescent="0.25">
      <c r="F682" s="200"/>
    </row>
    <row r="683" spans="6:6" x14ac:dyDescent="0.25">
      <c r="F683" s="200"/>
    </row>
    <row r="684" spans="6:6" x14ac:dyDescent="0.25">
      <c r="F684" s="200"/>
    </row>
    <row r="685" spans="6:6" x14ac:dyDescent="0.25">
      <c r="F685" s="200"/>
    </row>
    <row r="686" spans="6:6" x14ac:dyDescent="0.25">
      <c r="F686" s="200"/>
    </row>
    <row r="687" spans="6:6" x14ac:dyDescent="0.25">
      <c r="F687" s="200"/>
    </row>
    <row r="688" spans="6:6" x14ac:dyDescent="0.25">
      <c r="F688" s="200"/>
    </row>
    <row r="689" spans="6:6" x14ac:dyDescent="0.25">
      <c r="F689" s="200"/>
    </row>
    <row r="690" spans="6:6" x14ac:dyDescent="0.25">
      <c r="F690" s="200"/>
    </row>
    <row r="691" spans="6:6" x14ac:dyDescent="0.25">
      <c r="F691" s="200"/>
    </row>
    <row r="692" spans="6:6" x14ac:dyDescent="0.25">
      <c r="F692" s="200"/>
    </row>
  </sheetData>
  <mergeCells count="362">
    <mergeCell ref="A371:D371"/>
    <mergeCell ref="A378:D378"/>
    <mergeCell ref="A385:D385"/>
    <mergeCell ref="A394:D394"/>
    <mergeCell ref="A404:D404"/>
    <mergeCell ref="A410:D410"/>
    <mergeCell ref="A414:D414"/>
    <mergeCell ref="A304:D304"/>
    <mergeCell ref="A309:D309"/>
    <mergeCell ref="A308:D308"/>
    <mergeCell ref="A314:D314"/>
    <mergeCell ref="A319:D319"/>
    <mergeCell ref="A326:D326"/>
    <mergeCell ref="A329:D329"/>
    <mergeCell ref="A333:D333"/>
    <mergeCell ref="A335:D335"/>
    <mergeCell ref="A311:D311"/>
    <mergeCell ref="A312:D312"/>
    <mergeCell ref="A313:D313"/>
    <mergeCell ref="A315:D315"/>
    <mergeCell ref="A316:D316"/>
    <mergeCell ref="A305:D305"/>
    <mergeCell ref="A306:D306"/>
    <mergeCell ref="A330:D330"/>
    <mergeCell ref="A244:D244"/>
    <mergeCell ref="A246:D246"/>
    <mergeCell ref="A254:D254"/>
    <mergeCell ref="A259:D259"/>
    <mergeCell ref="A262:D262"/>
    <mergeCell ref="A261:D261"/>
    <mergeCell ref="A265:D265"/>
    <mergeCell ref="A269:D269"/>
    <mergeCell ref="A272:D272"/>
    <mergeCell ref="A257:D257"/>
    <mergeCell ref="A258:D258"/>
    <mergeCell ref="A260:D260"/>
    <mergeCell ref="A251:D251"/>
    <mergeCell ref="A252:D252"/>
    <mergeCell ref="A253:D253"/>
    <mergeCell ref="A255:D255"/>
    <mergeCell ref="A256:D256"/>
    <mergeCell ref="A245:D245"/>
    <mergeCell ref="A247:D247"/>
    <mergeCell ref="A248:D248"/>
    <mergeCell ref="A249:D249"/>
    <mergeCell ref="A250:D250"/>
    <mergeCell ref="A270:D270"/>
    <mergeCell ref="A271:D271"/>
    <mergeCell ref="A202:D202"/>
    <mergeCell ref="A211:D211"/>
    <mergeCell ref="A222:D222"/>
    <mergeCell ref="A225:D225"/>
    <mergeCell ref="A228:D228"/>
    <mergeCell ref="A232:D232"/>
    <mergeCell ref="A235:D235"/>
    <mergeCell ref="A238:D238"/>
    <mergeCell ref="A116:D116"/>
    <mergeCell ref="A125:D125"/>
    <mergeCell ref="A126:D126"/>
    <mergeCell ref="A136:D136"/>
    <mergeCell ref="A141:D141"/>
    <mergeCell ref="A144:D144"/>
    <mergeCell ref="A149:D149"/>
    <mergeCell ref="A148:D148"/>
    <mergeCell ref="A155:D155"/>
    <mergeCell ref="A124:D124"/>
    <mergeCell ref="A127:D127"/>
    <mergeCell ref="A128:D128"/>
    <mergeCell ref="A129:D129"/>
    <mergeCell ref="A118:D118"/>
    <mergeCell ref="A119:D119"/>
    <mergeCell ref="A120:D120"/>
    <mergeCell ref="A35:F35"/>
    <mergeCell ref="A36:F36"/>
    <mergeCell ref="A40:F40"/>
    <mergeCell ref="A41:F41"/>
    <mergeCell ref="A45:F45"/>
    <mergeCell ref="B47:F47"/>
    <mergeCell ref="B21:E21"/>
    <mergeCell ref="B22:C22"/>
    <mergeCell ref="A25:F26"/>
    <mergeCell ref="A27:C27"/>
    <mergeCell ref="A29:F29"/>
    <mergeCell ref="A31:F31"/>
    <mergeCell ref="A55:F55"/>
    <mergeCell ref="A56:F56"/>
    <mergeCell ref="B58:F58"/>
    <mergeCell ref="B67:F67"/>
    <mergeCell ref="A70:B70"/>
    <mergeCell ref="C70:E70"/>
    <mergeCell ref="B48:F48"/>
    <mergeCell ref="B49:F49"/>
    <mergeCell ref="B50:F50"/>
    <mergeCell ref="A52:F52"/>
    <mergeCell ref="A53:F53"/>
    <mergeCell ref="A54:F54"/>
    <mergeCell ref="A111:F111"/>
    <mergeCell ref="A113:D113"/>
    <mergeCell ref="A92:F92"/>
    <mergeCell ref="B94:F94"/>
    <mergeCell ref="B103:F103"/>
    <mergeCell ref="A106:B106"/>
    <mergeCell ref="C106:E106"/>
    <mergeCell ref="A109:F109"/>
    <mergeCell ref="A72:F72"/>
    <mergeCell ref="B74:F74"/>
    <mergeCell ref="B79:F79"/>
    <mergeCell ref="B86:F86"/>
    <mergeCell ref="A91:B91"/>
    <mergeCell ref="C91:E91"/>
    <mergeCell ref="A110:F110"/>
    <mergeCell ref="A121:D121"/>
    <mergeCell ref="A122:D122"/>
    <mergeCell ref="A123:D123"/>
    <mergeCell ref="A137:D137"/>
    <mergeCell ref="A138:D138"/>
    <mergeCell ref="A139:D139"/>
    <mergeCell ref="A140:D140"/>
    <mergeCell ref="A130:D130"/>
    <mergeCell ref="A131:D131"/>
    <mergeCell ref="A132:D132"/>
    <mergeCell ref="A133:D133"/>
    <mergeCell ref="A134:D134"/>
    <mergeCell ref="A135:D135"/>
    <mergeCell ref="A150:D150"/>
    <mergeCell ref="A151:D151"/>
    <mergeCell ref="A152:D152"/>
    <mergeCell ref="A153:D153"/>
    <mergeCell ref="A142:D142"/>
    <mergeCell ref="A143:D143"/>
    <mergeCell ref="A145:D145"/>
    <mergeCell ref="A146:D146"/>
    <mergeCell ref="A147:D147"/>
    <mergeCell ref="A160:D160"/>
    <mergeCell ref="A161:D161"/>
    <mergeCell ref="A163:D163"/>
    <mergeCell ref="A164:D164"/>
    <mergeCell ref="A165:D165"/>
    <mergeCell ref="A154:D154"/>
    <mergeCell ref="A156:D156"/>
    <mergeCell ref="A157:D157"/>
    <mergeCell ref="A158:D158"/>
    <mergeCell ref="A159:D159"/>
    <mergeCell ref="A162:D162"/>
    <mergeCell ref="A172:D172"/>
    <mergeCell ref="A173:D173"/>
    <mergeCell ref="A174:D174"/>
    <mergeCell ref="A175:D175"/>
    <mergeCell ref="A176:D176"/>
    <mergeCell ref="A177:D177"/>
    <mergeCell ref="A166:D166"/>
    <mergeCell ref="A168:D168"/>
    <mergeCell ref="A169:D169"/>
    <mergeCell ref="A170:D170"/>
    <mergeCell ref="A171:D171"/>
    <mergeCell ref="A167:D167"/>
    <mergeCell ref="A184:D184"/>
    <mergeCell ref="A185:D185"/>
    <mergeCell ref="A186:D186"/>
    <mergeCell ref="A188:D188"/>
    <mergeCell ref="A189:D189"/>
    <mergeCell ref="A178:D178"/>
    <mergeCell ref="A179:D179"/>
    <mergeCell ref="A181:D181"/>
    <mergeCell ref="A182:D182"/>
    <mergeCell ref="A183:D183"/>
    <mergeCell ref="A180:D180"/>
    <mergeCell ref="A187:D187"/>
    <mergeCell ref="A197:D197"/>
    <mergeCell ref="A198:D198"/>
    <mergeCell ref="A200:D200"/>
    <mergeCell ref="A201:D201"/>
    <mergeCell ref="A190:D190"/>
    <mergeCell ref="A191:D191"/>
    <mergeCell ref="A192:D192"/>
    <mergeCell ref="A193:D193"/>
    <mergeCell ref="A194:D194"/>
    <mergeCell ref="A195:D195"/>
    <mergeCell ref="A196:D196"/>
    <mergeCell ref="A199:D199"/>
    <mergeCell ref="A208:D208"/>
    <mergeCell ref="A209:D209"/>
    <mergeCell ref="A210:D210"/>
    <mergeCell ref="A212:D212"/>
    <mergeCell ref="A213:D213"/>
    <mergeCell ref="A203:D203"/>
    <mergeCell ref="A204:D204"/>
    <mergeCell ref="A205:D205"/>
    <mergeCell ref="A206:D206"/>
    <mergeCell ref="A207:D207"/>
    <mergeCell ref="A227:D227"/>
    <mergeCell ref="A229:D229"/>
    <mergeCell ref="A230:D230"/>
    <mergeCell ref="A231:D231"/>
    <mergeCell ref="A221:D221"/>
    <mergeCell ref="A223:D223"/>
    <mergeCell ref="A224:D224"/>
    <mergeCell ref="A226:D226"/>
    <mergeCell ref="A214:D214"/>
    <mergeCell ref="A215:D215"/>
    <mergeCell ref="A216:D216"/>
    <mergeCell ref="A217:D217"/>
    <mergeCell ref="A218:D218"/>
    <mergeCell ref="A220:D220"/>
    <mergeCell ref="A239:D239"/>
    <mergeCell ref="A240:D240"/>
    <mergeCell ref="A241:D241"/>
    <mergeCell ref="A242:D242"/>
    <mergeCell ref="A243:D243"/>
    <mergeCell ref="A233:D233"/>
    <mergeCell ref="A234:D234"/>
    <mergeCell ref="A236:D236"/>
    <mergeCell ref="A237:D237"/>
    <mergeCell ref="A273:D273"/>
    <mergeCell ref="A274:D274"/>
    <mergeCell ref="A263:D263"/>
    <mergeCell ref="A264:D264"/>
    <mergeCell ref="A266:D266"/>
    <mergeCell ref="A267:D267"/>
    <mergeCell ref="A268:D268"/>
    <mergeCell ref="A287:D287"/>
    <mergeCell ref="A288:D288"/>
    <mergeCell ref="A290:D290"/>
    <mergeCell ref="A291:D291"/>
    <mergeCell ref="A292:D292"/>
    <mergeCell ref="A281:D281"/>
    <mergeCell ref="A283:D283"/>
    <mergeCell ref="A285:D285"/>
    <mergeCell ref="A275:D275"/>
    <mergeCell ref="A276:D276"/>
    <mergeCell ref="A277:D277"/>
    <mergeCell ref="A278:D278"/>
    <mergeCell ref="A279:D279"/>
    <mergeCell ref="A280:D280"/>
    <mergeCell ref="A282:D282"/>
    <mergeCell ref="A284:D284"/>
    <mergeCell ref="A286:D286"/>
    <mergeCell ref="A289:D289"/>
    <mergeCell ref="A299:D299"/>
    <mergeCell ref="A300:D300"/>
    <mergeCell ref="A301:D301"/>
    <mergeCell ref="A302:D302"/>
    <mergeCell ref="A303:D303"/>
    <mergeCell ref="A293:D293"/>
    <mergeCell ref="A294:D294"/>
    <mergeCell ref="A295:D295"/>
    <mergeCell ref="A296:D296"/>
    <mergeCell ref="A298:D298"/>
    <mergeCell ref="A297:D297"/>
    <mergeCell ref="A307:D307"/>
    <mergeCell ref="A310:D310"/>
    <mergeCell ref="A323:D323"/>
    <mergeCell ref="A325:D325"/>
    <mergeCell ref="A327:D327"/>
    <mergeCell ref="A328:D328"/>
    <mergeCell ref="A317:D317"/>
    <mergeCell ref="A318:D318"/>
    <mergeCell ref="A320:D320"/>
    <mergeCell ref="A321:D321"/>
    <mergeCell ref="A322:D322"/>
    <mergeCell ref="A336:D336"/>
    <mergeCell ref="A337:D337"/>
    <mergeCell ref="A338:D338"/>
    <mergeCell ref="A339:D339"/>
    <mergeCell ref="A340:D340"/>
    <mergeCell ref="A341:D341"/>
    <mergeCell ref="A331:D331"/>
    <mergeCell ref="A332:D332"/>
    <mergeCell ref="A334:D334"/>
    <mergeCell ref="A348:D348"/>
    <mergeCell ref="A349:D349"/>
    <mergeCell ref="A351:D351"/>
    <mergeCell ref="A352:D352"/>
    <mergeCell ref="A353:D353"/>
    <mergeCell ref="A342:D342"/>
    <mergeCell ref="A343:D343"/>
    <mergeCell ref="A344:D344"/>
    <mergeCell ref="A345:D345"/>
    <mergeCell ref="A346:D346"/>
    <mergeCell ref="A347:D347"/>
    <mergeCell ref="A350:D350"/>
    <mergeCell ref="A369:D369"/>
    <mergeCell ref="A370:D370"/>
    <mergeCell ref="A360:D360"/>
    <mergeCell ref="A361:D361"/>
    <mergeCell ref="A362:D362"/>
    <mergeCell ref="A363:D363"/>
    <mergeCell ref="A364:D364"/>
    <mergeCell ref="A365:D365"/>
    <mergeCell ref="A354:D354"/>
    <mergeCell ref="A355:D355"/>
    <mergeCell ref="A356:D356"/>
    <mergeCell ref="A357:D357"/>
    <mergeCell ref="A358:D358"/>
    <mergeCell ref="A359:D359"/>
    <mergeCell ref="A387:D387"/>
    <mergeCell ref="A388:D388"/>
    <mergeCell ref="A389:D389"/>
    <mergeCell ref="A390:D390"/>
    <mergeCell ref="A391:D391"/>
    <mergeCell ref="A392:D392"/>
    <mergeCell ref="A384:D384"/>
    <mergeCell ref="A386:D386"/>
    <mergeCell ref="A115:D115"/>
    <mergeCell ref="A117:D117"/>
    <mergeCell ref="A379:D379"/>
    <mergeCell ref="A380:D380"/>
    <mergeCell ref="A381:D381"/>
    <mergeCell ref="A382:D382"/>
    <mergeCell ref="A383:D383"/>
    <mergeCell ref="A372:D372"/>
    <mergeCell ref="A373:D373"/>
    <mergeCell ref="A374:D374"/>
    <mergeCell ref="A375:D375"/>
    <mergeCell ref="A376:D376"/>
    <mergeCell ref="A377:D377"/>
    <mergeCell ref="A366:D366"/>
    <mergeCell ref="A367:D367"/>
    <mergeCell ref="A368:D368"/>
    <mergeCell ref="A399:D399"/>
    <mergeCell ref="A400:D400"/>
    <mergeCell ref="A401:D401"/>
    <mergeCell ref="A402:D402"/>
    <mergeCell ref="A403:D403"/>
    <mergeCell ref="A393:D393"/>
    <mergeCell ref="A395:D395"/>
    <mergeCell ref="A396:D396"/>
    <mergeCell ref="A397:D397"/>
    <mergeCell ref="A398:D398"/>
    <mergeCell ref="A412:D412"/>
    <mergeCell ref="A413:D413"/>
    <mergeCell ref="A415:D415"/>
    <mergeCell ref="A416:D416"/>
    <mergeCell ref="A405:D405"/>
    <mergeCell ref="A406:D406"/>
    <mergeCell ref="A407:D407"/>
    <mergeCell ref="A408:D408"/>
    <mergeCell ref="A409:D409"/>
    <mergeCell ref="A18:C18"/>
    <mergeCell ref="A435:D435"/>
    <mergeCell ref="A436:D436"/>
    <mergeCell ref="A114:D114"/>
    <mergeCell ref="A219:D219"/>
    <mergeCell ref="A324:D324"/>
    <mergeCell ref="A429:D429"/>
    <mergeCell ref="A430:D430"/>
    <mergeCell ref="A431:D431"/>
    <mergeCell ref="A432:D432"/>
    <mergeCell ref="A433:D433"/>
    <mergeCell ref="A434:D434"/>
    <mergeCell ref="A423:D423"/>
    <mergeCell ref="A424:D424"/>
    <mergeCell ref="A425:D425"/>
    <mergeCell ref="A426:D426"/>
    <mergeCell ref="A427:D427"/>
    <mergeCell ref="A428:D428"/>
    <mergeCell ref="A417:D417"/>
    <mergeCell ref="A418:D418"/>
    <mergeCell ref="A419:D419"/>
    <mergeCell ref="A421:D421"/>
    <mergeCell ref="A422:D422"/>
    <mergeCell ref="A411:D411"/>
  </mergeCells>
  <conditionalFormatting sqref="G39">
    <cfRule type="dataBar" priority="49">
      <dataBar showValue="0">
        <cfvo type="num" val="0"/>
        <cfvo type="num" val="0.1"/>
        <color rgb="FF92D050"/>
      </dataBar>
    </cfRule>
  </conditionalFormatting>
  <conditionalFormatting sqref="A111 A109 G60 G62:G63 G71">
    <cfRule type="dataBar" priority="48">
      <dataBar showValue="0">
        <cfvo type="num" val="0"/>
        <cfvo type="num" val="0.1"/>
        <color rgb="FF60497B"/>
      </dataBar>
    </cfRule>
  </conditionalFormatting>
  <conditionalFormatting sqref="B95:C95 B97 B99:C99 B104 B101 B59:C59 B61:C61 B63:C63 B65 B68 E68 B75 B77:C77 B80 B82:C84 B87:C87 C89">
    <cfRule type="dataBar" priority="47">
      <dataBar>
        <cfvo type="num" val="0"/>
        <cfvo type="num" val="1"/>
        <color rgb="FF638EC6"/>
      </dataBar>
    </cfRule>
  </conditionalFormatting>
  <conditionalFormatting sqref="D59">
    <cfRule type="dataBar" priority="46">
      <dataBar>
        <cfvo type="num" val="0"/>
        <cfvo type="num" val="1"/>
        <color rgb="FF638EC6"/>
      </dataBar>
    </cfRule>
  </conditionalFormatting>
  <conditionalFormatting sqref="D61">
    <cfRule type="dataBar" priority="45">
      <dataBar>
        <cfvo type="num" val="0"/>
        <cfvo type="num" val="1"/>
        <color rgb="FF638EC6"/>
      </dataBar>
    </cfRule>
  </conditionalFormatting>
  <conditionalFormatting sqref="E61">
    <cfRule type="dataBar" priority="44">
      <dataBar>
        <cfvo type="num" val="0"/>
        <cfvo type="num" val="1"/>
        <color rgb="FF638EC6"/>
      </dataBar>
    </cfRule>
  </conditionalFormatting>
  <conditionalFormatting sqref="E63">
    <cfRule type="dataBar" priority="43">
      <dataBar>
        <cfvo type="num" val="0"/>
        <cfvo type="num" val="1"/>
        <color rgb="FF638EC6"/>
      </dataBar>
    </cfRule>
  </conditionalFormatting>
  <conditionalFormatting sqref="D68">
    <cfRule type="dataBar" priority="42">
      <dataBar>
        <cfvo type="num" val="0"/>
        <cfvo type="num" val="1"/>
        <color rgb="FF638EC6"/>
      </dataBar>
    </cfRule>
  </conditionalFormatting>
  <conditionalFormatting sqref="C68">
    <cfRule type="dataBar" priority="41">
      <dataBar>
        <cfvo type="num" val="0"/>
        <cfvo type="num" val="1"/>
        <color rgb="FF638EC6"/>
      </dataBar>
    </cfRule>
  </conditionalFormatting>
  <conditionalFormatting sqref="D65">
    <cfRule type="dataBar" priority="40">
      <dataBar>
        <cfvo type="num" val="0"/>
        <cfvo type="num" val="1"/>
        <color rgb="FF638EC6"/>
      </dataBar>
    </cfRule>
  </conditionalFormatting>
  <conditionalFormatting sqref="E65">
    <cfRule type="dataBar" priority="39">
      <dataBar>
        <cfvo type="num" val="0"/>
        <cfvo type="num" val="1"/>
        <color rgb="FF638EC6"/>
      </dataBar>
    </cfRule>
  </conditionalFormatting>
  <conditionalFormatting sqref="C75">
    <cfRule type="dataBar" priority="38">
      <dataBar>
        <cfvo type="num" val="0"/>
        <cfvo type="num" val="1"/>
        <color rgb="FF638EC6"/>
      </dataBar>
    </cfRule>
  </conditionalFormatting>
  <conditionalFormatting sqref="D75">
    <cfRule type="dataBar" priority="37">
      <dataBar>
        <cfvo type="num" val="0"/>
        <cfvo type="num" val="1"/>
        <color rgb="FF638EC6"/>
      </dataBar>
    </cfRule>
  </conditionalFormatting>
  <conditionalFormatting sqref="D77">
    <cfRule type="dataBar" priority="36">
      <dataBar>
        <cfvo type="num" val="0"/>
        <cfvo type="num" val="1"/>
        <color rgb="FF638EC6"/>
      </dataBar>
    </cfRule>
  </conditionalFormatting>
  <conditionalFormatting sqref="E77">
    <cfRule type="dataBar" priority="35">
      <dataBar>
        <cfvo type="num" val="0"/>
        <cfvo type="num" val="1"/>
        <color rgb="FF638EC6"/>
      </dataBar>
    </cfRule>
  </conditionalFormatting>
  <conditionalFormatting sqref="C80">
    <cfRule type="dataBar" priority="34">
      <dataBar>
        <cfvo type="num" val="0"/>
        <cfvo type="num" val="1"/>
        <color rgb="FF638EC6"/>
      </dataBar>
    </cfRule>
  </conditionalFormatting>
  <conditionalFormatting sqref="D80">
    <cfRule type="dataBar" priority="33">
      <dataBar>
        <cfvo type="num" val="0"/>
        <cfvo type="num" val="1"/>
        <color rgb="FF638EC6"/>
      </dataBar>
    </cfRule>
  </conditionalFormatting>
  <conditionalFormatting sqref="E80">
    <cfRule type="dataBar" priority="32">
      <dataBar>
        <cfvo type="num" val="0"/>
        <cfvo type="num" val="1"/>
        <color rgb="FF638EC6"/>
      </dataBar>
    </cfRule>
  </conditionalFormatting>
  <conditionalFormatting sqref="D82">
    <cfRule type="dataBar" priority="31">
      <dataBar>
        <cfvo type="num" val="0"/>
        <cfvo type="num" val="1"/>
        <color rgb="FF638EC6"/>
      </dataBar>
    </cfRule>
  </conditionalFormatting>
  <conditionalFormatting sqref="D84">
    <cfRule type="dataBar" priority="30">
      <dataBar>
        <cfvo type="num" val="0"/>
        <cfvo type="num" val="1"/>
        <color rgb="FF638EC6"/>
      </dataBar>
    </cfRule>
  </conditionalFormatting>
  <conditionalFormatting sqref="D87">
    <cfRule type="dataBar" priority="29">
      <dataBar>
        <cfvo type="num" val="0"/>
        <cfvo type="num" val="1"/>
        <color rgb="FF638EC6"/>
      </dataBar>
    </cfRule>
  </conditionalFormatting>
  <conditionalFormatting sqref="E87">
    <cfRule type="dataBar" priority="28">
      <dataBar>
        <cfvo type="num" val="0"/>
        <cfvo type="num" val="1"/>
        <color rgb="FF638EC6"/>
      </dataBar>
    </cfRule>
  </conditionalFormatting>
  <conditionalFormatting sqref="B89">
    <cfRule type="dataBar" priority="27">
      <dataBar>
        <cfvo type="num" val="0"/>
        <cfvo type="num" val="1"/>
        <color rgb="FF638EC6"/>
      </dataBar>
    </cfRule>
  </conditionalFormatting>
  <conditionalFormatting sqref="D89">
    <cfRule type="dataBar" priority="26">
      <dataBar>
        <cfvo type="num" val="0"/>
        <cfvo type="num" val="1"/>
        <color rgb="FF638EC6"/>
      </dataBar>
    </cfRule>
  </conditionalFormatting>
  <conditionalFormatting sqref="E89">
    <cfRule type="dataBar" priority="25">
      <dataBar>
        <cfvo type="num" val="0"/>
        <cfvo type="num" val="1"/>
        <color rgb="FF638EC6"/>
      </dataBar>
    </cfRule>
  </conditionalFormatting>
  <conditionalFormatting sqref="D95">
    <cfRule type="dataBar" priority="24">
      <dataBar>
        <cfvo type="num" val="0"/>
        <cfvo type="num" val="1"/>
        <color rgb="FF638EC6"/>
      </dataBar>
    </cfRule>
  </conditionalFormatting>
  <conditionalFormatting sqref="C97">
    <cfRule type="dataBar" priority="23">
      <dataBar>
        <cfvo type="num" val="0"/>
        <cfvo type="num" val="1"/>
        <color rgb="FF638EC6"/>
      </dataBar>
    </cfRule>
  </conditionalFormatting>
  <conditionalFormatting sqref="D97">
    <cfRule type="dataBar" priority="22">
      <dataBar>
        <cfvo type="num" val="0"/>
        <cfvo type="num" val="1"/>
        <color rgb="FF638EC6"/>
      </dataBar>
    </cfRule>
  </conditionalFormatting>
  <conditionalFormatting sqref="E97">
    <cfRule type="dataBar" priority="21">
      <dataBar>
        <cfvo type="num" val="0"/>
        <cfvo type="num" val="1"/>
        <color rgb="FF638EC6"/>
      </dataBar>
    </cfRule>
  </conditionalFormatting>
  <conditionalFormatting sqref="D99">
    <cfRule type="dataBar" priority="20">
      <dataBar>
        <cfvo type="num" val="0"/>
        <cfvo type="num" val="1"/>
        <color rgb="FF638EC6"/>
      </dataBar>
    </cfRule>
  </conditionalFormatting>
  <conditionalFormatting sqref="E99">
    <cfRule type="dataBar" priority="19">
      <dataBar>
        <cfvo type="num" val="0"/>
        <cfvo type="num" val="1"/>
        <color rgb="FF638EC6"/>
      </dataBar>
    </cfRule>
  </conditionalFormatting>
  <conditionalFormatting sqref="C101">
    <cfRule type="dataBar" priority="18">
      <dataBar>
        <cfvo type="num" val="0"/>
        <cfvo type="num" val="1"/>
        <color rgb="FF638EC6"/>
      </dataBar>
    </cfRule>
  </conditionalFormatting>
  <conditionalFormatting sqref="D101">
    <cfRule type="dataBar" priority="17">
      <dataBar>
        <cfvo type="num" val="0"/>
        <cfvo type="num" val="1"/>
        <color rgb="FF638EC6"/>
      </dataBar>
    </cfRule>
  </conditionalFormatting>
  <conditionalFormatting sqref="E101">
    <cfRule type="dataBar" priority="16">
      <dataBar>
        <cfvo type="num" val="0"/>
        <cfvo type="num" val="1"/>
        <color rgb="FF638EC6"/>
      </dataBar>
    </cfRule>
  </conditionalFormatting>
  <conditionalFormatting sqref="C104">
    <cfRule type="dataBar" priority="15">
      <dataBar>
        <cfvo type="num" val="0"/>
        <cfvo type="num" val="1"/>
        <color rgb="FF638EC6"/>
      </dataBar>
    </cfRule>
  </conditionalFormatting>
  <conditionalFormatting sqref="D104">
    <cfRule type="dataBar" priority="14">
      <dataBar>
        <cfvo type="num" val="0"/>
        <cfvo type="num" val="1"/>
        <color rgb="FF638EC6"/>
      </dataBar>
    </cfRule>
  </conditionalFormatting>
  <conditionalFormatting sqref="E104">
    <cfRule type="dataBar" priority="13">
      <dataBar>
        <cfvo type="num" val="0"/>
        <cfvo type="num" val="1"/>
        <color rgb="FF638EC6"/>
      </dataBar>
    </cfRule>
  </conditionalFormatting>
  <conditionalFormatting sqref="A109">
    <cfRule type="dataBar" priority="12">
      <dataBar showValue="0">
        <cfvo type="num" val="0"/>
        <cfvo type="num" val="0.1"/>
        <color rgb="FF60497B"/>
      </dataBar>
    </cfRule>
  </conditionalFormatting>
  <conditionalFormatting sqref="A109">
    <cfRule type="dataBar" priority="11">
      <dataBar showValue="0">
        <cfvo type="num" val="0"/>
        <cfvo type="num" val="0.1"/>
        <color rgb="FF60497B"/>
      </dataBar>
    </cfRule>
  </conditionalFormatting>
  <conditionalFormatting sqref="A109">
    <cfRule type="dataBar" priority="10">
      <dataBar showValue="0">
        <cfvo type="num" val="0"/>
        <cfvo type="num" val="0.1"/>
        <color rgb="FF60497B"/>
      </dataBar>
    </cfRule>
  </conditionalFormatting>
  <conditionalFormatting sqref="A109">
    <cfRule type="dataBar" priority="9">
      <dataBar showValue="0">
        <cfvo type="num" val="0"/>
        <cfvo type="num" val="0.1"/>
        <color rgb="FF60497B"/>
      </dataBar>
    </cfRule>
  </conditionalFormatting>
  <conditionalFormatting sqref="A109">
    <cfRule type="dataBar" priority="8">
      <dataBar showValue="0">
        <cfvo type="num" val="0"/>
        <cfvo type="num" val="0.1"/>
        <color rgb="FF60497B"/>
      </dataBar>
    </cfRule>
  </conditionalFormatting>
  <conditionalFormatting sqref="A109">
    <cfRule type="dataBar" priority="7">
      <dataBar showValue="0">
        <cfvo type="num" val="0"/>
        <cfvo type="num" val="0.1"/>
        <color rgb="FF60497B"/>
      </dataBar>
    </cfRule>
  </conditionalFormatting>
  <conditionalFormatting sqref="A109">
    <cfRule type="dataBar" priority="6">
      <dataBar showValue="0">
        <cfvo type="num" val="0"/>
        <cfvo type="num" val="0.1"/>
        <color rgb="FF60497B"/>
      </dataBar>
    </cfRule>
  </conditionalFormatting>
  <conditionalFormatting sqref="A109">
    <cfRule type="dataBar" priority="5">
      <dataBar showValue="0">
        <cfvo type="num" val="0"/>
        <cfvo type="num" val="0.1"/>
        <color rgb="FF60497B"/>
      </dataBar>
    </cfRule>
  </conditionalFormatting>
  <conditionalFormatting sqref="A109">
    <cfRule type="dataBar" priority="4">
      <dataBar showValue="0">
        <cfvo type="num" val="0"/>
        <cfvo type="num" val="0.1"/>
        <color rgb="FF60497B"/>
      </dataBar>
    </cfRule>
  </conditionalFormatting>
  <conditionalFormatting sqref="A109">
    <cfRule type="dataBar" priority="3">
      <dataBar showValue="0">
        <cfvo type="num" val="0"/>
        <cfvo type="num" val="0.1"/>
        <color rgb="FF60497B"/>
      </dataBar>
    </cfRule>
  </conditionalFormatting>
  <conditionalFormatting sqref="A109">
    <cfRule type="dataBar" priority="2">
      <dataBar showValue="0">
        <cfvo type="num" val="0"/>
        <cfvo type="num" val="0.1"/>
        <color rgb="FF60497B"/>
      </dataBar>
    </cfRule>
  </conditionalFormatting>
  <conditionalFormatting sqref="A110">
    <cfRule type="dataBar" priority="1">
      <dataBar showValue="0">
        <cfvo type="num" val="0"/>
        <cfvo type="num" val="0.1"/>
        <color rgb="FF60497B"/>
      </dataBar>
    </cfRule>
  </conditionalFormatting>
  <hyperlinks>
    <hyperlink ref="C70:E70" location="'R 20 Pequeña'!A113" display="Enfoque de Organizaciones Inteligentes"/>
    <hyperlink ref="C91:E91" location="'R 20 Pequeña'!A219" display="Enfoque de Organizaciones Rentables"/>
    <hyperlink ref="C106:E106" location="'R 20 Pequeña'!A324" display="Enfoque de Organizaciones Profesionales"/>
  </hyperlinks>
  <pageMargins left="0.62992125984251968" right="0.57999999999999996" top="0.59" bottom="0.56000000000000005" header="0.31496062992125984" footer="0.31496062992125984"/>
  <pageSetup scale="85" orientation="portrait" r:id="rId1"/>
  <headerFooter differentFirst="1">
    <oddHeader>&amp;L&amp;P&amp;C&amp;"-,Negrita"REPORTE DE RESULTADOS DEL CUESTIONARIO&amp;R&amp;D</oddHeader>
    <evenFooter>&amp;L&amp;G</evenFooter>
  </headerFooter>
  <drawing r:id="rId2"/>
  <legacyDrawingHF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3"/>
  <dimension ref="A1:AH530"/>
  <sheetViews>
    <sheetView showGridLines="0" topLeftCell="G373" zoomScale="90" zoomScaleNormal="90" workbookViewId="0">
      <selection activeCell="J375" sqref="J375:Q375"/>
    </sheetView>
  </sheetViews>
  <sheetFormatPr baseColWidth="10" defaultColWidth="0" defaultRowHeight="0" customHeight="1" zeroHeight="1" x14ac:dyDescent="0.25"/>
  <cols>
    <col min="1" max="1" width="44.85546875" style="270" hidden="1" customWidth="1"/>
    <col min="2" max="2" width="2.7109375" style="270" hidden="1" customWidth="1"/>
    <col min="3" max="3" width="6" style="197" hidden="1" customWidth="1"/>
    <col min="4" max="4" width="4.28515625" style="197" hidden="1" customWidth="1"/>
    <col min="5" max="5" width="6.140625" style="197" hidden="1" customWidth="1"/>
    <col min="6" max="6" width="3.5703125" style="197" hidden="1" customWidth="1"/>
    <col min="7" max="7" width="1.140625" style="270" customWidth="1"/>
    <col min="8" max="18" width="11.42578125" style="270" customWidth="1"/>
    <col min="19" max="19" width="12.28515625" style="270" bestFit="1" customWidth="1"/>
    <col min="20" max="20" width="11.42578125" style="580" customWidth="1"/>
    <col min="21" max="21" width="11.42578125" style="575" hidden="1" customWidth="1"/>
    <col min="22" max="22" width="12.7109375" style="410" hidden="1" customWidth="1"/>
    <col min="23" max="23" width="11.42578125" style="410" hidden="1" customWidth="1"/>
    <col min="24" max="24" width="12.42578125" style="410" hidden="1" customWidth="1"/>
    <col min="25" max="25" width="12.7109375" style="410" hidden="1" customWidth="1"/>
    <col min="26" max="26" width="11.42578125" style="457" hidden="1" customWidth="1"/>
    <col min="27" max="33" width="0" style="270" hidden="1" customWidth="1"/>
    <col min="34" max="34" width="0" hidden="1" customWidth="1"/>
    <col min="35" max="16384" width="11.42578125" style="270" hidden="1"/>
  </cols>
  <sheetData>
    <row r="1" spans="1:26" ht="41.25" customHeight="1" x14ac:dyDescent="0.25">
      <c r="A1" s="254"/>
      <c r="B1" s="254"/>
      <c r="C1" s="263"/>
      <c r="D1" s="263"/>
      <c r="E1" s="263"/>
      <c r="F1" s="264"/>
      <c r="G1" s="173"/>
      <c r="H1" s="173"/>
      <c r="I1" s="393"/>
      <c r="J1" s="173"/>
      <c r="K1" s="173"/>
      <c r="L1" s="173"/>
      <c r="M1" s="173"/>
      <c r="N1" s="173"/>
      <c r="O1" s="173"/>
      <c r="P1" s="173"/>
      <c r="Q1" s="173"/>
      <c r="R1" s="173"/>
      <c r="S1" s="173"/>
      <c r="V1" s="268"/>
      <c r="W1" s="268"/>
      <c r="X1" s="268"/>
      <c r="Y1" s="268"/>
      <c r="Z1" s="269"/>
    </row>
    <row r="2" spans="1:26" ht="30.75" customHeight="1" thickBot="1" x14ac:dyDescent="0.3">
      <c r="A2" s="254"/>
      <c r="B2" s="254"/>
      <c r="C2" s="263"/>
      <c r="D2" s="263"/>
      <c r="E2" s="263"/>
      <c r="F2" s="264"/>
      <c r="G2" s="173"/>
      <c r="H2" s="874" t="s">
        <v>115</v>
      </c>
      <c r="I2" s="874"/>
      <c r="J2" s="874"/>
      <c r="K2" s="874"/>
      <c r="L2" s="874"/>
      <c r="M2" s="874"/>
      <c r="N2" s="874"/>
      <c r="O2" s="874"/>
      <c r="P2" s="874"/>
      <c r="Q2" s="874"/>
      <c r="R2" s="874"/>
      <c r="S2" s="875"/>
      <c r="V2" s="268"/>
      <c r="W2" s="268"/>
      <c r="X2" s="268"/>
      <c r="Y2" s="268"/>
      <c r="Z2" s="269"/>
    </row>
    <row r="3" spans="1:26" ht="7.5" customHeight="1" thickTop="1" x14ac:dyDescent="0.25">
      <c r="A3" s="254"/>
      <c r="B3" s="254"/>
      <c r="C3" s="263"/>
      <c r="D3" s="263"/>
      <c r="E3" s="263"/>
      <c r="F3" s="264"/>
      <c r="G3" s="173"/>
      <c r="H3" s="173"/>
      <c r="I3" s="393"/>
      <c r="J3" s="271"/>
      <c r="K3" s="173"/>
      <c r="L3" s="173"/>
      <c r="M3" s="173"/>
      <c r="N3" s="173"/>
      <c r="O3" s="173"/>
      <c r="P3" s="173"/>
      <c r="Q3" s="173"/>
      <c r="R3" s="177"/>
      <c r="S3" s="173"/>
      <c r="V3" s="268"/>
      <c r="W3" s="268"/>
      <c r="X3" s="268"/>
      <c r="Y3" s="268"/>
      <c r="Z3" s="269"/>
    </row>
    <row r="4" spans="1:26" ht="87" customHeight="1" thickBot="1" x14ac:dyDescent="0.4">
      <c r="A4" s="254"/>
      <c r="B4" s="254"/>
      <c r="C4" s="263"/>
      <c r="D4" s="263"/>
      <c r="E4" s="263"/>
      <c r="F4" s="264"/>
      <c r="G4" s="173"/>
      <c r="H4" s="819" t="s">
        <v>116</v>
      </c>
      <c r="I4" s="868"/>
      <c r="J4" s="868"/>
      <c r="K4" s="868"/>
      <c r="L4" s="868"/>
      <c r="M4" s="868"/>
      <c r="N4" s="868"/>
      <c r="O4" s="868"/>
      <c r="P4" s="868"/>
      <c r="Q4" s="868"/>
      <c r="R4" s="868"/>
      <c r="S4" s="869"/>
      <c r="V4" s="268"/>
      <c r="W4" s="268"/>
      <c r="X4" s="268"/>
      <c r="Y4" s="272">
        <f>SUM(Y11:Y158)</f>
        <v>0</v>
      </c>
      <c r="Z4" s="273">
        <f>AVERAGE(Z11:Z158)</f>
        <v>0</v>
      </c>
    </row>
    <row r="5" spans="1:26" ht="7.5" customHeight="1" thickTop="1" x14ac:dyDescent="0.25">
      <c r="A5" s="237"/>
      <c r="B5" s="237"/>
      <c r="C5" s="255"/>
      <c r="D5" s="255"/>
      <c r="E5" s="255"/>
      <c r="F5" s="274"/>
      <c r="G5" s="275"/>
      <c r="H5" s="275"/>
      <c r="I5" s="394"/>
      <c r="J5" s="275"/>
      <c r="K5" s="275"/>
      <c r="L5" s="275"/>
      <c r="M5" s="275"/>
      <c r="N5" s="275"/>
      <c r="O5" s="275"/>
      <c r="P5" s="275"/>
      <c r="Q5" s="275"/>
      <c r="R5" s="275"/>
      <c r="S5" s="275"/>
      <c r="V5" s="268"/>
      <c r="W5" s="268"/>
      <c r="X5" s="268"/>
      <c r="Y5" s="268"/>
      <c r="Z5" s="269"/>
    </row>
    <row r="6" spans="1:26" ht="22.5" customHeight="1" thickBot="1" x14ac:dyDescent="0.3">
      <c r="A6" s="254"/>
      <c r="B6" s="254"/>
      <c r="C6" s="263"/>
      <c r="D6" s="263"/>
      <c r="E6" s="263"/>
      <c r="F6" s="264"/>
      <c r="G6" s="173"/>
      <c r="H6" s="870" t="s">
        <v>117</v>
      </c>
      <c r="I6" s="871"/>
      <c r="J6" s="703" t="s">
        <v>118</v>
      </c>
      <c r="K6" s="795"/>
      <c r="L6" s="795"/>
      <c r="M6" s="795"/>
      <c r="N6" s="795"/>
      <c r="O6" s="795"/>
      <c r="P6" s="795"/>
      <c r="Q6" s="795"/>
      <c r="R6" s="795"/>
      <c r="S6" s="796"/>
      <c r="V6" s="395" t="s">
        <v>945</v>
      </c>
      <c r="W6" s="278">
        <f>(U11+U13+U24)/3</f>
        <v>1</v>
      </c>
      <c r="X6" s="268"/>
      <c r="Y6" s="268"/>
      <c r="Z6" s="269"/>
    </row>
    <row r="7" spans="1:26" ht="7.5" customHeight="1" thickTop="1" x14ac:dyDescent="0.25">
      <c r="A7" s="254"/>
      <c r="B7" s="254"/>
      <c r="C7" s="263"/>
      <c r="D7" s="263"/>
      <c r="E7" s="263"/>
      <c r="F7" s="264"/>
      <c r="G7" s="173"/>
      <c r="H7" s="173"/>
      <c r="I7" s="393"/>
      <c r="J7" s="271"/>
      <c r="K7" s="173"/>
      <c r="L7" s="173"/>
      <c r="M7" s="173"/>
      <c r="N7" s="173"/>
      <c r="O7" s="173"/>
      <c r="P7" s="173"/>
      <c r="Q7" s="173"/>
      <c r="R7" s="177"/>
      <c r="S7" s="173"/>
      <c r="V7" s="268"/>
      <c r="W7" s="268"/>
      <c r="X7" s="268"/>
      <c r="Y7" s="268"/>
      <c r="Z7" s="269"/>
    </row>
    <row r="8" spans="1:26" ht="101.25" customHeight="1" thickBot="1" x14ac:dyDescent="0.3">
      <c r="A8" s="254"/>
      <c r="B8" s="254"/>
      <c r="C8" s="263"/>
      <c r="D8" s="263"/>
      <c r="E8" s="263"/>
      <c r="F8" s="264"/>
      <c r="G8" s="173"/>
      <c r="H8" s="823" t="s">
        <v>119</v>
      </c>
      <c r="I8" s="866"/>
      <c r="J8" s="866"/>
      <c r="K8" s="866"/>
      <c r="L8" s="866"/>
      <c r="M8" s="866"/>
      <c r="N8" s="866"/>
      <c r="O8" s="866"/>
      <c r="P8" s="866"/>
      <c r="Q8" s="866"/>
      <c r="R8" s="866"/>
      <c r="S8" s="867"/>
      <c r="V8" s="268"/>
      <c r="W8" s="268"/>
      <c r="X8" s="268"/>
      <c r="Y8" s="268"/>
      <c r="Z8" s="269"/>
    </row>
    <row r="9" spans="1:26" ht="7.5" customHeight="1" thickTop="1" x14ac:dyDescent="0.25">
      <c r="A9" s="254"/>
      <c r="B9" s="254"/>
      <c r="C9" s="263"/>
      <c r="D9" s="263"/>
      <c r="E9" s="263"/>
      <c r="F9" s="264"/>
      <c r="G9" s="173"/>
      <c r="H9" s="173"/>
      <c r="I9" s="393"/>
      <c r="J9" s="271"/>
      <c r="K9" s="173"/>
      <c r="L9" s="173"/>
      <c r="M9" s="173"/>
      <c r="N9" s="173"/>
      <c r="O9" s="173"/>
      <c r="P9" s="173"/>
      <c r="Q9" s="173"/>
      <c r="R9" s="177"/>
      <c r="S9" s="173"/>
      <c r="V9" s="268"/>
      <c r="W9" s="268"/>
      <c r="X9" s="268"/>
      <c r="Y9" s="268"/>
      <c r="Z9" s="269"/>
    </row>
    <row r="10" spans="1:26" ht="41.25" customHeight="1" thickBot="1" x14ac:dyDescent="0.3">
      <c r="A10" s="279" t="s">
        <v>112</v>
      </c>
      <c r="B10" s="254"/>
      <c r="C10" s="255"/>
      <c r="D10" s="255"/>
      <c r="E10" s="255"/>
      <c r="F10" s="280"/>
      <c r="G10" s="173"/>
      <c r="H10" s="449" t="s">
        <v>120</v>
      </c>
      <c r="I10" s="449" t="s">
        <v>946</v>
      </c>
      <c r="J10" s="450" t="s">
        <v>121</v>
      </c>
      <c r="K10" s="451"/>
      <c r="L10" s="451"/>
      <c r="M10" s="451"/>
      <c r="N10" s="451"/>
      <c r="O10" s="451"/>
      <c r="P10" s="451"/>
      <c r="Q10" s="451"/>
      <c r="R10" s="178"/>
      <c r="S10" s="449" t="s">
        <v>122</v>
      </c>
      <c r="V10" s="284" t="s">
        <v>825</v>
      </c>
      <c r="W10" s="285" t="s">
        <v>826</v>
      </c>
      <c r="X10" s="285" t="s">
        <v>827</v>
      </c>
      <c r="Y10" s="286" t="s">
        <v>828</v>
      </c>
      <c r="Z10" s="287" t="s">
        <v>863</v>
      </c>
    </row>
    <row r="11" spans="1:26" ht="41.25" customHeight="1" thickTop="1" thickBot="1" x14ac:dyDescent="0.3">
      <c r="A11" s="253" t="s">
        <v>123</v>
      </c>
      <c r="B11" s="288"/>
      <c r="C11" s="101" t="s">
        <v>124</v>
      </c>
      <c r="D11" s="101" t="s">
        <v>125</v>
      </c>
      <c r="E11" s="101" t="s">
        <v>126</v>
      </c>
      <c r="F11" s="101" t="s">
        <v>127</v>
      </c>
      <c r="G11" s="173"/>
      <c r="H11" s="289" t="s">
        <v>128</v>
      </c>
      <c r="I11" s="168" t="s">
        <v>129</v>
      </c>
      <c r="J11" s="710" t="s">
        <v>130</v>
      </c>
      <c r="K11" s="711"/>
      <c r="L11" s="711"/>
      <c r="M11" s="711"/>
      <c r="N11" s="711"/>
      <c r="O11" s="711"/>
      <c r="P11" s="711"/>
      <c r="Q11" s="711"/>
      <c r="R11" s="290"/>
      <c r="S11" s="291"/>
      <c r="T11" s="580">
        <v>1</v>
      </c>
      <c r="U11" s="575">
        <f>T11</f>
        <v>1</v>
      </c>
      <c r="V11" s="268" t="b">
        <v>0</v>
      </c>
      <c r="W11" s="292">
        <f>IF(V11=TRUE,$X$11,0)</f>
        <v>0</v>
      </c>
      <c r="X11" s="268">
        <v>1</v>
      </c>
      <c r="Y11" s="308">
        <f>SUM(W11)</f>
        <v>0</v>
      </c>
      <c r="Z11" s="269">
        <f>Y11/1</f>
        <v>0</v>
      </c>
    </row>
    <row r="12" spans="1:26" ht="41.25" customHeight="1" thickTop="1" thickBot="1" x14ac:dyDescent="0.3">
      <c r="A12" s="253" t="s">
        <v>123</v>
      </c>
      <c r="B12" s="254"/>
      <c r="C12" s="397"/>
      <c r="D12" s="255"/>
      <c r="E12" s="255"/>
      <c r="F12" s="280"/>
      <c r="G12" s="173"/>
      <c r="H12" s="256" t="s">
        <v>131</v>
      </c>
      <c r="I12" s="294" t="s">
        <v>132</v>
      </c>
      <c r="J12" s="908" t="s">
        <v>133</v>
      </c>
      <c r="K12" s="803"/>
      <c r="L12" s="803"/>
      <c r="M12" s="803"/>
      <c r="N12" s="803"/>
      <c r="O12" s="803"/>
      <c r="P12" s="803"/>
      <c r="Q12" s="803"/>
      <c r="R12" s="175"/>
      <c r="S12" s="295"/>
      <c r="V12" s="472" t="b">
        <f>IF(AND(V13=TRUE,V14=TRUE,V15=TRUE,V16=TRUE,V17=TRUE,V18=TRUE,V19=TRUE,V20=TRUE),TRUE,FALSE)</f>
        <v>0</v>
      </c>
      <c r="W12" s="268"/>
      <c r="X12" s="268"/>
      <c r="Y12" s="268"/>
      <c r="Z12" s="269"/>
    </row>
    <row r="13" spans="1:26" ht="41.25" customHeight="1" thickTop="1" thickBot="1" x14ac:dyDescent="0.3">
      <c r="A13" s="253" t="s">
        <v>391</v>
      </c>
      <c r="B13" s="288"/>
      <c r="C13" s="101" t="s">
        <v>124</v>
      </c>
      <c r="D13" s="101" t="s">
        <v>125</v>
      </c>
      <c r="E13" s="101" t="s">
        <v>126</v>
      </c>
      <c r="F13" s="101" t="s">
        <v>127</v>
      </c>
      <c r="G13" s="173"/>
      <c r="H13" s="256" t="s">
        <v>131</v>
      </c>
      <c r="I13" s="398" t="s">
        <v>219</v>
      </c>
      <c r="J13" s="1033" t="s">
        <v>348</v>
      </c>
      <c r="K13" s="805"/>
      <c r="L13" s="805"/>
      <c r="M13" s="805"/>
      <c r="N13" s="805"/>
      <c r="O13" s="805"/>
      <c r="P13" s="805"/>
      <c r="Q13" s="805"/>
      <c r="R13" s="177"/>
      <c r="S13" s="291"/>
      <c r="T13" s="580">
        <f t="shared" ref="T13:T20" si="0">1/9</f>
        <v>0.1111111111111111</v>
      </c>
      <c r="U13" s="575">
        <f>T13+T14+T15+T16+T17+T18+T19+T20+T21</f>
        <v>1.0000000000000002</v>
      </c>
      <c r="V13" s="268" t="b">
        <v>0</v>
      </c>
      <c r="W13" s="292">
        <f>IF(V13=TRUE,$X$13,0)</f>
        <v>0</v>
      </c>
      <c r="X13" s="268">
        <v>0.1111111111111111</v>
      </c>
      <c r="Y13" s="308">
        <f>SUM(W13:W21)</f>
        <v>0</v>
      </c>
      <c r="Z13" s="269">
        <f>Y13/1</f>
        <v>0</v>
      </c>
    </row>
    <row r="14" spans="1:26" ht="67.5" customHeight="1" thickTop="1" thickBot="1" x14ac:dyDescent="0.3">
      <c r="A14" s="253" t="s">
        <v>123</v>
      </c>
      <c r="B14" s="288"/>
      <c r="C14" s="101" t="s">
        <v>124</v>
      </c>
      <c r="D14" s="101" t="s">
        <v>125</v>
      </c>
      <c r="E14" s="101" t="s">
        <v>126</v>
      </c>
      <c r="F14" s="101" t="s">
        <v>127</v>
      </c>
      <c r="G14" s="173"/>
      <c r="H14" s="256" t="s">
        <v>131</v>
      </c>
      <c r="I14" s="398" t="s">
        <v>134</v>
      </c>
      <c r="J14" s="1033" t="s">
        <v>1070</v>
      </c>
      <c r="K14" s="805"/>
      <c r="L14" s="805"/>
      <c r="M14" s="805"/>
      <c r="N14" s="805"/>
      <c r="O14" s="805"/>
      <c r="P14" s="805"/>
      <c r="Q14" s="805"/>
      <c r="R14" s="177"/>
      <c r="S14" s="291"/>
      <c r="T14" s="580">
        <f t="shared" si="0"/>
        <v>0.1111111111111111</v>
      </c>
      <c r="V14" s="268" t="b">
        <v>0</v>
      </c>
      <c r="W14" s="292">
        <f t="shared" ref="W14:W21" si="1">IF(V14=TRUE,$X$13,0)</f>
        <v>0</v>
      </c>
      <c r="X14" s="268"/>
      <c r="Y14" s="268"/>
      <c r="Z14" s="269"/>
    </row>
    <row r="15" spans="1:26" ht="41.25" customHeight="1" thickTop="1" thickBot="1" x14ac:dyDescent="0.3">
      <c r="A15" s="253" t="s">
        <v>391</v>
      </c>
      <c r="B15" s="288"/>
      <c r="C15" s="101" t="s">
        <v>124</v>
      </c>
      <c r="D15" s="101" t="s">
        <v>125</v>
      </c>
      <c r="E15" s="101" t="s">
        <v>126</v>
      </c>
      <c r="F15" s="101" t="s">
        <v>127</v>
      </c>
      <c r="G15" s="173"/>
      <c r="H15" s="256" t="s">
        <v>131</v>
      </c>
      <c r="I15" s="398" t="s">
        <v>220</v>
      </c>
      <c r="J15" s="1033" t="s">
        <v>1071</v>
      </c>
      <c r="K15" s="805"/>
      <c r="L15" s="805"/>
      <c r="M15" s="805"/>
      <c r="N15" s="805"/>
      <c r="O15" s="805"/>
      <c r="P15" s="805"/>
      <c r="Q15" s="805"/>
      <c r="R15" s="177"/>
      <c r="S15" s="291"/>
      <c r="T15" s="580">
        <f t="shared" si="0"/>
        <v>0.1111111111111111</v>
      </c>
      <c r="V15" s="268" t="b">
        <v>0</v>
      </c>
      <c r="W15" s="292">
        <f t="shared" si="1"/>
        <v>0</v>
      </c>
      <c r="X15" s="268"/>
      <c r="Y15" s="268"/>
      <c r="Z15" s="269"/>
    </row>
    <row r="16" spans="1:26" ht="41.25" customHeight="1" thickTop="1" thickBot="1" x14ac:dyDescent="0.3">
      <c r="A16" s="253" t="s">
        <v>391</v>
      </c>
      <c r="B16" s="288"/>
      <c r="C16" s="101" t="s">
        <v>124</v>
      </c>
      <c r="D16" s="101" t="s">
        <v>125</v>
      </c>
      <c r="E16" s="101" t="s">
        <v>126</v>
      </c>
      <c r="F16" s="101" t="s">
        <v>127</v>
      </c>
      <c r="G16" s="173"/>
      <c r="H16" s="256" t="s">
        <v>131</v>
      </c>
      <c r="I16" s="398" t="s">
        <v>349</v>
      </c>
      <c r="J16" s="1034" t="s">
        <v>1072</v>
      </c>
      <c r="K16" s="873"/>
      <c r="L16" s="873"/>
      <c r="M16" s="873"/>
      <c r="N16" s="873"/>
      <c r="O16" s="873"/>
      <c r="P16" s="873"/>
      <c r="Q16" s="873"/>
      <c r="R16" s="177"/>
      <c r="S16" s="291"/>
      <c r="T16" s="580">
        <f t="shared" si="0"/>
        <v>0.1111111111111111</v>
      </c>
      <c r="V16" s="268" t="b">
        <v>0</v>
      </c>
      <c r="W16" s="292">
        <f t="shared" si="1"/>
        <v>0</v>
      </c>
      <c r="X16" s="268"/>
      <c r="Y16" s="268"/>
      <c r="Z16" s="269"/>
    </row>
    <row r="17" spans="1:26" ht="41.25" customHeight="1" thickTop="1" thickBot="1" x14ac:dyDescent="0.3">
      <c r="A17" s="253" t="s">
        <v>391</v>
      </c>
      <c r="B17" s="288"/>
      <c r="C17" s="101" t="s">
        <v>124</v>
      </c>
      <c r="D17" s="101" t="s">
        <v>125</v>
      </c>
      <c r="E17" s="101" t="s">
        <v>126</v>
      </c>
      <c r="F17" s="101" t="s">
        <v>127</v>
      </c>
      <c r="G17" s="173"/>
      <c r="H17" s="256" t="s">
        <v>131</v>
      </c>
      <c r="I17" s="398" t="s">
        <v>350</v>
      </c>
      <c r="J17" s="804" t="s">
        <v>1019</v>
      </c>
      <c r="K17" s="805"/>
      <c r="L17" s="805"/>
      <c r="M17" s="805"/>
      <c r="N17" s="805"/>
      <c r="O17" s="805"/>
      <c r="P17" s="805"/>
      <c r="Q17" s="805"/>
      <c r="R17" s="177"/>
      <c r="S17" s="291"/>
      <c r="T17" s="580">
        <f t="shared" si="0"/>
        <v>0.1111111111111111</v>
      </c>
      <c r="V17" s="268" t="b">
        <v>0</v>
      </c>
      <c r="W17" s="292">
        <f t="shared" si="1"/>
        <v>0</v>
      </c>
      <c r="X17" s="268"/>
      <c r="Y17" s="268"/>
      <c r="Z17" s="269"/>
    </row>
    <row r="18" spans="1:26" ht="48.75" customHeight="1" thickTop="1" thickBot="1" x14ac:dyDescent="0.3">
      <c r="A18" s="253" t="s">
        <v>391</v>
      </c>
      <c r="B18" s="288"/>
      <c r="C18" s="101" t="s">
        <v>124</v>
      </c>
      <c r="D18" s="101" t="s">
        <v>125</v>
      </c>
      <c r="E18" s="101" t="s">
        <v>126</v>
      </c>
      <c r="F18" s="101" t="s">
        <v>127</v>
      </c>
      <c r="G18" s="173"/>
      <c r="H18" s="256" t="s">
        <v>131</v>
      </c>
      <c r="I18" s="398" t="s">
        <v>351</v>
      </c>
      <c r="J18" s="1033" t="s">
        <v>352</v>
      </c>
      <c r="K18" s="805"/>
      <c r="L18" s="805"/>
      <c r="M18" s="805"/>
      <c r="N18" s="805"/>
      <c r="O18" s="805"/>
      <c r="P18" s="805"/>
      <c r="Q18" s="805"/>
      <c r="R18" s="177"/>
      <c r="S18" s="291"/>
      <c r="T18" s="580">
        <f t="shared" si="0"/>
        <v>0.1111111111111111</v>
      </c>
      <c r="V18" s="268" t="b">
        <v>0</v>
      </c>
      <c r="W18" s="292">
        <f t="shared" si="1"/>
        <v>0</v>
      </c>
      <c r="X18" s="268"/>
      <c r="Y18" s="268"/>
      <c r="Z18" s="269"/>
    </row>
    <row r="19" spans="1:26" ht="48.75" customHeight="1" thickTop="1" thickBot="1" x14ac:dyDescent="0.3">
      <c r="A19" s="253" t="s">
        <v>391</v>
      </c>
      <c r="B19" s="288"/>
      <c r="C19" s="116"/>
      <c r="D19" s="101" t="s">
        <v>125</v>
      </c>
      <c r="E19" s="101" t="s">
        <v>126</v>
      </c>
      <c r="F19" s="101" t="s">
        <v>127</v>
      </c>
      <c r="G19" s="173"/>
      <c r="H19" s="256" t="s">
        <v>131</v>
      </c>
      <c r="I19" s="398" t="s">
        <v>392</v>
      </c>
      <c r="J19" s="1033" t="s">
        <v>393</v>
      </c>
      <c r="K19" s="805"/>
      <c r="L19" s="805"/>
      <c r="M19" s="805"/>
      <c r="N19" s="805"/>
      <c r="O19" s="805"/>
      <c r="P19" s="805"/>
      <c r="Q19" s="805"/>
      <c r="R19" s="177"/>
      <c r="S19" s="291"/>
      <c r="T19" s="580">
        <f t="shared" si="0"/>
        <v>0.1111111111111111</v>
      </c>
      <c r="V19" s="268" t="b">
        <v>0</v>
      </c>
      <c r="W19" s="292">
        <f t="shared" si="1"/>
        <v>0</v>
      </c>
      <c r="X19" s="268"/>
      <c r="Y19" s="268"/>
      <c r="Z19" s="269"/>
    </row>
    <row r="20" spans="1:26" ht="41.25" customHeight="1" thickTop="1" thickBot="1" x14ac:dyDescent="0.3">
      <c r="A20" s="253" t="s">
        <v>391</v>
      </c>
      <c r="B20" s="288"/>
      <c r="C20" s="101" t="s">
        <v>124</v>
      </c>
      <c r="D20" s="101" t="s">
        <v>125</v>
      </c>
      <c r="E20" s="101" t="s">
        <v>126</v>
      </c>
      <c r="F20" s="101" t="s">
        <v>127</v>
      </c>
      <c r="G20" s="173"/>
      <c r="H20" s="256" t="s">
        <v>131</v>
      </c>
      <c r="I20" s="398" t="s">
        <v>353</v>
      </c>
      <c r="J20" s="1033" t="s">
        <v>354</v>
      </c>
      <c r="K20" s="805"/>
      <c r="L20" s="805"/>
      <c r="M20" s="805"/>
      <c r="N20" s="805"/>
      <c r="O20" s="805"/>
      <c r="P20" s="805"/>
      <c r="Q20" s="805"/>
      <c r="R20" s="177"/>
      <c r="S20" s="291"/>
      <c r="T20" s="580">
        <f t="shared" si="0"/>
        <v>0.1111111111111111</v>
      </c>
      <c r="V20" s="268" t="b">
        <v>0</v>
      </c>
      <c r="W20" s="292">
        <f t="shared" si="1"/>
        <v>0</v>
      </c>
      <c r="X20" s="268"/>
      <c r="Y20" s="268"/>
      <c r="Z20" s="269"/>
    </row>
    <row r="21" spans="1:26" ht="41.25" customHeight="1" thickTop="1" thickBot="1" x14ac:dyDescent="0.3">
      <c r="A21" s="253" t="s">
        <v>391</v>
      </c>
      <c r="B21" s="288"/>
      <c r="C21" s="116"/>
      <c r="D21" s="116"/>
      <c r="E21" s="101" t="s">
        <v>126</v>
      </c>
      <c r="F21" s="101" t="s">
        <v>127</v>
      </c>
      <c r="G21" s="173"/>
      <c r="H21" s="256" t="s">
        <v>131</v>
      </c>
      <c r="I21" s="294" t="s">
        <v>272</v>
      </c>
      <c r="J21" s="1031" t="s">
        <v>1003</v>
      </c>
      <c r="K21" s="1032"/>
      <c r="L21" s="1032"/>
      <c r="M21" s="1032"/>
      <c r="N21" s="1032"/>
      <c r="O21" s="1032"/>
      <c r="P21" s="1032"/>
      <c r="Q21" s="1032"/>
      <c r="R21" s="365"/>
      <c r="S21" s="291"/>
      <c r="T21" s="580">
        <f>1/9</f>
        <v>0.1111111111111111</v>
      </c>
      <c r="V21" s="268" t="b">
        <v>0</v>
      </c>
      <c r="W21" s="292">
        <f t="shared" si="1"/>
        <v>0</v>
      </c>
      <c r="X21" s="268"/>
      <c r="Y21" s="268"/>
      <c r="Z21" s="269"/>
    </row>
    <row r="22" spans="1:26" ht="45.75" customHeight="1" thickTop="1" thickBot="1" x14ac:dyDescent="0.3">
      <c r="A22" s="253" t="s">
        <v>425</v>
      </c>
      <c r="B22" s="254"/>
      <c r="C22" s="255"/>
      <c r="D22" s="255"/>
      <c r="E22" s="255"/>
      <c r="F22" s="280"/>
      <c r="G22" s="173"/>
      <c r="H22" s="256" t="s">
        <v>250</v>
      </c>
      <c r="I22" s="168" t="s">
        <v>321</v>
      </c>
      <c r="J22" s="806" t="s">
        <v>426</v>
      </c>
      <c r="K22" s="803"/>
      <c r="L22" s="803"/>
      <c r="M22" s="803"/>
      <c r="N22" s="803"/>
      <c r="O22" s="803"/>
      <c r="P22" s="803"/>
      <c r="Q22" s="803"/>
      <c r="R22" s="175"/>
      <c r="S22" s="399"/>
      <c r="V22" s="472" t="b">
        <f>IF(AND(V23=TRUE,V31=TRUE),TRUE,FALSE)</f>
        <v>0</v>
      </c>
      <c r="W22" s="268"/>
      <c r="X22" s="268"/>
      <c r="Y22" s="268"/>
      <c r="Z22" s="269"/>
    </row>
    <row r="23" spans="1:26" ht="41.25" customHeight="1" thickTop="1" thickBot="1" x14ac:dyDescent="0.3">
      <c r="A23" s="253" t="s">
        <v>425</v>
      </c>
      <c r="B23" s="254"/>
      <c r="C23" s="255"/>
      <c r="D23" s="397"/>
      <c r="E23" s="255"/>
      <c r="F23" s="280"/>
      <c r="G23" s="173"/>
      <c r="H23" s="256" t="s">
        <v>250</v>
      </c>
      <c r="I23" s="169"/>
      <c r="J23" s="983" t="s">
        <v>427</v>
      </c>
      <c r="K23" s="983"/>
      <c r="L23" s="983"/>
      <c r="M23" s="983"/>
      <c r="N23" s="983"/>
      <c r="O23" s="983"/>
      <c r="P23" s="983"/>
      <c r="Q23" s="983"/>
      <c r="R23" s="177"/>
      <c r="S23" s="322"/>
      <c r="V23" s="472" t="b">
        <f>IF(AND(V24=TRUE,V25=TRUE,V26=TRUE,V27=TRUE,V28=TRUE,V29=TRUE,V30=TRUE),TRUE, FALSE)</f>
        <v>0</v>
      </c>
      <c r="W23" s="268"/>
      <c r="X23" s="268"/>
      <c r="Y23" s="268"/>
      <c r="Z23" s="269"/>
    </row>
    <row r="24" spans="1:26" ht="46.5" customHeight="1" thickTop="1" thickBot="1" x14ac:dyDescent="0.3">
      <c r="A24" s="253" t="s">
        <v>425</v>
      </c>
      <c r="B24" s="288"/>
      <c r="C24" s="255"/>
      <c r="D24" s="101" t="s">
        <v>125</v>
      </c>
      <c r="E24" s="101" t="s">
        <v>126</v>
      </c>
      <c r="F24" s="101" t="s">
        <v>127</v>
      </c>
      <c r="G24" s="173"/>
      <c r="H24" s="256" t="s">
        <v>250</v>
      </c>
      <c r="I24" s="169" t="s">
        <v>322</v>
      </c>
      <c r="J24" s="934" t="s">
        <v>428</v>
      </c>
      <c r="K24" s="934"/>
      <c r="L24" s="934"/>
      <c r="M24" s="934"/>
      <c r="N24" s="934"/>
      <c r="O24" s="934"/>
      <c r="P24" s="934"/>
      <c r="Q24" s="934"/>
      <c r="R24" s="177"/>
      <c r="S24" s="291"/>
      <c r="T24" s="580">
        <f>1/9</f>
        <v>0.1111111111111111</v>
      </c>
      <c r="U24" s="575">
        <f>T24+T25+T26+T27+T28+T29+T30+T32+T33</f>
        <v>1.0000000000000002</v>
      </c>
      <c r="V24" s="268" t="b">
        <v>0</v>
      </c>
      <c r="W24" s="292">
        <f>IF(V24=TRUE,$X$24,0)</f>
        <v>0</v>
      </c>
      <c r="X24" s="268">
        <f>1/9</f>
        <v>0.1111111111111111</v>
      </c>
      <c r="Y24" s="308">
        <f>SUM(W24:W33)</f>
        <v>0</v>
      </c>
      <c r="Z24" s="269">
        <f>Y24/1</f>
        <v>0</v>
      </c>
    </row>
    <row r="25" spans="1:26" ht="41.25" customHeight="1" thickTop="1" thickBot="1" x14ac:dyDescent="0.3">
      <c r="A25" s="253" t="s">
        <v>425</v>
      </c>
      <c r="B25" s="288"/>
      <c r="C25" s="255"/>
      <c r="D25" s="101" t="s">
        <v>125</v>
      </c>
      <c r="E25" s="101" t="s">
        <v>126</v>
      </c>
      <c r="F25" s="101" t="s">
        <v>127</v>
      </c>
      <c r="G25" s="173"/>
      <c r="H25" s="256" t="s">
        <v>250</v>
      </c>
      <c r="I25" s="169" t="s">
        <v>429</v>
      </c>
      <c r="J25" s="934" t="s">
        <v>430</v>
      </c>
      <c r="K25" s="934"/>
      <c r="L25" s="934"/>
      <c r="M25" s="934"/>
      <c r="N25" s="934"/>
      <c r="O25" s="934"/>
      <c r="P25" s="934"/>
      <c r="Q25" s="934"/>
      <c r="R25" s="177"/>
      <c r="S25" s="291"/>
      <c r="T25" s="580">
        <f t="shared" ref="T25:T33" si="2">1/9</f>
        <v>0.1111111111111111</v>
      </c>
      <c r="V25" s="268" t="b">
        <v>0</v>
      </c>
      <c r="W25" s="292">
        <f t="shared" ref="W25:W30" si="3">IF(V25=TRUE,$X$24,0)</f>
        <v>0</v>
      </c>
      <c r="X25" s="268"/>
      <c r="Y25" s="268"/>
      <c r="Z25" s="269"/>
    </row>
    <row r="26" spans="1:26" ht="41.25" customHeight="1" thickTop="1" thickBot="1" x14ac:dyDescent="0.3">
      <c r="A26" s="253" t="s">
        <v>425</v>
      </c>
      <c r="B26" s="288"/>
      <c r="C26" s="255"/>
      <c r="D26" s="101" t="s">
        <v>125</v>
      </c>
      <c r="E26" s="101" t="s">
        <v>126</v>
      </c>
      <c r="F26" s="101" t="s">
        <v>127</v>
      </c>
      <c r="G26" s="173"/>
      <c r="H26" s="256" t="s">
        <v>250</v>
      </c>
      <c r="I26" s="169" t="s">
        <v>431</v>
      </c>
      <c r="J26" s="934" t="s">
        <v>432</v>
      </c>
      <c r="K26" s="934"/>
      <c r="L26" s="934"/>
      <c r="M26" s="934"/>
      <c r="N26" s="934"/>
      <c r="O26" s="934"/>
      <c r="P26" s="934"/>
      <c r="Q26" s="934"/>
      <c r="R26" s="177"/>
      <c r="S26" s="291"/>
      <c r="T26" s="580">
        <f t="shared" si="2"/>
        <v>0.1111111111111111</v>
      </c>
      <c r="V26" s="268" t="b">
        <v>0</v>
      </c>
      <c r="W26" s="292">
        <f t="shared" si="3"/>
        <v>0</v>
      </c>
      <c r="X26" s="268"/>
      <c r="Y26" s="268"/>
      <c r="Z26" s="269"/>
    </row>
    <row r="27" spans="1:26" ht="41.25" customHeight="1" thickTop="1" thickBot="1" x14ac:dyDescent="0.3">
      <c r="A27" s="253" t="s">
        <v>425</v>
      </c>
      <c r="B27" s="288"/>
      <c r="C27" s="255"/>
      <c r="D27" s="101" t="s">
        <v>125</v>
      </c>
      <c r="E27" s="101" t="s">
        <v>126</v>
      </c>
      <c r="F27" s="101" t="s">
        <v>127</v>
      </c>
      <c r="G27" s="173"/>
      <c r="H27" s="256" t="s">
        <v>250</v>
      </c>
      <c r="I27" s="169" t="s">
        <v>433</v>
      </c>
      <c r="J27" s="934" t="s">
        <v>1020</v>
      </c>
      <c r="K27" s="934"/>
      <c r="L27" s="934"/>
      <c r="M27" s="934"/>
      <c r="N27" s="934"/>
      <c r="O27" s="934"/>
      <c r="P27" s="934"/>
      <c r="Q27" s="934"/>
      <c r="R27" s="177"/>
      <c r="S27" s="291"/>
      <c r="T27" s="580">
        <f t="shared" si="2"/>
        <v>0.1111111111111111</v>
      </c>
      <c r="V27" s="268" t="b">
        <v>0</v>
      </c>
      <c r="W27" s="292">
        <f t="shared" si="3"/>
        <v>0</v>
      </c>
      <c r="X27" s="268"/>
      <c r="Y27" s="268"/>
      <c r="Z27" s="269"/>
    </row>
    <row r="28" spans="1:26" ht="41.25" customHeight="1" thickTop="1" thickBot="1" x14ac:dyDescent="0.3">
      <c r="A28" s="253" t="s">
        <v>425</v>
      </c>
      <c r="B28" s="288"/>
      <c r="C28" s="255"/>
      <c r="D28" s="101" t="s">
        <v>125</v>
      </c>
      <c r="E28" s="101" t="s">
        <v>126</v>
      </c>
      <c r="F28" s="101" t="s">
        <v>127</v>
      </c>
      <c r="G28" s="173"/>
      <c r="H28" s="256" t="s">
        <v>250</v>
      </c>
      <c r="I28" s="169" t="s">
        <v>324</v>
      </c>
      <c r="J28" s="934" t="s">
        <v>435</v>
      </c>
      <c r="K28" s="934"/>
      <c r="L28" s="934"/>
      <c r="M28" s="934"/>
      <c r="N28" s="934"/>
      <c r="O28" s="934"/>
      <c r="P28" s="934"/>
      <c r="Q28" s="934"/>
      <c r="R28" s="177"/>
      <c r="S28" s="291"/>
      <c r="T28" s="580">
        <f t="shared" si="2"/>
        <v>0.1111111111111111</v>
      </c>
      <c r="V28" s="268" t="b">
        <v>0</v>
      </c>
      <c r="W28" s="292">
        <f t="shared" si="3"/>
        <v>0</v>
      </c>
      <c r="X28" s="268"/>
      <c r="Y28" s="268"/>
      <c r="Z28" s="269"/>
    </row>
    <row r="29" spans="1:26" ht="41.25" customHeight="1" thickTop="1" thickBot="1" x14ac:dyDescent="0.3">
      <c r="A29" s="253" t="s">
        <v>425</v>
      </c>
      <c r="B29" s="288"/>
      <c r="C29" s="255"/>
      <c r="D29" s="101" t="s">
        <v>125</v>
      </c>
      <c r="E29" s="101" t="s">
        <v>126</v>
      </c>
      <c r="F29" s="101" t="s">
        <v>127</v>
      </c>
      <c r="G29" s="173"/>
      <c r="H29" s="256" t="s">
        <v>250</v>
      </c>
      <c r="I29" s="169" t="s">
        <v>326</v>
      </c>
      <c r="J29" s="934" t="s">
        <v>436</v>
      </c>
      <c r="K29" s="934"/>
      <c r="L29" s="934"/>
      <c r="M29" s="934"/>
      <c r="N29" s="934"/>
      <c r="O29" s="934"/>
      <c r="P29" s="934"/>
      <c r="Q29" s="934"/>
      <c r="R29" s="177"/>
      <c r="S29" s="291"/>
      <c r="T29" s="580">
        <f t="shared" si="2"/>
        <v>0.1111111111111111</v>
      </c>
      <c r="V29" s="268" t="b">
        <v>0</v>
      </c>
      <c r="W29" s="292">
        <f t="shared" si="3"/>
        <v>0</v>
      </c>
      <c r="X29" s="268"/>
      <c r="Y29" s="268"/>
      <c r="Z29" s="269"/>
    </row>
    <row r="30" spans="1:26" ht="41.25" customHeight="1" thickTop="1" thickBot="1" x14ac:dyDescent="0.3">
      <c r="A30" s="253" t="s">
        <v>425</v>
      </c>
      <c r="B30" s="288"/>
      <c r="C30" s="255"/>
      <c r="D30" s="101" t="s">
        <v>125</v>
      </c>
      <c r="E30" s="101" t="s">
        <v>126</v>
      </c>
      <c r="F30" s="101" t="s">
        <v>127</v>
      </c>
      <c r="G30" s="173"/>
      <c r="H30" s="256" t="s">
        <v>250</v>
      </c>
      <c r="I30" s="169" t="s">
        <v>328</v>
      </c>
      <c r="J30" s="934" t="s">
        <v>1021</v>
      </c>
      <c r="K30" s="934"/>
      <c r="L30" s="934"/>
      <c r="M30" s="934"/>
      <c r="N30" s="934"/>
      <c r="O30" s="934"/>
      <c r="P30" s="934"/>
      <c r="Q30" s="934"/>
      <c r="R30" s="177"/>
      <c r="S30" s="291"/>
      <c r="T30" s="580">
        <f t="shared" si="2"/>
        <v>0.1111111111111111</v>
      </c>
      <c r="V30" s="268" t="b">
        <v>0</v>
      </c>
      <c r="W30" s="292">
        <f t="shared" si="3"/>
        <v>0</v>
      </c>
      <c r="X30" s="268"/>
      <c r="Y30" s="268"/>
      <c r="Z30" s="269"/>
    </row>
    <row r="31" spans="1:26" ht="41.25" customHeight="1" thickTop="1" thickBot="1" x14ac:dyDescent="0.3">
      <c r="A31" s="253" t="s">
        <v>425</v>
      </c>
      <c r="B31" s="254"/>
      <c r="C31" s="255"/>
      <c r="D31" s="255"/>
      <c r="E31" s="255"/>
      <c r="F31" s="280"/>
      <c r="G31" s="173"/>
      <c r="H31" s="256" t="s">
        <v>250</v>
      </c>
      <c r="I31" s="169"/>
      <c r="J31" s="983" t="s">
        <v>543</v>
      </c>
      <c r="K31" s="983"/>
      <c r="L31" s="983"/>
      <c r="M31" s="983"/>
      <c r="N31" s="983"/>
      <c r="O31" s="983"/>
      <c r="P31" s="983"/>
      <c r="Q31" s="983"/>
      <c r="R31" s="177"/>
      <c r="S31" s="322"/>
      <c r="V31" s="472" t="b">
        <f>IF(AND(V32=TRUE,V33=TRUE),TRUE, FALSE)</f>
        <v>0</v>
      </c>
      <c r="W31" s="268"/>
      <c r="X31" s="268"/>
      <c r="Y31" s="268"/>
      <c r="Z31" s="269"/>
    </row>
    <row r="32" spans="1:26" ht="41.25" customHeight="1" thickTop="1" thickBot="1" x14ac:dyDescent="0.3">
      <c r="A32" s="253" t="s">
        <v>425</v>
      </c>
      <c r="B32" s="288"/>
      <c r="C32" s="255"/>
      <c r="D32" s="255"/>
      <c r="E32" s="101" t="s">
        <v>126</v>
      </c>
      <c r="F32" s="101" t="s">
        <v>127</v>
      </c>
      <c r="G32" s="173"/>
      <c r="H32" s="256" t="s">
        <v>250</v>
      </c>
      <c r="I32" s="169" t="s">
        <v>544</v>
      </c>
      <c r="J32" s="934" t="s">
        <v>1022</v>
      </c>
      <c r="K32" s="934"/>
      <c r="L32" s="934"/>
      <c r="M32" s="934"/>
      <c r="N32" s="934"/>
      <c r="O32" s="934"/>
      <c r="P32" s="934"/>
      <c r="Q32" s="934"/>
      <c r="R32" s="177"/>
      <c r="S32" s="291"/>
      <c r="T32" s="580">
        <f t="shared" si="2"/>
        <v>0.1111111111111111</v>
      </c>
      <c r="V32" s="268" t="b">
        <v>0</v>
      </c>
      <c r="W32" s="292">
        <f>IF(V32=TRUE,$X$24,0)</f>
        <v>0</v>
      </c>
      <c r="X32" s="268"/>
      <c r="Y32" s="268"/>
      <c r="Z32" s="269"/>
    </row>
    <row r="33" spans="1:26" ht="41.25" customHeight="1" thickTop="1" thickBot="1" x14ac:dyDescent="0.3">
      <c r="A33" s="253" t="s">
        <v>425</v>
      </c>
      <c r="B33" s="288"/>
      <c r="C33" s="255"/>
      <c r="D33" s="255"/>
      <c r="E33" s="101" t="s">
        <v>126</v>
      </c>
      <c r="F33" s="101" t="s">
        <v>127</v>
      </c>
      <c r="G33" s="173"/>
      <c r="H33" s="289" t="s">
        <v>250</v>
      </c>
      <c r="I33" s="169" t="s">
        <v>546</v>
      </c>
      <c r="J33" s="878" t="s">
        <v>547</v>
      </c>
      <c r="K33" s="878"/>
      <c r="L33" s="878"/>
      <c r="M33" s="878"/>
      <c r="N33" s="878"/>
      <c r="O33" s="878"/>
      <c r="P33" s="878"/>
      <c r="Q33" s="878"/>
      <c r="R33" s="178"/>
      <c r="S33" s="291"/>
      <c r="T33" s="580">
        <f t="shared" si="2"/>
        <v>0.1111111111111111</v>
      </c>
      <c r="V33" s="268" t="b">
        <v>0</v>
      </c>
      <c r="W33" s="292">
        <f>IF(V33=TRUE,$X$24,0)</f>
        <v>0</v>
      </c>
      <c r="X33" s="268"/>
      <c r="Y33" s="268"/>
      <c r="Z33" s="269"/>
    </row>
    <row r="34" spans="1:26" ht="22.5" customHeight="1" thickTop="1" x14ac:dyDescent="0.25">
      <c r="A34" s="254"/>
      <c r="B34" s="254"/>
      <c r="C34" s="255"/>
      <c r="D34" s="255"/>
      <c r="E34" s="255"/>
      <c r="F34" s="280"/>
      <c r="G34" s="173"/>
      <c r="H34" s="173"/>
      <c r="I34" s="400"/>
      <c r="J34" s="271"/>
      <c r="K34" s="173"/>
      <c r="L34" s="173"/>
      <c r="M34" s="173"/>
      <c r="N34" s="173"/>
      <c r="O34" s="173"/>
      <c r="P34" s="173"/>
      <c r="Q34" s="173"/>
      <c r="R34" s="177"/>
      <c r="S34" s="173"/>
      <c r="V34" s="268"/>
      <c r="W34" s="268"/>
      <c r="X34" s="268"/>
      <c r="Y34" s="268"/>
      <c r="Z34" s="269"/>
    </row>
    <row r="35" spans="1:26" ht="22.5" customHeight="1" thickBot="1" x14ac:dyDescent="0.3">
      <c r="A35" s="254"/>
      <c r="B35" s="254"/>
      <c r="C35" s="255"/>
      <c r="D35" s="255"/>
      <c r="E35" s="255"/>
      <c r="F35" s="280"/>
      <c r="G35" s="173"/>
      <c r="H35" s="870" t="s">
        <v>117</v>
      </c>
      <c r="I35" s="871"/>
      <c r="J35" s="703" t="s">
        <v>0</v>
      </c>
      <c r="K35" s="795"/>
      <c r="L35" s="795"/>
      <c r="M35" s="795"/>
      <c r="N35" s="795"/>
      <c r="O35" s="795"/>
      <c r="P35" s="795"/>
      <c r="Q35" s="795"/>
      <c r="R35" s="795"/>
      <c r="S35" s="796"/>
      <c r="T35" s="583"/>
      <c r="U35" s="583"/>
      <c r="V35" s="395" t="s">
        <v>945</v>
      </c>
      <c r="W35" s="278">
        <f>(U40+U42+U48+U51)/4</f>
        <v>1</v>
      </c>
      <c r="X35" s="268"/>
      <c r="Y35" s="268"/>
      <c r="Z35" s="269"/>
    </row>
    <row r="36" spans="1:26" ht="7.5" customHeight="1" thickTop="1" x14ac:dyDescent="0.25">
      <c r="A36" s="254"/>
      <c r="B36" s="254"/>
      <c r="C36" s="255"/>
      <c r="D36" s="255"/>
      <c r="E36" s="255"/>
      <c r="F36" s="280"/>
      <c r="G36" s="173"/>
      <c r="H36" s="173"/>
      <c r="I36" s="400"/>
      <c r="J36" s="271"/>
      <c r="K36" s="173"/>
      <c r="L36" s="173"/>
      <c r="M36" s="173"/>
      <c r="N36" s="173"/>
      <c r="O36" s="173"/>
      <c r="P36" s="173"/>
      <c r="Q36" s="173"/>
      <c r="R36" s="177"/>
      <c r="S36" s="173"/>
      <c r="V36" s="268"/>
      <c r="W36" s="268"/>
      <c r="X36" s="268"/>
      <c r="Y36" s="268"/>
      <c r="Z36" s="269"/>
    </row>
    <row r="37" spans="1:26" ht="74.25" customHeight="1" thickBot="1" x14ac:dyDescent="0.3">
      <c r="A37" s="254"/>
      <c r="B37" s="254"/>
      <c r="C37" s="255"/>
      <c r="D37" s="255"/>
      <c r="E37" s="255"/>
      <c r="F37" s="280"/>
      <c r="G37" s="173"/>
      <c r="H37" s="823" t="s">
        <v>135</v>
      </c>
      <c r="I37" s="866"/>
      <c r="J37" s="866"/>
      <c r="K37" s="866"/>
      <c r="L37" s="866"/>
      <c r="M37" s="866"/>
      <c r="N37" s="866"/>
      <c r="O37" s="866"/>
      <c r="P37" s="866"/>
      <c r="Q37" s="866"/>
      <c r="R37" s="866"/>
      <c r="S37" s="867"/>
      <c r="V37" s="268"/>
      <c r="W37" s="268"/>
      <c r="X37" s="268"/>
      <c r="Y37" s="268"/>
      <c r="Z37" s="269"/>
    </row>
    <row r="38" spans="1:26" ht="7.5" customHeight="1" thickTop="1" x14ac:dyDescent="0.25">
      <c r="A38" s="254"/>
      <c r="B38" s="254"/>
      <c r="C38" s="255"/>
      <c r="D38" s="255"/>
      <c r="E38" s="255"/>
      <c r="F38" s="280"/>
      <c r="G38" s="173"/>
      <c r="H38" s="173"/>
      <c r="I38" s="400"/>
      <c r="J38" s="271"/>
      <c r="K38" s="173"/>
      <c r="L38" s="173"/>
      <c r="M38" s="173"/>
      <c r="N38" s="173"/>
      <c r="O38" s="173"/>
      <c r="P38" s="173"/>
      <c r="Q38" s="173"/>
      <c r="R38" s="177"/>
      <c r="S38" s="173"/>
      <c r="V38" s="268"/>
      <c r="W38" s="268"/>
      <c r="X38" s="268"/>
      <c r="Y38" s="268"/>
      <c r="Z38" s="269"/>
    </row>
    <row r="39" spans="1:26" ht="41.25" customHeight="1" thickBot="1" x14ac:dyDescent="0.3">
      <c r="A39" s="254"/>
      <c r="B39" s="254"/>
      <c r="C39" s="255"/>
      <c r="D39" s="255"/>
      <c r="E39" s="255"/>
      <c r="F39" s="280"/>
      <c r="G39" s="173"/>
      <c r="H39" s="281" t="s">
        <v>120</v>
      </c>
      <c r="I39" s="297" t="s">
        <v>946</v>
      </c>
      <c r="J39" s="282" t="s">
        <v>121</v>
      </c>
      <c r="K39" s="283"/>
      <c r="L39" s="283"/>
      <c r="M39" s="283"/>
      <c r="N39" s="283"/>
      <c r="O39" s="283"/>
      <c r="P39" s="283"/>
      <c r="Q39" s="283"/>
      <c r="R39" s="177"/>
      <c r="S39" s="281" t="s">
        <v>122</v>
      </c>
      <c r="V39" s="284" t="s">
        <v>825</v>
      </c>
      <c r="W39" s="285" t="s">
        <v>826</v>
      </c>
      <c r="X39" s="285" t="s">
        <v>827</v>
      </c>
      <c r="Y39" s="286" t="s">
        <v>829</v>
      </c>
      <c r="Z39" s="287" t="s">
        <v>863</v>
      </c>
    </row>
    <row r="40" spans="1:26" ht="51" customHeight="1" thickTop="1" thickBot="1" x14ac:dyDescent="0.3">
      <c r="A40" s="253" t="s">
        <v>123</v>
      </c>
      <c r="B40" s="288"/>
      <c r="C40" s="101" t="s">
        <v>124</v>
      </c>
      <c r="D40" s="101" t="s">
        <v>125</v>
      </c>
      <c r="E40" s="101" t="s">
        <v>126</v>
      </c>
      <c r="F40" s="101" t="s">
        <v>127</v>
      </c>
      <c r="G40" s="173"/>
      <c r="H40" s="289" t="s">
        <v>128</v>
      </c>
      <c r="I40" s="168" t="s">
        <v>136</v>
      </c>
      <c r="J40" s="710" t="s">
        <v>137</v>
      </c>
      <c r="K40" s="882"/>
      <c r="L40" s="882"/>
      <c r="M40" s="882"/>
      <c r="N40" s="882"/>
      <c r="O40" s="882"/>
      <c r="P40" s="882"/>
      <c r="Q40" s="882"/>
      <c r="R40" s="290"/>
      <c r="S40" s="291"/>
      <c r="T40" s="580">
        <v>1</v>
      </c>
      <c r="U40" s="575">
        <f>T40</f>
        <v>1</v>
      </c>
      <c r="V40" s="268" t="b">
        <v>0</v>
      </c>
      <c r="W40" s="292">
        <f>IF(V40=TRUE,$X$40,0)</f>
        <v>0</v>
      </c>
      <c r="X40" s="268">
        <v>1</v>
      </c>
      <c r="Y40" s="308">
        <f>SUM(W40)</f>
        <v>0</v>
      </c>
      <c r="Z40" s="269">
        <f>Y40/1</f>
        <v>0</v>
      </c>
    </row>
    <row r="41" spans="1:26" ht="41.25" customHeight="1" thickTop="1" thickBot="1" x14ac:dyDescent="0.3">
      <c r="A41" s="253" t="s">
        <v>123</v>
      </c>
      <c r="B41" s="254"/>
      <c r="C41" s="255"/>
      <c r="D41" s="255"/>
      <c r="E41" s="255"/>
      <c r="F41" s="280"/>
      <c r="G41" s="173"/>
      <c r="H41" s="256" t="s">
        <v>131</v>
      </c>
      <c r="I41" s="294" t="s">
        <v>138</v>
      </c>
      <c r="J41" s="706" t="s">
        <v>139</v>
      </c>
      <c r="K41" s="803"/>
      <c r="L41" s="803"/>
      <c r="M41" s="803"/>
      <c r="N41" s="803"/>
      <c r="O41" s="803"/>
      <c r="P41" s="803"/>
      <c r="Q41" s="803"/>
      <c r="R41" s="175"/>
      <c r="S41" s="258"/>
      <c r="V41" s="472" t="b">
        <f>IF(AND(V42=TRUE,V43=TRUE,V44=TRUE,V45=TRUE),TRUE, FALSE)</f>
        <v>0</v>
      </c>
      <c r="W41" s="268"/>
      <c r="X41" s="268"/>
      <c r="Y41" s="268"/>
      <c r="Z41" s="269"/>
    </row>
    <row r="42" spans="1:26" ht="41.25" customHeight="1" thickTop="1" thickBot="1" x14ac:dyDescent="0.3">
      <c r="A42" s="253" t="s">
        <v>391</v>
      </c>
      <c r="B42" s="288"/>
      <c r="C42" s="101" t="s">
        <v>124</v>
      </c>
      <c r="D42" s="101" t="s">
        <v>125</v>
      </c>
      <c r="E42" s="101" t="s">
        <v>126</v>
      </c>
      <c r="F42" s="101" t="s">
        <v>127</v>
      </c>
      <c r="G42" s="173"/>
      <c r="H42" s="256" t="s">
        <v>131</v>
      </c>
      <c r="I42" s="398" t="s">
        <v>173</v>
      </c>
      <c r="J42" s="804" t="s">
        <v>1023</v>
      </c>
      <c r="K42" s="805"/>
      <c r="L42" s="805"/>
      <c r="M42" s="805"/>
      <c r="N42" s="805"/>
      <c r="O42" s="805"/>
      <c r="P42" s="805"/>
      <c r="Q42" s="805"/>
      <c r="R42" s="177"/>
      <c r="S42" s="291"/>
      <c r="T42" s="580">
        <f>1/5</f>
        <v>0.2</v>
      </c>
      <c r="U42" s="575">
        <f>T42+T43+T44+T45+T46</f>
        <v>1</v>
      </c>
      <c r="V42" s="268" t="b">
        <v>0</v>
      </c>
      <c r="W42" s="292">
        <f>IF(V42=TRUE,$X$42,0)</f>
        <v>0</v>
      </c>
      <c r="X42" s="268">
        <v>0.2</v>
      </c>
      <c r="Y42" s="308">
        <f>SUM(W42:W46)</f>
        <v>0</v>
      </c>
      <c r="Z42" s="269">
        <f>Y42/1</f>
        <v>0</v>
      </c>
    </row>
    <row r="43" spans="1:26" ht="41.25" customHeight="1" thickTop="1" thickBot="1" x14ac:dyDescent="0.3">
      <c r="A43" s="253" t="s">
        <v>123</v>
      </c>
      <c r="B43" s="288"/>
      <c r="C43" s="101" t="s">
        <v>124</v>
      </c>
      <c r="D43" s="101" t="s">
        <v>125</v>
      </c>
      <c r="E43" s="101" t="s">
        <v>126</v>
      </c>
      <c r="F43" s="101" t="s">
        <v>127</v>
      </c>
      <c r="G43" s="173"/>
      <c r="H43" s="256" t="s">
        <v>131</v>
      </c>
      <c r="I43" s="398" t="s">
        <v>140</v>
      </c>
      <c r="J43" s="879" t="s">
        <v>141</v>
      </c>
      <c r="K43" s="873"/>
      <c r="L43" s="873"/>
      <c r="M43" s="873"/>
      <c r="N43" s="873"/>
      <c r="O43" s="873"/>
      <c r="P43" s="873"/>
      <c r="Q43" s="873"/>
      <c r="R43" s="177"/>
      <c r="S43" s="291"/>
      <c r="T43" s="580">
        <f>1/5</f>
        <v>0.2</v>
      </c>
      <c r="V43" s="268" t="b">
        <v>0</v>
      </c>
      <c r="W43" s="292">
        <f>IF(V43=TRUE,$X$42,0)</f>
        <v>0</v>
      </c>
      <c r="X43" s="268"/>
      <c r="Y43" s="268"/>
      <c r="Z43" s="269"/>
    </row>
    <row r="44" spans="1:26" ht="41.25" customHeight="1" thickTop="1" thickBot="1" x14ac:dyDescent="0.3">
      <c r="A44" s="253" t="s">
        <v>391</v>
      </c>
      <c r="B44" s="288"/>
      <c r="C44" s="101" t="s">
        <v>124</v>
      </c>
      <c r="D44" s="101" t="s">
        <v>125</v>
      </c>
      <c r="E44" s="101" t="s">
        <v>126</v>
      </c>
      <c r="F44" s="101" t="s">
        <v>127</v>
      </c>
      <c r="G44" s="173"/>
      <c r="H44" s="256" t="s">
        <v>131</v>
      </c>
      <c r="I44" s="398" t="s">
        <v>356</v>
      </c>
      <c r="J44" s="804" t="s">
        <v>988</v>
      </c>
      <c r="K44" s="805"/>
      <c r="L44" s="805"/>
      <c r="M44" s="805"/>
      <c r="N44" s="805"/>
      <c r="O44" s="805"/>
      <c r="P44" s="805"/>
      <c r="Q44" s="805"/>
      <c r="R44" s="177"/>
      <c r="S44" s="291"/>
      <c r="T44" s="580">
        <f>1/5</f>
        <v>0.2</v>
      </c>
      <c r="V44" s="268" t="b">
        <v>0</v>
      </c>
      <c r="W44" s="292">
        <f>IF(V44=TRUE,$X$42,0)</f>
        <v>0</v>
      </c>
      <c r="X44" s="268"/>
      <c r="Y44" s="268"/>
      <c r="Z44" s="269"/>
    </row>
    <row r="45" spans="1:26" ht="48" customHeight="1" thickTop="1" thickBot="1" x14ac:dyDescent="0.3">
      <c r="A45" s="253" t="s">
        <v>391</v>
      </c>
      <c r="B45" s="288"/>
      <c r="C45" s="116"/>
      <c r="D45" s="101" t="s">
        <v>125</v>
      </c>
      <c r="E45" s="101" t="s">
        <v>126</v>
      </c>
      <c r="F45" s="101" t="s">
        <v>127</v>
      </c>
      <c r="G45" s="173"/>
      <c r="H45" s="256" t="s">
        <v>131</v>
      </c>
      <c r="I45" s="398" t="s">
        <v>394</v>
      </c>
      <c r="J45" s="876" t="s">
        <v>395</v>
      </c>
      <c r="K45" s="877"/>
      <c r="L45" s="877"/>
      <c r="M45" s="877"/>
      <c r="N45" s="877"/>
      <c r="O45" s="877"/>
      <c r="P45" s="877"/>
      <c r="Q45" s="877"/>
      <c r="R45" s="178"/>
      <c r="S45" s="291"/>
      <c r="T45" s="580">
        <f>1/5</f>
        <v>0.2</v>
      </c>
      <c r="V45" s="268" t="b">
        <v>0</v>
      </c>
      <c r="W45" s="292">
        <f>IF(V45=TRUE,$X$42,0)</f>
        <v>0</v>
      </c>
      <c r="X45" s="268"/>
      <c r="Y45" s="268"/>
      <c r="Z45" s="269"/>
    </row>
    <row r="46" spans="1:26" ht="41.25" customHeight="1" thickTop="1" thickBot="1" x14ac:dyDescent="0.3">
      <c r="A46" s="253" t="s">
        <v>391</v>
      </c>
      <c r="B46" s="288"/>
      <c r="C46" s="116"/>
      <c r="D46" s="116"/>
      <c r="E46" s="101" t="s">
        <v>126</v>
      </c>
      <c r="F46" s="101" t="s">
        <v>127</v>
      </c>
      <c r="G46" s="173"/>
      <c r="H46" s="256" t="s">
        <v>131</v>
      </c>
      <c r="I46" s="294" t="s">
        <v>275</v>
      </c>
      <c r="J46" s="980" t="s">
        <v>999</v>
      </c>
      <c r="K46" s="1020"/>
      <c r="L46" s="1020"/>
      <c r="M46" s="1020"/>
      <c r="N46" s="1020"/>
      <c r="O46" s="1020"/>
      <c r="P46" s="1020"/>
      <c r="Q46" s="1020"/>
      <c r="R46" s="365"/>
      <c r="S46" s="291"/>
      <c r="T46" s="580">
        <f>1/5</f>
        <v>0.2</v>
      </c>
      <c r="V46" s="268" t="b">
        <v>0</v>
      </c>
      <c r="W46" s="292">
        <f>IF(V46=TRUE,$X$42,0)</f>
        <v>0</v>
      </c>
      <c r="X46" s="268"/>
      <c r="Y46" s="268"/>
      <c r="Z46" s="269"/>
    </row>
    <row r="47" spans="1:26" ht="53.25" customHeight="1" thickTop="1" thickBot="1" x14ac:dyDescent="0.3">
      <c r="A47" s="253" t="s">
        <v>425</v>
      </c>
      <c r="B47" s="254"/>
      <c r="C47" s="255"/>
      <c r="D47" s="397"/>
      <c r="E47" s="255"/>
      <c r="F47" s="280"/>
      <c r="G47" s="173"/>
      <c r="H47" s="256" t="s">
        <v>250</v>
      </c>
      <c r="I47" s="168" t="s">
        <v>251</v>
      </c>
      <c r="J47" s="806" t="s">
        <v>438</v>
      </c>
      <c r="K47" s="803"/>
      <c r="L47" s="803"/>
      <c r="M47" s="803"/>
      <c r="N47" s="803"/>
      <c r="O47" s="803"/>
      <c r="P47" s="803"/>
      <c r="Q47" s="803"/>
      <c r="R47" s="175"/>
      <c r="S47" s="258"/>
      <c r="V47" s="472" t="b">
        <f>IF(AND(V48=TRUE,V49=TRUE),TRUE,FALSE)</f>
        <v>0</v>
      </c>
      <c r="W47" s="268"/>
      <c r="X47" s="268"/>
      <c r="Y47" s="268"/>
      <c r="Z47" s="269"/>
    </row>
    <row r="48" spans="1:26" ht="41.25" customHeight="1" thickTop="1" thickBot="1" x14ac:dyDescent="0.3">
      <c r="A48" s="253" t="s">
        <v>425</v>
      </c>
      <c r="B48" s="288"/>
      <c r="C48" s="298"/>
      <c r="D48" s="101" t="s">
        <v>125</v>
      </c>
      <c r="E48" s="101" t="s">
        <v>126</v>
      </c>
      <c r="F48" s="101" t="s">
        <v>127</v>
      </c>
      <c r="G48" s="173"/>
      <c r="H48" s="256" t="s">
        <v>250</v>
      </c>
      <c r="I48" s="169" t="s">
        <v>253</v>
      </c>
      <c r="J48" s="804" t="s">
        <v>439</v>
      </c>
      <c r="K48" s="805"/>
      <c r="L48" s="805"/>
      <c r="M48" s="805"/>
      <c r="N48" s="805"/>
      <c r="O48" s="805"/>
      <c r="P48" s="805"/>
      <c r="Q48" s="805"/>
      <c r="R48" s="303"/>
      <c r="S48" s="291"/>
      <c r="T48" s="580">
        <v>0.5</v>
      </c>
      <c r="U48" s="575">
        <f>T48+T49</f>
        <v>1</v>
      </c>
      <c r="V48" s="268" t="b">
        <v>0</v>
      </c>
      <c r="W48" s="292">
        <f>IF(V48=TRUE,$X$48,0)</f>
        <v>0</v>
      </c>
      <c r="X48" s="268">
        <v>0.5</v>
      </c>
      <c r="Y48" s="308">
        <f>SUM(W48:W49)</f>
        <v>0</v>
      </c>
      <c r="Z48" s="269">
        <f>Y48/1</f>
        <v>0</v>
      </c>
    </row>
    <row r="49" spans="1:26" ht="41.25" customHeight="1" thickTop="1" thickBot="1" x14ac:dyDescent="0.3">
      <c r="A49" s="253" t="s">
        <v>425</v>
      </c>
      <c r="B49" s="288"/>
      <c r="C49" s="298"/>
      <c r="D49" s="101" t="s">
        <v>125</v>
      </c>
      <c r="E49" s="101" t="s">
        <v>126</v>
      </c>
      <c r="F49" s="101" t="s">
        <v>127</v>
      </c>
      <c r="G49" s="173"/>
      <c r="H49" s="256" t="s">
        <v>250</v>
      </c>
      <c r="I49" s="169" t="s">
        <v>303</v>
      </c>
      <c r="J49" s="720" t="s">
        <v>440</v>
      </c>
      <c r="K49" s="799"/>
      <c r="L49" s="799"/>
      <c r="M49" s="799"/>
      <c r="N49" s="799"/>
      <c r="O49" s="799"/>
      <c r="P49" s="799"/>
      <c r="Q49" s="799"/>
      <c r="R49" s="178"/>
      <c r="S49" s="291"/>
      <c r="T49" s="580">
        <v>0.5</v>
      </c>
      <c r="V49" s="268" t="b">
        <v>0</v>
      </c>
      <c r="W49" s="292">
        <f>IF(V49=TRUE,$X$48,0)</f>
        <v>0</v>
      </c>
      <c r="X49" s="268"/>
      <c r="Y49" s="268"/>
      <c r="Z49" s="269"/>
    </row>
    <row r="50" spans="1:26" ht="41.25" customHeight="1" thickTop="1" thickBot="1" x14ac:dyDescent="0.3">
      <c r="A50" s="253" t="s">
        <v>123</v>
      </c>
      <c r="B50" s="254"/>
      <c r="C50" s="255"/>
      <c r="D50" s="255"/>
      <c r="E50" s="255"/>
      <c r="F50" s="280"/>
      <c r="G50" s="173"/>
      <c r="H50" s="256" t="s">
        <v>160</v>
      </c>
      <c r="I50" s="168" t="s">
        <v>278</v>
      </c>
      <c r="J50" s="801" t="s">
        <v>279</v>
      </c>
      <c r="K50" s="802"/>
      <c r="L50" s="802"/>
      <c r="M50" s="802"/>
      <c r="N50" s="802"/>
      <c r="O50" s="802"/>
      <c r="P50" s="802"/>
      <c r="Q50" s="802"/>
      <c r="R50" s="257"/>
      <c r="S50" s="361"/>
      <c r="V50" s="472" t="b">
        <f>IF(AND(V51=TRUE,V52=TRUE,V53=TRUE,V54=TRUE),TRUE, FALSE)</f>
        <v>0</v>
      </c>
      <c r="W50" s="268"/>
      <c r="X50" s="268"/>
      <c r="Y50" s="268"/>
      <c r="Z50" s="269"/>
    </row>
    <row r="51" spans="1:26" ht="41.25" customHeight="1" thickTop="1" thickBot="1" x14ac:dyDescent="0.3">
      <c r="A51" s="253" t="s">
        <v>111</v>
      </c>
      <c r="B51" s="288"/>
      <c r="C51" s="298"/>
      <c r="D51" s="101" t="s">
        <v>125</v>
      </c>
      <c r="E51" s="101" t="s">
        <v>126</v>
      </c>
      <c r="F51" s="101" t="s">
        <v>127</v>
      </c>
      <c r="G51" s="173"/>
      <c r="H51" s="256" t="s">
        <v>160</v>
      </c>
      <c r="I51" s="169" t="s">
        <v>502</v>
      </c>
      <c r="J51" s="934" t="s">
        <v>625</v>
      </c>
      <c r="K51" s="805"/>
      <c r="L51" s="805"/>
      <c r="M51" s="805"/>
      <c r="N51" s="805"/>
      <c r="O51" s="805"/>
      <c r="P51" s="805"/>
      <c r="Q51" s="805"/>
      <c r="R51" s="177"/>
      <c r="S51" s="291"/>
      <c r="T51" s="580">
        <f>1/9</f>
        <v>0.1111111111111111</v>
      </c>
      <c r="U51" s="575">
        <f>T51+T52+T53+T54+T57+T58+T59+T60+T61</f>
        <v>1.0000000000000002</v>
      </c>
      <c r="V51" s="268" t="b">
        <v>0</v>
      </c>
      <c r="W51" s="292">
        <f>IF(V51=TRUE,$X$51,0)</f>
        <v>0</v>
      </c>
      <c r="X51" s="268">
        <v>0.1111111111111111</v>
      </c>
      <c r="Y51" s="308">
        <f>SUM(W51:W61)</f>
        <v>0</v>
      </c>
      <c r="Z51" s="269">
        <f>Y51/1</f>
        <v>0</v>
      </c>
    </row>
    <row r="52" spans="1:26" ht="41.25" customHeight="1" thickTop="1" thickBot="1" x14ac:dyDescent="0.3">
      <c r="A52" s="253" t="s">
        <v>111</v>
      </c>
      <c r="B52" s="288"/>
      <c r="C52" s="298"/>
      <c r="D52" s="101" t="s">
        <v>125</v>
      </c>
      <c r="E52" s="101" t="s">
        <v>126</v>
      </c>
      <c r="F52" s="101" t="s">
        <v>127</v>
      </c>
      <c r="G52" s="173"/>
      <c r="H52" s="256" t="s">
        <v>160</v>
      </c>
      <c r="I52" s="169" t="s">
        <v>341</v>
      </c>
      <c r="J52" s="934" t="s">
        <v>626</v>
      </c>
      <c r="K52" s="805"/>
      <c r="L52" s="805"/>
      <c r="M52" s="805"/>
      <c r="N52" s="805"/>
      <c r="O52" s="805"/>
      <c r="P52" s="805"/>
      <c r="Q52" s="805"/>
      <c r="R52" s="177"/>
      <c r="S52" s="291"/>
      <c r="T52" s="580">
        <f>1/9</f>
        <v>0.1111111111111111</v>
      </c>
      <c r="V52" s="268" t="b">
        <v>0</v>
      </c>
      <c r="W52" s="292">
        <f>IF(V52=TRUE,$X$51,0)</f>
        <v>0</v>
      </c>
      <c r="X52" s="268"/>
      <c r="Y52" s="268"/>
      <c r="Z52" s="269"/>
    </row>
    <row r="53" spans="1:26" ht="41.25" customHeight="1" thickTop="1" thickBot="1" x14ac:dyDescent="0.3">
      <c r="A53" s="253" t="s">
        <v>123</v>
      </c>
      <c r="B53" s="288"/>
      <c r="C53" s="298"/>
      <c r="D53" s="298"/>
      <c r="E53" s="101" t="s">
        <v>126</v>
      </c>
      <c r="F53" s="101" t="s">
        <v>127</v>
      </c>
      <c r="G53" s="173"/>
      <c r="H53" s="256" t="s">
        <v>160</v>
      </c>
      <c r="I53" s="169" t="s">
        <v>280</v>
      </c>
      <c r="J53" s="872" t="s">
        <v>970</v>
      </c>
      <c r="K53" s="873"/>
      <c r="L53" s="873"/>
      <c r="M53" s="873"/>
      <c r="N53" s="873"/>
      <c r="O53" s="873"/>
      <c r="P53" s="873"/>
      <c r="Q53" s="873"/>
      <c r="R53" s="299"/>
      <c r="S53" s="291"/>
      <c r="T53" s="580">
        <f>1/9</f>
        <v>0.1111111111111111</v>
      </c>
      <c r="V53" s="268" t="b">
        <v>0</v>
      </c>
      <c r="W53" s="292">
        <f>IF(V53=TRUE,$X$51,0)</f>
        <v>0</v>
      </c>
      <c r="X53" s="268"/>
      <c r="Y53" s="268"/>
      <c r="Z53" s="269"/>
    </row>
    <row r="54" spans="1:26" ht="41.25" customHeight="1" thickTop="1" thickBot="1" x14ac:dyDescent="0.3">
      <c r="A54" s="253" t="s">
        <v>111</v>
      </c>
      <c r="B54" s="288"/>
      <c r="C54" s="298"/>
      <c r="D54" s="101" t="s">
        <v>125</v>
      </c>
      <c r="E54" s="101" t="s">
        <v>126</v>
      </c>
      <c r="F54" s="101" t="s">
        <v>127</v>
      </c>
      <c r="G54" s="173"/>
      <c r="H54" s="256" t="s">
        <v>160</v>
      </c>
      <c r="I54" s="169" t="s">
        <v>627</v>
      </c>
      <c r="J54" s="878" t="s">
        <v>628</v>
      </c>
      <c r="K54" s="877"/>
      <c r="L54" s="877"/>
      <c r="M54" s="877"/>
      <c r="N54" s="877"/>
      <c r="O54" s="877"/>
      <c r="P54" s="877"/>
      <c r="Q54" s="877"/>
      <c r="R54" s="178"/>
      <c r="S54" s="291"/>
      <c r="T54" s="580">
        <f>1/9</f>
        <v>0.1111111111111111</v>
      </c>
      <c r="V54" s="268" t="b">
        <v>0</v>
      </c>
      <c r="W54" s="292">
        <f>IF(V54=TRUE,$X$51,0)</f>
        <v>0</v>
      </c>
      <c r="X54" s="268"/>
      <c r="Y54" s="268"/>
      <c r="Z54" s="269"/>
    </row>
    <row r="55" spans="1:26" ht="53.25" customHeight="1" thickTop="1" thickBot="1" x14ac:dyDescent="0.3">
      <c r="A55" s="253" t="s">
        <v>123</v>
      </c>
      <c r="B55" s="254"/>
      <c r="C55" s="255"/>
      <c r="D55" s="255"/>
      <c r="E55" s="255"/>
      <c r="F55" s="280"/>
      <c r="G55" s="173"/>
      <c r="H55" s="256" t="s">
        <v>160</v>
      </c>
      <c r="I55" s="168" t="s">
        <v>282</v>
      </c>
      <c r="J55" s="801" t="s">
        <v>283</v>
      </c>
      <c r="K55" s="880"/>
      <c r="L55" s="880"/>
      <c r="M55" s="880"/>
      <c r="N55" s="880"/>
      <c r="O55" s="880"/>
      <c r="P55" s="880"/>
      <c r="Q55" s="880"/>
      <c r="R55" s="257"/>
      <c r="S55" s="258"/>
      <c r="V55" s="472" t="b">
        <f>IF(AND(V56=TRUE),TRUE, FALSE)</f>
        <v>0</v>
      </c>
      <c r="W55" s="268"/>
      <c r="X55" s="268"/>
      <c r="Y55" s="268"/>
      <c r="Z55" s="269"/>
    </row>
    <row r="56" spans="1:26" ht="41.25" customHeight="1" thickTop="1" thickBot="1" x14ac:dyDescent="0.3">
      <c r="A56" s="253" t="s">
        <v>123</v>
      </c>
      <c r="B56" s="254"/>
      <c r="C56" s="255"/>
      <c r="D56" s="255"/>
      <c r="E56" s="397"/>
      <c r="F56" s="280"/>
      <c r="G56" s="173"/>
      <c r="H56" s="256" t="s">
        <v>160</v>
      </c>
      <c r="I56" s="169"/>
      <c r="J56" s="991" t="s">
        <v>1073</v>
      </c>
      <c r="K56" s="881"/>
      <c r="L56" s="881"/>
      <c r="M56" s="881"/>
      <c r="N56" s="881"/>
      <c r="O56" s="881"/>
      <c r="P56" s="881"/>
      <c r="Q56" s="881"/>
      <c r="R56" s="299"/>
      <c r="S56" s="300"/>
      <c r="V56" s="472" t="b">
        <f>IF(AND(V57=TRUE,V58=TRUE,V59=TRUE,V60=TRUE,V61=TRUE),TRUE, FALSE)</f>
        <v>0</v>
      </c>
      <c r="W56" s="268"/>
      <c r="X56" s="268"/>
      <c r="Y56" s="268"/>
      <c r="Z56" s="269"/>
    </row>
    <row r="57" spans="1:26" ht="41.25" customHeight="1" thickTop="1" thickBot="1" x14ac:dyDescent="0.3">
      <c r="A57" s="253" t="s">
        <v>111</v>
      </c>
      <c r="B57" s="288"/>
      <c r="C57" s="298"/>
      <c r="D57" s="101" t="s">
        <v>125</v>
      </c>
      <c r="E57" s="101" t="s">
        <v>126</v>
      </c>
      <c r="F57" s="101" t="s">
        <v>127</v>
      </c>
      <c r="G57" s="173"/>
      <c r="H57" s="256" t="s">
        <v>160</v>
      </c>
      <c r="I57" s="169" t="s">
        <v>629</v>
      </c>
      <c r="J57" s="934" t="s">
        <v>630</v>
      </c>
      <c r="K57" s="805"/>
      <c r="L57" s="805"/>
      <c r="M57" s="805"/>
      <c r="N57" s="805"/>
      <c r="O57" s="805"/>
      <c r="P57" s="805"/>
      <c r="Q57" s="805"/>
      <c r="R57" s="177"/>
      <c r="S57" s="291"/>
      <c r="T57" s="580">
        <f>1/9</f>
        <v>0.1111111111111111</v>
      </c>
      <c r="V57" s="268" t="b">
        <v>0</v>
      </c>
      <c r="W57" s="292">
        <f>IF(V57=TRUE,$X$57,0)</f>
        <v>0</v>
      </c>
      <c r="X57" s="268">
        <v>0.1111111111111111</v>
      </c>
      <c r="Y57" s="268"/>
      <c r="Z57" s="269"/>
    </row>
    <row r="58" spans="1:26" ht="41.25" customHeight="1" thickTop="1" thickBot="1" x14ac:dyDescent="0.3">
      <c r="A58" s="253" t="s">
        <v>111</v>
      </c>
      <c r="B58" s="288"/>
      <c r="C58" s="298"/>
      <c r="D58" s="101" t="s">
        <v>125</v>
      </c>
      <c r="E58" s="101" t="s">
        <v>126</v>
      </c>
      <c r="F58" s="101" t="s">
        <v>127</v>
      </c>
      <c r="G58" s="173"/>
      <c r="H58" s="256" t="s">
        <v>160</v>
      </c>
      <c r="I58" s="169" t="s">
        <v>631</v>
      </c>
      <c r="J58" s="934" t="s">
        <v>632</v>
      </c>
      <c r="K58" s="805"/>
      <c r="L58" s="805"/>
      <c r="M58" s="805"/>
      <c r="N58" s="805"/>
      <c r="O58" s="805"/>
      <c r="P58" s="805"/>
      <c r="Q58" s="805"/>
      <c r="R58" s="177"/>
      <c r="S58" s="291"/>
      <c r="T58" s="580">
        <f>1/9</f>
        <v>0.1111111111111111</v>
      </c>
      <c r="V58" s="268" t="b">
        <v>0</v>
      </c>
      <c r="W58" s="292">
        <f>IF(V58=TRUE,$X$57,0)</f>
        <v>0</v>
      </c>
      <c r="X58" s="268"/>
      <c r="Y58" s="268"/>
      <c r="Z58" s="269"/>
    </row>
    <row r="59" spans="1:26" ht="41.25" customHeight="1" thickTop="1" thickBot="1" x14ac:dyDescent="0.3">
      <c r="A59" s="253" t="s">
        <v>111</v>
      </c>
      <c r="B59" s="288"/>
      <c r="C59" s="298"/>
      <c r="D59" s="101" t="s">
        <v>125</v>
      </c>
      <c r="E59" s="101" t="s">
        <v>126</v>
      </c>
      <c r="F59" s="101" t="s">
        <v>127</v>
      </c>
      <c r="G59" s="173"/>
      <c r="H59" s="256" t="s">
        <v>160</v>
      </c>
      <c r="I59" s="169" t="s">
        <v>633</v>
      </c>
      <c r="J59" s="934" t="s">
        <v>634</v>
      </c>
      <c r="K59" s="805"/>
      <c r="L59" s="805"/>
      <c r="M59" s="805"/>
      <c r="N59" s="805"/>
      <c r="O59" s="805"/>
      <c r="P59" s="805"/>
      <c r="Q59" s="805"/>
      <c r="R59" s="299"/>
      <c r="S59" s="291"/>
      <c r="T59" s="580">
        <f>1/9</f>
        <v>0.1111111111111111</v>
      </c>
      <c r="V59" s="268" t="b">
        <v>0</v>
      </c>
      <c r="W59" s="292">
        <f>IF(V59=TRUE,$X$57,0)</f>
        <v>0</v>
      </c>
      <c r="X59" s="268"/>
      <c r="Y59" s="268"/>
      <c r="Z59" s="269"/>
    </row>
    <row r="60" spans="1:26" ht="41.25" customHeight="1" thickTop="1" thickBot="1" x14ac:dyDescent="0.3">
      <c r="A60" s="253" t="s">
        <v>123</v>
      </c>
      <c r="B60" s="288"/>
      <c r="C60" s="298"/>
      <c r="D60" s="298"/>
      <c r="E60" s="101" t="s">
        <v>126</v>
      </c>
      <c r="F60" s="101" t="s">
        <v>127</v>
      </c>
      <c r="G60" s="173"/>
      <c r="H60" s="256" t="s">
        <v>160</v>
      </c>
      <c r="I60" s="169" t="s">
        <v>285</v>
      </c>
      <c r="J60" s="872" t="s">
        <v>286</v>
      </c>
      <c r="K60" s="873"/>
      <c r="L60" s="873"/>
      <c r="M60" s="873"/>
      <c r="N60" s="873"/>
      <c r="O60" s="873"/>
      <c r="P60" s="873"/>
      <c r="Q60" s="873"/>
      <c r="R60" s="299"/>
      <c r="S60" s="291"/>
      <c r="T60" s="580">
        <f>1/9</f>
        <v>0.1111111111111111</v>
      </c>
      <c r="V60" s="268" t="b">
        <v>0</v>
      </c>
      <c r="W60" s="292">
        <f>IF(V60=TRUE,$X$57,0)</f>
        <v>0</v>
      </c>
      <c r="X60" s="268"/>
      <c r="Y60" s="268"/>
      <c r="Z60" s="269"/>
    </row>
    <row r="61" spans="1:26" ht="41.25" customHeight="1" thickTop="1" thickBot="1" x14ac:dyDescent="0.3">
      <c r="A61" s="253" t="s">
        <v>123</v>
      </c>
      <c r="B61" s="288"/>
      <c r="C61" s="298"/>
      <c r="D61" s="298"/>
      <c r="E61" s="101" t="s">
        <v>126</v>
      </c>
      <c r="F61" s="101" t="s">
        <v>127</v>
      </c>
      <c r="G61" s="173"/>
      <c r="H61" s="289" t="s">
        <v>160</v>
      </c>
      <c r="I61" s="169" t="s">
        <v>287</v>
      </c>
      <c r="J61" s="720" t="s">
        <v>288</v>
      </c>
      <c r="K61" s="799"/>
      <c r="L61" s="799"/>
      <c r="M61" s="799"/>
      <c r="N61" s="799"/>
      <c r="O61" s="799"/>
      <c r="P61" s="799"/>
      <c r="Q61" s="799"/>
      <c r="R61" s="301"/>
      <c r="S61" s="291"/>
      <c r="T61" s="580">
        <f>1/9</f>
        <v>0.1111111111111111</v>
      </c>
      <c r="V61" s="268" t="b">
        <v>0</v>
      </c>
      <c r="W61" s="292">
        <f>IF(V61=TRUE,$X$57,0)</f>
        <v>0</v>
      </c>
      <c r="X61" s="268"/>
      <c r="Y61" s="268"/>
      <c r="Z61" s="269"/>
    </row>
    <row r="62" spans="1:26" ht="23.25" customHeight="1" thickTop="1" x14ac:dyDescent="0.25">
      <c r="A62" s="254"/>
      <c r="B62" s="254"/>
      <c r="C62" s="255"/>
      <c r="D62" s="255"/>
      <c r="E62" s="255"/>
      <c r="F62" s="280"/>
      <c r="G62" s="173"/>
      <c r="H62" s="173"/>
      <c r="I62" s="400"/>
      <c r="J62" s="271"/>
      <c r="K62" s="173"/>
      <c r="L62" s="173"/>
      <c r="M62" s="173"/>
      <c r="N62" s="173"/>
      <c r="O62" s="173"/>
      <c r="P62" s="173"/>
      <c r="Q62" s="173"/>
      <c r="R62" s="177"/>
      <c r="S62" s="299"/>
      <c r="V62" s="268"/>
      <c r="W62" s="268"/>
      <c r="X62" s="268"/>
      <c r="Y62" s="268"/>
      <c r="Z62" s="269"/>
    </row>
    <row r="63" spans="1:26" ht="22.5" customHeight="1" thickBot="1" x14ac:dyDescent="0.3">
      <c r="A63" s="254"/>
      <c r="B63" s="254"/>
      <c r="C63" s="255"/>
      <c r="D63" s="255"/>
      <c r="E63" s="255"/>
      <c r="F63" s="280"/>
      <c r="G63" s="173"/>
      <c r="H63" s="870" t="s">
        <v>117</v>
      </c>
      <c r="I63" s="871"/>
      <c r="J63" s="703" t="s">
        <v>142</v>
      </c>
      <c r="K63" s="795"/>
      <c r="L63" s="795"/>
      <c r="M63" s="795"/>
      <c r="N63" s="795"/>
      <c r="O63" s="795"/>
      <c r="P63" s="795"/>
      <c r="Q63" s="795"/>
      <c r="R63" s="795"/>
      <c r="S63" s="796"/>
      <c r="T63" s="583"/>
      <c r="U63" s="583"/>
      <c r="V63" s="395" t="s">
        <v>945</v>
      </c>
      <c r="W63" s="278">
        <f>(U68+U70+U78+U80)/4</f>
        <v>1</v>
      </c>
      <c r="X63" s="268"/>
      <c r="Y63" s="268"/>
      <c r="Z63" s="269"/>
    </row>
    <row r="64" spans="1:26" ht="7.5" customHeight="1" thickTop="1" x14ac:dyDescent="0.25">
      <c r="A64" s="254"/>
      <c r="B64" s="254"/>
      <c r="C64" s="255"/>
      <c r="D64" s="255"/>
      <c r="E64" s="255"/>
      <c r="F64" s="280"/>
      <c r="G64" s="173"/>
      <c r="H64" s="173"/>
      <c r="I64" s="400"/>
      <c r="J64" s="271"/>
      <c r="K64" s="173"/>
      <c r="L64" s="173"/>
      <c r="M64" s="173"/>
      <c r="N64" s="173"/>
      <c r="O64" s="173"/>
      <c r="P64" s="173"/>
      <c r="Q64" s="173"/>
      <c r="R64" s="177"/>
      <c r="S64" s="173"/>
      <c r="V64" s="268"/>
      <c r="W64" s="268"/>
      <c r="X64" s="268"/>
      <c r="Y64" s="268"/>
      <c r="Z64" s="269"/>
    </row>
    <row r="65" spans="1:26" ht="73.5" customHeight="1" thickBot="1" x14ac:dyDescent="0.3">
      <c r="A65" s="254"/>
      <c r="B65" s="254"/>
      <c r="C65" s="255"/>
      <c r="D65" s="255"/>
      <c r="E65" s="255"/>
      <c r="F65" s="280"/>
      <c r="G65" s="173"/>
      <c r="H65" s="823" t="s">
        <v>143</v>
      </c>
      <c r="I65" s="866"/>
      <c r="J65" s="866"/>
      <c r="K65" s="866"/>
      <c r="L65" s="866"/>
      <c r="M65" s="866"/>
      <c r="N65" s="866"/>
      <c r="O65" s="866"/>
      <c r="P65" s="866"/>
      <c r="Q65" s="866"/>
      <c r="R65" s="866"/>
      <c r="S65" s="867"/>
      <c r="V65" s="268"/>
      <c r="W65" s="268"/>
      <c r="X65" s="268"/>
      <c r="Y65" s="268"/>
      <c r="Z65" s="269"/>
    </row>
    <row r="66" spans="1:26" ht="7.5" customHeight="1" thickTop="1" x14ac:dyDescent="0.25">
      <c r="A66" s="254"/>
      <c r="B66" s="254"/>
      <c r="C66" s="255"/>
      <c r="D66" s="255"/>
      <c r="E66" s="255"/>
      <c r="F66" s="280"/>
      <c r="G66" s="173"/>
      <c r="H66" s="173"/>
      <c r="I66" s="400"/>
      <c r="J66" s="271"/>
      <c r="K66" s="173"/>
      <c r="L66" s="173"/>
      <c r="M66" s="173"/>
      <c r="N66" s="173"/>
      <c r="O66" s="173"/>
      <c r="P66" s="173"/>
      <c r="Q66" s="173"/>
      <c r="R66" s="177"/>
      <c r="S66" s="173"/>
      <c r="V66" s="268"/>
      <c r="W66" s="268"/>
      <c r="X66" s="268"/>
      <c r="Y66" s="268"/>
      <c r="Z66" s="269"/>
    </row>
    <row r="67" spans="1:26" ht="41.25" customHeight="1" thickBot="1" x14ac:dyDescent="0.3">
      <c r="A67" s="254"/>
      <c r="B67" s="254"/>
      <c r="C67" s="255"/>
      <c r="D67" s="255"/>
      <c r="E67" s="255"/>
      <c r="F67" s="280"/>
      <c r="G67" s="173"/>
      <c r="H67" s="281" t="s">
        <v>120</v>
      </c>
      <c r="I67" s="297" t="s">
        <v>946</v>
      </c>
      <c r="J67" s="282" t="s">
        <v>121</v>
      </c>
      <c r="K67" s="283"/>
      <c r="L67" s="283"/>
      <c r="M67" s="283"/>
      <c r="N67" s="283"/>
      <c r="O67" s="283"/>
      <c r="P67" s="283"/>
      <c r="Q67" s="283"/>
      <c r="R67" s="177"/>
      <c r="S67" s="281" t="s">
        <v>122</v>
      </c>
      <c r="V67" s="284" t="s">
        <v>825</v>
      </c>
      <c r="W67" s="285" t="s">
        <v>826</v>
      </c>
      <c r="X67" s="285" t="s">
        <v>827</v>
      </c>
      <c r="Y67" s="286" t="s">
        <v>830</v>
      </c>
      <c r="Z67" s="287" t="s">
        <v>863</v>
      </c>
    </row>
    <row r="68" spans="1:26" ht="54.75" customHeight="1" thickTop="1" thickBot="1" x14ac:dyDescent="0.3">
      <c r="A68" s="253" t="s">
        <v>123</v>
      </c>
      <c r="B68" s="288"/>
      <c r="C68" s="101" t="s">
        <v>124</v>
      </c>
      <c r="D68" s="101" t="s">
        <v>125</v>
      </c>
      <c r="E68" s="101" t="s">
        <v>126</v>
      </c>
      <c r="F68" s="101" t="s">
        <v>127</v>
      </c>
      <c r="G68" s="173"/>
      <c r="H68" s="289" t="s">
        <v>128</v>
      </c>
      <c r="I68" s="168" t="s">
        <v>144</v>
      </c>
      <c r="J68" s="710" t="s">
        <v>145</v>
      </c>
      <c r="K68" s="800"/>
      <c r="L68" s="800"/>
      <c r="M68" s="800"/>
      <c r="N68" s="800"/>
      <c r="O68" s="800"/>
      <c r="P68" s="800"/>
      <c r="Q68" s="800"/>
      <c r="R68" s="290"/>
      <c r="S68" s="291"/>
      <c r="T68" s="580">
        <v>1</v>
      </c>
      <c r="U68" s="575">
        <f>T68</f>
        <v>1</v>
      </c>
      <c r="V68" s="268" t="b">
        <v>0</v>
      </c>
      <c r="W68" s="292">
        <f>IF(V68=TRUE,$X$68,0)</f>
        <v>0</v>
      </c>
      <c r="X68" s="268">
        <v>1</v>
      </c>
      <c r="Y68" s="308">
        <f>SUM(W68)</f>
        <v>0</v>
      </c>
      <c r="Z68" s="269">
        <f>Y68/1</f>
        <v>0</v>
      </c>
    </row>
    <row r="69" spans="1:26" ht="48.75" customHeight="1" thickTop="1" thickBot="1" x14ac:dyDescent="0.3">
      <c r="A69" s="253" t="s">
        <v>123</v>
      </c>
      <c r="B69" s="254"/>
      <c r="C69" s="255"/>
      <c r="D69" s="255"/>
      <c r="E69" s="255"/>
      <c r="F69" s="280"/>
      <c r="G69" s="173"/>
      <c r="H69" s="256" t="s">
        <v>131</v>
      </c>
      <c r="I69" s="294" t="s">
        <v>146</v>
      </c>
      <c r="J69" s="706" t="s">
        <v>147</v>
      </c>
      <c r="K69" s="803"/>
      <c r="L69" s="803"/>
      <c r="M69" s="803"/>
      <c r="N69" s="803"/>
      <c r="O69" s="803"/>
      <c r="P69" s="803"/>
      <c r="Q69" s="803"/>
      <c r="R69" s="175"/>
      <c r="S69" s="258"/>
      <c r="V69" s="472" t="b">
        <f>IF(AND(V70=TRUE, V71=TRUE,V72=TRUE,V73=TRUE,V74=TRUE,V75=TRUE),TRUE, FALSE)</f>
        <v>0</v>
      </c>
      <c r="W69" s="268"/>
      <c r="X69" s="268"/>
      <c r="Y69" s="268"/>
      <c r="Z69" s="269"/>
    </row>
    <row r="70" spans="1:26" ht="41.25" customHeight="1" thickTop="1" thickBot="1" x14ac:dyDescent="0.3">
      <c r="A70" s="253" t="s">
        <v>391</v>
      </c>
      <c r="B70" s="254"/>
      <c r="C70" s="101" t="s">
        <v>124</v>
      </c>
      <c r="D70" s="101" t="s">
        <v>125</v>
      </c>
      <c r="E70" s="101" t="s">
        <v>126</v>
      </c>
      <c r="F70" s="101" t="s">
        <v>127</v>
      </c>
      <c r="G70" s="173"/>
      <c r="H70" s="256" t="s">
        <v>131</v>
      </c>
      <c r="I70" s="398" t="s">
        <v>357</v>
      </c>
      <c r="J70" s="804" t="s">
        <v>358</v>
      </c>
      <c r="K70" s="805"/>
      <c r="L70" s="805"/>
      <c r="M70" s="805"/>
      <c r="N70" s="805"/>
      <c r="O70" s="805"/>
      <c r="P70" s="805"/>
      <c r="Q70" s="805"/>
      <c r="R70" s="177"/>
      <c r="S70" s="291"/>
      <c r="T70" s="580">
        <f>1/7</f>
        <v>0.14285714285714285</v>
      </c>
      <c r="U70" s="575">
        <f>T70+T71+T72+T73+T74+T75+T76</f>
        <v>0.99999999999999978</v>
      </c>
      <c r="V70" s="268" t="b">
        <v>0</v>
      </c>
      <c r="W70" s="292">
        <f t="shared" ref="W70:W76" si="4">IF(V70=TRUE,$X$70,0)</f>
        <v>0</v>
      </c>
      <c r="X70" s="268">
        <v>0.14285714285714285</v>
      </c>
      <c r="Y70" s="308">
        <f>SUM(W70:W76)</f>
        <v>0</v>
      </c>
      <c r="Z70" s="269">
        <f>Y70/1</f>
        <v>0</v>
      </c>
    </row>
    <row r="71" spans="1:26" ht="41.25" customHeight="1" thickTop="1" thickBot="1" x14ac:dyDescent="0.3">
      <c r="A71" s="253" t="s">
        <v>391</v>
      </c>
      <c r="B71" s="288"/>
      <c r="C71" s="101" t="s">
        <v>124</v>
      </c>
      <c r="D71" s="101" t="s">
        <v>125</v>
      </c>
      <c r="E71" s="101" t="s">
        <v>126</v>
      </c>
      <c r="F71" s="101" t="s">
        <v>127</v>
      </c>
      <c r="G71" s="173"/>
      <c r="H71" s="256" t="s">
        <v>131</v>
      </c>
      <c r="I71" s="398" t="s">
        <v>359</v>
      </c>
      <c r="J71" s="804" t="s">
        <v>360</v>
      </c>
      <c r="K71" s="805"/>
      <c r="L71" s="805"/>
      <c r="M71" s="805"/>
      <c r="N71" s="805"/>
      <c r="O71" s="805"/>
      <c r="P71" s="805"/>
      <c r="Q71" s="805"/>
      <c r="R71" s="177"/>
      <c r="S71" s="291"/>
      <c r="T71" s="580">
        <f t="shared" ref="T71:T76" si="5">1/7</f>
        <v>0.14285714285714285</v>
      </c>
      <c r="V71" s="268" t="b">
        <v>0</v>
      </c>
      <c r="W71" s="292">
        <f t="shared" si="4"/>
        <v>0</v>
      </c>
      <c r="X71" s="268"/>
      <c r="Y71" s="268"/>
      <c r="Z71" s="269"/>
    </row>
    <row r="72" spans="1:26" ht="41.25" customHeight="1" thickTop="1" thickBot="1" x14ac:dyDescent="0.3">
      <c r="A72" s="253" t="s">
        <v>123</v>
      </c>
      <c r="B72" s="288"/>
      <c r="C72" s="101" t="s">
        <v>124</v>
      </c>
      <c r="D72" s="101" t="s">
        <v>125</v>
      </c>
      <c r="E72" s="101" t="s">
        <v>126</v>
      </c>
      <c r="F72" s="101" t="s">
        <v>127</v>
      </c>
      <c r="G72" s="173"/>
      <c r="H72" s="256" t="s">
        <v>131</v>
      </c>
      <c r="I72" s="398" t="s">
        <v>148</v>
      </c>
      <c r="J72" s="804" t="s">
        <v>149</v>
      </c>
      <c r="K72" s="805"/>
      <c r="L72" s="805"/>
      <c r="M72" s="805"/>
      <c r="N72" s="805"/>
      <c r="O72" s="805"/>
      <c r="P72" s="805"/>
      <c r="Q72" s="805"/>
      <c r="R72" s="177"/>
      <c r="S72" s="291"/>
      <c r="T72" s="580">
        <f t="shared" si="5"/>
        <v>0.14285714285714285</v>
      </c>
      <c r="V72" s="268" t="b">
        <v>0</v>
      </c>
      <c r="W72" s="292">
        <f t="shared" si="4"/>
        <v>0</v>
      </c>
      <c r="X72" s="268"/>
      <c r="Y72" s="268"/>
      <c r="Z72" s="269"/>
    </row>
    <row r="73" spans="1:26" ht="41.25" customHeight="1" thickTop="1" thickBot="1" x14ac:dyDescent="0.3">
      <c r="A73" s="253" t="s">
        <v>391</v>
      </c>
      <c r="B73" s="288"/>
      <c r="C73" s="101" t="s">
        <v>124</v>
      </c>
      <c r="D73" s="101" t="s">
        <v>125</v>
      </c>
      <c r="E73" s="101" t="s">
        <v>126</v>
      </c>
      <c r="F73" s="101" t="s">
        <v>127</v>
      </c>
      <c r="G73" s="173"/>
      <c r="H73" s="256" t="s">
        <v>131</v>
      </c>
      <c r="I73" s="398" t="s">
        <v>361</v>
      </c>
      <c r="J73" s="804" t="s">
        <v>362</v>
      </c>
      <c r="K73" s="805"/>
      <c r="L73" s="805"/>
      <c r="M73" s="805"/>
      <c r="N73" s="805"/>
      <c r="O73" s="805"/>
      <c r="P73" s="805"/>
      <c r="Q73" s="805"/>
      <c r="R73" s="177"/>
      <c r="S73" s="291"/>
      <c r="T73" s="580">
        <f t="shared" si="5"/>
        <v>0.14285714285714285</v>
      </c>
      <c r="V73" s="268" t="b">
        <v>0</v>
      </c>
      <c r="W73" s="292">
        <f t="shared" si="4"/>
        <v>0</v>
      </c>
      <c r="X73" s="268"/>
      <c r="Y73" s="268"/>
      <c r="Z73" s="269"/>
    </row>
    <row r="74" spans="1:26" ht="41.25" customHeight="1" thickTop="1" thickBot="1" x14ac:dyDescent="0.3">
      <c r="A74" s="253" t="s">
        <v>391</v>
      </c>
      <c r="B74" s="288"/>
      <c r="C74" s="101" t="s">
        <v>124</v>
      </c>
      <c r="D74" s="101" t="s">
        <v>125</v>
      </c>
      <c r="E74" s="101" t="s">
        <v>126</v>
      </c>
      <c r="F74" s="101" t="s">
        <v>127</v>
      </c>
      <c r="G74" s="173"/>
      <c r="H74" s="256" t="s">
        <v>131</v>
      </c>
      <c r="I74" s="398" t="s">
        <v>363</v>
      </c>
      <c r="J74" s="879" t="s">
        <v>364</v>
      </c>
      <c r="K74" s="873"/>
      <c r="L74" s="873"/>
      <c r="M74" s="873"/>
      <c r="N74" s="873"/>
      <c r="O74" s="873"/>
      <c r="P74" s="873"/>
      <c r="Q74" s="873"/>
      <c r="R74" s="177"/>
      <c r="S74" s="291"/>
      <c r="T74" s="580">
        <f t="shared" si="5"/>
        <v>0.14285714285714285</v>
      </c>
      <c r="V74" s="268" t="b">
        <v>0</v>
      </c>
      <c r="W74" s="292">
        <f t="shared" si="4"/>
        <v>0</v>
      </c>
      <c r="X74" s="268"/>
      <c r="Y74" s="268"/>
      <c r="Z74" s="269"/>
    </row>
    <row r="75" spans="1:26" ht="41.25" customHeight="1" thickTop="1" thickBot="1" x14ac:dyDescent="0.3">
      <c r="A75" s="253" t="s">
        <v>391</v>
      </c>
      <c r="B75" s="288"/>
      <c r="C75" s="101" t="s">
        <v>124</v>
      </c>
      <c r="D75" s="101" t="s">
        <v>125</v>
      </c>
      <c r="E75" s="101" t="s">
        <v>126</v>
      </c>
      <c r="F75" s="101" t="s">
        <v>127</v>
      </c>
      <c r="G75" s="173"/>
      <c r="H75" s="256" t="s">
        <v>131</v>
      </c>
      <c r="I75" s="398" t="s">
        <v>365</v>
      </c>
      <c r="J75" s="876" t="s">
        <v>366</v>
      </c>
      <c r="K75" s="877"/>
      <c r="L75" s="877"/>
      <c r="M75" s="877"/>
      <c r="N75" s="877"/>
      <c r="O75" s="877"/>
      <c r="P75" s="877"/>
      <c r="Q75" s="877"/>
      <c r="R75" s="178"/>
      <c r="S75" s="291"/>
      <c r="T75" s="580">
        <f t="shared" si="5"/>
        <v>0.14285714285714285</v>
      </c>
      <c r="V75" s="268" t="b">
        <v>0</v>
      </c>
      <c r="W75" s="292">
        <f t="shared" si="4"/>
        <v>0</v>
      </c>
      <c r="X75" s="268"/>
      <c r="Y75" s="268"/>
      <c r="Z75" s="269"/>
    </row>
    <row r="76" spans="1:26" ht="41.25" customHeight="1" thickTop="1" thickBot="1" x14ac:dyDescent="0.3">
      <c r="A76" s="253" t="s">
        <v>391</v>
      </c>
      <c r="B76" s="288"/>
      <c r="C76" s="116"/>
      <c r="D76" s="116"/>
      <c r="E76" s="101" t="s">
        <v>126</v>
      </c>
      <c r="F76" s="101" t="s">
        <v>127</v>
      </c>
      <c r="G76" s="173"/>
      <c r="H76" s="256" t="s">
        <v>131</v>
      </c>
      <c r="I76" s="294" t="s">
        <v>404</v>
      </c>
      <c r="J76" s="980" t="s">
        <v>1000</v>
      </c>
      <c r="K76" s="1020"/>
      <c r="L76" s="1020"/>
      <c r="M76" s="1020"/>
      <c r="N76" s="1020"/>
      <c r="O76" s="1020"/>
      <c r="P76" s="1020"/>
      <c r="Q76" s="1020"/>
      <c r="R76" s="365"/>
      <c r="S76" s="291"/>
      <c r="T76" s="580">
        <f t="shared" si="5"/>
        <v>0.14285714285714285</v>
      </c>
      <c r="V76" s="268" t="b">
        <v>0</v>
      </c>
      <c r="W76" s="292">
        <f t="shared" si="4"/>
        <v>0</v>
      </c>
      <c r="X76" s="268"/>
      <c r="Y76" s="268"/>
      <c r="Z76" s="269"/>
    </row>
    <row r="77" spans="1:26" ht="53.25" customHeight="1" thickTop="1" thickBot="1" x14ac:dyDescent="0.3">
      <c r="A77" s="253" t="s">
        <v>425</v>
      </c>
      <c r="B77" s="254"/>
      <c r="C77" s="255"/>
      <c r="D77" s="255"/>
      <c r="E77" s="255"/>
      <c r="F77" s="280"/>
      <c r="G77" s="173"/>
      <c r="H77" s="256" t="s">
        <v>250</v>
      </c>
      <c r="I77" s="168" t="s">
        <v>276</v>
      </c>
      <c r="J77" s="806" t="s">
        <v>552</v>
      </c>
      <c r="K77" s="803"/>
      <c r="L77" s="803"/>
      <c r="M77" s="803"/>
      <c r="N77" s="803"/>
      <c r="O77" s="803"/>
      <c r="P77" s="803"/>
      <c r="Q77" s="803"/>
      <c r="R77" s="175"/>
      <c r="S77" s="295"/>
      <c r="V77" s="472" t="b">
        <f>V78</f>
        <v>0</v>
      </c>
      <c r="W77" s="268"/>
      <c r="X77" s="268"/>
      <c r="Y77" s="268"/>
      <c r="Z77" s="269"/>
    </row>
    <row r="78" spans="1:26" ht="41.25" customHeight="1" thickTop="1" thickBot="1" x14ac:dyDescent="0.3">
      <c r="A78" s="253" t="s">
        <v>425</v>
      </c>
      <c r="B78" s="288"/>
      <c r="C78" s="298"/>
      <c r="D78" s="298"/>
      <c r="E78" s="101" t="s">
        <v>126</v>
      </c>
      <c r="F78" s="101" t="s">
        <v>127</v>
      </c>
      <c r="G78" s="173"/>
      <c r="H78" s="256" t="s">
        <v>250</v>
      </c>
      <c r="I78" s="169" t="s">
        <v>553</v>
      </c>
      <c r="J78" s="709" t="s">
        <v>554</v>
      </c>
      <c r="K78" s="958"/>
      <c r="L78" s="958"/>
      <c r="M78" s="958"/>
      <c r="N78" s="958"/>
      <c r="O78" s="958"/>
      <c r="P78" s="958"/>
      <c r="Q78" s="958"/>
      <c r="R78" s="178"/>
      <c r="S78" s="291"/>
      <c r="T78" s="580">
        <v>1</v>
      </c>
      <c r="U78" s="575">
        <f>T78</f>
        <v>1</v>
      </c>
      <c r="V78" s="268" t="b">
        <v>0</v>
      </c>
      <c r="W78" s="292">
        <f>IF(V78=TRUE,$X$68,0)</f>
        <v>0</v>
      </c>
      <c r="X78" s="268"/>
      <c r="Y78" s="308">
        <f>SUM(W78)</f>
        <v>0</v>
      </c>
      <c r="Z78" s="269">
        <f>Y78/1</f>
        <v>0</v>
      </c>
    </row>
    <row r="79" spans="1:26" ht="41.25" customHeight="1" thickTop="1" thickBot="1" x14ac:dyDescent="0.3">
      <c r="A79" s="253" t="s">
        <v>111</v>
      </c>
      <c r="B79" s="254"/>
      <c r="C79" s="255"/>
      <c r="D79" s="255"/>
      <c r="E79" s="397"/>
      <c r="F79" s="280"/>
      <c r="G79" s="173"/>
      <c r="H79" s="256" t="s">
        <v>160</v>
      </c>
      <c r="I79" s="168" t="s">
        <v>330</v>
      </c>
      <c r="J79" s="806" t="s">
        <v>635</v>
      </c>
      <c r="K79" s="807"/>
      <c r="L79" s="807"/>
      <c r="M79" s="807"/>
      <c r="N79" s="807"/>
      <c r="O79" s="807"/>
      <c r="P79" s="807"/>
      <c r="Q79" s="807"/>
      <c r="R79" s="175"/>
      <c r="S79" s="258"/>
      <c r="V79" s="472" t="b">
        <f>IF(AND(V80=TRUE, V81=TRUE,V82=TRUE,V83=TRUE),TRUE, FALSE)</f>
        <v>0</v>
      </c>
      <c r="W79" s="268"/>
      <c r="X79" s="268"/>
      <c r="Y79" s="268"/>
      <c r="Z79" s="269"/>
    </row>
    <row r="80" spans="1:26" ht="41.25" customHeight="1" thickTop="1" thickBot="1" x14ac:dyDescent="0.3">
      <c r="A80" s="253" t="s">
        <v>111</v>
      </c>
      <c r="B80" s="288"/>
      <c r="C80" s="298"/>
      <c r="D80" s="101" t="s">
        <v>125</v>
      </c>
      <c r="E80" s="101" t="s">
        <v>126</v>
      </c>
      <c r="F80" s="101" t="s">
        <v>127</v>
      </c>
      <c r="G80" s="173"/>
      <c r="H80" s="256" t="s">
        <v>160</v>
      </c>
      <c r="I80" s="169" t="s">
        <v>636</v>
      </c>
      <c r="J80" s="934" t="s">
        <v>637</v>
      </c>
      <c r="K80" s="805"/>
      <c r="L80" s="805"/>
      <c r="M80" s="805"/>
      <c r="N80" s="805"/>
      <c r="O80" s="805"/>
      <c r="P80" s="805"/>
      <c r="Q80" s="805"/>
      <c r="R80" s="177"/>
      <c r="S80" s="291"/>
      <c r="T80" s="580">
        <f>1/15</f>
        <v>6.6666666666666666E-2</v>
      </c>
      <c r="U80" s="575">
        <f>T80+T81+T82+T83+T85+T86+T87+T88+T89+T90+T91+T92+T93+T94+T95</f>
        <v>0.99999999999999989</v>
      </c>
      <c r="V80" s="268" t="b">
        <v>0</v>
      </c>
      <c r="W80" s="292">
        <f>IF(V80=TRUE,$X$80,0)</f>
        <v>0</v>
      </c>
      <c r="X80" s="268">
        <v>6.6666666666666666E-2</v>
      </c>
      <c r="Y80" s="308">
        <f>SUM(W80:W95)</f>
        <v>0</v>
      </c>
      <c r="Z80" s="269">
        <f>Y80/1</f>
        <v>0</v>
      </c>
    </row>
    <row r="81" spans="1:26" ht="41.25" customHeight="1" thickTop="1" thickBot="1" x14ac:dyDescent="0.3">
      <c r="A81" s="253" t="s">
        <v>111</v>
      </c>
      <c r="B81" s="288"/>
      <c r="C81" s="298"/>
      <c r="D81" s="101" t="s">
        <v>125</v>
      </c>
      <c r="E81" s="101" t="s">
        <v>126</v>
      </c>
      <c r="F81" s="101" t="s">
        <v>127</v>
      </c>
      <c r="G81" s="173"/>
      <c r="H81" s="256" t="s">
        <v>160</v>
      </c>
      <c r="I81" s="169" t="s">
        <v>638</v>
      </c>
      <c r="J81" s="934" t="s">
        <v>639</v>
      </c>
      <c r="K81" s="805"/>
      <c r="L81" s="805"/>
      <c r="M81" s="805"/>
      <c r="N81" s="805"/>
      <c r="O81" s="805"/>
      <c r="P81" s="805"/>
      <c r="Q81" s="805"/>
      <c r="R81" s="177"/>
      <c r="S81" s="291"/>
      <c r="T81" s="580">
        <f t="shared" ref="T81:T95" si="6">1/15</f>
        <v>6.6666666666666666E-2</v>
      </c>
      <c r="V81" s="268" t="b">
        <v>0</v>
      </c>
      <c r="W81" s="292">
        <f>IF(V81=TRUE,$X$80,0)</f>
        <v>0</v>
      </c>
      <c r="X81" s="268"/>
      <c r="Y81" s="268"/>
      <c r="Z81" s="269"/>
    </row>
    <row r="82" spans="1:26" ht="41.25" customHeight="1" thickTop="1" thickBot="1" x14ac:dyDescent="0.3">
      <c r="A82" s="253" t="s">
        <v>111</v>
      </c>
      <c r="B82" s="288"/>
      <c r="C82" s="298"/>
      <c r="D82" s="101" t="s">
        <v>125</v>
      </c>
      <c r="E82" s="101" t="s">
        <v>126</v>
      </c>
      <c r="F82" s="101" t="s">
        <v>127</v>
      </c>
      <c r="G82" s="173"/>
      <c r="H82" s="256" t="s">
        <v>160</v>
      </c>
      <c r="I82" s="169" t="s">
        <v>640</v>
      </c>
      <c r="J82" s="934" t="s">
        <v>641</v>
      </c>
      <c r="K82" s="805"/>
      <c r="L82" s="805"/>
      <c r="M82" s="805"/>
      <c r="N82" s="805"/>
      <c r="O82" s="805"/>
      <c r="P82" s="805"/>
      <c r="Q82" s="805"/>
      <c r="R82" s="177"/>
      <c r="S82" s="291"/>
      <c r="T82" s="580">
        <f t="shared" si="6"/>
        <v>6.6666666666666666E-2</v>
      </c>
      <c r="V82" s="268" t="b">
        <v>0</v>
      </c>
      <c r="W82" s="292">
        <f>IF(V82=TRUE,$X$80,0)</f>
        <v>0</v>
      </c>
      <c r="X82" s="268"/>
      <c r="Y82" s="268"/>
      <c r="Z82" s="269"/>
    </row>
    <row r="83" spans="1:26" ht="41.25" customHeight="1" thickTop="1" thickBot="1" x14ac:dyDescent="0.3">
      <c r="A83" s="253" t="s">
        <v>111</v>
      </c>
      <c r="B83" s="288"/>
      <c r="C83" s="298"/>
      <c r="D83" s="101" t="s">
        <v>125</v>
      </c>
      <c r="E83" s="101" t="s">
        <v>126</v>
      </c>
      <c r="F83" s="101" t="s">
        <v>127</v>
      </c>
      <c r="G83" s="173"/>
      <c r="H83" s="256" t="s">
        <v>160</v>
      </c>
      <c r="I83" s="169" t="s">
        <v>642</v>
      </c>
      <c r="J83" s="878" t="s">
        <v>643</v>
      </c>
      <c r="K83" s="877"/>
      <c r="L83" s="877"/>
      <c r="M83" s="877"/>
      <c r="N83" s="877"/>
      <c r="O83" s="877"/>
      <c r="P83" s="877"/>
      <c r="Q83" s="877"/>
      <c r="R83" s="178"/>
      <c r="S83" s="291"/>
      <c r="T83" s="580">
        <f t="shared" si="6"/>
        <v>6.6666666666666666E-2</v>
      </c>
      <c r="V83" s="268" t="b">
        <v>0</v>
      </c>
      <c r="W83" s="292">
        <f>IF(V83=TRUE,$X$80,0)</f>
        <v>0</v>
      </c>
      <c r="X83" s="268"/>
      <c r="Y83" s="268"/>
      <c r="Z83" s="269"/>
    </row>
    <row r="84" spans="1:26" ht="48.75" customHeight="1" thickTop="1" thickBot="1" x14ac:dyDescent="0.3">
      <c r="A84" s="253" t="s">
        <v>123</v>
      </c>
      <c r="B84" s="254"/>
      <c r="C84" s="255"/>
      <c r="D84" s="397"/>
      <c r="E84" s="397"/>
      <c r="F84" s="402"/>
      <c r="G84" s="173"/>
      <c r="H84" s="256" t="s">
        <v>160</v>
      </c>
      <c r="I84" s="168" t="s">
        <v>236</v>
      </c>
      <c r="J84" s="806" t="s">
        <v>237</v>
      </c>
      <c r="K84" s="807"/>
      <c r="L84" s="807"/>
      <c r="M84" s="807"/>
      <c r="N84" s="807"/>
      <c r="O84" s="807"/>
      <c r="P84" s="807"/>
      <c r="Q84" s="807"/>
      <c r="R84" s="175"/>
      <c r="S84" s="258"/>
      <c r="V84" s="472" t="b">
        <f>IF(AND(V85=TRUE,V86=TRUE,V87=TRUE,V88=TRUE,V89=TRUE,V90=TRUE,V91=TRUE,V92=TRUE,V93=TRUE,V94=TRUE),TRUE, FALSE)</f>
        <v>0</v>
      </c>
      <c r="W84" s="268"/>
      <c r="X84" s="268"/>
      <c r="Y84" s="268"/>
      <c r="Z84" s="269"/>
    </row>
    <row r="85" spans="1:26" ht="41.25" customHeight="1" thickTop="1" thickBot="1" x14ac:dyDescent="0.3">
      <c r="A85" s="253" t="s">
        <v>425</v>
      </c>
      <c r="B85" s="288"/>
      <c r="C85" s="298"/>
      <c r="D85" s="101" t="s">
        <v>125</v>
      </c>
      <c r="E85" s="101" t="s">
        <v>126</v>
      </c>
      <c r="F85" s="101" t="s">
        <v>127</v>
      </c>
      <c r="G85" s="173"/>
      <c r="H85" s="256" t="s">
        <v>160</v>
      </c>
      <c r="I85" s="169" t="s">
        <v>441</v>
      </c>
      <c r="J85" s="934" t="s">
        <v>442</v>
      </c>
      <c r="K85" s="805"/>
      <c r="L85" s="805"/>
      <c r="M85" s="805"/>
      <c r="N85" s="805"/>
      <c r="O85" s="805"/>
      <c r="P85" s="805"/>
      <c r="Q85" s="805"/>
      <c r="R85" s="177"/>
      <c r="S85" s="291"/>
      <c r="T85" s="580">
        <f t="shared" si="6"/>
        <v>6.6666666666666666E-2</v>
      </c>
      <c r="V85" s="268" t="b">
        <v>0</v>
      </c>
      <c r="W85" s="292">
        <f>IF(V85=TRUE,$X$85,0)</f>
        <v>0</v>
      </c>
      <c r="X85" s="268">
        <v>6.6666666666666666E-2</v>
      </c>
      <c r="Y85" s="268"/>
      <c r="Z85" s="269"/>
    </row>
    <row r="86" spans="1:26" ht="41.25" customHeight="1" thickTop="1" thickBot="1" x14ac:dyDescent="0.3">
      <c r="A86" s="253" t="s">
        <v>123</v>
      </c>
      <c r="B86" s="288"/>
      <c r="C86" s="298"/>
      <c r="D86" s="101" t="s">
        <v>125</v>
      </c>
      <c r="E86" s="101" t="s">
        <v>126</v>
      </c>
      <c r="F86" s="101" t="s">
        <v>127</v>
      </c>
      <c r="G86" s="173"/>
      <c r="H86" s="289" t="s">
        <v>160</v>
      </c>
      <c r="I86" s="169" t="s">
        <v>238</v>
      </c>
      <c r="J86" s="804" t="s">
        <v>239</v>
      </c>
      <c r="K86" s="805"/>
      <c r="L86" s="805"/>
      <c r="M86" s="805"/>
      <c r="N86" s="805"/>
      <c r="O86" s="805"/>
      <c r="P86" s="805"/>
      <c r="Q86" s="805"/>
      <c r="R86" s="303"/>
      <c r="S86" s="291"/>
      <c r="T86" s="580">
        <f t="shared" si="6"/>
        <v>6.6666666666666666E-2</v>
      </c>
      <c r="V86" s="268" t="b">
        <v>0</v>
      </c>
      <c r="W86" s="292">
        <f t="shared" ref="W86:W95" si="7">IF(V86=TRUE,$X$85,0)</f>
        <v>0</v>
      </c>
      <c r="X86" s="268"/>
      <c r="Y86" s="268"/>
      <c r="Z86" s="269"/>
    </row>
    <row r="87" spans="1:26" ht="41.25" customHeight="1" thickTop="1" thickBot="1" x14ac:dyDescent="0.3">
      <c r="A87" s="253" t="s">
        <v>425</v>
      </c>
      <c r="B87" s="288"/>
      <c r="C87" s="298"/>
      <c r="D87" s="101" t="s">
        <v>125</v>
      </c>
      <c r="E87" s="101" t="s">
        <v>126</v>
      </c>
      <c r="F87" s="101" t="s">
        <v>127</v>
      </c>
      <c r="G87" s="173"/>
      <c r="H87" s="256" t="s">
        <v>160</v>
      </c>
      <c r="I87" s="169" t="s">
        <v>443</v>
      </c>
      <c r="J87" s="804" t="s">
        <v>444</v>
      </c>
      <c r="K87" s="805"/>
      <c r="L87" s="805"/>
      <c r="M87" s="805"/>
      <c r="N87" s="805"/>
      <c r="O87" s="805"/>
      <c r="P87" s="805"/>
      <c r="Q87" s="805"/>
      <c r="R87" s="303"/>
      <c r="S87" s="291"/>
      <c r="T87" s="580">
        <f t="shared" si="6"/>
        <v>6.6666666666666666E-2</v>
      </c>
      <c r="V87" s="268" t="b">
        <v>0</v>
      </c>
      <c r="W87" s="292">
        <f t="shared" si="7"/>
        <v>0</v>
      </c>
      <c r="X87" s="268"/>
      <c r="Y87" s="268"/>
      <c r="Z87" s="269"/>
    </row>
    <row r="88" spans="1:26" ht="41.25" customHeight="1" thickTop="1" thickBot="1" x14ac:dyDescent="0.3">
      <c r="A88" s="253" t="s">
        <v>425</v>
      </c>
      <c r="B88" s="288"/>
      <c r="C88" s="298"/>
      <c r="D88" s="101" t="s">
        <v>125</v>
      </c>
      <c r="E88" s="101" t="s">
        <v>126</v>
      </c>
      <c r="F88" s="101" t="s">
        <v>127</v>
      </c>
      <c r="G88" s="173"/>
      <c r="H88" s="256" t="s">
        <v>160</v>
      </c>
      <c r="I88" s="169" t="s">
        <v>445</v>
      </c>
      <c r="J88" s="934" t="s">
        <v>446</v>
      </c>
      <c r="K88" s="805"/>
      <c r="L88" s="805"/>
      <c r="M88" s="805"/>
      <c r="N88" s="805"/>
      <c r="O88" s="805"/>
      <c r="P88" s="805"/>
      <c r="Q88" s="805"/>
      <c r="R88" s="177"/>
      <c r="S88" s="291"/>
      <c r="T88" s="580">
        <f t="shared" si="6"/>
        <v>6.6666666666666666E-2</v>
      </c>
      <c r="V88" s="268" t="b">
        <v>0</v>
      </c>
      <c r="W88" s="292">
        <f t="shared" si="7"/>
        <v>0</v>
      </c>
      <c r="X88" s="268"/>
      <c r="Y88" s="268"/>
      <c r="Z88" s="269"/>
    </row>
    <row r="89" spans="1:26" ht="41.25" customHeight="1" thickTop="1" thickBot="1" x14ac:dyDescent="0.3">
      <c r="A89" s="253" t="s">
        <v>425</v>
      </c>
      <c r="B89" s="288"/>
      <c r="C89" s="298"/>
      <c r="D89" s="101" t="s">
        <v>125</v>
      </c>
      <c r="E89" s="101" t="s">
        <v>126</v>
      </c>
      <c r="F89" s="101" t="s">
        <v>127</v>
      </c>
      <c r="G89" s="173"/>
      <c r="H89" s="256" t="s">
        <v>160</v>
      </c>
      <c r="I89" s="169" t="s">
        <v>447</v>
      </c>
      <c r="J89" s="934" t="s">
        <v>448</v>
      </c>
      <c r="K89" s="805"/>
      <c r="L89" s="805"/>
      <c r="M89" s="805"/>
      <c r="N89" s="805"/>
      <c r="O89" s="805"/>
      <c r="P89" s="805"/>
      <c r="Q89" s="805"/>
      <c r="R89" s="177"/>
      <c r="S89" s="291"/>
      <c r="T89" s="580">
        <f t="shared" si="6"/>
        <v>6.6666666666666666E-2</v>
      </c>
      <c r="V89" s="268" t="b">
        <v>0</v>
      </c>
      <c r="W89" s="292">
        <f t="shared" si="7"/>
        <v>0</v>
      </c>
      <c r="X89" s="268"/>
      <c r="Y89" s="268"/>
      <c r="Z89" s="269"/>
    </row>
    <row r="90" spans="1:26" ht="41.25" customHeight="1" thickTop="1" thickBot="1" x14ac:dyDescent="0.3">
      <c r="A90" s="253" t="s">
        <v>425</v>
      </c>
      <c r="B90" s="288"/>
      <c r="C90" s="298"/>
      <c r="D90" s="101" t="s">
        <v>125</v>
      </c>
      <c r="E90" s="101" t="s">
        <v>126</v>
      </c>
      <c r="F90" s="101" t="s">
        <v>127</v>
      </c>
      <c r="G90" s="173"/>
      <c r="H90" s="256" t="s">
        <v>160</v>
      </c>
      <c r="I90" s="169" t="s">
        <v>449</v>
      </c>
      <c r="J90" s="934" t="s">
        <v>450</v>
      </c>
      <c r="K90" s="805"/>
      <c r="L90" s="805"/>
      <c r="M90" s="805"/>
      <c r="N90" s="805"/>
      <c r="O90" s="805"/>
      <c r="P90" s="805"/>
      <c r="Q90" s="805"/>
      <c r="R90" s="177"/>
      <c r="S90" s="291"/>
      <c r="T90" s="580">
        <f t="shared" si="6"/>
        <v>6.6666666666666666E-2</v>
      </c>
      <c r="V90" s="268" t="b">
        <v>0</v>
      </c>
      <c r="W90" s="292">
        <f t="shared" si="7"/>
        <v>0</v>
      </c>
      <c r="X90" s="268"/>
      <c r="Y90" s="268"/>
      <c r="Z90" s="269"/>
    </row>
    <row r="91" spans="1:26" ht="41.25" customHeight="1" thickTop="1" thickBot="1" x14ac:dyDescent="0.3">
      <c r="A91" s="253" t="s">
        <v>425</v>
      </c>
      <c r="B91" s="288"/>
      <c r="C91" s="298"/>
      <c r="D91" s="101" t="s">
        <v>125</v>
      </c>
      <c r="E91" s="101" t="s">
        <v>126</v>
      </c>
      <c r="F91" s="101" t="s">
        <v>127</v>
      </c>
      <c r="G91" s="173"/>
      <c r="H91" s="256" t="s">
        <v>160</v>
      </c>
      <c r="I91" s="169" t="s">
        <v>451</v>
      </c>
      <c r="J91" s="934" t="s">
        <v>452</v>
      </c>
      <c r="K91" s="805"/>
      <c r="L91" s="805"/>
      <c r="M91" s="805"/>
      <c r="N91" s="805"/>
      <c r="O91" s="805"/>
      <c r="P91" s="805"/>
      <c r="Q91" s="805"/>
      <c r="R91" s="177"/>
      <c r="S91" s="291"/>
      <c r="T91" s="580">
        <f t="shared" si="6"/>
        <v>6.6666666666666666E-2</v>
      </c>
      <c r="V91" s="268" t="b">
        <v>0</v>
      </c>
      <c r="W91" s="292">
        <f t="shared" si="7"/>
        <v>0</v>
      </c>
      <c r="X91" s="268"/>
      <c r="Y91" s="268"/>
      <c r="Z91" s="269"/>
    </row>
    <row r="92" spans="1:26" ht="41.25" customHeight="1" thickTop="1" thickBot="1" x14ac:dyDescent="0.3">
      <c r="A92" s="253" t="s">
        <v>425</v>
      </c>
      <c r="B92" s="288"/>
      <c r="C92" s="298"/>
      <c r="D92" s="101" t="s">
        <v>125</v>
      </c>
      <c r="E92" s="101" t="s">
        <v>126</v>
      </c>
      <c r="F92" s="101" t="s">
        <v>127</v>
      </c>
      <c r="G92" s="173"/>
      <c r="H92" s="256" t="s">
        <v>160</v>
      </c>
      <c r="I92" s="169" t="s">
        <v>453</v>
      </c>
      <c r="J92" s="934" t="s">
        <v>454</v>
      </c>
      <c r="K92" s="805"/>
      <c r="L92" s="805"/>
      <c r="M92" s="805"/>
      <c r="N92" s="805"/>
      <c r="O92" s="805"/>
      <c r="P92" s="805"/>
      <c r="Q92" s="805"/>
      <c r="R92" s="232"/>
      <c r="S92" s="291"/>
      <c r="T92" s="580">
        <f t="shared" si="6"/>
        <v>6.6666666666666666E-2</v>
      </c>
      <c r="V92" s="268" t="b">
        <v>0</v>
      </c>
      <c r="W92" s="292">
        <f t="shared" si="7"/>
        <v>0</v>
      </c>
      <c r="X92" s="268"/>
      <c r="Y92" s="268"/>
      <c r="Z92" s="269"/>
    </row>
    <row r="93" spans="1:26" ht="41.25" customHeight="1" thickTop="1" thickBot="1" x14ac:dyDescent="0.3">
      <c r="A93" s="253" t="s">
        <v>425</v>
      </c>
      <c r="B93" s="288"/>
      <c r="C93" s="298"/>
      <c r="D93" s="101" t="s">
        <v>125</v>
      </c>
      <c r="E93" s="101" t="s">
        <v>126</v>
      </c>
      <c r="F93" s="101" t="s">
        <v>127</v>
      </c>
      <c r="G93" s="173"/>
      <c r="H93" s="256" t="s">
        <v>160</v>
      </c>
      <c r="I93" s="169" t="s">
        <v>455</v>
      </c>
      <c r="J93" s="934" t="s">
        <v>456</v>
      </c>
      <c r="K93" s="805"/>
      <c r="L93" s="805"/>
      <c r="M93" s="805"/>
      <c r="N93" s="805"/>
      <c r="O93" s="805"/>
      <c r="P93" s="805"/>
      <c r="Q93" s="805"/>
      <c r="R93" s="403"/>
      <c r="S93" s="291"/>
      <c r="T93" s="580">
        <f t="shared" si="6"/>
        <v>6.6666666666666666E-2</v>
      </c>
      <c r="V93" s="268" t="b">
        <v>0</v>
      </c>
      <c r="W93" s="292">
        <f t="shared" si="7"/>
        <v>0</v>
      </c>
      <c r="X93" s="268"/>
      <c r="Y93" s="268"/>
      <c r="Z93" s="269"/>
    </row>
    <row r="94" spans="1:26" ht="41.25" customHeight="1" thickTop="1" thickBot="1" x14ac:dyDescent="0.3">
      <c r="A94" s="253" t="s">
        <v>425</v>
      </c>
      <c r="B94" s="288"/>
      <c r="C94" s="298"/>
      <c r="D94" s="101" t="s">
        <v>125</v>
      </c>
      <c r="E94" s="101" t="s">
        <v>126</v>
      </c>
      <c r="F94" s="101" t="s">
        <v>127</v>
      </c>
      <c r="G94" s="173"/>
      <c r="H94" s="256" t="s">
        <v>160</v>
      </c>
      <c r="I94" s="169" t="s">
        <v>457</v>
      </c>
      <c r="J94" s="878" t="s">
        <v>458</v>
      </c>
      <c r="K94" s="877"/>
      <c r="L94" s="877"/>
      <c r="M94" s="877"/>
      <c r="N94" s="877"/>
      <c r="O94" s="877"/>
      <c r="P94" s="877"/>
      <c r="Q94" s="877"/>
      <c r="R94" s="178"/>
      <c r="S94" s="291"/>
      <c r="T94" s="580">
        <f t="shared" si="6"/>
        <v>6.6666666666666666E-2</v>
      </c>
      <c r="V94" s="268" t="b">
        <v>0</v>
      </c>
      <c r="W94" s="292">
        <f t="shared" si="7"/>
        <v>0</v>
      </c>
      <c r="X94" s="268"/>
      <c r="Y94" s="268"/>
      <c r="Z94" s="269"/>
    </row>
    <row r="95" spans="1:26" ht="49.5" customHeight="1" thickTop="1" thickBot="1" x14ac:dyDescent="0.3">
      <c r="A95" s="253" t="s">
        <v>425</v>
      </c>
      <c r="B95" s="288"/>
      <c r="C95" s="298"/>
      <c r="D95" s="404"/>
      <c r="E95" s="101" t="s">
        <v>126</v>
      </c>
      <c r="F95" s="101" t="s">
        <v>127</v>
      </c>
      <c r="G95" s="173"/>
      <c r="H95" s="289" t="s">
        <v>160</v>
      </c>
      <c r="I95" s="168" t="s">
        <v>556</v>
      </c>
      <c r="J95" s="981" t="s">
        <v>557</v>
      </c>
      <c r="K95" s="1020"/>
      <c r="L95" s="1020"/>
      <c r="M95" s="1020"/>
      <c r="N95" s="1020"/>
      <c r="O95" s="1020"/>
      <c r="P95" s="1020"/>
      <c r="Q95" s="1020"/>
      <c r="R95" s="176"/>
      <c r="S95" s="291"/>
      <c r="T95" s="580">
        <f t="shared" si="6"/>
        <v>6.6666666666666666E-2</v>
      </c>
      <c r="V95" s="268" t="b">
        <v>0</v>
      </c>
      <c r="W95" s="292">
        <f t="shared" si="7"/>
        <v>0</v>
      </c>
      <c r="X95" s="268"/>
      <c r="Y95" s="268"/>
      <c r="Z95" s="269"/>
    </row>
    <row r="96" spans="1:26" ht="22.5" customHeight="1" thickTop="1" x14ac:dyDescent="0.25">
      <c r="A96" s="254"/>
      <c r="B96" s="254"/>
      <c r="C96" s="255"/>
      <c r="D96" s="255"/>
      <c r="E96" s="255"/>
      <c r="F96" s="280"/>
      <c r="G96" s="173"/>
      <c r="H96" s="173"/>
      <c r="I96" s="400"/>
      <c r="J96" s="271"/>
      <c r="K96" s="173"/>
      <c r="L96" s="173"/>
      <c r="M96" s="173"/>
      <c r="N96" s="173"/>
      <c r="O96" s="173"/>
      <c r="P96" s="173"/>
      <c r="Q96" s="173"/>
      <c r="R96" s="177"/>
      <c r="S96" s="177"/>
      <c r="V96" s="268"/>
      <c r="W96" s="268"/>
      <c r="X96" s="268"/>
      <c r="Y96" s="268"/>
      <c r="Z96" s="269"/>
    </row>
    <row r="97" spans="1:26" ht="22.5" customHeight="1" thickBot="1" x14ac:dyDescent="0.3">
      <c r="A97" s="254"/>
      <c r="B97" s="254"/>
      <c r="C97" s="255"/>
      <c r="D97" s="255"/>
      <c r="E97" s="255"/>
      <c r="F97" s="280"/>
      <c r="G97" s="173"/>
      <c r="H97" s="870" t="s">
        <v>117</v>
      </c>
      <c r="I97" s="871"/>
      <c r="J97" s="703" t="s">
        <v>150</v>
      </c>
      <c r="K97" s="795"/>
      <c r="L97" s="795"/>
      <c r="M97" s="795"/>
      <c r="N97" s="795"/>
      <c r="O97" s="795"/>
      <c r="P97" s="795"/>
      <c r="Q97" s="795"/>
      <c r="R97" s="795"/>
      <c r="S97" s="796"/>
      <c r="T97" s="583"/>
      <c r="U97" s="583"/>
      <c r="V97" s="395" t="s">
        <v>945</v>
      </c>
      <c r="W97" s="278">
        <f>(U102+U104+U107+U114)/4</f>
        <v>1</v>
      </c>
      <c r="X97" s="268"/>
      <c r="Y97" s="268"/>
      <c r="Z97" s="269"/>
    </row>
    <row r="98" spans="1:26" ht="7.5" customHeight="1" thickTop="1" x14ac:dyDescent="0.25">
      <c r="A98" s="254"/>
      <c r="B98" s="254"/>
      <c r="C98" s="255"/>
      <c r="D98" s="255"/>
      <c r="E98" s="255"/>
      <c r="F98" s="280"/>
      <c r="G98" s="173"/>
      <c r="H98" s="173"/>
      <c r="I98" s="400"/>
      <c r="J98" s="173"/>
      <c r="K98" s="173"/>
      <c r="L98" s="173"/>
      <c r="M98" s="173"/>
      <c r="N98" s="173"/>
      <c r="O98" s="173"/>
      <c r="P98" s="173"/>
      <c r="Q98" s="173"/>
      <c r="R98" s="173"/>
      <c r="S98" s="173"/>
      <c r="V98" s="268"/>
      <c r="W98" s="268"/>
      <c r="X98" s="268"/>
      <c r="Y98" s="268"/>
      <c r="Z98" s="269"/>
    </row>
    <row r="99" spans="1:26" ht="67.5" customHeight="1" thickBot="1" x14ac:dyDescent="0.3">
      <c r="A99" s="254"/>
      <c r="B99" s="254"/>
      <c r="C99" s="255"/>
      <c r="D99" s="255"/>
      <c r="E99" s="255"/>
      <c r="F99" s="280"/>
      <c r="G99" s="173"/>
      <c r="H99" s="823" t="s">
        <v>151</v>
      </c>
      <c r="I99" s="866"/>
      <c r="J99" s="866"/>
      <c r="K99" s="866"/>
      <c r="L99" s="866"/>
      <c r="M99" s="866"/>
      <c r="N99" s="866"/>
      <c r="O99" s="866"/>
      <c r="P99" s="866"/>
      <c r="Q99" s="866"/>
      <c r="R99" s="866"/>
      <c r="S99" s="867"/>
      <c r="V99" s="268"/>
      <c r="W99" s="268"/>
      <c r="X99" s="268"/>
      <c r="Y99" s="268"/>
      <c r="Z99" s="269"/>
    </row>
    <row r="100" spans="1:26" ht="7.5" customHeight="1" thickTop="1" x14ac:dyDescent="0.25">
      <c r="A100" s="254"/>
      <c r="B100" s="254"/>
      <c r="C100" s="255"/>
      <c r="D100" s="255"/>
      <c r="E100" s="255"/>
      <c r="F100" s="280"/>
      <c r="G100" s="173"/>
      <c r="H100" s="173"/>
      <c r="I100" s="400"/>
      <c r="J100" s="271"/>
      <c r="K100" s="173"/>
      <c r="L100" s="173"/>
      <c r="M100" s="173"/>
      <c r="N100" s="173"/>
      <c r="O100" s="173"/>
      <c r="P100" s="173"/>
      <c r="Q100" s="173"/>
      <c r="R100" s="177"/>
      <c r="S100" s="173"/>
      <c r="V100" s="268"/>
      <c r="W100" s="268"/>
      <c r="X100" s="268"/>
      <c r="Y100" s="268"/>
      <c r="Z100" s="269"/>
    </row>
    <row r="101" spans="1:26" ht="41.25" customHeight="1" thickBot="1" x14ac:dyDescent="0.3">
      <c r="A101" s="254"/>
      <c r="B101" s="254"/>
      <c r="C101" s="255"/>
      <c r="D101" s="255"/>
      <c r="E101" s="255"/>
      <c r="F101" s="280"/>
      <c r="G101" s="173"/>
      <c r="H101" s="281" t="s">
        <v>120</v>
      </c>
      <c r="I101" s="297" t="s">
        <v>946</v>
      </c>
      <c r="J101" s="282" t="s">
        <v>121</v>
      </c>
      <c r="K101" s="283"/>
      <c r="L101" s="283"/>
      <c r="M101" s="283"/>
      <c r="N101" s="283"/>
      <c r="O101" s="283"/>
      <c r="P101" s="283"/>
      <c r="Q101" s="283"/>
      <c r="R101" s="177"/>
      <c r="S101" s="281" t="s">
        <v>122</v>
      </c>
      <c r="V101" s="284" t="s">
        <v>825</v>
      </c>
      <c r="W101" s="285" t="s">
        <v>826</v>
      </c>
      <c r="X101" s="285" t="s">
        <v>827</v>
      </c>
      <c r="Y101" s="286" t="s">
        <v>831</v>
      </c>
      <c r="Z101" s="287" t="s">
        <v>863</v>
      </c>
    </row>
    <row r="102" spans="1:26" ht="41.25" customHeight="1" thickTop="1" thickBot="1" x14ac:dyDescent="0.3">
      <c r="A102" s="253" t="s">
        <v>123</v>
      </c>
      <c r="B102" s="288"/>
      <c r="C102" s="101" t="s">
        <v>124</v>
      </c>
      <c r="D102" s="101" t="s">
        <v>125</v>
      </c>
      <c r="E102" s="101" t="s">
        <v>126</v>
      </c>
      <c r="F102" s="101" t="s">
        <v>127</v>
      </c>
      <c r="G102" s="173"/>
      <c r="H102" s="302" t="s">
        <v>128</v>
      </c>
      <c r="I102" s="168" t="s">
        <v>152</v>
      </c>
      <c r="J102" s="710" t="s">
        <v>153</v>
      </c>
      <c r="K102" s="800"/>
      <c r="L102" s="800"/>
      <c r="M102" s="800"/>
      <c r="N102" s="800"/>
      <c r="O102" s="800"/>
      <c r="P102" s="800"/>
      <c r="Q102" s="800"/>
      <c r="R102" s="176"/>
      <c r="S102" s="291"/>
      <c r="T102" s="580">
        <v>1</v>
      </c>
      <c r="U102" s="575">
        <f>T102</f>
        <v>1</v>
      </c>
      <c r="V102" s="268" t="b">
        <v>0</v>
      </c>
      <c r="W102" s="292">
        <f>IF(V102=TRUE,$X$102,0)</f>
        <v>0</v>
      </c>
      <c r="X102" s="268">
        <v>1</v>
      </c>
      <c r="Y102" s="308">
        <f>SUM(W102)</f>
        <v>0</v>
      </c>
      <c r="Z102" s="269">
        <f>Y102/1</f>
        <v>0</v>
      </c>
    </row>
    <row r="103" spans="1:26" ht="41.25" customHeight="1" thickTop="1" thickBot="1" x14ac:dyDescent="0.3">
      <c r="A103" s="253" t="s">
        <v>123</v>
      </c>
      <c r="B103" s="254"/>
      <c r="C103" s="255"/>
      <c r="D103" s="255"/>
      <c r="E103" s="255"/>
      <c r="F103" s="280"/>
      <c r="G103" s="173"/>
      <c r="H103" s="256" t="s">
        <v>131</v>
      </c>
      <c r="I103" s="168" t="s">
        <v>289</v>
      </c>
      <c r="J103" s="706" t="s">
        <v>290</v>
      </c>
      <c r="K103" s="807"/>
      <c r="L103" s="807"/>
      <c r="M103" s="807"/>
      <c r="N103" s="807"/>
      <c r="O103" s="807"/>
      <c r="P103" s="807"/>
      <c r="Q103" s="807"/>
      <c r="R103" s="175"/>
      <c r="S103" s="258"/>
      <c r="V103" s="472" t="b">
        <f>IF(AND(V104=TRUE,V105=TRUE), TRUE, FALSE)</f>
        <v>0</v>
      </c>
      <c r="W103" s="268"/>
      <c r="X103" s="268"/>
      <c r="Y103" s="268"/>
      <c r="Z103" s="269"/>
    </row>
    <row r="104" spans="1:26" ht="41.25" customHeight="1" thickTop="1" thickBot="1" x14ac:dyDescent="0.3">
      <c r="A104" s="253" t="s">
        <v>123</v>
      </c>
      <c r="B104" s="288"/>
      <c r="C104" s="298"/>
      <c r="D104" s="298"/>
      <c r="E104" s="101" t="s">
        <v>126</v>
      </c>
      <c r="F104" s="101" t="s">
        <v>127</v>
      </c>
      <c r="G104" s="173"/>
      <c r="H104" s="256" t="s">
        <v>131</v>
      </c>
      <c r="I104" s="168" t="s">
        <v>291</v>
      </c>
      <c r="J104" s="804" t="s">
        <v>292</v>
      </c>
      <c r="K104" s="805"/>
      <c r="L104" s="805"/>
      <c r="M104" s="805"/>
      <c r="N104" s="805"/>
      <c r="O104" s="805"/>
      <c r="P104" s="805"/>
      <c r="Q104" s="805"/>
      <c r="R104" s="303"/>
      <c r="S104" s="291"/>
      <c r="T104" s="580">
        <v>0.5</v>
      </c>
      <c r="U104" s="575">
        <f>T104+T105</f>
        <v>1</v>
      </c>
      <c r="V104" s="268" t="b">
        <v>0</v>
      </c>
      <c r="W104" s="292">
        <f>IF(V104=TRUE,$X$104,0)</f>
        <v>0</v>
      </c>
      <c r="X104" s="268">
        <v>0.5</v>
      </c>
      <c r="Y104" s="308">
        <f>SUM(W104:W105)</f>
        <v>0</v>
      </c>
      <c r="Z104" s="269">
        <f>Y104/1</f>
        <v>0</v>
      </c>
    </row>
    <row r="105" spans="1:26" ht="41.25" customHeight="1" thickTop="1" thickBot="1" x14ac:dyDescent="0.3">
      <c r="A105" s="253" t="s">
        <v>123</v>
      </c>
      <c r="B105" s="288"/>
      <c r="C105" s="298"/>
      <c r="D105" s="298"/>
      <c r="E105" s="101" t="s">
        <v>126</v>
      </c>
      <c r="F105" s="101" t="s">
        <v>127</v>
      </c>
      <c r="G105" s="173"/>
      <c r="H105" s="256" t="s">
        <v>131</v>
      </c>
      <c r="I105" s="168" t="s">
        <v>293</v>
      </c>
      <c r="J105" s="876" t="s">
        <v>294</v>
      </c>
      <c r="K105" s="877"/>
      <c r="L105" s="877"/>
      <c r="M105" s="877"/>
      <c r="N105" s="877"/>
      <c r="O105" s="877"/>
      <c r="P105" s="877"/>
      <c r="Q105" s="877"/>
      <c r="R105" s="304"/>
      <c r="S105" s="291"/>
      <c r="T105" s="580">
        <v>0.5</v>
      </c>
      <c r="V105" s="268" t="b">
        <v>0</v>
      </c>
      <c r="W105" s="292">
        <f>IF(V105=TRUE,$X$104,0)</f>
        <v>0</v>
      </c>
      <c r="X105" s="268"/>
      <c r="Y105" s="268"/>
      <c r="Z105" s="269"/>
    </row>
    <row r="106" spans="1:26" ht="41.25" customHeight="1" thickTop="1" thickBot="1" x14ac:dyDescent="0.3">
      <c r="A106" s="253" t="s">
        <v>425</v>
      </c>
      <c r="B106" s="254"/>
      <c r="C106" s="255"/>
      <c r="D106" s="397"/>
      <c r="E106" s="255"/>
      <c r="F106" s="280"/>
      <c r="G106" s="173"/>
      <c r="H106" s="256" t="s">
        <v>250</v>
      </c>
      <c r="I106" s="168" t="s">
        <v>459</v>
      </c>
      <c r="J106" s="706" t="s">
        <v>460</v>
      </c>
      <c r="K106" s="807"/>
      <c r="L106" s="807"/>
      <c r="M106" s="807"/>
      <c r="N106" s="807"/>
      <c r="O106" s="807"/>
      <c r="P106" s="807"/>
      <c r="Q106" s="807"/>
      <c r="R106" s="175"/>
      <c r="S106" s="258"/>
      <c r="V106" s="472" t="b">
        <f>IF(AND(V107=TRUE, V108=TRUE,V109=TRUE,V110=TRUE,V111=TRUE,V112=TRUE),TRUE, FALSE)</f>
        <v>0</v>
      </c>
      <c r="W106" s="268"/>
      <c r="X106" s="268"/>
      <c r="Y106" s="268"/>
      <c r="Z106" s="269"/>
    </row>
    <row r="107" spans="1:26" ht="41.25" customHeight="1" thickTop="1" thickBot="1" x14ac:dyDescent="0.3">
      <c r="A107" s="253" t="s">
        <v>425</v>
      </c>
      <c r="B107" s="288"/>
      <c r="C107" s="298"/>
      <c r="D107" s="101" t="s">
        <v>125</v>
      </c>
      <c r="E107" s="101" t="s">
        <v>126</v>
      </c>
      <c r="F107" s="101" t="s">
        <v>127</v>
      </c>
      <c r="G107" s="173"/>
      <c r="H107" s="256" t="s">
        <v>250</v>
      </c>
      <c r="I107" s="169" t="s">
        <v>461</v>
      </c>
      <c r="J107" s="804" t="s">
        <v>462</v>
      </c>
      <c r="K107" s="805"/>
      <c r="L107" s="805"/>
      <c r="M107" s="805"/>
      <c r="N107" s="805"/>
      <c r="O107" s="805"/>
      <c r="P107" s="805"/>
      <c r="Q107" s="805"/>
      <c r="R107" s="177"/>
      <c r="S107" s="291"/>
      <c r="T107" s="580">
        <f t="shared" ref="T107:T112" si="8">1/6</f>
        <v>0.16666666666666666</v>
      </c>
      <c r="U107" s="575">
        <f>T107+T108+T109+T110+T111+T112</f>
        <v>0.99999999999999989</v>
      </c>
      <c r="V107" s="268" t="b">
        <v>0</v>
      </c>
      <c r="W107" s="292">
        <f t="shared" ref="W107:W112" si="9">IF(V107=TRUE,$X$107,0)</f>
        <v>0</v>
      </c>
      <c r="X107" s="268">
        <f>1/6</f>
        <v>0.16666666666666666</v>
      </c>
      <c r="Y107" s="308">
        <f>SUM(W107:W112)</f>
        <v>0</v>
      </c>
      <c r="Z107" s="269">
        <f>Y107/1</f>
        <v>0</v>
      </c>
    </row>
    <row r="108" spans="1:26" ht="41.25" customHeight="1" thickTop="1" thickBot="1" x14ac:dyDescent="0.3">
      <c r="A108" s="253" t="s">
        <v>425</v>
      </c>
      <c r="B108" s="288"/>
      <c r="C108" s="298"/>
      <c r="D108" s="101" t="s">
        <v>125</v>
      </c>
      <c r="E108" s="101" t="s">
        <v>126</v>
      </c>
      <c r="F108" s="101" t="s">
        <v>127</v>
      </c>
      <c r="G108" s="173"/>
      <c r="H108" s="256" t="s">
        <v>250</v>
      </c>
      <c r="I108" s="169" t="s">
        <v>463</v>
      </c>
      <c r="J108" s="804" t="s">
        <v>464</v>
      </c>
      <c r="K108" s="805"/>
      <c r="L108" s="805"/>
      <c r="M108" s="805"/>
      <c r="N108" s="805"/>
      <c r="O108" s="805"/>
      <c r="P108" s="805"/>
      <c r="Q108" s="805"/>
      <c r="R108" s="177"/>
      <c r="S108" s="291"/>
      <c r="T108" s="580">
        <f t="shared" si="8"/>
        <v>0.16666666666666666</v>
      </c>
      <c r="V108" s="268" t="b">
        <v>0</v>
      </c>
      <c r="W108" s="292">
        <f t="shared" si="9"/>
        <v>0</v>
      </c>
      <c r="X108" s="268"/>
      <c r="Y108" s="268"/>
      <c r="Z108" s="269"/>
    </row>
    <row r="109" spans="1:26" ht="41.25" customHeight="1" thickTop="1" thickBot="1" x14ac:dyDescent="0.3">
      <c r="A109" s="253" t="s">
        <v>425</v>
      </c>
      <c r="B109" s="288"/>
      <c r="C109" s="298"/>
      <c r="D109" s="101" t="s">
        <v>125</v>
      </c>
      <c r="E109" s="101" t="s">
        <v>126</v>
      </c>
      <c r="F109" s="101" t="s">
        <v>127</v>
      </c>
      <c r="G109" s="173"/>
      <c r="H109" s="256" t="s">
        <v>250</v>
      </c>
      <c r="I109" s="169" t="s">
        <v>465</v>
      </c>
      <c r="J109" s="804" t="s">
        <v>466</v>
      </c>
      <c r="K109" s="805"/>
      <c r="L109" s="805"/>
      <c r="M109" s="805"/>
      <c r="N109" s="805"/>
      <c r="O109" s="805"/>
      <c r="P109" s="805"/>
      <c r="Q109" s="805"/>
      <c r="R109" s="177"/>
      <c r="S109" s="291"/>
      <c r="T109" s="580">
        <f t="shared" si="8"/>
        <v>0.16666666666666666</v>
      </c>
      <c r="V109" s="268" t="b">
        <v>0</v>
      </c>
      <c r="W109" s="292">
        <f t="shared" si="9"/>
        <v>0</v>
      </c>
      <c r="X109" s="268"/>
      <c r="Y109" s="268"/>
      <c r="Z109" s="269"/>
    </row>
    <row r="110" spans="1:26" ht="41.25" customHeight="1" thickTop="1" thickBot="1" x14ac:dyDescent="0.3">
      <c r="A110" s="253" t="s">
        <v>425</v>
      </c>
      <c r="B110" s="288"/>
      <c r="C110" s="298"/>
      <c r="D110" s="101" t="s">
        <v>125</v>
      </c>
      <c r="E110" s="101" t="s">
        <v>126</v>
      </c>
      <c r="F110" s="101" t="s">
        <v>127</v>
      </c>
      <c r="G110" s="173"/>
      <c r="H110" s="256" t="s">
        <v>250</v>
      </c>
      <c r="I110" s="169" t="s">
        <v>467</v>
      </c>
      <c r="J110" s="804" t="s">
        <v>468</v>
      </c>
      <c r="K110" s="805"/>
      <c r="L110" s="805"/>
      <c r="M110" s="805"/>
      <c r="N110" s="805"/>
      <c r="O110" s="805"/>
      <c r="P110" s="805"/>
      <c r="Q110" s="805"/>
      <c r="R110" s="177"/>
      <c r="S110" s="291"/>
      <c r="T110" s="580">
        <f t="shared" si="8"/>
        <v>0.16666666666666666</v>
      </c>
      <c r="V110" s="268" t="b">
        <v>0</v>
      </c>
      <c r="W110" s="292">
        <f t="shared" si="9"/>
        <v>0</v>
      </c>
      <c r="X110" s="268"/>
      <c r="Y110" s="268"/>
      <c r="Z110" s="269"/>
    </row>
    <row r="111" spans="1:26" ht="41.25" customHeight="1" thickTop="1" thickBot="1" x14ac:dyDescent="0.3">
      <c r="A111" s="253" t="s">
        <v>425</v>
      </c>
      <c r="B111" s="288"/>
      <c r="C111" s="298"/>
      <c r="D111" s="101" t="s">
        <v>125</v>
      </c>
      <c r="E111" s="101" t="s">
        <v>126</v>
      </c>
      <c r="F111" s="101" t="s">
        <v>127</v>
      </c>
      <c r="G111" s="173"/>
      <c r="H111" s="256" t="s">
        <v>250</v>
      </c>
      <c r="I111" s="169" t="s">
        <v>469</v>
      </c>
      <c r="J111" s="804" t="s">
        <v>470</v>
      </c>
      <c r="K111" s="805"/>
      <c r="L111" s="805"/>
      <c r="M111" s="805"/>
      <c r="N111" s="805"/>
      <c r="O111" s="805"/>
      <c r="P111" s="805"/>
      <c r="Q111" s="805"/>
      <c r="R111" s="177"/>
      <c r="S111" s="291"/>
      <c r="T111" s="580">
        <f t="shared" si="8"/>
        <v>0.16666666666666666</v>
      </c>
      <c r="V111" s="268" t="b">
        <v>0</v>
      </c>
      <c r="W111" s="292">
        <f t="shared" si="9"/>
        <v>0</v>
      </c>
      <c r="X111" s="268"/>
      <c r="Y111" s="268"/>
      <c r="Z111" s="269"/>
    </row>
    <row r="112" spans="1:26" ht="41.25" customHeight="1" thickTop="1" thickBot="1" x14ac:dyDescent="0.3">
      <c r="A112" s="253" t="s">
        <v>425</v>
      </c>
      <c r="B112" s="288"/>
      <c r="C112" s="298"/>
      <c r="D112" s="101" t="s">
        <v>125</v>
      </c>
      <c r="E112" s="101" t="s">
        <v>126</v>
      </c>
      <c r="F112" s="101" t="s">
        <v>127</v>
      </c>
      <c r="G112" s="173"/>
      <c r="H112" s="256" t="s">
        <v>250</v>
      </c>
      <c r="I112" s="169" t="s">
        <v>471</v>
      </c>
      <c r="J112" s="876" t="s">
        <v>472</v>
      </c>
      <c r="K112" s="877"/>
      <c r="L112" s="877"/>
      <c r="M112" s="877"/>
      <c r="N112" s="877"/>
      <c r="O112" s="877"/>
      <c r="P112" s="877"/>
      <c r="Q112" s="877"/>
      <c r="R112" s="178"/>
      <c r="S112" s="291"/>
      <c r="T112" s="580">
        <f t="shared" si="8"/>
        <v>0.16666666666666666</v>
      </c>
      <c r="V112" s="268" t="b">
        <v>0</v>
      </c>
      <c r="W112" s="292">
        <f t="shared" si="9"/>
        <v>0</v>
      </c>
      <c r="X112" s="268"/>
      <c r="Y112" s="268"/>
      <c r="Z112" s="269"/>
    </row>
    <row r="113" spans="1:26" ht="41.25" customHeight="1" thickTop="1" thickBot="1" x14ac:dyDescent="0.3">
      <c r="A113" s="253" t="s">
        <v>123</v>
      </c>
      <c r="B113" s="254"/>
      <c r="C113" s="255"/>
      <c r="D113" s="255"/>
      <c r="E113" s="255"/>
      <c r="F113" s="280"/>
      <c r="G113" s="173"/>
      <c r="H113" s="256" t="s">
        <v>160</v>
      </c>
      <c r="I113" s="168" t="s">
        <v>295</v>
      </c>
      <c r="J113" s="801" t="s">
        <v>296</v>
      </c>
      <c r="K113" s="802"/>
      <c r="L113" s="802"/>
      <c r="M113" s="802"/>
      <c r="N113" s="802"/>
      <c r="O113" s="802"/>
      <c r="P113" s="802"/>
      <c r="Q113" s="802"/>
      <c r="R113" s="257"/>
      <c r="S113" s="258"/>
      <c r="V113" s="472" t="b">
        <f>IF(AND(V114=TRUE, V115=TRUE,V116=TRUE,V117=TRUE,V118=TRUE,V119=TRUE,V120=TRUE,V120=TRUE,V121=TRUE,V122=TRUE),TRUE, FALSE)</f>
        <v>0</v>
      </c>
      <c r="W113" s="268"/>
      <c r="X113" s="268"/>
      <c r="Y113" s="268"/>
      <c r="Z113" s="269"/>
    </row>
    <row r="114" spans="1:26" ht="41.25" customHeight="1" thickTop="1" thickBot="1" x14ac:dyDescent="0.3">
      <c r="A114" s="253" t="s">
        <v>111</v>
      </c>
      <c r="B114" s="288"/>
      <c r="C114" s="298"/>
      <c r="D114" s="101" t="s">
        <v>125</v>
      </c>
      <c r="E114" s="101" t="s">
        <v>126</v>
      </c>
      <c r="F114" s="101" t="s">
        <v>127</v>
      </c>
      <c r="G114" s="173"/>
      <c r="H114" s="256" t="s">
        <v>160</v>
      </c>
      <c r="I114" s="169" t="s">
        <v>644</v>
      </c>
      <c r="J114" s="934" t="s">
        <v>645</v>
      </c>
      <c r="K114" s="805"/>
      <c r="L114" s="805"/>
      <c r="M114" s="805"/>
      <c r="N114" s="805"/>
      <c r="O114" s="805"/>
      <c r="P114" s="805"/>
      <c r="Q114" s="805"/>
      <c r="R114" s="177"/>
      <c r="S114" s="291"/>
      <c r="T114" s="580">
        <f>1/9</f>
        <v>0.1111111111111111</v>
      </c>
      <c r="U114" s="575">
        <f>T114+T115+T116+T117+T118+T119+T120+T121+T122</f>
        <v>1.0000000000000002</v>
      </c>
      <c r="V114" s="268" t="b">
        <v>0</v>
      </c>
      <c r="W114" s="292">
        <f>IF(V114=TRUE,$X$114,0)</f>
        <v>0</v>
      </c>
      <c r="X114" s="268">
        <f>1/9</f>
        <v>0.1111111111111111</v>
      </c>
      <c r="Y114" s="308">
        <f>SUM(W114:W122)</f>
        <v>0</v>
      </c>
      <c r="Z114" s="269">
        <f>Y114/1</f>
        <v>0</v>
      </c>
    </row>
    <row r="115" spans="1:26" ht="41.25" customHeight="1" thickTop="1" thickBot="1" x14ac:dyDescent="0.3">
      <c r="A115" s="253" t="s">
        <v>123</v>
      </c>
      <c r="B115" s="288"/>
      <c r="C115" s="298"/>
      <c r="D115" s="298"/>
      <c r="E115" s="101" t="s">
        <v>126</v>
      </c>
      <c r="F115" s="101" t="s">
        <v>127</v>
      </c>
      <c r="G115" s="173"/>
      <c r="H115" s="256" t="s">
        <v>160</v>
      </c>
      <c r="I115" s="169" t="s">
        <v>297</v>
      </c>
      <c r="J115" s="872" t="s">
        <v>298</v>
      </c>
      <c r="K115" s="873"/>
      <c r="L115" s="873"/>
      <c r="M115" s="873"/>
      <c r="N115" s="873"/>
      <c r="O115" s="873"/>
      <c r="P115" s="873"/>
      <c r="Q115" s="873"/>
      <c r="R115" s="177"/>
      <c r="S115" s="291"/>
      <c r="T115" s="580">
        <f t="shared" ref="T115:T122" si="10">1/9</f>
        <v>0.1111111111111111</v>
      </c>
      <c r="V115" s="268" t="b">
        <v>0</v>
      </c>
      <c r="W115" s="292">
        <f t="shared" ref="W115:W122" si="11">IF(V115=TRUE,$X$114,0)</f>
        <v>0</v>
      </c>
      <c r="X115" s="268"/>
      <c r="Y115" s="268"/>
      <c r="Z115" s="269"/>
    </row>
    <row r="116" spans="1:26" ht="41.25" customHeight="1" thickTop="1" thickBot="1" x14ac:dyDescent="0.3">
      <c r="A116" s="253" t="s">
        <v>111</v>
      </c>
      <c r="B116" s="288"/>
      <c r="C116" s="298"/>
      <c r="D116" s="101" t="s">
        <v>125</v>
      </c>
      <c r="E116" s="101" t="s">
        <v>126</v>
      </c>
      <c r="F116" s="101" t="s">
        <v>127</v>
      </c>
      <c r="G116" s="173"/>
      <c r="H116" s="256" t="s">
        <v>160</v>
      </c>
      <c r="I116" s="169" t="s">
        <v>646</v>
      </c>
      <c r="J116" s="934" t="s">
        <v>647</v>
      </c>
      <c r="K116" s="805"/>
      <c r="L116" s="805"/>
      <c r="M116" s="805"/>
      <c r="N116" s="805"/>
      <c r="O116" s="805"/>
      <c r="P116" s="805"/>
      <c r="Q116" s="805"/>
      <c r="R116" s="177"/>
      <c r="S116" s="291"/>
      <c r="T116" s="580">
        <f t="shared" si="10"/>
        <v>0.1111111111111111</v>
      </c>
      <c r="V116" s="268" t="b">
        <v>0</v>
      </c>
      <c r="W116" s="292">
        <f t="shared" si="11"/>
        <v>0</v>
      </c>
      <c r="X116" s="268"/>
      <c r="Y116" s="268"/>
      <c r="Z116" s="269"/>
    </row>
    <row r="117" spans="1:26" ht="41.25" customHeight="1" thickTop="1" thickBot="1" x14ac:dyDescent="0.3">
      <c r="A117" s="253" t="s">
        <v>111</v>
      </c>
      <c r="B117" s="288"/>
      <c r="C117" s="298"/>
      <c r="D117" s="101" t="s">
        <v>125</v>
      </c>
      <c r="E117" s="101" t="s">
        <v>126</v>
      </c>
      <c r="F117" s="101" t="s">
        <v>127</v>
      </c>
      <c r="G117" s="173"/>
      <c r="H117" s="256" t="s">
        <v>160</v>
      </c>
      <c r="I117" s="169" t="s">
        <v>648</v>
      </c>
      <c r="J117" s="872" t="s">
        <v>649</v>
      </c>
      <c r="K117" s="873"/>
      <c r="L117" s="873"/>
      <c r="M117" s="873"/>
      <c r="N117" s="873"/>
      <c r="O117" s="873"/>
      <c r="P117" s="873"/>
      <c r="Q117" s="873"/>
      <c r="R117" s="177"/>
      <c r="S117" s="291"/>
      <c r="T117" s="580">
        <f t="shared" si="10"/>
        <v>0.1111111111111111</v>
      </c>
      <c r="V117" s="268" t="b">
        <v>0</v>
      </c>
      <c r="W117" s="292">
        <f t="shared" si="11"/>
        <v>0</v>
      </c>
      <c r="X117" s="268"/>
      <c r="Y117" s="268"/>
      <c r="Z117" s="269"/>
    </row>
    <row r="118" spans="1:26" ht="41.25" customHeight="1" thickTop="1" thickBot="1" x14ac:dyDescent="0.3">
      <c r="A118" s="253" t="s">
        <v>123</v>
      </c>
      <c r="B118" s="288"/>
      <c r="C118" s="298"/>
      <c r="D118" s="298"/>
      <c r="E118" s="101" t="s">
        <v>126</v>
      </c>
      <c r="F118" s="101" t="s">
        <v>127</v>
      </c>
      <c r="G118" s="173"/>
      <c r="H118" s="256" t="s">
        <v>160</v>
      </c>
      <c r="I118" s="169" t="s">
        <v>299</v>
      </c>
      <c r="J118" s="872" t="s">
        <v>300</v>
      </c>
      <c r="K118" s="873"/>
      <c r="L118" s="873"/>
      <c r="M118" s="873"/>
      <c r="N118" s="873"/>
      <c r="O118" s="873"/>
      <c r="P118" s="873"/>
      <c r="Q118" s="873"/>
      <c r="R118" s="177"/>
      <c r="S118" s="291"/>
      <c r="T118" s="580">
        <f t="shared" si="10"/>
        <v>0.1111111111111111</v>
      </c>
      <c r="V118" s="268" t="b">
        <v>0</v>
      </c>
      <c r="W118" s="292">
        <f t="shared" si="11"/>
        <v>0</v>
      </c>
      <c r="X118" s="268"/>
      <c r="Y118" s="268"/>
      <c r="Z118" s="269"/>
    </row>
    <row r="119" spans="1:26" ht="41.25" customHeight="1" thickTop="1" thickBot="1" x14ac:dyDescent="0.3">
      <c r="A119" s="253" t="s">
        <v>111</v>
      </c>
      <c r="B119" s="288"/>
      <c r="C119" s="298"/>
      <c r="D119" s="101" t="s">
        <v>125</v>
      </c>
      <c r="E119" s="101" t="s">
        <v>126</v>
      </c>
      <c r="F119" s="101" t="s">
        <v>127</v>
      </c>
      <c r="G119" s="173"/>
      <c r="H119" s="256" t="s">
        <v>160</v>
      </c>
      <c r="I119" s="169" t="s">
        <v>650</v>
      </c>
      <c r="J119" s="872" t="s">
        <v>651</v>
      </c>
      <c r="K119" s="873"/>
      <c r="L119" s="873"/>
      <c r="M119" s="873"/>
      <c r="N119" s="873"/>
      <c r="O119" s="873"/>
      <c r="P119" s="873"/>
      <c r="Q119" s="873"/>
      <c r="R119" s="177"/>
      <c r="S119" s="291"/>
      <c r="T119" s="580">
        <f t="shared" si="10"/>
        <v>0.1111111111111111</v>
      </c>
      <c r="V119" s="268" t="b">
        <v>0</v>
      </c>
      <c r="W119" s="292">
        <f t="shared" si="11"/>
        <v>0</v>
      </c>
      <c r="X119" s="268"/>
      <c r="Y119" s="268"/>
      <c r="Z119" s="269"/>
    </row>
    <row r="120" spans="1:26" ht="41.25" customHeight="1" thickTop="1" thickBot="1" x14ac:dyDescent="0.3">
      <c r="A120" s="253" t="s">
        <v>111</v>
      </c>
      <c r="B120" s="288"/>
      <c r="C120" s="298"/>
      <c r="D120" s="101" t="s">
        <v>125</v>
      </c>
      <c r="E120" s="101" t="s">
        <v>126</v>
      </c>
      <c r="F120" s="101" t="s">
        <v>127</v>
      </c>
      <c r="G120" s="173"/>
      <c r="H120" s="256" t="s">
        <v>160</v>
      </c>
      <c r="I120" s="169" t="s">
        <v>652</v>
      </c>
      <c r="J120" s="872" t="s">
        <v>653</v>
      </c>
      <c r="K120" s="873"/>
      <c r="L120" s="873"/>
      <c r="M120" s="873"/>
      <c r="N120" s="873"/>
      <c r="O120" s="873"/>
      <c r="P120" s="873"/>
      <c r="Q120" s="873"/>
      <c r="R120" s="177"/>
      <c r="S120" s="291"/>
      <c r="T120" s="580">
        <f t="shared" si="10"/>
        <v>0.1111111111111111</v>
      </c>
      <c r="V120" s="268" t="b">
        <v>0</v>
      </c>
      <c r="W120" s="292">
        <f t="shared" si="11"/>
        <v>0</v>
      </c>
      <c r="X120" s="268"/>
      <c r="Y120" s="268"/>
      <c r="Z120" s="269"/>
    </row>
    <row r="121" spans="1:26" ht="41.25" customHeight="1" thickTop="1" thickBot="1" x14ac:dyDescent="0.3">
      <c r="A121" s="253" t="s">
        <v>123</v>
      </c>
      <c r="B121" s="288"/>
      <c r="C121" s="298"/>
      <c r="D121" s="298"/>
      <c r="E121" s="101" t="s">
        <v>126</v>
      </c>
      <c r="F121" s="101" t="s">
        <v>127</v>
      </c>
      <c r="G121" s="173"/>
      <c r="H121" s="256" t="s">
        <v>160</v>
      </c>
      <c r="I121" s="169" t="s">
        <v>301</v>
      </c>
      <c r="J121" s="872" t="s">
        <v>302</v>
      </c>
      <c r="K121" s="873"/>
      <c r="L121" s="873"/>
      <c r="M121" s="873"/>
      <c r="N121" s="873"/>
      <c r="O121" s="873"/>
      <c r="P121" s="873"/>
      <c r="Q121" s="873"/>
      <c r="R121" s="177"/>
      <c r="S121" s="291"/>
      <c r="T121" s="580">
        <f t="shared" si="10"/>
        <v>0.1111111111111111</v>
      </c>
      <c r="V121" s="268" t="b">
        <v>0</v>
      </c>
      <c r="W121" s="292">
        <f t="shared" si="11"/>
        <v>0</v>
      </c>
      <c r="X121" s="268"/>
      <c r="Y121" s="268"/>
      <c r="Z121" s="269"/>
    </row>
    <row r="122" spans="1:26" ht="41.25" customHeight="1" thickTop="1" thickBot="1" x14ac:dyDescent="0.3">
      <c r="A122" s="253" t="s">
        <v>123</v>
      </c>
      <c r="B122" s="288"/>
      <c r="C122" s="298"/>
      <c r="D122" s="101" t="s">
        <v>125</v>
      </c>
      <c r="E122" s="101" t="s">
        <v>126</v>
      </c>
      <c r="F122" s="101" t="s">
        <v>127</v>
      </c>
      <c r="G122" s="173"/>
      <c r="H122" s="289" t="s">
        <v>160</v>
      </c>
      <c r="I122" s="169" t="s">
        <v>240</v>
      </c>
      <c r="J122" s="720" t="s">
        <v>241</v>
      </c>
      <c r="K122" s="799"/>
      <c r="L122" s="799"/>
      <c r="M122" s="799"/>
      <c r="N122" s="799"/>
      <c r="O122" s="799"/>
      <c r="P122" s="799"/>
      <c r="Q122" s="799"/>
      <c r="R122" s="178"/>
      <c r="S122" s="291"/>
      <c r="T122" s="580">
        <f t="shared" si="10"/>
        <v>0.1111111111111111</v>
      </c>
      <c r="V122" s="268" t="b">
        <v>0</v>
      </c>
      <c r="W122" s="292">
        <f t="shared" si="11"/>
        <v>0</v>
      </c>
      <c r="X122" s="268"/>
      <c r="Y122" s="268"/>
      <c r="Z122" s="269"/>
    </row>
    <row r="123" spans="1:26" ht="22.5" customHeight="1" thickTop="1" x14ac:dyDescent="0.25">
      <c r="A123" s="254"/>
      <c r="B123" s="254"/>
      <c r="C123" s="255"/>
      <c r="D123" s="255"/>
      <c r="E123" s="255"/>
      <c r="F123" s="280"/>
      <c r="G123" s="173"/>
      <c r="H123" s="173"/>
      <c r="I123" s="400"/>
      <c r="J123" s="271"/>
      <c r="K123" s="173"/>
      <c r="L123" s="173"/>
      <c r="M123" s="173"/>
      <c r="N123" s="173"/>
      <c r="O123" s="173"/>
      <c r="P123" s="173"/>
      <c r="Q123" s="173"/>
      <c r="R123" s="177"/>
      <c r="S123" s="173"/>
      <c r="V123" s="268"/>
      <c r="W123" s="268"/>
      <c r="X123" s="268"/>
      <c r="Y123" s="268"/>
      <c r="Z123" s="269"/>
    </row>
    <row r="124" spans="1:26" ht="22.5" customHeight="1" x14ac:dyDescent="0.25">
      <c r="A124" s="254"/>
      <c r="B124" s="254"/>
      <c r="C124" s="255"/>
      <c r="D124" s="255"/>
      <c r="E124" s="255"/>
      <c r="F124" s="280"/>
      <c r="G124" s="173"/>
      <c r="H124" s="173"/>
      <c r="I124" s="400"/>
      <c r="J124" s="173"/>
      <c r="K124" s="173"/>
      <c r="L124" s="173"/>
      <c r="M124" s="173"/>
      <c r="N124" s="173"/>
      <c r="O124" s="173"/>
      <c r="P124" s="173"/>
      <c r="Q124" s="173"/>
      <c r="R124" s="173"/>
      <c r="S124" s="173"/>
      <c r="V124" s="268"/>
      <c r="W124" s="268"/>
      <c r="X124" s="268"/>
      <c r="Y124" s="268"/>
      <c r="Z124" s="269"/>
    </row>
    <row r="125" spans="1:26" ht="22.5" customHeight="1" thickBot="1" x14ac:dyDescent="0.3">
      <c r="A125" s="254"/>
      <c r="B125" s="254"/>
      <c r="C125" s="255"/>
      <c r="D125" s="255"/>
      <c r="E125" s="255"/>
      <c r="F125" s="280"/>
      <c r="G125" s="173"/>
      <c r="H125" s="874" t="s">
        <v>154</v>
      </c>
      <c r="I125" s="874"/>
      <c r="J125" s="874"/>
      <c r="K125" s="874"/>
      <c r="L125" s="874"/>
      <c r="M125" s="874"/>
      <c r="N125" s="874"/>
      <c r="O125" s="874"/>
      <c r="P125" s="874"/>
      <c r="Q125" s="874"/>
      <c r="R125" s="874"/>
      <c r="S125" s="875"/>
      <c r="V125" s="268"/>
      <c r="W125" s="268"/>
      <c r="X125" s="268"/>
      <c r="Y125" s="268"/>
      <c r="Z125" s="269"/>
    </row>
    <row r="126" spans="1:26" ht="7.5" customHeight="1" thickTop="1" x14ac:dyDescent="0.25">
      <c r="A126" s="254"/>
      <c r="B126" s="254"/>
      <c r="C126" s="255"/>
      <c r="D126" s="255"/>
      <c r="E126" s="255"/>
      <c r="F126" s="280"/>
      <c r="G126" s="173"/>
      <c r="H126" s="173"/>
      <c r="I126" s="400"/>
      <c r="J126" s="173"/>
      <c r="K126" s="173"/>
      <c r="L126" s="173"/>
      <c r="M126" s="173"/>
      <c r="N126" s="173"/>
      <c r="O126" s="173"/>
      <c r="P126" s="173"/>
      <c r="Q126" s="173"/>
      <c r="R126" s="173"/>
      <c r="S126" s="173"/>
      <c r="V126" s="268"/>
      <c r="W126" s="268"/>
      <c r="X126" s="268"/>
      <c r="Y126" s="268"/>
      <c r="Z126" s="269"/>
    </row>
    <row r="127" spans="1:26" ht="67.5" customHeight="1" thickBot="1" x14ac:dyDescent="0.3">
      <c r="A127" s="254"/>
      <c r="B127" s="254"/>
      <c r="C127" s="255"/>
      <c r="D127" s="255"/>
      <c r="E127" s="255"/>
      <c r="F127" s="280"/>
      <c r="G127" s="173"/>
      <c r="H127" s="819" t="s">
        <v>155</v>
      </c>
      <c r="I127" s="868"/>
      <c r="J127" s="868"/>
      <c r="K127" s="868"/>
      <c r="L127" s="868"/>
      <c r="M127" s="868"/>
      <c r="N127" s="868"/>
      <c r="O127" s="868"/>
      <c r="P127" s="868"/>
      <c r="Q127" s="868"/>
      <c r="R127" s="868"/>
      <c r="S127" s="869"/>
      <c r="V127" s="268"/>
      <c r="W127" s="268"/>
      <c r="X127" s="268"/>
      <c r="Y127" s="268"/>
      <c r="Z127" s="269"/>
    </row>
    <row r="128" spans="1:26" ht="7.5" customHeight="1" thickTop="1" x14ac:dyDescent="0.25">
      <c r="A128" s="254"/>
      <c r="B128" s="254"/>
      <c r="C128" s="255"/>
      <c r="D128" s="255"/>
      <c r="E128" s="255"/>
      <c r="F128" s="280"/>
      <c r="G128" s="173"/>
      <c r="H128" s="173"/>
      <c r="I128" s="400"/>
      <c r="J128" s="271"/>
      <c r="K128" s="173"/>
      <c r="L128" s="173"/>
      <c r="M128" s="173"/>
      <c r="N128" s="173"/>
      <c r="O128" s="173"/>
      <c r="P128" s="173"/>
      <c r="Q128" s="173"/>
      <c r="R128" s="177"/>
      <c r="S128" s="173"/>
      <c r="V128" s="268"/>
      <c r="W128" s="268"/>
      <c r="X128" s="268"/>
      <c r="Y128" s="268"/>
      <c r="Z128" s="269"/>
    </row>
    <row r="129" spans="1:26" ht="22.5" customHeight="1" thickBot="1" x14ac:dyDescent="0.3">
      <c r="A129" s="254"/>
      <c r="B129" s="254"/>
      <c r="C129" s="255"/>
      <c r="D129" s="255"/>
      <c r="E129" s="255"/>
      <c r="F129" s="280"/>
      <c r="G129" s="173"/>
      <c r="H129" s="870" t="s">
        <v>117</v>
      </c>
      <c r="I129" s="871"/>
      <c r="J129" s="703" t="s">
        <v>156</v>
      </c>
      <c r="K129" s="795"/>
      <c r="L129" s="795"/>
      <c r="M129" s="795"/>
      <c r="N129" s="795"/>
      <c r="O129" s="795"/>
      <c r="P129" s="795"/>
      <c r="Q129" s="795"/>
      <c r="R129" s="795"/>
      <c r="S129" s="796"/>
      <c r="T129" s="583"/>
      <c r="U129" s="583"/>
      <c r="V129" s="395" t="s">
        <v>945</v>
      </c>
      <c r="W129" s="278">
        <f>(U134+U139+U136+U142)/4</f>
        <v>1</v>
      </c>
      <c r="X129" s="268"/>
      <c r="Y129" s="268"/>
      <c r="Z129" s="269"/>
    </row>
    <row r="130" spans="1:26" ht="7.5" customHeight="1" thickTop="1" x14ac:dyDescent="0.25">
      <c r="A130" s="254"/>
      <c r="B130" s="254"/>
      <c r="C130" s="255"/>
      <c r="D130" s="255"/>
      <c r="E130" s="255"/>
      <c r="F130" s="280"/>
      <c r="G130" s="173"/>
      <c r="H130" s="173"/>
      <c r="I130" s="400"/>
      <c r="J130" s="173"/>
      <c r="K130" s="173"/>
      <c r="L130" s="173"/>
      <c r="M130" s="173"/>
      <c r="N130" s="173"/>
      <c r="O130" s="173"/>
      <c r="P130" s="173"/>
      <c r="Q130" s="173"/>
      <c r="R130" s="173"/>
      <c r="S130" s="173"/>
      <c r="V130" s="268"/>
      <c r="W130" s="268"/>
      <c r="X130" s="268"/>
      <c r="Y130" s="268"/>
      <c r="Z130" s="269"/>
    </row>
    <row r="131" spans="1:26" ht="150.75" customHeight="1" thickBot="1" x14ac:dyDescent="0.3">
      <c r="A131" s="254"/>
      <c r="B131" s="254"/>
      <c r="C131" s="255"/>
      <c r="D131" s="255"/>
      <c r="E131" s="255"/>
      <c r="F131" s="280"/>
      <c r="G131" s="173"/>
      <c r="H131" s="823" t="s">
        <v>157</v>
      </c>
      <c r="I131" s="866"/>
      <c r="J131" s="866"/>
      <c r="K131" s="866"/>
      <c r="L131" s="866"/>
      <c r="M131" s="866"/>
      <c r="N131" s="866"/>
      <c r="O131" s="866"/>
      <c r="P131" s="866"/>
      <c r="Q131" s="866"/>
      <c r="R131" s="866"/>
      <c r="S131" s="867"/>
      <c r="V131" s="268"/>
      <c r="W131" s="268"/>
      <c r="X131" s="268"/>
      <c r="Y131" s="268"/>
      <c r="Z131" s="269"/>
    </row>
    <row r="132" spans="1:26" ht="7.5" customHeight="1" thickTop="1" x14ac:dyDescent="0.25">
      <c r="A132" s="254"/>
      <c r="B132" s="254"/>
      <c r="C132" s="255"/>
      <c r="D132" s="255"/>
      <c r="E132" s="255"/>
      <c r="F132" s="280"/>
      <c r="G132" s="173"/>
      <c r="H132" s="234"/>
      <c r="I132" s="237"/>
      <c r="J132" s="237"/>
      <c r="K132" s="237"/>
      <c r="L132" s="237"/>
      <c r="M132" s="237"/>
      <c r="N132" s="237"/>
      <c r="O132" s="237"/>
      <c r="P132" s="237"/>
      <c r="Q132" s="237"/>
      <c r="R132" s="237"/>
      <c r="S132" s="237"/>
      <c r="V132" s="268"/>
      <c r="W132" s="268"/>
      <c r="X132" s="268"/>
      <c r="Y132" s="268"/>
      <c r="Z132" s="269"/>
    </row>
    <row r="133" spans="1:26" ht="41.25" customHeight="1" thickBot="1" x14ac:dyDescent="0.3">
      <c r="A133" s="254"/>
      <c r="B133" s="254"/>
      <c r="C133" s="255"/>
      <c r="D133" s="255"/>
      <c r="E133" s="255"/>
      <c r="F133" s="280"/>
      <c r="G133" s="173"/>
      <c r="H133" s="281" t="s">
        <v>120</v>
      </c>
      <c r="I133" s="297" t="s">
        <v>946</v>
      </c>
      <c r="J133" s="282" t="s">
        <v>121</v>
      </c>
      <c r="K133" s="283"/>
      <c r="L133" s="283"/>
      <c r="M133" s="283"/>
      <c r="N133" s="283"/>
      <c r="O133" s="283"/>
      <c r="P133" s="283"/>
      <c r="Q133" s="283"/>
      <c r="R133" s="177"/>
      <c r="S133" s="281" t="s">
        <v>122</v>
      </c>
      <c r="V133" s="284" t="s">
        <v>825</v>
      </c>
      <c r="W133" s="285" t="s">
        <v>826</v>
      </c>
      <c r="X133" s="285" t="s">
        <v>827</v>
      </c>
      <c r="Y133" s="286" t="s">
        <v>832</v>
      </c>
      <c r="Z133" s="287" t="s">
        <v>863</v>
      </c>
    </row>
    <row r="134" spans="1:26" ht="63.75" customHeight="1" thickTop="1" thickBot="1" x14ac:dyDescent="0.3">
      <c r="A134" s="253" t="s">
        <v>123</v>
      </c>
      <c r="B134" s="288"/>
      <c r="C134" s="101" t="s">
        <v>124</v>
      </c>
      <c r="D134" s="101" t="s">
        <v>125</v>
      </c>
      <c r="E134" s="101" t="s">
        <v>126</v>
      </c>
      <c r="F134" s="101" t="s">
        <v>127</v>
      </c>
      <c r="G134" s="173"/>
      <c r="H134" s="289" t="s">
        <v>128</v>
      </c>
      <c r="I134" s="168" t="s">
        <v>158</v>
      </c>
      <c r="J134" s="710" t="s">
        <v>159</v>
      </c>
      <c r="K134" s="800"/>
      <c r="L134" s="800"/>
      <c r="M134" s="800"/>
      <c r="N134" s="800"/>
      <c r="O134" s="800"/>
      <c r="P134" s="800"/>
      <c r="Q134" s="800"/>
      <c r="R134" s="290"/>
      <c r="S134" s="291"/>
      <c r="T134" s="580">
        <v>1</v>
      </c>
      <c r="U134" s="575">
        <f>T134</f>
        <v>1</v>
      </c>
      <c r="V134" s="268" t="b">
        <v>0</v>
      </c>
      <c r="W134" s="292">
        <f>IF(V134=TRUE,$X$134,0)</f>
        <v>0</v>
      </c>
      <c r="X134" s="268">
        <v>1</v>
      </c>
      <c r="Y134" s="308">
        <f>SUM(W134)</f>
        <v>0</v>
      </c>
      <c r="Z134" s="269">
        <f>Y134/1</f>
        <v>0</v>
      </c>
    </row>
    <row r="135" spans="1:26" ht="56.25" customHeight="1" thickTop="1" thickBot="1" x14ac:dyDescent="0.3">
      <c r="A135" s="253" t="s">
        <v>425</v>
      </c>
      <c r="B135" s="254"/>
      <c r="C135" s="255"/>
      <c r="D135" s="255"/>
      <c r="E135" s="255"/>
      <c r="F135" s="280"/>
      <c r="G135" s="173"/>
      <c r="H135" s="289" t="s">
        <v>131</v>
      </c>
      <c r="I135" s="294" t="s">
        <v>381</v>
      </c>
      <c r="J135" s="859" t="s">
        <v>473</v>
      </c>
      <c r="K135" s="802"/>
      <c r="L135" s="802"/>
      <c r="M135" s="802"/>
      <c r="N135" s="802"/>
      <c r="O135" s="802"/>
      <c r="P135" s="802"/>
      <c r="Q135" s="802"/>
      <c r="R135" s="257"/>
      <c r="S135" s="258"/>
      <c r="V135" s="472" t="b">
        <f>IF(AND(V136=TRUE, V137=TRUE),TRUE, FALSE)</f>
        <v>0</v>
      </c>
      <c r="W135" s="268"/>
      <c r="X135" s="268"/>
      <c r="Y135" s="268"/>
      <c r="Z135" s="269"/>
    </row>
    <row r="136" spans="1:26" ht="56.25" customHeight="1" thickTop="1" thickBot="1" x14ac:dyDescent="0.3">
      <c r="A136" s="253" t="s">
        <v>425</v>
      </c>
      <c r="B136" s="288"/>
      <c r="C136" s="116"/>
      <c r="D136" s="101" t="s">
        <v>125</v>
      </c>
      <c r="E136" s="101" t="s">
        <v>126</v>
      </c>
      <c r="F136" s="101" t="s">
        <v>127</v>
      </c>
      <c r="G136" s="173"/>
      <c r="H136" s="289" t="s">
        <v>131</v>
      </c>
      <c r="I136" s="294" t="s">
        <v>383</v>
      </c>
      <c r="J136" s="879" t="s">
        <v>474</v>
      </c>
      <c r="K136" s="873"/>
      <c r="L136" s="873"/>
      <c r="M136" s="873"/>
      <c r="N136" s="873"/>
      <c r="O136" s="873"/>
      <c r="P136" s="873"/>
      <c r="Q136" s="873"/>
      <c r="R136" s="405"/>
      <c r="S136" s="291"/>
      <c r="T136" s="580">
        <v>0.5</v>
      </c>
      <c r="U136" s="575">
        <f>T136+T137</f>
        <v>1</v>
      </c>
      <c r="V136" s="268" t="b">
        <v>0</v>
      </c>
      <c r="W136" s="292">
        <f>IF(V136=TRUE,$X$136,0)</f>
        <v>0</v>
      </c>
      <c r="X136" s="268">
        <v>0.5</v>
      </c>
      <c r="Y136" s="308">
        <f>SUM(W136:W137)</f>
        <v>0</v>
      </c>
      <c r="Z136" s="269">
        <f>Y136/1</f>
        <v>0</v>
      </c>
    </row>
    <row r="137" spans="1:26" ht="56.25" customHeight="1" thickTop="1" thickBot="1" x14ac:dyDescent="0.3">
      <c r="A137" s="253" t="s">
        <v>425</v>
      </c>
      <c r="B137" s="288"/>
      <c r="C137" s="116"/>
      <c r="D137" s="101" t="s">
        <v>125</v>
      </c>
      <c r="E137" s="101" t="s">
        <v>126</v>
      </c>
      <c r="F137" s="101" t="s">
        <v>127</v>
      </c>
      <c r="G137" s="173"/>
      <c r="H137" s="289" t="s">
        <v>131</v>
      </c>
      <c r="I137" s="294" t="s">
        <v>385</v>
      </c>
      <c r="J137" s="719" t="s">
        <v>475</v>
      </c>
      <c r="K137" s="799"/>
      <c r="L137" s="799"/>
      <c r="M137" s="799"/>
      <c r="N137" s="799"/>
      <c r="O137" s="799"/>
      <c r="P137" s="799"/>
      <c r="Q137" s="799"/>
      <c r="R137" s="363"/>
      <c r="S137" s="291"/>
      <c r="T137" s="580">
        <v>0.5</v>
      </c>
      <c r="V137" s="268" t="b">
        <v>0</v>
      </c>
      <c r="W137" s="292">
        <f>IF(V137=TRUE,$X$136,0)</f>
        <v>0</v>
      </c>
      <c r="X137" s="268"/>
      <c r="Y137" s="268"/>
      <c r="Z137" s="269"/>
    </row>
    <row r="138" spans="1:26" ht="49.5" customHeight="1" thickTop="1" thickBot="1" x14ac:dyDescent="0.3">
      <c r="A138" s="253" t="s">
        <v>123</v>
      </c>
      <c r="B138" s="254"/>
      <c r="C138" s="255"/>
      <c r="D138" s="255"/>
      <c r="E138" s="255"/>
      <c r="F138" s="280"/>
      <c r="G138" s="173"/>
      <c r="H138" s="256" t="s">
        <v>242</v>
      </c>
      <c r="I138" s="168" t="s">
        <v>243</v>
      </c>
      <c r="J138" s="797" t="s">
        <v>244</v>
      </c>
      <c r="K138" s="798"/>
      <c r="L138" s="798"/>
      <c r="M138" s="798"/>
      <c r="N138" s="798"/>
      <c r="O138" s="798"/>
      <c r="P138" s="798"/>
      <c r="Q138" s="798"/>
      <c r="R138" s="175"/>
      <c r="S138" s="258"/>
      <c r="V138" s="472" t="b">
        <f>V139</f>
        <v>0</v>
      </c>
      <c r="W138" s="268"/>
      <c r="X138" s="268"/>
      <c r="Y138" s="268"/>
      <c r="Z138" s="269"/>
    </row>
    <row r="139" spans="1:26" ht="56.25" customHeight="1" thickTop="1" thickBot="1" x14ac:dyDescent="0.3">
      <c r="A139" s="253" t="s">
        <v>123</v>
      </c>
      <c r="B139" s="288"/>
      <c r="C139" s="298"/>
      <c r="D139" s="101" t="s">
        <v>125</v>
      </c>
      <c r="E139" s="101" t="s">
        <v>126</v>
      </c>
      <c r="F139" s="101" t="s">
        <v>127</v>
      </c>
      <c r="G139" s="173"/>
      <c r="H139" s="256" t="s">
        <v>242</v>
      </c>
      <c r="I139" s="169" t="s">
        <v>245</v>
      </c>
      <c r="J139" s="720" t="s">
        <v>246</v>
      </c>
      <c r="K139" s="799"/>
      <c r="L139" s="799"/>
      <c r="M139" s="799"/>
      <c r="N139" s="799"/>
      <c r="O139" s="799"/>
      <c r="P139" s="799"/>
      <c r="Q139" s="799"/>
      <c r="R139" s="178"/>
      <c r="S139" s="291"/>
      <c r="T139" s="580">
        <v>0.5</v>
      </c>
      <c r="U139" s="575">
        <f>T139+T140</f>
        <v>1</v>
      </c>
      <c r="V139" s="268" t="b">
        <v>0</v>
      </c>
      <c r="W139" s="292">
        <f>IF(V139=TRUE,$X$136,0)</f>
        <v>0</v>
      </c>
      <c r="X139" s="268"/>
      <c r="Y139" s="308">
        <f>SUM(W139:W140)</f>
        <v>0</v>
      </c>
      <c r="Z139" s="269">
        <f>Y139/1</f>
        <v>0</v>
      </c>
    </row>
    <row r="140" spans="1:26" ht="56.25" customHeight="1" thickTop="1" thickBot="1" x14ac:dyDescent="0.3">
      <c r="A140" s="253" t="s">
        <v>425</v>
      </c>
      <c r="B140" s="288"/>
      <c r="C140" s="298"/>
      <c r="D140" s="101" t="s">
        <v>125</v>
      </c>
      <c r="E140" s="101" t="s">
        <v>126</v>
      </c>
      <c r="F140" s="101" t="s">
        <v>127</v>
      </c>
      <c r="G140" s="406"/>
      <c r="H140" s="256" t="s">
        <v>242</v>
      </c>
      <c r="I140" s="168" t="s">
        <v>476</v>
      </c>
      <c r="J140" s="979" t="s">
        <v>477</v>
      </c>
      <c r="K140" s="979"/>
      <c r="L140" s="979"/>
      <c r="M140" s="979"/>
      <c r="N140" s="979"/>
      <c r="O140" s="979"/>
      <c r="P140" s="979"/>
      <c r="Q140" s="979"/>
      <c r="R140" s="176"/>
      <c r="S140" s="291"/>
      <c r="T140" s="580">
        <v>0.5</v>
      </c>
      <c r="V140" s="268" t="b">
        <v>0</v>
      </c>
      <c r="W140" s="292">
        <f>IF(V140=TRUE,$X$136,0)</f>
        <v>0</v>
      </c>
      <c r="X140" s="268"/>
      <c r="Y140" s="268"/>
      <c r="Z140" s="269"/>
    </row>
    <row r="141" spans="1:26" ht="56.25" customHeight="1" thickTop="1" thickBot="1" x14ac:dyDescent="0.3">
      <c r="A141" s="253" t="s">
        <v>425</v>
      </c>
      <c r="B141" s="254"/>
      <c r="C141" s="255"/>
      <c r="D141" s="255"/>
      <c r="E141" s="255"/>
      <c r="F141" s="280"/>
      <c r="G141" s="173"/>
      <c r="H141" s="256" t="s">
        <v>160</v>
      </c>
      <c r="I141" s="168" t="s">
        <v>308</v>
      </c>
      <c r="J141" s="706" t="s">
        <v>478</v>
      </c>
      <c r="K141" s="807"/>
      <c r="L141" s="807"/>
      <c r="M141" s="807"/>
      <c r="N141" s="807"/>
      <c r="O141" s="807"/>
      <c r="P141" s="807"/>
      <c r="Q141" s="807"/>
      <c r="R141" s="175"/>
      <c r="S141" s="258"/>
      <c r="V141" s="472" t="b">
        <f>IF(AND(V142=TRUE,V143=TRUE, V144=TRUE,V145=TRUE,V146=TRUE,V147=TRUE,V148=TRUE,V149=TRUE),TRUE, FALSE)</f>
        <v>0</v>
      </c>
      <c r="W141" s="268"/>
      <c r="X141" s="268"/>
      <c r="Y141" s="268"/>
      <c r="Z141" s="269"/>
    </row>
    <row r="142" spans="1:26" ht="56.25" customHeight="1" thickTop="1" thickBot="1" x14ac:dyDescent="0.3">
      <c r="A142" s="253" t="s">
        <v>425</v>
      </c>
      <c r="B142" s="288"/>
      <c r="C142" s="298"/>
      <c r="D142" s="101" t="s">
        <v>125</v>
      </c>
      <c r="E142" s="101" t="s">
        <v>126</v>
      </c>
      <c r="F142" s="101" t="s">
        <v>127</v>
      </c>
      <c r="G142" s="173"/>
      <c r="H142" s="256" t="s">
        <v>160</v>
      </c>
      <c r="I142" s="169" t="s">
        <v>310</v>
      </c>
      <c r="J142" s="804" t="s">
        <v>479</v>
      </c>
      <c r="K142" s="805"/>
      <c r="L142" s="805"/>
      <c r="M142" s="805"/>
      <c r="N142" s="805"/>
      <c r="O142" s="805"/>
      <c r="P142" s="805"/>
      <c r="Q142" s="805"/>
      <c r="R142" s="177"/>
      <c r="S142" s="291"/>
      <c r="T142" s="580">
        <f>1/16</f>
        <v>6.25E-2</v>
      </c>
      <c r="U142" s="575">
        <f>T142+T143+T144+T145+T146+T147+T148+T149+T152+T151+T153+T154+T155+T156+T157+T158</f>
        <v>1</v>
      </c>
      <c r="V142" s="268" t="b">
        <v>0</v>
      </c>
      <c r="W142" s="292">
        <f>IF(V142=TRUE,$X$142,0)</f>
        <v>0</v>
      </c>
      <c r="X142" s="268">
        <v>6.25E-2</v>
      </c>
      <c r="Y142" s="308">
        <f>SUM(W142:W158)</f>
        <v>0</v>
      </c>
      <c r="Z142" s="269">
        <f>Y142/1</f>
        <v>0</v>
      </c>
    </row>
    <row r="143" spans="1:26" ht="56.25" customHeight="1" thickTop="1" thickBot="1" x14ac:dyDescent="0.3">
      <c r="A143" s="253" t="s">
        <v>425</v>
      </c>
      <c r="B143" s="288"/>
      <c r="C143" s="116"/>
      <c r="D143" s="101" t="s">
        <v>125</v>
      </c>
      <c r="E143" s="101" t="s">
        <v>126</v>
      </c>
      <c r="F143" s="101" t="s">
        <v>127</v>
      </c>
      <c r="G143" s="173"/>
      <c r="H143" s="256" t="s">
        <v>160</v>
      </c>
      <c r="I143" s="169" t="s">
        <v>312</v>
      </c>
      <c r="J143" s="879" t="s">
        <v>1013</v>
      </c>
      <c r="K143" s="873"/>
      <c r="L143" s="873"/>
      <c r="M143" s="873"/>
      <c r="N143" s="873"/>
      <c r="O143" s="873"/>
      <c r="P143" s="873"/>
      <c r="Q143" s="873"/>
      <c r="R143" s="177"/>
      <c r="S143" s="291"/>
      <c r="T143" s="580">
        <f t="shared" ref="T143:T158" si="12">1/16</f>
        <v>6.25E-2</v>
      </c>
      <c r="V143" s="268" t="b">
        <v>0</v>
      </c>
      <c r="W143" s="292">
        <f t="shared" ref="W143:W149" si="13">IF(V143=TRUE,$X$142,0)</f>
        <v>0</v>
      </c>
      <c r="X143" s="268"/>
      <c r="Y143" s="268"/>
      <c r="Z143" s="269"/>
    </row>
    <row r="144" spans="1:26" ht="56.25" customHeight="1" thickTop="1" thickBot="1" x14ac:dyDescent="0.3">
      <c r="A144" s="253" t="s">
        <v>425</v>
      </c>
      <c r="B144" s="288"/>
      <c r="C144" s="298"/>
      <c r="D144" s="101" t="s">
        <v>125</v>
      </c>
      <c r="E144" s="101" t="s">
        <v>126</v>
      </c>
      <c r="F144" s="101" t="s">
        <v>127</v>
      </c>
      <c r="G144" s="173"/>
      <c r="H144" s="256" t="s">
        <v>160</v>
      </c>
      <c r="I144" s="169" t="s">
        <v>332</v>
      </c>
      <c r="J144" s="804" t="s">
        <v>480</v>
      </c>
      <c r="K144" s="805"/>
      <c r="L144" s="805"/>
      <c r="M144" s="805"/>
      <c r="N144" s="805"/>
      <c r="O144" s="805"/>
      <c r="P144" s="805"/>
      <c r="Q144" s="805"/>
      <c r="R144" s="177"/>
      <c r="S144" s="291"/>
      <c r="T144" s="580">
        <f t="shared" si="12"/>
        <v>6.25E-2</v>
      </c>
      <c r="V144" s="268" t="b">
        <v>0</v>
      </c>
      <c r="W144" s="292">
        <f t="shared" si="13"/>
        <v>0</v>
      </c>
      <c r="X144" s="268"/>
      <c r="Y144" s="268"/>
      <c r="Z144" s="269"/>
    </row>
    <row r="145" spans="1:26" ht="56.25" customHeight="1" thickTop="1" thickBot="1" x14ac:dyDescent="0.3">
      <c r="A145" s="253" t="s">
        <v>425</v>
      </c>
      <c r="B145" s="288"/>
      <c r="C145" s="298"/>
      <c r="D145" s="101" t="s">
        <v>125</v>
      </c>
      <c r="E145" s="101" t="s">
        <v>126</v>
      </c>
      <c r="F145" s="101" t="s">
        <v>127</v>
      </c>
      <c r="G145" s="173"/>
      <c r="H145" s="256" t="s">
        <v>160</v>
      </c>
      <c r="I145" s="169" t="s">
        <v>481</v>
      </c>
      <c r="J145" s="804" t="s">
        <v>482</v>
      </c>
      <c r="K145" s="805"/>
      <c r="L145" s="805"/>
      <c r="M145" s="805"/>
      <c r="N145" s="805"/>
      <c r="O145" s="805"/>
      <c r="P145" s="805"/>
      <c r="Q145" s="805"/>
      <c r="R145" s="177"/>
      <c r="S145" s="291"/>
      <c r="T145" s="580">
        <f t="shared" si="12"/>
        <v>6.25E-2</v>
      </c>
      <c r="V145" s="268" t="b">
        <v>0</v>
      </c>
      <c r="W145" s="292">
        <f t="shared" si="13"/>
        <v>0</v>
      </c>
      <c r="X145" s="268"/>
      <c r="Y145" s="268"/>
      <c r="Z145" s="269"/>
    </row>
    <row r="146" spans="1:26" ht="56.25" customHeight="1" thickTop="1" thickBot="1" x14ac:dyDescent="0.3">
      <c r="A146" s="253" t="s">
        <v>425</v>
      </c>
      <c r="B146" s="288"/>
      <c r="C146" s="298"/>
      <c r="D146" s="101" t="s">
        <v>125</v>
      </c>
      <c r="E146" s="101" t="s">
        <v>126</v>
      </c>
      <c r="F146" s="101" t="s">
        <v>127</v>
      </c>
      <c r="G146" s="173"/>
      <c r="H146" s="256" t="s">
        <v>160</v>
      </c>
      <c r="I146" s="169" t="s">
        <v>483</v>
      </c>
      <c r="J146" s="804" t="s">
        <v>484</v>
      </c>
      <c r="K146" s="805"/>
      <c r="L146" s="805"/>
      <c r="M146" s="805"/>
      <c r="N146" s="805"/>
      <c r="O146" s="805"/>
      <c r="P146" s="805"/>
      <c r="Q146" s="805"/>
      <c r="R146" s="177"/>
      <c r="S146" s="291"/>
      <c r="T146" s="580">
        <f t="shared" si="12"/>
        <v>6.25E-2</v>
      </c>
      <c r="V146" s="268" t="b">
        <v>0</v>
      </c>
      <c r="W146" s="292">
        <f t="shared" si="13"/>
        <v>0</v>
      </c>
      <c r="X146" s="268"/>
      <c r="Y146" s="268"/>
      <c r="Z146" s="269"/>
    </row>
    <row r="147" spans="1:26" ht="56.25" customHeight="1" thickTop="1" thickBot="1" x14ac:dyDescent="0.3">
      <c r="A147" s="253" t="s">
        <v>425</v>
      </c>
      <c r="B147" s="288"/>
      <c r="C147" s="298"/>
      <c r="D147" s="101" t="s">
        <v>125</v>
      </c>
      <c r="E147" s="101" t="s">
        <v>126</v>
      </c>
      <c r="F147" s="101" t="s">
        <v>127</v>
      </c>
      <c r="G147" s="173"/>
      <c r="H147" s="256" t="s">
        <v>160</v>
      </c>
      <c r="I147" s="169" t="s">
        <v>485</v>
      </c>
      <c r="J147" s="804" t="s">
        <v>486</v>
      </c>
      <c r="K147" s="805"/>
      <c r="L147" s="805"/>
      <c r="M147" s="805"/>
      <c r="N147" s="805"/>
      <c r="O147" s="805"/>
      <c r="P147" s="805"/>
      <c r="Q147" s="805"/>
      <c r="R147" s="177"/>
      <c r="S147" s="291"/>
      <c r="T147" s="580">
        <f t="shared" si="12"/>
        <v>6.25E-2</v>
      </c>
      <c r="V147" s="268" t="b">
        <v>0</v>
      </c>
      <c r="W147" s="292">
        <f t="shared" si="13"/>
        <v>0</v>
      </c>
      <c r="X147" s="268"/>
      <c r="Y147" s="268"/>
      <c r="Z147" s="269"/>
    </row>
    <row r="148" spans="1:26" ht="56.25" customHeight="1" thickTop="1" thickBot="1" x14ac:dyDescent="0.3">
      <c r="A148" s="253" t="s">
        <v>425</v>
      </c>
      <c r="B148" s="288"/>
      <c r="C148" s="298"/>
      <c r="D148" s="101" t="s">
        <v>125</v>
      </c>
      <c r="E148" s="101" t="s">
        <v>126</v>
      </c>
      <c r="F148" s="101" t="s">
        <v>127</v>
      </c>
      <c r="G148" s="173"/>
      <c r="H148" s="256" t="s">
        <v>160</v>
      </c>
      <c r="I148" s="169" t="s">
        <v>487</v>
      </c>
      <c r="J148" s="804" t="s">
        <v>488</v>
      </c>
      <c r="K148" s="805"/>
      <c r="L148" s="805"/>
      <c r="M148" s="805"/>
      <c r="N148" s="805"/>
      <c r="O148" s="805"/>
      <c r="P148" s="805"/>
      <c r="Q148" s="805"/>
      <c r="R148" s="177"/>
      <c r="S148" s="291"/>
      <c r="T148" s="580">
        <f t="shared" si="12"/>
        <v>6.25E-2</v>
      </c>
      <c r="V148" s="268" t="b">
        <v>0</v>
      </c>
      <c r="W148" s="292">
        <f t="shared" si="13"/>
        <v>0</v>
      </c>
      <c r="X148" s="268"/>
      <c r="Y148" s="268"/>
      <c r="Z148" s="269"/>
    </row>
    <row r="149" spans="1:26" ht="56.25" customHeight="1" thickTop="1" thickBot="1" x14ac:dyDescent="0.3">
      <c r="A149" s="253" t="s">
        <v>425</v>
      </c>
      <c r="B149" s="288"/>
      <c r="C149" s="298"/>
      <c r="D149" s="101" t="s">
        <v>125</v>
      </c>
      <c r="E149" s="101" t="s">
        <v>126</v>
      </c>
      <c r="F149" s="101" t="s">
        <v>127</v>
      </c>
      <c r="G149" s="173"/>
      <c r="H149" s="256" t="s">
        <v>160</v>
      </c>
      <c r="I149" s="169" t="s">
        <v>333</v>
      </c>
      <c r="J149" s="876" t="s">
        <v>489</v>
      </c>
      <c r="K149" s="877"/>
      <c r="L149" s="877"/>
      <c r="M149" s="877"/>
      <c r="N149" s="877"/>
      <c r="O149" s="877"/>
      <c r="P149" s="877"/>
      <c r="Q149" s="877"/>
      <c r="R149" s="178"/>
      <c r="S149" s="291"/>
      <c r="T149" s="580">
        <f t="shared" si="12"/>
        <v>6.25E-2</v>
      </c>
      <c r="V149" s="268" t="b">
        <v>0</v>
      </c>
      <c r="W149" s="292">
        <f t="shared" si="13"/>
        <v>0</v>
      </c>
      <c r="X149" s="268"/>
      <c r="Y149" s="268"/>
      <c r="Z149" s="269"/>
    </row>
    <row r="150" spans="1:26" ht="41.25" customHeight="1" thickTop="1" thickBot="1" x14ac:dyDescent="0.3">
      <c r="A150" s="253" t="s">
        <v>123</v>
      </c>
      <c r="B150" s="254"/>
      <c r="C150" s="255"/>
      <c r="D150" s="397"/>
      <c r="E150" s="116"/>
      <c r="F150" s="116"/>
      <c r="G150" s="173"/>
      <c r="H150" s="256" t="s">
        <v>160</v>
      </c>
      <c r="I150" s="168" t="s">
        <v>161</v>
      </c>
      <c r="J150" s="806" t="s">
        <v>162</v>
      </c>
      <c r="K150" s="807"/>
      <c r="L150" s="807"/>
      <c r="M150" s="807"/>
      <c r="N150" s="807"/>
      <c r="O150" s="807"/>
      <c r="P150" s="807"/>
      <c r="Q150" s="807"/>
      <c r="R150" s="175"/>
      <c r="S150" s="295"/>
      <c r="V150" s="472" t="b">
        <f>IF(AND(V151=TRUE, V152=TRUE, V153=TRUE,V154=TRUE,V155=TRUE,V156=TRUE,V157=TRUE,V158=TRUE),TRUE, FALSE)</f>
        <v>0</v>
      </c>
      <c r="W150" s="268"/>
      <c r="X150" s="268"/>
      <c r="Y150" s="268"/>
      <c r="Z150" s="269"/>
    </row>
    <row r="151" spans="1:26" ht="41.25" customHeight="1" thickTop="1" thickBot="1" x14ac:dyDescent="0.3">
      <c r="A151" s="253" t="s">
        <v>425</v>
      </c>
      <c r="B151" s="288"/>
      <c r="C151" s="298"/>
      <c r="D151" s="101" t="s">
        <v>125</v>
      </c>
      <c r="E151" s="101" t="s">
        <v>126</v>
      </c>
      <c r="F151" s="101" t="s">
        <v>127</v>
      </c>
      <c r="G151" s="173"/>
      <c r="H151" s="256" t="s">
        <v>160</v>
      </c>
      <c r="I151" s="169" t="s">
        <v>490</v>
      </c>
      <c r="J151" s="934" t="s">
        <v>491</v>
      </c>
      <c r="K151" s="805"/>
      <c r="L151" s="805"/>
      <c r="M151" s="805"/>
      <c r="N151" s="805"/>
      <c r="O151" s="805"/>
      <c r="P151" s="805"/>
      <c r="Q151" s="805"/>
      <c r="R151" s="177"/>
      <c r="S151" s="291"/>
      <c r="T151" s="580">
        <f t="shared" si="12"/>
        <v>6.25E-2</v>
      </c>
      <c r="V151" s="268" t="b">
        <v>0</v>
      </c>
      <c r="W151" s="292">
        <f>IF(V151=TRUE,$X$151,0)</f>
        <v>0</v>
      </c>
      <c r="X151" s="268">
        <v>6.25E-2</v>
      </c>
      <c r="Y151" s="268"/>
      <c r="Z151" s="269"/>
    </row>
    <row r="152" spans="1:26" ht="41.25" customHeight="1" thickTop="1" thickBot="1" x14ac:dyDescent="0.3">
      <c r="A152" s="253" t="s">
        <v>425</v>
      </c>
      <c r="B152" s="288"/>
      <c r="C152" s="298"/>
      <c r="D152" s="101" t="s">
        <v>125</v>
      </c>
      <c r="E152" s="101" t="s">
        <v>126</v>
      </c>
      <c r="F152" s="101" t="s">
        <v>127</v>
      </c>
      <c r="G152" s="173"/>
      <c r="H152" s="256" t="s">
        <v>160</v>
      </c>
      <c r="I152" s="169" t="s">
        <v>492</v>
      </c>
      <c r="J152" s="934" t="s">
        <v>493</v>
      </c>
      <c r="K152" s="805"/>
      <c r="L152" s="805"/>
      <c r="M152" s="805"/>
      <c r="N152" s="805"/>
      <c r="O152" s="805"/>
      <c r="P152" s="805"/>
      <c r="Q152" s="805"/>
      <c r="R152" s="177"/>
      <c r="S152" s="291"/>
      <c r="T152" s="580">
        <f t="shared" si="12"/>
        <v>6.25E-2</v>
      </c>
      <c r="V152" s="268" t="b">
        <v>0</v>
      </c>
      <c r="W152" s="292">
        <f t="shared" ref="W152:W158" si="14">IF(V152=TRUE,$X$151,0)</f>
        <v>0</v>
      </c>
      <c r="X152" s="268"/>
      <c r="Y152" s="268"/>
      <c r="Z152" s="269"/>
    </row>
    <row r="153" spans="1:26" ht="41.25" customHeight="1" thickTop="1" thickBot="1" x14ac:dyDescent="0.3">
      <c r="A153" s="253" t="s">
        <v>425</v>
      </c>
      <c r="B153" s="288"/>
      <c r="C153" s="298"/>
      <c r="D153" s="101" t="s">
        <v>125</v>
      </c>
      <c r="E153" s="101" t="s">
        <v>126</v>
      </c>
      <c r="F153" s="101" t="s">
        <v>127</v>
      </c>
      <c r="G153" s="173"/>
      <c r="H153" s="256" t="s">
        <v>160</v>
      </c>
      <c r="I153" s="169" t="s">
        <v>494</v>
      </c>
      <c r="J153" s="934" t="s">
        <v>495</v>
      </c>
      <c r="K153" s="805"/>
      <c r="L153" s="805"/>
      <c r="M153" s="805"/>
      <c r="N153" s="805"/>
      <c r="O153" s="805"/>
      <c r="P153" s="805"/>
      <c r="Q153" s="805"/>
      <c r="R153" s="177"/>
      <c r="S153" s="291"/>
      <c r="T153" s="580">
        <f t="shared" si="12"/>
        <v>6.25E-2</v>
      </c>
      <c r="V153" s="268" t="b">
        <v>0</v>
      </c>
      <c r="W153" s="292">
        <f t="shared" si="14"/>
        <v>0</v>
      </c>
      <c r="X153" s="268"/>
      <c r="Y153" s="268"/>
      <c r="Z153" s="269"/>
    </row>
    <row r="154" spans="1:26" ht="41.25" customHeight="1" thickTop="1" thickBot="1" x14ac:dyDescent="0.3">
      <c r="A154" s="253" t="s">
        <v>425</v>
      </c>
      <c r="B154" s="288"/>
      <c r="C154" s="298"/>
      <c r="D154" s="101" t="s">
        <v>125</v>
      </c>
      <c r="E154" s="101" t="s">
        <v>126</v>
      </c>
      <c r="F154" s="101" t="s">
        <v>127</v>
      </c>
      <c r="G154" s="173"/>
      <c r="H154" s="256" t="s">
        <v>160</v>
      </c>
      <c r="I154" s="169" t="s">
        <v>496</v>
      </c>
      <c r="J154" s="934" t="s">
        <v>497</v>
      </c>
      <c r="K154" s="805"/>
      <c r="L154" s="805"/>
      <c r="M154" s="805"/>
      <c r="N154" s="805"/>
      <c r="O154" s="805"/>
      <c r="P154" s="805"/>
      <c r="Q154" s="805"/>
      <c r="R154" s="177"/>
      <c r="S154" s="291"/>
      <c r="T154" s="580">
        <f t="shared" si="12"/>
        <v>6.25E-2</v>
      </c>
      <c r="V154" s="268" t="b">
        <v>0</v>
      </c>
      <c r="W154" s="292">
        <f t="shared" si="14"/>
        <v>0</v>
      </c>
      <c r="X154" s="268"/>
      <c r="Y154" s="268"/>
      <c r="Z154" s="269"/>
    </row>
    <row r="155" spans="1:26" ht="41.25" customHeight="1" thickTop="1" thickBot="1" x14ac:dyDescent="0.3">
      <c r="A155" s="253" t="s">
        <v>425</v>
      </c>
      <c r="B155" s="288"/>
      <c r="C155" s="298"/>
      <c r="D155" s="101" t="s">
        <v>125</v>
      </c>
      <c r="E155" s="101" t="s">
        <v>126</v>
      </c>
      <c r="F155" s="101" t="s">
        <v>127</v>
      </c>
      <c r="G155" s="173"/>
      <c r="H155" s="256" t="s">
        <v>160</v>
      </c>
      <c r="I155" s="169" t="s">
        <v>498</v>
      </c>
      <c r="J155" s="934" t="s">
        <v>499</v>
      </c>
      <c r="K155" s="805"/>
      <c r="L155" s="805"/>
      <c r="M155" s="805"/>
      <c r="N155" s="805"/>
      <c r="O155" s="805"/>
      <c r="P155" s="805"/>
      <c r="Q155" s="805"/>
      <c r="R155" s="177"/>
      <c r="S155" s="291"/>
      <c r="T155" s="580">
        <f t="shared" si="12"/>
        <v>6.25E-2</v>
      </c>
      <c r="V155" s="268" t="b">
        <v>0</v>
      </c>
      <c r="W155" s="292">
        <f t="shared" si="14"/>
        <v>0</v>
      </c>
      <c r="X155" s="268"/>
      <c r="Y155" s="268"/>
      <c r="Z155" s="269"/>
    </row>
    <row r="156" spans="1:26" ht="41.25" customHeight="1" thickTop="1" thickBot="1" x14ac:dyDescent="0.3">
      <c r="A156" s="253" t="s">
        <v>425</v>
      </c>
      <c r="B156" s="288"/>
      <c r="C156" s="298"/>
      <c r="D156" s="101" t="s">
        <v>125</v>
      </c>
      <c r="E156" s="101" t="s">
        <v>126</v>
      </c>
      <c r="F156" s="101" t="s">
        <v>127</v>
      </c>
      <c r="G156" s="173"/>
      <c r="H156" s="256" t="s">
        <v>160</v>
      </c>
      <c r="I156" s="169" t="s">
        <v>500</v>
      </c>
      <c r="J156" s="934" t="s">
        <v>501</v>
      </c>
      <c r="K156" s="805"/>
      <c r="L156" s="805"/>
      <c r="M156" s="805"/>
      <c r="N156" s="805"/>
      <c r="O156" s="805"/>
      <c r="P156" s="805"/>
      <c r="Q156" s="805"/>
      <c r="R156" s="177"/>
      <c r="S156" s="291"/>
      <c r="T156" s="580">
        <f t="shared" si="12"/>
        <v>6.25E-2</v>
      </c>
      <c r="V156" s="268" t="b">
        <v>0</v>
      </c>
      <c r="W156" s="292">
        <f t="shared" si="14"/>
        <v>0</v>
      </c>
      <c r="X156" s="268"/>
      <c r="Y156" s="268"/>
      <c r="Z156" s="269"/>
    </row>
    <row r="157" spans="1:26" ht="41.25" customHeight="1" thickTop="1" thickBot="1" x14ac:dyDescent="0.3">
      <c r="A157" s="253" t="s">
        <v>123</v>
      </c>
      <c r="B157" s="288"/>
      <c r="C157" s="101" t="s">
        <v>124</v>
      </c>
      <c r="D157" s="101" t="s">
        <v>125</v>
      </c>
      <c r="E157" s="101" t="s">
        <v>126</v>
      </c>
      <c r="F157" s="101" t="s">
        <v>127</v>
      </c>
      <c r="G157" s="173"/>
      <c r="H157" s="289" t="s">
        <v>160</v>
      </c>
      <c r="I157" s="169" t="s">
        <v>163</v>
      </c>
      <c r="J157" s="720" t="s">
        <v>164</v>
      </c>
      <c r="K157" s="799"/>
      <c r="L157" s="799"/>
      <c r="M157" s="799"/>
      <c r="N157" s="799"/>
      <c r="O157" s="799"/>
      <c r="P157" s="799"/>
      <c r="Q157" s="799"/>
      <c r="R157" s="178"/>
      <c r="S157" s="291"/>
      <c r="T157" s="580">
        <f t="shared" si="12"/>
        <v>6.25E-2</v>
      </c>
      <c r="V157" s="268" t="b">
        <v>0</v>
      </c>
      <c r="W157" s="292">
        <f t="shared" si="14"/>
        <v>0</v>
      </c>
      <c r="X157" s="268"/>
      <c r="Y157" s="268"/>
      <c r="Z157" s="269"/>
    </row>
    <row r="158" spans="1:26" ht="41.25" customHeight="1" thickTop="1" thickBot="1" x14ac:dyDescent="0.3">
      <c r="A158" s="253" t="s">
        <v>425</v>
      </c>
      <c r="B158" s="288"/>
      <c r="C158" s="298"/>
      <c r="D158" s="298"/>
      <c r="E158" s="101" t="s">
        <v>126</v>
      </c>
      <c r="F158" s="101" t="s">
        <v>127</v>
      </c>
      <c r="G158" s="173"/>
      <c r="H158" s="289" t="s">
        <v>160</v>
      </c>
      <c r="I158" s="168" t="s">
        <v>558</v>
      </c>
      <c r="J158" s="711" t="s">
        <v>559</v>
      </c>
      <c r="K158" s="800"/>
      <c r="L158" s="800"/>
      <c r="M158" s="800"/>
      <c r="N158" s="800"/>
      <c r="O158" s="800"/>
      <c r="P158" s="800"/>
      <c r="Q158" s="800"/>
      <c r="R158" s="176"/>
      <c r="S158" s="291"/>
      <c r="T158" s="580">
        <f t="shared" si="12"/>
        <v>6.25E-2</v>
      </c>
      <c r="V158" s="268" t="b">
        <v>0</v>
      </c>
      <c r="W158" s="292">
        <f t="shared" si="14"/>
        <v>0</v>
      </c>
      <c r="X158" s="268"/>
      <c r="Y158" s="268"/>
      <c r="Z158" s="269"/>
    </row>
    <row r="159" spans="1:26" ht="22.5" customHeight="1" thickTop="1" x14ac:dyDescent="0.25">
      <c r="A159" s="254"/>
      <c r="B159" s="254"/>
      <c r="C159" s="263"/>
      <c r="D159" s="263"/>
      <c r="E159" s="263"/>
      <c r="F159" s="264"/>
      <c r="G159" s="173"/>
      <c r="H159" s="173"/>
      <c r="I159" s="393"/>
      <c r="J159" s="173"/>
      <c r="K159" s="173"/>
      <c r="L159" s="173"/>
      <c r="M159" s="173"/>
      <c r="N159" s="173"/>
      <c r="O159" s="173"/>
      <c r="P159" s="173"/>
      <c r="Q159" s="173"/>
      <c r="R159" s="173"/>
      <c r="S159" s="173"/>
      <c r="V159" s="268"/>
      <c r="W159" s="268"/>
      <c r="X159" s="268"/>
      <c r="Y159" s="268"/>
      <c r="Z159" s="269"/>
    </row>
    <row r="160" spans="1:26" ht="22.5" customHeight="1" x14ac:dyDescent="0.25">
      <c r="A160" s="173"/>
      <c r="B160" s="306"/>
      <c r="C160" s="307"/>
      <c r="D160" s="307"/>
      <c r="E160" s="307"/>
      <c r="F160" s="307"/>
      <c r="G160" s="173"/>
      <c r="H160" s="173"/>
      <c r="I160" s="400"/>
      <c r="J160" s="173"/>
      <c r="K160" s="173"/>
      <c r="L160" s="173"/>
      <c r="M160" s="173"/>
      <c r="N160" s="173"/>
      <c r="O160" s="173"/>
      <c r="P160" s="173"/>
      <c r="Q160" s="173"/>
      <c r="R160" s="177"/>
      <c r="S160" s="173"/>
      <c r="V160" s="268"/>
      <c r="W160" s="268"/>
      <c r="X160" s="268"/>
      <c r="Y160" s="268"/>
      <c r="Z160" s="269"/>
    </row>
    <row r="161" spans="1:26" ht="30" customHeight="1" thickBot="1" x14ac:dyDescent="0.3">
      <c r="A161" s="173"/>
      <c r="B161" s="306"/>
      <c r="C161" s="307"/>
      <c r="D161" s="307"/>
      <c r="E161" s="307"/>
      <c r="F161" s="307"/>
      <c r="G161" s="173"/>
      <c r="H161" s="863" t="s">
        <v>165</v>
      </c>
      <c r="I161" s="863"/>
      <c r="J161" s="863"/>
      <c r="K161" s="863"/>
      <c r="L161" s="863"/>
      <c r="M161" s="863"/>
      <c r="N161" s="863"/>
      <c r="O161" s="863"/>
      <c r="P161" s="863"/>
      <c r="Q161" s="863"/>
      <c r="R161" s="863"/>
      <c r="S161" s="864"/>
      <c r="V161" s="268"/>
      <c r="W161" s="268"/>
      <c r="X161" s="268"/>
      <c r="Y161" s="268"/>
      <c r="Z161" s="269"/>
    </row>
    <row r="162" spans="1:26" ht="7.5" customHeight="1" thickTop="1" x14ac:dyDescent="0.25">
      <c r="A162" s="173"/>
      <c r="B162" s="306"/>
      <c r="C162" s="307"/>
      <c r="D162" s="307"/>
      <c r="E162" s="307"/>
      <c r="F162" s="307"/>
      <c r="G162" s="173"/>
      <c r="H162" s="173"/>
      <c r="I162" s="393"/>
      <c r="J162" s="271"/>
      <c r="K162" s="173"/>
      <c r="L162" s="173"/>
      <c r="M162" s="173"/>
      <c r="N162" s="173"/>
      <c r="O162" s="173"/>
      <c r="P162" s="173"/>
      <c r="Q162" s="173"/>
      <c r="R162" s="177"/>
      <c r="S162" s="173"/>
      <c r="V162" s="268"/>
      <c r="W162" s="268"/>
      <c r="X162" s="268"/>
      <c r="Y162" s="268"/>
      <c r="Z162" s="269"/>
    </row>
    <row r="163" spans="1:26" ht="123.75" customHeight="1" thickBot="1" x14ac:dyDescent="0.4">
      <c r="A163" s="173"/>
      <c r="B163" s="306"/>
      <c r="C163" s="307"/>
      <c r="D163" s="307"/>
      <c r="E163" s="307"/>
      <c r="F163" s="307"/>
      <c r="G163" s="173"/>
      <c r="H163" s="819" t="s">
        <v>166</v>
      </c>
      <c r="I163" s="868"/>
      <c r="J163" s="868"/>
      <c r="K163" s="868"/>
      <c r="L163" s="868"/>
      <c r="M163" s="868"/>
      <c r="N163" s="868"/>
      <c r="O163" s="868"/>
      <c r="P163" s="868"/>
      <c r="Q163" s="868"/>
      <c r="R163" s="868"/>
      <c r="S163" s="869"/>
      <c r="V163" s="268"/>
      <c r="W163" s="268"/>
      <c r="X163" s="268"/>
      <c r="Y163" s="308"/>
      <c r="Z163" s="273">
        <f>AVERAGE(Z170:Z354)</f>
        <v>0</v>
      </c>
    </row>
    <row r="164" spans="1:26" ht="7.5" customHeight="1" thickTop="1" x14ac:dyDescent="0.25">
      <c r="A164" s="173"/>
      <c r="B164" s="306"/>
      <c r="C164" s="307"/>
      <c r="D164" s="307"/>
      <c r="E164" s="307"/>
      <c r="F164" s="307"/>
      <c r="G164" s="173"/>
      <c r="H164" s="275"/>
      <c r="I164" s="394"/>
      <c r="J164" s="275"/>
      <c r="K164" s="275"/>
      <c r="L164" s="275"/>
      <c r="M164" s="275"/>
      <c r="N164" s="275"/>
      <c r="O164" s="275"/>
      <c r="P164" s="275"/>
      <c r="Q164" s="275"/>
      <c r="R164" s="275"/>
      <c r="S164" s="275"/>
      <c r="V164" s="268"/>
      <c r="W164" s="268"/>
      <c r="X164" s="268"/>
      <c r="Y164" s="268"/>
      <c r="Z164" s="269"/>
    </row>
    <row r="165" spans="1:26" ht="22.5" customHeight="1" thickBot="1" x14ac:dyDescent="0.3">
      <c r="A165" s="173"/>
      <c r="B165" s="306"/>
      <c r="C165" s="307"/>
      <c r="D165" s="307"/>
      <c r="E165" s="307"/>
      <c r="F165" s="307"/>
      <c r="G165" s="173"/>
      <c r="H165" s="870" t="s">
        <v>117</v>
      </c>
      <c r="I165" s="871"/>
      <c r="J165" s="685" t="s">
        <v>167</v>
      </c>
      <c r="K165" s="793"/>
      <c r="L165" s="793"/>
      <c r="M165" s="793"/>
      <c r="N165" s="793"/>
      <c r="O165" s="793"/>
      <c r="P165" s="793"/>
      <c r="Q165" s="793"/>
      <c r="R165" s="793"/>
      <c r="S165" s="794"/>
      <c r="V165" s="305" t="s">
        <v>945</v>
      </c>
      <c r="W165" s="267">
        <f>(U170+U172+U178)/3</f>
        <v>1</v>
      </c>
      <c r="X165" s="268"/>
      <c r="Y165" s="268"/>
      <c r="Z165" s="269"/>
    </row>
    <row r="166" spans="1:26" ht="7.5" customHeight="1" thickTop="1" x14ac:dyDescent="0.25">
      <c r="A166" s="173"/>
      <c r="B166" s="306"/>
      <c r="C166" s="307"/>
      <c r="D166" s="307"/>
      <c r="E166" s="307"/>
      <c r="F166" s="307"/>
      <c r="G166" s="173"/>
      <c r="H166" s="173"/>
      <c r="I166" s="393"/>
      <c r="J166" s="271"/>
      <c r="K166" s="173"/>
      <c r="L166" s="173"/>
      <c r="M166" s="173"/>
      <c r="N166" s="173"/>
      <c r="O166" s="173"/>
      <c r="P166" s="173"/>
      <c r="Q166" s="173"/>
      <c r="R166" s="177"/>
      <c r="S166" s="173"/>
      <c r="V166" s="268"/>
      <c r="W166" s="268"/>
      <c r="X166" s="268"/>
      <c r="Y166" s="268"/>
      <c r="Z166" s="269"/>
    </row>
    <row r="167" spans="1:26" ht="85.5" customHeight="1" thickBot="1" x14ac:dyDescent="0.3">
      <c r="A167" s="173"/>
      <c r="B167" s="306"/>
      <c r="C167" s="307"/>
      <c r="D167" s="307"/>
      <c r="E167" s="307"/>
      <c r="F167" s="307"/>
      <c r="G167" s="173"/>
      <c r="H167" s="823" t="s">
        <v>168</v>
      </c>
      <c r="I167" s="866"/>
      <c r="J167" s="866"/>
      <c r="K167" s="866"/>
      <c r="L167" s="866"/>
      <c r="M167" s="866"/>
      <c r="N167" s="866"/>
      <c r="O167" s="866"/>
      <c r="P167" s="866"/>
      <c r="Q167" s="866"/>
      <c r="R167" s="866"/>
      <c r="S167" s="867"/>
      <c r="V167" s="268"/>
      <c r="W167" s="268"/>
      <c r="X167" s="268"/>
      <c r="Y167" s="268"/>
      <c r="Z167" s="269"/>
    </row>
    <row r="168" spans="1:26" ht="12.75" customHeight="1" thickTop="1" x14ac:dyDescent="0.25">
      <c r="A168" s="173"/>
      <c r="B168" s="306"/>
      <c r="C168" s="307"/>
      <c r="D168" s="307"/>
      <c r="E168" s="307"/>
      <c r="F168" s="307"/>
      <c r="G168" s="173"/>
      <c r="H168" s="173"/>
      <c r="I168" s="400"/>
      <c r="J168" s="173"/>
      <c r="K168" s="173"/>
      <c r="L168" s="173"/>
      <c r="M168" s="173"/>
      <c r="N168" s="173"/>
      <c r="O168" s="173"/>
      <c r="P168" s="173"/>
      <c r="Q168" s="173"/>
      <c r="R168" s="173"/>
      <c r="S168" s="173"/>
      <c r="V168" s="268"/>
      <c r="W168" s="268"/>
      <c r="X168" s="268"/>
      <c r="Y168" s="268"/>
      <c r="Z168" s="269"/>
    </row>
    <row r="169" spans="1:26" ht="41.25" customHeight="1" thickBot="1" x14ac:dyDescent="0.3">
      <c r="A169" s="279" t="s">
        <v>112</v>
      </c>
      <c r="B169" s="306"/>
      <c r="C169" s="307"/>
      <c r="D169" s="307"/>
      <c r="E169" s="307"/>
      <c r="F169" s="307"/>
      <c r="G169" s="173"/>
      <c r="H169" s="281" t="s">
        <v>120</v>
      </c>
      <c r="I169" s="297" t="s">
        <v>946</v>
      </c>
      <c r="J169" s="282" t="s">
        <v>121</v>
      </c>
      <c r="K169" s="283"/>
      <c r="L169" s="283"/>
      <c r="M169" s="283"/>
      <c r="N169" s="283"/>
      <c r="O169" s="283"/>
      <c r="P169" s="283"/>
      <c r="Q169" s="283"/>
      <c r="R169" s="177"/>
      <c r="S169" s="281" t="s">
        <v>122</v>
      </c>
      <c r="V169" s="284" t="s">
        <v>825</v>
      </c>
      <c r="W169" s="285" t="s">
        <v>826</v>
      </c>
      <c r="X169" s="285" t="s">
        <v>827</v>
      </c>
      <c r="Y169" s="309" t="s">
        <v>833</v>
      </c>
      <c r="Z169" s="310" t="s">
        <v>863</v>
      </c>
    </row>
    <row r="170" spans="1:26" ht="41.25" customHeight="1" thickTop="1" thickBot="1" x14ac:dyDescent="0.3">
      <c r="A170" s="171" t="s">
        <v>123</v>
      </c>
      <c r="B170" s="306"/>
      <c r="C170" s="101" t="s">
        <v>124</v>
      </c>
      <c r="D170" s="101" t="s">
        <v>125</v>
      </c>
      <c r="E170" s="101" t="s">
        <v>126</v>
      </c>
      <c r="F170" s="101" t="s">
        <v>127</v>
      </c>
      <c r="G170" s="173"/>
      <c r="H170" s="311" t="s">
        <v>128</v>
      </c>
      <c r="I170" s="168" t="s">
        <v>129</v>
      </c>
      <c r="J170" s="830" t="s">
        <v>169</v>
      </c>
      <c r="K170" s="831"/>
      <c r="L170" s="831"/>
      <c r="M170" s="831"/>
      <c r="N170" s="831"/>
      <c r="O170" s="831"/>
      <c r="P170" s="831"/>
      <c r="Q170" s="831"/>
      <c r="R170" s="290"/>
      <c r="S170" s="312"/>
      <c r="T170" s="580">
        <v>1</v>
      </c>
      <c r="U170" s="575">
        <f>T170</f>
        <v>1</v>
      </c>
      <c r="V170" s="268" t="b">
        <v>0</v>
      </c>
      <c r="W170" s="292">
        <f>IF(V170=TRUE,$X$170,0)</f>
        <v>0</v>
      </c>
      <c r="X170" s="268">
        <v>1</v>
      </c>
      <c r="Y170" s="308">
        <f>SUM(W170)</f>
        <v>0</v>
      </c>
      <c r="Z170" s="269">
        <f>Y170/1</f>
        <v>0</v>
      </c>
    </row>
    <row r="171" spans="1:26" ht="48" customHeight="1" thickTop="1" thickBot="1" x14ac:dyDescent="0.3">
      <c r="A171" s="171" t="s">
        <v>123</v>
      </c>
      <c r="B171" s="306"/>
      <c r="C171" s="313"/>
      <c r="D171" s="313"/>
      <c r="E171" s="313"/>
      <c r="F171" s="313"/>
      <c r="G171" s="173"/>
      <c r="H171" s="311" t="s">
        <v>131</v>
      </c>
      <c r="I171" s="168" t="s">
        <v>132</v>
      </c>
      <c r="J171" s="859" t="s">
        <v>247</v>
      </c>
      <c r="K171" s="802"/>
      <c r="L171" s="802"/>
      <c r="M171" s="802"/>
      <c r="N171" s="802"/>
      <c r="O171" s="802"/>
      <c r="P171" s="802"/>
      <c r="Q171" s="802"/>
      <c r="R171" s="257"/>
      <c r="S171" s="295"/>
      <c r="V171" s="472" t="b">
        <f>IF(AND(V172=TRUE,V173=TRUE),TRUE, FALSE)</f>
        <v>0</v>
      </c>
      <c r="W171" s="268"/>
      <c r="X171" s="268"/>
      <c r="Y171" s="268"/>
      <c r="Z171" s="269"/>
    </row>
    <row r="172" spans="1:26" ht="48.75" customHeight="1" thickTop="1" thickBot="1" x14ac:dyDescent="0.3">
      <c r="A172" s="171" t="s">
        <v>123</v>
      </c>
      <c r="B172" s="306"/>
      <c r="C172" s="116"/>
      <c r="D172" s="101" t="s">
        <v>125</v>
      </c>
      <c r="E172" s="101" t="s">
        <v>126</v>
      </c>
      <c r="F172" s="101" t="s">
        <v>127</v>
      </c>
      <c r="G172" s="173"/>
      <c r="H172" s="311" t="s">
        <v>131</v>
      </c>
      <c r="I172" s="169" t="s">
        <v>219</v>
      </c>
      <c r="J172" s="781" t="s">
        <v>248</v>
      </c>
      <c r="K172" s="860"/>
      <c r="L172" s="860"/>
      <c r="M172" s="860"/>
      <c r="N172" s="860"/>
      <c r="O172" s="860"/>
      <c r="P172" s="860"/>
      <c r="Q172" s="860"/>
      <c r="R172" s="299"/>
      <c r="S172" s="312"/>
      <c r="T172" s="580">
        <f>1/4</f>
        <v>0.25</v>
      </c>
      <c r="U172" s="575">
        <f>T172+T173+T175+T176</f>
        <v>1</v>
      </c>
      <c r="V172" s="268" t="b">
        <v>0</v>
      </c>
      <c r="W172" s="292">
        <f>IF(V172=TRUE,$X$172,0)</f>
        <v>0</v>
      </c>
      <c r="X172" s="268">
        <v>0.25</v>
      </c>
      <c r="Y172" s="308">
        <f>SUM(W172:W176)</f>
        <v>0</v>
      </c>
      <c r="Z172" s="269">
        <f>Y172/1</f>
        <v>0</v>
      </c>
    </row>
    <row r="173" spans="1:26" ht="41.25" customHeight="1" thickTop="1" thickBot="1" x14ac:dyDescent="0.3">
      <c r="A173" s="171" t="s">
        <v>123</v>
      </c>
      <c r="B173" s="306"/>
      <c r="C173" s="116"/>
      <c r="D173" s="101" t="s">
        <v>125</v>
      </c>
      <c r="E173" s="101" t="s">
        <v>126</v>
      </c>
      <c r="F173" s="101" t="s">
        <v>127</v>
      </c>
      <c r="G173" s="173"/>
      <c r="H173" s="311" t="s">
        <v>131</v>
      </c>
      <c r="I173" s="169" t="s">
        <v>134</v>
      </c>
      <c r="J173" s="783" t="s">
        <v>249</v>
      </c>
      <c r="K173" s="854"/>
      <c r="L173" s="854"/>
      <c r="M173" s="854"/>
      <c r="N173" s="854"/>
      <c r="O173" s="854"/>
      <c r="P173" s="854"/>
      <c r="Q173" s="854"/>
      <c r="R173" s="301"/>
      <c r="S173" s="312"/>
      <c r="T173" s="580">
        <f>1/4</f>
        <v>0.25</v>
      </c>
      <c r="V173" s="268" t="b">
        <v>0</v>
      </c>
      <c r="W173" s="292">
        <f>IF(V173=TRUE,$X$172,0)</f>
        <v>0</v>
      </c>
      <c r="X173" s="268"/>
      <c r="Y173" s="268"/>
      <c r="Z173" s="269"/>
    </row>
    <row r="174" spans="1:26" ht="41.25" customHeight="1" thickTop="1" thickBot="1" x14ac:dyDescent="0.3">
      <c r="A174" s="171" t="s">
        <v>347</v>
      </c>
      <c r="B174" s="306"/>
      <c r="C174" s="116"/>
      <c r="D174" s="116"/>
      <c r="E174" s="116"/>
      <c r="F174" s="116"/>
      <c r="G174" s="173"/>
      <c r="H174" s="311" t="s">
        <v>131</v>
      </c>
      <c r="I174" s="294" t="s">
        <v>272</v>
      </c>
      <c r="J174" s="987" t="s">
        <v>396</v>
      </c>
      <c r="K174" s="1021"/>
      <c r="L174" s="1021"/>
      <c r="M174" s="1021"/>
      <c r="N174" s="1021"/>
      <c r="O174" s="1021"/>
      <c r="P174" s="1021"/>
      <c r="Q174" s="1021"/>
      <c r="R174" s="175"/>
      <c r="S174" s="365"/>
      <c r="V174" s="472" t="b">
        <f>IF(AND(V175=TRUE,V176=TRUE),TRUE, FALSE)</f>
        <v>0</v>
      </c>
      <c r="W174" s="268"/>
      <c r="X174" s="268"/>
      <c r="Y174" s="268"/>
      <c r="Z174" s="269"/>
    </row>
    <row r="175" spans="1:26" ht="41.25" customHeight="1" thickTop="1" thickBot="1" x14ac:dyDescent="0.3">
      <c r="A175" s="171" t="s">
        <v>347</v>
      </c>
      <c r="B175" s="306"/>
      <c r="C175" s="116"/>
      <c r="D175" s="101" t="s">
        <v>125</v>
      </c>
      <c r="E175" s="101" t="s">
        <v>126</v>
      </c>
      <c r="F175" s="101" t="s">
        <v>127</v>
      </c>
      <c r="G175" s="173"/>
      <c r="H175" s="311" t="s">
        <v>131</v>
      </c>
      <c r="I175" s="169" t="s">
        <v>274</v>
      </c>
      <c r="J175" s="977" t="s">
        <v>397</v>
      </c>
      <c r="K175" s="978"/>
      <c r="L175" s="978"/>
      <c r="M175" s="978"/>
      <c r="N175" s="978"/>
      <c r="O175" s="978"/>
      <c r="P175" s="978"/>
      <c r="Q175" s="978"/>
      <c r="R175" s="303"/>
      <c r="S175" s="312"/>
      <c r="T175" s="580">
        <f>1/4</f>
        <v>0.25</v>
      </c>
      <c r="V175" s="268" t="b">
        <v>0</v>
      </c>
      <c r="W175" s="292">
        <f>IF(V175=TRUE,$X$172,0)</f>
        <v>0</v>
      </c>
      <c r="X175" s="268"/>
      <c r="Y175" s="268"/>
      <c r="Z175" s="269"/>
    </row>
    <row r="176" spans="1:26" ht="41.25" customHeight="1" thickTop="1" thickBot="1" x14ac:dyDescent="0.3">
      <c r="A176" s="171" t="s">
        <v>347</v>
      </c>
      <c r="B176" s="306"/>
      <c r="C176" s="116"/>
      <c r="D176" s="101" t="s">
        <v>125</v>
      </c>
      <c r="E176" s="101" t="s">
        <v>126</v>
      </c>
      <c r="F176" s="101" t="s">
        <v>127</v>
      </c>
      <c r="G176" s="173"/>
      <c r="H176" s="311" t="s">
        <v>131</v>
      </c>
      <c r="I176" s="169" t="s">
        <v>398</v>
      </c>
      <c r="J176" s="857" t="s">
        <v>399</v>
      </c>
      <c r="K176" s="858"/>
      <c r="L176" s="858"/>
      <c r="M176" s="858"/>
      <c r="N176" s="858"/>
      <c r="O176" s="858"/>
      <c r="P176" s="858"/>
      <c r="Q176" s="858"/>
      <c r="R176" s="304"/>
      <c r="S176" s="312"/>
      <c r="T176" s="580">
        <f>1/4</f>
        <v>0.25</v>
      </c>
      <c r="V176" s="268" t="b">
        <v>0</v>
      </c>
      <c r="W176" s="292">
        <f>IF(V176=TRUE,$X$172,0)</f>
        <v>0</v>
      </c>
      <c r="X176" s="268"/>
      <c r="Y176" s="268"/>
      <c r="Z176" s="269"/>
    </row>
    <row r="177" spans="1:26" ht="53.25" customHeight="1" thickTop="1" thickBot="1" x14ac:dyDescent="0.3">
      <c r="A177" s="171" t="s">
        <v>425</v>
      </c>
      <c r="B177" s="306"/>
      <c r="C177" s="313"/>
      <c r="D177" s="313"/>
      <c r="E177" s="313"/>
      <c r="F177" s="313"/>
      <c r="G177" s="173"/>
      <c r="H177" s="311" t="s">
        <v>250</v>
      </c>
      <c r="I177" s="168" t="s">
        <v>321</v>
      </c>
      <c r="J177" s="706" t="s">
        <v>560</v>
      </c>
      <c r="K177" s="807"/>
      <c r="L177" s="807"/>
      <c r="M177" s="807"/>
      <c r="N177" s="807"/>
      <c r="O177" s="807"/>
      <c r="P177" s="807"/>
      <c r="Q177" s="807"/>
      <c r="R177" s="175"/>
      <c r="S177" s="295"/>
      <c r="V177" s="472" t="b">
        <f>IF(AND(V178=TRUE,V179=TRUE),TRUE, FALSE)</f>
        <v>0</v>
      </c>
      <c r="W177" s="268"/>
      <c r="X177" s="268"/>
      <c r="Y177" s="268"/>
      <c r="Z177" s="269"/>
    </row>
    <row r="178" spans="1:26" ht="53.25" customHeight="1" thickTop="1" thickBot="1" x14ac:dyDescent="0.3">
      <c r="A178" s="171" t="s">
        <v>111</v>
      </c>
      <c r="B178" s="306"/>
      <c r="C178" s="116"/>
      <c r="D178" s="101" t="s">
        <v>125</v>
      </c>
      <c r="E178" s="101" t="s">
        <v>126</v>
      </c>
      <c r="F178" s="101" t="s">
        <v>127</v>
      </c>
      <c r="G178" s="173"/>
      <c r="H178" s="311" t="s">
        <v>250</v>
      </c>
      <c r="I178" s="169" t="s">
        <v>322</v>
      </c>
      <c r="J178" s="781" t="s">
        <v>654</v>
      </c>
      <c r="K178" s="785"/>
      <c r="L178" s="785"/>
      <c r="M178" s="785"/>
      <c r="N178" s="785"/>
      <c r="O178" s="785"/>
      <c r="P178" s="785"/>
      <c r="Q178" s="785"/>
      <c r="R178" s="177"/>
      <c r="S178" s="312"/>
      <c r="T178" s="580">
        <f>1/3</f>
        <v>0.33333333333333331</v>
      </c>
      <c r="U178" s="575">
        <f>T178+T179+T180</f>
        <v>1</v>
      </c>
      <c r="V178" s="268" t="b">
        <v>0</v>
      </c>
      <c r="W178" s="292">
        <f>IF(V178=TRUE,$X$178,0)</f>
        <v>0</v>
      </c>
      <c r="X178" s="268">
        <v>0.33333333333333331</v>
      </c>
      <c r="Y178" s="308">
        <f>SUM(W178:W180)</f>
        <v>0</v>
      </c>
      <c r="Z178" s="269">
        <f>Y178/1</f>
        <v>0</v>
      </c>
    </row>
    <row r="179" spans="1:26" ht="56.25" customHeight="1" thickTop="1" thickBot="1" x14ac:dyDescent="0.3">
      <c r="A179" s="171" t="s">
        <v>425</v>
      </c>
      <c r="B179" s="306"/>
      <c r="C179" s="116"/>
      <c r="D179" s="116"/>
      <c r="E179" s="101" t="s">
        <v>126</v>
      </c>
      <c r="F179" s="101" t="s">
        <v>127</v>
      </c>
      <c r="G179" s="173"/>
      <c r="H179" s="311" t="s">
        <v>250</v>
      </c>
      <c r="I179" s="169" t="s">
        <v>429</v>
      </c>
      <c r="J179" s="783" t="s">
        <v>561</v>
      </c>
      <c r="K179" s="862"/>
      <c r="L179" s="862"/>
      <c r="M179" s="862"/>
      <c r="N179" s="862"/>
      <c r="O179" s="862"/>
      <c r="P179" s="862"/>
      <c r="Q179" s="862"/>
      <c r="R179" s="304"/>
      <c r="S179" s="312"/>
      <c r="T179" s="580">
        <f>1/3</f>
        <v>0.33333333333333331</v>
      </c>
      <c r="V179" s="268" t="b">
        <v>0</v>
      </c>
      <c r="W179" s="292">
        <f>IF(V179=TRUE,$X$178,0)</f>
        <v>0</v>
      </c>
      <c r="X179" s="268"/>
      <c r="Y179" s="268"/>
      <c r="Z179" s="269"/>
    </row>
    <row r="180" spans="1:26" ht="51.75" customHeight="1" thickTop="1" thickBot="1" x14ac:dyDescent="0.3">
      <c r="A180" s="171" t="s">
        <v>425</v>
      </c>
      <c r="B180" s="306"/>
      <c r="C180" s="116"/>
      <c r="D180" s="116"/>
      <c r="E180" s="101" t="s">
        <v>126</v>
      </c>
      <c r="F180" s="101" t="s">
        <v>127</v>
      </c>
      <c r="G180" s="173"/>
      <c r="H180" s="311" t="s">
        <v>250</v>
      </c>
      <c r="I180" s="168" t="s">
        <v>548</v>
      </c>
      <c r="J180" s="711" t="s">
        <v>562</v>
      </c>
      <c r="K180" s="711"/>
      <c r="L180" s="711"/>
      <c r="M180" s="711"/>
      <c r="N180" s="711"/>
      <c r="O180" s="711"/>
      <c r="P180" s="711"/>
      <c r="Q180" s="711"/>
      <c r="R180" s="176"/>
      <c r="S180" s="312"/>
      <c r="T180" s="580">
        <f>1/3</f>
        <v>0.33333333333333331</v>
      </c>
      <c r="V180" s="268" t="b">
        <v>0</v>
      </c>
      <c r="W180" s="292">
        <f>IF(V180=TRUE,$X$178,0)</f>
        <v>0</v>
      </c>
      <c r="X180" s="268"/>
      <c r="Y180" s="268"/>
      <c r="Z180" s="269"/>
    </row>
    <row r="181" spans="1:26" ht="21.75" customHeight="1" thickTop="1" x14ac:dyDescent="0.25">
      <c r="A181" s="254"/>
      <c r="B181" s="254"/>
      <c r="C181" s="263"/>
      <c r="D181" s="263"/>
      <c r="E181" s="263"/>
      <c r="F181" s="264"/>
      <c r="G181" s="173"/>
      <c r="H181" s="173"/>
      <c r="I181" s="393"/>
      <c r="J181" s="173"/>
      <c r="K181" s="173"/>
      <c r="L181" s="173"/>
      <c r="M181" s="173"/>
      <c r="N181" s="173"/>
      <c r="O181" s="173"/>
      <c r="P181" s="173"/>
      <c r="Q181" s="173"/>
      <c r="R181" s="173"/>
      <c r="S181" s="173"/>
      <c r="V181" s="268"/>
      <c r="W181" s="268"/>
      <c r="X181" s="268"/>
      <c r="Y181" s="268"/>
      <c r="Z181" s="269"/>
    </row>
    <row r="182" spans="1:26" ht="22.5" customHeight="1" thickBot="1" x14ac:dyDescent="0.3">
      <c r="A182" s="306"/>
      <c r="B182" s="306"/>
      <c r="C182" s="313"/>
      <c r="D182" s="313"/>
      <c r="E182" s="313"/>
      <c r="F182" s="313"/>
      <c r="G182" s="173"/>
      <c r="H182" s="821" t="s">
        <v>117</v>
      </c>
      <c r="I182" s="822"/>
      <c r="J182" s="685" t="s">
        <v>170</v>
      </c>
      <c r="K182" s="686"/>
      <c r="L182" s="686"/>
      <c r="M182" s="686"/>
      <c r="N182" s="686"/>
      <c r="O182" s="686"/>
      <c r="P182" s="686"/>
      <c r="Q182" s="686"/>
      <c r="R182" s="686"/>
      <c r="S182" s="687"/>
      <c r="V182" s="305" t="s">
        <v>945</v>
      </c>
      <c r="W182" s="267">
        <f>(U187+U189+U194+U199)/4</f>
        <v>1</v>
      </c>
      <c r="X182" s="268"/>
      <c r="Y182" s="268"/>
      <c r="Z182" s="269"/>
    </row>
    <row r="183" spans="1:26" ht="6.75" customHeight="1" thickTop="1" x14ac:dyDescent="0.25">
      <c r="A183" s="306"/>
      <c r="B183" s="306"/>
      <c r="C183" s="313"/>
      <c r="D183" s="313"/>
      <c r="E183" s="313"/>
      <c r="F183" s="313"/>
      <c r="G183" s="173"/>
      <c r="H183" s="314"/>
      <c r="I183" s="323"/>
      <c r="J183" s="314"/>
      <c r="K183" s="314"/>
      <c r="L183" s="314"/>
      <c r="M183" s="314"/>
      <c r="N183" s="314"/>
      <c r="O183" s="314"/>
      <c r="P183" s="314"/>
      <c r="Q183" s="314"/>
      <c r="R183" s="316"/>
      <c r="S183" s="314"/>
      <c r="V183" s="268"/>
      <c r="W183" s="268"/>
      <c r="X183" s="268"/>
      <c r="Y183" s="268"/>
      <c r="Z183" s="269"/>
    </row>
    <row r="184" spans="1:26" ht="102" customHeight="1" thickBot="1" x14ac:dyDescent="0.3">
      <c r="A184" s="306"/>
      <c r="B184" s="306"/>
      <c r="C184" s="313"/>
      <c r="D184" s="313"/>
      <c r="E184" s="313"/>
      <c r="F184" s="313"/>
      <c r="G184" s="173"/>
      <c r="H184" s="823" t="s">
        <v>171</v>
      </c>
      <c r="I184" s="823"/>
      <c r="J184" s="823"/>
      <c r="K184" s="823"/>
      <c r="L184" s="823"/>
      <c r="M184" s="823"/>
      <c r="N184" s="823"/>
      <c r="O184" s="823"/>
      <c r="P184" s="823"/>
      <c r="Q184" s="823"/>
      <c r="R184" s="823"/>
      <c r="S184" s="824"/>
      <c r="V184" s="268"/>
      <c r="W184" s="268"/>
      <c r="X184" s="268"/>
      <c r="Y184" s="268"/>
      <c r="Z184" s="269"/>
    </row>
    <row r="185" spans="1:26" ht="7.5" customHeight="1" thickTop="1" x14ac:dyDescent="0.25">
      <c r="A185" s="306"/>
      <c r="B185" s="306"/>
      <c r="C185" s="313"/>
      <c r="D185" s="313"/>
      <c r="E185" s="313"/>
      <c r="F185" s="313"/>
      <c r="G185" s="173"/>
      <c r="H185" s="173"/>
      <c r="I185" s="400"/>
      <c r="J185" s="173"/>
      <c r="K185" s="173"/>
      <c r="L185" s="173"/>
      <c r="M185" s="173"/>
      <c r="N185" s="173"/>
      <c r="O185" s="173"/>
      <c r="P185" s="173"/>
      <c r="Q185" s="173"/>
      <c r="R185" s="173"/>
      <c r="S185" s="173"/>
      <c r="V185" s="268"/>
      <c r="W185" s="268"/>
      <c r="X185" s="268"/>
      <c r="Y185" s="268"/>
      <c r="Z185" s="269"/>
    </row>
    <row r="186" spans="1:26" ht="41.25" customHeight="1" thickBot="1" x14ac:dyDescent="0.3">
      <c r="A186" s="306"/>
      <c r="B186" s="306"/>
      <c r="C186" s="313"/>
      <c r="D186" s="317"/>
      <c r="E186" s="317"/>
      <c r="F186" s="317"/>
      <c r="G186" s="173"/>
      <c r="H186" s="281" t="s">
        <v>120</v>
      </c>
      <c r="I186" s="297" t="s">
        <v>946</v>
      </c>
      <c r="J186" s="282" t="s">
        <v>121</v>
      </c>
      <c r="K186" s="283"/>
      <c r="L186" s="283"/>
      <c r="M186" s="283"/>
      <c r="N186" s="283"/>
      <c r="O186" s="283"/>
      <c r="P186" s="283"/>
      <c r="Q186" s="283"/>
      <c r="R186" s="177"/>
      <c r="S186" s="281" t="s">
        <v>122</v>
      </c>
      <c r="V186" s="284" t="s">
        <v>825</v>
      </c>
      <c r="W186" s="285" t="s">
        <v>826</v>
      </c>
      <c r="X186" s="285" t="s">
        <v>827</v>
      </c>
      <c r="Y186" s="309" t="s">
        <v>834</v>
      </c>
      <c r="Z186" s="310" t="s">
        <v>863</v>
      </c>
    </row>
    <row r="187" spans="1:26" ht="53.25" customHeight="1" thickTop="1" thickBot="1" x14ac:dyDescent="0.3">
      <c r="A187" s="171" t="s">
        <v>123</v>
      </c>
      <c r="B187" s="306"/>
      <c r="C187" s="101" t="s">
        <v>124</v>
      </c>
      <c r="D187" s="101" t="s">
        <v>125</v>
      </c>
      <c r="E187" s="101" t="s">
        <v>126</v>
      </c>
      <c r="F187" s="101" t="s">
        <v>127</v>
      </c>
      <c r="G187" s="173"/>
      <c r="H187" s="311" t="s">
        <v>128</v>
      </c>
      <c r="I187" s="168" t="s">
        <v>136</v>
      </c>
      <c r="J187" s="830" t="s">
        <v>949</v>
      </c>
      <c r="K187" s="831"/>
      <c r="L187" s="831"/>
      <c r="M187" s="831"/>
      <c r="N187" s="831"/>
      <c r="O187" s="831"/>
      <c r="P187" s="831"/>
      <c r="Q187" s="831"/>
      <c r="R187" s="290"/>
      <c r="S187" s="312"/>
      <c r="T187" s="580">
        <v>1</v>
      </c>
      <c r="U187" s="575">
        <f>T187</f>
        <v>1</v>
      </c>
      <c r="V187" s="268" t="b">
        <v>0</v>
      </c>
      <c r="W187" s="292">
        <f>IF(V187=TRUE,$X$187,0)</f>
        <v>0</v>
      </c>
      <c r="X187" s="268">
        <v>1</v>
      </c>
      <c r="Y187" s="308">
        <f>SUM(W187)</f>
        <v>0</v>
      </c>
      <c r="Z187" s="269">
        <f>Y187/1</f>
        <v>0</v>
      </c>
    </row>
    <row r="188" spans="1:26" ht="41.25" customHeight="1" thickTop="1" thickBot="1" x14ac:dyDescent="0.3">
      <c r="A188" s="171" t="s">
        <v>123</v>
      </c>
      <c r="B188" s="306"/>
      <c r="C188" s="317"/>
      <c r="D188" s="313"/>
      <c r="E188" s="313"/>
      <c r="F188" s="313"/>
      <c r="G188" s="173"/>
      <c r="H188" s="311" t="s">
        <v>131</v>
      </c>
      <c r="I188" s="168" t="s">
        <v>138</v>
      </c>
      <c r="J188" s="806" t="s">
        <v>172</v>
      </c>
      <c r="K188" s="807"/>
      <c r="L188" s="807"/>
      <c r="M188" s="807"/>
      <c r="N188" s="807"/>
      <c r="O188" s="807"/>
      <c r="P188" s="807"/>
      <c r="Q188" s="807"/>
      <c r="R188" s="175"/>
      <c r="S188" s="258"/>
      <c r="V188" s="472" t="b">
        <f>IF(AND(V189=TRUE,V190=TRUE),TRUE,FALSE)</f>
        <v>0</v>
      </c>
      <c r="W188" s="268"/>
      <c r="X188" s="268"/>
      <c r="Y188" s="268"/>
      <c r="Z188" s="269"/>
    </row>
    <row r="189" spans="1:26" ht="41.25" customHeight="1" thickTop="1" thickBot="1" x14ac:dyDescent="0.3">
      <c r="A189" s="171" t="s">
        <v>123</v>
      </c>
      <c r="B189" s="306"/>
      <c r="C189" s="101" t="s">
        <v>124</v>
      </c>
      <c r="D189" s="101" t="s">
        <v>125</v>
      </c>
      <c r="E189" s="101" t="s">
        <v>126</v>
      </c>
      <c r="F189" s="101" t="s">
        <v>127</v>
      </c>
      <c r="G189" s="173"/>
      <c r="H189" s="311" t="s">
        <v>131</v>
      </c>
      <c r="I189" s="169" t="s">
        <v>173</v>
      </c>
      <c r="J189" s="781" t="s">
        <v>174</v>
      </c>
      <c r="K189" s="785"/>
      <c r="L189" s="785"/>
      <c r="M189" s="785"/>
      <c r="N189" s="785"/>
      <c r="O189" s="785"/>
      <c r="P189" s="785"/>
      <c r="Q189" s="785"/>
      <c r="R189" s="177"/>
      <c r="S189" s="312"/>
      <c r="T189" s="580">
        <f>1/3</f>
        <v>0.33333333333333331</v>
      </c>
      <c r="U189" s="575">
        <f>T189+T190+T192</f>
        <v>1</v>
      </c>
      <c r="V189" s="268" t="b">
        <v>0</v>
      </c>
      <c r="W189" s="292">
        <f>IF(V189=TRUE,$X$189,0)</f>
        <v>0</v>
      </c>
      <c r="X189" s="268">
        <v>0.33333333333333331</v>
      </c>
      <c r="Y189" s="308">
        <f>SUM(W189:W192)</f>
        <v>0</v>
      </c>
      <c r="Z189" s="269">
        <f>Y189/1</f>
        <v>0</v>
      </c>
    </row>
    <row r="190" spans="1:26" ht="71.25" customHeight="1" thickTop="1" thickBot="1" x14ac:dyDescent="0.3">
      <c r="A190" s="171" t="s">
        <v>123</v>
      </c>
      <c r="B190" s="306"/>
      <c r="C190" s="101" t="s">
        <v>124</v>
      </c>
      <c r="D190" s="101" t="s">
        <v>125</v>
      </c>
      <c r="E190" s="101" t="s">
        <v>126</v>
      </c>
      <c r="F190" s="101" t="s">
        <v>127</v>
      </c>
      <c r="G190" s="173"/>
      <c r="H190" s="311" t="s">
        <v>131</v>
      </c>
      <c r="I190" s="169" t="s">
        <v>140</v>
      </c>
      <c r="J190" s="783" t="s">
        <v>175</v>
      </c>
      <c r="K190" s="854"/>
      <c r="L190" s="854"/>
      <c r="M190" s="854"/>
      <c r="N190" s="854"/>
      <c r="O190" s="854"/>
      <c r="P190" s="854"/>
      <c r="Q190" s="854"/>
      <c r="R190" s="304"/>
      <c r="S190" s="312"/>
      <c r="T190" s="580">
        <f>1/3</f>
        <v>0.33333333333333331</v>
      </c>
      <c r="V190" s="268" t="b">
        <v>0</v>
      </c>
      <c r="W190" s="292">
        <f>IF(V190=TRUE,$X$189,0)</f>
        <v>0</v>
      </c>
      <c r="X190" s="268"/>
      <c r="Y190" s="268"/>
      <c r="Z190" s="269"/>
    </row>
    <row r="191" spans="1:26" ht="51.75" customHeight="1" thickTop="1" thickBot="1" x14ac:dyDescent="0.3">
      <c r="A191" s="171" t="s">
        <v>347</v>
      </c>
      <c r="B191" s="306"/>
      <c r="C191" s="116"/>
      <c r="D191" s="317"/>
      <c r="E191" s="116"/>
      <c r="F191" s="116"/>
      <c r="G191" s="173"/>
      <c r="H191" s="311" t="s">
        <v>131</v>
      </c>
      <c r="I191" s="294" t="s">
        <v>275</v>
      </c>
      <c r="J191" s="987" t="s">
        <v>273</v>
      </c>
      <c r="K191" s="1021"/>
      <c r="L191" s="1021"/>
      <c r="M191" s="1021"/>
      <c r="N191" s="1021"/>
      <c r="O191" s="1021"/>
      <c r="P191" s="1021"/>
      <c r="Q191" s="1021"/>
      <c r="R191" s="175"/>
      <c r="S191" s="407"/>
      <c r="V191" s="472" t="b">
        <f>V192</f>
        <v>0</v>
      </c>
      <c r="W191" s="268"/>
      <c r="X191" s="268"/>
      <c r="Y191" s="268"/>
      <c r="Z191" s="269"/>
    </row>
    <row r="192" spans="1:26" ht="51.75" customHeight="1" thickTop="1" thickBot="1" x14ac:dyDescent="0.3">
      <c r="A192" s="171" t="s">
        <v>347</v>
      </c>
      <c r="B192" s="306"/>
      <c r="C192" s="116"/>
      <c r="D192" s="116"/>
      <c r="E192" s="101" t="s">
        <v>126</v>
      </c>
      <c r="F192" s="101" t="s">
        <v>127</v>
      </c>
      <c r="G192" s="173"/>
      <c r="H192" s="311" t="s">
        <v>131</v>
      </c>
      <c r="I192" s="169" t="s">
        <v>405</v>
      </c>
      <c r="J192" s="857" t="s">
        <v>406</v>
      </c>
      <c r="K192" s="975"/>
      <c r="L192" s="975"/>
      <c r="M192" s="975"/>
      <c r="N192" s="975"/>
      <c r="O192" s="975"/>
      <c r="P192" s="975"/>
      <c r="Q192" s="975"/>
      <c r="R192" s="304"/>
      <c r="S192" s="312"/>
      <c r="T192" s="580">
        <f>1/3</f>
        <v>0.33333333333333331</v>
      </c>
      <c r="V192" s="268" t="b">
        <v>0</v>
      </c>
      <c r="W192" s="292">
        <f>IF(V192=TRUE,$X$189,0)</f>
        <v>0</v>
      </c>
      <c r="X192" s="268"/>
      <c r="Y192" s="268"/>
      <c r="Z192" s="269"/>
    </row>
    <row r="193" spans="1:26" ht="55.5" customHeight="1" thickTop="1" thickBot="1" x14ac:dyDescent="0.3">
      <c r="A193" s="171" t="s">
        <v>123</v>
      </c>
      <c r="B193" s="306"/>
      <c r="C193" s="313"/>
      <c r="D193" s="313"/>
      <c r="E193" s="313"/>
      <c r="F193" s="313"/>
      <c r="G193" s="173"/>
      <c r="H193" s="311" t="s">
        <v>250</v>
      </c>
      <c r="I193" s="168" t="s">
        <v>251</v>
      </c>
      <c r="J193" s="859" t="s">
        <v>252</v>
      </c>
      <c r="K193" s="802"/>
      <c r="L193" s="802"/>
      <c r="M193" s="802"/>
      <c r="N193" s="802"/>
      <c r="O193" s="802"/>
      <c r="P193" s="802"/>
      <c r="Q193" s="802"/>
      <c r="R193" s="175"/>
      <c r="S193" s="295"/>
      <c r="V193" s="472" t="b">
        <f>IF(AND(V194=TRUE, V195=TRUE,V196=TRUE),TRUE, FALSE)</f>
        <v>0</v>
      </c>
      <c r="W193" s="268"/>
      <c r="X193" s="268"/>
      <c r="Y193" s="268"/>
      <c r="Z193" s="269"/>
    </row>
    <row r="194" spans="1:26" ht="52.5" customHeight="1" thickTop="1" thickBot="1" x14ac:dyDescent="0.3">
      <c r="A194" s="171" t="s">
        <v>123</v>
      </c>
      <c r="B194" s="306"/>
      <c r="C194" s="116"/>
      <c r="D194" s="101" t="s">
        <v>125</v>
      </c>
      <c r="E194" s="101" t="s">
        <v>126</v>
      </c>
      <c r="F194" s="101" t="s">
        <v>127</v>
      </c>
      <c r="G194" s="173"/>
      <c r="H194" s="311" t="s">
        <v>250</v>
      </c>
      <c r="I194" s="169" t="s">
        <v>253</v>
      </c>
      <c r="J194" s="781" t="s">
        <v>254</v>
      </c>
      <c r="K194" s="860"/>
      <c r="L194" s="860"/>
      <c r="M194" s="860"/>
      <c r="N194" s="860"/>
      <c r="O194" s="860"/>
      <c r="P194" s="860"/>
      <c r="Q194" s="860"/>
      <c r="R194" s="303"/>
      <c r="S194" s="312"/>
      <c r="T194" s="580">
        <f>1/4</f>
        <v>0.25</v>
      </c>
      <c r="U194" s="575">
        <f>T194+T195+T196+T197</f>
        <v>1</v>
      </c>
      <c r="V194" s="268" t="b">
        <v>0</v>
      </c>
      <c r="W194" s="292">
        <f>IF(V194=TRUE,$X$194,0)</f>
        <v>0</v>
      </c>
      <c r="X194" s="268">
        <v>0.25</v>
      </c>
      <c r="Y194" s="308">
        <f>SUM(W194:W197)</f>
        <v>0</v>
      </c>
      <c r="Z194" s="269">
        <f>Y194/1</f>
        <v>0</v>
      </c>
    </row>
    <row r="195" spans="1:26" ht="41.25" customHeight="1" thickTop="1" thickBot="1" x14ac:dyDescent="0.3">
      <c r="A195" s="171" t="s">
        <v>123</v>
      </c>
      <c r="B195" s="306"/>
      <c r="C195" s="116"/>
      <c r="D195" s="116"/>
      <c r="E195" s="101" t="s">
        <v>126</v>
      </c>
      <c r="F195" s="101" t="s">
        <v>127</v>
      </c>
      <c r="G195" s="173"/>
      <c r="H195" s="311" t="s">
        <v>250</v>
      </c>
      <c r="I195" s="169" t="s">
        <v>303</v>
      </c>
      <c r="J195" s="781" t="s">
        <v>304</v>
      </c>
      <c r="K195" s="785"/>
      <c r="L195" s="785"/>
      <c r="M195" s="785"/>
      <c r="N195" s="785"/>
      <c r="O195" s="785"/>
      <c r="P195" s="785"/>
      <c r="Q195" s="785"/>
      <c r="R195" s="303"/>
      <c r="S195" s="312"/>
      <c r="T195" s="580">
        <f t="shared" ref="T195:T197" si="15">1/4</f>
        <v>0.25</v>
      </c>
      <c r="V195" s="268" t="b">
        <v>0</v>
      </c>
      <c r="W195" s="292">
        <f>IF(V195=TRUE,$X$194,0)</f>
        <v>0</v>
      </c>
      <c r="X195" s="268"/>
      <c r="Y195" s="268"/>
      <c r="Z195" s="269"/>
    </row>
    <row r="196" spans="1:26" ht="55.5" customHeight="1" thickTop="1" thickBot="1" x14ac:dyDescent="0.3">
      <c r="A196" s="171" t="s">
        <v>123</v>
      </c>
      <c r="B196" s="306"/>
      <c r="C196" s="116"/>
      <c r="D196" s="101" t="s">
        <v>125</v>
      </c>
      <c r="E196" s="101" t="s">
        <v>126</v>
      </c>
      <c r="F196" s="101" t="s">
        <v>127</v>
      </c>
      <c r="G196" s="173"/>
      <c r="H196" s="311" t="s">
        <v>250</v>
      </c>
      <c r="I196" s="169" t="s">
        <v>255</v>
      </c>
      <c r="J196" s="783" t="s">
        <v>256</v>
      </c>
      <c r="K196" s="862"/>
      <c r="L196" s="862"/>
      <c r="M196" s="862"/>
      <c r="N196" s="862"/>
      <c r="O196" s="862"/>
      <c r="P196" s="862"/>
      <c r="Q196" s="862"/>
      <c r="R196" s="304"/>
      <c r="S196" s="312"/>
      <c r="T196" s="580">
        <f t="shared" si="15"/>
        <v>0.25</v>
      </c>
      <c r="V196" s="268" t="b">
        <v>0</v>
      </c>
      <c r="W196" s="292">
        <f>IF(V196=TRUE,$X$194,0)</f>
        <v>0</v>
      </c>
      <c r="X196" s="268"/>
      <c r="Y196" s="268"/>
      <c r="Z196" s="269"/>
    </row>
    <row r="197" spans="1:26" ht="55.5" customHeight="1" thickTop="1" thickBot="1" x14ac:dyDescent="0.3">
      <c r="A197" s="171" t="s">
        <v>425</v>
      </c>
      <c r="B197" s="306"/>
      <c r="C197" s="116"/>
      <c r="D197" s="116"/>
      <c r="E197" s="101" t="s">
        <v>126</v>
      </c>
      <c r="F197" s="101" t="s">
        <v>127</v>
      </c>
      <c r="G197" s="173"/>
      <c r="H197" s="311" t="s">
        <v>250</v>
      </c>
      <c r="I197" s="168" t="s">
        <v>550</v>
      </c>
      <c r="J197" s="711" t="s">
        <v>563</v>
      </c>
      <c r="K197" s="711"/>
      <c r="L197" s="711"/>
      <c r="M197" s="711"/>
      <c r="N197" s="711"/>
      <c r="O197" s="711"/>
      <c r="P197" s="711"/>
      <c r="Q197" s="711"/>
      <c r="R197" s="176"/>
      <c r="S197" s="312"/>
      <c r="T197" s="580">
        <f t="shared" si="15"/>
        <v>0.25</v>
      </c>
      <c r="V197" s="268" t="b">
        <v>0</v>
      </c>
      <c r="W197" s="292">
        <f>IF(V197=TRUE,$X$194,0)</f>
        <v>0</v>
      </c>
      <c r="X197" s="268"/>
      <c r="Y197" s="268"/>
      <c r="Z197" s="269"/>
    </row>
    <row r="198" spans="1:26" ht="41.25" customHeight="1" thickTop="1" thickBot="1" x14ac:dyDescent="0.3">
      <c r="A198" s="171" t="s">
        <v>123</v>
      </c>
      <c r="B198" s="306"/>
      <c r="C198" s="313"/>
      <c r="D198" s="313"/>
      <c r="E198" s="313"/>
      <c r="F198" s="313"/>
      <c r="G198" s="173"/>
      <c r="H198" s="311" t="s">
        <v>160</v>
      </c>
      <c r="I198" s="294" t="s">
        <v>278</v>
      </c>
      <c r="J198" s="706" t="s">
        <v>340</v>
      </c>
      <c r="K198" s="807"/>
      <c r="L198" s="807"/>
      <c r="M198" s="807"/>
      <c r="N198" s="807"/>
      <c r="O198" s="807"/>
      <c r="P198" s="807"/>
      <c r="Q198" s="807"/>
      <c r="R198" s="175"/>
      <c r="S198" s="258"/>
      <c r="V198" s="472" t="b">
        <f>IF(AND(V199=TRUE,V200=TRUE,V201=TRUE),TRUE, FALSE)</f>
        <v>0</v>
      </c>
      <c r="W198" s="268"/>
      <c r="X198" s="268"/>
      <c r="Y198" s="268"/>
      <c r="Z198" s="269"/>
    </row>
    <row r="199" spans="1:26" ht="41.25" customHeight="1" thickTop="1" thickBot="1" x14ac:dyDescent="0.3">
      <c r="A199" s="171" t="s">
        <v>425</v>
      </c>
      <c r="B199" s="306"/>
      <c r="C199" s="116"/>
      <c r="D199" s="101" t="s">
        <v>125</v>
      </c>
      <c r="E199" s="101" t="s">
        <v>126</v>
      </c>
      <c r="F199" s="101" t="s">
        <v>127</v>
      </c>
      <c r="G199" s="173"/>
      <c r="H199" s="311" t="s">
        <v>160</v>
      </c>
      <c r="I199" s="398" t="s">
        <v>502</v>
      </c>
      <c r="J199" s="781" t="s">
        <v>503</v>
      </c>
      <c r="K199" s="860"/>
      <c r="L199" s="860"/>
      <c r="M199" s="860"/>
      <c r="N199" s="860"/>
      <c r="O199" s="860"/>
      <c r="P199" s="860"/>
      <c r="Q199" s="860"/>
      <c r="R199" s="177"/>
      <c r="S199" s="312"/>
      <c r="T199" s="580">
        <f>1/3</f>
        <v>0.33333333333333331</v>
      </c>
      <c r="U199" s="575">
        <f>T199+T200+T201</f>
        <v>1</v>
      </c>
      <c r="V199" s="268" t="b">
        <v>0</v>
      </c>
      <c r="W199" s="292">
        <f>IF(V199=TRUE,$X$199,0)</f>
        <v>0</v>
      </c>
      <c r="X199" s="268">
        <v>0.33333333333333331</v>
      </c>
      <c r="Y199" s="308">
        <f>SUM(W199:W202)</f>
        <v>0</v>
      </c>
      <c r="Z199" s="269">
        <f>Y199/1</f>
        <v>0</v>
      </c>
    </row>
    <row r="200" spans="1:26" ht="51.75" customHeight="1" thickTop="1" thickBot="1" x14ac:dyDescent="0.3">
      <c r="A200" s="171" t="s">
        <v>111</v>
      </c>
      <c r="B200" s="306"/>
      <c r="C200" s="116"/>
      <c r="D200" s="101" t="s">
        <v>125</v>
      </c>
      <c r="E200" s="101" t="s">
        <v>126</v>
      </c>
      <c r="F200" s="101" t="s">
        <v>127</v>
      </c>
      <c r="G200" s="173"/>
      <c r="H200" s="311" t="s">
        <v>160</v>
      </c>
      <c r="I200" s="398" t="s">
        <v>627</v>
      </c>
      <c r="J200" s="977" t="s">
        <v>655</v>
      </c>
      <c r="K200" s="1015"/>
      <c r="L200" s="1015"/>
      <c r="M200" s="1015"/>
      <c r="N200" s="1015"/>
      <c r="O200" s="1015"/>
      <c r="P200" s="1015"/>
      <c r="Q200" s="1015"/>
      <c r="R200" s="303"/>
      <c r="S200" s="312"/>
      <c r="T200" s="580">
        <f t="shared" ref="T200:T201" si="16">1/3</f>
        <v>0.33333333333333331</v>
      </c>
      <c r="V200" s="268" t="b">
        <v>0</v>
      </c>
      <c r="W200" s="292">
        <f>IF(V200=TRUE,$X$199,0)</f>
        <v>0</v>
      </c>
      <c r="X200" s="268"/>
      <c r="Y200" s="268"/>
      <c r="Z200" s="269"/>
    </row>
    <row r="201" spans="1:26" ht="51.75" customHeight="1" thickTop="1" thickBot="1" x14ac:dyDescent="0.3">
      <c r="A201" s="171" t="s">
        <v>425</v>
      </c>
      <c r="B201" s="306"/>
      <c r="C201" s="116"/>
      <c r="D201" s="101" t="s">
        <v>125</v>
      </c>
      <c r="E201" s="101" t="s">
        <v>126</v>
      </c>
      <c r="F201" s="101" t="s">
        <v>127</v>
      </c>
      <c r="G201" s="173"/>
      <c r="H201" s="311" t="s">
        <v>160</v>
      </c>
      <c r="I201" s="398" t="s">
        <v>504</v>
      </c>
      <c r="J201" s="783" t="s">
        <v>505</v>
      </c>
      <c r="K201" s="854"/>
      <c r="L201" s="854"/>
      <c r="M201" s="854"/>
      <c r="N201" s="854"/>
      <c r="O201" s="854"/>
      <c r="P201" s="854"/>
      <c r="Q201" s="854"/>
      <c r="R201" s="304"/>
      <c r="S201" s="312"/>
      <c r="T201" s="580">
        <f t="shared" si="16"/>
        <v>0.33333333333333331</v>
      </c>
      <c r="V201" s="268" t="b">
        <v>0</v>
      </c>
      <c r="W201" s="292">
        <f>IF(V201=TRUE,$X$199,0)</f>
        <v>0</v>
      </c>
      <c r="X201" s="268"/>
      <c r="Y201" s="268"/>
      <c r="Z201" s="269"/>
    </row>
    <row r="202" spans="1:26" ht="22.5" customHeight="1" thickTop="1" x14ac:dyDescent="0.25">
      <c r="V202" s="268"/>
      <c r="W202" s="268"/>
      <c r="X202" s="268"/>
      <c r="Y202" s="268"/>
      <c r="Z202" s="269"/>
    </row>
    <row r="203" spans="1:26" ht="22.5" customHeight="1" x14ac:dyDescent="0.25">
      <c r="A203" s="254"/>
      <c r="B203" s="254"/>
      <c r="C203" s="263"/>
      <c r="D203" s="263"/>
      <c r="E203" s="263"/>
      <c r="F203" s="264"/>
      <c r="G203" s="173"/>
      <c r="H203" s="173"/>
      <c r="I203" s="393"/>
      <c r="J203" s="173"/>
      <c r="K203" s="173"/>
      <c r="L203" s="173"/>
      <c r="M203" s="173"/>
      <c r="N203" s="173"/>
      <c r="O203" s="173"/>
      <c r="P203" s="173"/>
      <c r="Q203" s="173"/>
      <c r="R203" s="173"/>
      <c r="S203" s="173"/>
      <c r="V203" s="268"/>
      <c r="W203" s="268"/>
      <c r="X203" s="268"/>
      <c r="Y203" s="268"/>
      <c r="Z203" s="269"/>
    </row>
    <row r="204" spans="1:26" ht="22.5" customHeight="1" thickBot="1" x14ac:dyDescent="0.3">
      <c r="A204" s="306"/>
      <c r="B204" s="306"/>
      <c r="C204" s="313"/>
      <c r="D204" s="313"/>
      <c r="E204" s="313"/>
      <c r="F204" s="313"/>
      <c r="G204" s="173"/>
      <c r="H204" s="863" t="s">
        <v>176</v>
      </c>
      <c r="I204" s="863"/>
      <c r="J204" s="863"/>
      <c r="K204" s="863"/>
      <c r="L204" s="863"/>
      <c r="M204" s="863"/>
      <c r="N204" s="863"/>
      <c r="O204" s="863"/>
      <c r="P204" s="863"/>
      <c r="Q204" s="863"/>
      <c r="R204" s="863"/>
      <c r="S204" s="864"/>
      <c r="V204" s="268"/>
      <c r="W204" s="268"/>
      <c r="X204" s="268"/>
      <c r="Y204" s="268"/>
      <c r="Z204" s="269"/>
    </row>
    <row r="205" spans="1:26" ht="7.5" customHeight="1" thickTop="1" x14ac:dyDescent="0.25">
      <c r="A205" s="306"/>
      <c r="B205" s="306"/>
      <c r="C205" s="313"/>
      <c r="D205" s="313"/>
      <c r="E205" s="313"/>
      <c r="F205" s="313"/>
      <c r="G205" s="173"/>
      <c r="H205" s="314"/>
      <c r="I205" s="306"/>
      <c r="J205" s="314"/>
      <c r="K205" s="314"/>
      <c r="L205" s="314"/>
      <c r="M205" s="314"/>
      <c r="N205" s="314"/>
      <c r="O205" s="314"/>
      <c r="P205" s="314"/>
      <c r="Q205" s="314"/>
      <c r="R205" s="316"/>
      <c r="S205" s="314"/>
      <c r="V205" s="268"/>
      <c r="W205" s="268"/>
      <c r="X205" s="268"/>
      <c r="Y205" s="268"/>
      <c r="Z205" s="269"/>
    </row>
    <row r="206" spans="1:26" ht="108" customHeight="1" thickBot="1" x14ac:dyDescent="0.3">
      <c r="A206" s="306"/>
      <c r="B206" s="306"/>
      <c r="C206" s="313"/>
      <c r="D206" s="313"/>
      <c r="E206" s="313"/>
      <c r="F206" s="313"/>
      <c r="G206" s="173"/>
      <c r="H206" s="819" t="s">
        <v>177</v>
      </c>
      <c r="I206" s="819"/>
      <c r="J206" s="819"/>
      <c r="K206" s="819"/>
      <c r="L206" s="819"/>
      <c r="M206" s="819"/>
      <c r="N206" s="819"/>
      <c r="O206" s="819"/>
      <c r="P206" s="819"/>
      <c r="Q206" s="819"/>
      <c r="R206" s="819"/>
      <c r="S206" s="820"/>
      <c r="V206" s="268"/>
      <c r="W206" s="268"/>
      <c r="X206" s="268"/>
      <c r="Y206" s="268"/>
      <c r="Z206" s="269"/>
    </row>
    <row r="207" spans="1:26" ht="7.5" customHeight="1" thickTop="1" x14ac:dyDescent="0.25">
      <c r="A207" s="306"/>
      <c r="B207" s="306"/>
      <c r="C207" s="313"/>
      <c r="D207" s="313"/>
      <c r="E207" s="313"/>
      <c r="F207" s="313"/>
      <c r="G207" s="173"/>
      <c r="H207" s="320"/>
      <c r="I207" s="408"/>
      <c r="J207" s="320"/>
      <c r="K207" s="320"/>
      <c r="L207" s="320"/>
      <c r="M207" s="320"/>
      <c r="N207" s="320"/>
      <c r="O207" s="320"/>
      <c r="P207" s="320"/>
      <c r="Q207" s="320"/>
      <c r="R207" s="320"/>
      <c r="S207" s="320"/>
      <c r="V207" s="268"/>
      <c r="W207" s="268"/>
      <c r="X207" s="268"/>
      <c r="Y207" s="268"/>
      <c r="Z207" s="269"/>
    </row>
    <row r="208" spans="1:26" ht="22.5" customHeight="1" thickBot="1" x14ac:dyDescent="0.3">
      <c r="A208" s="306"/>
      <c r="B208" s="306"/>
      <c r="C208" s="313"/>
      <c r="D208" s="313"/>
      <c r="E208" s="313"/>
      <c r="F208" s="313"/>
      <c r="G208" s="173"/>
      <c r="H208" s="821" t="s">
        <v>117</v>
      </c>
      <c r="I208" s="822"/>
      <c r="J208" s="685" t="s">
        <v>178</v>
      </c>
      <c r="K208" s="686"/>
      <c r="L208" s="686"/>
      <c r="M208" s="686"/>
      <c r="N208" s="686"/>
      <c r="O208" s="686"/>
      <c r="P208" s="686"/>
      <c r="Q208" s="686"/>
      <c r="R208" s="686"/>
      <c r="S208" s="687"/>
      <c r="V208" s="305" t="s">
        <v>945</v>
      </c>
      <c r="W208" s="267">
        <f>(U213+U215+U218+U225)/4</f>
        <v>1</v>
      </c>
      <c r="X208" s="268"/>
      <c r="Y208" s="268"/>
      <c r="Z208" s="269"/>
    </row>
    <row r="209" spans="1:26" ht="7.5" customHeight="1" thickTop="1" x14ac:dyDescent="0.25">
      <c r="A209" s="306"/>
      <c r="B209" s="306"/>
      <c r="C209" s="313"/>
      <c r="D209" s="313"/>
      <c r="E209" s="313"/>
      <c r="F209" s="313"/>
      <c r="G209" s="173"/>
      <c r="H209" s="314"/>
      <c r="I209" s="306"/>
      <c r="J209" s="314"/>
      <c r="K209" s="314"/>
      <c r="L209" s="314"/>
      <c r="M209" s="314"/>
      <c r="N209" s="314"/>
      <c r="O209" s="314"/>
      <c r="P209" s="314"/>
      <c r="Q209" s="314"/>
      <c r="R209" s="316"/>
      <c r="S209" s="314"/>
      <c r="V209" s="268"/>
      <c r="W209" s="268"/>
      <c r="X209" s="268"/>
      <c r="Y209" s="268"/>
      <c r="Z209" s="269"/>
    </row>
    <row r="210" spans="1:26" ht="123.75" customHeight="1" thickBot="1" x14ac:dyDescent="0.3">
      <c r="A210" s="306"/>
      <c r="B210" s="306"/>
      <c r="C210" s="313"/>
      <c r="D210" s="313"/>
      <c r="E210" s="313"/>
      <c r="F210" s="313"/>
      <c r="G210" s="173"/>
      <c r="H210" s="823" t="s">
        <v>179</v>
      </c>
      <c r="I210" s="823"/>
      <c r="J210" s="823"/>
      <c r="K210" s="823"/>
      <c r="L210" s="823"/>
      <c r="M210" s="823"/>
      <c r="N210" s="823"/>
      <c r="O210" s="823"/>
      <c r="P210" s="823"/>
      <c r="Q210" s="823"/>
      <c r="R210" s="823"/>
      <c r="S210" s="824"/>
      <c r="V210" s="268"/>
      <c r="W210" s="268"/>
      <c r="X210" s="268"/>
      <c r="Y210" s="268"/>
      <c r="Z210" s="269"/>
    </row>
    <row r="211" spans="1:26" ht="7.5" customHeight="1" thickTop="1" x14ac:dyDescent="0.25">
      <c r="A211" s="306"/>
      <c r="B211" s="306"/>
      <c r="C211" s="313"/>
      <c r="D211" s="313"/>
      <c r="E211" s="313"/>
      <c r="F211" s="313"/>
      <c r="G211" s="173"/>
      <c r="H211" s="173"/>
      <c r="I211" s="400"/>
      <c r="J211" s="173"/>
      <c r="K211" s="173"/>
      <c r="L211" s="173"/>
      <c r="M211" s="173"/>
      <c r="N211" s="173"/>
      <c r="O211" s="173"/>
      <c r="P211" s="173"/>
      <c r="Q211" s="173"/>
      <c r="R211" s="173"/>
      <c r="S211" s="173"/>
      <c r="V211" s="268"/>
      <c r="W211" s="268"/>
      <c r="X211" s="268"/>
      <c r="Y211" s="268"/>
      <c r="Z211" s="269"/>
    </row>
    <row r="212" spans="1:26" ht="41.25" customHeight="1" thickBot="1" x14ac:dyDescent="0.3">
      <c r="A212" s="306"/>
      <c r="B212" s="306"/>
      <c r="C212" s="313"/>
      <c r="D212" s="313"/>
      <c r="E212" s="313"/>
      <c r="F212" s="313"/>
      <c r="G212" s="173"/>
      <c r="H212" s="281" t="s">
        <v>120</v>
      </c>
      <c r="I212" s="297" t="s">
        <v>946</v>
      </c>
      <c r="J212" s="282" t="s">
        <v>121</v>
      </c>
      <c r="K212" s="283"/>
      <c r="L212" s="283"/>
      <c r="M212" s="283"/>
      <c r="N212" s="283"/>
      <c r="O212" s="283"/>
      <c r="P212" s="283"/>
      <c r="Q212" s="283"/>
      <c r="R212" s="177"/>
      <c r="S212" s="281" t="s">
        <v>122</v>
      </c>
      <c r="V212" s="284" t="s">
        <v>825</v>
      </c>
      <c r="W212" s="285" t="s">
        <v>826</v>
      </c>
      <c r="X212" s="285" t="s">
        <v>827</v>
      </c>
      <c r="Y212" s="309" t="s">
        <v>835</v>
      </c>
      <c r="Z212" s="310" t="s">
        <v>863</v>
      </c>
    </row>
    <row r="213" spans="1:26" ht="54.75" customHeight="1" thickTop="1" thickBot="1" x14ac:dyDescent="0.3">
      <c r="A213" s="171" t="s">
        <v>123</v>
      </c>
      <c r="B213" s="306"/>
      <c r="C213" s="101" t="s">
        <v>124</v>
      </c>
      <c r="D213" s="101" t="s">
        <v>125</v>
      </c>
      <c r="E213" s="101" t="s">
        <v>126</v>
      </c>
      <c r="F213" s="101" t="s">
        <v>127</v>
      </c>
      <c r="G213" s="173"/>
      <c r="H213" s="311" t="s">
        <v>128</v>
      </c>
      <c r="I213" s="168" t="s">
        <v>158</v>
      </c>
      <c r="J213" s="830" t="s">
        <v>180</v>
      </c>
      <c r="K213" s="831"/>
      <c r="L213" s="831"/>
      <c r="M213" s="831"/>
      <c r="N213" s="831"/>
      <c r="O213" s="831"/>
      <c r="P213" s="831"/>
      <c r="Q213" s="831"/>
      <c r="R213" s="290"/>
      <c r="S213" s="312"/>
      <c r="T213" s="580">
        <v>1</v>
      </c>
      <c r="U213" s="575">
        <f>T213</f>
        <v>1</v>
      </c>
      <c r="V213" s="268" t="b">
        <v>0</v>
      </c>
      <c r="W213" s="292">
        <f>IF(V213=TRUE,$X$213,0)</f>
        <v>0</v>
      </c>
      <c r="X213" s="268">
        <v>1</v>
      </c>
      <c r="Y213" s="308">
        <f>SUM(W213)</f>
        <v>0</v>
      </c>
      <c r="Z213" s="269">
        <f>Y213/1</f>
        <v>0</v>
      </c>
    </row>
    <row r="214" spans="1:26" ht="41.25" customHeight="1" thickTop="1" thickBot="1" x14ac:dyDescent="0.3">
      <c r="A214" s="171" t="s">
        <v>123</v>
      </c>
      <c r="B214" s="306"/>
      <c r="C214" s="313"/>
      <c r="D214" s="313"/>
      <c r="E214" s="313"/>
      <c r="F214" s="313"/>
      <c r="G214" s="173"/>
      <c r="H214" s="311" t="s">
        <v>131</v>
      </c>
      <c r="I214" s="168" t="s">
        <v>257</v>
      </c>
      <c r="J214" s="706" t="s">
        <v>258</v>
      </c>
      <c r="K214" s="807"/>
      <c r="L214" s="807"/>
      <c r="M214" s="807"/>
      <c r="N214" s="807"/>
      <c r="O214" s="807"/>
      <c r="P214" s="807"/>
      <c r="Q214" s="807"/>
      <c r="R214" s="175"/>
      <c r="S214" s="295"/>
      <c r="V214" s="472" t="b">
        <f>IF(AND(V215=TRUE),TRUE, FALSE)</f>
        <v>0</v>
      </c>
      <c r="W214" s="268"/>
      <c r="X214" s="268"/>
      <c r="Y214" s="268"/>
      <c r="Z214" s="269"/>
    </row>
    <row r="215" spans="1:26" ht="41.25" customHeight="1" thickTop="1" thickBot="1" x14ac:dyDescent="0.3">
      <c r="A215" s="171" t="s">
        <v>123</v>
      </c>
      <c r="B215" s="306"/>
      <c r="C215" s="116"/>
      <c r="D215" s="101" t="s">
        <v>125</v>
      </c>
      <c r="E215" s="101" t="s">
        <v>126</v>
      </c>
      <c r="F215" s="101" t="s">
        <v>127</v>
      </c>
      <c r="G215" s="173"/>
      <c r="H215" s="311" t="s">
        <v>131</v>
      </c>
      <c r="I215" s="169" t="s">
        <v>259</v>
      </c>
      <c r="J215" s="857" t="s">
        <v>260</v>
      </c>
      <c r="K215" s="858"/>
      <c r="L215" s="858"/>
      <c r="M215" s="858"/>
      <c r="N215" s="858"/>
      <c r="O215" s="858"/>
      <c r="P215" s="858"/>
      <c r="Q215" s="858"/>
      <c r="R215" s="304"/>
      <c r="S215" s="312"/>
      <c r="T215" s="580">
        <v>0.5</v>
      </c>
      <c r="U215" s="575">
        <f>T215+T216</f>
        <v>1</v>
      </c>
      <c r="V215" s="268" t="b">
        <v>0</v>
      </c>
      <c r="W215" s="292">
        <f>IF(V215=TRUE,$X$215,0)</f>
        <v>0</v>
      </c>
      <c r="X215" s="268">
        <v>0.5</v>
      </c>
      <c r="Y215" s="308">
        <f>SUM(W215:W216)</f>
        <v>0</v>
      </c>
      <c r="Z215" s="269">
        <f>Y215/1</f>
        <v>0</v>
      </c>
    </row>
    <row r="216" spans="1:26" ht="55.5" customHeight="1" thickTop="1" thickBot="1" x14ac:dyDescent="0.3">
      <c r="A216" s="171" t="s">
        <v>347</v>
      </c>
      <c r="B216" s="306"/>
      <c r="C216" s="116"/>
      <c r="D216" s="116"/>
      <c r="E216" s="101" t="s">
        <v>126</v>
      </c>
      <c r="F216" s="101" t="s">
        <v>127</v>
      </c>
      <c r="G216" s="173"/>
      <c r="H216" s="311" t="s">
        <v>131</v>
      </c>
      <c r="I216" s="294" t="s">
        <v>407</v>
      </c>
      <c r="J216" s="985" t="s">
        <v>408</v>
      </c>
      <c r="K216" s="1030"/>
      <c r="L216" s="1030"/>
      <c r="M216" s="1030"/>
      <c r="N216" s="1030"/>
      <c r="O216" s="1030"/>
      <c r="P216" s="1030"/>
      <c r="Q216" s="1030"/>
      <c r="R216" s="304"/>
      <c r="S216" s="312"/>
      <c r="T216" s="580">
        <v>0.5</v>
      </c>
      <c r="V216" s="268" t="b">
        <v>0</v>
      </c>
      <c r="W216" s="292">
        <f>IF(V216=TRUE,$X$215,0)</f>
        <v>0</v>
      </c>
      <c r="X216" s="268"/>
      <c r="Y216" s="268"/>
      <c r="Z216" s="269"/>
    </row>
    <row r="217" spans="1:26" ht="54.75" customHeight="1" thickTop="1" thickBot="1" x14ac:dyDescent="0.3">
      <c r="A217" s="171" t="s">
        <v>123</v>
      </c>
      <c r="B217" s="306"/>
      <c r="C217" s="313"/>
      <c r="D217" s="313"/>
      <c r="E217" s="313"/>
      <c r="F217" s="313"/>
      <c r="G217" s="173"/>
      <c r="H217" s="311" t="s">
        <v>250</v>
      </c>
      <c r="I217" s="294" t="s">
        <v>243</v>
      </c>
      <c r="J217" s="706" t="s">
        <v>972</v>
      </c>
      <c r="K217" s="807"/>
      <c r="L217" s="807"/>
      <c r="M217" s="807"/>
      <c r="N217" s="807"/>
      <c r="O217" s="807"/>
      <c r="P217" s="807"/>
      <c r="Q217" s="807"/>
      <c r="R217" s="175"/>
      <c r="S217" s="258"/>
      <c r="V217" s="472" t="b">
        <f>IF(AND(V218=TRUE,V219=TRUE,V220=TRUE,V221=TRUE,V222=TRUE),TRUE,FALSE)</f>
        <v>0</v>
      </c>
      <c r="W217" s="268"/>
      <c r="X217" s="268"/>
      <c r="Y217" s="268"/>
      <c r="Z217" s="269"/>
    </row>
    <row r="218" spans="1:26" ht="60.75" customHeight="1" thickTop="1" thickBot="1" x14ac:dyDescent="0.3">
      <c r="A218" s="171" t="s">
        <v>123</v>
      </c>
      <c r="B218" s="306"/>
      <c r="C218" s="116"/>
      <c r="D218" s="116"/>
      <c r="E218" s="101" t="s">
        <v>126</v>
      </c>
      <c r="F218" s="101" t="s">
        <v>127</v>
      </c>
      <c r="G218" s="173"/>
      <c r="H218" s="311" t="s">
        <v>250</v>
      </c>
      <c r="I218" s="398" t="s">
        <v>245</v>
      </c>
      <c r="J218" s="781" t="s">
        <v>973</v>
      </c>
      <c r="K218" s="860"/>
      <c r="L218" s="860"/>
      <c r="M218" s="860"/>
      <c r="N218" s="860"/>
      <c r="O218" s="860"/>
      <c r="P218" s="860"/>
      <c r="Q218" s="860"/>
      <c r="R218" s="177"/>
      <c r="S218" s="312"/>
      <c r="T218" s="580">
        <f t="shared" ref="T218:T223" si="17">1/6</f>
        <v>0.16666666666666666</v>
      </c>
      <c r="U218" s="575">
        <f>T218+T219+T220+T221+T222+T223</f>
        <v>0.99999999999999989</v>
      </c>
      <c r="V218" s="268" t="b">
        <v>0</v>
      </c>
      <c r="W218" s="292">
        <f t="shared" ref="W218:W223" si="18">IF(V218=TRUE,$X$218,0)</f>
        <v>0</v>
      </c>
      <c r="X218" s="268">
        <v>0.16666666666666666</v>
      </c>
      <c r="Y218" s="308">
        <f>SUM(W218:W223)</f>
        <v>0</v>
      </c>
      <c r="Z218" s="269">
        <f>Y218/1</f>
        <v>0</v>
      </c>
    </row>
    <row r="219" spans="1:26" ht="41.25" customHeight="1" thickTop="1" thickBot="1" x14ac:dyDescent="0.3">
      <c r="A219" s="171" t="s">
        <v>123</v>
      </c>
      <c r="B219" s="306"/>
      <c r="C219" s="116"/>
      <c r="D219" s="116"/>
      <c r="E219" s="101" t="s">
        <v>126</v>
      </c>
      <c r="F219" s="101" t="s">
        <v>127</v>
      </c>
      <c r="G219" s="173"/>
      <c r="H219" s="311" t="s">
        <v>250</v>
      </c>
      <c r="I219" s="398" t="s">
        <v>306</v>
      </c>
      <c r="J219" s="781" t="s">
        <v>307</v>
      </c>
      <c r="K219" s="785"/>
      <c r="L219" s="785"/>
      <c r="M219" s="785"/>
      <c r="N219" s="785"/>
      <c r="O219" s="785"/>
      <c r="P219" s="785"/>
      <c r="Q219" s="785"/>
      <c r="R219" s="177"/>
      <c r="S219" s="312"/>
      <c r="T219" s="580">
        <f t="shared" si="17"/>
        <v>0.16666666666666666</v>
      </c>
      <c r="V219" s="268" t="b">
        <v>0</v>
      </c>
      <c r="W219" s="292">
        <f t="shared" si="18"/>
        <v>0</v>
      </c>
      <c r="X219" s="268"/>
      <c r="Y219" s="268"/>
      <c r="Z219" s="269"/>
    </row>
    <row r="220" spans="1:26" ht="41.25" customHeight="1" thickTop="1" thickBot="1" x14ac:dyDescent="0.3">
      <c r="A220" s="171" t="s">
        <v>425</v>
      </c>
      <c r="B220" s="306"/>
      <c r="C220" s="116"/>
      <c r="D220" s="116"/>
      <c r="E220" s="101" t="s">
        <v>126</v>
      </c>
      <c r="F220" s="101" t="s">
        <v>127</v>
      </c>
      <c r="G220" s="173"/>
      <c r="H220" s="311" t="s">
        <v>250</v>
      </c>
      <c r="I220" s="398" t="s">
        <v>564</v>
      </c>
      <c r="J220" s="781" t="s">
        <v>565</v>
      </c>
      <c r="K220" s="860"/>
      <c r="L220" s="860"/>
      <c r="M220" s="860"/>
      <c r="N220" s="860"/>
      <c r="O220" s="860"/>
      <c r="P220" s="860"/>
      <c r="Q220" s="860"/>
      <c r="R220" s="177"/>
      <c r="S220" s="312"/>
      <c r="T220" s="580">
        <f t="shared" si="17"/>
        <v>0.16666666666666666</v>
      </c>
      <c r="V220" s="268" t="b">
        <v>0</v>
      </c>
      <c r="W220" s="292">
        <f t="shared" si="18"/>
        <v>0</v>
      </c>
      <c r="X220" s="268"/>
      <c r="Y220" s="268"/>
      <c r="Z220" s="269"/>
    </row>
    <row r="221" spans="1:26" ht="61.5" customHeight="1" thickTop="1" thickBot="1" x14ac:dyDescent="0.3">
      <c r="A221" s="171" t="s">
        <v>425</v>
      </c>
      <c r="B221" s="306"/>
      <c r="C221" s="116"/>
      <c r="D221" s="116"/>
      <c r="E221" s="101" t="s">
        <v>126</v>
      </c>
      <c r="F221" s="101" t="s">
        <v>127</v>
      </c>
      <c r="G221" s="173"/>
      <c r="H221" s="311" t="s">
        <v>250</v>
      </c>
      <c r="I221" s="398" t="s">
        <v>566</v>
      </c>
      <c r="J221" s="977" t="s">
        <v>567</v>
      </c>
      <c r="K221" s="1015"/>
      <c r="L221" s="1015"/>
      <c r="M221" s="1015"/>
      <c r="N221" s="1015"/>
      <c r="O221" s="1015"/>
      <c r="P221" s="1015"/>
      <c r="Q221" s="1015"/>
      <c r="R221" s="177"/>
      <c r="S221" s="312"/>
      <c r="T221" s="580">
        <f t="shared" si="17"/>
        <v>0.16666666666666666</v>
      </c>
      <c r="V221" s="268" t="b">
        <v>0</v>
      </c>
      <c r="W221" s="292">
        <f t="shared" si="18"/>
        <v>0</v>
      </c>
      <c r="X221" s="268"/>
      <c r="Y221" s="268"/>
      <c r="Z221" s="269"/>
    </row>
    <row r="222" spans="1:26" ht="60" customHeight="1" thickTop="1" thickBot="1" x14ac:dyDescent="0.3">
      <c r="A222" s="171" t="s">
        <v>425</v>
      </c>
      <c r="B222" s="306"/>
      <c r="C222" s="116"/>
      <c r="D222" s="116"/>
      <c r="E222" s="101" t="s">
        <v>126</v>
      </c>
      <c r="F222" s="101" t="s">
        <v>127</v>
      </c>
      <c r="G222" s="173"/>
      <c r="H222" s="311" t="s">
        <v>250</v>
      </c>
      <c r="I222" s="398" t="s">
        <v>568</v>
      </c>
      <c r="J222" s="857" t="s">
        <v>569</v>
      </c>
      <c r="K222" s="858"/>
      <c r="L222" s="858"/>
      <c r="M222" s="858"/>
      <c r="N222" s="858"/>
      <c r="O222" s="858"/>
      <c r="P222" s="858"/>
      <c r="Q222" s="858"/>
      <c r="R222" s="304"/>
      <c r="S222" s="312"/>
      <c r="T222" s="580">
        <f t="shared" si="17"/>
        <v>0.16666666666666666</v>
      </c>
      <c r="V222" s="268" t="b">
        <v>0</v>
      </c>
      <c r="W222" s="292">
        <f t="shared" si="18"/>
        <v>0</v>
      </c>
      <c r="X222" s="268"/>
      <c r="Y222" s="268"/>
      <c r="Z222" s="269"/>
    </row>
    <row r="223" spans="1:26" ht="58.5" customHeight="1" thickTop="1" thickBot="1" x14ac:dyDescent="0.3">
      <c r="A223" s="171" t="s">
        <v>425</v>
      </c>
      <c r="B223" s="306"/>
      <c r="C223" s="116"/>
      <c r="D223" s="116"/>
      <c r="E223" s="101" t="s">
        <v>126</v>
      </c>
      <c r="F223" s="101" t="s">
        <v>127</v>
      </c>
      <c r="G223" s="173"/>
      <c r="H223" s="311" t="s">
        <v>250</v>
      </c>
      <c r="I223" s="168" t="s">
        <v>476</v>
      </c>
      <c r="J223" s="710" t="s">
        <v>570</v>
      </c>
      <c r="K223" s="711"/>
      <c r="L223" s="711"/>
      <c r="M223" s="711"/>
      <c r="N223" s="711"/>
      <c r="O223" s="711"/>
      <c r="P223" s="711"/>
      <c r="Q223" s="711"/>
      <c r="R223" s="176"/>
      <c r="S223" s="312"/>
      <c r="T223" s="580">
        <f t="shared" si="17"/>
        <v>0.16666666666666666</v>
      </c>
      <c r="V223" s="268" t="b">
        <v>0</v>
      </c>
      <c r="W223" s="292">
        <f t="shared" si="18"/>
        <v>0</v>
      </c>
      <c r="X223" s="268"/>
      <c r="Y223" s="268"/>
      <c r="Z223" s="269"/>
    </row>
    <row r="224" spans="1:26" ht="41.25" customHeight="1" thickTop="1" thickBot="1" x14ac:dyDescent="0.3">
      <c r="A224" s="171" t="s">
        <v>123</v>
      </c>
      <c r="B224" s="306"/>
      <c r="C224" s="313"/>
      <c r="D224" s="313"/>
      <c r="E224" s="313"/>
      <c r="F224" s="313"/>
      <c r="G224" s="173"/>
      <c r="H224" s="311" t="s">
        <v>160</v>
      </c>
      <c r="I224" s="168" t="s">
        <v>308</v>
      </c>
      <c r="J224" s="859" t="s">
        <v>309</v>
      </c>
      <c r="K224" s="802"/>
      <c r="L224" s="802"/>
      <c r="M224" s="802"/>
      <c r="N224" s="802"/>
      <c r="O224" s="802"/>
      <c r="P224" s="802"/>
      <c r="Q224" s="802"/>
      <c r="R224" s="175"/>
      <c r="S224" s="258"/>
      <c r="V224" s="472" t="b">
        <f>IF(AND(V225=TRUE,V226=TRUE),TRUE, FALSE)</f>
        <v>0</v>
      </c>
      <c r="W224" s="268"/>
      <c r="X224" s="268"/>
      <c r="Y224" s="268"/>
      <c r="Z224" s="269"/>
    </row>
    <row r="225" spans="1:26" ht="59.25" customHeight="1" thickTop="1" thickBot="1" x14ac:dyDescent="0.3">
      <c r="A225" s="171" t="s">
        <v>123</v>
      </c>
      <c r="B225" s="306"/>
      <c r="C225" s="116"/>
      <c r="D225" s="116"/>
      <c r="E225" s="101" t="s">
        <v>126</v>
      </c>
      <c r="F225" s="101" t="s">
        <v>127</v>
      </c>
      <c r="G225" s="173"/>
      <c r="H225" s="311" t="s">
        <v>160</v>
      </c>
      <c r="I225" s="169" t="s">
        <v>310</v>
      </c>
      <c r="J225" s="781" t="s">
        <v>311</v>
      </c>
      <c r="K225" s="860"/>
      <c r="L225" s="860"/>
      <c r="M225" s="860"/>
      <c r="N225" s="860"/>
      <c r="O225" s="860"/>
      <c r="P225" s="860"/>
      <c r="Q225" s="860"/>
      <c r="R225" s="177"/>
      <c r="S225" s="312"/>
      <c r="T225" s="580">
        <f t="shared" ref="T225:T231" si="19">1/6</f>
        <v>0.16666666666666666</v>
      </c>
      <c r="U225" s="575">
        <f>T225+T226+T228+T229+T230+T231</f>
        <v>0.99999999999999989</v>
      </c>
      <c r="V225" s="268" t="b">
        <v>0</v>
      </c>
      <c r="W225" s="292">
        <f>IF(V225=TRUE,$X$218,0)</f>
        <v>0</v>
      </c>
      <c r="X225" s="268"/>
      <c r="Y225" s="308">
        <f>SUM(W225:W231)</f>
        <v>0</v>
      </c>
      <c r="Z225" s="269">
        <f>Y225/1</f>
        <v>0</v>
      </c>
    </row>
    <row r="226" spans="1:26" ht="41.25" customHeight="1" thickTop="1" thickBot="1" x14ac:dyDescent="0.3">
      <c r="A226" s="171" t="s">
        <v>123</v>
      </c>
      <c r="B226" s="306"/>
      <c r="C226" s="116"/>
      <c r="D226" s="116"/>
      <c r="E226" s="101" t="s">
        <v>126</v>
      </c>
      <c r="F226" s="101" t="s">
        <v>127</v>
      </c>
      <c r="G226" s="173"/>
      <c r="H226" s="311" t="s">
        <v>160</v>
      </c>
      <c r="I226" s="169" t="s">
        <v>312</v>
      </c>
      <c r="J226" s="783" t="s">
        <v>313</v>
      </c>
      <c r="K226" s="854"/>
      <c r="L226" s="854"/>
      <c r="M226" s="854"/>
      <c r="N226" s="854"/>
      <c r="O226" s="854"/>
      <c r="P226" s="854"/>
      <c r="Q226" s="854"/>
      <c r="R226" s="178"/>
      <c r="S226" s="312"/>
      <c r="T226" s="580">
        <f t="shared" si="19"/>
        <v>0.16666666666666666</v>
      </c>
      <c r="V226" s="268" t="b">
        <v>0</v>
      </c>
      <c r="W226" s="292">
        <f>IF(V226=TRUE,$X$218,0)</f>
        <v>0</v>
      </c>
      <c r="X226" s="268"/>
      <c r="Y226" s="268"/>
      <c r="Z226" s="269"/>
    </row>
    <row r="227" spans="1:26" ht="41.25" customHeight="1" thickTop="1" thickBot="1" x14ac:dyDescent="0.3">
      <c r="A227" s="171" t="s">
        <v>111</v>
      </c>
      <c r="B227" s="306"/>
      <c r="C227" s="313"/>
      <c r="D227" s="313"/>
      <c r="E227" s="313"/>
      <c r="F227" s="313"/>
      <c r="G227" s="173"/>
      <c r="H227" s="311" t="s">
        <v>160</v>
      </c>
      <c r="I227" s="294" t="s">
        <v>161</v>
      </c>
      <c r="J227" s="806" t="s">
        <v>319</v>
      </c>
      <c r="K227" s="807"/>
      <c r="L227" s="807"/>
      <c r="M227" s="807"/>
      <c r="N227" s="807"/>
      <c r="O227" s="807"/>
      <c r="P227" s="807"/>
      <c r="Q227" s="807"/>
      <c r="R227" s="175"/>
      <c r="S227" s="258"/>
      <c r="V227" s="472" t="b">
        <f>IF(AND(V228=TRUE,V229=TRUE,V230=TRUE,V231=TRUE),TRUE,FALSE)</f>
        <v>0</v>
      </c>
      <c r="W227" s="268"/>
      <c r="X227" s="268"/>
      <c r="Y227" s="268"/>
      <c r="Z227" s="269"/>
    </row>
    <row r="228" spans="1:26" ht="41.25" customHeight="1" thickTop="1" thickBot="1" x14ac:dyDescent="0.3">
      <c r="A228" s="171" t="s">
        <v>111</v>
      </c>
      <c r="B228" s="306"/>
      <c r="C228" s="116"/>
      <c r="D228" s="101" t="s">
        <v>125</v>
      </c>
      <c r="E228" s="101" t="s">
        <v>126</v>
      </c>
      <c r="F228" s="101" t="s">
        <v>127</v>
      </c>
      <c r="G228" s="173"/>
      <c r="H228" s="311" t="s">
        <v>160</v>
      </c>
      <c r="I228" s="398" t="s">
        <v>490</v>
      </c>
      <c r="J228" s="934" t="s">
        <v>656</v>
      </c>
      <c r="K228" s="805"/>
      <c r="L228" s="805"/>
      <c r="M228" s="805"/>
      <c r="N228" s="805"/>
      <c r="O228" s="805"/>
      <c r="P228" s="805"/>
      <c r="Q228" s="805"/>
      <c r="R228" s="177"/>
      <c r="S228" s="312"/>
      <c r="T228" s="580">
        <f t="shared" si="19"/>
        <v>0.16666666666666666</v>
      </c>
      <c r="V228" s="268" t="b">
        <v>0</v>
      </c>
      <c r="W228" s="292">
        <f>IF(V228=TRUE,$X$218,0)</f>
        <v>0</v>
      </c>
      <c r="X228" s="268"/>
      <c r="Y228" s="268"/>
      <c r="Z228" s="269"/>
    </row>
    <row r="229" spans="1:26" ht="41.25" customHeight="1" thickTop="1" thickBot="1" x14ac:dyDescent="0.3">
      <c r="A229" s="171" t="s">
        <v>111</v>
      </c>
      <c r="B229" s="306"/>
      <c r="C229" s="116"/>
      <c r="D229" s="101" t="s">
        <v>125</v>
      </c>
      <c r="E229" s="101" t="s">
        <v>126</v>
      </c>
      <c r="F229" s="101" t="s">
        <v>127</v>
      </c>
      <c r="G229" s="173"/>
      <c r="H229" s="311" t="s">
        <v>160</v>
      </c>
      <c r="I229" s="398" t="s">
        <v>492</v>
      </c>
      <c r="J229" s="934" t="s">
        <v>657</v>
      </c>
      <c r="K229" s="805"/>
      <c r="L229" s="805"/>
      <c r="M229" s="805"/>
      <c r="N229" s="805"/>
      <c r="O229" s="805"/>
      <c r="P229" s="805"/>
      <c r="Q229" s="805"/>
      <c r="R229" s="177"/>
      <c r="S229" s="312"/>
      <c r="T229" s="580">
        <f t="shared" si="19"/>
        <v>0.16666666666666666</v>
      </c>
      <c r="V229" s="268" t="b">
        <v>0</v>
      </c>
      <c r="W229" s="292">
        <f>IF(V229=TRUE,$X$218,0)</f>
        <v>0</v>
      </c>
      <c r="X229" s="268"/>
      <c r="Y229" s="268"/>
      <c r="Z229" s="269"/>
    </row>
    <row r="230" spans="1:26" ht="41.25" customHeight="1" thickTop="1" thickBot="1" x14ac:dyDescent="0.3">
      <c r="A230" s="171" t="s">
        <v>111</v>
      </c>
      <c r="B230" s="306"/>
      <c r="C230" s="116"/>
      <c r="D230" s="101" t="s">
        <v>125</v>
      </c>
      <c r="E230" s="101" t="s">
        <v>126</v>
      </c>
      <c r="F230" s="101" t="s">
        <v>127</v>
      </c>
      <c r="G230" s="173"/>
      <c r="H230" s="311" t="s">
        <v>160</v>
      </c>
      <c r="I230" s="398" t="s">
        <v>494</v>
      </c>
      <c r="J230" s="934" t="s">
        <v>658</v>
      </c>
      <c r="K230" s="805"/>
      <c r="L230" s="805"/>
      <c r="M230" s="805"/>
      <c r="N230" s="805"/>
      <c r="O230" s="805"/>
      <c r="P230" s="805"/>
      <c r="Q230" s="805"/>
      <c r="R230" s="177"/>
      <c r="S230" s="312"/>
      <c r="T230" s="580">
        <f t="shared" si="19"/>
        <v>0.16666666666666666</v>
      </c>
      <c r="V230" s="268" t="b">
        <v>0</v>
      </c>
      <c r="W230" s="292">
        <f>IF(V230=TRUE,$X$218,0)</f>
        <v>0</v>
      </c>
      <c r="X230" s="268"/>
      <c r="Y230" s="268"/>
      <c r="Z230" s="269"/>
    </row>
    <row r="231" spans="1:26" ht="41.25" customHeight="1" thickTop="1" thickBot="1" x14ac:dyDescent="0.3">
      <c r="A231" s="171" t="s">
        <v>111</v>
      </c>
      <c r="B231" s="306"/>
      <c r="C231" s="116"/>
      <c r="D231" s="101" t="s">
        <v>125</v>
      </c>
      <c r="E231" s="101" t="s">
        <v>126</v>
      </c>
      <c r="F231" s="101" t="s">
        <v>127</v>
      </c>
      <c r="G231" s="173"/>
      <c r="H231" s="311" t="s">
        <v>160</v>
      </c>
      <c r="I231" s="398" t="s">
        <v>496</v>
      </c>
      <c r="J231" s="876" t="s">
        <v>659</v>
      </c>
      <c r="K231" s="877"/>
      <c r="L231" s="877"/>
      <c r="M231" s="877"/>
      <c r="N231" s="877"/>
      <c r="O231" s="877"/>
      <c r="P231" s="877"/>
      <c r="Q231" s="877"/>
      <c r="R231" s="304"/>
      <c r="S231" s="312"/>
      <c r="T231" s="580">
        <f t="shared" si="19"/>
        <v>0.16666666666666666</v>
      </c>
      <c r="V231" s="268" t="b">
        <v>0</v>
      </c>
      <c r="W231" s="292">
        <f>IF(V231=TRUE,$X$218,0)</f>
        <v>0</v>
      </c>
      <c r="X231" s="268"/>
      <c r="Y231" s="268"/>
      <c r="Z231" s="269"/>
    </row>
    <row r="232" spans="1:26" ht="23.25" customHeight="1" thickTop="1" x14ac:dyDescent="0.25">
      <c r="A232" s="254"/>
      <c r="B232" s="254"/>
      <c r="C232" s="263"/>
      <c r="D232" s="263"/>
      <c r="E232" s="263"/>
      <c r="F232" s="264"/>
      <c r="G232" s="173"/>
      <c r="H232" s="173"/>
      <c r="I232" s="393"/>
      <c r="J232" s="173"/>
      <c r="K232" s="173"/>
      <c r="L232" s="173"/>
      <c r="M232" s="173"/>
      <c r="N232" s="173"/>
      <c r="O232" s="173"/>
      <c r="P232" s="173"/>
      <c r="Q232" s="173"/>
      <c r="R232" s="173"/>
      <c r="S232" s="173"/>
      <c r="V232" s="268"/>
      <c r="W232" s="268"/>
      <c r="X232" s="268"/>
      <c r="Y232" s="268"/>
      <c r="Z232" s="269"/>
    </row>
    <row r="233" spans="1:26" ht="22.5" customHeight="1" thickBot="1" x14ac:dyDescent="0.3">
      <c r="A233" s="254"/>
      <c r="B233" s="254"/>
      <c r="C233" s="263"/>
      <c r="D233" s="263"/>
      <c r="E233" s="263"/>
      <c r="F233" s="264"/>
      <c r="G233" s="173"/>
      <c r="H233" s="821" t="s">
        <v>117</v>
      </c>
      <c r="I233" s="822"/>
      <c r="J233" s="685" t="s">
        <v>181</v>
      </c>
      <c r="K233" s="686"/>
      <c r="L233" s="686"/>
      <c r="M233" s="686"/>
      <c r="N233" s="686"/>
      <c r="O233" s="686"/>
      <c r="P233" s="686"/>
      <c r="Q233" s="686"/>
      <c r="R233" s="686"/>
      <c r="S233" s="687"/>
      <c r="V233" s="305" t="s">
        <v>945</v>
      </c>
      <c r="W233" s="267">
        <f>(U238+U241+U249+U261)/4</f>
        <v>1</v>
      </c>
      <c r="X233" s="268"/>
      <c r="Y233" s="268"/>
      <c r="Z233" s="269"/>
    </row>
    <row r="234" spans="1:26" ht="7.5" customHeight="1" thickTop="1" x14ac:dyDescent="0.25">
      <c r="A234" s="306"/>
      <c r="B234" s="306"/>
      <c r="C234" s="313"/>
      <c r="D234" s="313"/>
      <c r="E234" s="313"/>
      <c r="F234" s="313"/>
      <c r="G234" s="173"/>
      <c r="H234" s="314"/>
      <c r="I234" s="306"/>
      <c r="J234" s="314"/>
      <c r="K234" s="314"/>
      <c r="L234" s="314"/>
      <c r="M234" s="314"/>
      <c r="N234" s="314"/>
      <c r="O234" s="314"/>
      <c r="P234" s="314"/>
      <c r="Q234" s="314"/>
      <c r="R234" s="316"/>
      <c r="S234" s="314"/>
      <c r="V234" s="268"/>
      <c r="W234" s="268"/>
      <c r="X234" s="268"/>
      <c r="Y234" s="268"/>
      <c r="Z234" s="269"/>
    </row>
    <row r="235" spans="1:26" ht="132" customHeight="1" thickBot="1" x14ac:dyDescent="0.3">
      <c r="A235" s="306"/>
      <c r="B235" s="306"/>
      <c r="C235" s="313"/>
      <c r="D235" s="313"/>
      <c r="E235" s="313"/>
      <c r="F235" s="313"/>
      <c r="G235" s="173"/>
      <c r="H235" s="823" t="s">
        <v>182</v>
      </c>
      <c r="I235" s="823"/>
      <c r="J235" s="823"/>
      <c r="K235" s="823"/>
      <c r="L235" s="823"/>
      <c r="M235" s="823"/>
      <c r="N235" s="823"/>
      <c r="O235" s="823"/>
      <c r="P235" s="823"/>
      <c r="Q235" s="823"/>
      <c r="R235" s="823"/>
      <c r="S235" s="824"/>
      <c r="V235" s="268"/>
      <c r="W235" s="268"/>
      <c r="X235" s="268"/>
      <c r="Y235" s="268"/>
      <c r="Z235" s="269"/>
    </row>
    <row r="236" spans="1:26" ht="7.5" customHeight="1" thickTop="1" x14ac:dyDescent="0.25">
      <c r="A236" s="306"/>
      <c r="B236" s="306"/>
      <c r="C236" s="313"/>
      <c r="D236" s="313"/>
      <c r="E236" s="313"/>
      <c r="F236" s="313"/>
      <c r="G236" s="173"/>
      <c r="H236" s="173"/>
      <c r="I236" s="400"/>
      <c r="J236" s="173"/>
      <c r="K236" s="173"/>
      <c r="L236" s="173"/>
      <c r="M236" s="173"/>
      <c r="N236" s="173"/>
      <c r="O236" s="173"/>
      <c r="P236" s="173"/>
      <c r="Q236" s="173"/>
      <c r="R236" s="173"/>
      <c r="S236" s="173"/>
      <c r="V236" s="268"/>
      <c r="W236" s="268"/>
      <c r="X236" s="268"/>
      <c r="Y236" s="268"/>
      <c r="Z236" s="269"/>
    </row>
    <row r="237" spans="1:26" ht="41.25" customHeight="1" thickBot="1" x14ac:dyDescent="0.3">
      <c r="A237" s="306"/>
      <c r="B237" s="306"/>
      <c r="C237" s="313"/>
      <c r="D237" s="313"/>
      <c r="E237" s="313"/>
      <c r="F237" s="313"/>
      <c r="G237" s="173"/>
      <c r="H237" s="281" t="s">
        <v>120</v>
      </c>
      <c r="I237" s="297" t="s">
        <v>946</v>
      </c>
      <c r="J237" s="282" t="s">
        <v>121</v>
      </c>
      <c r="K237" s="283"/>
      <c r="L237" s="283"/>
      <c r="M237" s="283"/>
      <c r="N237" s="283"/>
      <c r="O237" s="283"/>
      <c r="P237" s="283"/>
      <c r="Q237" s="283"/>
      <c r="R237" s="177"/>
      <c r="S237" s="281" t="s">
        <v>122</v>
      </c>
      <c r="V237" s="284" t="s">
        <v>825</v>
      </c>
      <c r="W237" s="285" t="s">
        <v>826</v>
      </c>
      <c r="X237" s="285" t="s">
        <v>827</v>
      </c>
      <c r="Y237" s="309" t="s">
        <v>843</v>
      </c>
      <c r="Z237" s="310" t="s">
        <v>863</v>
      </c>
    </row>
    <row r="238" spans="1:26" ht="68.25" customHeight="1" thickTop="1" thickBot="1" x14ac:dyDescent="0.3">
      <c r="A238" s="171" t="s">
        <v>123</v>
      </c>
      <c r="B238" s="306"/>
      <c r="C238" s="101" t="s">
        <v>124</v>
      </c>
      <c r="D238" s="101" t="s">
        <v>125</v>
      </c>
      <c r="E238" s="101" t="s">
        <v>126</v>
      </c>
      <c r="F238" s="101" t="s">
        <v>127</v>
      </c>
      <c r="G238" s="173"/>
      <c r="H238" s="311" t="s">
        <v>128</v>
      </c>
      <c r="I238" s="168" t="s">
        <v>183</v>
      </c>
      <c r="J238" s="830" t="s">
        <v>184</v>
      </c>
      <c r="K238" s="831"/>
      <c r="L238" s="831"/>
      <c r="M238" s="831"/>
      <c r="N238" s="831"/>
      <c r="O238" s="831"/>
      <c r="P238" s="831"/>
      <c r="Q238" s="831"/>
      <c r="R238" s="176"/>
      <c r="S238" s="312"/>
      <c r="T238" s="580">
        <v>0.5</v>
      </c>
      <c r="U238" s="575">
        <f>T238+T239</f>
        <v>1</v>
      </c>
      <c r="V238" s="268" t="b">
        <v>0</v>
      </c>
      <c r="W238" s="292">
        <f>IF(V238=TRUE,$X$238,0)</f>
        <v>0</v>
      </c>
      <c r="X238" s="268">
        <v>0.5</v>
      </c>
      <c r="Y238" s="308">
        <f>SUM(W238:W239)</f>
        <v>0</v>
      </c>
      <c r="Z238" s="269">
        <f>Y238/1</f>
        <v>0</v>
      </c>
    </row>
    <row r="239" spans="1:26" ht="80.25" customHeight="1" thickTop="1" thickBot="1" x14ac:dyDescent="0.3">
      <c r="A239" s="171" t="s">
        <v>123</v>
      </c>
      <c r="B239" s="306"/>
      <c r="C239" s="101" t="s">
        <v>124</v>
      </c>
      <c r="D239" s="101" t="s">
        <v>125</v>
      </c>
      <c r="E239" s="101" t="s">
        <v>126</v>
      </c>
      <c r="F239" s="101" t="s">
        <v>127</v>
      </c>
      <c r="G239" s="173"/>
      <c r="H239" s="311" t="s">
        <v>128</v>
      </c>
      <c r="I239" s="168" t="s">
        <v>185</v>
      </c>
      <c r="J239" s="830" t="s">
        <v>186</v>
      </c>
      <c r="K239" s="831"/>
      <c r="L239" s="831"/>
      <c r="M239" s="831"/>
      <c r="N239" s="831"/>
      <c r="O239" s="831"/>
      <c r="P239" s="831"/>
      <c r="Q239" s="831"/>
      <c r="R239" s="176"/>
      <c r="S239" s="312"/>
      <c r="T239" s="580">
        <v>0.5</v>
      </c>
      <c r="V239" s="268" t="b">
        <v>0</v>
      </c>
      <c r="W239" s="292">
        <f>IF(V239=TRUE,$X$238,0)</f>
        <v>0</v>
      </c>
      <c r="X239" s="268"/>
      <c r="Y239" s="268"/>
      <c r="Z239" s="269"/>
    </row>
    <row r="240" spans="1:26" ht="41.25" customHeight="1" thickTop="1" thickBot="1" x14ac:dyDescent="0.3">
      <c r="A240" s="171" t="s">
        <v>123</v>
      </c>
      <c r="B240" s="306"/>
      <c r="C240" s="313"/>
      <c r="D240" s="313"/>
      <c r="E240" s="313"/>
      <c r="F240" s="313"/>
      <c r="G240" s="173"/>
      <c r="H240" s="311" t="s">
        <v>131</v>
      </c>
      <c r="I240" s="168" t="s">
        <v>187</v>
      </c>
      <c r="J240" s="706" t="s">
        <v>188</v>
      </c>
      <c r="K240" s="807"/>
      <c r="L240" s="807"/>
      <c r="M240" s="807"/>
      <c r="N240" s="807"/>
      <c r="O240" s="807"/>
      <c r="P240" s="807"/>
      <c r="Q240" s="807"/>
      <c r="R240" s="175"/>
      <c r="S240" s="295"/>
      <c r="V240" s="472" t="b">
        <f>IF(AND(V241=TRUE,V242=TRUE,V243=TRUE,V244=TRUE),TRUE, FALSE)</f>
        <v>0</v>
      </c>
      <c r="W240" s="268"/>
      <c r="X240" s="268"/>
      <c r="Y240" s="268"/>
      <c r="Z240" s="269"/>
    </row>
    <row r="241" spans="1:26" ht="41.25" customHeight="1" thickTop="1" thickBot="1" x14ac:dyDescent="0.3">
      <c r="A241" s="171" t="s">
        <v>123</v>
      </c>
      <c r="B241" s="306"/>
      <c r="C241" s="101" t="s">
        <v>124</v>
      </c>
      <c r="D241" s="101" t="s">
        <v>125</v>
      </c>
      <c r="E241" s="101" t="s">
        <v>126</v>
      </c>
      <c r="F241" s="101" t="s">
        <v>127</v>
      </c>
      <c r="G241" s="173"/>
      <c r="H241" s="311" t="s">
        <v>131</v>
      </c>
      <c r="I241" s="169" t="s">
        <v>189</v>
      </c>
      <c r="J241" s="781" t="s">
        <v>190</v>
      </c>
      <c r="K241" s="785"/>
      <c r="L241" s="785"/>
      <c r="M241" s="785"/>
      <c r="N241" s="785"/>
      <c r="O241" s="785"/>
      <c r="P241" s="785"/>
      <c r="Q241" s="785"/>
      <c r="R241" s="865"/>
      <c r="S241" s="312"/>
      <c r="T241" s="580">
        <f>1/5</f>
        <v>0.2</v>
      </c>
      <c r="U241" s="575">
        <f>T241+T242+T243+T244+T246</f>
        <v>1</v>
      </c>
      <c r="V241" s="268" t="b">
        <v>0</v>
      </c>
      <c r="W241" s="292">
        <f>IF(V241=TRUE,$X$241,0)</f>
        <v>0</v>
      </c>
      <c r="X241" s="268">
        <v>0.2</v>
      </c>
      <c r="Y241" s="308">
        <f>SUM(W241:W246)</f>
        <v>0</v>
      </c>
      <c r="Z241" s="269">
        <f>Y241/1</f>
        <v>0</v>
      </c>
    </row>
    <row r="242" spans="1:26" ht="41.25" customHeight="1" thickTop="1" thickBot="1" x14ac:dyDescent="0.3">
      <c r="A242" s="171" t="s">
        <v>347</v>
      </c>
      <c r="B242" s="306"/>
      <c r="C242" s="101" t="s">
        <v>124</v>
      </c>
      <c r="D242" s="101" t="s">
        <v>125</v>
      </c>
      <c r="E242" s="101" t="s">
        <v>126</v>
      </c>
      <c r="F242" s="101" t="s">
        <v>127</v>
      </c>
      <c r="G242" s="173"/>
      <c r="H242" s="311" t="s">
        <v>131</v>
      </c>
      <c r="I242" s="169" t="s">
        <v>367</v>
      </c>
      <c r="J242" s="781" t="s">
        <v>368</v>
      </c>
      <c r="K242" s="860"/>
      <c r="L242" s="860"/>
      <c r="M242" s="860"/>
      <c r="N242" s="860"/>
      <c r="O242" s="860"/>
      <c r="P242" s="860"/>
      <c r="Q242" s="860"/>
      <c r="R242" s="177"/>
      <c r="S242" s="312"/>
      <c r="T242" s="580">
        <f>1/5</f>
        <v>0.2</v>
      </c>
      <c r="V242" s="268" t="b">
        <v>0</v>
      </c>
      <c r="W242" s="292">
        <f>IF(V242=TRUE,$X$241,0)</f>
        <v>0</v>
      </c>
      <c r="X242" s="268"/>
      <c r="Y242" s="268"/>
      <c r="Z242" s="269"/>
    </row>
    <row r="243" spans="1:26" ht="41.25" customHeight="1" thickTop="1" thickBot="1" x14ac:dyDescent="0.3">
      <c r="A243" s="171" t="s">
        <v>123</v>
      </c>
      <c r="B243" s="306"/>
      <c r="C243" s="101" t="s">
        <v>124</v>
      </c>
      <c r="D243" s="101" t="s">
        <v>125</v>
      </c>
      <c r="E243" s="101" t="s">
        <v>126</v>
      </c>
      <c r="F243" s="101" t="s">
        <v>127</v>
      </c>
      <c r="G243" s="173"/>
      <c r="H243" s="311" t="s">
        <v>131</v>
      </c>
      <c r="I243" s="169" t="s">
        <v>191</v>
      </c>
      <c r="J243" s="781" t="s">
        <v>192</v>
      </c>
      <c r="K243" s="860"/>
      <c r="L243" s="860"/>
      <c r="M243" s="860"/>
      <c r="N243" s="860"/>
      <c r="O243" s="860"/>
      <c r="P243" s="860"/>
      <c r="Q243" s="860"/>
      <c r="R243" s="177"/>
      <c r="S243" s="312"/>
      <c r="T243" s="580">
        <f>1/5</f>
        <v>0.2</v>
      </c>
      <c r="V243" s="268" t="b">
        <v>0</v>
      </c>
      <c r="W243" s="292">
        <f>IF(V243=TRUE,$X$241,0)</f>
        <v>0</v>
      </c>
      <c r="X243" s="268"/>
      <c r="Y243" s="268"/>
      <c r="Z243" s="269"/>
    </row>
    <row r="244" spans="1:26" ht="48.75" customHeight="1" thickTop="1" thickBot="1" x14ac:dyDescent="0.3">
      <c r="A244" s="171" t="s">
        <v>123</v>
      </c>
      <c r="B244" s="306"/>
      <c r="C244" s="101" t="s">
        <v>124</v>
      </c>
      <c r="D244" s="101" t="s">
        <v>125</v>
      </c>
      <c r="E244" s="101" t="s">
        <v>126</v>
      </c>
      <c r="F244" s="101" t="s">
        <v>127</v>
      </c>
      <c r="G244" s="173"/>
      <c r="H244" s="311" t="s">
        <v>131</v>
      </c>
      <c r="I244" s="169" t="s">
        <v>193</v>
      </c>
      <c r="J244" s="783" t="s">
        <v>194</v>
      </c>
      <c r="K244" s="854"/>
      <c r="L244" s="854"/>
      <c r="M244" s="854"/>
      <c r="N244" s="854"/>
      <c r="O244" s="854"/>
      <c r="P244" s="854"/>
      <c r="Q244" s="854"/>
      <c r="R244" s="304"/>
      <c r="S244" s="312"/>
      <c r="T244" s="580">
        <f>1/5</f>
        <v>0.2</v>
      </c>
      <c r="V244" s="268" t="b">
        <v>0</v>
      </c>
      <c r="W244" s="292">
        <f>IF(V244=TRUE,$X$241,0)</f>
        <v>0</v>
      </c>
      <c r="X244" s="268"/>
      <c r="Y244" s="268"/>
      <c r="Z244" s="269"/>
    </row>
    <row r="245" spans="1:26" ht="48.75" customHeight="1" thickTop="1" thickBot="1" x14ac:dyDescent="0.3">
      <c r="A245" s="171" t="s">
        <v>425</v>
      </c>
      <c r="B245" s="306"/>
      <c r="C245" s="313"/>
      <c r="D245" s="313"/>
      <c r="E245" s="313"/>
      <c r="F245" s="313"/>
      <c r="G245" s="173"/>
      <c r="H245" s="311" t="s">
        <v>131</v>
      </c>
      <c r="I245" s="168" t="s">
        <v>506</v>
      </c>
      <c r="J245" s="706" t="s">
        <v>273</v>
      </c>
      <c r="K245" s="806"/>
      <c r="L245" s="806"/>
      <c r="M245" s="806"/>
      <c r="N245" s="806"/>
      <c r="O245" s="806"/>
      <c r="P245" s="806"/>
      <c r="Q245" s="806"/>
      <c r="R245" s="175"/>
      <c r="S245" s="365"/>
      <c r="V245" s="472" t="b">
        <f>V246</f>
        <v>0</v>
      </c>
      <c r="W245" s="268"/>
      <c r="X245" s="268"/>
      <c r="Y245" s="268"/>
      <c r="Z245" s="269"/>
    </row>
    <row r="246" spans="1:26" ht="48.75" customHeight="1" thickTop="1" thickBot="1" x14ac:dyDescent="0.3">
      <c r="A246" s="171" t="s">
        <v>425</v>
      </c>
      <c r="B246" s="306"/>
      <c r="C246" s="116"/>
      <c r="D246" s="101" t="s">
        <v>125</v>
      </c>
      <c r="E246" s="101" t="s">
        <v>126</v>
      </c>
      <c r="F246" s="101" t="s">
        <v>127</v>
      </c>
      <c r="G246" s="173"/>
      <c r="H246" s="311" t="s">
        <v>131</v>
      </c>
      <c r="I246" s="169" t="s">
        <v>507</v>
      </c>
      <c r="J246" s="857" t="s">
        <v>508</v>
      </c>
      <c r="K246" s="858"/>
      <c r="L246" s="858"/>
      <c r="M246" s="858"/>
      <c r="N246" s="858"/>
      <c r="O246" s="858"/>
      <c r="P246" s="858"/>
      <c r="Q246" s="858"/>
      <c r="R246" s="304"/>
      <c r="S246" s="312"/>
      <c r="T246" s="580">
        <f>1/5</f>
        <v>0.2</v>
      </c>
      <c r="V246" s="268" t="b">
        <v>0</v>
      </c>
      <c r="W246" s="292">
        <f>IF(V246=TRUE,$X$241,0)</f>
        <v>0</v>
      </c>
      <c r="X246" s="268"/>
      <c r="Y246" s="268"/>
      <c r="Z246" s="269"/>
    </row>
    <row r="247" spans="1:26" ht="48.75" customHeight="1" thickTop="1" thickBot="1" x14ac:dyDescent="0.3">
      <c r="A247" s="171"/>
      <c r="B247" s="306"/>
      <c r="C247" s="101"/>
      <c r="D247" s="101"/>
      <c r="E247" s="101"/>
      <c r="F247" s="101"/>
      <c r="G247" s="173"/>
      <c r="H247" s="311" t="s">
        <v>250</v>
      </c>
      <c r="I247" s="168" t="s">
        <v>261</v>
      </c>
      <c r="J247" s="859" t="s">
        <v>955</v>
      </c>
      <c r="K247" s="802"/>
      <c r="L247" s="802"/>
      <c r="M247" s="802"/>
      <c r="N247" s="802"/>
      <c r="O247" s="802"/>
      <c r="P247" s="802"/>
      <c r="Q247" s="802"/>
      <c r="R247" s="175"/>
      <c r="S247" s="295"/>
      <c r="V247" s="472" t="b">
        <f>IF(AND(V248=TRUE,V254=TRUE),TRUE,FALSE)</f>
        <v>0</v>
      </c>
      <c r="W247" s="268"/>
      <c r="X247" s="268"/>
      <c r="Y247" s="268"/>
      <c r="Z247" s="269"/>
    </row>
    <row r="248" spans="1:26" ht="48.75" customHeight="1" thickTop="1" thickBot="1" x14ac:dyDescent="0.3">
      <c r="A248" s="171" t="s">
        <v>347</v>
      </c>
      <c r="B248" s="306"/>
      <c r="C248" s="317"/>
      <c r="D248" s="317"/>
      <c r="E248" s="313"/>
      <c r="F248" s="313"/>
      <c r="G248" s="173"/>
      <c r="H248" s="311" t="s">
        <v>250</v>
      </c>
      <c r="I248" s="169"/>
      <c r="J248" s="861" t="s">
        <v>369</v>
      </c>
      <c r="K248" s="861"/>
      <c r="L248" s="861"/>
      <c r="M248" s="861"/>
      <c r="N248" s="861"/>
      <c r="O248" s="861"/>
      <c r="P248" s="861"/>
      <c r="Q248" s="861"/>
      <c r="R248" s="177"/>
      <c r="S248" s="322"/>
      <c r="V248" s="472" t="b">
        <f>IF(AND(V249=TRUE,V250=TRUE,V251=TRUE,V252=TRUE,V253=TRUE),TRUE, FALSE)</f>
        <v>0</v>
      </c>
      <c r="W248" s="268"/>
      <c r="X248" s="268"/>
      <c r="Y248" s="268"/>
      <c r="Z248" s="269"/>
    </row>
    <row r="249" spans="1:26" ht="48.75" customHeight="1" thickTop="1" thickBot="1" x14ac:dyDescent="0.3">
      <c r="A249" s="171" t="s">
        <v>347</v>
      </c>
      <c r="B249" s="306"/>
      <c r="C249" s="116"/>
      <c r="D249" s="116"/>
      <c r="E249" s="101" t="s">
        <v>126</v>
      </c>
      <c r="F249" s="101" t="s">
        <v>127</v>
      </c>
      <c r="G249" s="173"/>
      <c r="H249" s="311" t="s">
        <v>250</v>
      </c>
      <c r="I249" s="169" t="s">
        <v>409</v>
      </c>
      <c r="J249" s="977" t="s">
        <v>410</v>
      </c>
      <c r="K249" s="1015"/>
      <c r="L249" s="1015"/>
      <c r="M249" s="1015"/>
      <c r="N249" s="1015"/>
      <c r="O249" s="1015"/>
      <c r="P249" s="1015"/>
      <c r="Q249" s="1015"/>
      <c r="R249" s="177"/>
      <c r="S249" s="312"/>
      <c r="T249" s="580">
        <f>1/9</f>
        <v>0.1111111111111111</v>
      </c>
      <c r="U249" s="575">
        <f>T249+T250+T251+T252+T253+T255+T256+T257+T258</f>
        <v>1.0000000000000002</v>
      </c>
      <c r="V249" s="268" t="b">
        <v>0</v>
      </c>
      <c r="W249" s="292">
        <f>IF(V249=TRUE,$X$249,0)</f>
        <v>0</v>
      </c>
      <c r="X249" s="305">
        <f>1/9</f>
        <v>0.1111111111111111</v>
      </c>
      <c r="Y249" s="308">
        <f>SUM(W249:W258)</f>
        <v>0</v>
      </c>
      <c r="Z249" s="269">
        <f>Y249/1</f>
        <v>0</v>
      </c>
    </row>
    <row r="250" spans="1:26" ht="73.5" customHeight="1" thickTop="1" thickBot="1" x14ac:dyDescent="0.3">
      <c r="A250" s="171" t="s">
        <v>347</v>
      </c>
      <c r="B250" s="306"/>
      <c r="C250" s="101" t="s">
        <v>124</v>
      </c>
      <c r="D250" s="101" t="s">
        <v>125</v>
      </c>
      <c r="E250" s="101" t="s">
        <v>126</v>
      </c>
      <c r="F250" s="101" t="s">
        <v>127</v>
      </c>
      <c r="G250" s="173"/>
      <c r="H250" s="311" t="s">
        <v>250</v>
      </c>
      <c r="I250" s="169" t="s">
        <v>370</v>
      </c>
      <c r="J250" s="781" t="s">
        <v>371</v>
      </c>
      <c r="K250" s="785"/>
      <c r="L250" s="785"/>
      <c r="M250" s="785"/>
      <c r="N250" s="785"/>
      <c r="O250" s="785"/>
      <c r="P250" s="785"/>
      <c r="Q250" s="785"/>
      <c r="R250" s="177"/>
      <c r="S250" s="312"/>
      <c r="T250" s="580">
        <f t="shared" ref="T250:T258" si="20">1/9</f>
        <v>0.1111111111111111</v>
      </c>
      <c r="V250" s="268" t="b">
        <v>0</v>
      </c>
      <c r="W250" s="292">
        <f>IF(V250=TRUE,$X$249,0)</f>
        <v>0</v>
      </c>
      <c r="X250" s="268"/>
      <c r="Y250" s="268"/>
      <c r="Z250" s="269"/>
    </row>
    <row r="251" spans="1:26" ht="73.5" customHeight="1" thickTop="1" thickBot="1" x14ac:dyDescent="0.3">
      <c r="A251" s="171" t="s">
        <v>347</v>
      </c>
      <c r="B251" s="306"/>
      <c r="C251" s="116"/>
      <c r="D251" s="101" t="s">
        <v>125</v>
      </c>
      <c r="E251" s="101" t="s">
        <v>126</v>
      </c>
      <c r="F251" s="101" t="s">
        <v>127</v>
      </c>
      <c r="G251" s="173"/>
      <c r="H251" s="311" t="s">
        <v>250</v>
      </c>
      <c r="I251" s="169" t="s">
        <v>400</v>
      </c>
      <c r="J251" s="781" t="s">
        <v>401</v>
      </c>
      <c r="K251" s="785"/>
      <c r="L251" s="785"/>
      <c r="M251" s="785"/>
      <c r="N251" s="785"/>
      <c r="O251" s="785"/>
      <c r="P251" s="785"/>
      <c r="Q251" s="785"/>
      <c r="R251" s="177"/>
      <c r="S251" s="312"/>
      <c r="T251" s="580">
        <f t="shared" si="20"/>
        <v>0.1111111111111111</v>
      </c>
      <c r="V251" s="268" t="b">
        <v>0</v>
      </c>
      <c r="W251" s="292">
        <f>IF(V251=TRUE,$X$249,0)</f>
        <v>0</v>
      </c>
      <c r="X251" s="268"/>
      <c r="Y251" s="268"/>
      <c r="Z251" s="269"/>
    </row>
    <row r="252" spans="1:26" ht="57.75" customHeight="1" thickTop="1" thickBot="1" x14ac:dyDescent="0.3">
      <c r="A252" s="171" t="s">
        <v>425</v>
      </c>
      <c r="B252" s="306"/>
      <c r="C252" s="116"/>
      <c r="D252" s="116"/>
      <c r="E252" s="101" t="s">
        <v>126</v>
      </c>
      <c r="F252" s="101" t="s">
        <v>127</v>
      </c>
      <c r="G252" s="173"/>
      <c r="H252" s="311" t="s">
        <v>250</v>
      </c>
      <c r="I252" s="169" t="s">
        <v>571</v>
      </c>
      <c r="J252" s="781" t="s">
        <v>572</v>
      </c>
      <c r="K252" s="860"/>
      <c r="L252" s="860"/>
      <c r="M252" s="860"/>
      <c r="N252" s="860"/>
      <c r="O252" s="860"/>
      <c r="P252" s="860"/>
      <c r="Q252" s="860"/>
      <c r="R252" s="177"/>
      <c r="S252" s="312"/>
      <c r="T252" s="580">
        <f t="shared" si="20"/>
        <v>0.1111111111111111</v>
      </c>
      <c r="V252" s="268" t="b">
        <v>0</v>
      </c>
      <c r="W252" s="292">
        <f>IF(V252=TRUE,$X$249,0)</f>
        <v>0</v>
      </c>
      <c r="X252" s="268"/>
      <c r="Y252" s="268"/>
      <c r="Z252" s="269"/>
    </row>
    <row r="253" spans="1:26" ht="77.25" customHeight="1" thickTop="1" thickBot="1" x14ac:dyDescent="0.3">
      <c r="A253" s="171" t="s">
        <v>425</v>
      </c>
      <c r="B253" s="306"/>
      <c r="C253" s="116"/>
      <c r="D253" s="116"/>
      <c r="E253" s="101" t="s">
        <v>126</v>
      </c>
      <c r="F253" s="101" t="s">
        <v>127</v>
      </c>
      <c r="G253" s="173"/>
      <c r="H253" s="311" t="s">
        <v>250</v>
      </c>
      <c r="I253" s="169" t="s">
        <v>573</v>
      </c>
      <c r="J253" s="977" t="s">
        <v>574</v>
      </c>
      <c r="K253" s="1015"/>
      <c r="L253" s="1015"/>
      <c r="M253" s="1015"/>
      <c r="N253" s="1015"/>
      <c r="O253" s="1015"/>
      <c r="P253" s="1015"/>
      <c r="Q253" s="1015"/>
      <c r="R253" s="177"/>
      <c r="S253" s="312"/>
      <c r="T253" s="580">
        <f t="shared" si="20"/>
        <v>0.1111111111111111</v>
      </c>
      <c r="V253" s="268" t="b">
        <v>0</v>
      </c>
      <c r="W253" s="292">
        <f>IF(V253=TRUE,$X$249,0)</f>
        <v>0</v>
      </c>
      <c r="X253" s="268"/>
      <c r="Y253" s="268"/>
      <c r="Z253" s="269"/>
    </row>
    <row r="254" spans="1:26" ht="41.25" customHeight="1" thickTop="1" thickBot="1" x14ac:dyDescent="0.3">
      <c r="A254" s="171" t="s">
        <v>123</v>
      </c>
      <c r="B254" s="306"/>
      <c r="C254" s="313"/>
      <c r="D254" s="313"/>
      <c r="E254" s="313"/>
      <c r="F254" s="313"/>
      <c r="G254" s="173"/>
      <c r="H254" s="311" t="s">
        <v>250</v>
      </c>
      <c r="I254" s="169"/>
      <c r="J254" s="861" t="s">
        <v>262</v>
      </c>
      <c r="K254" s="861"/>
      <c r="L254" s="861"/>
      <c r="M254" s="861"/>
      <c r="N254" s="861"/>
      <c r="O254" s="861"/>
      <c r="P254" s="861"/>
      <c r="Q254" s="861"/>
      <c r="R254" s="177"/>
      <c r="S254" s="322"/>
      <c r="V254" s="472" t="b">
        <f>IF(AND(V255=TRUE,V256=TRUE,V257=TRUE),TRUE, FALSE)</f>
        <v>0</v>
      </c>
      <c r="W254" s="268"/>
      <c r="X254" s="268"/>
      <c r="Y254" s="268"/>
      <c r="Z254" s="269"/>
    </row>
    <row r="255" spans="1:26" ht="41.25" customHeight="1" thickTop="1" thickBot="1" x14ac:dyDescent="0.3">
      <c r="A255" s="171" t="s">
        <v>123</v>
      </c>
      <c r="B255" s="306"/>
      <c r="C255" s="116"/>
      <c r="D255" s="101" t="s">
        <v>125</v>
      </c>
      <c r="E255" s="101" t="s">
        <v>126</v>
      </c>
      <c r="F255" s="101" t="s">
        <v>127</v>
      </c>
      <c r="G255" s="173"/>
      <c r="H255" s="311" t="s">
        <v>250</v>
      </c>
      <c r="I255" s="169" t="s">
        <v>263</v>
      </c>
      <c r="J255" s="781" t="s">
        <v>264</v>
      </c>
      <c r="K255" s="860"/>
      <c r="L255" s="860"/>
      <c r="M255" s="860"/>
      <c r="N255" s="860"/>
      <c r="O255" s="860"/>
      <c r="P255" s="860"/>
      <c r="Q255" s="860"/>
      <c r="R255" s="177"/>
      <c r="S255" s="312"/>
      <c r="T255" s="580">
        <f t="shared" si="20"/>
        <v>0.1111111111111111</v>
      </c>
      <c r="V255" s="268" t="b">
        <v>0</v>
      </c>
      <c r="W255" s="292">
        <f>IF(V255=TRUE,$X$249,0)</f>
        <v>0</v>
      </c>
      <c r="X255" s="268"/>
      <c r="Y255" s="268"/>
      <c r="Z255" s="269"/>
    </row>
    <row r="256" spans="1:26" ht="41.25" customHeight="1" thickTop="1" thickBot="1" x14ac:dyDescent="0.3">
      <c r="A256" s="171" t="s">
        <v>123</v>
      </c>
      <c r="B256" s="306"/>
      <c r="C256" s="116"/>
      <c r="D256" s="101" t="s">
        <v>125</v>
      </c>
      <c r="E256" s="101" t="s">
        <v>126</v>
      </c>
      <c r="F256" s="101" t="s">
        <v>127</v>
      </c>
      <c r="G256" s="173"/>
      <c r="H256" s="311" t="s">
        <v>250</v>
      </c>
      <c r="I256" s="169" t="s">
        <v>265</v>
      </c>
      <c r="J256" s="781" t="s">
        <v>266</v>
      </c>
      <c r="K256" s="785"/>
      <c r="L256" s="785"/>
      <c r="M256" s="785"/>
      <c r="N256" s="785"/>
      <c r="O256" s="785"/>
      <c r="P256" s="785"/>
      <c r="Q256" s="785"/>
      <c r="R256" s="303"/>
      <c r="S256" s="312"/>
      <c r="T256" s="580">
        <f t="shared" si="20"/>
        <v>0.1111111111111111</v>
      </c>
      <c r="V256" s="268" t="b">
        <v>0</v>
      </c>
      <c r="W256" s="292">
        <f>IF(V256=TRUE,$X$249,0)</f>
        <v>0</v>
      </c>
      <c r="X256" s="268"/>
      <c r="Y256" s="268"/>
      <c r="Z256" s="269"/>
    </row>
    <row r="257" spans="1:26" ht="41.25" customHeight="1" thickTop="1" thickBot="1" x14ac:dyDescent="0.3">
      <c r="A257" s="171" t="s">
        <v>425</v>
      </c>
      <c r="B257" s="306"/>
      <c r="C257" s="116"/>
      <c r="D257" s="116"/>
      <c r="E257" s="101" t="s">
        <v>126</v>
      </c>
      <c r="F257" s="101" t="s">
        <v>127</v>
      </c>
      <c r="G257" s="173"/>
      <c r="H257" s="311" t="s">
        <v>250</v>
      </c>
      <c r="I257" s="169" t="s">
        <v>575</v>
      </c>
      <c r="J257" s="857" t="s">
        <v>576</v>
      </c>
      <c r="K257" s="858"/>
      <c r="L257" s="858"/>
      <c r="M257" s="858"/>
      <c r="N257" s="858"/>
      <c r="O257" s="858"/>
      <c r="P257" s="858"/>
      <c r="Q257" s="858"/>
      <c r="R257" s="304"/>
      <c r="S257" s="312"/>
      <c r="T257" s="580">
        <f t="shared" si="20"/>
        <v>0.1111111111111111</v>
      </c>
      <c r="V257" s="268" t="b">
        <v>0</v>
      </c>
      <c r="W257" s="292">
        <f>IF(V257=TRUE,$X$249,0)</f>
        <v>0</v>
      </c>
      <c r="X257" s="268"/>
      <c r="Y257" s="268"/>
      <c r="Z257" s="269"/>
    </row>
    <row r="258" spans="1:26" ht="55.5" customHeight="1" thickTop="1" thickBot="1" x14ac:dyDescent="0.3">
      <c r="A258" s="171" t="s">
        <v>347</v>
      </c>
      <c r="B258" s="306"/>
      <c r="C258" s="116"/>
      <c r="D258" s="116"/>
      <c r="E258" s="101" t="s">
        <v>126</v>
      </c>
      <c r="F258" s="101" t="s">
        <v>127</v>
      </c>
      <c r="G258" s="173"/>
      <c r="H258" s="311" t="s">
        <v>250</v>
      </c>
      <c r="I258" s="168" t="s">
        <v>411</v>
      </c>
      <c r="J258" s="711" t="s">
        <v>412</v>
      </c>
      <c r="K258" s="711"/>
      <c r="L258" s="711"/>
      <c r="M258" s="711"/>
      <c r="N258" s="711"/>
      <c r="O258" s="711"/>
      <c r="P258" s="711"/>
      <c r="Q258" s="711"/>
      <c r="R258" s="176"/>
      <c r="S258" s="312"/>
      <c r="T258" s="580">
        <f t="shared" si="20"/>
        <v>0.1111111111111111</v>
      </c>
      <c r="V258" s="268" t="b">
        <v>0</v>
      </c>
      <c r="W258" s="292">
        <f>IF(V258=TRUE,$X$249,0)</f>
        <v>0</v>
      </c>
      <c r="X258" s="268"/>
      <c r="Y258" s="268"/>
      <c r="Z258" s="269"/>
    </row>
    <row r="259" spans="1:26" ht="41.25" customHeight="1" thickTop="1" thickBot="1" x14ac:dyDescent="0.3">
      <c r="A259" s="171" t="s">
        <v>347</v>
      </c>
      <c r="B259" s="306"/>
      <c r="C259" s="313"/>
      <c r="D259" s="313"/>
      <c r="E259" s="317"/>
      <c r="F259" s="313"/>
      <c r="G259" s="173"/>
      <c r="H259" s="311" t="s">
        <v>160</v>
      </c>
      <c r="I259" s="294" t="s">
        <v>413</v>
      </c>
      <c r="J259" s="706" t="s">
        <v>414</v>
      </c>
      <c r="K259" s="807"/>
      <c r="L259" s="807"/>
      <c r="M259" s="807"/>
      <c r="N259" s="807"/>
      <c r="O259" s="807"/>
      <c r="P259" s="807"/>
      <c r="Q259" s="807"/>
      <c r="R259" s="175"/>
      <c r="S259" s="295"/>
      <c r="V259" s="472" t="b">
        <f>IF(AND(V260=TRUE,V264=TRUE),TRUE,FALSE)</f>
        <v>0</v>
      </c>
      <c r="W259" s="268"/>
      <c r="X259" s="268"/>
      <c r="Y259" s="268"/>
      <c r="Z259" s="269"/>
    </row>
    <row r="260" spans="1:26" ht="41.25" customHeight="1" thickTop="1" thickBot="1" x14ac:dyDescent="0.3">
      <c r="A260" s="171" t="s">
        <v>347</v>
      </c>
      <c r="B260" s="306"/>
      <c r="C260" s="313"/>
      <c r="D260" s="313"/>
      <c r="E260" s="313"/>
      <c r="F260" s="313"/>
      <c r="G260" s="173"/>
      <c r="H260" s="311" t="s">
        <v>160</v>
      </c>
      <c r="I260" s="169"/>
      <c r="J260" s="861" t="s">
        <v>415</v>
      </c>
      <c r="K260" s="861"/>
      <c r="L260" s="861"/>
      <c r="M260" s="861"/>
      <c r="N260" s="861"/>
      <c r="O260" s="861"/>
      <c r="P260" s="861"/>
      <c r="Q260" s="861"/>
      <c r="R260" s="177"/>
      <c r="S260" s="322"/>
      <c r="V260" s="472" t="b">
        <f>IF(AND(V261=TRUE,V262=TRUE,V263=TRUE),TRUE,FALSE)</f>
        <v>0</v>
      </c>
      <c r="W260" s="268"/>
      <c r="X260" s="268"/>
      <c r="Y260" s="268"/>
      <c r="Z260" s="269"/>
    </row>
    <row r="261" spans="1:26" ht="41.25" customHeight="1" thickTop="1" thickBot="1" x14ac:dyDescent="0.3">
      <c r="A261" s="171" t="s">
        <v>347</v>
      </c>
      <c r="B261" s="306"/>
      <c r="C261" s="116"/>
      <c r="D261" s="116"/>
      <c r="E261" s="101" t="s">
        <v>126</v>
      </c>
      <c r="F261" s="101" t="s">
        <v>127</v>
      </c>
      <c r="G261" s="173"/>
      <c r="H261" s="311" t="s">
        <v>160</v>
      </c>
      <c r="I261" s="398" t="s">
        <v>416</v>
      </c>
      <c r="J261" s="781" t="s">
        <v>417</v>
      </c>
      <c r="K261" s="860"/>
      <c r="L261" s="860"/>
      <c r="M261" s="860"/>
      <c r="N261" s="860"/>
      <c r="O261" s="860"/>
      <c r="P261" s="860"/>
      <c r="Q261" s="860"/>
      <c r="R261" s="177"/>
      <c r="S261" s="312"/>
      <c r="T261" s="580">
        <f t="shared" ref="T261:T263" si="21">1/11</f>
        <v>9.0909090909090912E-2</v>
      </c>
      <c r="U261" s="575">
        <f>T261+T262+T263+T265+T266+T267+T270+T271+T272+T273+T268</f>
        <v>1.0000000000000002</v>
      </c>
      <c r="V261" s="268" t="b">
        <v>0</v>
      </c>
      <c r="W261" s="292">
        <f>IF(V261=TRUE,$X$261,0)</f>
        <v>0</v>
      </c>
      <c r="X261" s="268">
        <v>9.0909090909090912E-2</v>
      </c>
      <c r="Y261" s="308">
        <f>SUM(W261:W273)</f>
        <v>0</v>
      </c>
      <c r="Z261" s="269">
        <f>Y261/1</f>
        <v>0</v>
      </c>
    </row>
    <row r="262" spans="1:26" ht="41.25" customHeight="1" thickTop="1" thickBot="1" x14ac:dyDescent="0.3">
      <c r="A262" s="171" t="s">
        <v>347</v>
      </c>
      <c r="B262" s="306"/>
      <c r="C262" s="116"/>
      <c r="D262" s="116"/>
      <c r="E262" s="101" t="s">
        <v>126</v>
      </c>
      <c r="F262" s="101" t="s">
        <v>127</v>
      </c>
      <c r="G262" s="173"/>
      <c r="H262" s="311" t="s">
        <v>160</v>
      </c>
      <c r="I262" s="398" t="s">
        <v>418</v>
      </c>
      <c r="J262" s="977" t="s">
        <v>419</v>
      </c>
      <c r="K262" s="1015"/>
      <c r="L262" s="1015"/>
      <c r="M262" s="1015"/>
      <c r="N262" s="1015"/>
      <c r="O262" s="1015"/>
      <c r="P262" s="1015"/>
      <c r="Q262" s="1015"/>
      <c r="R262" s="177"/>
      <c r="S262" s="312"/>
      <c r="T262" s="580">
        <f t="shared" si="21"/>
        <v>9.0909090909090912E-2</v>
      </c>
      <c r="V262" s="268" t="b">
        <v>0</v>
      </c>
      <c r="W262" s="292">
        <f>IF(V262=TRUE,$X$261,0)</f>
        <v>0</v>
      </c>
      <c r="X262" s="268"/>
      <c r="Y262" s="268"/>
      <c r="Z262" s="269"/>
    </row>
    <row r="263" spans="1:26" ht="41.25" customHeight="1" thickTop="1" thickBot="1" x14ac:dyDescent="0.3">
      <c r="A263" s="171" t="s">
        <v>347</v>
      </c>
      <c r="B263" s="306"/>
      <c r="C263" s="116"/>
      <c r="D263" s="116"/>
      <c r="E263" s="101" t="s">
        <v>126</v>
      </c>
      <c r="F263" s="101" t="s">
        <v>127</v>
      </c>
      <c r="G263" s="173"/>
      <c r="H263" s="311" t="s">
        <v>160</v>
      </c>
      <c r="I263" s="398" t="s">
        <v>420</v>
      </c>
      <c r="J263" s="781" t="s">
        <v>421</v>
      </c>
      <c r="K263" s="860"/>
      <c r="L263" s="860"/>
      <c r="M263" s="860"/>
      <c r="N263" s="860"/>
      <c r="O263" s="860"/>
      <c r="P263" s="860"/>
      <c r="Q263" s="860"/>
      <c r="R263" s="177"/>
      <c r="S263" s="312"/>
      <c r="T263" s="580">
        <f t="shared" si="21"/>
        <v>9.0909090909090912E-2</v>
      </c>
      <c r="V263" s="268" t="b">
        <v>0</v>
      </c>
      <c r="W263" s="292">
        <f>IF(V263=TRUE,$X$261,0)</f>
        <v>0</v>
      </c>
      <c r="X263" s="268"/>
      <c r="Y263" s="268"/>
      <c r="Z263" s="269"/>
    </row>
    <row r="264" spans="1:26" ht="41.25" customHeight="1" thickTop="1" thickBot="1" x14ac:dyDescent="0.3">
      <c r="A264" s="171" t="s">
        <v>425</v>
      </c>
      <c r="B264" s="306"/>
      <c r="C264" s="313"/>
      <c r="D264" s="313"/>
      <c r="E264" s="317"/>
      <c r="F264" s="313"/>
      <c r="G264" s="173"/>
      <c r="H264" s="311" t="s">
        <v>160</v>
      </c>
      <c r="I264" s="169"/>
      <c r="J264" s="982" t="s">
        <v>579</v>
      </c>
      <c r="K264" s="983"/>
      <c r="L264" s="983"/>
      <c r="M264" s="983"/>
      <c r="N264" s="983"/>
      <c r="O264" s="983"/>
      <c r="P264" s="983"/>
      <c r="Q264" s="983"/>
      <c r="R264" s="177"/>
      <c r="S264" s="322"/>
      <c r="V264" s="472" t="b">
        <f>IF(AND(V265=TRUE,V266=TRUE,V267=TRUE,V268=TRUE),TRUE, FALSE)</f>
        <v>0</v>
      </c>
      <c r="W264" s="268"/>
      <c r="X264" s="268"/>
      <c r="Y264" s="268"/>
      <c r="Z264" s="269"/>
    </row>
    <row r="265" spans="1:26" ht="41.25" customHeight="1" thickTop="1" thickBot="1" x14ac:dyDescent="0.3">
      <c r="A265" s="171" t="s">
        <v>425</v>
      </c>
      <c r="B265" s="306"/>
      <c r="C265" s="116"/>
      <c r="D265" s="116"/>
      <c r="E265" s="101" t="s">
        <v>126</v>
      </c>
      <c r="F265" s="101" t="s">
        <v>127</v>
      </c>
      <c r="G265" s="173"/>
      <c r="H265" s="311" t="s">
        <v>160</v>
      </c>
      <c r="I265" s="398" t="s">
        <v>580</v>
      </c>
      <c r="J265" s="977" t="s">
        <v>581</v>
      </c>
      <c r="K265" s="1015"/>
      <c r="L265" s="1015"/>
      <c r="M265" s="1015"/>
      <c r="N265" s="1015"/>
      <c r="O265" s="1015"/>
      <c r="P265" s="1015"/>
      <c r="Q265" s="1015"/>
      <c r="R265" s="177"/>
      <c r="S265" s="312"/>
      <c r="T265" s="580">
        <f t="shared" ref="T265:T268" si="22">1/11</f>
        <v>9.0909090909090912E-2</v>
      </c>
      <c r="V265" s="268" t="b">
        <v>0</v>
      </c>
      <c r="W265" s="292">
        <f>IF(V265=TRUE,$X$261,0)</f>
        <v>0</v>
      </c>
      <c r="X265" s="268"/>
      <c r="Y265" s="268"/>
      <c r="Z265" s="269"/>
    </row>
    <row r="266" spans="1:26" ht="41.25" customHeight="1" thickTop="1" thickBot="1" x14ac:dyDescent="0.3">
      <c r="A266" s="171" t="s">
        <v>425</v>
      </c>
      <c r="B266" s="306"/>
      <c r="C266" s="116"/>
      <c r="D266" s="116"/>
      <c r="E266" s="101" t="s">
        <v>126</v>
      </c>
      <c r="F266" s="101" t="s">
        <v>127</v>
      </c>
      <c r="G266" s="173"/>
      <c r="H266" s="311" t="s">
        <v>160</v>
      </c>
      <c r="I266" s="398" t="s">
        <v>582</v>
      </c>
      <c r="J266" s="977" t="s">
        <v>583</v>
      </c>
      <c r="K266" s="1015"/>
      <c r="L266" s="1015"/>
      <c r="M266" s="1015"/>
      <c r="N266" s="1015"/>
      <c r="O266" s="1015"/>
      <c r="P266" s="1015"/>
      <c r="Q266" s="1015"/>
      <c r="R266" s="177"/>
      <c r="S266" s="312"/>
      <c r="T266" s="580">
        <f t="shared" si="22"/>
        <v>9.0909090909090912E-2</v>
      </c>
      <c r="V266" s="268" t="b">
        <v>0</v>
      </c>
      <c r="W266" s="292">
        <f>IF(V266=TRUE,$X$261,0)</f>
        <v>0</v>
      </c>
      <c r="X266" s="268"/>
      <c r="Y266" s="268"/>
      <c r="Z266" s="269"/>
    </row>
    <row r="267" spans="1:26" ht="41.25" customHeight="1" thickTop="1" thickBot="1" x14ac:dyDescent="0.3">
      <c r="A267" s="171" t="s">
        <v>425</v>
      </c>
      <c r="B267" s="306"/>
      <c r="C267" s="116"/>
      <c r="D267" s="116"/>
      <c r="E267" s="101" t="s">
        <v>126</v>
      </c>
      <c r="F267" s="101" t="s">
        <v>127</v>
      </c>
      <c r="G267" s="173"/>
      <c r="H267" s="311" t="s">
        <v>160</v>
      </c>
      <c r="I267" s="398" t="s">
        <v>584</v>
      </c>
      <c r="J267" s="977" t="s">
        <v>585</v>
      </c>
      <c r="K267" s="1015"/>
      <c r="L267" s="1015"/>
      <c r="M267" s="1015"/>
      <c r="N267" s="1015"/>
      <c r="O267" s="1015"/>
      <c r="P267" s="1015"/>
      <c r="Q267" s="1015"/>
      <c r="R267" s="177"/>
      <c r="S267" s="312"/>
      <c r="T267" s="580">
        <f t="shared" si="22"/>
        <v>9.0909090909090912E-2</v>
      </c>
      <c r="V267" s="268" t="b">
        <v>0</v>
      </c>
      <c r="W267" s="292">
        <f>IF(V267=TRUE,$X$261,0)</f>
        <v>0</v>
      </c>
      <c r="X267" s="268"/>
      <c r="Y267" s="268"/>
      <c r="Z267" s="269"/>
    </row>
    <row r="268" spans="1:26" ht="41.25" customHeight="1" thickTop="1" thickBot="1" x14ac:dyDescent="0.3">
      <c r="A268" s="171" t="s">
        <v>425</v>
      </c>
      <c r="B268" s="306"/>
      <c r="C268" s="116"/>
      <c r="D268" s="116"/>
      <c r="E268" s="101" t="s">
        <v>126</v>
      </c>
      <c r="F268" s="101" t="s">
        <v>127</v>
      </c>
      <c r="G268" s="173"/>
      <c r="H268" s="311" t="s">
        <v>160</v>
      </c>
      <c r="I268" s="398" t="s">
        <v>586</v>
      </c>
      <c r="J268" s="977" t="s">
        <v>587</v>
      </c>
      <c r="K268" s="1015"/>
      <c r="L268" s="1015"/>
      <c r="M268" s="1015"/>
      <c r="N268" s="1015"/>
      <c r="O268" s="1015"/>
      <c r="P268" s="1015"/>
      <c r="Q268" s="1015"/>
      <c r="R268" s="177"/>
      <c r="S268" s="312"/>
      <c r="T268" s="580">
        <f t="shared" si="22"/>
        <v>9.0909090909090912E-2</v>
      </c>
      <c r="V268" s="268" t="b">
        <v>0</v>
      </c>
      <c r="W268" s="292">
        <f>IF(V268=TRUE,$X$261,0)</f>
        <v>0</v>
      </c>
      <c r="X268" s="268"/>
      <c r="Y268" s="268"/>
      <c r="Z268" s="269"/>
    </row>
    <row r="269" spans="1:26" ht="48.75" customHeight="1" thickTop="1" thickBot="1" x14ac:dyDescent="0.3">
      <c r="A269" s="171" t="s">
        <v>425</v>
      </c>
      <c r="B269" s="306"/>
      <c r="C269" s="313"/>
      <c r="D269" s="313"/>
      <c r="E269" s="317"/>
      <c r="F269" s="313"/>
      <c r="G269" s="173"/>
      <c r="H269" s="311" t="s">
        <v>160</v>
      </c>
      <c r="I269" s="294" t="s">
        <v>588</v>
      </c>
      <c r="J269" s="806" t="s">
        <v>589</v>
      </c>
      <c r="K269" s="807"/>
      <c r="L269" s="807"/>
      <c r="M269" s="807"/>
      <c r="N269" s="807"/>
      <c r="O269" s="807"/>
      <c r="P269" s="807"/>
      <c r="Q269" s="807"/>
      <c r="R269" s="175"/>
      <c r="S269" s="258"/>
      <c r="V269" s="497" t="b">
        <f>IF(AND(V270=TRUE,V271=TRUE,V272=TRUE,V273=TRUE),TRUE,FALSE)</f>
        <v>0</v>
      </c>
      <c r="W269" s="268"/>
      <c r="X269" s="268"/>
      <c r="Y269" s="268"/>
      <c r="Z269" s="269"/>
    </row>
    <row r="270" spans="1:26" ht="48.75" customHeight="1" thickTop="1" thickBot="1" x14ac:dyDescent="0.3">
      <c r="A270" s="171" t="s">
        <v>425</v>
      </c>
      <c r="B270" s="306"/>
      <c r="C270" s="116"/>
      <c r="D270" s="116"/>
      <c r="E270" s="101" t="s">
        <v>126</v>
      </c>
      <c r="F270" s="101" t="s">
        <v>127</v>
      </c>
      <c r="G270" s="173"/>
      <c r="H270" s="311" t="s">
        <v>160</v>
      </c>
      <c r="I270" s="398" t="s">
        <v>590</v>
      </c>
      <c r="J270" s="934" t="s">
        <v>591</v>
      </c>
      <c r="K270" s="805"/>
      <c r="L270" s="805"/>
      <c r="M270" s="805"/>
      <c r="N270" s="805"/>
      <c r="O270" s="805"/>
      <c r="P270" s="805"/>
      <c r="Q270" s="805"/>
      <c r="R270" s="177"/>
      <c r="S270" s="312"/>
      <c r="T270" s="580">
        <f t="shared" ref="T270:T272" si="23">1/11</f>
        <v>9.0909090909090912E-2</v>
      </c>
      <c r="V270" s="268" t="b">
        <v>0</v>
      </c>
      <c r="W270" s="292">
        <f>IF(V270=TRUE,$X$270,0)</f>
        <v>0</v>
      </c>
      <c r="X270" s="268">
        <v>9.0909090909090912E-2</v>
      </c>
      <c r="Y270" s="268"/>
      <c r="Z270" s="269"/>
    </row>
    <row r="271" spans="1:26" ht="48.75" customHeight="1" thickTop="1" thickBot="1" x14ac:dyDescent="0.3">
      <c r="A271" s="171" t="s">
        <v>425</v>
      </c>
      <c r="B271" s="306"/>
      <c r="C271" s="116"/>
      <c r="D271" s="116"/>
      <c r="E271" s="101" t="s">
        <v>126</v>
      </c>
      <c r="F271" s="101" t="s">
        <v>127</v>
      </c>
      <c r="G271" s="173"/>
      <c r="H271" s="311" t="s">
        <v>160</v>
      </c>
      <c r="I271" s="398" t="s">
        <v>592</v>
      </c>
      <c r="J271" s="934" t="s">
        <v>593</v>
      </c>
      <c r="K271" s="805"/>
      <c r="L271" s="805"/>
      <c r="M271" s="805"/>
      <c r="N271" s="805"/>
      <c r="O271" s="805"/>
      <c r="P271" s="805"/>
      <c r="Q271" s="805"/>
      <c r="R271" s="177"/>
      <c r="S271" s="312"/>
      <c r="T271" s="580">
        <f t="shared" si="23"/>
        <v>9.0909090909090912E-2</v>
      </c>
      <c r="V271" s="268" t="b">
        <v>0</v>
      </c>
      <c r="W271" s="292">
        <f>IF(V271=TRUE,$X$270,0)</f>
        <v>0</v>
      </c>
      <c r="X271" s="268"/>
      <c r="Y271" s="268"/>
      <c r="Z271" s="269"/>
    </row>
    <row r="272" spans="1:26" ht="48.75" customHeight="1" thickTop="1" thickBot="1" x14ac:dyDescent="0.3">
      <c r="A272" s="171" t="s">
        <v>425</v>
      </c>
      <c r="B272" s="306"/>
      <c r="C272" s="116"/>
      <c r="D272" s="116"/>
      <c r="E272" s="101" t="s">
        <v>126</v>
      </c>
      <c r="F272" s="101" t="s">
        <v>127</v>
      </c>
      <c r="G272" s="173"/>
      <c r="H272" s="311" t="s">
        <v>160</v>
      </c>
      <c r="I272" s="398" t="s">
        <v>594</v>
      </c>
      <c r="J272" s="934" t="s">
        <v>595</v>
      </c>
      <c r="K272" s="805"/>
      <c r="L272" s="805"/>
      <c r="M272" s="805"/>
      <c r="N272" s="805"/>
      <c r="O272" s="805"/>
      <c r="P272" s="805"/>
      <c r="Q272" s="805"/>
      <c r="R272" s="177"/>
      <c r="S272" s="312"/>
      <c r="T272" s="580">
        <f t="shared" si="23"/>
        <v>9.0909090909090912E-2</v>
      </c>
      <c r="V272" s="268" t="b">
        <v>0</v>
      </c>
      <c r="W272" s="292">
        <f>IF(V272=TRUE,$X$270,0)</f>
        <v>0</v>
      </c>
      <c r="X272" s="268"/>
      <c r="Y272" s="268"/>
      <c r="Z272" s="269"/>
    </row>
    <row r="273" spans="1:26" ht="48.75" customHeight="1" thickTop="1" thickBot="1" x14ac:dyDescent="0.3">
      <c r="A273" s="171" t="s">
        <v>425</v>
      </c>
      <c r="B273" s="306"/>
      <c r="C273" s="116"/>
      <c r="D273" s="116"/>
      <c r="E273" s="101" t="s">
        <v>126</v>
      </c>
      <c r="F273" s="101" t="s">
        <v>127</v>
      </c>
      <c r="G273" s="173"/>
      <c r="H273" s="311" t="s">
        <v>160</v>
      </c>
      <c r="I273" s="398" t="s">
        <v>596</v>
      </c>
      <c r="J273" s="876" t="s">
        <v>597</v>
      </c>
      <c r="K273" s="877"/>
      <c r="L273" s="877"/>
      <c r="M273" s="877"/>
      <c r="N273" s="877"/>
      <c r="O273" s="877"/>
      <c r="P273" s="877"/>
      <c r="Q273" s="877"/>
      <c r="R273" s="304"/>
      <c r="S273" s="312"/>
      <c r="T273" s="580">
        <f>1/11</f>
        <v>9.0909090909090912E-2</v>
      </c>
      <c r="V273" s="268" t="b">
        <v>0</v>
      </c>
      <c r="W273" s="292">
        <f>IF(V273=TRUE,$X$270,0)</f>
        <v>0</v>
      </c>
      <c r="X273" s="268"/>
      <c r="Y273" s="268"/>
      <c r="Z273" s="269"/>
    </row>
    <row r="274" spans="1:26" ht="22.5" customHeight="1" thickTop="1" x14ac:dyDescent="0.25">
      <c r="V274" s="268"/>
      <c r="W274" s="268"/>
      <c r="X274" s="268"/>
      <c r="Y274" s="268"/>
      <c r="Z274" s="269"/>
    </row>
    <row r="275" spans="1:26" ht="22.5" customHeight="1" thickBot="1" x14ac:dyDescent="0.3">
      <c r="H275" s="821" t="s">
        <v>117</v>
      </c>
      <c r="I275" s="822"/>
      <c r="J275" s="685" t="s">
        <v>509</v>
      </c>
      <c r="K275" s="686"/>
      <c r="L275" s="686"/>
      <c r="M275" s="686"/>
      <c r="N275" s="686"/>
      <c r="O275" s="686"/>
      <c r="P275" s="686"/>
      <c r="Q275" s="686"/>
      <c r="R275" s="686"/>
      <c r="S275" s="687"/>
      <c r="V275" s="305" t="s">
        <v>945</v>
      </c>
      <c r="W275" s="267">
        <f>(U281+U284)/2</f>
        <v>0.99999999999999989</v>
      </c>
      <c r="X275" s="268"/>
      <c r="Y275" s="268"/>
      <c r="Z275" s="269"/>
    </row>
    <row r="276" spans="1:26" ht="7.5" customHeight="1" thickTop="1" x14ac:dyDescent="0.25">
      <c r="H276" s="314"/>
      <c r="I276" s="306"/>
      <c r="J276" s="314"/>
      <c r="K276" s="314"/>
      <c r="L276" s="314"/>
      <c r="M276" s="314"/>
      <c r="N276" s="314"/>
      <c r="O276" s="314"/>
      <c r="P276" s="314"/>
      <c r="Q276" s="314"/>
      <c r="R276" s="316"/>
      <c r="S276" s="314"/>
      <c r="V276" s="268"/>
      <c r="W276" s="268"/>
      <c r="X276" s="268"/>
      <c r="Y276" s="268"/>
      <c r="Z276" s="269"/>
    </row>
    <row r="277" spans="1:26" ht="94.5" customHeight="1" thickBot="1" x14ac:dyDescent="0.3">
      <c r="H277" s="823" t="s">
        <v>510</v>
      </c>
      <c r="I277" s="823"/>
      <c r="J277" s="823"/>
      <c r="K277" s="823"/>
      <c r="L277" s="823"/>
      <c r="M277" s="823"/>
      <c r="N277" s="823"/>
      <c r="O277" s="823"/>
      <c r="P277" s="823"/>
      <c r="Q277" s="823"/>
      <c r="R277" s="823"/>
      <c r="S277" s="824"/>
      <c r="V277" s="268"/>
      <c r="W277" s="268"/>
      <c r="X277" s="268"/>
      <c r="Y277" s="268"/>
      <c r="Z277" s="269"/>
    </row>
    <row r="278" spans="1:26" ht="7.5" customHeight="1" thickTop="1" x14ac:dyDescent="0.25">
      <c r="V278" s="268"/>
      <c r="W278" s="268"/>
      <c r="X278" s="268"/>
      <c r="Y278" s="268"/>
      <c r="Z278" s="269"/>
    </row>
    <row r="279" spans="1:26" ht="48.75" customHeight="1" thickBot="1" x14ac:dyDescent="0.3">
      <c r="H279" s="281" t="s">
        <v>120</v>
      </c>
      <c r="I279" s="297" t="s">
        <v>946</v>
      </c>
      <c r="J279" s="282" t="s">
        <v>121</v>
      </c>
      <c r="K279" s="283"/>
      <c r="L279" s="283"/>
      <c r="M279" s="283"/>
      <c r="N279" s="283"/>
      <c r="O279" s="283"/>
      <c r="P279" s="283"/>
      <c r="Q279" s="283"/>
      <c r="R279" s="177"/>
      <c r="S279" s="281" t="s">
        <v>122</v>
      </c>
      <c r="V279" s="284" t="s">
        <v>825</v>
      </c>
      <c r="W279" s="285" t="s">
        <v>826</v>
      </c>
      <c r="X279" s="285" t="s">
        <v>827</v>
      </c>
      <c r="Y279" s="309" t="s">
        <v>844</v>
      </c>
      <c r="Z279" s="310" t="s">
        <v>863</v>
      </c>
    </row>
    <row r="280" spans="1:26" ht="48.75" customHeight="1" thickTop="1" thickBot="1" x14ac:dyDescent="0.3">
      <c r="A280" s="171" t="s">
        <v>425</v>
      </c>
      <c r="B280" s="306"/>
      <c r="C280" s="313"/>
      <c r="D280" s="317"/>
      <c r="E280" s="313"/>
      <c r="F280" s="313"/>
      <c r="G280" s="173"/>
      <c r="H280" s="311" t="s">
        <v>131</v>
      </c>
      <c r="I280" s="168" t="s">
        <v>511</v>
      </c>
      <c r="J280" s="706" t="s">
        <v>512</v>
      </c>
      <c r="K280" s="807"/>
      <c r="L280" s="807"/>
      <c r="M280" s="807"/>
      <c r="N280" s="807"/>
      <c r="O280" s="807"/>
      <c r="P280" s="807"/>
      <c r="Q280" s="807"/>
      <c r="R280" s="175"/>
      <c r="S280" s="295"/>
      <c r="V280" s="472" t="b">
        <f>IF(AND(V281=TRUE),TRUE,FALSE)</f>
        <v>0</v>
      </c>
      <c r="W280" s="292"/>
      <c r="X280" s="268"/>
      <c r="Y280" s="308">
        <f>SUM(W281:W282)</f>
        <v>0</v>
      </c>
      <c r="Z280" s="269">
        <f>Y280/1</f>
        <v>0</v>
      </c>
    </row>
    <row r="281" spans="1:26" ht="48.75" customHeight="1" thickTop="1" thickBot="1" x14ac:dyDescent="0.3">
      <c r="A281" s="171" t="s">
        <v>425</v>
      </c>
      <c r="B281" s="306"/>
      <c r="C281" s="116"/>
      <c r="D281" s="101" t="s">
        <v>125</v>
      </c>
      <c r="E281" s="101" t="s">
        <v>126</v>
      </c>
      <c r="F281" s="101" t="s">
        <v>127</v>
      </c>
      <c r="G281" s="173"/>
      <c r="H281" s="311" t="s">
        <v>131</v>
      </c>
      <c r="I281" s="169" t="s">
        <v>513</v>
      </c>
      <c r="J281" s="783" t="s">
        <v>1011</v>
      </c>
      <c r="K281" s="854"/>
      <c r="L281" s="854"/>
      <c r="M281" s="854"/>
      <c r="N281" s="854"/>
      <c r="O281" s="854"/>
      <c r="P281" s="854"/>
      <c r="Q281" s="854"/>
      <c r="R281" s="304"/>
      <c r="S281" s="312"/>
      <c r="T281" s="580">
        <v>0.5</v>
      </c>
      <c r="U281" s="575">
        <f>T281+T282</f>
        <v>1</v>
      </c>
      <c r="V281" s="268" t="b">
        <v>0</v>
      </c>
      <c r="W281" s="292">
        <f>IF(V281=TRUE,$X$238,0)</f>
        <v>0</v>
      </c>
      <c r="X281" s="268">
        <v>0.5</v>
      </c>
      <c r="Y281" s="268"/>
      <c r="Z281" s="269"/>
    </row>
    <row r="282" spans="1:26" ht="48.75" customHeight="1" thickTop="1" thickBot="1" x14ac:dyDescent="0.3">
      <c r="A282" s="171" t="s">
        <v>425</v>
      </c>
      <c r="B282" s="306"/>
      <c r="C282" s="116"/>
      <c r="D282" s="101" t="s">
        <v>125</v>
      </c>
      <c r="E282" s="101" t="s">
        <v>126</v>
      </c>
      <c r="F282" s="101" t="s">
        <v>127</v>
      </c>
      <c r="G282" s="173"/>
      <c r="H282" s="311" t="s">
        <v>131</v>
      </c>
      <c r="I282" s="168" t="s">
        <v>514</v>
      </c>
      <c r="J282" s="979" t="s">
        <v>515</v>
      </c>
      <c r="K282" s="979"/>
      <c r="L282" s="979"/>
      <c r="M282" s="979"/>
      <c r="N282" s="979"/>
      <c r="O282" s="979"/>
      <c r="P282" s="979"/>
      <c r="Q282" s="979"/>
      <c r="R282" s="176"/>
      <c r="S282" s="312"/>
      <c r="T282" s="580">
        <v>0.5</v>
      </c>
      <c r="V282" s="268" t="b">
        <v>0</v>
      </c>
      <c r="W282" s="292">
        <f>IF(V282=TRUE,$X$238,0)</f>
        <v>0</v>
      </c>
      <c r="X282" s="268"/>
      <c r="Y282" s="268"/>
      <c r="Z282" s="269"/>
    </row>
    <row r="283" spans="1:26" ht="48.75" customHeight="1" thickTop="1" thickBot="1" x14ac:dyDescent="0.3">
      <c r="A283" s="171" t="s">
        <v>425</v>
      </c>
      <c r="B283" s="306"/>
      <c r="C283" s="313"/>
      <c r="D283" s="313"/>
      <c r="E283" s="313"/>
      <c r="F283" s="313"/>
      <c r="G283" s="173"/>
      <c r="H283" s="311" t="s">
        <v>250</v>
      </c>
      <c r="I283" s="168" t="s">
        <v>516</v>
      </c>
      <c r="J283" s="706" t="s">
        <v>1010</v>
      </c>
      <c r="K283" s="807"/>
      <c r="L283" s="807"/>
      <c r="M283" s="807"/>
      <c r="N283" s="807"/>
      <c r="O283" s="807"/>
      <c r="P283" s="807"/>
      <c r="Q283" s="807"/>
      <c r="R283" s="175"/>
      <c r="S283" s="295"/>
      <c r="V283" s="472" t="b">
        <f>IF(AND(V284=TRUE,V285=TRUE,V286=TRUE,V287=TRUE,V288=TRUE,V289=TRUE),TRUE,FALSE)</f>
        <v>0</v>
      </c>
      <c r="W283" s="268"/>
      <c r="X283" s="268"/>
      <c r="Y283" s="268"/>
      <c r="Z283" s="269"/>
    </row>
    <row r="284" spans="1:26" ht="48.75" customHeight="1" thickTop="1" thickBot="1" x14ac:dyDescent="0.3">
      <c r="A284" s="171" t="s">
        <v>425</v>
      </c>
      <c r="B284" s="306"/>
      <c r="C284" s="116"/>
      <c r="D284" s="101" t="s">
        <v>125</v>
      </c>
      <c r="E284" s="101" t="s">
        <v>126</v>
      </c>
      <c r="F284" s="101" t="s">
        <v>127</v>
      </c>
      <c r="G284" s="173"/>
      <c r="H284" s="311" t="s">
        <v>250</v>
      </c>
      <c r="I284" s="169" t="s">
        <v>517</v>
      </c>
      <c r="J284" s="781" t="s">
        <v>518</v>
      </c>
      <c r="K284" s="860"/>
      <c r="L284" s="860"/>
      <c r="M284" s="860"/>
      <c r="N284" s="860"/>
      <c r="O284" s="860"/>
      <c r="P284" s="860"/>
      <c r="Q284" s="860"/>
      <c r="R284" s="177"/>
      <c r="S284" s="312"/>
      <c r="T284" s="580">
        <f>1/7</f>
        <v>0.14285714285714285</v>
      </c>
      <c r="U284" s="575">
        <f>T284+T285+T286+T287+T288+T289+T290</f>
        <v>0.99999999999999978</v>
      </c>
      <c r="V284" s="268" t="b">
        <v>0</v>
      </c>
      <c r="W284" s="292">
        <f t="shared" ref="W284:W290" si="24">IF(V284=TRUE,$X$284,0)</f>
        <v>0</v>
      </c>
      <c r="X284" s="268">
        <v>0.14285714285714285</v>
      </c>
      <c r="Y284" s="308">
        <f>SUM(W284:W290)</f>
        <v>0</v>
      </c>
      <c r="Z284" s="269">
        <f>Y284/1</f>
        <v>0</v>
      </c>
    </row>
    <row r="285" spans="1:26" ht="48.75" customHeight="1" thickTop="1" thickBot="1" x14ac:dyDescent="0.3">
      <c r="A285" s="171" t="s">
        <v>425</v>
      </c>
      <c r="B285" s="306"/>
      <c r="C285" s="116"/>
      <c r="D285" s="101" t="s">
        <v>125</v>
      </c>
      <c r="E285" s="101" t="s">
        <v>126</v>
      </c>
      <c r="F285" s="101" t="s">
        <v>127</v>
      </c>
      <c r="G285" s="173"/>
      <c r="H285" s="311" t="s">
        <v>250</v>
      </c>
      <c r="I285" s="169" t="s">
        <v>519</v>
      </c>
      <c r="J285" s="977" t="s">
        <v>1027</v>
      </c>
      <c r="K285" s="1015"/>
      <c r="L285" s="1015"/>
      <c r="M285" s="1015"/>
      <c r="N285" s="1015"/>
      <c r="O285" s="1015"/>
      <c r="P285" s="1015"/>
      <c r="Q285" s="1015"/>
      <c r="R285" s="177"/>
      <c r="S285" s="312"/>
      <c r="T285" s="580">
        <f t="shared" ref="T285:T289" si="25">1/7</f>
        <v>0.14285714285714285</v>
      </c>
      <c r="V285" s="268" t="b">
        <v>0</v>
      </c>
      <c r="W285" s="292">
        <f t="shared" si="24"/>
        <v>0</v>
      </c>
      <c r="X285" s="268"/>
      <c r="Y285" s="268"/>
      <c r="Z285" s="269"/>
    </row>
    <row r="286" spans="1:26" ht="48.75" customHeight="1" thickTop="1" thickBot="1" x14ac:dyDescent="0.3">
      <c r="A286" s="171" t="s">
        <v>425</v>
      </c>
      <c r="B286" s="306"/>
      <c r="C286" s="116"/>
      <c r="D286" s="101" t="s">
        <v>125</v>
      </c>
      <c r="E286" s="101" t="s">
        <v>126</v>
      </c>
      <c r="F286" s="101" t="s">
        <v>127</v>
      </c>
      <c r="G286" s="173"/>
      <c r="H286" s="311" t="s">
        <v>250</v>
      </c>
      <c r="I286" s="169" t="s">
        <v>520</v>
      </c>
      <c r="J286" s="781" t="s">
        <v>1028</v>
      </c>
      <c r="K286" s="860"/>
      <c r="L286" s="860"/>
      <c r="M286" s="860"/>
      <c r="N286" s="860"/>
      <c r="O286" s="860"/>
      <c r="P286" s="860"/>
      <c r="Q286" s="860"/>
      <c r="R286" s="177"/>
      <c r="S286" s="312"/>
      <c r="T286" s="580">
        <f t="shared" si="25"/>
        <v>0.14285714285714285</v>
      </c>
      <c r="V286" s="268" t="b">
        <v>0</v>
      </c>
      <c r="W286" s="292">
        <f t="shared" si="24"/>
        <v>0</v>
      </c>
      <c r="X286" s="268"/>
      <c r="Y286" s="268"/>
      <c r="Z286" s="269"/>
    </row>
    <row r="287" spans="1:26" ht="48.75" customHeight="1" thickTop="1" thickBot="1" x14ac:dyDescent="0.3">
      <c r="A287" s="171" t="s">
        <v>425</v>
      </c>
      <c r="B287" s="306"/>
      <c r="C287" s="116"/>
      <c r="D287" s="101" t="s">
        <v>125</v>
      </c>
      <c r="E287" s="101" t="s">
        <v>126</v>
      </c>
      <c r="F287" s="101" t="s">
        <v>127</v>
      </c>
      <c r="G287" s="173"/>
      <c r="H287" s="311" t="s">
        <v>250</v>
      </c>
      <c r="I287" s="169" t="s">
        <v>521</v>
      </c>
      <c r="J287" s="781" t="s">
        <v>1029</v>
      </c>
      <c r="K287" s="785"/>
      <c r="L287" s="785"/>
      <c r="M287" s="785"/>
      <c r="N287" s="785"/>
      <c r="O287" s="785"/>
      <c r="P287" s="785"/>
      <c r="Q287" s="785"/>
      <c r="R287" s="177"/>
      <c r="S287" s="312"/>
      <c r="T287" s="580">
        <f t="shared" si="25"/>
        <v>0.14285714285714285</v>
      </c>
      <c r="V287" s="268" t="b">
        <v>0</v>
      </c>
      <c r="W287" s="292">
        <f t="shared" si="24"/>
        <v>0</v>
      </c>
      <c r="X287" s="268"/>
      <c r="Y287" s="268"/>
      <c r="Z287" s="269"/>
    </row>
    <row r="288" spans="1:26" ht="48.75" customHeight="1" thickTop="1" thickBot="1" x14ac:dyDescent="0.3">
      <c r="A288" s="171" t="s">
        <v>425</v>
      </c>
      <c r="B288" s="306"/>
      <c r="C288" s="116"/>
      <c r="D288" s="101" t="s">
        <v>125</v>
      </c>
      <c r="E288" s="101" t="s">
        <v>126</v>
      </c>
      <c r="F288" s="101" t="s">
        <v>127</v>
      </c>
      <c r="G288" s="173"/>
      <c r="H288" s="311" t="s">
        <v>250</v>
      </c>
      <c r="I288" s="169" t="s">
        <v>522</v>
      </c>
      <c r="J288" s="977" t="s">
        <v>523</v>
      </c>
      <c r="K288" s="1015"/>
      <c r="L288" s="1015"/>
      <c r="M288" s="1015"/>
      <c r="N288" s="1015"/>
      <c r="O288" s="1015"/>
      <c r="P288" s="1015"/>
      <c r="Q288" s="1015"/>
      <c r="R288" s="177"/>
      <c r="S288" s="312"/>
      <c r="T288" s="580">
        <f t="shared" si="25"/>
        <v>0.14285714285714285</v>
      </c>
      <c r="V288" s="268" t="b">
        <v>0</v>
      </c>
      <c r="W288" s="292">
        <f t="shared" si="24"/>
        <v>0</v>
      </c>
      <c r="X288" s="268"/>
      <c r="Y288" s="268"/>
      <c r="Z288" s="269"/>
    </row>
    <row r="289" spans="1:26" ht="48.75" customHeight="1" thickTop="1" thickBot="1" x14ac:dyDescent="0.3">
      <c r="A289" s="171" t="s">
        <v>425</v>
      </c>
      <c r="B289" s="306"/>
      <c r="C289" s="116"/>
      <c r="D289" s="101" t="s">
        <v>125</v>
      </c>
      <c r="E289" s="101" t="s">
        <v>126</v>
      </c>
      <c r="F289" s="101" t="s">
        <v>127</v>
      </c>
      <c r="G289" s="173"/>
      <c r="H289" s="311" t="s">
        <v>250</v>
      </c>
      <c r="I289" s="169" t="s">
        <v>524</v>
      </c>
      <c r="J289" s="977" t="s">
        <v>1030</v>
      </c>
      <c r="K289" s="1015"/>
      <c r="L289" s="1015"/>
      <c r="M289" s="1015"/>
      <c r="N289" s="1015"/>
      <c r="O289" s="1015"/>
      <c r="P289" s="1015"/>
      <c r="Q289" s="1015"/>
      <c r="R289" s="177"/>
      <c r="S289" s="312"/>
      <c r="T289" s="580">
        <f t="shared" si="25"/>
        <v>0.14285714285714285</v>
      </c>
      <c r="V289" s="268" t="b">
        <v>0</v>
      </c>
      <c r="W289" s="292">
        <f t="shared" si="24"/>
        <v>0</v>
      </c>
      <c r="X289" s="268"/>
      <c r="Y289" s="268"/>
      <c r="Z289" s="269"/>
    </row>
    <row r="290" spans="1:26" ht="48.75" customHeight="1" thickTop="1" thickBot="1" x14ac:dyDescent="0.3">
      <c r="A290" s="171" t="s">
        <v>425</v>
      </c>
      <c r="B290" s="306"/>
      <c r="C290" s="116"/>
      <c r="D290" s="116"/>
      <c r="E290" s="101" t="s">
        <v>126</v>
      </c>
      <c r="F290" s="101" t="s">
        <v>127</v>
      </c>
      <c r="G290" s="173"/>
      <c r="H290" s="311" t="s">
        <v>250</v>
      </c>
      <c r="I290" s="294" t="s">
        <v>600</v>
      </c>
      <c r="J290" s="711" t="s">
        <v>601</v>
      </c>
      <c r="K290" s="711"/>
      <c r="L290" s="711"/>
      <c r="M290" s="711"/>
      <c r="N290" s="711"/>
      <c r="O290" s="711"/>
      <c r="P290" s="711"/>
      <c r="Q290" s="711"/>
      <c r="R290" s="176"/>
      <c r="S290" s="312"/>
      <c r="T290" s="580">
        <f>1/7</f>
        <v>0.14285714285714285</v>
      </c>
      <c r="V290" s="268" t="b">
        <v>0</v>
      </c>
      <c r="W290" s="292">
        <f t="shared" si="24"/>
        <v>0</v>
      </c>
      <c r="X290" s="268"/>
      <c r="Y290" s="268"/>
      <c r="Z290" s="269"/>
    </row>
    <row r="291" spans="1:26" ht="22.5" customHeight="1" thickTop="1" x14ac:dyDescent="0.25">
      <c r="V291" s="268"/>
      <c r="W291" s="268"/>
      <c r="X291" s="268"/>
      <c r="Y291" s="268"/>
      <c r="Z291" s="269"/>
    </row>
    <row r="292" spans="1:26" ht="22.5" customHeight="1" x14ac:dyDescent="0.25">
      <c r="A292" s="254"/>
      <c r="B292" s="254"/>
      <c r="C292" s="263"/>
      <c r="D292" s="263"/>
      <c r="E292" s="263"/>
      <c r="F292" s="264"/>
      <c r="G292" s="173"/>
      <c r="H292" s="173"/>
      <c r="I292" s="393"/>
      <c r="J292" s="173"/>
      <c r="K292" s="173"/>
      <c r="L292" s="173"/>
      <c r="M292" s="173"/>
      <c r="N292" s="173"/>
      <c r="O292" s="173"/>
      <c r="P292" s="173"/>
      <c r="Q292" s="173"/>
      <c r="R292" s="173"/>
      <c r="S292" s="173"/>
      <c r="V292" s="268"/>
      <c r="W292" s="268"/>
      <c r="X292" s="268"/>
      <c r="Y292" s="268"/>
      <c r="Z292" s="269"/>
    </row>
    <row r="293" spans="1:26" ht="30" customHeight="1" thickBot="1" x14ac:dyDescent="0.3">
      <c r="A293" s="306"/>
      <c r="B293" s="306"/>
      <c r="C293" s="313"/>
      <c r="D293" s="313"/>
      <c r="E293" s="313"/>
      <c r="F293" s="313"/>
      <c r="G293" s="173"/>
      <c r="H293" s="863" t="s">
        <v>195</v>
      </c>
      <c r="I293" s="863"/>
      <c r="J293" s="863"/>
      <c r="K293" s="863"/>
      <c r="L293" s="863"/>
      <c r="M293" s="863"/>
      <c r="N293" s="863"/>
      <c r="O293" s="863"/>
      <c r="P293" s="863"/>
      <c r="Q293" s="863"/>
      <c r="R293" s="863"/>
      <c r="S293" s="864"/>
      <c r="V293" s="268"/>
      <c r="W293" s="268"/>
      <c r="X293" s="268"/>
      <c r="Y293" s="268"/>
      <c r="Z293" s="269"/>
    </row>
    <row r="294" spans="1:26" ht="7.5" customHeight="1" thickTop="1" x14ac:dyDescent="0.25">
      <c r="A294" s="306"/>
      <c r="B294" s="306"/>
      <c r="C294" s="313"/>
      <c r="D294" s="313"/>
      <c r="E294" s="313"/>
      <c r="F294" s="313"/>
      <c r="G294" s="173"/>
      <c r="H294" s="314"/>
      <c r="I294" s="306"/>
      <c r="J294" s="314"/>
      <c r="K294" s="314"/>
      <c r="L294" s="314"/>
      <c r="M294" s="314"/>
      <c r="N294" s="314"/>
      <c r="O294" s="314"/>
      <c r="P294" s="314"/>
      <c r="Q294" s="314"/>
      <c r="R294" s="316"/>
      <c r="S294" s="314"/>
      <c r="V294" s="268"/>
      <c r="W294" s="268"/>
      <c r="X294" s="268"/>
      <c r="Y294" s="268"/>
      <c r="Z294" s="269"/>
    </row>
    <row r="295" spans="1:26" ht="82.5" customHeight="1" thickBot="1" x14ac:dyDescent="0.3">
      <c r="A295" s="306"/>
      <c r="B295" s="306"/>
      <c r="C295" s="313"/>
      <c r="D295" s="313"/>
      <c r="E295" s="313"/>
      <c r="F295" s="313"/>
      <c r="G295" s="173"/>
      <c r="H295" s="819" t="s">
        <v>196</v>
      </c>
      <c r="I295" s="819"/>
      <c r="J295" s="819"/>
      <c r="K295" s="819"/>
      <c r="L295" s="819"/>
      <c r="M295" s="819"/>
      <c r="N295" s="819"/>
      <c r="O295" s="819"/>
      <c r="P295" s="819"/>
      <c r="Q295" s="819"/>
      <c r="R295" s="819"/>
      <c r="S295" s="820"/>
      <c r="V295" s="268"/>
      <c r="W295" s="268"/>
      <c r="X295" s="268"/>
      <c r="Y295" s="268"/>
      <c r="Z295" s="269"/>
    </row>
    <row r="296" spans="1:26" ht="7.5" customHeight="1" thickTop="1" x14ac:dyDescent="0.25">
      <c r="A296" s="306"/>
      <c r="B296" s="306"/>
      <c r="C296" s="313"/>
      <c r="D296" s="313"/>
      <c r="E296" s="313"/>
      <c r="F296" s="313"/>
      <c r="G296" s="173"/>
      <c r="H296" s="320"/>
      <c r="I296" s="408"/>
      <c r="J296" s="320"/>
      <c r="K296" s="320"/>
      <c r="L296" s="320"/>
      <c r="M296" s="320"/>
      <c r="N296" s="320"/>
      <c r="O296" s="320"/>
      <c r="P296" s="320"/>
      <c r="Q296" s="320"/>
      <c r="R296" s="320"/>
      <c r="S296" s="320"/>
      <c r="V296" s="268"/>
      <c r="W296" s="268"/>
      <c r="X296" s="268"/>
      <c r="Y296" s="268"/>
      <c r="Z296" s="269"/>
    </row>
    <row r="297" spans="1:26" ht="22.5" customHeight="1" thickBot="1" x14ac:dyDescent="0.3">
      <c r="A297" s="306"/>
      <c r="B297" s="306"/>
      <c r="C297" s="313"/>
      <c r="D297" s="313"/>
      <c r="E297" s="313"/>
      <c r="F297" s="313"/>
      <c r="G297" s="173"/>
      <c r="H297" s="821" t="s">
        <v>117</v>
      </c>
      <c r="I297" s="822"/>
      <c r="J297" s="685" t="s">
        <v>197</v>
      </c>
      <c r="K297" s="686"/>
      <c r="L297" s="686"/>
      <c r="M297" s="686"/>
      <c r="N297" s="686"/>
      <c r="O297" s="686"/>
      <c r="P297" s="686"/>
      <c r="Q297" s="686"/>
      <c r="R297" s="686"/>
      <c r="S297" s="687"/>
      <c r="V297" s="305" t="s">
        <v>945</v>
      </c>
      <c r="W297" s="267">
        <f>(U302+U304+U308+U315)/4</f>
        <v>1</v>
      </c>
      <c r="X297" s="268"/>
      <c r="Y297" s="268"/>
      <c r="Z297" s="269"/>
    </row>
    <row r="298" spans="1:26" ht="7.5" customHeight="1" thickTop="1" x14ac:dyDescent="0.25">
      <c r="A298" s="306"/>
      <c r="B298" s="306"/>
      <c r="C298" s="313"/>
      <c r="D298" s="313"/>
      <c r="E298" s="313"/>
      <c r="F298" s="313"/>
      <c r="G298" s="173"/>
      <c r="H298" s="314"/>
      <c r="I298" s="306"/>
      <c r="J298" s="314"/>
      <c r="K298" s="314"/>
      <c r="L298" s="314"/>
      <c r="M298" s="314"/>
      <c r="N298" s="314"/>
      <c r="O298" s="314"/>
      <c r="P298" s="314"/>
      <c r="Q298" s="314"/>
      <c r="R298" s="316"/>
      <c r="S298" s="314"/>
      <c r="V298" s="268"/>
      <c r="W298" s="268"/>
      <c r="X298" s="268"/>
      <c r="Y298" s="268"/>
      <c r="Z298" s="269"/>
    </row>
    <row r="299" spans="1:26" ht="88.5" customHeight="1" thickBot="1" x14ac:dyDescent="0.3">
      <c r="A299" s="306"/>
      <c r="B299" s="306"/>
      <c r="C299" s="313"/>
      <c r="D299" s="313"/>
      <c r="E299" s="313"/>
      <c r="F299" s="313"/>
      <c r="G299" s="173"/>
      <c r="H299" s="823" t="s">
        <v>198</v>
      </c>
      <c r="I299" s="823"/>
      <c r="J299" s="823"/>
      <c r="K299" s="823"/>
      <c r="L299" s="823"/>
      <c r="M299" s="823"/>
      <c r="N299" s="823"/>
      <c r="O299" s="823"/>
      <c r="P299" s="823"/>
      <c r="Q299" s="823"/>
      <c r="R299" s="823"/>
      <c r="S299" s="824"/>
      <c r="V299" s="268"/>
      <c r="W299" s="268"/>
      <c r="X299" s="268"/>
      <c r="Y299" s="268"/>
      <c r="Z299" s="269"/>
    </row>
    <row r="300" spans="1:26" ht="7.5" customHeight="1" thickTop="1" x14ac:dyDescent="0.25">
      <c r="A300" s="306"/>
      <c r="B300" s="306"/>
      <c r="C300" s="313"/>
      <c r="D300" s="313"/>
      <c r="E300" s="313"/>
      <c r="F300" s="313"/>
      <c r="G300" s="173"/>
      <c r="H300" s="173"/>
      <c r="I300" s="400"/>
      <c r="J300" s="173"/>
      <c r="K300" s="173"/>
      <c r="L300" s="173"/>
      <c r="M300" s="173"/>
      <c r="N300" s="173"/>
      <c r="O300" s="173"/>
      <c r="P300" s="173"/>
      <c r="Q300" s="173"/>
      <c r="R300" s="173"/>
      <c r="S300" s="173"/>
      <c r="V300" s="268"/>
      <c r="W300" s="268"/>
      <c r="X300" s="268"/>
      <c r="Y300" s="268"/>
      <c r="Z300" s="269"/>
    </row>
    <row r="301" spans="1:26" ht="41.25" customHeight="1" thickBot="1" x14ac:dyDescent="0.3">
      <c r="A301" s="306"/>
      <c r="B301" s="306"/>
      <c r="C301" s="313"/>
      <c r="D301" s="313"/>
      <c r="E301" s="313"/>
      <c r="F301" s="313"/>
      <c r="G301" s="173"/>
      <c r="H301" s="281" t="s">
        <v>120</v>
      </c>
      <c r="I301" s="297" t="s">
        <v>946</v>
      </c>
      <c r="J301" s="282" t="s">
        <v>121</v>
      </c>
      <c r="K301" s="283"/>
      <c r="L301" s="283"/>
      <c r="M301" s="283"/>
      <c r="N301" s="283"/>
      <c r="O301" s="283"/>
      <c r="P301" s="283"/>
      <c r="Q301" s="283"/>
      <c r="R301" s="177"/>
      <c r="S301" s="281" t="s">
        <v>122</v>
      </c>
      <c r="V301" s="284" t="s">
        <v>825</v>
      </c>
      <c r="W301" s="285" t="s">
        <v>826</v>
      </c>
      <c r="X301" s="285" t="s">
        <v>827</v>
      </c>
      <c r="Y301" s="309" t="s">
        <v>836</v>
      </c>
      <c r="Z301" s="310" t="s">
        <v>863</v>
      </c>
    </row>
    <row r="302" spans="1:26" ht="51" customHeight="1" thickTop="1" thickBot="1" x14ac:dyDescent="0.3">
      <c r="A302" s="171" t="s">
        <v>123</v>
      </c>
      <c r="B302" s="306"/>
      <c r="C302" s="101" t="s">
        <v>124</v>
      </c>
      <c r="D302" s="101" t="s">
        <v>125</v>
      </c>
      <c r="E302" s="101" t="s">
        <v>126</v>
      </c>
      <c r="F302" s="101" t="s">
        <v>127</v>
      </c>
      <c r="G302" s="173"/>
      <c r="H302" s="311" t="s">
        <v>128</v>
      </c>
      <c r="I302" s="168" t="s">
        <v>199</v>
      </c>
      <c r="J302" s="710" t="s">
        <v>200</v>
      </c>
      <c r="K302" s="800"/>
      <c r="L302" s="800"/>
      <c r="M302" s="800"/>
      <c r="N302" s="800"/>
      <c r="O302" s="800"/>
      <c r="P302" s="800"/>
      <c r="Q302" s="800"/>
      <c r="R302" s="290"/>
      <c r="S302" s="312"/>
      <c r="T302" s="580">
        <v>1</v>
      </c>
      <c r="U302" s="575">
        <f>T302</f>
        <v>1</v>
      </c>
      <c r="V302" s="268" t="b">
        <v>0</v>
      </c>
      <c r="W302" s="292">
        <f>IF(V302=TRUE,$X$302,0)</f>
        <v>0</v>
      </c>
      <c r="X302" s="268">
        <v>1</v>
      </c>
      <c r="Y302" s="308">
        <f>SUM(W302)</f>
        <v>0</v>
      </c>
      <c r="Z302" s="269">
        <f>Y302/1</f>
        <v>0</v>
      </c>
    </row>
    <row r="303" spans="1:26" ht="41.25" customHeight="1" thickTop="1" thickBot="1" x14ac:dyDescent="0.3">
      <c r="A303" s="171" t="s">
        <v>123</v>
      </c>
      <c r="B303" s="306"/>
      <c r="C303" s="313"/>
      <c r="D303" s="313"/>
      <c r="E303" s="313"/>
      <c r="F303" s="313"/>
      <c r="G303" s="173"/>
      <c r="H303" s="311" t="s">
        <v>131</v>
      </c>
      <c r="I303" s="294" t="s">
        <v>201</v>
      </c>
      <c r="J303" s="706" t="s">
        <v>202</v>
      </c>
      <c r="K303" s="807"/>
      <c r="L303" s="807"/>
      <c r="M303" s="807"/>
      <c r="N303" s="807"/>
      <c r="O303" s="807"/>
      <c r="P303" s="807"/>
      <c r="Q303" s="807"/>
      <c r="R303" s="175"/>
      <c r="S303" s="295"/>
      <c r="V303" s="472" t="b">
        <f>V304</f>
        <v>0</v>
      </c>
      <c r="W303" s="268"/>
      <c r="X303" s="268"/>
      <c r="Y303" s="268"/>
      <c r="Z303" s="269"/>
    </row>
    <row r="304" spans="1:26" ht="41.25" customHeight="1" thickTop="1" thickBot="1" x14ac:dyDescent="0.3">
      <c r="A304" s="171" t="s">
        <v>123</v>
      </c>
      <c r="B304" s="306"/>
      <c r="C304" s="101" t="s">
        <v>124</v>
      </c>
      <c r="D304" s="101" t="s">
        <v>125</v>
      </c>
      <c r="E304" s="101" t="s">
        <v>126</v>
      </c>
      <c r="F304" s="101" t="s">
        <v>127</v>
      </c>
      <c r="G304" s="173"/>
      <c r="H304" s="311" t="s">
        <v>131</v>
      </c>
      <c r="I304" s="398" t="s">
        <v>203</v>
      </c>
      <c r="J304" s="857" t="s">
        <v>204</v>
      </c>
      <c r="K304" s="858"/>
      <c r="L304" s="858"/>
      <c r="M304" s="858"/>
      <c r="N304" s="858"/>
      <c r="O304" s="858"/>
      <c r="P304" s="858"/>
      <c r="Q304" s="858"/>
      <c r="R304" s="304"/>
      <c r="S304" s="312"/>
      <c r="T304" s="580">
        <f>1/2</f>
        <v>0.5</v>
      </c>
      <c r="U304" s="575">
        <f>T304+T306</f>
        <v>1</v>
      </c>
      <c r="V304" s="268" t="b">
        <v>0</v>
      </c>
      <c r="W304" s="292">
        <f>IF(V304=TRUE,$X$304,0)</f>
        <v>0</v>
      </c>
      <c r="X304" s="268">
        <v>0.5</v>
      </c>
      <c r="Y304" s="308">
        <f>SUM(W304:W306)</f>
        <v>0</v>
      </c>
      <c r="Z304" s="269">
        <f>Y304/1</f>
        <v>0</v>
      </c>
    </row>
    <row r="305" spans="1:26" ht="41.25" customHeight="1" thickTop="1" thickBot="1" x14ac:dyDescent="0.3">
      <c r="A305" s="171" t="s">
        <v>347</v>
      </c>
      <c r="B305" s="306"/>
      <c r="C305" s="313"/>
      <c r="D305" s="313"/>
      <c r="E305" s="313"/>
      <c r="F305" s="313"/>
      <c r="G305" s="173"/>
      <c r="H305" s="311" t="s">
        <v>131</v>
      </c>
      <c r="I305" s="294" t="s">
        <v>372</v>
      </c>
      <c r="J305" s="706" t="s">
        <v>373</v>
      </c>
      <c r="K305" s="806"/>
      <c r="L305" s="806"/>
      <c r="M305" s="806"/>
      <c r="N305" s="806"/>
      <c r="O305" s="806"/>
      <c r="P305" s="806"/>
      <c r="Q305" s="806"/>
      <c r="R305" s="175"/>
      <c r="S305" s="361"/>
      <c r="V305" s="497" t="b">
        <f>V306</f>
        <v>0</v>
      </c>
      <c r="W305" s="268"/>
      <c r="X305" s="268"/>
      <c r="Y305" s="268"/>
      <c r="Z305" s="269"/>
    </row>
    <row r="306" spans="1:26" ht="41.25" customHeight="1" thickTop="1" thickBot="1" x14ac:dyDescent="0.3">
      <c r="A306" s="171" t="s">
        <v>347</v>
      </c>
      <c r="B306" s="306"/>
      <c r="C306" s="101" t="s">
        <v>124</v>
      </c>
      <c r="D306" s="101" t="s">
        <v>125</v>
      </c>
      <c r="E306" s="101" t="s">
        <v>126</v>
      </c>
      <c r="F306" s="101" t="s">
        <v>127</v>
      </c>
      <c r="G306" s="173"/>
      <c r="H306" s="311" t="s">
        <v>131</v>
      </c>
      <c r="I306" s="398" t="s">
        <v>374</v>
      </c>
      <c r="J306" s="857" t="s">
        <v>375</v>
      </c>
      <c r="K306" s="858"/>
      <c r="L306" s="858"/>
      <c r="M306" s="858"/>
      <c r="N306" s="858"/>
      <c r="O306" s="858"/>
      <c r="P306" s="858"/>
      <c r="Q306" s="858"/>
      <c r="R306" s="304"/>
      <c r="S306" s="312"/>
      <c r="T306" s="580">
        <f>1/2</f>
        <v>0.5</v>
      </c>
      <c r="V306" s="268" t="b">
        <v>0</v>
      </c>
      <c r="W306" s="292">
        <f>IF(V306=TRUE,$X$304,0)</f>
        <v>0</v>
      </c>
      <c r="X306" s="268"/>
      <c r="Y306" s="268"/>
      <c r="Z306" s="269"/>
    </row>
    <row r="307" spans="1:26" ht="41.25" customHeight="1" thickTop="1" thickBot="1" x14ac:dyDescent="0.3">
      <c r="A307" s="171" t="s">
        <v>123</v>
      </c>
      <c r="B307" s="306"/>
      <c r="C307" s="313"/>
      <c r="D307" s="313"/>
      <c r="E307" s="313"/>
      <c r="F307" s="313"/>
      <c r="G307" s="173"/>
      <c r="H307" s="311" t="s">
        <v>250</v>
      </c>
      <c r="I307" s="294" t="s">
        <v>267</v>
      </c>
      <c r="J307" s="859" t="s">
        <v>956</v>
      </c>
      <c r="K307" s="802"/>
      <c r="L307" s="802"/>
      <c r="M307" s="802"/>
      <c r="N307" s="802"/>
      <c r="O307" s="802"/>
      <c r="P307" s="802"/>
      <c r="Q307" s="802"/>
      <c r="R307" s="175"/>
      <c r="S307" s="295"/>
      <c r="V307" s="497" t="b">
        <f>IF(AND(V308=TRUE,V309=TRUE,V310=TRUE,V311=TRUE,V312=TRUE),TRUE,FALSE)</f>
        <v>0</v>
      </c>
      <c r="W307" s="268"/>
      <c r="X307" s="268"/>
      <c r="Y307" s="268"/>
      <c r="Z307" s="269"/>
    </row>
    <row r="308" spans="1:26" ht="57" customHeight="1" thickTop="1" thickBot="1" x14ac:dyDescent="0.3">
      <c r="A308" s="171" t="s">
        <v>123</v>
      </c>
      <c r="B308" s="306"/>
      <c r="C308" s="116"/>
      <c r="D308" s="116"/>
      <c r="E308" s="101" t="s">
        <v>126</v>
      </c>
      <c r="F308" s="101" t="s">
        <v>127</v>
      </c>
      <c r="G308" s="173"/>
      <c r="H308" s="311" t="s">
        <v>250</v>
      </c>
      <c r="I308" s="398" t="s">
        <v>314</v>
      </c>
      <c r="J308" s="781" t="s">
        <v>1031</v>
      </c>
      <c r="K308" s="860"/>
      <c r="L308" s="860"/>
      <c r="M308" s="860"/>
      <c r="N308" s="860"/>
      <c r="O308" s="860"/>
      <c r="P308" s="860"/>
      <c r="Q308" s="860"/>
      <c r="R308" s="177"/>
      <c r="S308" s="312"/>
      <c r="T308" s="580">
        <f t="shared" ref="T308:T313" si="26">1/6</f>
        <v>0.16666666666666666</v>
      </c>
      <c r="U308" s="575">
        <f>T308+T309+T310+T311+T312+T313</f>
        <v>0.99999999999999989</v>
      </c>
      <c r="V308" s="268" t="b">
        <v>0</v>
      </c>
      <c r="W308" s="292">
        <f t="shared" ref="W308:W313" si="27">IF(V308=TRUE,$X$308,0)</f>
        <v>0</v>
      </c>
      <c r="X308" s="268">
        <v>0.16666666666666666</v>
      </c>
      <c r="Y308" s="308">
        <f>SUM(W308:W313)</f>
        <v>0</v>
      </c>
      <c r="Z308" s="269">
        <f>Y308/1</f>
        <v>0</v>
      </c>
    </row>
    <row r="309" spans="1:26" ht="64.5" customHeight="1" thickTop="1" thickBot="1" x14ac:dyDescent="0.3">
      <c r="A309" s="171" t="s">
        <v>123</v>
      </c>
      <c r="B309" s="306"/>
      <c r="C309" s="116"/>
      <c r="D309" s="101" t="s">
        <v>125</v>
      </c>
      <c r="E309" s="101" t="s">
        <v>126</v>
      </c>
      <c r="F309" s="101" t="s">
        <v>127</v>
      </c>
      <c r="G309" s="173"/>
      <c r="H309" s="311" t="s">
        <v>250</v>
      </c>
      <c r="I309" s="398" t="s">
        <v>268</v>
      </c>
      <c r="J309" s="781" t="s">
        <v>269</v>
      </c>
      <c r="K309" s="860"/>
      <c r="L309" s="860"/>
      <c r="M309" s="860"/>
      <c r="N309" s="860"/>
      <c r="O309" s="860"/>
      <c r="P309" s="860"/>
      <c r="Q309" s="860"/>
      <c r="R309" s="177"/>
      <c r="S309" s="312"/>
      <c r="T309" s="580">
        <f t="shared" si="26"/>
        <v>0.16666666666666666</v>
      </c>
      <c r="V309" s="268" t="b">
        <v>0</v>
      </c>
      <c r="W309" s="292">
        <f t="shared" si="27"/>
        <v>0</v>
      </c>
      <c r="X309" s="268"/>
      <c r="Y309" s="268"/>
      <c r="Z309" s="269"/>
    </row>
    <row r="310" spans="1:26" ht="63" customHeight="1" thickTop="1" thickBot="1" x14ac:dyDescent="0.3">
      <c r="A310" s="171" t="s">
        <v>123</v>
      </c>
      <c r="B310" s="306"/>
      <c r="C310" s="116"/>
      <c r="D310" s="116"/>
      <c r="E310" s="101" t="s">
        <v>126</v>
      </c>
      <c r="F310" s="101" t="s">
        <v>127</v>
      </c>
      <c r="G310" s="173"/>
      <c r="H310" s="311" t="s">
        <v>250</v>
      </c>
      <c r="I310" s="398" t="s">
        <v>315</v>
      </c>
      <c r="J310" s="781" t="s">
        <v>316</v>
      </c>
      <c r="K310" s="785"/>
      <c r="L310" s="785"/>
      <c r="M310" s="785"/>
      <c r="N310" s="785"/>
      <c r="O310" s="785"/>
      <c r="P310" s="785"/>
      <c r="Q310" s="785"/>
      <c r="R310" s="177"/>
      <c r="S310" s="312"/>
      <c r="T310" s="580">
        <f t="shared" si="26"/>
        <v>0.16666666666666666</v>
      </c>
      <c r="V310" s="268" t="b">
        <v>0</v>
      </c>
      <c r="W310" s="292">
        <f t="shared" si="27"/>
        <v>0</v>
      </c>
      <c r="X310" s="268"/>
      <c r="Y310" s="268"/>
      <c r="Z310" s="269"/>
    </row>
    <row r="311" spans="1:26" ht="52.5" customHeight="1" thickTop="1" thickBot="1" x14ac:dyDescent="0.3">
      <c r="A311" s="171" t="s">
        <v>123</v>
      </c>
      <c r="B311" s="306"/>
      <c r="C311" s="116"/>
      <c r="D311" s="116"/>
      <c r="E311" s="101" t="s">
        <v>126</v>
      </c>
      <c r="F311" s="101" t="s">
        <v>127</v>
      </c>
      <c r="G311" s="173"/>
      <c r="H311" s="311" t="s">
        <v>250</v>
      </c>
      <c r="I311" s="398" t="s">
        <v>317</v>
      </c>
      <c r="J311" s="781" t="s">
        <v>318</v>
      </c>
      <c r="K311" s="860"/>
      <c r="L311" s="860"/>
      <c r="M311" s="860"/>
      <c r="N311" s="860"/>
      <c r="O311" s="860"/>
      <c r="P311" s="860"/>
      <c r="Q311" s="860"/>
      <c r="R311" s="177"/>
      <c r="S311" s="312"/>
      <c r="T311" s="580">
        <f t="shared" si="26"/>
        <v>0.16666666666666666</v>
      </c>
      <c r="V311" s="268" t="b">
        <v>0</v>
      </c>
      <c r="W311" s="292">
        <f t="shared" si="27"/>
        <v>0</v>
      </c>
      <c r="X311" s="268"/>
      <c r="Y311" s="268"/>
      <c r="Z311" s="269"/>
    </row>
    <row r="312" spans="1:26" ht="41.25" customHeight="1" thickTop="1" thickBot="1" x14ac:dyDescent="0.3">
      <c r="A312" s="171" t="s">
        <v>123</v>
      </c>
      <c r="B312" s="306"/>
      <c r="C312" s="116"/>
      <c r="D312" s="101" t="s">
        <v>125</v>
      </c>
      <c r="E312" s="101" t="s">
        <v>126</v>
      </c>
      <c r="F312" s="101" t="s">
        <v>127</v>
      </c>
      <c r="G312" s="173"/>
      <c r="H312" s="311" t="s">
        <v>250</v>
      </c>
      <c r="I312" s="398" t="s">
        <v>270</v>
      </c>
      <c r="J312" s="783" t="s">
        <v>271</v>
      </c>
      <c r="K312" s="854"/>
      <c r="L312" s="854"/>
      <c r="M312" s="854"/>
      <c r="N312" s="854"/>
      <c r="O312" s="854"/>
      <c r="P312" s="854"/>
      <c r="Q312" s="854"/>
      <c r="R312" s="304"/>
      <c r="S312" s="312"/>
      <c r="T312" s="580">
        <f t="shared" si="26"/>
        <v>0.16666666666666666</v>
      </c>
      <c r="V312" s="268" t="b">
        <v>0</v>
      </c>
      <c r="W312" s="292">
        <f t="shared" si="27"/>
        <v>0</v>
      </c>
      <c r="X312" s="268"/>
      <c r="Y312" s="268"/>
      <c r="Z312" s="269"/>
    </row>
    <row r="313" spans="1:26" ht="53.25" customHeight="1" thickTop="1" thickBot="1" x14ac:dyDescent="0.3">
      <c r="A313" s="171" t="s">
        <v>425</v>
      </c>
      <c r="B313" s="306"/>
      <c r="C313" s="116"/>
      <c r="D313" s="116"/>
      <c r="E313" s="101" t="s">
        <v>126</v>
      </c>
      <c r="F313" s="101" t="s">
        <v>127</v>
      </c>
      <c r="G313" s="173"/>
      <c r="H313" s="311" t="s">
        <v>250</v>
      </c>
      <c r="I313" s="294" t="s">
        <v>607</v>
      </c>
      <c r="J313" s="711" t="s">
        <v>608</v>
      </c>
      <c r="K313" s="711"/>
      <c r="L313" s="711"/>
      <c r="M313" s="711"/>
      <c r="N313" s="711"/>
      <c r="O313" s="711"/>
      <c r="P313" s="711"/>
      <c r="Q313" s="711"/>
      <c r="R313" s="176"/>
      <c r="S313" s="312"/>
      <c r="T313" s="580">
        <f t="shared" si="26"/>
        <v>0.16666666666666666</v>
      </c>
      <c r="V313" s="268" t="b">
        <v>0</v>
      </c>
      <c r="W313" s="292">
        <f t="shared" si="27"/>
        <v>0</v>
      </c>
      <c r="X313" s="268"/>
      <c r="Y313" s="268"/>
      <c r="Z313" s="269"/>
    </row>
    <row r="314" spans="1:26" ht="41.25" customHeight="1" thickTop="1" thickBot="1" x14ac:dyDescent="0.3">
      <c r="A314" s="171" t="s">
        <v>425</v>
      </c>
      <c r="B314" s="306"/>
      <c r="C314" s="313"/>
      <c r="D314" s="317"/>
      <c r="E314" s="313"/>
      <c r="F314" s="313"/>
      <c r="G314" s="173"/>
      <c r="H314" s="311" t="s">
        <v>160</v>
      </c>
      <c r="I314" s="294" t="s">
        <v>526</v>
      </c>
      <c r="J314" s="706" t="s">
        <v>1009</v>
      </c>
      <c r="K314" s="807"/>
      <c r="L314" s="807"/>
      <c r="M314" s="807"/>
      <c r="N314" s="807"/>
      <c r="O314" s="807"/>
      <c r="P314" s="807"/>
      <c r="Q314" s="807"/>
      <c r="R314" s="175"/>
      <c r="S314" s="295"/>
      <c r="V314" s="472" t="b">
        <f>IF(AND(V315=TRUE,V316=TRUE,V317=TRUE,V318=TRUE,V319=TRUE,V320=TRUE,V321=TRUE),TRUE,FALSE)</f>
        <v>0</v>
      </c>
      <c r="W314" s="268"/>
      <c r="X314" s="268"/>
      <c r="Y314" s="268"/>
      <c r="Z314" s="269"/>
    </row>
    <row r="315" spans="1:26" ht="48.75" customHeight="1" thickTop="1" thickBot="1" x14ac:dyDescent="0.3">
      <c r="A315" s="171" t="s">
        <v>111</v>
      </c>
      <c r="B315" s="306"/>
      <c r="C315" s="116"/>
      <c r="D315" s="101" t="s">
        <v>125</v>
      </c>
      <c r="E315" s="101" t="s">
        <v>126</v>
      </c>
      <c r="F315" s="101" t="s">
        <v>127</v>
      </c>
      <c r="G315" s="173"/>
      <c r="H315" s="311" t="s">
        <v>160</v>
      </c>
      <c r="I315" s="398" t="s">
        <v>660</v>
      </c>
      <c r="J315" s="977" t="s">
        <v>661</v>
      </c>
      <c r="K315" s="1015"/>
      <c r="L315" s="1015"/>
      <c r="M315" s="1015"/>
      <c r="N315" s="1015"/>
      <c r="O315" s="1015"/>
      <c r="P315" s="1015"/>
      <c r="Q315" s="1015"/>
      <c r="R315" s="303"/>
      <c r="S315" s="312"/>
      <c r="T315" s="580">
        <f>1/10</f>
        <v>0.1</v>
      </c>
      <c r="U315" s="575">
        <f>T315+T316+T317+T318+T319+T320+T321+T323+T324+T325</f>
        <v>0.99999999999999989</v>
      </c>
      <c r="V315" s="268" t="b">
        <v>0</v>
      </c>
      <c r="W315" s="292">
        <f>IF(V315=TRUE,$X$315,0)</f>
        <v>0</v>
      </c>
      <c r="X315" s="268">
        <v>0.1</v>
      </c>
      <c r="Y315" s="308">
        <f>SUM(W315:W325)</f>
        <v>0</v>
      </c>
      <c r="Z315" s="269">
        <f>Y315/1</f>
        <v>0</v>
      </c>
    </row>
    <row r="316" spans="1:26" ht="41.25" customHeight="1" thickTop="1" thickBot="1" x14ac:dyDescent="0.3">
      <c r="A316" s="171" t="s">
        <v>111</v>
      </c>
      <c r="B316" s="306"/>
      <c r="C316" s="116"/>
      <c r="D316" s="101" t="s">
        <v>125</v>
      </c>
      <c r="E316" s="101" t="s">
        <v>126</v>
      </c>
      <c r="F316" s="101" t="s">
        <v>127</v>
      </c>
      <c r="G316" s="173"/>
      <c r="H316" s="311" t="s">
        <v>160</v>
      </c>
      <c r="I316" s="398" t="s">
        <v>662</v>
      </c>
      <c r="J316" s="781" t="s">
        <v>663</v>
      </c>
      <c r="K316" s="860"/>
      <c r="L316" s="860"/>
      <c r="M316" s="860"/>
      <c r="N316" s="860"/>
      <c r="O316" s="860"/>
      <c r="P316" s="860"/>
      <c r="Q316" s="860"/>
      <c r="R316" s="303"/>
      <c r="S316" s="312"/>
      <c r="T316" s="580">
        <f t="shared" ref="T316:T325" si="28">1/10</f>
        <v>0.1</v>
      </c>
      <c r="V316" s="268" t="b">
        <v>0</v>
      </c>
      <c r="W316" s="292">
        <f t="shared" ref="W316:W325" si="29">IF(V316=TRUE,$X$315,0)</f>
        <v>0</v>
      </c>
      <c r="X316" s="268"/>
      <c r="Y316" s="268"/>
      <c r="Z316" s="269"/>
    </row>
    <row r="317" spans="1:26" ht="41.25" customHeight="1" thickTop="1" thickBot="1" x14ac:dyDescent="0.3">
      <c r="A317" s="171" t="s">
        <v>425</v>
      </c>
      <c r="B317" s="306"/>
      <c r="C317" s="116"/>
      <c r="D317" s="101" t="s">
        <v>125</v>
      </c>
      <c r="E317" s="101" t="s">
        <v>126</v>
      </c>
      <c r="F317" s="101" t="s">
        <v>127</v>
      </c>
      <c r="G317" s="173"/>
      <c r="H317" s="311" t="s">
        <v>160</v>
      </c>
      <c r="I317" s="398" t="s">
        <v>527</v>
      </c>
      <c r="J317" s="781" t="s">
        <v>528</v>
      </c>
      <c r="K317" s="860"/>
      <c r="L317" s="860"/>
      <c r="M317" s="860"/>
      <c r="N317" s="860"/>
      <c r="O317" s="860"/>
      <c r="P317" s="860"/>
      <c r="Q317" s="860"/>
      <c r="R317" s="303"/>
      <c r="S317" s="312"/>
      <c r="T317" s="580">
        <f t="shared" si="28"/>
        <v>0.1</v>
      </c>
      <c r="V317" s="268" t="b">
        <v>0</v>
      </c>
      <c r="W317" s="292">
        <f t="shared" si="29"/>
        <v>0</v>
      </c>
      <c r="X317" s="268"/>
      <c r="Y317" s="268"/>
      <c r="Z317" s="269"/>
    </row>
    <row r="318" spans="1:26" ht="41.25" customHeight="1" thickTop="1" thickBot="1" x14ac:dyDescent="0.3">
      <c r="A318" s="171" t="s">
        <v>111</v>
      </c>
      <c r="B318" s="306"/>
      <c r="C318" s="116"/>
      <c r="D318" s="101" t="s">
        <v>125</v>
      </c>
      <c r="E318" s="101" t="s">
        <v>126</v>
      </c>
      <c r="F318" s="101" t="s">
        <v>127</v>
      </c>
      <c r="G318" s="173"/>
      <c r="H318" s="311" t="s">
        <v>160</v>
      </c>
      <c r="I318" s="398" t="s">
        <v>664</v>
      </c>
      <c r="J318" s="781" t="s">
        <v>665</v>
      </c>
      <c r="K318" s="785"/>
      <c r="L318" s="785"/>
      <c r="M318" s="785"/>
      <c r="N318" s="785"/>
      <c r="O318" s="785"/>
      <c r="P318" s="785"/>
      <c r="Q318" s="785"/>
      <c r="R318" s="303"/>
      <c r="S318" s="312"/>
      <c r="T318" s="580">
        <f t="shared" si="28"/>
        <v>0.1</v>
      </c>
      <c r="V318" s="268" t="b">
        <v>0</v>
      </c>
      <c r="W318" s="292">
        <f t="shared" si="29"/>
        <v>0</v>
      </c>
      <c r="X318" s="268"/>
      <c r="Y318" s="268"/>
      <c r="Z318" s="269"/>
    </row>
    <row r="319" spans="1:26" ht="41.25" customHeight="1" thickTop="1" thickBot="1" x14ac:dyDescent="0.3">
      <c r="A319" s="171" t="s">
        <v>111</v>
      </c>
      <c r="B319" s="306"/>
      <c r="C319" s="116"/>
      <c r="D319" s="101" t="s">
        <v>125</v>
      </c>
      <c r="E319" s="101" t="s">
        <v>126</v>
      </c>
      <c r="F319" s="101" t="s">
        <v>127</v>
      </c>
      <c r="G319" s="173"/>
      <c r="H319" s="311" t="s">
        <v>160</v>
      </c>
      <c r="I319" s="398" t="s">
        <v>666</v>
      </c>
      <c r="J319" s="781" t="s">
        <v>667</v>
      </c>
      <c r="K319" s="860"/>
      <c r="L319" s="860"/>
      <c r="M319" s="860"/>
      <c r="N319" s="860"/>
      <c r="O319" s="860"/>
      <c r="P319" s="860"/>
      <c r="Q319" s="860"/>
      <c r="R319" s="303"/>
      <c r="S319" s="312"/>
      <c r="T319" s="580">
        <f t="shared" si="28"/>
        <v>0.1</v>
      </c>
      <c r="V319" s="268" t="b">
        <v>0</v>
      </c>
      <c r="W319" s="292">
        <f t="shared" si="29"/>
        <v>0</v>
      </c>
      <c r="X319" s="268"/>
      <c r="Y319" s="268"/>
      <c r="Z319" s="269"/>
    </row>
    <row r="320" spans="1:26" ht="51" customHeight="1" thickTop="1" thickBot="1" x14ac:dyDescent="0.3">
      <c r="A320" s="171" t="s">
        <v>111</v>
      </c>
      <c r="B320" s="306"/>
      <c r="C320" s="116"/>
      <c r="D320" s="101" t="s">
        <v>125</v>
      </c>
      <c r="E320" s="101" t="s">
        <v>126</v>
      </c>
      <c r="F320" s="101" t="s">
        <v>127</v>
      </c>
      <c r="G320" s="173"/>
      <c r="H320" s="311" t="s">
        <v>160</v>
      </c>
      <c r="I320" s="398" t="s">
        <v>668</v>
      </c>
      <c r="J320" s="781" t="s">
        <v>669</v>
      </c>
      <c r="K320" s="860"/>
      <c r="L320" s="860"/>
      <c r="M320" s="860"/>
      <c r="N320" s="860"/>
      <c r="O320" s="860"/>
      <c r="P320" s="860"/>
      <c r="Q320" s="860"/>
      <c r="R320" s="303"/>
      <c r="S320" s="312"/>
      <c r="T320" s="580">
        <f t="shared" si="28"/>
        <v>0.1</v>
      </c>
      <c r="V320" s="268" t="b">
        <v>0</v>
      </c>
      <c r="W320" s="292">
        <f t="shared" si="29"/>
        <v>0</v>
      </c>
      <c r="X320" s="268"/>
      <c r="Y320" s="268"/>
      <c r="Z320" s="269"/>
    </row>
    <row r="321" spans="1:26" ht="51.75" customHeight="1" thickTop="1" thickBot="1" x14ac:dyDescent="0.3">
      <c r="A321" s="171" t="s">
        <v>111</v>
      </c>
      <c r="B321" s="306"/>
      <c r="C321" s="116"/>
      <c r="D321" s="101" t="s">
        <v>125</v>
      </c>
      <c r="E321" s="101" t="s">
        <v>126</v>
      </c>
      <c r="F321" s="101" t="s">
        <v>127</v>
      </c>
      <c r="G321" s="173"/>
      <c r="H321" s="311" t="s">
        <v>160</v>
      </c>
      <c r="I321" s="398" t="s">
        <v>670</v>
      </c>
      <c r="J321" s="857" t="s">
        <v>671</v>
      </c>
      <c r="K321" s="858"/>
      <c r="L321" s="858"/>
      <c r="M321" s="858"/>
      <c r="N321" s="858"/>
      <c r="O321" s="858"/>
      <c r="P321" s="858"/>
      <c r="Q321" s="858"/>
      <c r="R321" s="304"/>
      <c r="S321" s="312"/>
      <c r="T321" s="580">
        <f t="shared" si="28"/>
        <v>0.1</v>
      </c>
      <c r="V321" s="268" t="b">
        <v>0</v>
      </c>
      <c r="W321" s="292">
        <f t="shared" si="29"/>
        <v>0</v>
      </c>
      <c r="X321" s="268"/>
      <c r="Y321" s="268"/>
      <c r="Z321" s="269"/>
    </row>
    <row r="322" spans="1:26" ht="41.25" customHeight="1" thickTop="1" thickBot="1" x14ac:dyDescent="0.3">
      <c r="A322" s="171" t="s">
        <v>111</v>
      </c>
      <c r="B322" s="306"/>
      <c r="C322" s="313"/>
      <c r="D322" s="313"/>
      <c r="E322" s="313"/>
      <c r="F322" s="313"/>
      <c r="G322" s="173"/>
      <c r="H322" s="311" t="s">
        <v>160</v>
      </c>
      <c r="I322" s="423" t="s">
        <v>672</v>
      </c>
      <c r="J322" s="706" t="s">
        <v>589</v>
      </c>
      <c r="K322" s="807"/>
      <c r="L322" s="807"/>
      <c r="M322" s="807"/>
      <c r="N322" s="807"/>
      <c r="O322" s="807"/>
      <c r="P322" s="807"/>
      <c r="Q322" s="807"/>
      <c r="R322" s="175"/>
      <c r="S322" s="258"/>
      <c r="V322" s="497" t="b">
        <f>IF(AND(V323=TRUE,V324=TRUE),TRUE,FALSE)</f>
        <v>0</v>
      </c>
      <c r="W322" s="268"/>
      <c r="X322" s="268"/>
      <c r="Y322" s="268"/>
      <c r="Z322" s="269"/>
    </row>
    <row r="323" spans="1:26" ht="41.25" customHeight="1" thickTop="1" thickBot="1" x14ac:dyDescent="0.3">
      <c r="A323" s="171" t="s">
        <v>111</v>
      </c>
      <c r="B323" s="306"/>
      <c r="C323" s="116"/>
      <c r="D323" s="101" t="s">
        <v>125</v>
      </c>
      <c r="E323" s="101" t="s">
        <v>126</v>
      </c>
      <c r="F323" s="101" t="s">
        <v>127</v>
      </c>
      <c r="G323" s="173"/>
      <c r="H323" s="311" t="s">
        <v>160</v>
      </c>
      <c r="I323" s="398" t="s">
        <v>673</v>
      </c>
      <c r="J323" s="934" t="s">
        <v>674</v>
      </c>
      <c r="K323" s="805"/>
      <c r="L323" s="805"/>
      <c r="M323" s="805"/>
      <c r="N323" s="805"/>
      <c r="O323" s="805"/>
      <c r="P323" s="805"/>
      <c r="Q323" s="805"/>
      <c r="R323" s="177"/>
      <c r="S323" s="312"/>
      <c r="T323" s="580">
        <f t="shared" si="28"/>
        <v>0.1</v>
      </c>
      <c r="V323" s="268" t="b">
        <v>0</v>
      </c>
      <c r="W323" s="292">
        <f t="shared" si="29"/>
        <v>0</v>
      </c>
      <c r="X323" s="268"/>
      <c r="Y323" s="268"/>
      <c r="Z323" s="269"/>
    </row>
    <row r="324" spans="1:26" ht="41.25" customHeight="1" thickTop="1" thickBot="1" x14ac:dyDescent="0.3">
      <c r="A324" s="171" t="s">
        <v>111</v>
      </c>
      <c r="B324" s="306"/>
      <c r="C324" s="116"/>
      <c r="D324" s="101" t="s">
        <v>125</v>
      </c>
      <c r="E324" s="101" t="s">
        <v>126</v>
      </c>
      <c r="F324" s="101" t="s">
        <v>127</v>
      </c>
      <c r="G324" s="173"/>
      <c r="H324" s="311" t="s">
        <v>160</v>
      </c>
      <c r="I324" s="398" t="s">
        <v>675</v>
      </c>
      <c r="J324" s="876" t="s">
        <v>676</v>
      </c>
      <c r="K324" s="877"/>
      <c r="L324" s="877"/>
      <c r="M324" s="877"/>
      <c r="N324" s="877"/>
      <c r="O324" s="877"/>
      <c r="P324" s="877"/>
      <c r="Q324" s="877"/>
      <c r="R324" s="304"/>
      <c r="S324" s="312"/>
      <c r="T324" s="580">
        <f t="shared" si="28"/>
        <v>0.1</v>
      </c>
      <c r="V324" s="327" t="b">
        <v>0</v>
      </c>
      <c r="W324" s="292">
        <f t="shared" si="29"/>
        <v>0</v>
      </c>
      <c r="X324" s="327"/>
      <c r="Y324" s="327"/>
      <c r="Z324" s="269"/>
    </row>
    <row r="325" spans="1:26" ht="41.25" customHeight="1" thickTop="1" thickBot="1" x14ac:dyDescent="0.3">
      <c r="A325" s="171" t="s">
        <v>111</v>
      </c>
      <c r="B325" s="306"/>
      <c r="C325" s="116"/>
      <c r="D325" s="101" t="s">
        <v>125</v>
      </c>
      <c r="E325" s="101" t="s">
        <v>126</v>
      </c>
      <c r="F325" s="101" t="s">
        <v>127</v>
      </c>
      <c r="G325" s="173"/>
      <c r="H325" s="311" t="s">
        <v>160</v>
      </c>
      <c r="I325" s="294" t="s">
        <v>677</v>
      </c>
      <c r="J325" s="981" t="s">
        <v>678</v>
      </c>
      <c r="K325" s="1020"/>
      <c r="L325" s="1020"/>
      <c r="M325" s="1020"/>
      <c r="N325" s="1020"/>
      <c r="O325" s="1020"/>
      <c r="P325" s="1020"/>
      <c r="Q325" s="1020"/>
      <c r="R325" s="176"/>
      <c r="S325" s="312"/>
      <c r="T325" s="580">
        <f t="shared" si="28"/>
        <v>0.1</v>
      </c>
      <c r="V325" s="327" t="b">
        <v>0</v>
      </c>
      <c r="W325" s="292">
        <f t="shared" si="29"/>
        <v>0</v>
      </c>
      <c r="X325" s="327"/>
      <c r="Y325" s="327"/>
      <c r="Z325" s="269"/>
    </row>
    <row r="326" spans="1:26" ht="22.5" customHeight="1" thickTop="1" x14ac:dyDescent="0.25">
      <c r="A326" s="254"/>
      <c r="B326" s="254"/>
      <c r="C326" s="263"/>
      <c r="D326" s="263"/>
      <c r="E326" s="263"/>
      <c r="F326" s="264"/>
      <c r="G326" s="173"/>
      <c r="H326" s="173"/>
      <c r="I326" s="393"/>
      <c r="J326" s="173"/>
      <c r="K326" s="173"/>
      <c r="L326" s="173"/>
      <c r="M326" s="173"/>
      <c r="N326" s="173"/>
      <c r="O326" s="173"/>
      <c r="P326" s="173"/>
      <c r="Q326" s="173"/>
      <c r="R326" s="173"/>
      <c r="S326" s="173"/>
      <c r="V326" s="327"/>
      <c r="W326" s="327"/>
      <c r="X326" s="327"/>
      <c r="Y326" s="327"/>
      <c r="Z326" s="269"/>
    </row>
    <row r="327" spans="1:26" ht="22.5" customHeight="1" thickBot="1" x14ac:dyDescent="0.3">
      <c r="A327" s="254"/>
      <c r="B327" s="254"/>
      <c r="C327" s="263"/>
      <c r="D327" s="263"/>
      <c r="E327" s="263"/>
      <c r="F327" s="264"/>
      <c r="G327" s="173"/>
      <c r="H327" s="821" t="s">
        <v>117</v>
      </c>
      <c r="I327" s="822"/>
      <c r="J327" s="685" t="s">
        <v>205</v>
      </c>
      <c r="K327" s="686"/>
      <c r="L327" s="686"/>
      <c r="M327" s="686"/>
      <c r="N327" s="686"/>
      <c r="O327" s="686"/>
      <c r="P327" s="686"/>
      <c r="Q327" s="686"/>
      <c r="R327" s="686"/>
      <c r="S327" s="687"/>
      <c r="T327" s="580" t="s">
        <v>945</v>
      </c>
      <c r="U327" s="575">
        <f>(U332+U335+U340+U346)/4</f>
        <v>1</v>
      </c>
      <c r="V327" s="327"/>
      <c r="W327" s="327"/>
      <c r="X327" s="327"/>
      <c r="Y327" s="327"/>
      <c r="Z327" s="269"/>
    </row>
    <row r="328" spans="1:26" ht="6.75" customHeight="1" thickTop="1" x14ac:dyDescent="0.25">
      <c r="A328" s="306"/>
      <c r="B328" s="306"/>
      <c r="C328" s="313"/>
      <c r="D328" s="313"/>
      <c r="E328" s="313"/>
      <c r="F328" s="313"/>
      <c r="G328" s="173"/>
      <c r="H328" s="314"/>
      <c r="I328" s="306"/>
      <c r="J328" s="314"/>
      <c r="K328" s="314"/>
      <c r="L328" s="314"/>
      <c r="M328" s="314"/>
      <c r="N328" s="314"/>
      <c r="O328" s="314"/>
      <c r="P328" s="314"/>
      <c r="Q328" s="314"/>
      <c r="R328" s="316"/>
      <c r="S328" s="314"/>
      <c r="V328" s="327"/>
      <c r="W328" s="327"/>
      <c r="X328" s="327"/>
      <c r="Y328" s="327"/>
      <c r="Z328" s="269"/>
    </row>
    <row r="329" spans="1:26" ht="83.25" customHeight="1" thickBot="1" x14ac:dyDescent="0.3">
      <c r="A329" s="306"/>
      <c r="B329" s="306"/>
      <c r="C329" s="313"/>
      <c r="D329" s="313"/>
      <c r="E329" s="313"/>
      <c r="F329" s="313"/>
      <c r="G329" s="173"/>
      <c r="H329" s="823" t="s">
        <v>206</v>
      </c>
      <c r="I329" s="823"/>
      <c r="J329" s="823"/>
      <c r="K329" s="823"/>
      <c r="L329" s="823"/>
      <c r="M329" s="823"/>
      <c r="N329" s="823"/>
      <c r="O329" s="823"/>
      <c r="P329" s="823"/>
      <c r="Q329" s="823"/>
      <c r="R329" s="823"/>
      <c r="S329" s="824"/>
      <c r="V329" s="327"/>
      <c r="W329" s="327"/>
      <c r="X329" s="327"/>
      <c r="Y329" s="327"/>
      <c r="Z329" s="269"/>
    </row>
    <row r="330" spans="1:26" ht="7.5" customHeight="1" thickTop="1" x14ac:dyDescent="0.25">
      <c r="A330" s="306"/>
      <c r="B330" s="306"/>
      <c r="C330" s="313"/>
      <c r="D330" s="313"/>
      <c r="E330" s="313"/>
      <c r="F330" s="313"/>
      <c r="G330" s="173"/>
      <c r="H330" s="173"/>
      <c r="I330" s="400"/>
      <c r="J330" s="173"/>
      <c r="K330" s="173"/>
      <c r="L330" s="173"/>
      <c r="M330" s="173"/>
      <c r="N330" s="173"/>
      <c r="O330" s="173"/>
      <c r="P330" s="173"/>
      <c r="Q330" s="173"/>
      <c r="R330" s="173"/>
      <c r="S330" s="173"/>
      <c r="V330" s="327"/>
      <c r="W330" s="327"/>
      <c r="X330" s="327"/>
      <c r="Y330" s="327"/>
      <c r="Z330" s="269"/>
    </row>
    <row r="331" spans="1:26" ht="41.25" customHeight="1" thickBot="1" x14ac:dyDescent="0.3">
      <c r="A331" s="323"/>
      <c r="B331" s="306"/>
      <c r="C331" s="313"/>
      <c r="D331" s="313"/>
      <c r="E331" s="313"/>
      <c r="F331" s="313"/>
      <c r="G331" s="173"/>
      <c r="H331" s="281" t="s">
        <v>120</v>
      </c>
      <c r="I331" s="297" t="s">
        <v>946</v>
      </c>
      <c r="J331" s="282" t="s">
        <v>121</v>
      </c>
      <c r="K331" s="283"/>
      <c r="L331" s="283"/>
      <c r="M331" s="283"/>
      <c r="N331" s="283"/>
      <c r="O331" s="283"/>
      <c r="P331" s="283"/>
      <c r="Q331" s="283"/>
      <c r="R331" s="177"/>
      <c r="S331" s="281" t="s">
        <v>122</v>
      </c>
      <c r="V331" s="284" t="s">
        <v>825</v>
      </c>
      <c r="W331" s="285" t="s">
        <v>826</v>
      </c>
      <c r="X331" s="285" t="s">
        <v>827</v>
      </c>
      <c r="Y331" s="309" t="s">
        <v>837</v>
      </c>
      <c r="Z331" s="310" t="s">
        <v>863</v>
      </c>
    </row>
    <row r="332" spans="1:26" ht="41.25" customHeight="1" thickTop="1" thickBot="1" x14ac:dyDescent="0.3">
      <c r="A332" s="171" t="s">
        <v>425</v>
      </c>
      <c r="B332" s="306"/>
      <c r="C332" s="116"/>
      <c r="D332" s="101" t="s">
        <v>125</v>
      </c>
      <c r="E332" s="101" t="s">
        <v>126</v>
      </c>
      <c r="F332" s="101" t="s">
        <v>127</v>
      </c>
      <c r="G332" s="173"/>
      <c r="H332" s="311" t="s">
        <v>128</v>
      </c>
      <c r="I332" s="168" t="s">
        <v>907</v>
      </c>
      <c r="J332" s="710" t="s">
        <v>529</v>
      </c>
      <c r="K332" s="800"/>
      <c r="L332" s="800"/>
      <c r="M332" s="800"/>
      <c r="N332" s="800"/>
      <c r="O332" s="800"/>
      <c r="P332" s="800"/>
      <c r="Q332" s="800"/>
      <c r="R332" s="290"/>
      <c r="S332" s="312"/>
      <c r="T332" s="580">
        <v>0.5</v>
      </c>
      <c r="U332" s="575">
        <f>T332+T333</f>
        <v>1</v>
      </c>
      <c r="V332" s="327" t="b">
        <v>0</v>
      </c>
      <c r="W332" s="292">
        <f>IF(V332=TRUE,$X$332,0)</f>
        <v>0</v>
      </c>
      <c r="X332" s="327">
        <v>0.5</v>
      </c>
      <c r="Y332" s="330">
        <f>SUM(W332:W333)</f>
        <v>0</v>
      </c>
      <c r="Z332" s="269">
        <f>Y332/1</f>
        <v>0</v>
      </c>
    </row>
    <row r="333" spans="1:26" ht="57" customHeight="1" thickTop="1" thickBot="1" x14ac:dyDescent="0.3">
      <c r="A333" s="171" t="s">
        <v>425</v>
      </c>
      <c r="B333" s="306"/>
      <c r="C333" s="313"/>
      <c r="D333" s="101" t="s">
        <v>125</v>
      </c>
      <c r="E333" s="101" t="s">
        <v>126</v>
      </c>
      <c r="F333" s="101" t="s">
        <v>127</v>
      </c>
      <c r="G333" s="173"/>
      <c r="H333" s="311" t="s">
        <v>128</v>
      </c>
      <c r="I333" s="168" t="s">
        <v>908</v>
      </c>
      <c r="J333" s="710" t="s">
        <v>906</v>
      </c>
      <c r="K333" s="800"/>
      <c r="L333" s="800"/>
      <c r="M333" s="800"/>
      <c r="N333" s="800"/>
      <c r="O333" s="800"/>
      <c r="P333" s="800"/>
      <c r="Q333" s="800"/>
      <c r="R333" s="365"/>
      <c r="S333" s="312"/>
      <c r="T333" s="580">
        <v>0.5</v>
      </c>
      <c r="V333" s="410" t="b">
        <v>0</v>
      </c>
      <c r="W333" s="292">
        <f>IF(V333=TRUE,$X$332,0)</f>
        <v>0</v>
      </c>
      <c r="X333" s="268"/>
      <c r="Y333" s="268"/>
      <c r="Z333" s="269"/>
    </row>
    <row r="334" spans="1:26" ht="41.25" customHeight="1" thickTop="1" thickBot="1" x14ac:dyDescent="0.3">
      <c r="A334" s="171" t="s">
        <v>123</v>
      </c>
      <c r="B334" s="306"/>
      <c r="C334" s="313"/>
      <c r="D334" s="313"/>
      <c r="E334" s="313"/>
      <c r="F334" s="313"/>
      <c r="G334" s="173"/>
      <c r="H334" s="311" t="s">
        <v>131</v>
      </c>
      <c r="I334" s="168" t="s">
        <v>207</v>
      </c>
      <c r="J334" s="706" t="s">
        <v>208</v>
      </c>
      <c r="K334" s="807"/>
      <c r="L334" s="807"/>
      <c r="M334" s="807"/>
      <c r="N334" s="807"/>
      <c r="O334" s="807"/>
      <c r="P334" s="807"/>
      <c r="Q334" s="807"/>
      <c r="R334" s="177"/>
      <c r="S334" s="303"/>
      <c r="V334" s="472" t="b">
        <f>IF(AND(V335=TRUE,V336=TRUE),TRUE,FALSE)</f>
        <v>0</v>
      </c>
      <c r="W334" s="268"/>
      <c r="X334" s="268"/>
      <c r="Y334" s="268"/>
      <c r="Z334" s="269"/>
    </row>
    <row r="335" spans="1:26" ht="41.25" customHeight="1" thickTop="1" thickBot="1" x14ac:dyDescent="0.3">
      <c r="A335" s="171" t="s">
        <v>347</v>
      </c>
      <c r="B335" s="306"/>
      <c r="C335" s="101" t="s">
        <v>124</v>
      </c>
      <c r="D335" s="101" t="s">
        <v>125</v>
      </c>
      <c r="E335" s="101" t="s">
        <v>126</v>
      </c>
      <c r="F335" s="101" t="s">
        <v>127</v>
      </c>
      <c r="G335" s="173"/>
      <c r="H335" s="311" t="s">
        <v>131</v>
      </c>
      <c r="I335" s="169" t="s">
        <v>376</v>
      </c>
      <c r="J335" s="973" t="s">
        <v>918</v>
      </c>
      <c r="K335" s="1018"/>
      <c r="L335" s="1018"/>
      <c r="M335" s="1018"/>
      <c r="N335" s="1018"/>
      <c r="O335" s="1018"/>
      <c r="P335" s="1018"/>
      <c r="Q335" s="1018"/>
      <c r="R335" s="177"/>
      <c r="S335" s="312"/>
      <c r="T335" s="580">
        <f>1/3</f>
        <v>0.33333333333333331</v>
      </c>
      <c r="U335" s="575">
        <f>T335+T336+T337</f>
        <v>1</v>
      </c>
      <c r="V335" s="268" t="b">
        <v>0</v>
      </c>
      <c r="W335" s="292">
        <f>IF(V335=TRUE,$X$335,0)</f>
        <v>0</v>
      </c>
      <c r="X335" s="268">
        <v>0.33333333333333331</v>
      </c>
      <c r="Y335" s="330">
        <f>SUM(W335:W337)</f>
        <v>0</v>
      </c>
      <c r="Z335" s="269">
        <f>Y335/1</f>
        <v>0</v>
      </c>
    </row>
    <row r="336" spans="1:26" ht="52.5" customHeight="1" thickTop="1" thickBot="1" x14ac:dyDescent="0.3">
      <c r="A336" s="171" t="s">
        <v>123</v>
      </c>
      <c r="B336" s="306"/>
      <c r="C336" s="101" t="s">
        <v>124</v>
      </c>
      <c r="D336" s="101" t="s">
        <v>125</v>
      </c>
      <c r="E336" s="101" t="s">
        <v>126</v>
      </c>
      <c r="F336" s="101" t="s">
        <v>127</v>
      </c>
      <c r="G336" s="173"/>
      <c r="H336" s="311" t="s">
        <v>131</v>
      </c>
      <c r="I336" s="169" t="s">
        <v>209</v>
      </c>
      <c r="J336" s="855" t="s">
        <v>909</v>
      </c>
      <c r="K336" s="856"/>
      <c r="L336" s="856"/>
      <c r="M336" s="856"/>
      <c r="N336" s="856"/>
      <c r="O336" s="856"/>
      <c r="P336" s="856"/>
      <c r="Q336" s="856"/>
      <c r="R336" s="178"/>
      <c r="S336" s="312"/>
      <c r="T336" s="580">
        <f>1/3</f>
        <v>0.33333333333333331</v>
      </c>
      <c r="V336" s="268" t="b">
        <v>0</v>
      </c>
      <c r="W336" s="292">
        <f>IF(V336=TRUE,$X$335,0)</f>
        <v>0</v>
      </c>
      <c r="X336" s="268"/>
      <c r="Y336" s="268"/>
      <c r="Z336" s="269"/>
    </row>
    <row r="337" spans="1:26" ht="41.25" customHeight="1" thickTop="1" thickBot="1" x14ac:dyDescent="0.3">
      <c r="A337" s="171" t="s">
        <v>347</v>
      </c>
      <c r="B337" s="306"/>
      <c r="C337" s="101" t="s">
        <v>124</v>
      </c>
      <c r="D337" s="101" t="s">
        <v>125</v>
      </c>
      <c r="E337" s="101" t="s">
        <v>126</v>
      </c>
      <c r="F337" s="101" t="s">
        <v>127</v>
      </c>
      <c r="G337" s="173"/>
      <c r="H337" s="311" t="s">
        <v>131</v>
      </c>
      <c r="I337" s="168" t="s">
        <v>378</v>
      </c>
      <c r="J337" s="711" t="s">
        <v>379</v>
      </c>
      <c r="K337" s="711"/>
      <c r="L337" s="711"/>
      <c r="M337" s="711"/>
      <c r="N337" s="711"/>
      <c r="O337" s="711"/>
      <c r="P337" s="711"/>
      <c r="Q337" s="711"/>
      <c r="R337" s="177"/>
      <c r="S337" s="312"/>
      <c r="T337" s="580">
        <f>1/3</f>
        <v>0.33333333333333331</v>
      </c>
      <c r="V337" s="268" t="b">
        <v>0</v>
      </c>
      <c r="W337" s="292">
        <f>IF(V337=TRUE,$X$335,0)</f>
        <v>0</v>
      </c>
      <c r="X337" s="268"/>
      <c r="Y337" s="268"/>
      <c r="Z337" s="269"/>
    </row>
    <row r="338" spans="1:26" ht="65.25" customHeight="1" thickTop="1" thickBot="1" x14ac:dyDescent="0.3">
      <c r="A338" s="171" t="s">
        <v>425</v>
      </c>
      <c r="B338" s="306"/>
      <c r="C338" s="313"/>
      <c r="D338" s="313"/>
      <c r="E338" s="313"/>
      <c r="F338" s="313"/>
      <c r="G338" s="173"/>
      <c r="H338" s="311" t="s">
        <v>250</v>
      </c>
      <c r="I338" s="294" t="s">
        <v>530</v>
      </c>
      <c r="J338" s="806" t="s">
        <v>531</v>
      </c>
      <c r="K338" s="807"/>
      <c r="L338" s="807"/>
      <c r="M338" s="807"/>
      <c r="N338" s="807"/>
      <c r="O338" s="807"/>
      <c r="P338" s="807"/>
      <c r="Q338" s="807"/>
      <c r="R338" s="175"/>
      <c r="S338" s="295"/>
      <c r="V338" s="472" t="b">
        <f>V339</f>
        <v>0</v>
      </c>
      <c r="W338" s="268"/>
      <c r="X338" s="268"/>
      <c r="Y338" s="268"/>
      <c r="Z338" s="269"/>
    </row>
    <row r="339" spans="1:26" ht="41.25" customHeight="1" thickTop="1" thickBot="1" x14ac:dyDescent="0.3">
      <c r="A339" s="171" t="s">
        <v>425</v>
      </c>
      <c r="B339" s="306"/>
      <c r="C339" s="313"/>
      <c r="D339" s="317"/>
      <c r="E339" s="313"/>
      <c r="F339" s="313"/>
      <c r="G339" s="173"/>
      <c r="H339" s="311" t="s">
        <v>250</v>
      </c>
      <c r="I339" s="398"/>
      <c r="J339" s="969" t="s">
        <v>532</v>
      </c>
      <c r="K339" s="1019"/>
      <c r="L339" s="1019"/>
      <c r="M339" s="1019"/>
      <c r="N339" s="1019"/>
      <c r="O339" s="1019"/>
      <c r="P339" s="1019"/>
      <c r="Q339" s="1019"/>
      <c r="R339" s="177"/>
      <c r="S339" s="303"/>
      <c r="V339" s="472" t="b">
        <f>IF(AND(V340=TRUE,V341=TRUE,V342=TRUE,V343=TRUE),TRUE,FALSE)</f>
        <v>0</v>
      </c>
      <c r="W339" s="268"/>
      <c r="X339" s="268"/>
      <c r="Y339" s="268"/>
      <c r="Z339" s="269"/>
    </row>
    <row r="340" spans="1:26" ht="64.5" customHeight="1" thickTop="1" thickBot="1" x14ac:dyDescent="0.3">
      <c r="A340" s="171" t="s">
        <v>425</v>
      </c>
      <c r="B340" s="173"/>
      <c r="C340" s="116"/>
      <c r="D340" s="101" t="s">
        <v>125</v>
      </c>
      <c r="E340" s="101" t="s">
        <v>126</v>
      </c>
      <c r="F340" s="101" t="s">
        <v>127</v>
      </c>
      <c r="G340" s="173"/>
      <c r="H340" s="311" t="s">
        <v>250</v>
      </c>
      <c r="I340" s="398" t="s">
        <v>533</v>
      </c>
      <c r="J340" s="973" t="s">
        <v>910</v>
      </c>
      <c r="K340" s="974"/>
      <c r="L340" s="974"/>
      <c r="M340" s="974"/>
      <c r="N340" s="974"/>
      <c r="O340" s="974"/>
      <c r="P340" s="974"/>
      <c r="Q340" s="974"/>
      <c r="R340" s="177"/>
      <c r="S340" s="312"/>
      <c r="T340" s="580">
        <f>1/5</f>
        <v>0.2</v>
      </c>
      <c r="U340" s="575">
        <f>T340+T341+T342+T343+T344</f>
        <v>1</v>
      </c>
      <c r="V340" s="268" t="b">
        <v>0</v>
      </c>
      <c r="W340" s="292">
        <f>IF(V340=TRUE,$X$340,0)</f>
        <v>0</v>
      </c>
      <c r="X340" s="268">
        <v>0.2</v>
      </c>
      <c r="Y340" s="330">
        <f>SUM(W340:W344)</f>
        <v>0</v>
      </c>
      <c r="Z340" s="269">
        <f>Y340/1</f>
        <v>0</v>
      </c>
    </row>
    <row r="341" spans="1:26" ht="60.75" customHeight="1" thickTop="1" thickBot="1" x14ac:dyDescent="0.3">
      <c r="A341" s="171" t="s">
        <v>425</v>
      </c>
      <c r="B341" s="306"/>
      <c r="C341" s="116"/>
      <c r="D341" s="101" t="s">
        <v>125</v>
      </c>
      <c r="E341" s="101" t="s">
        <v>126</v>
      </c>
      <c r="F341" s="101" t="s">
        <v>127</v>
      </c>
      <c r="G341" s="173"/>
      <c r="H341" s="311" t="s">
        <v>250</v>
      </c>
      <c r="I341" s="398" t="s">
        <v>534</v>
      </c>
      <c r="J341" s="973" t="s">
        <v>1036</v>
      </c>
      <c r="K341" s="974"/>
      <c r="L341" s="974"/>
      <c r="M341" s="974"/>
      <c r="N341" s="974"/>
      <c r="O341" s="974"/>
      <c r="P341" s="974"/>
      <c r="Q341" s="974"/>
      <c r="R341" s="177"/>
      <c r="S341" s="312"/>
      <c r="T341" s="580">
        <f>1/5</f>
        <v>0.2</v>
      </c>
      <c r="V341" s="268" t="b">
        <v>0</v>
      </c>
      <c r="W341" s="292">
        <f>IF(V341=TRUE,$X$340,0)</f>
        <v>0</v>
      </c>
      <c r="X341" s="268"/>
      <c r="Y341" s="268"/>
      <c r="Z341" s="269"/>
    </row>
    <row r="342" spans="1:26" ht="60" customHeight="1" thickTop="1" thickBot="1" x14ac:dyDescent="0.3">
      <c r="A342" s="171" t="s">
        <v>425</v>
      </c>
      <c r="B342" s="306"/>
      <c r="C342" s="116"/>
      <c r="D342" s="101" t="s">
        <v>125</v>
      </c>
      <c r="E342" s="101" t="s">
        <v>126</v>
      </c>
      <c r="F342" s="101" t="s">
        <v>127</v>
      </c>
      <c r="G342" s="173"/>
      <c r="H342" s="311" t="s">
        <v>250</v>
      </c>
      <c r="I342" s="398" t="s">
        <v>535</v>
      </c>
      <c r="J342" s="970" t="s">
        <v>1037</v>
      </c>
      <c r="K342" s="1014"/>
      <c r="L342" s="1014"/>
      <c r="M342" s="1014"/>
      <c r="N342" s="1014"/>
      <c r="O342" s="1014"/>
      <c r="P342" s="1014"/>
      <c r="Q342" s="1014"/>
      <c r="R342" s="177"/>
      <c r="S342" s="312"/>
      <c r="T342" s="580">
        <f>1/5</f>
        <v>0.2</v>
      </c>
      <c r="V342" s="268" t="b">
        <v>0</v>
      </c>
      <c r="W342" s="292">
        <f>IF(V342=TRUE,$X$340,0)</f>
        <v>0</v>
      </c>
      <c r="X342" s="268"/>
      <c r="Y342" s="268"/>
      <c r="Z342" s="269"/>
    </row>
    <row r="343" spans="1:26" ht="51.75" customHeight="1" thickTop="1" thickBot="1" x14ac:dyDescent="0.3">
      <c r="A343" s="171" t="s">
        <v>425</v>
      </c>
      <c r="B343" s="306"/>
      <c r="C343" s="116"/>
      <c r="D343" s="101" t="s">
        <v>125</v>
      </c>
      <c r="E343" s="101" t="s">
        <v>126</v>
      </c>
      <c r="F343" s="101" t="s">
        <v>127</v>
      </c>
      <c r="G343" s="173"/>
      <c r="H343" s="311" t="s">
        <v>250</v>
      </c>
      <c r="I343" s="398" t="s">
        <v>536</v>
      </c>
      <c r="J343" s="971" t="s">
        <v>911</v>
      </c>
      <c r="K343" s="1014"/>
      <c r="L343" s="1014"/>
      <c r="M343" s="1014"/>
      <c r="N343" s="1014"/>
      <c r="O343" s="1014"/>
      <c r="P343" s="1014"/>
      <c r="Q343" s="1014"/>
      <c r="R343" s="177"/>
      <c r="S343" s="312"/>
      <c r="T343" s="580">
        <f>1/5</f>
        <v>0.2</v>
      </c>
      <c r="V343" s="268" t="b">
        <v>0</v>
      </c>
      <c r="W343" s="292">
        <f>IF(V343=TRUE,$X$340,0)</f>
        <v>0</v>
      </c>
      <c r="X343" s="268"/>
      <c r="Y343" s="268"/>
      <c r="Z343" s="269"/>
    </row>
    <row r="344" spans="1:26" ht="54.75" customHeight="1" thickTop="1" thickBot="1" x14ac:dyDescent="0.3">
      <c r="A344" s="171" t="s">
        <v>425</v>
      </c>
      <c r="B344" s="306"/>
      <c r="C344" s="116"/>
      <c r="D344" s="116"/>
      <c r="E344" s="101" t="s">
        <v>126</v>
      </c>
      <c r="F344" s="101" t="s">
        <v>127</v>
      </c>
      <c r="G344" s="173"/>
      <c r="H344" s="311" t="s">
        <v>250</v>
      </c>
      <c r="I344" s="294" t="s">
        <v>609</v>
      </c>
      <c r="J344" s="711" t="s">
        <v>610</v>
      </c>
      <c r="K344" s="711"/>
      <c r="L344" s="711"/>
      <c r="M344" s="711"/>
      <c r="N344" s="711"/>
      <c r="O344" s="711"/>
      <c r="P344" s="711"/>
      <c r="Q344" s="711"/>
      <c r="R344" s="176"/>
      <c r="S344" s="312"/>
      <c r="T344" s="580">
        <f>1/5</f>
        <v>0.2</v>
      </c>
      <c r="V344" s="268" t="b">
        <v>0</v>
      </c>
      <c r="W344" s="292">
        <f>IF(V344=TRUE,$X$340,0)</f>
        <v>0</v>
      </c>
      <c r="X344" s="268"/>
      <c r="Y344" s="268"/>
      <c r="Z344" s="269"/>
    </row>
    <row r="345" spans="1:26" ht="51.75" customHeight="1" thickTop="1" thickBot="1" x14ac:dyDescent="0.3">
      <c r="A345" s="171" t="s">
        <v>111</v>
      </c>
      <c r="B345" s="306"/>
      <c r="C345" s="313"/>
      <c r="D345" s="313"/>
      <c r="E345" s="313"/>
      <c r="F345" s="313"/>
      <c r="G345" s="173"/>
      <c r="H345" s="311" t="s">
        <v>160</v>
      </c>
      <c r="I345" s="168" t="s">
        <v>679</v>
      </c>
      <c r="J345" s="806" t="s">
        <v>680</v>
      </c>
      <c r="K345" s="807"/>
      <c r="L345" s="807"/>
      <c r="M345" s="807"/>
      <c r="N345" s="807"/>
      <c r="O345" s="807"/>
      <c r="P345" s="807"/>
      <c r="Q345" s="807"/>
      <c r="R345" s="175"/>
      <c r="S345" s="258"/>
      <c r="V345" s="497" t="b">
        <f>IF(AND(V346=TRUE,V347=TRUE,V348=TRUE,V349=TRUE),TRUE,FALSE)</f>
        <v>0</v>
      </c>
      <c r="W345" s="268"/>
      <c r="X345" s="268"/>
      <c r="Y345" s="268"/>
      <c r="Z345" s="269"/>
    </row>
    <row r="346" spans="1:26" ht="51.75" customHeight="1" thickTop="1" thickBot="1" x14ac:dyDescent="0.3">
      <c r="A346" s="171" t="s">
        <v>111</v>
      </c>
      <c r="B346" s="306"/>
      <c r="C346" s="116"/>
      <c r="D346" s="101" t="s">
        <v>125</v>
      </c>
      <c r="E346" s="101" t="s">
        <v>126</v>
      </c>
      <c r="F346" s="101" t="s">
        <v>127</v>
      </c>
      <c r="G346" s="173"/>
      <c r="H346" s="311" t="s">
        <v>160</v>
      </c>
      <c r="I346" s="169" t="s">
        <v>681</v>
      </c>
      <c r="J346" s="977" t="s">
        <v>1038</v>
      </c>
      <c r="K346" s="978"/>
      <c r="L346" s="978"/>
      <c r="M346" s="978"/>
      <c r="N346" s="978"/>
      <c r="O346" s="978"/>
      <c r="P346" s="978"/>
      <c r="Q346" s="978"/>
      <c r="R346" s="177"/>
      <c r="S346" s="312"/>
      <c r="T346" s="580">
        <f>1/8</f>
        <v>0.125</v>
      </c>
      <c r="U346" s="575">
        <f>T346+T347+T348+T349+T351+T352+T353+T354</f>
        <v>1</v>
      </c>
      <c r="V346" s="268" t="b">
        <v>0</v>
      </c>
      <c r="W346" s="292">
        <f>IF(V346=TRUE,$X$346,0)</f>
        <v>0</v>
      </c>
      <c r="X346" s="268">
        <v>0.125</v>
      </c>
      <c r="Y346" s="330">
        <f>SUM(W346:W354)</f>
        <v>0</v>
      </c>
      <c r="Z346" s="269">
        <f>Y346/1</f>
        <v>0</v>
      </c>
    </row>
    <row r="347" spans="1:26" ht="51.75" customHeight="1" thickTop="1" thickBot="1" x14ac:dyDescent="0.3">
      <c r="A347" s="171" t="s">
        <v>111</v>
      </c>
      <c r="B347" s="306"/>
      <c r="C347" s="116"/>
      <c r="D347" s="101" t="s">
        <v>125</v>
      </c>
      <c r="E347" s="101" t="s">
        <v>126</v>
      </c>
      <c r="F347" s="101" t="s">
        <v>127</v>
      </c>
      <c r="G347" s="173"/>
      <c r="H347" s="311" t="s">
        <v>160</v>
      </c>
      <c r="I347" s="169" t="s">
        <v>683</v>
      </c>
      <c r="J347" s="978" t="s">
        <v>682</v>
      </c>
      <c r="K347" s="1015"/>
      <c r="L347" s="1015"/>
      <c r="M347" s="1015"/>
      <c r="N347" s="1015"/>
      <c r="O347" s="1015"/>
      <c r="P347" s="1015"/>
      <c r="Q347" s="1015"/>
      <c r="R347" s="177"/>
      <c r="S347" s="312"/>
      <c r="T347" s="580">
        <f>1/8</f>
        <v>0.125</v>
      </c>
      <c r="V347" s="268" t="b">
        <v>0</v>
      </c>
      <c r="W347" s="292">
        <f>IF(V347=TRUE,$X$346,0)</f>
        <v>0</v>
      </c>
      <c r="X347" s="268"/>
      <c r="Y347" s="268"/>
      <c r="Z347" s="269"/>
    </row>
    <row r="348" spans="1:26" ht="51.75" customHeight="1" thickTop="1" thickBot="1" x14ac:dyDescent="0.3">
      <c r="A348" s="171" t="s">
        <v>111</v>
      </c>
      <c r="B348" s="306"/>
      <c r="C348" s="116"/>
      <c r="D348" s="101" t="s">
        <v>125</v>
      </c>
      <c r="E348" s="101" t="s">
        <v>126</v>
      </c>
      <c r="F348" s="101" t="s">
        <v>127</v>
      </c>
      <c r="G348" s="173"/>
      <c r="H348" s="311" t="s">
        <v>160</v>
      </c>
      <c r="I348" s="169" t="s">
        <v>685</v>
      </c>
      <c r="J348" s="977" t="s">
        <v>684</v>
      </c>
      <c r="K348" s="1015"/>
      <c r="L348" s="1015"/>
      <c r="M348" s="1015"/>
      <c r="N348" s="1015"/>
      <c r="O348" s="1015"/>
      <c r="P348" s="1015"/>
      <c r="Q348" s="1015"/>
      <c r="R348" s="303"/>
      <c r="S348" s="312"/>
      <c r="T348" s="580">
        <f>1/8</f>
        <v>0.125</v>
      </c>
      <c r="V348" s="268" t="b">
        <v>0</v>
      </c>
      <c r="W348" s="292">
        <f>IF(V348=TRUE,$X$346,0)</f>
        <v>0</v>
      </c>
      <c r="X348" s="268"/>
      <c r="Y348" s="268"/>
      <c r="Z348" s="269"/>
    </row>
    <row r="349" spans="1:26" ht="51.75" customHeight="1" thickTop="1" thickBot="1" x14ac:dyDescent="0.3">
      <c r="A349" s="171" t="s">
        <v>111</v>
      </c>
      <c r="B349" s="306"/>
      <c r="C349" s="116"/>
      <c r="D349" s="101" t="s">
        <v>125</v>
      </c>
      <c r="E349" s="101" t="s">
        <v>126</v>
      </c>
      <c r="F349" s="101" t="s">
        <v>127</v>
      </c>
      <c r="G349" s="173"/>
      <c r="H349" s="311" t="s">
        <v>160</v>
      </c>
      <c r="I349" s="169" t="s">
        <v>913</v>
      </c>
      <c r="J349" s="857" t="s">
        <v>686</v>
      </c>
      <c r="K349" s="858"/>
      <c r="L349" s="858"/>
      <c r="M349" s="858"/>
      <c r="N349" s="858"/>
      <c r="O349" s="858"/>
      <c r="P349" s="858"/>
      <c r="Q349" s="858"/>
      <c r="R349" s="178"/>
      <c r="S349" s="312"/>
      <c r="T349" s="580">
        <f>1/8</f>
        <v>0.125</v>
      </c>
      <c r="V349" s="410" t="b">
        <v>0</v>
      </c>
      <c r="W349" s="292">
        <f>IF(V349=TRUE,$X$346,0)</f>
        <v>0</v>
      </c>
      <c r="X349" s="268"/>
      <c r="Y349" s="268"/>
      <c r="Z349" s="269"/>
    </row>
    <row r="350" spans="1:26" ht="51.75" customHeight="1" thickTop="1" thickBot="1" x14ac:dyDescent="0.3">
      <c r="A350" s="171" t="s">
        <v>111</v>
      </c>
      <c r="B350" s="306"/>
      <c r="C350" s="313"/>
      <c r="D350" s="313"/>
      <c r="E350" s="313"/>
      <c r="F350" s="313"/>
      <c r="G350" s="173"/>
      <c r="H350" s="311" t="s">
        <v>160</v>
      </c>
      <c r="I350" s="423" t="s">
        <v>687</v>
      </c>
      <c r="J350" s="1016" t="s">
        <v>319</v>
      </c>
      <c r="K350" s="1017"/>
      <c r="L350" s="1017"/>
      <c r="M350" s="1017"/>
      <c r="N350" s="1017"/>
      <c r="O350" s="1017"/>
      <c r="P350" s="1017"/>
      <c r="Q350" s="1017"/>
      <c r="R350" s="177"/>
      <c r="S350" s="258"/>
      <c r="V350" s="497" t="b">
        <f>IF(AND(V351=TRUE,V352=TRUE,V353=TRUE,V354=TRUE),TRUE,FALSE)</f>
        <v>0</v>
      </c>
      <c r="W350" s="268"/>
      <c r="X350" s="268"/>
      <c r="Y350" s="268"/>
      <c r="Z350" s="269"/>
    </row>
    <row r="351" spans="1:26" ht="51.75" customHeight="1" thickTop="1" thickBot="1" x14ac:dyDescent="0.3">
      <c r="A351" s="171" t="s">
        <v>111</v>
      </c>
      <c r="B351" s="306"/>
      <c r="C351" s="116"/>
      <c r="D351" s="101" t="s">
        <v>125</v>
      </c>
      <c r="E351" s="101" t="s">
        <v>126</v>
      </c>
      <c r="F351" s="101" t="s">
        <v>127</v>
      </c>
      <c r="G351" s="173"/>
      <c r="H351" s="311" t="s">
        <v>160</v>
      </c>
      <c r="I351" s="424" t="s">
        <v>688</v>
      </c>
      <c r="J351" s="973" t="s">
        <v>689</v>
      </c>
      <c r="K351" s="1018"/>
      <c r="L351" s="1018"/>
      <c r="M351" s="1018"/>
      <c r="N351" s="1018"/>
      <c r="O351" s="1018"/>
      <c r="P351" s="1018"/>
      <c r="Q351" s="1018"/>
      <c r="R351" s="303"/>
      <c r="S351" s="312"/>
      <c r="T351" s="580">
        <f>1/8</f>
        <v>0.125</v>
      </c>
      <c r="V351" s="268" t="b">
        <v>0</v>
      </c>
      <c r="W351" s="292">
        <f>IF(V351=TRUE,$X$346,0)</f>
        <v>0</v>
      </c>
      <c r="X351" s="268"/>
      <c r="Y351" s="268"/>
      <c r="Z351" s="269"/>
    </row>
    <row r="352" spans="1:26" ht="51.75" customHeight="1" thickTop="1" thickBot="1" x14ac:dyDescent="0.3">
      <c r="A352" s="171" t="s">
        <v>111</v>
      </c>
      <c r="B352" s="306"/>
      <c r="C352" s="116"/>
      <c r="D352" s="101" t="s">
        <v>125</v>
      </c>
      <c r="E352" s="101" t="s">
        <v>126</v>
      </c>
      <c r="F352" s="101" t="s">
        <v>127</v>
      </c>
      <c r="G352" s="173"/>
      <c r="H352" s="311" t="s">
        <v>160</v>
      </c>
      <c r="I352" s="424" t="s">
        <v>690</v>
      </c>
      <c r="J352" s="973" t="s">
        <v>691</v>
      </c>
      <c r="K352" s="1018"/>
      <c r="L352" s="1018"/>
      <c r="M352" s="1018"/>
      <c r="N352" s="1018"/>
      <c r="O352" s="1018"/>
      <c r="P352" s="1018"/>
      <c r="Q352" s="1018"/>
      <c r="R352" s="303"/>
      <c r="S352" s="312"/>
      <c r="T352" s="580">
        <f>1/8</f>
        <v>0.125</v>
      </c>
      <c r="V352" s="268" t="b">
        <v>0</v>
      </c>
      <c r="W352" s="292">
        <f>IF(V352=TRUE,$X$346,0)</f>
        <v>0</v>
      </c>
      <c r="X352" s="268"/>
      <c r="Y352" s="268"/>
      <c r="Z352" s="269"/>
    </row>
    <row r="353" spans="1:34" ht="51.75" customHeight="1" thickTop="1" thickBot="1" x14ac:dyDescent="0.3">
      <c r="A353" s="171" t="s">
        <v>111</v>
      </c>
      <c r="B353" s="306"/>
      <c r="C353" s="116"/>
      <c r="D353" s="101" t="s">
        <v>125</v>
      </c>
      <c r="E353" s="101" t="s">
        <v>126</v>
      </c>
      <c r="F353" s="101" t="s">
        <v>127</v>
      </c>
      <c r="G353" s="173"/>
      <c r="H353" s="311" t="s">
        <v>160</v>
      </c>
      <c r="I353" s="424" t="s">
        <v>914</v>
      </c>
      <c r="J353" s="970" t="s">
        <v>1039</v>
      </c>
      <c r="K353" s="1014"/>
      <c r="L353" s="1014"/>
      <c r="M353" s="1014"/>
      <c r="N353" s="1014"/>
      <c r="O353" s="1014"/>
      <c r="P353" s="1014"/>
      <c r="Q353" s="1014"/>
      <c r="R353" s="177"/>
      <c r="S353" s="312"/>
      <c r="T353" s="580">
        <f>1/8</f>
        <v>0.125</v>
      </c>
      <c r="V353" s="410" t="b">
        <v>0</v>
      </c>
      <c r="W353" s="292">
        <f>IF(V353=TRUE,$X$346,0)</f>
        <v>0</v>
      </c>
      <c r="X353" s="268"/>
      <c r="Y353" s="268"/>
      <c r="Z353" s="269"/>
    </row>
    <row r="354" spans="1:34" ht="51.75" customHeight="1" thickTop="1" thickBot="1" x14ac:dyDescent="0.3">
      <c r="A354" s="171" t="s">
        <v>111</v>
      </c>
      <c r="B354" s="306"/>
      <c r="C354" s="116"/>
      <c r="D354" s="101" t="s">
        <v>125</v>
      </c>
      <c r="E354" s="101" t="s">
        <v>126</v>
      </c>
      <c r="F354" s="101" t="s">
        <v>127</v>
      </c>
      <c r="G354" s="173"/>
      <c r="H354" s="311" t="s">
        <v>160</v>
      </c>
      <c r="I354" s="424" t="s">
        <v>915</v>
      </c>
      <c r="J354" s="855" t="s">
        <v>1040</v>
      </c>
      <c r="K354" s="972"/>
      <c r="L354" s="972"/>
      <c r="M354" s="972"/>
      <c r="N354" s="972"/>
      <c r="O354" s="972"/>
      <c r="P354" s="972"/>
      <c r="Q354" s="972"/>
      <c r="R354" s="304"/>
      <c r="S354" s="312"/>
      <c r="T354" s="580">
        <f>1/8</f>
        <v>0.125</v>
      </c>
      <c r="V354" s="410" t="b">
        <v>0</v>
      </c>
      <c r="W354" s="292">
        <f>IF(V354=TRUE,$X$346,0)</f>
        <v>0</v>
      </c>
      <c r="X354" s="268"/>
      <c r="Y354" s="268"/>
      <c r="Z354" s="269"/>
    </row>
    <row r="355" spans="1:34" ht="22.5" customHeight="1" thickTop="1" x14ac:dyDescent="0.25">
      <c r="A355" s="254"/>
      <c r="B355" s="254"/>
      <c r="C355" s="263"/>
      <c r="D355" s="263"/>
      <c r="E355" s="263"/>
      <c r="F355" s="264"/>
      <c r="G355" s="173"/>
      <c r="H355" s="173"/>
      <c r="I355" s="393"/>
      <c r="J355" s="173"/>
      <c r="K355" s="173"/>
      <c r="L355" s="173"/>
      <c r="M355" s="173"/>
      <c r="N355" s="173"/>
      <c r="O355" s="173"/>
      <c r="P355" s="173"/>
      <c r="Q355" s="173"/>
      <c r="R355" s="173"/>
      <c r="S355" s="173"/>
      <c r="V355" s="268"/>
      <c r="W355" s="268"/>
      <c r="X355" s="268"/>
      <c r="Y355" s="268"/>
      <c r="Z355" s="269"/>
    </row>
    <row r="356" spans="1:34" ht="22.5" customHeight="1" x14ac:dyDescent="0.25">
      <c r="A356" s="254"/>
      <c r="B356" s="254"/>
      <c r="C356" s="263"/>
      <c r="D356" s="263"/>
      <c r="E356" s="263"/>
      <c r="F356" s="264"/>
      <c r="G356" s="173"/>
      <c r="H356" s="173"/>
      <c r="I356" s="393"/>
      <c r="J356" s="173"/>
      <c r="K356" s="173"/>
      <c r="L356" s="173"/>
      <c r="M356" s="173"/>
      <c r="N356" s="173"/>
      <c r="O356" s="173"/>
      <c r="P356" s="173"/>
      <c r="Q356" s="173"/>
      <c r="R356" s="173"/>
      <c r="S356" s="173"/>
      <c r="V356" s="268"/>
      <c r="W356" s="268"/>
      <c r="X356" s="268"/>
      <c r="Y356" s="268"/>
      <c r="Z356" s="269"/>
    </row>
    <row r="357" spans="1:34" s="329" customFormat="1" ht="30" customHeight="1" thickBot="1" x14ac:dyDescent="0.3">
      <c r="A357" s="314"/>
      <c r="B357" s="314"/>
      <c r="C357" s="324"/>
      <c r="D357" s="324"/>
      <c r="E357" s="324"/>
      <c r="F357" s="324"/>
      <c r="G357" s="314"/>
      <c r="H357" s="817" t="s">
        <v>210</v>
      </c>
      <c r="I357" s="817"/>
      <c r="J357" s="817"/>
      <c r="K357" s="817"/>
      <c r="L357" s="817"/>
      <c r="M357" s="817"/>
      <c r="N357" s="817"/>
      <c r="O357" s="817"/>
      <c r="P357" s="817"/>
      <c r="Q357" s="817"/>
      <c r="R357" s="817"/>
      <c r="S357" s="818"/>
      <c r="T357" s="584"/>
      <c r="U357" s="577"/>
      <c r="V357" s="268"/>
      <c r="W357" s="268"/>
      <c r="X357" s="268"/>
      <c r="Y357" s="268"/>
      <c r="Z357" s="328"/>
      <c r="AH357"/>
    </row>
    <row r="358" spans="1:34" s="329" customFormat="1" ht="7.5" customHeight="1" thickTop="1" x14ac:dyDescent="0.25">
      <c r="A358" s="314"/>
      <c r="B358" s="314"/>
      <c r="C358" s="324"/>
      <c r="D358" s="324"/>
      <c r="E358" s="324"/>
      <c r="F358" s="324"/>
      <c r="G358" s="314"/>
      <c r="H358" s="314"/>
      <c r="I358" s="306"/>
      <c r="J358" s="314"/>
      <c r="K358" s="314"/>
      <c r="L358" s="314"/>
      <c r="M358" s="314"/>
      <c r="N358" s="314"/>
      <c r="O358" s="314"/>
      <c r="P358" s="314"/>
      <c r="Q358" s="314"/>
      <c r="R358" s="316"/>
      <c r="S358" s="314"/>
      <c r="T358" s="584"/>
      <c r="U358" s="577"/>
      <c r="V358" s="327"/>
      <c r="W358" s="327"/>
      <c r="X358" s="327"/>
      <c r="Y358" s="327"/>
      <c r="Z358" s="328"/>
      <c r="AH358"/>
    </row>
    <row r="359" spans="1:34" s="329" customFormat="1" ht="81" customHeight="1" thickBot="1" x14ac:dyDescent="0.4">
      <c r="A359" s="314"/>
      <c r="B359" s="314"/>
      <c r="C359" s="324"/>
      <c r="D359" s="324"/>
      <c r="E359" s="324"/>
      <c r="F359" s="324"/>
      <c r="G359" s="314"/>
      <c r="H359" s="819" t="s">
        <v>211</v>
      </c>
      <c r="I359" s="819"/>
      <c r="J359" s="819"/>
      <c r="K359" s="819"/>
      <c r="L359" s="819"/>
      <c r="M359" s="819"/>
      <c r="N359" s="819"/>
      <c r="O359" s="819"/>
      <c r="P359" s="819"/>
      <c r="Q359" s="819"/>
      <c r="R359" s="819"/>
      <c r="S359" s="820"/>
      <c r="T359" s="584"/>
      <c r="U359" s="577"/>
      <c r="V359" s="327"/>
      <c r="W359" s="327"/>
      <c r="X359" s="327"/>
      <c r="Y359" s="330"/>
      <c r="Z359" s="331">
        <f>AVERAGE(Z366:Z487)</f>
        <v>0</v>
      </c>
      <c r="AH359"/>
    </row>
    <row r="360" spans="1:34" s="329" customFormat="1" ht="7.5" customHeight="1" thickTop="1" x14ac:dyDescent="0.25">
      <c r="A360" s="314"/>
      <c r="B360" s="314"/>
      <c r="C360" s="324"/>
      <c r="D360" s="324"/>
      <c r="E360" s="324"/>
      <c r="F360" s="324"/>
      <c r="G360" s="314"/>
      <c r="H360" s="320"/>
      <c r="I360" s="408"/>
      <c r="J360" s="320"/>
      <c r="K360" s="320"/>
      <c r="L360" s="320"/>
      <c r="M360" s="320"/>
      <c r="N360" s="320"/>
      <c r="O360" s="320"/>
      <c r="P360" s="320"/>
      <c r="Q360" s="320"/>
      <c r="R360" s="320"/>
      <c r="S360" s="320"/>
      <c r="T360" s="584"/>
      <c r="U360" s="577"/>
      <c r="V360" s="327"/>
      <c r="W360" s="327"/>
      <c r="X360" s="327"/>
      <c r="Y360" s="327"/>
      <c r="Z360" s="328"/>
      <c r="AH360"/>
    </row>
    <row r="361" spans="1:34" s="329" customFormat="1" ht="22.5" customHeight="1" thickBot="1" x14ac:dyDescent="0.3">
      <c r="A361" s="314"/>
      <c r="B361" s="314"/>
      <c r="C361" s="324"/>
      <c r="D361" s="324"/>
      <c r="E361" s="324"/>
      <c r="F361" s="324"/>
      <c r="G361" s="314"/>
      <c r="H361" s="821" t="s">
        <v>117</v>
      </c>
      <c r="I361" s="822"/>
      <c r="J361" s="655" t="s">
        <v>212</v>
      </c>
      <c r="K361" s="656"/>
      <c r="L361" s="656"/>
      <c r="M361" s="656"/>
      <c r="N361" s="656"/>
      <c r="O361" s="656"/>
      <c r="P361" s="656"/>
      <c r="Q361" s="656"/>
      <c r="R361" s="656"/>
      <c r="S361" s="657"/>
      <c r="T361" s="578"/>
      <c r="U361" s="578"/>
      <c r="V361" s="411" t="s">
        <v>945</v>
      </c>
      <c r="W361" s="326">
        <f>(U367+U370+U376)/3</f>
        <v>1</v>
      </c>
      <c r="X361" s="268"/>
      <c r="Y361" s="268"/>
      <c r="Z361" s="328"/>
      <c r="AH361"/>
    </row>
    <row r="362" spans="1:34" s="329" customFormat="1" ht="8.25" customHeight="1" thickTop="1" x14ac:dyDescent="0.25">
      <c r="A362" s="314"/>
      <c r="B362" s="314"/>
      <c r="C362" s="324"/>
      <c r="D362" s="324"/>
      <c r="E362" s="324"/>
      <c r="F362" s="324"/>
      <c r="G362" s="314"/>
      <c r="H362" s="314"/>
      <c r="I362" s="306"/>
      <c r="J362" s="314"/>
      <c r="K362" s="314"/>
      <c r="L362" s="314"/>
      <c r="M362" s="314"/>
      <c r="N362" s="314"/>
      <c r="O362" s="314"/>
      <c r="P362" s="314"/>
      <c r="Q362" s="314"/>
      <c r="R362" s="316"/>
      <c r="S362" s="314"/>
      <c r="T362" s="584"/>
      <c r="U362" s="577"/>
      <c r="V362" s="268"/>
      <c r="W362" s="268"/>
      <c r="X362" s="268"/>
      <c r="Y362" s="268"/>
      <c r="Z362" s="328"/>
      <c r="AH362"/>
    </row>
    <row r="363" spans="1:34" s="329" customFormat="1" ht="81.75" customHeight="1" thickBot="1" x14ac:dyDescent="0.3">
      <c r="A363" s="314"/>
      <c r="B363" s="314"/>
      <c r="C363" s="324"/>
      <c r="D363" s="324"/>
      <c r="E363" s="324"/>
      <c r="F363" s="324"/>
      <c r="G363" s="314"/>
      <c r="H363" s="823" t="s">
        <v>213</v>
      </c>
      <c r="I363" s="823"/>
      <c r="J363" s="823"/>
      <c r="K363" s="823"/>
      <c r="L363" s="823"/>
      <c r="M363" s="823"/>
      <c r="N363" s="823"/>
      <c r="O363" s="823"/>
      <c r="P363" s="823"/>
      <c r="Q363" s="823"/>
      <c r="R363" s="823"/>
      <c r="S363" s="824"/>
      <c r="T363" s="584"/>
      <c r="U363" s="577"/>
      <c r="V363" s="268"/>
      <c r="W363" s="268"/>
      <c r="X363" s="268"/>
      <c r="Y363" s="268"/>
      <c r="Z363" s="328"/>
      <c r="AH363"/>
    </row>
    <row r="364" spans="1:34" ht="8.25" customHeight="1" thickTop="1" x14ac:dyDescent="0.25">
      <c r="A364" s="173"/>
      <c r="B364" s="173"/>
      <c r="C364" s="307"/>
      <c r="D364" s="307"/>
      <c r="E364" s="307"/>
      <c r="F364" s="307"/>
      <c r="G364" s="173"/>
      <c r="H364" s="173"/>
      <c r="I364" s="400"/>
      <c r="J364" s="271"/>
      <c r="K364" s="173"/>
      <c r="L364" s="173"/>
      <c r="M364" s="173"/>
      <c r="N364" s="173"/>
      <c r="O364" s="173"/>
      <c r="P364" s="173"/>
      <c r="Q364" s="173"/>
      <c r="R364" s="177"/>
      <c r="S364" s="173"/>
      <c r="V364" s="268"/>
      <c r="W364" s="268"/>
      <c r="X364" s="268"/>
      <c r="Y364" s="268"/>
      <c r="Z364" s="269"/>
    </row>
    <row r="365" spans="1:34" ht="41.25" customHeight="1" thickBot="1" x14ac:dyDescent="0.3">
      <c r="A365" s="173"/>
      <c r="B365" s="173"/>
      <c r="C365" s="307"/>
      <c r="D365" s="307"/>
      <c r="E365" s="307"/>
      <c r="F365" s="307"/>
      <c r="G365" s="173"/>
      <c r="H365" s="332" t="s">
        <v>120</v>
      </c>
      <c r="I365" s="333" t="s">
        <v>946</v>
      </c>
      <c r="J365" s="334" t="s">
        <v>121</v>
      </c>
      <c r="K365" s="335"/>
      <c r="L365" s="335"/>
      <c r="M365" s="335"/>
      <c r="N365" s="335"/>
      <c r="O365" s="335"/>
      <c r="P365" s="335"/>
      <c r="Q365" s="335"/>
      <c r="R365" s="336"/>
      <c r="S365" s="332" t="s">
        <v>122</v>
      </c>
      <c r="V365" s="284" t="s">
        <v>825</v>
      </c>
      <c r="W365" s="285" t="s">
        <v>826</v>
      </c>
      <c r="X365" s="285" t="s">
        <v>827</v>
      </c>
      <c r="Y365" s="337" t="s">
        <v>838</v>
      </c>
      <c r="Z365" s="338" t="s">
        <v>863</v>
      </c>
    </row>
    <row r="366" spans="1:34" ht="41.25" customHeight="1" thickTop="1" thickBot="1" x14ac:dyDescent="0.3">
      <c r="A366" s="427" t="s">
        <v>112</v>
      </c>
      <c r="B366" s="428"/>
      <c r="C366" s="377"/>
      <c r="D366" s="127"/>
      <c r="E366" s="127"/>
      <c r="F366" s="307"/>
      <c r="G366" s="117"/>
      <c r="H366" s="247" t="s">
        <v>128</v>
      </c>
      <c r="I366" s="144" t="s">
        <v>129</v>
      </c>
      <c r="J366" s="681" t="s">
        <v>214</v>
      </c>
      <c r="K366" s="682"/>
      <c r="L366" s="682"/>
      <c r="M366" s="682"/>
      <c r="N366" s="682"/>
      <c r="O366" s="682"/>
      <c r="P366" s="682"/>
      <c r="Q366" s="682"/>
      <c r="R366" s="130"/>
      <c r="S366" s="131"/>
      <c r="V366" s="472" t="b">
        <f>IF(AND(V367=TRUE,V368=TRUE),TRUE,FALSE)</f>
        <v>0</v>
      </c>
      <c r="W366"/>
      <c r="X366"/>
      <c r="Y366" s="330">
        <f>SUM(W367:W368)</f>
        <v>0</v>
      </c>
      <c r="Z366" s="269">
        <f>Y366/1</f>
        <v>0</v>
      </c>
    </row>
    <row r="367" spans="1:34" ht="41.25" customHeight="1" thickTop="1" thickBot="1" x14ac:dyDescent="0.3">
      <c r="A367" s="41" t="s">
        <v>123</v>
      </c>
      <c r="B367" s="73"/>
      <c r="C367" s="101" t="s">
        <v>124</v>
      </c>
      <c r="D367" s="101" t="s">
        <v>125</v>
      </c>
      <c r="E367" s="101" t="s">
        <v>126</v>
      </c>
      <c r="F367" s="101" t="s">
        <v>127</v>
      </c>
      <c r="G367" s="117"/>
      <c r="H367" s="247" t="s">
        <v>128</v>
      </c>
      <c r="I367" s="144" t="s">
        <v>215</v>
      </c>
      <c r="J367" s="671" t="s">
        <v>216</v>
      </c>
      <c r="K367" s="672"/>
      <c r="L367" s="672"/>
      <c r="M367" s="672"/>
      <c r="N367" s="672"/>
      <c r="O367" s="672"/>
      <c r="P367" s="672"/>
      <c r="Q367" s="672"/>
      <c r="R367" s="133"/>
      <c r="S367" s="134"/>
      <c r="T367" s="580">
        <v>0.5</v>
      </c>
      <c r="U367" s="575">
        <f>T367+T368</f>
        <v>1</v>
      </c>
      <c r="V367" t="b">
        <v>0</v>
      </c>
      <c r="W367" s="292">
        <f>IF(V367=TRUE,$X$367,0)</f>
        <v>0</v>
      </c>
      <c r="X367">
        <v>0.5</v>
      </c>
      <c r="Y367"/>
      <c r="Z367"/>
    </row>
    <row r="368" spans="1:34" ht="41.25" customHeight="1" thickTop="1" thickBot="1" x14ac:dyDescent="0.3">
      <c r="A368" s="41" t="s">
        <v>123</v>
      </c>
      <c r="B368" s="73"/>
      <c r="C368" s="101" t="s">
        <v>124</v>
      </c>
      <c r="D368" s="101" t="s">
        <v>125</v>
      </c>
      <c r="E368" s="101" t="s">
        <v>126</v>
      </c>
      <c r="F368" s="101" t="s">
        <v>127</v>
      </c>
      <c r="G368" s="117"/>
      <c r="H368" s="247" t="s">
        <v>128</v>
      </c>
      <c r="I368" s="144" t="s">
        <v>217</v>
      </c>
      <c r="J368" s="673" t="s">
        <v>950</v>
      </c>
      <c r="K368" s="674"/>
      <c r="L368" s="674"/>
      <c r="M368" s="674"/>
      <c r="N368" s="674"/>
      <c r="O368" s="674"/>
      <c r="P368" s="674"/>
      <c r="Q368" s="674"/>
      <c r="R368" s="135"/>
      <c r="S368" s="134"/>
      <c r="T368" s="580">
        <v>0.5</v>
      </c>
      <c r="V368" t="b">
        <v>0</v>
      </c>
      <c r="W368" s="292">
        <f>IF(V368=TRUE,$X$367,0)</f>
        <v>0</v>
      </c>
      <c r="X368"/>
      <c r="Y368"/>
      <c r="Z368"/>
    </row>
    <row r="369" spans="1:26" ht="41.25" customHeight="1" thickTop="1" thickBot="1" x14ac:dyDescent="0.3">
      <c r="A369" s="41" t="s">
        <v>123</v>
      </c>
      <c r="B369" s="90"/>
      <c r="C369" s="101" t="s">
        <v>124</v>
      </c>
      <c r="D369" s="101" t="s">
        <v>125</v>
      </c>
      <c r="E369" s="101" t="s">
        <v>126</v>
      </c>
      <c r="F369" s="101" t="s">
        <v>127</v>
      </c>
      <c r="G369" s="117"/>
      <c r="H369" s="247" t="s">
        <v>131</v>
      </c>
      <c r="I369" s="144" t="s">
        <v>132</v>
      </c>
      <c r="J369" s="675" t="s">
        <v>218</v>
      </c>
      <c r="K369" s="676"/>
      <c r="L369" s="676"/>
      <c r="M369" s="676"/>
      <c r="N369" s="676"/>
      <c r="O369" s="676"/>
      <c r="P369" s="676"/>
      <c r="Q369" s="676"/>
      <c r="R369" s="130"/>
      <c r="S369" s="429"/>
      <c r="V369" s="472" t="b">
        <f>IF(AND(V370=TRUE,V371=TRUE,V372=TRUE),TRUE,FALSE)</f>
        <v>0</v>
      </c>
      <c r="W369"/>
      <c r="X369"/>
      <c r="Y369"/>
      <c r="Z369"/>
    </row>
    <row r="370" spans="1:26" ht="41.25" customHeight="1" thickTop="1" thickBot="1" x14ac:dyDescent="0.3">
      <c r="A370" s="41" t="s">
        <v>123</v>
      </c>
      <c r="B370" s="73"/>
      <c r="C370" s="101" t="s">
        <v>124</v>
      </c>
      <c r="D370" s="101" t="s">
        <v>125</v>
      </c>
      <c r="E370" s="101" t="s">
        <v>126</v>
      </c>
      <c r="F370" s="101" t="s">
        <v>127</v>
      </c>
      <c r="G370" s="117"/>
      <c r="H370" s="247" t="s">
        <v>131</v>
      </c>
      <c r="I370" s="144" t="s">
        <v>219</v>
      </c>
      <c r="J370" s="677" t="s">
        <v>951</v>
      </c>
      <c r="K370" s="678"/>
      <c r="L370" s="678"/>
      <c r="M370" s="678"/>
      <c r="N370" s="678"/>
      <c r="O370" s="678"/>
      <c r="P370" s="678"/>
      <c r="Q370" s="678"/>
      <c r="R370" s="126"/>
      <c r="S370" s="134"/>
      <c r="T370" s="580">
        <f t="shared" ref="T370:T372" si="30">1/4</f>
        <v>0.25</v>
      </c>
      <c r="U370" s="575">
        <f>T370+T371+T372+T374</f>
        <v>1</v>
      </c>
      <c r="V370" t="b">
        <v>0</v>
      </c>
      <c r="W370" s="292">
        <f>IF(V370=TRUE,$X$370,0)</f>
        <v>0</v>
      </c>
      <c r="X370">
        <v>0.25</v>
      </c>
      <c r="Y370" s="330">
        <f>SUM(W370:W374)</f>
        <v>0</v>
      </c>
      <c r="Z370" s="269">
        <f>Y370/1</f>
        <v>0</v>
      </c>
    </row>
    <row r="371" spans="1:26" ht="41.25" customHeight="1" thickTop="1" thickBot="1" x14ac:dyDescent="0.3">
      <c r="A371" s="41" t="s">
        <v>402</v>
      </c>
      <c r="B371" s="73"/>
      <c r="C371" s="73"/>
      <c r="D371" s="101" t="s">
        <v>125</v>
      </c>
      <c r="E371" s="101" t="s">
        <v>126</v>
      </c>
      <c r="F371" s="101" t="s">
        <v>127</v>
      </c>
      <c r="G371" s="117"/>
      <c r="H371" s="247" t="s">
        <v>131</v>
      </c>
      <c r="I371" s="144" t="s">
        <v>134</v>
      </c>
      <c r="J371" s="671" t="s">
        <v>996</v>
      </c>
      <c r="K371" s="672"/>
      <c r="L371" s="672"/>
      <c r="M371" s="672"/>
      <c r="N371" s="672"/>
      <c r="O371" s="672"/>
      <c r="P371" s="672"/>
      <c r="Q371" s="672"/>
      <c r="R371" s="126"/>
      <c r="S371" s="134"/>
      <c r="T371" s="580">
        <f t="shared" si="30"/>
        <v>0.25</v>
      </c>
      <c r="V371" t="b">
        <v>0</v>
      </c>
      <c r="W371" s="292">
        <f>IF(V371=TRUE,$X$370,0)</f>
        <v>0</v>
      </c>
      <c r="X371"/>
      <c r="Y371"/>
      <c r="Z371"/>
    </row>
    <row r="372" spans="1:26" ht="41.25" customHeight="1" thickTop="1" thickBot="1" x14ac:dyDescent="0.3">
      <c r="A372" s="41" t="s">
        <v>123</v>
      </c>
      <c r="B372" s="73"/>
      <c r="C372" s="101" t="s">
        <v>124</v>
      </c>
      <c r="D372" s="101" t="s">
        <v>125</v>
      </c>
      <c r="E372" s="101" t="s">
        <v>126</v>
      </c>
      <c r="F372" s="101" t="s">
        <v>127</v>
      </c>
      <c r="G372" s="117"/>
      <c r="H372" s="247" t="s">
        <v>131</v>
      </c>
      <c r="I372" s="144" t="s">
        <v>220</v>
      </c>
      <c r="J372" s="679" t="s">
        <v>221</v>
      </c>
      <c r="K372" s="680"/>
      <c r="L372" s="680"/>
      <c r="M372" s="680"/>
      <c r="N372" s="680"/>
      <c r="O372" s="680"/>
      <c r="P372" s="680"/>
      <c r="Q372" s="680"/>
      <c r="R372" s="136"/>
      <c r="S372" s="134"/>
      <c r="T372" s="580">
        <f t="shared" si="30"/>
        <v>0.25</v>
      </c>
      <c r="V372" t="b">
        <v>0</v>
      </c>
      <c r="W372" s="292">
        <f>IF(V372=TRUE,$X$370,0)</f>
        <v>0</v>
      </c>
      <c r="X372"/>
      <c r="Y372"/>
      <c r="Z372"/>
    </row>
    <row r="373" spans="1:26" ht="41.25" customHeight="1" thickTop="1" thickBot="1" x14ac:dyDescent="0.3">
      <c r="A373" s="41" t="s">
        <v>123</v>
      </c>
      <c r="B373" s="90"/>
      <c r="C373" s="93"/>
      <c r="D373" s="101" t="s">
        <v>125</v>
      </c>
      <c r="E373" s="101" t="s">
        <v>126</v>
      </c>
      <c r="F373" s="101" t="s">
        <v>127</v>
      </c>
      <c r="G373" s="117"/>
      <c r="H373" s="247" t="s">
        <v>131</v>
      </c>
      <c r="I373" s="144" t="s">
        <v>272</v>
      </c>
      <c r="J373" s="681" t="s">
        <v>273</v>
      </c>
      <c r="K373" s="766"/>
      <c r="L373" s="766"/>
      <c r="M373" s="766"/>
      <c r="N373" s="766"/>
      <c r="O373" s="766"/>
      <c r="P373" s="766"/>
      <c r="Q373" s="766"/>
      <c r="R373" s="130"/>
      <c r="S373" s="137"/>
      <c r="V373" s="472" t="b">
        <f>V374</f>
        <v>0</v>
      </c>
      <c r="W373"/>
      <c r="X373"/>
      <c r="Y373"/>
      <c r="Z373"/>
    </row>
    <row r="374" spans="1:26" ht="41.25" customHeight="1" thickTop="1" thickBot="1" x14ac:dyDescent="0.3">
      <c r="A374" s="41" t="s">
        <v>123</v>
      </c>
      <c r="B374" s="73"/>
      <c r="C374" s="73"/>
      <c r="D374" s="101" t="s">
        <v>125</v>
      </c>
      <c r="E374" s="101" t="s">
        <v>126</v>
      </c>
      <c r="F374" s="101" t="s">
        <v>127</v>
      </c>
      <c r="G374" s="117"/>
      <c r="H374" s="247" t="s">
        <v>131</v>
      </c>
      <c r="I374" s="144" t="s">
        <v>274</v>
      </c>
      <c r="J374" s="679" t="s">
        <v>957</v>
      </c>
      <c r="K374" s="680"/>
      <c r="L374" s="680"/>
      <c r="M374" s="680"/>
      <c r="N374" s="680"/>
      <c r="O374" s="680"/>
      <c r="P374" s="680"/>
      <c r="Q374" s="680"/>
      <c r="R374" s="138"/>
      <c r="S374" s="134"/>
      <c r="T374" s="580">
        <f>1/4</f>
        <v>0.25</v>
      </c>
      <c r="V374" t="b">
        <v>0</v>
      </c>
      <c r="W374" s="292">
        <f>IF(V374=TRUE,$X$370,0)</f>
        <v>0</v>
      </c>
      <c r="X374"/>
      <c r="Y374"/>
      <c r="Z374"/>
    </row>
    <row r="375" spans="1:26" ht="86.25" customHeight="1" thickTop="1" thickBot="1" x14ac:dyDescent="0.3">
      <c r="A375" s="41" t="s">
        <v>123</v>
      </c>
      <c r="B375" s="90"/>
      <c r="C375" s="93"/>
      <c r="D375" s="101" t="s">
        <v>125</v>
      </c>
      <c r="E375" s="101" t="s">
        <v>126</v>
      </c>
      <c r="F375" s="101" t="s">
        <v>127</v>
      </c>
      <c r="G375" s="117"/>
      <c r="H375" s="247" t="s">
        <v>250</v>
      </c>
      <c r="I375" s="144" t="s">
        <v>321</v>
      </c>
      <c r="J375" s="675" t="s">
        <v>958</v>
      </c>
      <c r="K375" s="676"/>
      <c r="L375" s="676"/>
      <c r="M375" s="676"/>
      <c r="N375" s="676"/>
      <c r="O375" s="676"/>
      <c r="P375" s="676"/>
      <c r="Q375" s="676"/>
      <c r="R375" s="130"/>
      <c r="S375" s="430"/>
      <c r="V375" s="472" t="b">
        <f>IF(AND(V376=TRUE,V377=TRUE,V378=TRUE,V379=TRUE,V380=TRUE,V381=TRUE,V382=TRUE,V383=TRUE,V384=TRUE),TRUE,FALSE)</f>
        <v>0</v>
      </c>
      <c r="W375"/>
      <c r="X375"/>
      <c r="Y375"/>
      <c r="Z375"/>
    </row>
    <row r="376" spans="1:26" ht="41.25" customHeight="1" thickTop="1" thickBot="1" x14ac:dyDescent="0.3">
      <c r="A376" s="41" t="s">
        <v>123</v>
      </c>
      <c r="B376" s="73"/>
      <c r="C376" s="73"/>
      <c r="D376" s="101" t="s">
        <v>125</v>
      </c>
      <c r="E376" s="101" t="s">
        <v>126</v>
      </c>
      <c r="F376" s="101" t="s">
        <v>127</v>
      </c>
      <c r="G376" s="117"/>
      <c r="H376" s="247" t="s">
        <v>250</v>
      </c>
      <c r="I376" s="144" t="s">
        <v>322</v>
      </c>
      <c r="J376" s="754" t="s">
        <v>323</v>
      </c>
      <c r="K376" s="754"/>
      <c r="L376" s="754"/>
      <c r="M376" s="754"/>
      <c r="N376" s="754"/>
      <c r="O376" s="754"/>
      <c r="P376" s="754"/>
      <c r="Q376" s="754"/>
      <c r="R376" s="126"/>
      <c r="S376" s="134"/>
      <c r="T376" s="580">
        <f>1/10</f>
        <v>0.1</v>
      </c>
      <c r="U376" s="575">
        <f>T376+T377+T378+T379+T380+T381+T382+T383+T384+T385</f>
        <v>0.99999999999999989</v>
      </c>
      <c r="V376" s="268" t="b">
        <v>0</v>
      </c>
      <c r="W376" s="292">
        <f>IF(V376=TRUE,$X$376,0)</f>
        <v>0</v>
      </c>
      <c r="X376" s="268">
        <v>0.1</v>
      </c>
      <c r="Y376" s="330">
        <f>SUM(W376:W385)</f>
        <v>0</v>
      </c>
      <c r="Z376" s="269">
        <f>Y376/1</f>
        <v>0</v>
      </c>
    </row>
    <row r="377" spans="1:26" ht="41.25" customHeight="1" thickTop="1" thickBot="1" x14ac:dyDescent="0.3">
      <c r="A377" s="41" t="s">
        <v>537</v>
      </c>
      <c r="B377" s="73"/>
      <c r="C377" s="73"/>
      <c r="D377" s="101" t="s">
        <v>125</v>
      </c>
      <c r="E377" s="101" t="s">
        <v>126</v>
      </c>
      <c r="F377" s="101" t="s">
        <v>127</v>
      </c>
      <c r="G377" s="117"/>
      <c r="H377" s="247" t="s">
        <v>250</v>
      </c>
      <c r="I377" s="144" t="s">
        <v>429</v>
      </c>
      <c r="J377" s="754" t="s">
        <v>611</v>
      </c>
      <c r="K377" s="754"/>
      <c r="L377" s="754"/>
      <c r="M377" s="754"/>
      <c r="N377" s="754"/>
      <c r="O377" s="754"/>
      <c r="P377" s="754"/>
      <c r="Q377" s="754"/>
      <c r="R377" s="126"/>
      <c r="S377" s="134"/>
      <c r="T377" s="580">
        <f t="shared" ref="T377:T385" si="31">1/10</f>
        <v>0.1</v>
      </c>
      <c r="V377" s="268" t="b">
        <v>0</v>
      </c>
      <c r="W377" s="292">
        <f t="shared" ref="W377:W385" si="32">IF(V377=TRUE,$X$376,0)</f>
        <v>0</v>
      </c>
      <c r="X377" s="268">
        <v>0.5</v>
      </c>
      <c r="Y377" s="268"/>
      <c r="Z377" s="269"/>
    </row>
    <row r="378" spans="1:26" ht="41.25" customHeight="1" thickTop="1" thickBot="1" x14ac:dyDescent="0.3">
      <c r="A378" s="41" t="s">
        <v>537</v>
      </c>
      <c r="B378" s="73"/>
      <c r="C378" s="73"/>
      <c r="D378" s="101" t="s">
        <v>125</v>
      </c>
      <c r="E378" s="101" t="s">
        <v>126</v>
      </c>
      <c r="F378" s="101" t="s">
        <v>127</v>
      </c>
      <c r="G378" s="117"/>
      <c r="H378" s="247" t="s">
        <v>250</v>
      </c>
      <c r="I378" s="144" t="s">
        <v>431</v>
      </c>
      <c r="J378" s="769" t="s">
        <v>612</v>
      </c>
      <c r="K378" s="769"/>
      <c r="L378" s="769"/>
      <c r="M378" s="769"/>
      <c r="N378" s="769"/>
      <c r="O378" s="769"/>
      <c r="P378" s="769"/>
      <c r="Q378" s="769"/>
      <c r="R378" s="126"/>
      <c r="S378" s="134"/>
      <c r="T378" s="580">
        <f t="shared" si="31"/>
        <v>0.1</v>
      </c>
      <c r="V378" s="268" t="b">
        <v>0</v>
      </c>
      <c r="W378" s="292">
        <f t="shared" si="32"/>
        <v>0</v>
      </c>
      <c r="X378" s="268"/>
      <c r="Y378" s="268"/>
      <c r="Z378" s="269"/>
    </row>
    <row r="379" spans="1:26" ht="41.25" customHeight="1" thickTop="1" thickBot="1" x14ac:dyDescent="0.3">
      <c r="A379" s="41" t="s">
        <v>537</v>
      </c>
      <c r="B379" s="73"/>
      <c r="C379" s="73"/>
      <c r="D379" s="101" t="s">
        <v>125</v>
      </c>
      <c r="E379" s="101" t="s">
        <v>126</v>
      </c>
      <c r="F379" s="101" t="s">
        <v>127</v>
      </c>
      <c r="G379" s="117"/>
      <c r="H379" s="247" t="s">
        <v>250</v>
      </c>
      <c r="I379" s="144" t="s">
        <v>433</v>
      </c>
      <c r="J379" s="754" t="s">
        <v>538</v>
      </c>
      <c r="K379" s="754"/>
      <c r="L379" s="754"/>
      <c r="M379" s="754"/>
      <c r="N379" s="754"/>
      <c r="O379" s="754"/>
      <c r="P379" s="754"/>
      <c r="Q379" s="754"/>
      <c r="R379" s="126"/>
      <c r="S379" s="134"/>
      <c r="T379" s="580">
        <f t="shared" si="31"/>
        <v>0.1</v>
      </c>
      <c r="V379" s="268" t="b">
        <v>0</v>
      </c>
      <c r="W379" s="292">
        <f t="shared" si="32"/>
        <v>0</v>
      </c>
      <c r="X379" s="268"/>
      <c r="Y379" s="268"/>
      <c r="Z379" s="269"/>
    </row>
    <row r="380" spans="1:26" ht="68.25" customHeight="1" thickTop="1" thickBot="1" x14ac:dyDescent="0.3">
      <c r="A380" s="41" t="s">
        <v>123</v>
      </c>
      <c r="B380" s="73"/>
      <c r="C380" s="73"/>
      <c r="D380" s="101" t="s">
        <v>125</v>
      </c>
      <c r="E380" s="101" t="s">
        <v>126</v>
      </c>
      <c r="F380" s="101" t="s">
        <v>127</v>
      </c>
      <c r="G380" s="117"/>
      <c r="H380" s="247" t="s">
        <v>250</v>
      </c>
      <c r="I380" s="144" t="s">
        <v>324</v>
      </c>
      <c r="J380" s="754" t="s">
        <v>325</v>
      </c>
      <c r="K380" s="754"/>
      <c r="L380" s="754"/>
      <c r="M380" s="754"/>
      <c r="N380" s="754"/>
      <c r="O380" s="754"/>
      <c r="P380" s="754"/>
      <c r="Q380" s="754"/>
      <c r="R380" s="126"/>
      <c r="S380" s="134"/>
      <c r="T380" s="580">
        <f t="shared" si="31"/>
        <v>0.1</v>
      </c>
      <c r="V380" s="268" t="b">
        <v>0</v>
      </c>
      <c r="W380" s="292">
        <f t="shared" si="32"/>
        <v>0</v>
      </c>
      <c r="X380" s="268"/>
      <c r="Y380" s="268"/>
      <c r="Z380" s="269"/>
    </row>
    <row r="381" spans="1:26" ht="49.5" customHeight="1" thickTop="1" thickBot="1" x14ac:dyDescent="0.3">
      <c r="A381" s="41" t="s">
        <v>123</v>
      </c>
      <c r="B381" s="73"/>
      <c r="C381" s="73"/>
      <c r="D381" s="101" t="s">
        <v>125</v>
      </c>
      <c r="E381" s="101" t="s">
        <v>126</v>
      </c>
      <c r="F381" s="101" t="s">
        <v>127</v>
      </c>
      <c r="G381" s="117"/>
      <c r="H381" s="247" t="s">
        <v>250</v>
      </c>
      <c r="I381" s="144" t="s">
        <v>326</v>
      </c>
      <c r="J381" s="754" t="s">
        <v>327</v>
      </c>
      <c r="K381" s="754"/>
      <c r="L381" s="754"/>
      <c r="M381" s="754"/>
      <c r="N381" s="754"/>
      <c r="O381" s="754"/>
      <c r="P381" s="754"/>
      <c r="Q381" s="754"/>
      <c r="R381" s="126"/>
      <c r="S381" s="134"/>
      <c r="T381" s="580">
        <f t="shared" si="31"/>
        <v>0.1</v>
      </c>
      <c r="V381" s="268" t="b">
        <v>0</v>
      </c>
      <c r="W381" s="292">
        <f t="shared" si="32"/>
        <v>0</v>
      </c>
      <c r="X381" s="268"/>
      <c r="Y381" s="268"/>
      <c r="Z381" s="269"/>
    </row>
    <row r="382" spans="1:26" ht="47.25" customHeight="1" thickTop="1" thickBot="1" x14ac:dyDescent="0.3">
      <c r="A382" s="41" t="s">
        <v>123</v>
      </c>
      <c r="B382" s="73"/>
      <c r="C382" s="73"/>
      <c r="D382" s="101" t="s">
        <v>125</v>
      </c>
      <c r="E382" s="101" t="s">
        <v>126</v>
      </c>
      <c r="F382" s="101" t="s">
        <v>127</v>
      </c>
      <c r="G382" s="117"/>
      <c r="H382" s="247" t="s">
        <v>250</v>
      </c>
      <c r="I382" s="144" t="s">
        <v>328</v>
      </c>
      <c r="J382" s="754" t="s">
        <v>329</v>
      </c>
      <c r="K382" s="754"/>
      <c r="L382" s="754"/>
      <c r="M382" s="754"/>
      <c r="N382" s="754"/>
      <c r="O382" s="754"/>
      <c r="P382" s="754"/>
      <c r="Q382" s="754"/>
      <c r="R382" s="126"/>
      <c r="S382" s="134"/>
      <c r="T382" s="580">
        <f t="shared" si="31"/>
        <v>0.1</v>
      </c>
      <c r="V382" s="268" t="b">
        <v>0</v>
      </c>
      <c r="W382" s="292">
        <f t="shared" si="32"/>
        <v>0</v>
      </c>
      <c r="X382" s="268"/>
      <c r="Y382" s="268"/>
      <c r="Z382" s="269"/>
    </row>
    <row r="383" spans="1:26" ht="41.25" customHeight="1" thickTop="1" thickBot="1" x14ac:dyDescent="0.3">
      <c r="A383" s="41" t="s">
        <v>537</v>
      </c>
      <c r="B383" s="73"/>
      <c r="C383" s="73"/>
      <c r="D383" s="101" t="s">
        <v>125</v>
      </c>
      <c r="E383" s="101" t="s">
        <v>126</v>
      </c>
      <c r="F383" s="101" t="s">
        <v>127</v>
      </c>
      <c r="G383" s="117"/>
      <c r="H383" s="247" t="s">
        <v>250</v>
      </c>
      <c r="I383" s="144" t="s">
        <v>544</v>
      </c>
      <c r="J383" s="754" t="s">
        <v>613</v>
      </c>
      <c r="K383" s="754"/>
      <c r="L383" s="754"/>
      <c r="M383" s="754"/>
      <c r="N383" s="754"/>
      <c r="O383" s="754"/>
      <c r="P383" s="754"/>
      <c r="Q383" s="754"/>
      <c r="R383" s="126"/>
      <c r="S383" s="134"/>
      <c r="T383" s="580">
        <f t="shared" si="31"/>
        <v>0.1</v>
      </c>
      <c r="V383" s="268" t="b">
        <v>0</v>
      </c>
      <c r="W383" s="292">
        <f t="shared" si="32"/>
        <v>0</v>
      </c>
      <c r="X383" s="268"/>
      <c r="Y383" s="268"/>
      <c r="Z383" s="269"/>
    </row>
    <row r="384" spans="1:26" ht="57" customHeight="1" thickTop="1" thickBot="1" x14ac:dyDescent="0.3">
      <c r="A384" s="41" t="s">
        <v>537</v>
      </c>
      <c r="B384" s="73"/>
      <c r="C384" s="73"/>
      <c r="D384" s="101" t="s">
        <v>125</v>
      </c>
      <c r="E384" s="101" t="s">
        <v>126</v>
      </c>
      <c r="F384" s="101" t="s">
        <v>127</v>
      </c>
      <c r="G384" s="117"/>
      <c r="H384" s="247" t="s">
        <v>250</v>
      </c>
      <c r="I384" s="144" t="s">
        <v>546</v>
      </c>
      <c r="J384" s="755" t="s">
        <v>614</v>
      </c>
      <c r="K384" s="755"/>
      <c r="L384" s="755"/>
      <c r="M384" s="755"/>
      <c r="N384" s="755"/>
      <c r="O384" s="755"/>
      <c r="P384" s="755"/>
      <c r="Q384" s="755"/>
      <c r="R384" s="136"/>
      <c r="S384" s="134"/>
      <c r="T384" s="580">
        <f t="shared" si="31"/>
        <v>0.1</v>
      </c>
      <c r="V384" s="268" t="b">
        <v>0</v>
      </c>
      <c r="W384" s="292">
        <f t="shared" si="32"/>
        <v>0</v>
      </c>
      <c r="X384" s="327"/>
      <c r="Y384" s="327"/>
      <c r="Z384" s="269"/>
    </row>
    <row r="385" spans="1:34" ht="53.25" customHeight="1" thickTop="1" thickBot="1" x14ac:dyDescent="0.3">
      <c r="A385" s="41" t="s">
        <v>537</v>
      </c>
      <c r="B385" s="73"/>
      <c r="C385" s="73"/>
      <c r="D385" s="101" t="s">
        <v>125</v>
      </c>
      <c r="E385" s="101" t="s">
        <v>126</v>
      </c>
      <c r="F385" s="101" t="s">
        <v>127</v>
      </c>
      <c r="G385" s="117"/>
      <c r="H385" s="247" t="s">
        <v>250</v>
      </c>
      <c r="I385" s="144" t="s">
        <v>539</v>
      </c>
      <c r="J385" s="1013" t="s">
        <v>540</v>
      </c>
      <c r="K385" s="1013"/>
      <c r="L385" s="1013"/>
      <c r="M385" s="1013"/>
      <c r="N385" s="1013"/>
      <c r="O385" s="1013"/>
      <c r="P385" s="1013"/>
      <c r="Q385" s="1013"/>
      <c r="R385" s="160"/>
      <c r="S385" s="134"/>
      <c r="T385" s="580">
        <f t="shared" si="31"/>
        <v>0.1</v>
      </c>
      <c r="V385" s="268" t="b">
        <v>0</v>
      </c>
      <c r="W385" s="292">
        <f t="shared" si="32"/>
        <v>0</v>
      </c>
      <c r="X385" s="327"/>
      <c r="Y385" s="327"/>
      <c r="Z385" s="269"/>
    </row>
    <row r="386" spans="1:34" ht="22.5" customHeight="1" thickTop="1" x14ac:dyDescent="0.25">
      <c r="A386" s="173"/>
      <c r="B386" s="173"/>
      <c r="C386" s="313"/>
      <c r="D386" s="313"/>
      <c r="E386" s="313"/>
      <c r="F386" s="313"/>
      <c r="G386" s="173"/>
      <c r="H386" s="173"/>
      <c r="I386" s="400"/>
      <c r="J386" s="173"/>
      <c r="K386" s="173"/>
      <c r="L386" s="173"/>
      <c r="M386" s="173"/>
      <c r="N386" s="173"/>
      <c r="O386" s="173"/>
      <c r="P386" s="173"/>
      <c r="Q386" s="173"/>
      <c r="R386" s="173"/>
      <c r="S386" s="173"/>
      <c r="V386" s="268"/>
      <c r="W386" s="268"/>
      <c r="X386" s="268"/>
      <c r="Y386" s="268"/>
      <c r="Z386" s="269"/>
    </row>
    <row r="387" spans="1:34" s="329" customFormat="1" ht="22.5" customHeight="1" thickBot="1" x14ac:dyDescent="0.3">
      <c r="A387" s="353"/>
      <c r="B387" s="353"/>
      <c r="C387" s="354"/>
      <c r="D387" s="354"/>
      <c r="E387" s="354"/>
      <c r="F387" s="355"/>
      <c r="G387" s="314"/>
      <c r="H387" s="821" t="s">
        <v>117</v>
      </c>
      <c r="I387" s="822"/>
      <c r="J387" s="655" t="s">
        <v>222</v>
      </c>
      <c r="K387" s="656"/>
      <c r="L387" s="656"/>
      <c r="M387" s="656"/>
      <c r="N387" s="656"/>
      <c r="O387" s="656"/>
      <c r="P387" s="656"/>
      <c r="Q387" s="656"/>
      <c r="R387" s="656"/>
      <c r="S387" s="657"/>
      <c r="T387" s="578"/>
      <c r="U387" s="578"/>
      <c r="V387" s="411" t="s">
        <v>945</v>
      </c>
      <c r="W387" s="326">
        <f>(U392+U393+U396+U399)/4</f>
        <v>1</v>
      </c>
      <c r="X387" s="268"/>
      <c r="Y387" s="268"/>
      <c r="Z387" s="328"/>
      <c r="AH387"/>
    </row>
    <row r="388" spans="1:34" s="329" customFormat="1" ht="7.5" customHeight="1" thickTop="1" x14ac:dyDescent="0.25">
      <c r="A388" s="314"/>
      <c r="B388" s="314"/>
      <c r="C388" s="356"/>
      <c r="D388" s="356"/>
      <c r="E388" s="356"/>
      <c r="F388" s="356"/>
      <c r="G388" s="314"/>
      <c r="H388" s="314"/>
      <c r="I388" s="306"/>
      <c r="J388" s="314"/>
      <c r="K388" s="314"/>
      <c r="L388" s="314"/>
      <c r="M388" s="314"/>
      <c r="N388" s="314"/>
      <c r="O388" s="314"/>
      <c r="P388" s="314"/>
      <c r="Q388" s="314"/>
      <c r="R388" s="316"/>
      <c r="S388" s="314"/>
      <c r="T388" s="584"/>
      <c r="U388" s="577"/>
      <c r="V388" s="268"/>
      <c r="W388" s="268"/>
      <c r="X388" s="268"/>
      <c r="Y388" s="268"/>
      <c r="Z388" s="328"/>
      <c r="AH388"/>
    </row>
    <row r="389" spans="1:34" s="329" customFormat="1" ht="172.5" customHeight="1" thickBot="1" x14ac:dyDescent="0.3">
      <c r="A389" s="314"/>
      <c r="B389" s="314"/>
      <c r="C389" s="356"/>
      <c r="D389" s="356"/>
      <c r="E389" s="356"/>
      <c r="F389" s="356"/>
      <c r="G389" s="314"/>
      <c r="H389" s="823" t="s">
        <v>223</v>
      </c>
      <c r="I389" s="823"/>
      <c r="J389" s="823"/>
      <c r="K389" s="823"/>
      <c r="L389" s="823"/>
      <c r="M389" s="823"/>
      <c r="N389" s="823"/>
      <c r="O389" s="823"/>
      <c r="P389" s="823"/>
      <c r="Q389" s="823"/>
      <c r="R389" s="823"/>
      <c r="S389" s="824"/>
      <c r="T389" s="584"/>
      <c r="U389" s="577"/>
      <c r="V389" s="268"/>
      <c r="W389" s="268"/>
      <c r="X389" s="268"/>
      <c r="Y389" s="268"/>
      <c r="Z389" s="328"/>
      <c r="AH389"/>
    </row>
    <row r="390" spans="1:34" s="329" customFormat="1" ht="7.5" customHeight="1" thickTop="1" x14ac:dyDescent="0.25">
      <c r="A390" s="314"/>
      <c r="B390" s="314"/>
      <c r="C390" s="356"/>
      <c r="D390" s="356"/>
      <c r="E390" s="356"/>
      <c r="F390" s="356"/>
      <c r="G390" s="314"/>
      <c r="H390" s="314"/>
      <c r="I390" s="323"/>
      <c r="J390" s="314"/>
      <c r="K390" s="314"/>
      <c r="L390" s="314"/>
      <c r="M390" s="314"/>
      <c r="N390" s="314"/>
      <c r="O390" s="314"/>
      <c r="P390" s="314"/>
      <c r="Q390" s="314"/>
      <c r="R390" s="314"/>
      <c r="S390" s="314"/>
      <c r="T390" s="584"/>
      <c r="U390" s="577"/>
      <c r="V390" s="327"/>
      <c r="W390" s="327"/>
      <c r="X390" s="327"/>
      <c r="Y390" s="327"/>
      <c r="Z390" s="328"/>
      <c r="AH390"/>
    </row>
    <row r="391" spans="1:34" ht="41.25" customHeight="1" thickBot="1" x14ac:dyDescent="0.3">
      <c r="A391" s="173"/>
      <c r="B391" s="173"/>
      <c r="C391" s="313"/>
      <c r="D391" s="313"/>
      <c r="E391" s="313"/>
      <c r="F391" s="313"/>
      <c r="G391" s="173"/>
      <c r="H391" s="281" t="s">
        <v>120</v>
      </c>
      <c r="I391" s="297" t="s">
        <v>946</v>
      </c>
      <c r="J391" s="281" t="s">
        <v>121</v>
      </c>
      <c r="K391" s="401"/>
      <c r="L391" s="401"/>
      <c r="M391" s="401"/>
      <c r="N391" s="401"/>
      <c r="O391" s="401"/>
      <c r="P391" s="401"/>
      <c r="Q391" s="401"/>
      <c r="R391" s="177"/>
      <c r="S391" s="281" t="s">
        <v>122</v>
      </c>
      <c r="V391" s="284" t="s">
        <v>825</v>
      </c>
      <c r="W391" s="285" t="s">
        <v>826</v>
      </c>
      <c r="X391" s="285" t="s">
        <v>827</v>
      </c>
      <c r="Y391" s="337" t="s">
        <v>839</v>
      </c>
      <c r="Z391" s="338" t="s">
        <v>863</v>
      </c>
    </row>
    <row r="392" spans="1:34" ht="41.25" customHeight="1" thickTop="1" thickBot="1" x14ac:dyDescent="0.3">
      <c r="A392" s="170" t="s">
        <v>123</v>
      </c>
      <c r="B392" s="432"/>
      <c r="C392" s="101" t="s">
        <v>124</v>
      </c>
      <c r="D392" s="101" t="s">
        <v>125</v>
      </c>
      <c r="E392" s="101" t="s">
        <v>126</v>
      </c>
      <c r="F392" s="101" t="s">
        <v>127</v>
      </c>
      <c r="G392" s="117"/>
      <c r="H392" s="433" t="s">
        <v>128</v>
      </c>
      <c r="I392" s="102" t="s">
        <v>136</v>
      </c>
      <c r="J392" s="667" t="s">
        <v>952</v>
      </c>
      <c r="K392" s="668"/>
      <c r="L392" s="668"/>
      <c r="M392" s="668"/>
      <c r="N392" s="668"/>
      <c r="O392" s="668"/>
      <c r="P392" s="668"/>
      <c r="Q392" s="668"/>
      <c r="R392" s="434"/>
      <c r="S392" s="134"/>
      <c r="T392" s="580">
        <v>1</v>
      </c>
      <c r="U392" s="575">
        <f>T392</f>
        <v>1</v>
      </c>
      <c r="V392" s="452" t="b">
        <v>0</v>
      </c>
      <c r="W392" s="292">
        <f>IF(V392=TRUE,$X$392,0)</f>
        <v>0</v>
      </c>
      <c r="X392" s="419">
        <v>1</v>
      </c>
      <c r="Y392" s="330">
        <f>SUM(W392)</f>
        <v>0</v>
      </c>
      <c r="Z392" s="269">
        <f>Y392/1</f>
        <v>0</v>
      </c>
    </row>
    <row r="393" spans="1:34" ht="57" customHeight="1" thickTop="1" thickBot="1" x14ac:dyDescent="0.3">
      <c r="A393" s="170" t="s">
        <v>123</v>
      </c>
      <c r="B393" s="432"/>
      <c r="C393" s="448"/>
      <c r="D393" s="101" t="s">
        <v>125</v>
      </c>
      <c r="E393" s="101" t="s">
        <v>126</v>
      </c>
      <c r="F393" s="101" t="s">
        <v>127</v>
      </c>
      <c r="G393" s="117"/>
      <c r="H393" s="360" t="s">
        <v>131</v>
      </c>
      <c r="I393" s="102" t="s">
        <v>138</v>
      </c>
      <c r="J393" s="763" t="s">
        <v>959</v>
      </c>
      <c r="K393" s="764"/>
      <c r="L393" s="764"/>
      <c r="M393" s="764"/>
      <c r="N393" s="764"/>
      <c r="O393" s="764"/>
      <c r="P393" s="764"/>
      <c r="Q393" s="764"/>
      <c r="R393" s="435"/>
      <c r="S393" s="134"/>
      <c r="T393" s="580">
        <v>0.5</v>
      </c>
      <c r="U393" s="575">
        <f>T393+T394</f>
        <v>1</v>
      </c>
      <c r="V393" s="452" t="b">
        <v>0</v>
      </c>
      <c r="W393" s="292">
        <f>IF(V393=TRUE,$X$393,0)</f>
        <v>0</v>
      </c>
      <c r="X393" s="419">
        <v>0.5</v>
      </c>
      <c r="Y393" s="330">
        <f>SUM(W393:W394)</f>
        <v>0</v>
      </c>
      <c r="Z393" s="269">
        <f>Y393/1</f>
        <v>0</v>
      </c>
    </row>
    <row r="394" spans="1:34" ht="63.75" customHeight="1" thickTop="1" thickBot="1" x14ac:dyDescent="0.3">
      <c r="A394" s="170" t="s">
        <v>123</v>
      </c>
      <c r="B394" s="432"/>
      <c r="C394" s="448"/>
      <c r="D394" s="101" t="s">
        <v>125</v>
      </c>
      <c r="E394" s="101" t="s">
        <v>126</v>
      </c>
      <c r="F394" s="101" t="s">
        <v>127</v>
      </c>
      <c r="G394" s="117"/>
      <c r="H394" s="360" t="s">
        <v>131</v>
      </c>
      <c r="I394" s="102" t="s">
        <v>275</v>
      </c>
      <c r="J394" s="669" t="s">
        <v>960</v>
      </c>
      <c r="K394" s="670"/>
      <c r="L394" s="670"/>
      <c r="M394" s="670"/>
      <c r="N394" s="670"/>
      <c r="O394" s="670"/>
      <c r="P394" s="670"/>
      <c r="Q394" s="670"/>
      <c r="R394" s="436"/>
      <c r="S394" s="134"/>
      <c r="T394" s="580">
        <v>0.5</v>
      </c>
      <c r="V394" s="452" t="b">
        <v>0</v>
      </c>
      <c r="W394" s="292">
        <f>IF(V394=TRUE,$X$393,0)</f>
        <v>0</v>
      </c>
      <c r="X394" s="419"/>
      <c r="Y394" s="453"/>
      <c r="Z394" s="454"/>
    </row>
    <row r="395" spans="1:34" ht="58.5" customHeight="1" thickTop="1" thickBot="1" x14ac:dyDescent="0.3">
      <c r="A395" s="170" t="s">
        <v>123</v>
      </c>
      <c r="B395" s="432"/>
      <c r="C395" s="432"/>
      <c r="D395" s="101" t="s">
        <v>125</v>
      </c>
      <c r="E395" s="101" t="s">
        <v>126</v>
      </c>
      <c r="F395" s="101" t="s">
        <v>127</v>
      </c>
      <c r="G395" s="117"/>
      <c r="H395" s="143" t="s">
        <v>250</v>
      </c>
      <c r="I395" s="102" t="s">
        <v>251</v>
      </c>
      <c r="J395" s="835" t="s">
        <v>961</v>
      </c>
      <c r="K395" s="954"/>
      <c r="L395" s="954"/>
      <c r="M395" s="954"/>
      <c r="N395" s="954"/>
      <c r="O395" s="954"/>
      <c r="P395" s="954"/>
      <c r="Q395" s="954"/>
      <c r="R395" s="437"/>
      <c r="S395" s="52"/>
      <c r="V395" s="472" t="b">
        <f>IF(AND(V396=TRUE,V397=TRUE),TRUE,FALSE)</f>
        <v>0</v>
      </c>
      <c r="W395" s="292"/>
      <c r="X395" s="419"/>
      <c r="Y395" s="453"/>
      <c r="Z395" s="454"/>
    </row>
    <row r="396" spans="1:34" ht="55.5" customHeight="1" thickTop="1" thickBot="1" x14ac:dyDescent="0.3">
      <c r="A396" s="170" t="s">
        <v>123</v>
      </c>
      <c r="B396" s="432"/>
      <c r="C396" s="432"/>
      <c r="D396" s="101" t="s">
        <v>125</v>
      </c>
      <c r="E396" s="101" t="s">
        <v>126</v>
      </c>
      <c r="F396" s="101" t="s">
        <v>127</v>
      </c>
      <c r="G396" s="117"/>
      <c r="H396" s="143" t="s">
        <v>250</v>
      </c>
      <c r="I396" s="102" t="s">
        <v>253</v>
      </c>
      <c r="J396" s="964" t="s">
        <v>962</v>
      </c>
      <c r="K396" s="964"/>
      <c r="L396" s="964"/>
      <c r="M396" s="964"/>
      <c r="N396" s="964"/>
      <c r="O396" s="964"/>
      <c r="P396" s="964"/>
      <c r="Q396" s="964"/>
      <c r="R396" s="139"/>
      <c r="S396" s="134"/>
      <c r="T396" s="580">
        <f>0.5</f>
        <v>0.5</v>
      </c>
      <c r="U396" s="575">
        <f>T396+T397</f>
        <v>1</v>
      </c>
      <c r="V396" s="452" t="b">
        <v>0</v>
      </c>
      <c r="W396" s="292">
        <f>IF(V396=TRUE,$X$393,0)</f>
        <v>0</v>
      </c>
      <c r="X396" s="419"/>
      <c r="Y396" s="330">
        <f>SUM(W396:W397)</f>
        <v>0</v>
      </c>
      <c r="Z396" s="269">
        <f>Y396/1</f>
        <v>0</v>
      </c>
    </row>
    <row r="397" spans="1:34" ht="41.25" customHeight="1" thickTop="1" thickBot="1" x14ac:dyDescent="0.3">
      <c r="A397" s="170" t="s">
        <v>537</v>
      </c>
      <c r="B397" s="432"/>
      <c r="C397" s="432"/>
      <c r="D397" s="101" t="s">
        <v>125</v>
      </c>
      <c r="E397" s="101" t="s">
        <v>126</v>
      </c>
      <c r="F397" s="101" t="s">
        <v>127</v>
      </c>
      <c r="G397" s="117"/>
      <c r="H397" s="143" t="s">
        <v>250</v>
      </c>
      <c r="I397" s="102" t="s">
        <v>550</v>
      </c>
      <c r="J397" s="669" t="s">
        <v>1007</v>
      </c>
      <c r="K397" s="670"/>
      <c r="L397" s="670"/>
      <c r="M397" s="670"/>
      <c r="N397" s="670"/>
      <c r="O397" s="670"/>
      <c r="P397" s="670"/>
      <c r="Q397" s="670"/>
      <c r="R397" s="437"/>
      <c r="S397" s="134"/>
      <c r="T397" s="580">
        <f>0.5</f>
        <v>0.5</v>
      </c>
      <c r="V397" s="410" t="b">
        <v>0</v>
      </c>
      <c r="W397" s="292">
        <f>IF(V397=TRUE,$X$393,0)</f>
        <v>0</v>
      </c>
      <c r="X397" s="455"/>
      <c r="Y397" s="456"/>
    </row>
    <row r="398" spans="1:34" ht="63.75" customHeight="1" thickTop="1" thickBot="1" x14ac:dyDescent="0.3">
      <c r="A398" s="170" t="s">
        <v>692</v>
      </c>
      <c r="B398" s="432"/>
      <c r="C398" s="432"/>
      <c r="D398" s="101" t="s">
        <v>125</v>
      </c>
      <c r="E398" s="101" t="s">
        <v>126</v>
      </c>
      <c r="F398" s="101" t="s">
        <v>127</v>
      </c>
      <c r="G398" s="117"/>
      <c r="H398" s="143" t="s">
        <v>160</v>
      </c>
      <c r="I398" s="41" t="s">
        <v>278</v>
      </c>
      <c r="J398" s="835" t="s">
        <v>1041</v>
      </c>
      <c r="K398" s="954"/>
      <c r="L398" s="954"/>
      <c r="M398" s="954"/>
      <c r="N398" s="954"/>
      <c r="O398" s="954"/>
      <c r="P398" s="954"/>
      <c r="Q398" s="954"/>
      <c r="R398" s="437"/>
      <c r="S398" s="52"/>
      <c r="V398" s="472" t="b">
        <f>IF(AND(V399=TRUE,V400=TRUE,V401=TRUE,V402=TRUE,V403=TRUE,V404=TRUE,V405=TRUE,V406=TRUE,V407=TRUE,V408=TRUE,V409=TRUE),TRUE,FALSE)</f>
        <v>0</v>
      </c>
      <c r="W398" s="327"/>
      <c r="X398" s="327"/>
      <c r="Y398" s="327"/>
      <c r="Z398" s="269"/>
    </row>
    <row r="399" spans="1:34" ht="63.75" customHeight="1" thickTop="1" thickBot="1" x14ac:dyDescent="0.3">
      <c r="A399" s="170" t="s">
        <v>692</v>
      </c>
      <c r="B399" s="432"/>
      <c r="C399" s="432"/>
      <c r="D399" s="101" t="s">
        <v>125</v>
      </c>
      <c r="E399" s="101" t="s">
        <v>126</v>
      </c>
      <c r="F399" s="101" t="s">
        <v>127</v>
      </c>
      <c r="G399" s="117"/>
      <c r="H399" s="143" t="s">
        <v>160</v>
      </c>
      <c r="I399" s="41" t="s">
        <v>502</v>
      </c>
      <c r="J399" s="964" t="s">
        <v>1042</v>
      </c>
      <c r="K399" s="964"/>
      <c r="L399" s="964"/>
      <c r="M399" s="964"/>
      <c r="N399" s="964"/>
      <c r="O399" s="964"/>
      <c r="P399" s="964"/>
      <c r="Q399" s="964"/>
      <c r="R399" s="139"/>
      <c r="S399" s="134"/>
      <c r="T399" s="582">
        <f>1/15</f>
        <v>6.6666666666666666E-2</v>
      </c>
      <c r="U399" s="575">
        <f>T399+T400+T401+T402+T403+T404+T405+T406+T407+T408+T409+T411+T412+T413+T414</f>
        <v>0.99999999999999989</v>
      </c>
      <c r="V399" s="327" t="b">
        <v>0</v>
      </c>
      <c r="W399" s="292">
        <f>IF(V399=TRUE,$X$399,0)</f>
        <v>0</v>
      </c>
      <c r="X399" s="327">
        <v>6.6666666666666666E-2</v>
      </c>
      <c r="Y399" s="330">
        <f>SUM(W399:W414)</f>
        <v>0</v>
      </c>
      <c r="Z399" s="269">
        <f>Y399/1</f>
        <v>0</v>
      </c>
    </row>
    <row r="400" spans="1:34" ht="58.5" customHeight="1" thickTop="1" thickBot="1" x14ac:dyDescent="0.3">
      <c r="A400" s="170" t="s">
        <v>692</v>
      </c>
      <c r="B400" s="432"/>
      <c r="C400" s="432"/>
      <c r="D400" s="101" t="s">
        <v>125</v>
      </c>
      <c r="E400" s="101" t="s">
        <v>126</v>
      </c>
      <c r="F400" s="101" t="s">
        <v>127</v>
      </c>
      <c r="G400" s="117"/>
      <c r="H400" s="143" t="s">
        <v>160</v>
      </c>
      <c r="I400" s="41" t="s">
        <v>341</v>
      </c>
      <c r="J400" s="964" t="s">
        <v>1043</v>
      </c>
      <c r="K400" s="964"/>
      <c r="L400" s="964"/>
      <c r="M400" s="964"/>
      <c r="N400" s="964"/>
      <c r="O400" s="964"/>
      <c r="P400" s="964"/>
      <c r="Q400" s="964"/>
      <c r="R400" s="139"/>
      <c r="S400" s="134"/>
      <c r="T400" s="580">
        <f t="shared" ref="T400:T414" si="33">1/15</f>
        <v>6.6666666666666666E-2</v>
      </c>
      <c r="V400" s="268" t="b">
        <v>0</v>
      </c>
      <c r="W400" s="292">
        <f t="shared" ref="W400:W414" si="34">IF(V400=TRUE,$X$399,0)</f>
        <v>0</v>
      </c>
      <c r="X400" s="268"/>
      <c r="Y400" s="268"/>
      <c r="Z400" s="269"/>
    </row>
    <row r="401" spans="1:34" ht="58.5" customHeight="1" thickTop="1" thickBot="1" x14ac:dyDescent="0.3">
      <c r="A401" s="170" t="s">
        <v>692</v>
      </c>
      <c r="B401" s="432"/>
      <c r="C401" s="432"/>
      <c r="D401" s="101" t="s">
        <v>125</v>
      </c>
      <c r="E401" s="101" t="s">
        <v>126</v>
      </c>
      <c r="F401" s="101" t="s">
        <v>127</v>
      </c>
      <c r="G401" s="117"/>
      <c r="H401" s="143" t="s">
        <v>160</v>
      </c>
      <c r="I401" s="41" t="s">
        <v>280</v>
      </c>
      <c r="J401" s="964" t="s">
        <v>1044</v>
      </c>
      <c r="K401" s="964"/>
      <c r="L401" s="964"/>
      <c r="M401" s="964"/>
      <c r="N401" s="964"/>
      <c r="O401" s="964"/>
      <c r="P401" s="964"/>
      <c r="Q401" s="964"/>
      <c r="R401" s="139"/>
      <c r="S401" s="134"/>
      <c r="T401" s="580">
        <f t="shared" si="33"/>
        <v>6.6666666666666666E-2</v>
      </c>
      <c r="V401" s="268" t="b">
        <v>0</v>
      </c>
      <c r="W401" s="292">
        <f t="shared" si="34"/>
        <v>0</v>
      </c>
      <c r="X401" s="268"/>
      <c r="Y401" s="268"/>
      <c r="Z401" s="269"/>
    </row>
    <row r="402" spans="1:34" ht="67.5" customHeight="1" thickTop="1" thickBot="1" x14ac:dyDescent="0.3">
      <c r="A402" s="170" t="s">
        <v>692</v>
      </c>
      <c r="B402" s="432"/>
      <c r="C402" s="432"/>
      <c r="D402" s="101" t="s">
        <v>125</v>
      </c>
      <c r="E402" s="101" t="s">
        <v>126</v>
      </c>
      <c r="F402" s="101" t="s">
        <v>127</v>
      </c>
      <c r="G402" s="117"/>
      <c r="H402" s="143" t="s">
        <v>160</v>
      </c>
      <c r="I402" s="41" t="s">
        <v>627</v>
      </c>
      <c r="J402" s="964" t="s">
        <v>1045</v>
      </c>
      <c r="K402" s="964"/>
      <c r="L402" s="964"/>
      <c r="M402" s="964"/>
      <c r="N402" s="964"/>
      <c r="O402" s="964"/>
      <c r="P402" s="964"/>
      <c r="Q402" s="964"/>
      <c r="R402" s="139"/>
      <c r="S402" s="134"/>
      <c r="T402" s="580">
        <f t="shared" si="33"/>
        <v>6.6666666666666666E-2</v>
      </c>
      <c r="V402" s="268" t="b">
        <v>0</v>
      </c>
      <c r="W402" s="292">
        <f t="shared" si="34"/>
        <v>0</v>
      </c>
      <c r="X402" s="268"/>
      <c r="Y402" s="268"/>
      <c r="Z402" s="269"/>
    </row>
    <row r="403" spans="1:34" ht="49.5" customHeight="1" thickTop="1" thickBot="1" x14ac:dyDescent="0.3">
      <c r="A403" s="170" t="s">
        <v>692</v>
      </c>
      <c r="B403" s="432"/>
      <c r="C403" s="432"/>
      <c r="D403" s="101" t="s">
        <v>125</v>
      </c>
      <c r="E403" s="101" t="s">
        <v>126</v>
      </c>
      <c r="F403" s="101" t="s">
        <v>127</v>
      </c>
      <c r="G403" s="117"/>
      <c r="H403" s="143" t="s">
        <v>160</v>
      </c>
      <c r="I403" s="41" t="s">
        <v>778</v>
      </c>
      <c r="J403" s="964" t="s">
        <v>1046</v>
      </c>
      <c r="K403" s="964"/>
      <c r="L403" s="964"/>
      <c r="M403" s="964"/>
      <c r="N403" s="964"/>
      <c r="O403" s="964"/>
      <c r="P403" s="964"/>
      <c r="Q403" s="964"/>
      <c r="R403" s="139"/>
      <c r="S403" s="134"/>
      <c r="T403" s="580">
        <f t="shared" si="33"/>
        <v>6.6666666666666666E-2</v>
      </c>
      <c r="V403" s="268" t="b">
        <v>0</v>
      </c>
      <c r="W403" s="292">
        <f t="shared" si="34"/>
        <v>0</v>
      </c>
      <c r="X403" s="268"/>
      <c r="Y403" s="268"/>
      <c r="Z403" s="269"/>
    </row>
    <row r="404" spans="1:34" ht="51.75" customHeight="1" thickTop="1" thickBot="1" x14ac:dyDescent="0.3">
      <c r="A404" s="170" t="s">
        <v>692</v>
      </c>
      <c r="B404" s="432"/>
      <c r="C404" s="432"/>
      <c r="D404" s="101" t="s">
        <v>125</v>
      </c>
      <c r="E404" s="101" t="s">
        <v>126</v>
      </c>
      <c r="F404" s="101" t="s">
        <v>127</v>
      </c>
      <c r="G404" s="117"/>
      <c r="H404" s="143" t="s">
        <v>160</v>
      </c>
      <c r="I404" s="41" t="s">
        <v>627</v>
      </c>
      <c r="J404" s="964" t="s">
        <v>1047</v>
      </c>
      <c r="K404" s="964"/>
      <c r="L404" s="964"/>
      <c r="M404" s="964"/>
      <c r="N404" s="964"/>
      <c r="O404" s="964"/>
      <c r="P404" s="964"/>
      <c r="Q404" s="964"/>
      <c r="R404" s="139"/>
      <c r="S404" s="134"/>
      <c r="T404" s="580">
        <f t="shared" si="33"/>
        <v>6.6666666666666666E-2</v>
      </c>
      <c r="V404" s="268" t="b">
        <v>0</v>
      </c>
      <c r="W404" s="292">
        <f t="shared" si="34"/>
        <v>0</v>
      </c>
      <c r="X404" s="268"/>
      <c r="Y404" s="268"/>
      <c r="Z404" s="269"/>
    </row>
    <row r="405" spans="1:34" ht="41.25" customHeight="1" thickTop="1" thickBot="1" x14ac:dyDescent="0.3">
      <c r="A405" s="170" t="s">
        <v>692</v>
      </c>
      <c r="B405" s="432"/>
      <c r="C405" s="432"/>
      <c r="D405" s="101" t="s">
        <v>125</v>
      </c>
      <c r="E405" s="101" t="s">
        <v>126</v>
      </c>
      <c r="F405" s="101" t="s">
        <v>127</v>
      </c>
      <c r="G405" s="117"/>
      <c r="H405" s="143" t="s">
        <v>160</v>
      </c>
      <c r="I405" s="41" t="s">
        <v>504</v>
      </c>
      <c r="J405" s="964" t="s">
        <v>1048</v>
      </c>
      <c r="K405" s="964"/>
      <c r="L405" s="964"/>
      <c r="M405" s="964"/>
      <c r="N405" s="964"/>
      <c r="O405" s="964"/>
      <c r="P405" s="964"/>
      <c r="Q405" s="964"/>
      <c r="R405" s="139"/>
      <c r="S405" s="134"/>
      <c r="T405" s="580">
        <f t="shared" si="33"/>
        <v>6.6666666666666666E-2</v>
      </c>
      <c r="V405" s="268" t="b">
        <v>0</v>
      </c>
      <c r="W405" s="292">
        <f t="shared" si="34"/>
        <v>0</v>
      </c>
      <c r="X405" s="268"/>
      <c r="Y405" s="268"/>
      <c r="Z405" s="269"/>
    </row>
    <row r="406" spans="1:34" ht="41.25" customHeight="1" thickTop="1" thickBot="1" x14ac:dyDescent="0.3">
      <c r="A406" s="170" t="s">
        <v>692</v>
      </c>
      <c r="B406" s="432"/>
      <c r="C406" s="432"/>
      <c r="D406" s="101" t="s">
        <v>125</v>
      </c>
      <c r="E406" s="101" t="s">
        <v>126</v>
      </c>
      <c r="F406" s="101" t="s">
        <v>127</v>
      </c>
      <c r="G406" s="117"/>
      <c r="H406" s="143" t="s">
        <v>160</v>
      </c>
      <c r="I406" s="41" t="s">
        <v>1049</v>
      </c>
      <c r="J406" s="964" t="s">
        <v>1050</v>
      </c>
      <c r="K406" s="964"/>
      <c r="L406" s="964"/>
      <c r="M406" s="964"/>
      <c r="N406" s="964"/>
      <c r="O406" s="964"/>
      <c r="P406" s="964"/>
      <c r="Q406" s="964"/>
      <c r="R406" s="139"/>
      <c r="S406" s="134"/>
      <c r="T406" s="580">
        <f t="shared" si="33"/>
        <v>6.6666666666666666E-2</v>
      </c>
      <c r="V406" s="268" t="b">
        <v>0</v>
      </c>
      <c r="W406" s="292">
        <f t="shared" si="34"/>
        <v>0</v>
      </c>
      <c r="X406" s="268"/>
      <c r="Y406" s="268"/>
      <c r="Z406" s="269"/>
    </row>
    <row r="407" spans="1:34" ht="41.25" customHeight="1" thickTop="1" thickBot="1" x14ac:dyDescent="0.3">
      <c r="A407" s="170" t="s">
        <v>692</v>
      </c>
      <c r="B407" s="432"/>
      <c r="C407" s="432"/>
      <c r="D407" s="101" t="s">
        <v>125</v>
      </c>
      <c r="E407" s="101" t="s">
        <v>126</v>
      </c>
      <c r="F407" s="101" t="s">
        <v>127</v>
      </c>
      <c r="G407" s="117"/>
      <c r="H407" s="143" t="s">
        <v>160</v>
      </c>
      <c r="I407" s="41" t="s">
        <v>1051</v>
      </c>
      <c r="J407" s="964" t="s">
        <v>1052</v>
      </c>
      <c r="K407" s="964"/>
      <c r="L407" s="964"/>
      <c r="M407" s="964"/>
      <c r="N407" s="964"/>
      <c r="O407" s="964"/>
      <c r="P407" s="964"/>
      <c r="Q407" s="964"/>
      <c r="R407" s="139"/>
      <c r="S407" s="134"/>
      <c r="T407" s="580">
        <f t="shared" si="33"/>
        <v>6.6666666666666666E-2</v>
      </c>
      <c r="V407" s="268" t="b">
        <v>0</v>
      </c>
      <c r="W407" s="292">
        <f t="shared" si="34"/>
        <v>0</v>
      </c>
      <c r="X407" s="268"/>
      <c r="Y407" s="268"/>
      <c r="Z407" s="269"/>
    </row>
    <row r="408" spans="1:34" ht="41.25" customHeight="1" thickTop="1" thickBot="1" x14ac:dyDescent="0.3">
      <c r="A408" s="170" t="s">
        <v>692</v>
      </c>
      <c r="B408" s="432"/>
      <c r="C408" s="432"/>
      <c r="D408" s="101" t="s">
        <v>125</v>
      </c>
      <c r="E408" s="101" t="s">
        <v>126</v>
      </c>
      <c r="F408" s="101" t="s">
        <v>127</v>
      </c>
      <c r="G408" s="117"/>
      <c r="H408" s="143" t="s">
        <v>160</v>
      </c>
      <c r="I408" s="41" t="s">
        <v>1053</v>
      </c>
      <c r="J408" s="964" t="s">
        <v>1054</v>
      </c>
      <c r="K408" s="964"/>
      <c r="L408" s="964"/>
      <c r="M408" s="964"/>
      <c r="N408" s="964"/>
      <c r="O408" s="964"/>
      <c r="P408" s="964"/>
      <c r="Q408" s="964"/>
      <c r="R408" s="139"/>
      <c r="S408" s="134"/>
      <c r="T408" s="580">
        <f t="shared" si="33"/>
        <v>6.6666666666666666E-2</v>
      </c>
      <c r="V408" s="268" t="b">
        <v>0</v>
      </c>
      <c r="W408" s="292">
        <f t="shared" si="34"/>
        <v>0</v>
      </c>
      <c r="X408" s="268"/>
      <c r="Y408" s="268"/>
      <c r="Z408" s="269"/>
    </row>
    <row r="409" spans="1:34" ht="49.5" customHeight="1" thickTop="1" thickBot="1" x14ac:dyDescent="0.3">
      <c r="A409" s="170" t="s">
        <v>692</v>
      </c>
      <c r="B409" s="432"/>
      <c r="C409" s="432"/>
      <c r="D409" s="101" t="s">
        <v>125</v>
      </c>
      <c r="E409" s="101" t="s">
        <v>126</v>
      </c>
      <c r="F409" s="101" t="s">
        <v>127</v>
      </c>
      <c r="G409" s="117"/>
      <c r="H409" s="143" t="s">
        <v>160</v>
      </c>
      <c r="I409" s="41" t="s">
        <v>1055</v>
      </c>
      <c r="J409" s="1008" t="s">
        <v>1056</v>
      </c>
      <c r="K409" s="765"/>
      <c r="L409" s="765"/>
      <c r="M409" s="765"/>
      <c r="N409" s="765"/>
      <c r="O409" s="765"/>
      <c r="P409" s="765"/>
      <c r="Q409" s="765"/>
      <c r="R409" s="436"/>
      <c r="S409" s="134"/>
      <c r="T409" s="580">
        <f t="shared" si="33"/>
        <v>6.6666666666666666E-2</v>
      </c>
      <c r="V409" s="268" t="b">
        <v>0</v>
      </c>
      <c r="W409" s="292">
        <f t="shared" si="34"/>
        <v>0</v>
      </c>
      <c r="X409" s="268"/>
      <c r="Y409" s="268"/>
      <c r="Z409" s="269"/>
    </row>
    <row r="410" spans="1:34" ht="49.5" customHeight="1" thickTop="1" thickBot="1" x14ac:dyDescent="0.3">
      <c r="A410" s="170" t="s">
        <v>123</v>
      </c>
      <c r="B410" s="432"/>
      <c r="C410" s="432"/>
      <c r="D410" s="448"/>
      <c r="E410" s="101" t="s">
        <v>126</v>
      </c>
      <c r="F410" s="101" t="s">
        <v>127</v>
      </c>
      <c r="G410" s="117"/>
      <c r="H410" s="143" t="s">
        <v>160</v>
      </c>
      <c r="I410" s="41" t="s">
        <v>282</v>
      </c>
      <c r="J410" s="1028" t="s">
        <v>319</v>
      </c>
      <c r="K410" s="1029"/>
      <c r="L410" s="1029"/>
      <c r="M410" s="1029"/>
      <c r="N410" s="1029"/>
      <c r="O410" s="1029"/>
      <c r="P410" s="1029"/>
      <c r="Q410" s="1029"/>
      <c r="R410" s="139"/>
      <c r="S410" s="137"/>
      <c r="V410" t="b">
        <f>IF(AND(V411=TRUE,V412=TRUE,V413=TRUE),TRUE,FALSE)</f>
        <v>0</v>
      </c>
      <c r="W410" s="292"/>
      <c r="X410" s="268"/>
      <c r="Y410" s="268"/>
      <c r="Z410" s="269"/>
    </row>
    <row r="411" spans="1:34" ht="49.5" customHeight="1" thickTop="1" thickBot="1" x14ac:dyDescent="0.3">
      <c r="A411" s="170" t="s">
        <v>123</v>
      </c>
      <c r="B411" s="432"/>
      <c r="C411" s="432"/>
      <c r="D411" s="448"/>
      <c r="E411" s="101" t="s">
        <v>126</v>
      </c>
      <c r="F411" s="101" t="s">
        <v>127</v>
      </c>
      <c r="G411" s="117"/>
      <c r="H411" s="143" t="s">
        <v>160</v>
      </c>
      <c r="I411" s="41" t="s">
        <v>629</v>
      </c>
      <c r="J411" s="964" t="s">
        <v>975</v>
      </c>
      <c r="K411" s="964"/>
      <c r="L411" s="964"/>
      <c r="M411" s="964"/>
      <c r="N411" s="964"/>
      <c r="O411" s="964"/>
      <c r="P411" s="964"/>
      <c r="Q411" s="964"/>
      <c r="R411" s="139"/>
      <c r="S411" s="134"/>
      <c r="T411" s="580">
        <f t="shared" si="33"/>
        <v>6.6666666666666666E-2</v>
      </c>
      <c r="V411" s="268" t="b">
        <v>0</v>
      </c>
      <c r="W411" s="292">
        <f t="shared" si="34"/>
        <v>0</v>
      </c>
      <c r="X411" s="268"/>
      <c r="Y411" s="268"/>
      <c r="Z411" s="269"/>
    </row>
    <row r="412" spans="1:34" ht="49.5" customHeight="1" thickTop="1" thickBot="1" x14ac:dyDescent="0.3">
      <c r="A412" s="170" t="s">
        <v>123</v>
      </c>
      <c r="B412" s="432"/>
      <c r="C412" s="432"/>
      <c r="D412" s="448"/>
      <c r="E412" s="101" t="s">
        <v>126</v>
      </c>
      <c r="F412" s="101" t="s">
        <v>127</v>
      </c>
      <c r="G412" s="117"/>
      <c r="H412" s="143" t="s">
        <v>160</v>
      </c>
      <c r="I412" s="41" t="s">
        <v>631</v>
      </c>
      <c r="J412" s="964" t="s">
        <v>976</v>
      </c>
      <c r="K412" s="964"/>
      <c r="L412" s="964"/>
      <c r="M412" s="964"/>
      <c r="N412" s="964"/>
      <c r="O412" s="964"/>
      <c r="P412" s="964"/>
      <c r="Q412" s="964"/>
      <c r="R412" s="139"/>
      <c r="S412" s="134"/>
      <c r="T412" s="580">
        <f t="shared" si="33"/>
        <v>6.6666666666666666E-2</v>
      </c>
      <c r="V412" s="268" t="b">
        <v>0</v>
      </c>
      <c r="W412" s="292">
        <f t="shared" si="34"/>
        <v>0</v>
      </c>
      <c r="X412" s="268"/>
      <c r="Y412" s="268"/>
      <c r="Z412" s="269"/>
    </row>
    <row r="413" spans="1:34" ht="49.5" customHeight="1" thickTop="1" thickBot="1" x14ac:dyDescent="0.3">
      <c r="A413" s="170" t="s">
        <v>123</v>
      </c>
      <c r="B413" s="432"/>
      <c r="C413" s="432"/>
      <c r="D413" s="448"/>
      <c r="E413" s="101" t="s">
        <v>126</v>
      </c>
      <c r="F413" s="101" t="s">
        <v>127</v>
      </c>
      <c r="G413" s="117"/>
      <c r="H413" s="143" t="s">
        <v>160</v>
      </c>
      <c r="I413" s="41" t="s">
        <v>633</v>
      </c>
      <c r="J413" s="1008" t="s">
        <v>977</v>
      </c>
      <c r="K413" s="765"/>
      <c r="L413" s="765"/>
      <c r="M413" s="765"/>
      <c r="N413" s="765"/>
      <c r="O413" s="765"/>
      <c r="P413" s="765"/>
      <c r="Q413" s="765"/>
      <c r="R413" s="436"/>
      <c r="S413" s="134"/>
      <c r="T413" s="580">
        <f t="shared" si="33"/>
        <v>6.6666666666666666E-2</v>
      </c>
      <c r="V413" s="268" t="b">
        <v>0</v>
      </c>
      <c r="W413" s="292">
        <f t="shared" si="34"/>
        <v>0</v>
      </c>
      <c r="X413" s="268"/>
      <c r="Y413" s="268"/>
      <c r="Z413" s="269"/>
    </row>
    <row r="414" spans="1:34" ht="49.5" customHeight="1" thickTop="1" thickBot="1" x14ac:dyDescent="0.3">
      <c r="A414" s="170" t="s">
        <v>692</v>
      </c>
      <c r="B414" s="432"/>
      <c r="C414" s="432"/>
      <c r="D414" s="101" t="s">
        <v>125</v>
      </c>
      <c r="E414" s="101" t="s">
        <v>126</v>
      </c>
      <c r="F414" s="101" t="s">
        <v>127</v>
      </c>
      <c r="G414" s="117"/>
      <c r="H414" s="82" t="s">
        <v>160</v>
      </c>
      <c r="I414" s="102" t="s">
        <v>693</v>
      </c>
      <c r="J414" s="1012" t="s">
        <v>847</v>
      </c>
      <c r="K414" s="1010"/>
      <c r="L414" s="1010"/>
      <c r="M414" s="1010"/>
      <c r="N414" s="1010"/>
      <c r="O414" s="1010"/>
      <c r="P414" s="1010"/>
      <c r="Q414" s="1010"/>
      <c r="R414" s="436"/>
      <c r="S414" s="134"/>
      <c r="T414" s="580">
        <f t="shared" si="33"/>
        <v>6.6666666666666666E-2</v>
      </c>
      <c r="V414" s="268" t="b">
        <v>0</v>
      </c>
      <c r="W414" s="292">
        <f t="shared" si="34"/>
        <v>0</v>
      </c>
      <c r="X414" s="268"/>
      <c r="Y414" s="268"/>
      <c r="Z414" s="269"/>
    </row>
    <row r="415" spans="1:34" ht="22.5" customHeight="1" thickTop="1" x14ac:dyDescent="0.25">
      <c r="A415" s="254"/>
      <c r="B415" s="254"/>
      <c r="C415" s="263"/>
      <c r="D415" s="263"/>
      <c r="E415" s="263"/>
      <c r="F415" s="264"/>
      <c r="G415" s="173"/>
      <c r="H415" s="173"/>
      <c r="I415" s="393"/>
      <c r="J415" s="173"/>
      <c r="K415" s="173"/>
      <c r="L415" s="173"/>
      <c r="M415" s="173"/>
      <c r="N415" s="173"/>
      <c r="O415" s="173"/>
      <c r="P415" s="173"/>
      <c r="Q415" s="173"/>
      <c r="R415" s="173"/>
      <c r="S415" s="173"/>
      <c r="V415" s="268"/>
      <c r="W415" s="268"/>
      <c r="X415" s="268"/>
      <c r="Y415" s="268"/>
      <c r="Z415" s="269"/>
    </row>
    <row r="416" spans="1:34" s="329" customFormat="1" ht="22.5" customHeight="1" thickBot="1" x14ac:dyDescent="0.3">
      <c r="A416" s="353"/>
      <c r="B416" s="353"/>
      <c r="C416" s="354"/>
      <c r="D416" s="354"/>
      <c r="E416" s="354"/>
      <c r="F416" s="355"/>
      <c r="G416" s="314"/>
      <c r="H416" s="821" t="s">
        <v>117</v>
      </c>
      <c r="I416" s="822"/>
      <c r="J416" s="655" t="s">
        <v>224</v>
      </c>
      <c r="K416" s="656"/>
      <c r="L416" s="656"/>
      <c r="M416" s="656"/>
      <c r="N416" s="656"/>
      <c r="O416" s="656"/>
      <c r="P416" s="656"/>
      <c r="Q416" s="656"/>
      <c r="R416" s="656"/>
      <c r="S416" s="657"/>
      <c r="T416" s="578"/>
      <c r="U416" s="578"/>
      <c r="V416" s="411" t="s">
        <v>945</v>
      </c>
      <c r="W416" s="326">
        <f>(U421+U422+U423+U426)/4</f>
        <v>1</v>
      </c>
      <c r="X416" s="268"/>
      <c r="Y416" s="268"/>
      <c r="Z416" s="328"/>
      <c r="AH416"/>
    </row>
    <row r="417" spans="1:34" s="329" customFormat="1" ht="7.5" customHeight="1" thickTop="1" x14ac:dyDescent="0.25">
      <c r="A417" s="314"/>
      <c r="B417" s="314"/>
      <c r="C417" s="356"/>
      <c r="D417" s="356"/>
      <c r="E417" s="356"/>
      <c r="F417" s="356"/>
      <c r="G417" s="314"/>
      <c r="H417" s="314"/>
      <c r="I417" s="306"/>
      <c r="J417" s="314"/>
      <c r="K417" s="314"/>
      <c r="L417" s="314"/>
      <c r="M417" s="314"/>
      <c r="N417" s="314"/>
      <c r="O417" s="314"/>
      <c r="P417" s="314"/>
      <c r="Q417" s="314"/>
      <c r="R417" s="316"/>
      <c r="S417" s="314"/>
      <c r="T417" s="584"/>
      <c r="U417" s="577"/>
      <c r="V417" s="268"/>
      <c r="W417" s="268"/>
      <c r="X417" s="268"/>
      <c r="Y417" s="268"/>
      <c r="Z417" s="328"/>
      <c r="AH417"/>
    </row>
    <row r="418" spans="1:34" s="329" customFormat="1" ht="90" customHeight="1" thickBot="1" x14ac:dyDescent="0.3">
      <c r="A418" s="314"/>
      <c r="B418" s="314"/>
      <c r="C418" s="356"/>
      <c r="D418" s="356"/>
      <c r="E418" s="356"/>
      <c r="F418" s="356"/>
      <c r="G418" s="314"/>
      <c r="H418" s="823" t="s">
        <v>225</v>
      </c>
      <c r="I418" s="823"/>
      <c r="J418" s="823"/>
      <c r="K418" s="823"/>
      <c r="L418" s="823"/>
      <c r="M418" s="823"/>
      <c r="N418" s="823"/>
      <c r="O418" s="823"/>
      <c r="P418" s="823"/>
      <c r="Q418" s="823"/>
      <c r="R418" s="823"/>
      <c r="S418" s="824"/>
      <c r="T418" s="584"/>
      <c r="U418" s="577"/>
      <c r="V418" s="268"/>
      <c r="W418" s="268"/>
      <c r="X418" s="268"/>
      <c r="Y418" s="268"/>
      <c r="Z418" s="328"/>
      <c r="AH418"/>
    </row>
    <row r="419" spans="1:34" ht="9" customHeight="1" thickTop="1" x14ac:dyDescent="0.25">
      <c r="A419" s="254"/>
      <c r="B419" s="254"/>
      <c r="C419" s="263"/>
      <c r="D419" s="263"/>
      <c r="E419" s="263"/>
      <c r="F419" s="264"/>
      <c r="G419" s="173"/>
      <c r="H419" s="173"/>
      <c r="I419" s="393"/>
      <c r="J419" s="173"/>
      <c r="K419" s="173"/>
      <c r="L419" s="173"/>
      <c r="M419" s="173"/>
      <c r="N419" s="173"/>
      <c r="O419" s="173"/>
      <c r="P419" s="173"/>
      <c r="Q419" s="173"/>
      <c r="R419" s="173"/>
      <c r="S419" s="173"/>
      <c r="V419" s="268"/>
      <c r="W419" s="268"/>
      <c r="X419" s="268"/>
      <c r="Y419" s="268"/>
      <c r="Z419" s="269"/>
    </row>
    <row r="420" spans="1:34" ht="41.25" customHeight="1" thickBot="1" x14ac:dyDescent="0.3">
      <c r="A420" s="173"/>
      <c r="B420" s="173"/>
      <c r="C420" s="313"/>
      <c r="D420" s="313"/>
      <c r="E420" s="313"/>
      <c r="F420" s="313"/>
      <c r="G420" s="173"/>
      <c r="H420" s="281" t="s">
        <v>120</v>
      </c>
      <c r="I420" s="297" t="s">
        <v>946</v>
      </c>
      <c r="J420" s="282" t="s">
        <v>121</v>
      </c>
      <c r="K420" s="283"/>
      <c r="L420" s="283"/>
      <c r="M420" s="283"/>
      <c r="N420" s="283"/>
      <c r="O420" s="283"/>
      <c r="P420" s="283"/>
      <c r="Q420" s="283"/>
      <c r="R420" s="177"/>
      <c r="S420" s="281" t="s">
        <v>122</v>
      </c>
      <c r="V420" s="284" t="s">
        <v>825</v>
      </c>
      <c r="W420" s="285" t="s">
        <v>826</v>
      </c>
      <c r="X420" s="285" t="s">
        <v>827</v>
      </c>
      <c r="Y420" s="337" t="s">
        <v>841</v>
      </c>
      <c r="Z420" s="338" t="s">
        <v>863</v>
      </c>
    </row>
    <row r="421" spans="1:34" ht="41.25" customHeight="1" thickTop="1" thickBot="1" x14ac:dyDescent="0.3">
      <c r="A421" s="41" t="s">
        <v>123</v>
      </c>
      <c r="B421" s="73"/>
      <c r="C421" s="101" t="s">
        <v>124</v>
      </c>
      <c r="D421" s="101" t="s">
        <v>125</v>
      </c>
      <c r="E421" s="101" t="s">
        <v>126</v>
      </c>
      <c r="F421" s="101" t="s">
        <v>127</v>
      </c>
      <c r="G421" s="117"/>
      <c r="H421" s="82" t="s">
        <v>128</v>
      </c>
      <c r="I421" s="102" t="s">
        <v>144</v>
      </c>
      <c r="J421" s="669" t="s">
        <v>226</v>
      </c>
      <c r="K421" s="670"/>
      <c r="L421" s="670"/>
      <c r="M421" s="670"/>
      <c r="N421" s="670"/>
      <c r="O421" s="670"/>
      <c r="P421" s="670"/>
      <c r="Q421" s="670"/>
      <c r="R421" s="438"/>
      <c r="S421" s="134"/>
      <c r="T421" s="580">
        <v>1</v>
      </c>
      <c r="U421" s="575">
        <f>T421</f>
        <v>1</v>
      </c>
      <c r="V421" s="268" t="b">
        <v>0</v>
      </c>
      <c r="W421" s="292">
        <f>IF(V421=TRUE,$X$421,0)</f>
        <v>0</v>
      </c>
      <c r="X421" s="268">
        <v>1</v>
      </c>
      <c r="Y421" s="308">
        <f>SUM(W421)</f>
        <v>0</v>
      </c>
      <c r="Z421" s="269">
        <f>Y421/1</f>
        <v>0</v>
      </c>
      <c r="AE421"/>
    </row>
    <row r="422" spans="1:34" ht="90" customHeight="1" thickTop="1" thickBot="1" x14ac:dyDescent="0.3">
      <c r="A422" s="41" t="s">
        <v>123</v>
      </c>
      <c r="B422" s="73"/>
      <c r="C422" s="101" t="s">
        <v>124</v>
      </c>
      <c r="D422" s="101" t="s">
        <v>125</v>
      </c>
      <c r="E422" s="101" t="s">
        <v>126</v>
      </c>
      <c r="F422" s="101" t="s">
        <v>127</v>
      </c>
      <c r="G422" s="117"/>
      <c r="H422" s="82" t="s">
        <v>131</v>
      </c>
      <c r="I422" s="102" t="s">
        <v>227</v>
      </c>
      <c r="J422" s="663" t="s">
        <v>953</v>
      </c>
      <c r="K422" s="664"/>
      <c r="L422" s="664"/>
      <c r="M422" s="664"/>
      <c r="N422" s="664"/>
      <c r="O422" s="664"/>
      <c r="P422" s="664"/>
      <c r="Q422" s="664"/>
      <c r="R422" s="435"/>
      <c r="S422" s="134"/>
      <c r="T422" s="580">
        <v>1</v>
      </c>
      <c r="U422" s="575">
        <f>T422</f>
        <v>1</v>
      </c>
      <c r="V422" s="268" t="b">
        <v>0</v>
      </c>
      <c r="W422" s="292">
        <f>IF(V422=TRUE,$X$421,0)</f>
        <v>0</v>
      </c>
      <c r="X422" s="268"/>
      <c r="Y422" s="308">
        <f>SUM(W422)</f>
        <v>0</v>
      </c>
      <c r="Z422" s="269">
        <f>Y422/1</f>
        <v>0</v>
      </c>
      <c r="AE422"/>
    </row>
    <row r="423" spans="1:34" ht="67.5" customHeight="1" thickTop="1" thickBot="1" x14ac:dyDescent="0.3">
      <c r="A423" s="41" t="s">
        <v>123</v>
      </c>
      <c r="B423" s="73"/>
      <c r="C423" s="73"/>
      <c r="D423" s="101" t="s">
        <v>125</v>
      </c>
      <c r="E423" s="101" t="s">
        <v>126</v>
      </c>
      <c r="F423" s="101" t="s">
        <v>127</v>
      </c>
      <c r="G423" s="117"/>
      <c r="H423" s="143" t="s">
        <v>250</v>
      </c>
      <c r="I423" s="41" t="s">
        <v>276</v>
      </c>
      <c r="J423" s="688" t="s">
        <v>963</v>
      </c>
      <c r="K423" s="760"/>
      <c r="L423" s="760"/>
      <c r="M423" s="760"/>
      <c r="N423" s="760"/>
      <c r="O423" s="760"/>
      <c r="P423" s="760"/>
      <c r="Q423" s="760"/>
      <c r="R423" s="437"/>
      <c r="S423" s="134"/>
      <c r="T423" s="580">
        <v>0.5</v>
      </c>
      <c r="U423" s="575">
        <f>T423+T424</f>
        <v>1</v>
      </c>
      <c r="V423" s="268" t="b">
        <v>0</v>
      </c>
      <c r="W423" s="292">
        <f>IF(V423=TRUE,$X$423,0)</f>
        <v>0</v>
      </c>
      <c r="X423" s="268">
        <v>0.5</v>
      </c>
      <c r="Y423" s="308">
        <f>SUM(W423:W424)</f>
        <v>0</v>
      </c>
      <c r="Z423" s="269">
        <f>Y423/1</f>
        <v>0</v>
      </c>
      <c r="AE423"/>
    </row>
    <row r="424" spans="1:34" ht="75" customHeight="1" thickTop="1" thickBot="1" x14ac:dyDescent="0.3">
      <c r="A424" s="41" t="s">
        <v>537</v>
      </c>
      <c r="B424" s="73"/>
      <c r="C424" s="73"/>
      <c r="D424" s="101" t="s">
        <v>125</v>
      </c>
      <c r="E424" s="101" t="s">
        <v>126</v>
      </c>
      <c r="F424" s="101" t="s">
        <v>127</v>
      </c>
      <c r="G424" s="117"/>
      <c r="H424" s="143" t="s">
        <v>250</v>
      </c>
      <c r="I424" s="102" t="s">
        <v>541</v>
      </c>
      <c r="J424" s="951" t="s">
        <v>1006</v>
      </c>
      <c r="K424" s="951"/>
      <c r="L424" s="951"/>
      <c r="M424" s="951"/>
      <c r="N424" s="951"/>
      <c r="O424" s="951"/>
      <c r="P424" s="951"/>
      <c r="Q424" s="951"/>
      <c r="R424" s="439"/>
      <c r="S424" s="134"/>
      <c r="T424" s="580">
        <v>0.5</v>
      </c>
      <c r="V424" s="268" t="b">
        <v>0</v>
      </c>
      <c r="W424" s="292">
        <f>IF(V424=TRUE,$X$423,0)</f>
        <v>0</v>
      </c>
      <c r="X424" s="268"/>
      <c r="Y424" s="268"/>
      <c r="Z424" s="269"/>
      <c r="AE424"/>
    </row>
    <row r="425" spans="1:34" ht="51.75" customHeight="1" thickTop="1" thickBot="1" x14ac:dyDescent="0.3">
      <c r="A425" s="41" t="s">
        <v>123</v>
      </c>
      <c r="B425" s="73"/>
      <c r="C425" s="73"/>
      <c r="D425" s="101" t="s">
        <v>125</v>
      </c>
      <c r="E425" s="101" t="s">
        <v>126</v>
      </c>
      <c r="F425" s="101" t="s">
        <v>127</v>
      </c>
      <c r="G425" s="117"/>
      <c r="H425" s="143" t="s">
        <v>160</v>
      </c>
      <c r="I425" s="102" t="s">
        <v>330</v>
      </c>
      <c r="J425" s="689" t="s">
        <v>964</v>
      </c>
      <c r="K425" s="760"/>
      <c r="L425" s="760"/>
      <c r="M425" s="760"/>
      <c r="N425" s="760"/>
      <c r="O425" s="760"/>
      <c r="P425" s="760"/>
      <c r="Q425" s="760"/>
      <c r="R425" s="139"/>
      <c r="S425" s="444"/>
      <c r="V425" s="472" t="b">
        <f>IF(AND(V426=TRUE,V427=TRUE,V428=TRUE,V429=TRUE,V430=TRUE,V431=TRUE),TRUE,FALSE)</f>
        <v>0</v>
      </c>
      <c r="W425" s="268"/>
      <c r="X425" s="268"/>
      <c r="Y425" s="268"/>
      <c r="Z425" s="269"/>
      <c r="AE425"/>
    </row>
    <row r="426" spans="1:34" ht="51" customHeight="1" thickTop="1" thickBot="1" x14ac:dyDescent="0.3">
      <c r="A426" s="41" t="s">
        <v>123</v>
      </c>
      <c r="B426" s="73"/>
      <c r="C426" s="73"/>
      <c r="D426" s="101" t="s">
        <v>125</v>
      </c>
      <c r="E426" s="101" t="s">
        <v>126</v>
      </c>
      <c r="F426" s="101" t="s">
        <v>127</v>
      </c>
      <c r="G426" s="117"/>
      <c r="H426" s="143" t="s">
        <v>160</v>
      </c>
      <c r="I426" s="102" t="s">
        <v>636</v>
      </c>
      <c r="J426" s="761" t="s">
        <v>965</v>
      </c>
      <c r="K426" s="762"/>
      <c r="L426" s="762"/>
      <c r="M426" s="762"/>
      <c r="N426" s="762"/>
      <c r="O426" s="762"/>
      <c r="P426" s="762"/>
      <c r="Q426" s="762"/>
      <c r="R426" s="139"/>
      <c r="S426" s="134"/>
      <c r="T426" s="580">
        <f>1/10</f>
        <v>0.1</v>
      </c>
      <c r="U426" s="575">
        <f>T426+T427+T428+T429+T430+T431+T433+T434+T435+T436</f>
        <v>0.99999999999999989</v>
      </c>
      <c r="V426" s="268" t="b">
        <v>0</v>
      </c>
      <c r="W426" s="292">
        <f t="shared" ref="W426:W431" si="35">IF(V426=TRUE,$X$426,0)</f>
        <v>0</v>
      </c>
      <c r="X426" s="268">
        <v>0.1</v>
      </c>
      <c r="Y426" s="308">
        <f>SUM(W426:W436)</f>
        <v>0</v>
      </c>
      <c r="Z426" s="269">
        <f>Y426/1</f>
        <v>0</v>
      </c>
      <c r="AE426"/>
    </row>
    <row r="427" spans="1:34" ht="41.25" customHeight="1" thickTop="1" thickBot="1" x14ac:dyDescent="0.3">
      <c r="A427" s="41" t="s">
        <v>692</v>
      </c>
      <c r="B427" s="73"/>
      <c r="C427" s="73"/>
      <c r="D427" s="101" t="s">
        <v>125</v>
      </c>
      <c r="E427" s="101" t="s">
        <v>126</v>
      </c>
      <c r="F427" s="101" t="s">
        <v>127</v>
      </c>
      <c r="G427" s="117"/>
      <c r="H427" s="143" t="s">
        <v>160</v>
      </c>
      <c r="I427" s="102" t="s">
        <v>638</v>
      </c>
      <c r="J427" s="964" t="s">
        <v>848</v>
      </c>
      <c r="K427" s="1005"/>
      <c r="L427" s="1005"/>
      <c r="M427" s="1005"/>
      <c r="N427" s="1005"/>
      <c r="O427" s="1005"/>
      <c r="P427" s="1005"/>
      <c r="Q427" s="1005"/>
      <c r="R427" s="139"/>
      <c r="S427" s="134"/>
      <c r="T427" s="580">
        <f t="shared" ref="T427:T436" si="36">1/10</f>
        <v>0.1</v>
      </c>
      <c r="V427" s="268" t="b">
        <v>0</v>
      </c>
      <c r="W427" s="292">
        <f t="shared" si="35"/>
        <v>0</v>
      </c>
      <c r="X427" s="268"/>
      <c r="Y427" s="268"/>
      <c r="Z427" s="269"/>
      <c r="AE427"/>
    </row>
    <row r="428" spans="1:34" ht="55.5" customHeight="1" thickTop="1" thickBot="1" x14ac:dyDescent="0.3">
      <c r="A428" s="41" t="s">
        <v>692</v>
      </c>
      <c r="B428" s="73"/>
      <c r="C428" s="73"/>
      <c r="D428" s="101" t="s">
        <v>125</v>
      </c>
      <c r="E428" s="101" t="s">
        <v>126</v>
      </c>
      <c r="F428" s="101" t="s">
        <v>127</v>
      </c>
      <c r="G428" s="117"/>
      <c r="H428" s="143" t="s">
        <v>160</v>
      </c>
      <c r="I428" s="102" t="s">
        <v>640</v>
      </c>
      <c r="J428" s="964" t="s">
        <v>849</v>
      </c>
      <c r="K428" s="1005"/>
      <c r="L428" s="1005"/>
      <c r="M428" s="1005"/>
      <c r="N428" s="1005"/>
      <c r="O428" s="1005"/>
      <c r="P428" s="1005"/>
      <c r="Q428" s="1005"/>
      <c r="R428" s="139"/>
      <c r="S428" s="134"/>
      <c r="T428" s="580">
        <f t="shared" si="36"/>
        <v>0.1</v>
      </c>
      <c r="V428" s="268" t="b">
        <v>0</v>
      </c>
      <c r="W428" s="292">
        <f t="shared" si="35"/>
        <v>0</v>
      </c>
      <c r="X428" s="268"/>
      <c r="Y428" s="268"/>
      <c r="Z428" s="269"/>
      <c r="AE428"/>
    </row>
    <row r="429" spans="1:34" ht="41.25" customHeight="1" thickTop="1" thickBot="1" x14ac:dyDescent="0.3">
      <c r="A429" s="41" t="s">
        <v>692</v>
      </c>
      <c r="B429" s="73"/>
      <c r="C429" s="73"/>
      <c r="D429" s="101" t="s">
        <v>125</v>
      </c>
      <c r="E429" s="101" t="s">
        <v>126</v>
      </c>
      <c r="F429" s="101" t="s">
        <v>127</v>
      </c>
      <c r="G429" s="117"/>
      <c r="H429" s="143" t="s">
        <v>160</v>
      </c>
      <c r="I429" s="102" t="s">
        <v>850</v>
      </c>
      <c r="J429" s="899" t="s">
        <v>1057</v>
      </c>
      <c r="K429" s="1005"/>
      <c r="L429" s="1005"/>
      <c r="M429" s="1005"/>
      <c r="N429" s="1005"/>
      <c r="O429" s="1005"/>
      <c r="P429" s="1005"/>
      <c r="Q429" s="1005"/>
      <c r="R429" s="139"/>
      <c r="S429" s="134"/>
      <c r="T429" s="580">
        <f t="shared" si="36"/>
        <v>0.1</v>
      </c>
      <c r="V429" s="268" t="b">
        <v>0</v>
      </c>
      <c r="W429" s="292">
        <f t="shared" si="35"/>
        <v>0</v>
      </c>
      <c r="X429" s="268"/>
      <c r="Y429" s="268"/>
      <c r="Z429" s="269"/>
      <c r="AE429"/>
    </row>
    <row r="430" spans="1:34" ht="51.75" customHeight="1" thickTop="1" thickBot="1" x14ac:dyDescent="0.3">
      <c r="A430" s="41" t="s">
        <v>123</v>
      </c>
      <c r="B430" s="73"/>
      <c r="C430" s="73"/>
      <c r="D430" s="101" t="s">
        <v>125</v>
      </c>
      <c r="E430" s="101" t="s">
        <v>126</v>
      </c>
      <c r="F430" s="101" t="s">
        <v>127</v>
      </c>
      <c r="G430" s="117"/>
      <c r="H430" s="143" t="s">
        <v>160</v>
      </c>
      <c r="I430" s="102" t="s">
        <v>851</v>
      </c>
      <c r="J430" s="899" t="s">
        <v>966</v>
      </c>
      <c r="K430" s="1005"/>
      <c r="L430" s="1005"/>
      <c r="M430" s="1005"/>
      <c r="N430" s="1005"/>
      <c r="O430" s="1005"/>
      <c r="P430" s="1005"/>
      <c r="Q430" s="1005"/>
      <c r="R430" s="139"/>
      <c r="S430" s="134"/>
      <c r="T430" s="580">
        <f t="shared" si="36"/>
        <v>0.1</v>
      </c>
      <c r="V430" s="268" t="b">
        <v>0</v>
      </c>
      <c r="W430" s="292">
        <f t="shared" si="35"/>
        <v>0</v>
      </c>
      <c r="X430" s="268"/>
      <c r="Y430" s="268"/>
      <c r="Z430" s="269"/>
      <c r="AE430"/>
    </row>
    <row r="431" spans="1:34" ht="57" customHeight="1" thickTop="1" thickBot="1" x14ac:dyDescent="0.3">
      <c r="A431" s="41" t="s">
        <v>692</v>
      </c>
      <c r="B431" s="73"/>
      <c r="C431" s="73"/>
      <c r="D431" s="101" t="s">
        <v>125</v>
      </c>
      <c r="E431" s="101" t="s">
        <v>126</v>
      </c>
      <c r="F431" s="101" t="s">
        <v>127</v>
      </c>
      <c r="G431" s="117"/>
      <c r="H431" s="143" t="s">
        <v>160</v>
      </c>
      <c r="I431" s="102" t="s">
        <v>852</v>
      </c>
      <c r="J431" s="1008" t="s">
        <v>853</v>
      </c>
      <c r="K431" s="1011"/>
      <c r="L431" s="1011"/>
      <c r="M431" s="1011"/>
      <c r="N431" s="1011"/>
      <c r="O431" s="1011"/>
      <c r="P431" s="1011"/>
      <c r="Q431" s="1011"/>
      <c r="R431" s="139"/>
      <c r="S431" s="134"/>
      <c r="T431" s="580">
        <f t="shared" si="36"/>
        <v>0.1</v>
      </c>
      <c r="V431" s="268" t="b">
        <v>0</v>
      </c>
      <c r="W431" s="292">
        <f t="shared" si="35"/>
        <v>0</v>
      </c>
      <c r="X431" s="268"/>
      <c r="Y431" s="268"/>
      <c r="Z431" s="269"/>
      <c r="AE431"/>
    </row>
    <row r="432" spans="1:34" ht="73.5" customHeight="1" thickTop="1" thickBot="1" x14ac:dyDescent="0.3">
      <c r="A432" s="41" t="s">
        <v>692</v>
      </c>
      <c r="B432" s="73"/>
      <c r="C432" s="73"/>
      <c r="D432" s="101" t="s">
        <v>125</v>
      </c>
      <c r="E432" s="101" t="s">
        <v>126</v>
      </c>
      <c r="F432" s="101" t="s">
        <v>127</v>
      </c>
      <c r="G432" s="117"/>
      <c r="H432" s="143" t="s">
        <v>160</v>
      </c>
      <c r="I432" s="102" t="s">
        <v>236</v>
      </c>
      <c r="J432" s="932" t="s">
        <v>696</v>
      </c>
      <c r="K432" s="932"/>
      <c r="L432" s="932"/>
      <c r="M432" s="932"/>
      <c r="N432" s="932"/>
      <c r="O432" s="932"/>
      <c r="P432" s="932"/>
      <c r="Q432" s="932"/>
      <c r="R432" s="437"/>
      <c r="S432" s="444"/>
      <c r="V432" s="472" t="b">
        <f>IF(AND(V433=TRUE,V434=TRUE,V435=TRUE),TRUE,FALSE)</f>
        <v>0</v>
      </c>
      <c r="W432" s="268"/>
      <c r="X432" s="268"/>
      <c r="Y432" s="268"/>
      <c r="Z432" s="269"/>
      <c r="AE432"/>
    </row>
    <row r="433" spans="1:34" ht="73.5" customHeight="1" thickTop="1" thickBot="1" x14ac:dyDescent="0.3">
      <c r="A433" s="41" t="s">
        <v>692</v>
      </c>
      <c r="B433" s="73"/>
      <c r="C433" s="73"/>
      <c r="D433" s="101" t="s">
        <v>125</v>
      </c>
      <c r="E433" s="101" t="s">
        <v>126</v>
      </c>
      <c r="F433" s="101" t="s">
        <v>127</v>
      </c>
      <c r="G433" s="117"/>
      <c r="H433" s="143" t="s">
        <v>160</v>
      </c>
      <c r="I433" s="102" t="s">
        <v>1058</v>
      </c>
      <c r="J433" s="964" t="s">
        <v>1059</v>
      </c>
      <c r="K433" s="964"/>
      <c r="L433" s="964"/>
      <c r="M433" s="964"/>
      <c r="N433" s="964"/>
      <c r="O433" s="964"/>
      <c r="P433" s="964"/>
      <c r="Q433" s="964"/>
      <c r="R433" s="139"/>
      <c r="S433" s="134"/>
      <c r="T433" s="580">
        <f t="shared" si="36"/>
        <v>0.1</v>
      </c>
      <c r="V433" s="268" t="b">
        <v>0</v>
      </c>
      <c r="W433" s="292">
        <f>IF(V433=TRUE,$X$433,0)</f>
        <v>0</v>
      </c>
      <c r="X433" s="268">
        <v>0.1</v>
      </c>
      <c r="Y433" s="268"/>
      <c r="Z433" s="269"/>
      <c r="AE433"/>
    </row>
    <row r="434" spans="1:34" ht="73.5" customHeight="1" thickTop="1" thickBot="1" x14ac:dyDescent="0.3">
      <c r="A434" s="41" t="s">
        <v>692</v>
      </c>
      <c r="B434" s="73"/>
      <c r="C434" s="73"/>
      <c r="D434" s="101" t="s">
        <v>125</v>
      </c>
      <c r="E434" s="101" t="s">
        <v>126</v>
      </c>
      <c r="F434" s="101" t="s">
        <v>127</v>
      </c>
      <c r="G434" s="117"/>
      <c r="H434" s="143" t="s">
        <v>160</v>
      </c>
      <c r="I434" s="102" t="s">
        <v>1060</v>
      </c>
      <c r="J434" s="964" t="s">
        <v>1061</v>
      </c>
      <c r="K434" s="964"/>
      <c r="L434" s="964"/>
      <c r="M434" s="964"/>
      <c r="N434" s="964"/>
      <c r="O434" s="964"/>
      <c r="P434" s="964"/>
      <c r="Q434" s="964"/>
      <c r="R434" s="139"/>
      <c r="S434" s="134"/>
      <c r="T434" s="580">
        <f t="shared" si="36"/>
        <v>0.1</v>
      </c>
      <c r="V434" s="268" t="b">
        <v>0</v>
      </c>
      <c r="W434" s="292">
        <f>IF(V434=TRUE,$X$433,0)</f>
        <v>0</v>
      </c>
      <c r="X434" s="268"/>
      <c r="Y434" s="268"/>
      <c r="Z434" s="269"/>
      <c r="AE434"/>
    </row>
    <row r="435" spans="1:34" ht="73.5" customHeight="1" thickTop="1" thickBot="1" x14ac:dyDescent="0.3">
      <c r="A435" s="41" t="s">
        <v>692</v>
      </c>
      <c r="B435" s="73"/>
      <c r="C435" s="73"/>
      <c r="D435" s="101" t="s">
        <v>125</v>
      </c>
      <c r="E435" s="101" t="s">
        <v>126</v>
      </c>
      <c r="F435" s="101" t="s">
        <v>127</v>
      </c>
      <c r="G435" s="117"/>
      <c r="H435" s="143" t="s">
        <v>160</v>
      </c>
      <c r="I435" s="102" t="s">
        <v>1062</v>
      </c>
      <c r="J435" s="1008" t="s">
        <v>1063</v>
      </c>
      <c r="K435" s="765"/>
      <c r="L435" s="765"/>
      <c r="M435" s="765"/>
      <c r="N435" s="765"/>
      <c r="O435" s="765"/>
      <c r="P435" s="765"/>
      <c r="Q435" s="765"/>
      <c r="R435" s="440"/>
      <c r="S435" s="134"/>
      <c r="T435" s="580">
        <f t="shared" si="36"/>
        <v>0.1</v>
      </c>
      <c r="V435" s="268" t="b">
        <v>0</v>
      </c>
      <c r="W435" s="292">
        <f>IF(V435=TRUE,$X$433,0)</f>
        <v>0</v>
      </c>
      <c r="X435" s="268"/>
      <c r="Y435" s="268"/>
      <c r="Z435" s="269"/>
      <c r="AE435"/>
    </row>
    <row r="436" spans="1:34" ht="41.25" customHeight="1" thickTop="1" thickBot="1" x14ac:dyDescent="0.3">
      <c r="A436" s="41" t="s">
        <v>692</v>
      </c>
      <c r="B436" s="73"/>
      <c r="C436" s="73"/>
      <c r="D436" s="101" t="s">
        <v>125</v>
      </c>
      <c r="E436" s="101" t="s">
        <v>126</v>
      </c>
      <c r="F436" s="101" t="s">
        <v>127</v>
      </c>
      <c r="G436" s="117"/>
      <c r="H436" s="82" t="s">
        <v>160</v>
      </c>
      <c r="I436" s="102" t="s">
        <v>556</v>
      </c>
      <c r="J436" s="1009" t="s">
        <v>1064</v>
      </c>
      <c r="K436" s="1010"/>
      <c r="L436" s="1010"/>
      <c r="M436" s="1010"/>
      <c r="N436" s="1010"/>
      <c r="O436" s="1010"/>
      <c r="P436" s="1010"/>
      <c r="Q436" s="1010"/>
      <c r="R436" s="439"/>
      <c r="S436" s="134"/>
      <c r="T436" s="580">
        <f t="shared" si="36"/>
        <v>0.1</v>
      </c>
      <c r="V436" s="268" t="b">
        <v>0</v>
      </c>
      <c r="W436" s="292">
        <f>IF(V436=TRUE,$X$433,0)</f>
        <v>0</v>
      </c>
      <c r="X436" s="268"/>
      <c r="Y436" s="268"/>
      <c r="Z436" s="269"/>
      <c r="AE436"/>
    </row>
    <row r="437" spans="1:34" ht="21.75" customHeight="1" thickTop="1" x14ac:dyDescent="0.25">
      <c r="A437" s="254"/>
      <c r="B437" s="254"/>
      <c r="C437" s="263"/>
      <c r="D437" s="263"/>
      <c r="E437" s="263"/>
      <c r="F437" s="264"/>
      <c r="G437" s="314"/>
      <c r="H437" s="173"/>
      <c r="I437" s="393"/>
      <c r="J437" s="173"/>
      <c r="K437" s="173"/>
      <c r="L437" s="173"/>
      <c r="M437" s="173"/>
      <c r="N437" s="173"/>
      <c r="O437" s="173"/>
      <c r="P437" s="173"/>
      <c r="Q437" s="173"/>
      <c r="R437" s="173"/>
      <c r="S437" s="173"/>
      <c r="V437" s="268"/>
      <c r="W437" s="268"/>
      <c r="X437" s="268"/>
      <c r="Y437" s="268"/>
      <c r="Z437" s="269"/>
    </row>
    <row r="438" spans="1:34" s="329" customFormat="1" ht="22.5" customHeight="1" thickBot="1" x14ac:dyDescent="0.3">
      <c r="A438" s="353"/>
      <c r="B438" s="353"/>
      <c r="C438" s="354"/>
      <c r="D438" s="354"/>
      <c r="E438" s="354"/>
      <c r="F438" s="355"/>
      <c r="G438" s="314"/>
      <c r="H438" s="821" t="s">
        <v>117</v>
      </c>
      <c r="I438" s="822"/>
      <c r="J438" s="655" t="s">
        <v>228</v>
      </c>
      <c r="K438" s="656"/>
      <c r="L438" s="656"/>
      <c r="M438" s="656"/>
      <c r="N438" s="656"/>
      <c r="O438" s="656"/>
      <c r="P438" s="656"/>
      <c r="Q438" s="656"/>
      <c r="R438" s="656"/>
      <c r="S438" s="657"/>
      <c r="T438" s="578"/>
      <c r="U438" s="578"/>
      <c r="V438" s="411" t="s">
        <v>945</v>
      </c>
      <c r="W438" s="326">
        <f>(U443+U445+U451+U454)/4</f>
        <v>1</v>
      </c>
      <c r="X438" s="268"/>
      <c r="Y438" s="268"/>
      <c r="Z438" s="328"/>
      <c r="AH438"/>
    </row>
    <row r="439" spans="1:34" s="329" customFormat="1" ht="7.5" customHeight="1" thickTop="1" x14ac:dyDescent="0.25">
      <c r="A439" s="314"/>
      <c r="B439" s="314"/>
      <c r="C439" s="356"/>
      <c r="D439" s="356"/>
      <c r="E439" s="356"/>
      <c r="F439" s="356"/>
      <c r="G439" s="314"/>
      <c r="H439" s="314"/>
      <c r="I439" s="306"/>
      <c r="J439" s="314"/>
      <c r="K439" s="314"/>
      <c r="L439" s="314"/>
      <c r="M439" s="314"/>
      <c r="N439" s="314"/>
      <c r="O439" s="314"/>
      <c r="P439" s="314"/>
      <c r="Q439" s="314"/>
      <c r="R439" s="316"/>
      <c r="S439" s="314"/>
      <c r="T439" s="584"/>
      <c r="U439" s="577"/>
      <c r="V439" s="268"/>
      <c r="W439" s="268"/>
      <c r="X439" s="268"/>
      <c r="Y439" s="268"/>
      <c r="Z439" s="328"/>
      <c r="AH439"/>
    </row>
    <row r="440" spans="1:34" s="329" customFormat="1" ht="103.5" customHeight="1" thickBot="1" x14ac:dyDescent="0.3">
      <c r="A440" s="314"/>
      <c r="B440" s="314"/>
      <c r="C440" s="356"/>
      <c r="D440" s="356"/>
      <c r="E440" s="356"/>
      <c r="F440" s="356"/>
      <c r="G440" s="173"/>
      <c r="H440" s="823" t="s">
        <v>229</v>
      </c>
      <c r="I440" s="823"/>
      <c r="J440" s="823"/>
      <c r="K440" s="823"/>
      <c r="L440" s="823"/>
      <c r="M440" s="823"/>
      <c r="N440" s="823"/>
      <c r="O440" s="823"/>
      <c r="P440" s="823"/>
      <c r="Q440" s="823"/>
      <c r="R440" s="823"/>
      <c r="S440" s="824"/>
      <c r="T440" s="584"/>
      <c r="U440" s="577"/>
      <c r="V440" s="268"/>
      <c r="W440" s="268"/>
      <c r="X440" s="268"/>
      <c r="Y440" s="268"/>
      <c r="Z440" s="328"/>
      <c r="AH440"/>
    </row>
    <row r="441" spans="1:34" ht="7.5" customHeight="1" thickTop="1" x14ac:dyDescent="0.25">
      <c r="A441" s="173"/>
      <c r="B441" s="173"/>
      <c r="C441" s="313"/>
      <c r="D441" s="313"/>
      <c r="E441" s="313"/>
      <c r="F441" s="313"/>
      <c r="G441" s="173"/>
      <c r="H441" s="173"/>
      <c r="I441" s="400"/>
      <c r="J441" s="271"/>
      <c r="K441" s="173"/>
      <c r="L441" s="173"/>
      <c r="M441" s="173"/>
      <c r="N441" s="173"/>
      <c r="O441" s="173"/>
      <c r="P441" s="173"/>
      <c r="Q441" s="173"/>
      <c r="R441" s="177"/>
      <c r="S441" s="173"/>
      <c r="V441" s="268"/>
      <c r="W441" s="268"/>
      <c r="X441" s="268"/>
      <c r="Y441" s="268"/>
      <c r="Z441" s="269"/>
    </row>
    <row r="442" spans="1:34" ht="41.25" customHeight="1" thickBot="1" x14ac:dyDescent="0.3">
      <c r="A442" s="173"/>
      <c r="B442" s="173"/>
      <c r="C442" s="313"/>
      <c r="D442" s="313"/>
      <c r="E442" s="313"/>
      <c r="F442" s="313"/>
      <c r="G442" s="173"/>
      <c r="H442" s="281" t="s">
        <v>120</v>
      </c>
      <c r="I442" s="297" t="s">
        <v>946</v>
      </c>
      <c r="J442" s="282" t="s">
        <v>121</v>
      </c>
      <c r="K442" s="283"/>
      <c r="L442" s="283"/>
      <c r="M442" s="283"/>
      <c r="N442" s="283"/>
      <c r="O442" s="283"/>
      <c r="P442" s="283"/>
      <c r="Q442" s="283"/>
      <c r="R442" s="177"/>
      <c r="S442" s="281" t="s">
        <v>122</v>
      </c>
      <c r="V442" s="284" t="s">
        <v>825</v>
      </c>
      <c r="W442" s="285" t="s">
        <v>826</v>
      </c>
      <c r="X442" s="285" t="s">
        <v>827</v>
      </c>
      <c r="Y442" s="337" t="s">
        <v>840</v>
      </c>
      <c r="Z442" s="338" t="s">
        <v>863</v>
      </c>
    </row>
    <row r="443" spans="1:34" ht="55.5" customHeight="1" thickTop="1" thickBot="1" x14ac:dyDescent="0.3">
      <c r="A443" s="41" t="s">
        <v>123</v>
      </c>
      <c r="B443" s="73"/>
      <c r="C443" s="101" t="s">
        <v>124</v>
      </c>
      <c r="D443" s="101" t="s">
        <v>125</v>
      </c>
      <c r="E443" s="101" t="s">
        <v>126</v>
      </c>
      <c r="F443" s="101" t="s">
        <v>127</v>
      </c>
      <c r="G443" s="117"/>
      <c r="H443" s="82" t="s">
        <v>128</v>
      </c>
      <c r="I443" s="102" t="s">
        <v>152</v>
      </c>
      <c r="J443" s="663" t="s">
        <v>954</v>
      </c>
      <c r="K443" s="664"/>
      <c r="L443" s="664"/>
      <c r="M443" s="664"/>
      <c r="N443" s="664"/>
      <c r="O443" s="664"/>
      <c r="P443" s="664"/>
      <c r="Q443" s="664"/>
      <c r="R443" s="438"/>
      <c r="S443" s="134"/>
      <c r="T443" s="580">
        <v>1</v>
      </c>
      <c r="U443" s="575">
        <f>T443</f>
        <v>1</v>
      </c>
      <c r="V443" s="452" t="b">
        <v>0</v>
      </c>
      <c r="W443" s="292">
        <f>IF(V443=TRUE,$X$443,0)</f>
        <v>0</v>
      </c>
      <c r="X443" s="419">
        <v>1</v>
      </c>
      <c r="Y443" s="308">
        <f>SUM(W443)</f>
        <v>0</v>
      </c>
      <c r="Z443" s="269">
        <f>Y443/1</f>
        <v>0</v>
      </c>
      <c r="AH443" s="270"/>
    </row>
    <row r="444" spans="1:34" ht="41.25" customHeight="1" thickTop="1" thickBot="1" x14ac:dyDescent="0.3">
      <c r="A444" s="41" t="s">
        <v>402</v>
      </c>
      <c r="B444" s="73"/>
      <c r="C444" s="101" t="s">
        <v>124</v>
      </c>
      <c r="D444" s="101" t="s">
        <v>125</v>
      </c>
      <c r="E444" s="101" t="s">
        <v>126</v>
      </c>
      <c r="F444" s="101" t="s">
        <v>127</v>
      </c>
      <c r="G444" s="117"/>
      <c r="H444" s="143" t="s">
        <v>131</v>
      </c>
      <c r="I444" s="102" t="s">
        <v>230</v>
      </c>
      <c r="J444" s="688" t="s">
        <v>854</v>
      </c>
      <c r="K444" s="760"/>
      <c r="L444" s="760"/>
      <c r="M444" s="760"/>
      <c r="N444" s="760"/>
      <c r="O444" s="760"/>
      <c r="P444" s="760"/>
      <c r="Q444" s="760"/>
      <c r="R444" s="437"/>
      <c r="V444" s="472" t="b">
        <f>IF(AND(V445=TRUE,V446=TRUE,V447=TRUE,V448=TRUE,V449=TRUE),TRUE,FALSE)</f>
        <v>0</v>
      </c>
      <c r="W444" s="419"/>
      <c r="X444" s="419"/>
      <c r="Y444" s="453"/>
      <c r="Z444" s="454"/>
    </row>
    <row r="445" spans="1:34" ht="41.25" customHeight="1" thickTop="1" thickBot="1" x14ac:dyDescent="0.3">
      <c r="A445" s="41" t="s">
        <v>402</v>
      </c>
      <c r="B445" s="73"/>
      <c r="C445" s="101" t="s">
        <v>124</v>
      </c>
      <c r="D445" s="101" t="s">
        <v>125</v>
      </c>
      <c r="E445" s="101" t="s">
        <v>126</v>
      </c>
      <c r="F445" s="101" t="s">
        <v>127</v>
      </c>
      <c r="G445" s="117"/>
      <c r="H445" s="143" t="s">
        <v>131</v>
      </c>
      <c r="I445" s="102" t="s">
        <v>855</v>
      </c>
      <c r="J445" s="1004" t="s">
        <v>989</v>
      </c>
      <c r="K445" s="1005"/>
      <c r="L445" s="1005"/>
      <c r="M445" s="1005"/>
      <c r="N445" s="1005"/>
      <c r="O445" s="1005"/>
      <c r="P445" s="1005"/>
      <c r="Q445" s="1005"/>
      <c r="R445" s="139"/>
      <c r="S445" s="134"/>
      <c r="T445" s="580">
        <f>1/6</f>
        <v>0.16666666666666666</v>
      </c>
      <c r="U445" s="575">
        <f>T445+T446+T447+T448+T449+T450</f>
        <v>0.99999999999999989</v>
      </c>
      <c r="V445" s="452" t="b">
        <v>0</v>
      </c>
      <c r="W445" s="292">
        <f>IF(V445=TRUE,$X$445,0)</f>
        <v>0</v>
      </c>
      <c r="X445" s="419">
        <v>0.16666666666666666</v>
      </c>
      <c r="Y445" s="308">
        <f>SUM(W445:W450)</f>
        <v>0</v>
      </c>
      <c r="Z445" s="269">
        <f>Y445/1</f>
        <v>0</v>
      </c>
    </row>
    <row r="446" spans="1:34" ht="41.25" customHeight="1" thickTop="1" thickBot="1" x14ac:dyDescent="0.3">
      <c r="A446" s="41" t="s">
        <v>402</v>
      </c>
      <c r="B446" s="73"/>
      <c r="C446" s="101" t="s">
        <v>124</v>
      </c>
      <c r="D446" s="101" t="s">
        <v>125</v>
      </c>
      <c r="E446" s="101" t="s">
        <v>126</v>
      </c>
      <c r="F446" s="101" t="s">
        <v>127</v>
      </c>
      <c r="G446" s="117"/>
      <c r="H446" s="143" t="s">
        <v>131</v>
      </c>
      <c r="I446" s="102" t="s">
        <v>856</v>
      </c>
      <c r="J446" s="1004" t="s">
        <v>990</v>
      </c>
      <c r="K446" s="1005"/>
      <c r="L446" s="1005"/>
      <c r="M446" s="1005"/>
      <c r="N446" s="1005"/>
      <c r="O446" s="1005"/>
      <c r="P446" s="1005"/>
      <c r="Q446" s="1005"/>
      <c r="R446" s="139"/>
      <c r="S446" s="134"/>
      <c r="T446" s="580">
        <f t="shared" ref="T446:T450" si="37">1/6</f>
        <v>0.16666666666666666</v>
      </c>
      <c r="V446" s="452" t="b">
        <v>0</v>
      </c>
      <c r="W446" s="292">
        <f t="shared" ref="W446:W450" si="38">IF(V446=TRUE,$X$445,0)</f>
        <v>0</v>
      </c>
      <c r="X446" s="419"/>
      <c r="Y446" s="453"/>
      <c r="Z446" s="454"/>
    </row>
    <row r="447" spans="1:34" ht="41.25" customHeight="1" thickTop="1" thickBot="1" x14ac:dyDescent="0.3">
      <c r="A447" s="41" t="s">
        <v>402</v>
      </c>
      <c r="B447" s="73"/>
      <c r="C447" s="116"/>
      <c r="D447" s="101" t="s">
        <v>125</v>
      </c>
      <c r="E447" s="101" t="s">
        <v>126</v>
      </c>
      <c r="F447" s="101" t="s">
        <v>127</v>
      </c>
      <c r="G447" s="117"/>
      <c r="H447" s="143" t="s">
        <v>131</v>
      </c>
      <c r="I447" s="102" t="s">
        <v>857</v>
      </c>
      <c r="J447" s="1006" t="s">
        <v>995</v>
      </c>
      <c r="K447" s="762"/>
      <c r="L447" s="762"/>
      <c r="M447" s="762"/>
      <c r="N447" s="762"/>
      <c r="O447" s="762"/>
      <c r="P447" s="762"/>
      <c r="Q447" s="762"/>
      <c r="R447" s="139"/>
      <c r="S447" s="134"/>
      <c r="T447" s="580">
        <f t="shared" si="37"/>
        <v>0.16666666666666666</v>
      </c>
      <c r="V447" s="452" t="b">
        <v>0</v>
      </c>
      <c r="W447" s="292">
        <f t="shared" si="38"/>
        <v>0</v>
      </c>
      <c r="X447" s="419"/>
      <c r="Y447" s="453"/>
      <c r="Z447" s="454"/>
    </row>
    <row r="448" spans="1:34" ht="41.25" customHeight="1" thickTop="1" thickBot="1" x14ac:dyDescent="0.3">
      <c r="A448" s="41" t="s">
        <v>402</v>
      </c>
      <c r="B448" s="73"/>
      <c r="C448" s="101" t="s">
        <v>124</v>
      </c>
      <c r="D448" s="101" t="s">
        <v>125</v>
      </c>
      <c r="E448" s="101" t="s">
        <v>126</v>
      </c>
      <c r="F448" s="101" t="s">
        <v>127</v>
      </c>
      <c r="G448" s="117"/>
      <c r="H448" s="143" t="s">
        <v>131</v>
      </c>
      <c r="I448" s="102" t="s">
        <v>858</v>
      </c>
      <c r="J448" s="1004" t="s">
        <v>991</v>
      </c>
      <c r="K448" s="1005"/>
      <c r="L448" s="1005"/>
      <c r="M448" s="1005"/>
      <c r="N448" s="1005"/>
      <c r="O448" s="1005"/>
      <c r="P448" s="1005"/>
      <c r="Q448" s="1005"/>
      <c r="R448" s="139"/>
      <c r="S448" s="134"/>
      <c r="T448" s="580">
        <f t="shared" si="37"/>
        <v>0.16666666666666666</v>
      </c>
      <c r="V448" s="452" t="b">
        <v>0</v>
      </c>
      <c r="W448" s="292">
        <f t="shared" si="38"/>
        <v>0</v>
      </c>
      <c r="X448" s="419"/>
      <c r="Y448" s="453"/>
      <c r="Z448" s="454"/>
    </row>
    <row r="449" spans="1:34" ht="41.25" customHeight="1" thickTop="1" thickBot="1" x14ac:dyDescent="0.3">
      <c r="A449" s="41" t="s">
        <v>402</v>
      </c>
      <c r="B449" s="73"/>
      <c r="C449" s="101" t="s">
        <v>124</v>
      </c>
      <c r="D449" s="101" t="s">
        <v>125</v>
      </c>
      <c r="E449" s="101" t="s">
        <v>126</v>
      </c>
      <c r="F449" s="101" t="s">
        <v>127</v>
      </c>
      <c r="G449" s="117"/>
      <c r="H449" s="143" t="s">
        <v>131</v>
      </c>
      <c r="I449" s="102" t="s">
        <v>992</v>
      </c>
      <c r="J449" s="1007" t="s">
        <v>993</v>
      </c>
      <c r="K449" s="759"/>
      <c r="L449" s="759"/>
      <c r="M449" s="759"/>
      <c r="N449" s="759"/>
      <c r="O449" s="759"/>
      <c r="P449" s="759"/>
      <c r="Q449" s="759"/>
      <c r="R449" s="436"/>
      <c r="S449" s="134"/>
      <c r="T449" s="580">
        <f t="shared" si="37"/>
        <v>0.16666666666666666</v>
      </c>
      <c r="V449" s="452" t="b">
        <v>0</v>
      </c>
      <c r="W449" s="292">
        <f t="shared" si="38"/>
        <v>0</v>
      </c>
      <c r="X449" s="419"/>
      <c r="Y449" s="453"/>
      <c r="Z449" s="454"/>
    </row>
    <row r="450" spans="1:34" ht="41.25" customHeight="1" thickTop="1" thickBot="1" x14ac:dyDescent="0.3">
      <c r="A450" s="41" t="s">
        <v>402</v>
      </c>
      <c r="B450" s="73"/>
      <c r="C450" s="116"/>
      <c r="D450" s="101" t="s">
        <v>125</v>
      </c>
      <c r="E450" s="101" t="s">
        <v>126</v>
      </c>
      <c r="F450" s="101" t="s">
        <v>127</v>
      </c>
      <c r="G450" s="117"/>
      <c r="H450" s="82" t="s">
        <v>131</v>
      </c>
      <c r="I450" s="102" t="s">
        <v>380</v>
      </c>
      <c r="J450" s="1002" t="s">
        <v>859</v>
      </c>
      <c r="K450" s="1003"/>
      <c r="L450" s="1003"/>
      <c r="M450" s="1003"/>
      <c r="N450" s="1003"/>
      <c r="O450" s="1003"/>
      <c r="P450" s="1003"/>
      <c r="Q450" s="1003"/>
      <c r="R450" s="440"/>
      <c r="S450" s="134"/>
      <c r="T450" s="580">
        <f t="shared" si="37"/>
        <v>0.16666666666666666</v>
      </c>
      <c r="V450" s="452" t="b">
        <v>0</v>
      </c>
      <c r="W450" s="292">
        <f t="shared" si="38"/>
        <v>0</v>
      </c>
      <c r="X450" s="419"/>
      <c r="Y450" s="453"/>
      <c r="Z450" s="454"/>
    </row>
    <row r="451" spans="1:34" ht="61.5" customHeight="1" thickTop="1" thickBot="1" x14ac:dyDescent="0.3">
      <c r="A451" s="41" t="s">
        <v>537</v>
      </c>
      <c r="B451" s="73"/>
      <c r="C451" s="73"/>
      <c r="D451" s="101" t="s">
        <v>125</v>
      </c>
      <c r="E451" s="101" t="s">
        <v>126</v>
      </c>
      <c r="F451" s="101" t="s">
        <v>127</v>
      </c>
      <c r="G451" s="117"/>
      <c r="H451" s="143" t="s">
        <v>250</v>
      </c>
      <c r="I451" s="102" t="s">
        <v>616</v>
      </c>
      <c r="J451" s="688" t="s">
        <v>1005</v>
      </c>
      <c r="K451" s="760"/>
      <c r="L451" s="760"/>
      <c r="M451" s="760"/>
      <c r="N451" s="760"/>
      <c r="O451" s="760"/>
      <c r="P451" s="760"/>
      <c r="Q451" s="760"/>
      <c r="R451" s="437"/>
      <c r="S451" s="134"/>
      <c r="T451" s="580">
        <v>0.5</v>
      </c>
      <c r="U451" s="575">
        <f>T451+T452</f>
        <v>1</v>
      </c>
      <c r="V451" s="452" t="b">
        <v>0</v>
      </c>
      <c r="W451" s="292">
        <f>IF(V451=TRUE,$X$451,0)</f>
        <v>0</v>
      </c>
      <c r="X451" s="419">
        <v>0.5</v>
      </c>
      <c r="Y451" s="308">
        <f>SUM(W451:W452)</f>
        <v>0</v>
      </c>
      <c r="Z451" s="269">
        <f>Y451/1</f>
        <v>0</v>
      </c>
    </row>
    <row r="452" spans="1:34" ht="41.25" customHeight="1" thickTop="1" thickBot="1" x14ac:dyDescent="0.3">
      <c r="A452" s="41" t="s">
        <v>537</v>
      </c>
      <c r="B452" s="73"/>
      <c r="C452" s="73"/>
      <c r="D452" s="101" t="s">
        <v>125</v>
      </c>
      <c r="E452" s="101" t="s">
        <v>126</v>
      </c>
      <c r="F452" s="101" t="s">
        <v>127</v>
      </c>
      <c r="G452" s="117"/>
      <c r="H452" s="143" t="s">
        <v>250</v>
      </c>
      <c r="I452" s="102" t="s">
        <v>542</v>
      </c>
      <c r="J452" s="951" t="s">
        <v>1004</v>
      </c>
      <c r="K452" s="951"/>
      <c r="L452" s="951"/>
      <c r="M452" s="951"/>
      <c r="N452" s="951"/>
      <c r="O452" s="951"/>
      <c r="P452" s="951"/>
      <c r="Q452" s="951"/>
      <c r="R452" s="435"/>
      <c r="S452" s="134"/>
      <c r="T452" s="580">
        <v>0.5</v>
      </c>
      <c r="V452" s="452" t="b">
        <v>0</v>
      </c>
      <c r="W452" s="292">
        <f>IF(V452=TRUE,$X$451,0)</f>
        <v>0</v>
      </c>
      <c r="X452" s="419"/>
      <c r="Y452" s="453"/>
      <c r="Z452" s="454"/>
    </row>
    <row r="453" spans="1:34" ht="41.25" customHeight="1" thickTop="1" thickBot="1" x14ac:dyDescent="0.3">
      <c r="A453" s="41" t="s">
        <v>692</v>
      </c>
      <c r="B453" s="73"/>
      <c r="C453" s="73"/>
      <c r="D453" s="101" t="s">
        <v>125</v>
      </c>
      <c r="E453" s="101" t="s">
        <v>126</v>
      </c>
      <c r="F453" s="101" t="s">
        <v>127</v>
      </c>
      <c r="G453" s="117"/>
      <c r="H453" s="143" t="s">
        <v>160</v>
      </c>
      <c r="I453" s="102" t="s">
        <v>277</v>
      </c>
      <c r="J453" s="689" t="s">
        <v>1065</v>
      </c>
      <c r="K453" s="760"/>
      <c r="L453" s="760"/>
      <c r="M453" s="760"/>
      <c r="N453" s="760"/>
      <c r="O453" s="760"/>
      <c r="P453" s="760"/>
      <c r="Q453" s="760"/>
      <c r="R453" s="437"/>
      <c r="V453" s="472" t="b">
        <f>IF(AND(V454=TRUE,V455=TRUE,V456=TRUE,V457=TRUE,V458=TRUE),TRUE,FALSE)</f>
        <v>0</v>
      </c>
      <c r="W453" s="419"/>
      <c r="X453" s="419"/>
      <c r="Y453" s="453"/>
      <c r="Z453" s="454"/>
    </row>
    <row r="454" spans="1:34" ht="41.25" customHeight="1" thickTop="1" thickBot="1" x14ac:dyDescent="0.3">
      <c r="A454" s="41" t="s">
        <v>692</v>
      </c>
      <c r="B454" s="73"/>
      <c r="C454" s="73"/>
      <c r="D454" s="101" t="s">
        <v>125</v>
      </c>
      <c r="E454" s="101" t="s">
        <v>126</v>
      </c>
      <c r="F454" s="101" t="s">
        <v>127</v>
      </c>
      <c r="G454" s="117"/>
      <c r="H454" s="143" t="s">
        <v>160</v>
      </c>
      <c r="I454" s="102" t="s">
        <v>752</v>
      </c>
      <c r="J454" s="964" t="s">
        <v>860</v>
      </c>
      <c r="K454" s="964"/>
      <c r="L454" s="964"/>
      <c r="M454" s="964"/>
      <c r="N454" s="964"/>
      <c r="O454" s="964"/>
      <c r="P454" s="964"/>
      <c r="Q454" s="964"/>
      <c r="R454" s="441"/>
      <c r="S454" s="134"/>
      <c r="T454" s="580">
        <f>1/7</f>
        <v>0.14285714285714285</v>
      </c>
      <c r="U454" s="575">
        <f>T454+T455+T456+T457+T458+T459+T460</f>
        <v>0.99999999999999978</v>
      </c>
      <c r="V454" s="452" t="b">
        <v>0</v>
      </c>
      <c r="W454" s="292">
        <f>IF(V454=TRUE,$X$454,0)</f>
        <v>0</v>
      </c>
      <c r="X454" s="419">
        <v>0.14285714285714285</v>
      </c>
      <c r="Y454" s="308">
        <f>SUM(W454:W460)</f>
        <v>0</v>
      </c>
      <c r="Z454" s="269">
        <f>Y454/1</f>
        <v>0</v>
      </c>
    </row>
    <row r="455" spans="1:34" ht="41.25" customHeight="1" thickTop="1" thickBot="1" x14ac:dyDescent="0.3">
      <c r="A455" s="41" t="s">
        <v>692</v>
      </c>
      <c r="B455" s="73"/>
      <c r="C455" s="73"/>
      <c r="D455" s="101" t="s">
        <v>125</v>
      </c>
      <c r="E455" s="101" t="s">
        <v>126</v>
      </c>
      <c r="F455" s="101" t="s">
        <v>127</v>
      </c>
      <c r="G455" s="117"/>
      <c r="H455" s="143" t="s">
        <v>160</v>
      </c>
      <c r="I455" s="102" t="s">
        <v>754</v>
      </c>
      <c r="J455" s="761" t="s">
        <v>1066</v>
      </c>
      <c r="K455" s="761"/>
      <c r="L455" s="761"/>
      <c r="M455" s="761"/>
      <c r="N455" s="761"/>
      <c r="O455" s="761"/>
      <c r="P455" s="761"/>
      <c r="Q455" s="761"/>
      <c r="R455" s="441"/>
      <c r="S455" s="134"/>
      <c r="T455" s="580">
        <f t="shared" ref="T455:T460" si="39">1/7</f>
        <v>0.14285714285714285</v>
      </c>
      <c r="V455" s="452" t="b">
        <v>0</v>
      </c>
      <c r="W455" s="292">
        <f t="shared" ref="W455:W460" si="40">IF(V455=TRUE,$X$454,0)</f>
        <v>0</v>
      </c>
      <c r="X455" s="419"/>
      <c r="Y455" s="453"/>
      <c r="Z455" s="454"/>
    </row>
    <row r="456" spans="1:34" ht="41.25" customHeight="1" thickTop="1" thickBot="1" x14ac:dyDescent="0.3">
      <c r="A456" s="41" t="s">
        <v>692</v>
      </c>
      <c r="B456" s="73"/>
      <c r="C456" s="73"/>
      <c r="D456" s="101" t="s">
        <v>125</v>
      </c>
      <c r="E456" s="101" t="s">
        <v>126</v>
      </c>
      <c r="F456" s="101" t="s">
        <v>127</v>
      </c>
      <c r="G456" s="117"/>
      <c r="H456" s="143" t="s">
        <v>160</v>
      </c>
      <c r="I456" s="102" t="s">
        <v>756</v>
      </c>
      <c r="J456" s="964" t="s">
        <v>861</v>
      </c>
      <c r="K456" s="964"/>
      <c r="L456" s="964"/>
      <c r="M456" s="964"/>
      <c r="N456" s="964"/>
      <c r="O456" s="964"/>
      <c r="P456" s="964"/>
      <c r="Q456" s="964"/>
      <c r="R456" s="441"/>
      <c r="S456" s="134"/>
      <c r="T456" s="580">
        <f t="shared" si="39"/>
        <v>0.14285714285714285</v>
      </c>
      <c r="V456" s="452" t="b">
        <v>0</v>
      </c>
      <c r="W456" s="292">
        <f t="shared" si="40"/>
        <v>0</v>
      </c>
      <c r="X456" s="419"/>
      <c r="Y456" s="453"/>
      <c r="Z456" s="454"/>
    </row>
    <row r="457" spans="1:34" ht="41.25" customHeight="1" thickTop="1" thickBot="1" x14ac:dyDescent="0.3">
      <c r="A457" s="41" t="s">
        <v>692</v>
      </c>
      <c r="B457" s="73"/>
      <c r="C457" s="73"/>
      <c r="D457" s="101" t="s">
        <v>125</v>
      </c>
      <c r="E457" s="101" t="s">
        <v>126</v>
      </c>
      <c r="F457" s="101" t="s">
        <v>127</v>
      </c>
      <c r="G457" s="117"/>
      <c r="H457" s="143" t="s">
        <v>160</v>
      </c>
      <c r="I457" s="102" t="s">
        <v>758</v>
      </c>
      <c r="J457" s="964" t="s">
        <v>1067</v>
      </c>
      <c r="K457" s="964"/>
      <c r="L457" s="964"/>
      <c r="M457" s="964"/>
      <c r="N457" s="964"/>
      <c r="O457" s="964"/>
      <c r="P457" s="964"/>
      <c r="Q457" s="964"/>
      <c r="R457" s="441"/>
      <c r="S457" s="134"/>
      <c r="T457" s="580">
        <f t="shared" si="39"/>
        <v>0.14285714285714285</v>
      </c>
      <c r="V457" s="452" t="b">
        <v>0</v>
      </c>
      <c r="W457" s="292">
        <f t="shared" si="40"/>
        <v>0</v>
      </c>
      <c r="X457" s="419"/>
      <c r="Y457" s="453"/>
      <c r="Z457" s="454"/>
    </row>
    <row r="458" spans="1:34" ht="41.25" customHeight="1" thickTop="1" thickBot="1" x14ac:dyDescent="0.3">
      <c r="A458" s="41" t="s">
        <v>692</v>
      </c>
      <c r="B458" s="73"/>
      <c r="C458" s="73"/>
      <c r="D458" s="101" t="s">
        <v>125</v>
      </c>
      <c r="E458" s="101" t="s">
        <v>126</v>
      </c>
      <c r="F458" s="101" t="s">
        <v>127</v>
      </c>
      <c r="G458" s="117"/>
      <c r="H458" s="143" t="s">
        <v>160</v>
      </c>
      <c r="I458" s="102" t="s">
        <v>760</v>
      </c>
      <c r="J458" s="964" t="s">
        <v>862</v>
      </c>
      <c r="K458" s="964"/>
      <c r="L458" s="964"/>
      <c r="M458" s="964"/>
      <c r="N458" s="964"/>
      <c r="O458" s="964"/>
      <c r="P458" s="964"/>
      <c r="Q458" s="964"/>
      <c r="R458" s="436"/>
      <c r="S458" s="134"/>
      <c r="T458" s="580">
        <f t="shared" si="39"/>
        <v>0.14285714285714285</v>
      </c>
      <c r="V458" s="452" t="b">
        <v>0</v>
      </c>
      <c r="W458" s="292">
        <f t="shared" si="40"/>
        <v>0</v>
      </c>
      <c r="X458" s="419"/>
      <c r="Y458" s="453"/>
      <c r="Z458" s="454"/>
    </row>
    <row r="459" spans="1:34" ht="52.5" customHeight="1" thickTop="1" thickBot="1" x14ac:dyDescent="0.3">
      <c r="A459" s="41" t="s">
        <v>692</v>
      </c>
      <c r="B459" s="73"/>
      <c r="C459" s="73"/>
      <c r="D459" s="101" t="s">
        <v>125</v>
      </c>
      <c r="E459" s="101" t="s">
        <v>126</v>
      </c>
      <c r="F459" s="101" t="s">
        <v>127</v>
      </c>
      <c r="G459" s="117"/>
      <c r="H459" s="143" t="s">
        <v>160</v>
      </c>
      <c r="I459" s="102" t="s">
        <v>295</v>
      </c>
      <c r="J459" s="1001" t="s">
        <v>1068</v>
      </c>
      <c r="K459" s="1001"/>
      <c r="L459" s="1001"/>
      <c r="M459" s="1001"/>
      <c r="N459" s="1001"/>
      <c r="O459" s="1001"/>
      <c r="P459" s="1001"/>
      <c r="Q459" s="1001"/>
      <c r="R459" s="437"/>
      <c r="S459" s="134"/>
      <c r="T459" s="580">
        <f t="shared" si="39"/>
        <v>0.14285714285714285</v>
      </c>
      <c r="V459" s="452" t="b">
        <v>0</v>
      </c>
      <c r="W459" s="292">
        <f t="shared" si="40"/>
        <v>0</v>
      </c>
      <c r="X459" s="419"/>
      <c r="Y459" s="453"/>
      <c r="Z459" s="454"/>
    </row>
    <row r="460" spans="1:34" ht="41.25" customHeight="1" thickTop="1" thickBot="1" x14ac:dyDescent="0.3">
      <c r="A460" s="41" t="s">
        <v>692</v>
      </c>
      <c r="B460" s="73"/>
      <c r="C460" s="73"/>
      <c r="D460" s="101" t="s">
        <v>125</v>
      </c>
      <c r="E460" s="101" t="s">
        <v>126</v>
      </c>
      <c r="F460" s="101" t="s">
        <v>127</v>
      </c>
      <c r="G460" s="117"/>
      <c r="H460" s="82" t="s">
        <v>160</v>
      </c>
      <c r="I460" s="102" t="s">
        <v>694</v>
      </c>
      <c r="J460" s="951" t="s">
        <v>1069</v>
      </c>
      <c r="K460" s="924"/>
      <c r="L460" s="924"/>
      <c r="M460" s="924"/>
      <c r="N460" s="924"/>
      <c r="O460" s="924"/>
      <c r="P460" s="924"/>
      <c r="Q460" s="924"/>
      <c r="R460" s="435"/>
      <c r="S460" s="134"/>
      <c r="T460" s="580">
        <f t="shared" si="39"/>
        <v>0.14285714285714285</v>
      </c>
      <c r="V460" s="452" t="b">
        <v>0</v>
      </c>
      <c r="W460" s="292">
        <f t="shared" si="40"/>
        <v>0</v>
      </c>
      <c r="X460" s="419"/>
      <c r="Y460" s="453"/>
      <c r="Z460" s="454"/>
    </row>
    <row r="461" spans="1:34" ht="22.5" customHeight="1" thickTop="1" x14ac:dyDescent="0.25">
      <c r="A461" s="254"/>
      <c r="B461" s="254"/>
      <c r="C461" s="263"/>
      <c r="D461" s="263"/>
      <c r="E461" s="263"/>
      <c r="F461" s="264"/>
      <c r="G461" s="314"/>
      <c r="H461" s="173"/>
      <c r="I461" s="393"/>
      <c r="J461" s="173"/>
      <c r="K461" s="173"/>
      <c r="L461" s="173"/>
      <c r="M461" s="173"/>
      <c r="N461" s="173"/>
      <c r="O461" s="173"/>
      <c r="P461" s="173"/>
      <c r="Q461" s="173"/>
      <c r="R461" s="173"/>
      <c r="S461" s="173"/>
    </row>
    <row r="462" spans="1:34" s="329" customFormat="1" ht="30" customHeight="1" thickBot="1" x14ac:dyDescent="0.3">
      <c r="A462" s="314"/>
      <c r="B462" s="314"/>
      <c r="C462" s="356"/>
      <c r="D462" s="356"/>
      <c r="E462" s="356"/>
      <c r="F462" s="356"/>
      <c r="G462" s="314"/>
      <c r="H462" s="817" t="s">
        <v>231</v>
      </c>
      <c r="I462" s="817"/>
      <c r="J462" s="817"/>
      <c r="K462" s="817"/>
      <c r="L462" s="817"/>
      <c r="M462" s="817"/>
      <c r="N462" s="817"/>
      <c r="O462" s="817"/>
      <c r="P462" s="817"/>
      <c r="Q462" s="817"/>
      <c r="R462" s="817"/>
      <c r="S462" s="818"/>
      <c r="T462" s="584"/>
      <c r="U462" s="577"/>
      <c r="V462" s="410"/>
      <c r="W462" s="410"/>
      <c r="X462" s="410"/>
      <c r="Y462" s="410"/>
      <c r="Z462" s="458"/>
      <c r="AH462"/>
    </row>
    <row r="463" spans="1:34" s="329" customFormat="1" ht="7.5" customHeight="1" thickTop="1" x14ac:dyDescent="0.25">
      <c r="A463" s="314"/>
      <c r="B463" s="314"/>
      <c r="C463" s="356"/>
      <c r="D463" s="356"/>
      <c r="E463" s="356"/>
      <c r="F463" s="356"/>
      <c r="G463" s="314"/>
      <c r="H463" s="314"/>
      <c r="I463" s="323"/>
      <c r="J463" s="314"/>
      <c r="K463" s="314"/>
      <c r="L463" s="314"/>
      <c r="M463" s="314"/>
      <c r="N463" s="314"/>
      <c r="O463" s="314"/>
      <c r="P463" s="314"/>
      <c r="Q463" s="314"/>
      <c r="R463" s="314"/>
      <c r="S463" s="314"/>
      <c r="T463" s="584"/>
      <c r="U463" s="577"/>
      <c r="V463" s="410"/>
      <c r="W463" s="410"/>
      <c r="X463" s="410"/>
      <c r="Y463" s="410"/>
      <c r="Z463" s="458"/>
      <c r="AH463"/>
    </row>
    <row r="464" spans="1:34" s="329" customFormat="1" ht="104.25" customHeight="1" thickBot="1" x14ac:dyDescent="0.3">
      <c r="A464" s="314"/>
      <c r="B464" s="314"/>
      <c r="C464" s="356"/>
      <c r="D464" s="356"/>
      <c r="E464" s="356"/>
      <c r="F464" s="356"/>
      <c r="G464" s="314"/>
      <c r="H464" s="819" t="s">
        <v>232</v>
      </c>
      <c r="I464" s="819"/>
      <c r="J464" s="819"/>
      <c r="K464" s="819"/>
      <c r="L464" s="819"/>
      <c r="M464" s="819"/>
      <c r="N464" s="819"/>
      <c r="O464" s="819"/>
      <c r="P464" s="819"/>
      <c r="Q464" s="819"/>
      <c r="R464" s="819"/>
      <c r="S464" s="820"/>
      <c r="T464" s="584"/>
      <c r="U464" s="577"/>
      <c r="V464" s="410"/>
      <c r="W464" s="410"/>
      <c r="X464" s="410"/>
      <c r="Y464" s="410"/>
      <c r="Z464" s="458"/>
      <c r="AH464"/>
    </row>
    <row r="465" spans="1:34" s="329" customFormat="1" ht="7.5" customHeight="1" thickTop="1" x14ac:dyDescent="0.25">
      <c r="A465" s="314"/>
      <c r="B465" s="314"/>
      <c r="C465" s="356"/>
      <c r="D465" s="356"/>
      <c r="E465" s="356"/>
      <c r="F465" s="356"/>
      <c r="G465" s="314"/>
      <c r="H465" s="314"/>
      <c r="I465" s="323"/>
      <c r="J465" s="314"/>
      <c r="K465" s="314"/>
      <c r="L465" s="314"/>
      <c r="M465" s="314"/>
      <c r="N465" s="314"/>
      <c r="O465" s="314"/>
      <c r="P465" s="314"/>
      <c r="Q465" s="314"/>
      <c r="R465" s="316"/>
      <c r="S465" s="314"/>
      <c r="T465" s="584"/>
      <c r="U465" s="577"/>
      <c r="V465" s="410"/>
      <c r="W465" s="410"/>
      <c r="X465" s="410"/>
      <c r="Y465" s="410"/>
      <c r="Z465" s="458"/>
      <c r="AH465"/>
    </row>
    <row r="466" spans="1:34" s="329" customFormat="1" ht="22.5" customHeight="1" thickBot="1" x14ac:dyDescent="0.3">
      <c r="A466" s="314"/>
      <c r="B466" s="314"/>
      <c r="C466" s="356"/>
      <c r="D466" s="356"/>
      <c r="E466" s="356"/>
      <c r="F466" s="356"/>
      <c r="G466" s="314"/>
      <c r="H466" s="821" t="s">
        <v>117</v>
      </c>
      <c r="I466" s="822"/>
      <c r="J466" s="655" t="s">
        <v>233</v>
      </c>
      <c r="K466" s="656"/>
      <c r="L466" s="656"/>
      <c r="M466" s="656"/>
      <c r="N466" s="656"/>
      <c r="O466" s="656"/>
      <c r="P466" s="656"/>
      <c r="Q466" s="656"/>
      <c r="R466" s="656"/>
      <c r="S466" s="657"/>
      <c r="T466" s="578"/>
      <c r="U466" s="578"/>
      <c r="V466" s="411" t="s">
        <v>945</v>
      </c>
      <c r="W466" s="326">
        <f>(U471+U473++U477+U479)/4</f>
        <v>1</v>
      </c>
      <c r="X466" s="410"/>
      <c r="Y466" s="410"/>
      <c r="Z466" s="458"/>
      <c r="AH466"/>
    </row>
    <row r="467" spans="1:34" s="329" customFormat="1" ht="7.5" customHeight="1" thickTop="1" x14ac:dyDescent="0.25">
      <c r="A467" s="314"/>
      <c r="B467" s="314"/>
      <c r="C467" s="356"/>
      <c r="D467" s="356"/>
      <c r="E467" s="356"/>
      <c r="F467" s="356"/>
      <c r="G467" s="314"/>
      <c r="H467" s="314"/>
      <c r="I467" s="323"/>
      <c r="J467" s="314"/>
      <c r="K467" s="314"/>
      <c r="L467" s="314"/>
      <c r="M467" s="314"/>
      <c r="N467" s="314"/>
      <c r="O467" s="314"/>
      <c r="P467" s="314"/>
      <c r="Q467" s="314"/>
      <c r="R467" s="314"/>
      <c r="S467" s="314"/>
      <c r="T467" s="584"/>
      <c r="U467" s="577"/>
      <c r="V467" s="410"/>
      <c r="W467" s="410"/>
      <c r="X467" s="410"/>
      <c r="Y467" s="410"/>
      <c r="Z467" s="458"/>
      <c r="AH467"/>
    </row>
    <row r="468" spans="1:34" s="329" customFormat="1" ht="219" customHeight="1" thickBot="1" x14ac:dyDescent="0.3">
      <c r="A468" s="314"/>
      <c r="B468" s="314"/>
      <c r="C468" s="356"/>
      <c r="D468" s="356"/>
      <c r="E468" s="356"/>
      <c r="F468" s="356"/>
      <c r="G468" s="314"/>
      <c r="H468" s="823" t="s">
        <v>234</v>
      </c>
      <c r="I468" s="823"/>
      <c r="J468" s="823"/>
      <c r="K468" s="823"/>
      <c r="L468" s="823"/>
      <c r="M468" s="823"/>
      <c r="N468" s="823"/>
      <c r="O468" s="823"/>
      <c r="P468" s="823"/>
      <c r="Q468" s="823"/>
      <c r="R468" s="823"/>
      <c r="S468" s="824"/>
      <c r="T468" s="584"/>
      <c r="U468" s="577"/>
      <c r="V468" s="410"/>
      <c r="W468" s="410"/>
      <c r="X468" s="410"/>
      <c r="Y468" s="410"/>
      <c r="Z468" s="458"/>
      <c r="AH468"/>
    </row>
    <row r="469" spans="1:34" s="329" customFormat="1" ht="7.5" customHeight="1" thickTop="1" x14ac:dyDescent="0.25">
      <c r="A469" s="314"/>
      <c r="B469" s="314"/>
      <c r="C469" s="356"/>
      <c r="D469" s="356"/>
      <c r="E469" s="356"/>
      <c r="F469" s="356"/>
      <c r="G469" s="336"/>
      <c r="H469" s="234"/>
      <c r="I469" s="234"/>
      <c r="J469" s="234"/>
      <c r="K469" s="234"/>
      <c r="L469" s="234"/>
      <c r="M469" s="234"/>
      <c r="N469" s="234"/>
      <c r="O469" s="234"/>
      <c r="P469" s="234"/>
      <c r="Q469" s="234"/>
      <c r="R469" s="234"/>
      <c r="S469" s="234"/>
      <c r="T469" s="584"/>
      <c r="U469" s="577"/>
      <c r="V469" s="410"/>
      <c r="W469" s="410"/>
      <c r="X469" s="410"/>
      <c r="Y469" s="410"/>
      <c r="Z469" s="458"/>
      <c r="AH469"/>
    </row>
    <row r="470" spans="1:34" ht="41.25" customHeight="1" thickBot="1" x14ac:dyDescent="0.3">
      <c r="A470" s="173"/>
      <c r="B470" s="173"/>
      <c r="C470" s="313"/>
      <c r="D470" s="313"/>
      <c r="E470" s="313"/>
      <c r="F470" s="367"/>
      <c r="G470" s="336"/>
      <c r="H470" s="281" t="s">
        <v>120</v>
      </c>
      <c r="I470" s="297" t="s">
        <v>946</v>
      </c>
      <c r="J470" s="282" t="s">
        <v>121</v>
      </c>
      <c r="K470" s="283"/>
      <c r="L470" s="283"/>
      <c r="M470" s="283"/>
      <c r="N470" s="283"/>
      <c r="O470" s="283"/>
      <c r="P470" s="283"/>
      <c r="Q470" s="283"/>
      <c r="R470" s="177"/>
      <c r="S470" s="281" t="s">
        <v>122</v>
      </c>
      <c r="V470" s="459" t="s">
        <v>825</v>
      </c>
      <c r="W470" s="292" t="s">
        <v>826</v>
      </c>
      <c r="X470" s="292" t="s">
        <v>827</v>
      </c>
      <c r="Y470" s="337" t="s">
        <v>842</v>
      </c>
      <c r="Z470" s="338" t="s">
        <v>863</v>
      </c>
    </row>
    <row r="471" spans="1:34" ht="41.25" customHeight="1" thickTop="1" thickBot="1" x14ac:dyDescent="0.3">
      <c r="A471" s="41" t="s">
        <v>123</v>
      </c>
      <c r="B471" s="73"/>
      <c r="C471" s="101" t="s">
        <v>124</v>
      </c>
      <c r="D471" s="101" t="s">
        <v>125</v>
      </c>
      <c r="E471" s="101" t="s">
        <v>126</v>
      </c>
      <c r="F471" s="101" t="s">
        <v>127</v>
      </c>
      <c r="G471" s="126"/>
      <c r="H471" s="442" t="s">
        <v>128</v>
      </c>
      <c r="I471" s="144" t="s">
        <v>158</v>
      </c>
      <c r="J471" s="661" t="s">
        <v>235</v>
      </c>
      <c r="K471" s="756"/>
      <c r="L471" s="756"/>
      <c r="M471" s="756"/>
      <c r="N471" s="756"/>
      <c r="O471" s="756"/>
      <c r="P471" s="756"/>
      <c r="Q471" s="756"/>
      <c r="R471" s="145"/>
      <c r="S471" s="134"/>
      <c r="T471" s="580">
        <v>1</v>
      </c>
      <c r="U471" s="575">
        <f>T471</f>
        <v>1</v>
      </c>
      <c r="V471" s="452" t="b">
        <v>0</v>
      </c>
      <c r="W471" s="292">
        <f>IF(V471=TRUE,$X$471,0)</f>
        <v>0</v>
      </c>
      <c r="X471" s="419">
        <v>1</v>
      </c>
      <c r="Y471" s="460">
        <f>SUM(W471)</f>
        <v>0</v>
      </c>
      <c r="Z471" s="269">
        <f>Y471/1</f>
        <v>0</v>
      </c>
    </row>
    <row r="472" spans="1:34" ht="41.25" customHeight="1" thickTop="1" thickBot="1" x14ac:dyDescent="0.3">
      <c r="A472" s="41" t="s">
        <v>402</v>
      </c>
      <c r="B472" s="90"/>
      <c r="C472" s="101" t="s">
        <v>124</v>
      </c>
      <c r="D472" s="101" t="s">
        <v>125</v>
      </c>
      <c r="E472" s="101" t="s">
        <v>126</v>
      </c>
      <c r="F472" s="101" t="s">
        <v>127</v>
      </c>
      <c r="G472" s="126"/>
      <c r="H472" s="443" t="s">
        <v>131</v>
      </c>
      <c r="I472" s="144" t="s">
        <v>381</v>
      </c>
      <c r="J472" s="681" t="s">
        <v>382</v>
      </c>
      <c r="K472" s="766"/>
      <c r="L472" s="766"/>
      <c r="M472" s="766"/>
      <c r="N472" s="766"/>
      <c r="O472" s="766"/>
      <c r="P472" s="766"/>
      <c r="Q472" s="766"/>
      <c r="R472" s="130"/>
      <c r="S472" s="131"/>
      <c r="V472" s="472" t="b">
        <f>IF(AND(V473=TRUE,V474=TRUE,V475=TRUE,V476=TRUE),TRUE,FALSE)</f>
        <v>0</v>
      </c>
      <c r="W472" s="292"/>
      <c r="X472" s="419"/>
      <c r="Y472" s="453"/>
      <c r="Z472" s="454"/>
    </row>
    <row r="473" spans="1:34" ht="41.25" customHeight="1" thickTop="1" thickBot="1" x14ac:dyDescent="0.3">
      <c r="A473" s="41" t="s">
        <v>402</v>
      </c>
      <c r="B473" s="73"/>
      <c r="C473" s="101" t="s">
        <v>124</v>
      </c>
      <c r="D473" s="101" t="s">
        <v>125</v>
      </c>
      <c r="E473" s="101" t="s">
        <v>126</v>
      </c>
      <c r="F473" s="101" t="s">
        <v>127</v>
      </c>
      <c r="G473" s="126"/>
      <c r="H473" s="443" t="s">
        <v>131</v>
      </c>
      <c r="I473" s="144" t="s">
        <v>383</v>
      </c>
      <c r="J473" s="671" t="s">
        <v>384</v>
      </c>
      <c r="K473" s="769"/>
      <c r="L473" s="769"/>
      <c r="M473" s="769"/>
      <c r="N473" s="769"/>
      <c r="O473" s="769"/>
      <c r="P473" s="769"/>
      <c r="Q473" s="769"/>
      <c r="R473" s="126"/>
      <c r="S473" s="134"/>
      <c r="T473" s="580">
        <f>1/4</f>
        <v>0.25</v>
      </c>
      <c r="U473" s="575">
        <f>T473+T474+T475+T476</f>
        <v>1</v>
      </c>
      <c r="V473" s="452" t="b">
        <v>0</v>
      </c>
      <c r="W473" s="292">
        <f>IF(V473=TRUE,$X$473,0)</f>
        <v>0</v>
      </c>
      <c r="X473" s="419">
        <v>0.25</v>
      </c>
      <c r="Y473" s="460">
        <f>SUM(W473:W476)</f>
        <v>0</v>
      </c>
      <c r="Z473" s="269">
        <f>Y473/1</f>
        <v>0</v>
      </c>
    </row>
    <row r="474" spans="1:34" ht="41.25" customHeight="1" thickTop="1" thickBot="1" x14ac:dyDescent="0.3">
      <c r="A474" s="41" t="s">
        <v>402</v>
      </c>
      <c r="B474" s="73"/>
      <c r="C474" s="101" t="s">
        <v>124</v>
      </c>
      <c r="D474" s="101" t="s">
        <v>125</v>
      </c>
      <c r="E474" s="101" t="s">
        <v>126</v>
      </c>
      <c r="F474" s="101" t="s">
        <v>127</v>
      </c>
      <c r="G474" s="126"/>
      <c r="H474" s="443" t="s">
        <v>131</v>
      </c>
      <c r="I474" s="144" t="s">
        <v>385</v>
      </c>
      <c r="J474" s="671" t="s">
        <v>386</v>
      </c>
      <c r="K474" s="769"/>
      <c r="L474" s="769"/>
      <c r="M474" s="769"/>
      <c r="N474" s="769"/>
      <c r="O474" s="769"/>
      <c r="P474" s="769"/>
      <c r="Q474" s="769"/>
      <c r="R474" s="126"/>
      <c r="S474" s="134"/>
      <c r="T474" s="580">
        <f t="shared" ref="T474:T476" si="41">1/4</f>
        <v>0.25</v>
      </c>
      <c r="V474" s="452" t="b">
        <v>0</v>
      </c>
      <c r="W474" s="292">
        <f t="shared" ref="W474:W476" si="42">IF(V474=TRUE,$X$473,0)</f>
        <v>0</v>
      </c>
      <c r="X474" s="419"/>
      <c r="Y474" s="453"/>
      <c r="Z474" s="454"/>
    </row>
    <row r="475" spans="1:34" ht="41.25" customHeight="1" thickTop="1" thickBot="1" x14ac:dyDescent="0.3">
      <c r="A475" s="41" t="s">
        <v>402</v>
      </c>
      <c r="B475" s="73"/>
      <c r="C475" s="101" t="s">
        <v>124</v>
      </c>
      <c r="D475" s="101" t="s">
        <v>125</v>
      </c>
      <c r="E475" s="101" t="s">
        <v>126</v>
      </c>
      <c r="F475" s="101" t="s">
        <v>127</v>
      </c>
      <c r="G475" s="126"/>
      <c r="H475" s="443" t="s">
        <v>131</v>
      </c>
      <c r="I475" s="144" t="s">
        <v>387</v>
      </c>
      <c r="J475" s="671" t="s">
        <v>388</v>
      </c>
      <c r="K475" s="769"/>
      <c r="L475" s="769"/>
      <c r="M475" s="769"/>
      <c r="N475" s="769"/>
      <c r="O475" s="769"/>
      <c r="P475" s="769"/>
      <c r="Q475" s="769"/>
      <c r="R475" s="126"/>
      <c r="S475" s="134"/>
      <c r="T475" s="580">
        <f t="shared" si="41"/>
        <v>0.25</v>
      </c>
      <c r="V475" s="452" t="b">
        <v>0</v>
      </c>
      <c r="W475" s="292">
        <f t="shared" si="42"/>
        <v>0</v>
      </c>
      <c r="X475" s="419"/>
      <c r="Y475" s="453"/>
      <c r="Z475" s="454"/>
    </row>
    <row r="476" spans="1:34" ht="41.25" customHeight="1" thickTop="1" thickBot="1" x14ac:dyDescent="0.3">
      <c r="A476" s="41" t="s">
        <v>402</v>
      </c>
      <c r="B476" s="73"/>
      <c r="C476" s="101" t="s">
        <v>124</v>
      </c>
      <c r="D476" s="101" t="s">
        <v>125</v>
      </c>
      <c r="E476" s="101" t="s">
        <v>126</v>
      </c>
      <c r="F476" s="101" t="s">
        <v>127</v>
      </c>
      <c r="G476" s="126"/>
      <c r="H476" s="443" t="s">
        <v>131</v>
      </c>
      <c r="I476" s="144" t="s">
        <v>389</v>
      </c>
      <c r="J476" s="673" t="s">
        <v>390</v>
      </c>
      <c r="K476" s="770"/>
      <c r="L476" s="770"/>
      <c r="M476" s="770"/>
      <c r="N476" s="770"/>
      <c r="O476" s="770"/>
      <c r="P476" s="770"/>
      <c r="Q476" s="770"/>
      <c r="R476" s="136"/>
      <c r="S476" s="134"/>
      <c r="T476" s="580">
        <f t="shared" si="41"/>
        <v>0.25</v>
      </c>
      <c r="V476" s="452" t="b">
        <v>0</v>
      </c>
      <c r="W476" s="292">
        <f t="shared" si="42"/>
        <v>0</v>
      </c>
      <c r="X476" s="419"/>
      <c r="Y476" s="453"/>
      <c r="Z476" s="454"/>
    </row>
    <row r="477" spans="1:34" ht="71.25" customHeight="1" thickTop="1" thickBot="1" x14ac:dyDescent="0.3">
      <c r="A477" s="41" t="s">
        <v>537</v>
      </c>
      <c r="B477" s="73"/>
      <c r="C477" s="73"/>
      <c r="D477" s="101" t="s">
        <v>125</v>
      </c>
      <c r="E477" s="101" t="s">
        <v>126</v>
      </c>
      <c r="F477" s="101" t="s">
        <v>127</v>
      </c>
      <c r="G477" s="126"/>
      <c r="H477" s="443" t="s">
        <v>250</v>
      </c>
      <c r="I477" s="144" t="s">
        <v>243</v>
      </c>
      <c r="J477" s="952" t="s">
        <v>617</v>
      </c>
      <c r="K477" s="952"/>
      <c r="L477" s="952"/>
      <c r="M477" s="952"/>
      <c r="N477" s="952"/>
      <c r="O477" s="952"/>
      <c r="P477" s="952"/>
      <c r="Q477" s="952"/>
      <c r="R477" s="160"/>
      <c r="S477" s="134"/>
      <c r="T477" s="580">
        <v>1</v>
      </c>
      <c r="U477" s="575">
        <f>T477</f>
        <v>1</v>
      </c>
      <c r="V477" s="452" t="b">
        <v>0</v>
      </c>
      <c r="W477" s="292">
        <f>IF(V477=TRUE,$X$477,0)</f>
        <v>0</v>
      </c>
      <c r="X477" s="419">
        <v>1</v>
      </c>
      <c r="Y477" s="460">
        <f>SUM(W477)</f>
        <v>0</v>
      </c>
      <c r="Z477" s="269">
        <f>Y477/1</f>
        <v>0</v>
      </c>
    </row>
    <row r="478" spans="1:34" ht="41.25" customHeight="1" thickTop="1" thickBot="1" x14ac:dyDescent="0.3">
      <c r="A478" s="41" t="s">
        <v>123</v>
      </c>
      <c r="B478" s="90"/>
      <c r="C478" s="93"/>
      <c r="D478" s="101" t="s">
        <v>125</v>
      </c>
      <c r="E478" s="101" t="s">
        <v>126</v>
      </c>
      <c r="F478" s="101" t="s">
        <v>127</v>
      </c>
      <c r="G478" s="126"/>
      <c r="H478" s="443" t="s">
        <v>160</v>
      </c>
      <c r="I478" s="144" t="s">
        <v>308</v>
      </c>
      <c r="J478" s="757" t="s">
        <v>331</v>
      </c>
      <c r="K478" s="757"/>
      <c r="L478" s="757"/>
      <c r="M478" s="757"/>
      <c r="N478" s="757"/>
      <c r="O478" s="757"/>
      <c r="P478" s="757"/>
      <c r="Q478" s="757"/>
      <c r="R478" s="130"/>
      <c r="S478" s="430"/>
      <c r="V478" s="472" t="b">
        <f>IF(AND(V479=TRUE,V480=TRUE,V481=TRUE),TRUE,FALSE)</f>
        <v>0</v>
      </c>
      <c r="W478" s="292"/>
      <c r="X478" s="419"/>
      <c r="Y478" s="453"/>
      <c r="Z478" s="454"/>
    </row>
    <row r="479" spans="1:34" ht="64.5" customHeight="1" thickTop="1" thickBot="1" x14ac:dyDescent="0.3">
      <c r="A479" s="41" t="s">
        <v>123</v>
      </c>
      <c r="B479" s="73"/>
      <c r="C479" s="73"/>
      <c r="D479" s="101" t="s">
        <v>125</v>
      </c>
      <c r="E479" s="101" t="s">
        <v>126</v>
      </c>
      <c r="F479" s="101" t="s">
        <v>127</v>
      </c>
      <c r="G479" s="126"/>
      <c r="H479" s="443" t="s">
        <v>160</v>
      </c>
      <c r="I479" s="144" t="s">
        <v>312</v>
      </c>
      <c r="J479" s="754" t="s">
        <v>967</v>
      </c>
      <c r="K479" s="754"/>
      <c r="L479" s="754"/>
      <c r="M479" s="754"/>
      <c r="N479" s="754"/>
      <c r="O479" s="754"/>
      <c r="P479" s="754"/>
      <c r="Q479" s="754"/>
      <c r="R479" s="126"/>
      <c r="S479" s="134"/>
      <c r="T479" s="580">
        <f>1/8</f>
        <v>0.125</v>
      </c>
      <c r="U479" s="575">
        <f>T479+T480+T481+T483+T484+T485+T486+T487</f>
        <v>1</v>
      </c>
      <c r="V479" s="410" t="b">
        <v>0</v>
      </c>
      <c r="W479" s="292">
        <f>IF(V479=TRUE,$X$479,0)</f>
        <v>0</v>
      </c>
      <c r="X479" s="410">
        <v>0.125</v>
      </c>
      <c r="Y479" s="460">
        <f>SUM(W479:W487)</f>
        <v>0</v>
      </c>
      <c r="Z479" s="269">
        <f>Y479/1</f>
        <v>0</v>
      </c>
    </row>
    <row r="480" spans="1:34" ht="64.5" customHeight="1" thickTop="1" thickBot="1" x14ac:dyDescent="0.3">
      <c r="A480" s="41" t="s">
        <v>123</v>
      </c>
      <c r="B480" s="73"/>
      <c r="C480" s="73"/>
      <c r="D480" s="101" t="s">
        <v>125</v>
      </c>
      <c r="E480" s="101" t="s">
        <v>126</v>
      </c>
      <c r="F480" s="101" t="s">
        <v>127</v>
      </c>
      <c r="G480" s="126"/>
      <c r="H480" s="443" t="s">
        <v>160</v>
      </c>
      <c r="I480" s="144" t="s">
        <v>332</v>
      </c>
      <c r="J480" s="754" t="s">
        <v>968</v>
      </c>
      <c r="K480" s="754"/>
      <c r="L480" s="754"/>
      <c r="M480" s="754"/>
      <c r="N480" s="754"/>
      <c r="O480" s="754"/>
      <c r="P480" s="754"/>
      <c r="Q480" s="754"/>
      <c r="R480" s="126"/>
      <c r="S480" s="134"/>
      <c r="T480" s="580">
        <f t="shared" ref="T480:T487" si="43">1/8</f>
        <v>0.125</v>
      </c>
      <c r="V480" s="410" t="b">
        <v>0</v>
      </c>
      <c r="W480" s="292">
        <f>IF(V480=TRUE,$X$479,0)</f>
        <v>0</v>
      </c>
    </row>
    <row r="481" spans="1:23" ht="65.25" customHeight="1" thickTop="1" thickBot="1" x14ac:dyDescent="0.3">
      <c r="A481" s="41" t="s">
        <v>123</v>
      </c>
      <c r="B481" s="73"/>
      <c r="C481" s="73"/>
      <c r="D481" s="101" t="s">
        <v>125</v>
      </c>
      <c r="E481" s="101" t="s">
        <v>126</v>
      </c>
      <c r="F481" s="101" t="s">
        <v>127</v>
      </c>
      <c r="G481" s="126"/>
      <c r="H481" s="442" t="s">
        <v>160</v>
      </c>
      <c r="I481" s="144" t="s">
        <v>333</v>
      </c>
      <c r="J481" s="754" t="s">
        <v>334</v>
      </c>
      <c r="K481" s="754"/>
      <c r="L481" s="754"/>
      <c r="M481" s="754"/>
      <c r="N481" s="754"/>
      <c r="O481" s="754"/>
      <c r="P481" s="754"/>
      <c r="Q481" s="754"/>
      <c r="R481" s="164"/>
      <c r="S481" s="134"/>
      <c r="T481" s="580">
        <f t="shared" si="43"/>
        <v>0.125</v>
      </c>
      <c r="V481" s="410" t="b">
        <v>0</v>
      </c>
      <c r="W481" s="292">
        <f>IF(V481=TRUE,$X$479,0)</f>
        <v>0</v>
      </c>
    </row>
    <row r="482" spans="1:23" ht="65.25" customHeight="1" thickTop="1" thickBot="1" x14ac:dyDescent="0.3">
      <c r="A482" s="41" t="s">
        <v>692</v>
      </c>
      <c r="B482" s="90"/>
      <c r="C482" s="93"/>
      <c r="D482" s="101" t="s">
        <v>125</v>
      </c>
      <c r="E482" s="101" t="s">
        <v>126</v>
      </c>
      <c r="F482" s="101" t="s">
        <v>127</v>
      </c>
      <c r="G482" s="126"/>
      <c r="H482" s="443" t="s">
        <v>160</v>
      </c>
      <c r="I482" s="144" t="s">
        <v>161</v>
      </c>
      <c r="J482" s="959" t="s">
        <v>696</v>
      </c>
      <c r="K482" s="959"/>
      <c r="L482" s="959"/>
      <c r="M482" s="959"/>
      <c r="N482" s="959"/>
      <c r="O482" s="959"/>
      <c r="P482" s="959"/>
      <c r="Q482" s="959"/>
      <c r="R482" s="130"/>
      <c r="S482" s="430"/>
      <c r="V482" s="472" t="b">
        <f>IF(AND(V483=TRUE,V484=TRUE,V485=TRUE,V486=TRUE),TRUE,FALSE)</f>
        <v>0</v>
      </c>
      <c r="W482" s="292"/>
    </row>
    <row r="483" spans="1:23" ht="41.25" customHeight="1" thickTop="1" thickBot="1" x14ac:dyDescent="0.3">
      <c r="A483" s="41" t="s">
        <v>692</v>
      </c>
      <c r="B483" s="73"/>
      <c r="C483" s="73"/>
      <c r="D483" s="101" t="s">
        <v>125</v>
      </c>
      <c r="E483" s="101" t="s">
        <v>126</v>
      </c>
      <c r="F483" s="101" t="s">
        <v>127</v>
      </c>
      <c r="G483" s="126"/>
      <c r="H483" s="443" t="s">
        <v>160</v>
      </c>
      <c r="I483" s="144" t="s">
        <v>490</v>
      </c>
      <c r="J483" s="769" t="s">
        <v>697</v>
      </c>
      <c r="K483" s="769"/>
      <c r="L483" s="769"/>
      <c r="M483" s="769"/>
      <c r="N483" s="769"/>
      <c r="O483" s="769"/>
      <c r="P483" s="769"/>
      <c r="Q483" s="769"/>
      <c r="R483" s="126"/>
      <c r="S483" s="134"/>
      <c r="T483" s="580">
        <f t="shared" si="43"/>
        <v>0.125</v>
      </c>
      <c r="V483" s="410" t="b">
        <v>0</v>
      </c>
      <c r="W483" s="292">
        <f t="shared" ref="W483:W487" si="44">IF(V483=TRUE,$X$479,0)</f>
        <v>0</v>
      </c>
    </row>
    <row r="484" spans="1:23" ht="51.75" customHeight="1" thickTop="1" thickBot="1" x14ac:dyDescent="0.3">
      <c r="A484" s="41" t="s">
        <v>692</v>
      </c>
      <c r="B484" s="73"/>
      <c r="C484" s="73"/>
      <c r="D484" s="101" t="s">
        <v>125</v>
      </c>
      <c r="E484" s="101" t="s">
        <v>126</v>
      </c>
      <c r="F484" s="101" t="s">
        <v>127</v>
      </c>
      <c r="G484" s="126"/>
      <c r="H484" s="443" t="s">
        <v>160</v>
      </c>
      <c r="I484" s="144" t="s">
        <v>492</v>
      </c>
      <c r="J484" s="769" t="s">
        <v>698</v>
      </c>
      <c r="K484" s="769"/>
      <c r="L484" s="769"/>
      <c r="M484" s="769"/>
      <c r="N484" s="769"/>
      <c r="O484" s="769"/>
      <c r="P484" s="769"/>
      <c r="Q484" s="769"/>
      <c r="R484" s="126"/>
      <c r="S484" s="134"/>
      <c r="T484" s="580">
        <f t="shared" si="43"/>
        <v>0.125</v>
      </c>
      <c r="V484" s="410" t="b">
        <v>0</v>
      </c>
      <c r="W484" s="292">
        <f t="shared" si="44"/>
        <v>0</v>
      </c>
    </row>
    <row r="485" spans="1:23" ht="65.25" customHeight="1" thickTop="1" thickBot="1" x14ac:dyDescent="0.3">
      <c r="A485" s="41" t="s">
        <v>692</v>
      </c>
      <c r="B485" s="73"/>
      <c r="C485" s="73"/>
      <c r="D485" s="101" t="s">
        <v>125</v>
      </c>
      <c r="E485" s="101" t="s">
        <v>126</v>
      </c>
      <c r="F485" s="101" t="s">
        <v>127</v>
      </c>
      <c r="G485" s="126"/>
      <c r="H485" s="443" t="s">
        <v>160</v>
      </c>
      <c r="I485" s="144" t="s">
        <v>494</v>
      </c>
      <c r="J485" s="769" t="s">
        <v>699</v>
      </c>
      <c r="K485" s="769"/>
      <c r="L485" s="769"/>
      <c r="M485" s="769"/>
      <c r="N485" s="769"/>
      <c r="O485" s="769"/>
      <c r="P485" s="769"/>
      <c r="Q485" s="769"/>
      <c r="R485" s="126"/>
      <c r="S485" s="134"/>
      <c r="T485" s="580">
        <f t="shared" si="43"/>
        <v>0.125</v>
      </c>
      <c r="V485" s="410" t="b">
        <v>0</v>
      </c>
      <c r="W485" s="292">
        <f t="shared" si="44"/>
        <v>0</v>
      </c>
    </row>
    <row r="486" spans="1:23" ht="41.25" customHeight="1" thickTop="1" thickBot="1" x14ac:dyDescent="0.3">
      <c r="A486" s="41" t="s">
        <v>692</v>
      </c>
      <c r="B486" s="73"/>
      <c r="C486" s="73"/>
      <c r="D486" s="101" t="s">
        <v>125</v>
      </c>
      <c r="E486" s="101" t="s">
        <v>126</v>
      </c>
      <c r="F486" s="101" t="s">
        <v>127</v>
      </c>
      <c r="G486" s="126"/>
      <c r="H486" s="443" t="s">
        <v>160</v>
      </c>
      <c r="I486" s="144" t="s">
        <v>496</v>
      </c>
      <c r="J486" s="770" t="s">
        <v>700</v>
      </c>
      <c r="K486" s="770"/>
      <c r="L486" s="770"/>
      <c r="M486" s="770"/>
      <c r="N486" s="770"/>
      <c r="O486" s="770"/>
      <c r="P486" s="770"/>
      <c r="Q486" s="770"/>
      <c r="R486" s="136"/>
      <c r="S486" s="134"/>
      <c r="T486" s="580">
        <f t="shared" si="43"/>
        <v>0.125</v>
      </c>
      <c r="V486" s="410" t="b">
        <v>0</v>
      </c>
      <c r="W486" s="292">
        <f t="shared" si="44"/>
        <v>0</v>
      </c>
    </row>
    <row r="487" spans="1:23" ht="41.25" customHeight="1" thickTop="1" thickBot="1" x14ac:dyDescent="0.3">
      <c r="A487" s="41" t="s">
        <v>692</v>
      </c>
      <c r="B487" s="73"/>
      <c r="C487" s="73"/>
      <c r="D487" s="101" t="s">
        <v>125</v>
      </c>
      <c r="E487" s="101" t="s">
        <v>126</v>
      </c>
      <c r="F487" s="101" t="s">
        <v>127</v>
      </c>
      <c r="G487" s="126"/>
      <c r="H487" s="443" t="s">
        <v>160</v>
      </c>
      <c r="I487" s="144" t="s">
        <v>558</v>
      </c>
      <c r="J487" s="999" t="s">
        <v>701</v>
      </c>
      <c r="K487" s="999"/>
      <c r="L487" s="999"/>
      <c r="M487" s="999"/>
      <c r="N487" s="999"/>
      <c r="O487" s="999"/>
      <c r="P487" s="999"/>
      <c r="Q487" s="999"/>
      <c r="R487" s="160"/>
      <c r="S487" s="134"/>
      <c r="T487" s="580">
        <f t="shared" si="43"/>
        <v>0.125</v>
      </c>
      <c r="V487" s="410" t="b">
        <v>0</v>
      </c>
      <c r="W487" s="292">
        <f t="shared" si="44"/>
        <v>0</v>
      </c>
    </row>
    <row r="488" spans="1:23" ht="41.25" customHeight="1" thickTop="1" x14ac:dyDescent="0.25">
      <c r="A488" s="461" t="s">
        <v>1074</v>
      </c>
      <c r="B488" s="462"/>
      <c r="C488" s="463"/>
      <c r="D488" s="1026" t="s">
        <v>1075</v>
      </c>
      <c r="E488" s="1026"/>
      <c r="F488" s="1026"/>
      <c r="H488" s="464"/>
    </row>
    <row r="489" spans="1:23" ht="41.25" customHeight="1" x14ac:dyDescent="0.25">
      <c r="A489" s="461"/>
      <c r="B489" s="462"/>
      <c r="C489" s="463"/>
      <c r="D489" s="465"/>
      <c r="E489" s="465"/>
      <c r="F489" s="465"/>
      <c r="H489" s="464"/>
    </row>
    <row r="490" spans="1:23" ht="41.25" customHeight="1" x14ac:dyDescent="0.25">
      <c r="A490" s="461"/>
      <c r="B490" s="462"/>
      <c r="C490" s="463"/>
      <c r="D490" s="465"/>
      <c r="E490" s="465"/>
      <c r="F490" s="465"/>
      <c r="H490" s="464"/>
    </row>
    <row r="491" spans="1:23" ht="41.25" customHeight="1" x14ac:dyDescent="0.25">
      <c r="A491" s="466" t="s">
        <v>1074</v>
      </c>
      <c r="B491" s="467"/>
      <c r="C491" s="463">
        <v>299</v>
      </c>
      <c r="D491" s="1026" t="s">
        <v>1075</v>
      </c>
      <c r="E491" s="1027">
        <v>299</v>
      </c>
      <c r="F491" s="1027"/>
    </row>
    <row r="530" spans="23:23" ht="0" hidden="1" customHeight="1" x14ac:dyDescent="0.25">
      <c r="W530" s="410" t="b">
        <v>1</v>
      </c>
    </row>
  </sheetData>
  <mergeCells count="419">
    <mergeCell ref="H2:S2"/>
    <mergeCell ref="H4:S4"/>
    <mergeCell ref="H6:I6"/>
    <mergeCell ref="J6:S6"/>
    <mergeCell ref="H8:S8"/>
    <mergeCell ref="J11:Q11"/>
    <mergeCell ref="J18:Q18"/>
    <mergeCell ref="J19:Q19"/>
    <mergeCell ref="J20:Q20"/>
    <mergeCell ref="J21:Q21"/>
    <mergeCell ref="J22:Q22"/>
    <mergeCell ref="J23:Q23"/>
    <mergeCell ref="J12:Q12"/>
    <mergeCell ref="J13:Q13"/>
    <mergeCell ref="J14:Q14"/>
    <mergeCell ref="J15:Q15"/>
    <mergeCell ref="J16:Q16"/>
    <mergeCell ref="J17:Q17"/>
    <mergeCell ref="J30:Q30"/>
    <mergeCell ref="J31:Q31"/>
    <mergeCell ref="J32:Q32"/>
    <mergeCell ref="J33:Q33"/>
    <mergeCell ref="H35:I35"/>
    <mergeCell ref="J35:S35"/>
    <mergeCell ref="J24:Q24"/>
    <mergeCell ref="J25:Q25"/>
    <mergeCell ref="J26:Q26"/>
    <mergeCell ref="J27:Q27"/>
    <mergeCell ref="J28:Q28"/>
    <mergeCell ref="J29:Q29"/>
    <mergeCell ref="J45:Q45"/>
    <mergeCell ref="J46:Q46"/>
    <mergeCell ref="J47:Q47"/>
    <mergeCell ref="J48:Q48"/>
    <mergeCell ref="J49:Q49"/>
    <mergeCell ref="J50:Q50"/>
    <mergeCell ref="H37:S37"/>
    <mergeCell ref="J40:Q40"/>
    <mergeCell ref="J41:Q41"/>
    <mergeCell ref="J42:Q42"/>
    <mergeCell ref="J43:Q43"/>
    <mergeCell ref="J44:Q44"/>
    <mergeCell ref="J57:Q57"/>
    <mergeCell ref="J58:Q58"/>
    <mergeCell ref="J59:Q59"/>
    <mergeCell ref="J60:Q60"/>
    <mergeCell ref="J61:Q61"/>
    <mergeCell ref="H63:I63"/>
    <mergeCell ref="J63:S63"/>
    <mergeCell ref="J51:Q51"/>
    <mergeCell ref="J52:Q52"/>
    <mergeCell ref="J53:Q53"/>
    <mergeCell ref="J54:Q54"/>
    <mergeCell ref="J55:Q55"/>
    <mergeCell ref="J56:Q56"/>
    <mergeCell ref="J73:Q73"/>
    <mergeCell ref="J74:Q74"/>
    <mergeCell ref="J75:Q75"/>
    <mergeCell ref="J76:Q76"/>
    <mergeCell ref="J77:Q77"/>
    <mergeCell ref="J78:Q78"/>
    <mergeCell ref="H65:S65"/>
    <mergeCell ref="J68:Q68"/>
    <mergeCell ref="J69:Q69"/>
    <mergeCell ref="J70:Q70"/>
    <mergeCell ref="J71:Q71"/>
    <mergeCell ref="J72:Q72"/>
    <mergeCell ref="J85:Q85"/>
    <mergeCell ref="J86:Q86"/>
    <mergeCell ref="J87:Q87"/>
    <mergeCell ref="J88:Q88"/>
    <mergeCell ref="J89:Q89"/>
    <mergeCell ref="J90:Q90"/>
    <mergeCell ref="J79:Q79"/>
    <mergeCell ref="J80:Q80"/>
    <mergeCell ref="J81:Q81"/>
    <mergeCell ref="J82:Q82"/>
    <mergeCell ref="J83:Q83"/>
    <mergeCell ref="J84:Q84"/>
    <mergeCell ref="H99:S99"/>
    <mergeCell ref="J102:Q102"/>
    <mergeCell ref="J103:Q103"/>
    <mergeCell ref="J104:Q104"/>
    <mergeCell ref="J105:Q105"/>
    <mergeCell ref="J106:Q106"/>
    <mergeCell ref="J91:Q91"/>
    <mergeCell ref="J92:Q92"/>
    <mergeCell ref="J93:Q93"/>
    <mergeCell ref="J94:Q94"/>
    <mergeCell ref="J95:Q95"/>
    <mergeCell ref="H97:I97"/>
    <mergeCell ref="J97:S97"/>
    <mergeCell ref="J113:Q113"/>
    <mergeCell ref="J114:Q114"/>
    <mergeCell ref="J115:Q115"/>
    <mergeCell ref="J116:Q116"/>
    <mergeCell ref="J117:Q117"/>
    <mergeCell ref="J118:Q118"/>
    <mergeCell ref="J107:Q107"/>
    <mergeCell ref="J108:Q108"/>
    <mergeCell ref="J109:Q109"/>
    <mergeCell ref="J110:Q110"/>
    <mergeCell ref="J111:Q111"/>
    <mergeCell ref="J112:Q112"/>
    <mergeCell ref="H129:I129"/>
    <mergeCell ref="J129:S129"/>
    <mergeCell ref="H131:S131"/>
    <mergeCell ref="J134:Q134"/>
    <mergeCell ref="J135:Q135"/>
    <mergeCell ref="J136:Q136"/>
    <mergeCell ref="J119:Q119"/>
    <mergeCell ref="J120:Q120"/>
    <mergeCell ref="J121:Q121"/>
    <mergeCell ref="J122:Q122"/>
    <mergeCell ref="H125:S125"/>
    <mergeCell ref="H127:S127"/>
    <mergeCell ref="J143:Q143"/>
    <mergeCell ref="J144:Q144"/>
    <mergeCell ref="J145:Q145"/>
    <mergeCell ref="J146:Q146"/>
    <mergeCell ref="J147:Q147"/>
    <mergeCell ref="J148:Q148"/>
    <mergeCell ref="J137:Q137"/>
    <mergeCell ref="J138:Q138"/>
    <mergeCell ref="J139:Q139"/>
    <mergeCell ref="J140:Q140"/>
    <mergeCell ref="J141:Q141"/>
    <mergeCell ref="J142:Q142"/>
    <mergeCell ref="J155:Q155"/>
    <mergeCell ref="J156:Q156"/>
    <mergeCell ref="J157:Q157"/>
    <mergeCell ref="J158:Q158"/>
    <mergeCell ref="H161:S161"/>
    <mergeCell ref="H163:S163"/>
    <mergeCell ref="J149:Q149"/>
    <mergeCell ref="J150:Q150"/>
    <mergeCell ref="J151:Q151"/>
    <mergeCell ref="J152:Q152"/>
    <mergeCell ref="J153:Q153"/>
    <mergeCell ref="J154:Q154"/>
    <mergeCell ref="J173:Q173"/>
    <mergeCell ref="J174:Q174"/>
    <mergeCell ref="J175:Q175"/>
    <mergeCell ref="J176:Q176"/>
    <mergeCell ref="J177:Q177"/>
    <mergeCell ref="J178:Q178"/>
    <mergeCell ref="H165:I165"/>
    <mergeCell ref="J165:S165"/>
    <mergeCell ref="H167:S167"/>
    <mergeCell ref="J170:Q170"/>
    <mergeCell ref="J171:Q171"/>
    <mergeCell ref="J172:Q172"/>
    <mergeCell ref="J188:Q188"/>
    <mergeCell ref="J189:Q189"/>
    <mergeCell ref="J190:Q190"/>
    <mergeCell ref="J191:Q191"/>
    <mergeCell ref="J192:Q192"/>
    <mergeCell ref="J193:Q193"/>
    <mergeCell ref="J179:Q179"/>
    <mergeCell ref="J180:Q180"/>
    <mergeCell ref="H182:I182"/>
    <mergeCell ref="J182:S182"/>
    <mergeCell ref="H184:S184"/>
    <mergeCell ref="J187:Q187"/>
    <mergeCell ref="J200:Q200"/>
    <mergeCell ref="J201:Q201"/>
    <mergeCell ref="H204:S204"/>
    <mergeCell ref="H206:S206"/>
    <mergeCell ref="H208:I208"/>
    <mergeCell ref="J208:S208"/>
    <mergeCell ref="J194:Q194"/>
    <mergeCell ref="J195:Q195"/>
    <mergeCell ref="J196:Q196"/>
    <mergeCell ref="J197:Q197"/>
    <mergeCell ref="J198:Q198"/>
    <mergeCell ref="J199:Q199"/>
    <mergeCell ref="J218:Q218"/>
    <mergeCell ref="J219:Q219"/>
    <mergeCell ref="J220:Q220"/>
    <mergeCell ref="J221:Q221"/>
    <mergeCell ref="J222:Q222"/>
    <mergeCell ref="J223:Q223"/>
    <mergeCell ref="H210:S210"/>
    <mergeCell ref="J213:Q213"/>
    <mergeCell ref="J214:Q214"/>
    <mergeCell ref="J215:Q215"/>
    <mergeCell ref="J216:Q216"/>
    <mergeCell ref="J217:Q217"/>
    <mergeCell ref="J230:Q230"/>
    <mergeCell ref="J231:Q231"/>
    <mergeCell ref="H233:I233"/>
    <mergeCell ref="J233:S233"/>
    <mergeCell ref="H235:S235"/>
    <mergeCell ref="J238:Q238"/>
    <mergeCell ref="J224:Q224"/>
    <mergeCell ref="J225:Q225"/>
    <mergeCell ref="J226:Q226"/>
    <mergeCell ref="J227:Q227"/>
    <mergeCell ref="J228:Q228"/>
    <mergeCell ref="J229:Q229"/>
    <mergeCell ref="J245:Q245"/>
    <mergeCell ref="J246:Q246"/>
    <mergeCell ref="J247:Q247"/>
    <mergeCell ref="J248:Q248"/>
    <mergeCell ref="J249:Q249"/>
    <mergeCell ref="J250:Q250"/>
    <mergeCell ref="J239:Q239"/>
    <mergeCell ref="J240:Q240"/>
    <mergeCell ref="J241:R241"/>
    <mergeCell ref="J242:Q242"/>
    <mergeCell ref="J243:Q243"/>
    <mergeCell ref="J244:Q244"/>
    <mergeCell ref="J257:Q257"/>
    <mergeCell ref="J258:Q258"/>
    <mergeCell ref="J259:Q259"/>
    <mergeCell ref="J260:Q260"/>
    <mergeCell ref="J261:Q261"/>
    <mergeCell ref="J262:Q262"/>
    <mergeCell ref="J251:Q251"/>
    <mergeCell ref="J252:Q252"/>
    <mergeCell ref="J253:Q253"/>
    <mergeCell ref="J254:Q254"/>
    <mergeCell ref="J255:Q255"/>
    <mergeCell ref="J256:Q256"/>
    <mergeCell ref="J269:Q269"/>
    <mergeCell ref="J270:Q270"/>
    <mergeCell ref="J271:Q271"/>
    <mergeCell ref="J272:Q272"/>
    <mergeCell ref="J273:Q273"/>
    <mergeCell ref="H275:I275"/>
    <mergeCell ref="J275:S275"/>
    <mergeCell ref="J263:Q263"/>
    <mergeCell ref="J264:Q264"/>
    <mergeCell ref="J265:Q265"/>
    <mergeCell ref="J266:Q266"/>
    <mergeCell ref="J267:Q267"/>
    <mergeCell ref="J268:Q268"/>
    <mergeCell ref="J285:Q285"/>
    <mergeCell ref="J286:Q286"/>
    <mergeCell ref="J287:Q287"/>
    <mergeCell ref="J288:Q288"/>
    <mergeCell ref="J289:Q289"/>
    <mergeCell ref="J290:Q290"/>
    <mergeCell ref="H277:S277"/>
    <mergeCell ref="J280:Q280"/>
    <mergeCell ref="J281:Q281"/>
    <mergeCell ref="J282:Q282"/>
    <mergeCell ref="J283:Q283"/>
    <mergeCell ref="J284:Q284"/>
    <mergeCell ref="J303:Q303"/>
    <mergeCell ref="J304:Q304"/>
    <mergeCell ref="J305:Q305"/>
    <mergeCell ref="J306:Q306"/>
    <mergeCell ref="J307:Q307"/>
    <mergeCell ref="J308:Q308"/>
    <mergeCell ref="H293:S293"/>
    <mergeCell ref="H295:S295"/>
    <mergeCell ref="H297:I297"/>
    <mergeCell ref="J297:S297"/>
    <mergeCell ref="H299:S299"/>
    <mergeCell ref="J302:Q302"/>
    <mergeCell ref="J315:Q315"/>
    <mergeCell ref="J316:Q316"/>
    <mergeCell ref="J317:Q317"/>
    <mergeCell ref="J318:Q318"/>
    <mergeCell ref="J319:Q319"/>
    <mergeCell ref="J320:Q320"/>
    <mergeCell ref="J309:Q309"/>
    <mergeCell ref="J310:Q310"/>
    <mergeCell ref="J311:Q311"/>
    <mergeCell ref="J312:Q312"/>
    <mergeCell ref="J313:Q313"/>
    <mergeCell ref="J314:Q314"/>
    <mergeCell ref="H329:S329"/>
    <mergeCell ref="J332:Q332"/>
    <mergeCell ref="J333:Q333"/>
    <mergeCell ref="J334:Q334"/>
    <mergeCell ref="J335:Q335"/>
    <mergeCell ref="J336:Q336"/>
    <mergeCell ref="J321:Q321"/>
    <mergeCell ref="J322:Q322"/>
    <mergeCell ref="J323:Q323"/>
    <mergeCell ref="J324:Q324"/>
    <mergeCell ref="J325:Q325"/>
    <mergeCell ref="H327:I327"/>
    <mergeCell ref="J327:S327"/>
    <mergeCell ref="J343:Q343"/>
    <mergeCell ref="J344:Q344"/>
    <mergeCell ref="J345:Q345"/>
    <mergeCell ref="J346:Q346"/>
    <mergeCell ref="J347:Q347"/>
    <mergeCell ref="J348:Q348"/>
    <mergeCell ref="J337:Q337"/>
    <mergeCell ref="J338:Q338"/>
    <mergeCell ref="J339:Q339"/>
    <mergeCell ref="J340:Q340"/>
    <mergeCell ref="J341:Q341"/>
    <mergeCell ref="J342:Q342"/>
    <mergeCell ref="H357:S357"/>
    <mergeCell ref="H359:S359"/>
    <mergeCell ref="H361:I361"/>
    <mergeCell ref="J361:S361"/>
    <mergeCell ref="H363:S363"/>
    <mergeCell ref="J366:Q366"/>
    <mergeCell ref="J349:Q349"/>
    <mergeCell ref="J350:Q350"/>
    <mergeCell ref="J351:Q351"/>
    <mergeCell ref="J352:Q352"/>
    <mergeCell ref="J353:Q353"/>
    <mergeCell ref="J354:Q354"/>
    <mergeCell ref="J373:Q373"/>
    <mergeCell ref="J374:Q374"/>
    <mergeCell ref="J375:Q375"/>
    <mergeCell ref="J376:Q376"/>
    <mergeCell ref="J377:Q377"/>
    <mergeCell ref="J378:Q378"/>
    <mergeCell ref="J367:Q367"/>
    <mergeCell ref="J368:Q368"/>
    <mergeCell ref="J369:Q369"/>
    <mergeCell ref="J370:Q370"/>
    <mergeCell ref="J371:Q371"/>
    <mergeCell ref="J372:Q372"/>
    <mergeCell ref="J385:Q385"/>
    <mergeCell ref="H387:I387"/>
    <mergeCell ref="J387:S387"/>
    <mergeCell ref="H389:S389"/>
    <mergeCell ref="J392:Q392"/>
    <mergeCell ref="J393:Q393"/>
    <mergeCell ref="J379:Q379"/>
    <mergeCell ref="J380:Q380"/>
    <mergeCell ref="J381:Q381"/>
    <mergeCell ref="J382:Q382"/>
    <mergeCell ref="J383:Q383"/>
    <mergeCell ref="J384:Q384"/>
    <mergeCell ref="J400:Q400"/>
    <mergeCell ref="J401:Q401"/>
    <mergeCell ref="J402:Q402"/>
    <mergeCell ref="J403:Q403"/>
    <mergeCell ref="J404:Q404"/>
    <mergeCell ref="J405:Q405"/>
    <mergeCell ref="J394:Q394"/>
    <mergeCell ref="J395:Q395"/>
    <mergeCell ref="J396:Q396"/>
    <mergeCell ref="J397:Q397"/>
    <mergeCell ref="J398:Q398"/>
    <mergeCell ref="J399:Q399"/>
    <mergeCell ref="J412:Q412"/>
    <mergeCell ref="J413:Q413"/>
    <mergeCell ref="J414:Q414"/>
    <mergeCell ref="H416:I416"/>
    <mergeCell ref="J416:S416"/>
    <mergeCell ref="H418:S418"/>
    <mergeCell ref="J406:Q406"/>
    <mergeCell ref="J407:Q407"/>
    <mergeCell ref="J408:Q408"/>
    <mergeCell ref="J409:Q409"/>
    <mergeCell ref="J410:Q410"/>
    <mergeCell ref="J411:Q411"/>
    <mergeCell ref="J427:Q427"/>
    <mergeCell ref="J428:Q428"/>
    <mergeCell ref="J429:Q429"/>
    <mergeCell ref="J430:Q430"/>
    <mergeCell ref="J431:Q431"/>
    <mergeCell ref="J432:Q432"/>
    <mergeCell ref="J421:Q421"/>
    <mergeCell ref="J422:Q422"/>
    <mergeCell ref="J423:Q423"/>
    <mergeCell ref="J424:Q424"/>
    <mergeCell ref="J425:Q425"/>
    <mergeCell ref="J426:Q426"/>
    <mergeCell ref="H440:S440"/>
    <mergeCell ref="J443:Q443"/>
    <mergeCell ref="J444:Q444"/>
    <mergeCell ref="J445:Q445"/>
    <mergeCell ref="J446:Q446"/>
    <mergeCell ref="J447:Q447"/>
    <mergeCell ref="J433:Q433"/>
    <mergeCell ref="J434:Q434"/>
    <mergeCell ref="J435:Q435"/>
    <mergeCell ref="J436:Q436"/>
    <mergeCell ref="H438:I438"/>
    <mergeCell ref="J438:S438"/>
    <mergeCell ref="J454:Q454"/>
    <mergeCell ref="J455:Q455"/>
    <mergeCell ref="J456:Q456"/>
    <mergeCell ref="J457:Q457"/>
    <mergeCell ref="J458:Q458"/>
    <mergeCell ref="J459:Q459"/>
    <mergeCell ref="J448:Q448"/>
    <mergeCell ref="J449:Q449"/>
    <mergeCell ref="J450:Q450"/>
    <mergeCell ref="J451:Q451"/>
    <mergeCell ref="J452:Q452"/>
    <mergeCell ref="J453:Q453"/>
    <mergeCell ref="J471:Q471"/>
    <mergeCell ref="J472:Q472"/>
    <mergeCell ref="J473:Q473"/>
    <mergeCell ref="J474:Q474"/>
    <mergeCell ref="J475:Q475"/>
    <mergeCell ref="J476:Q476"/>
    <mergeCell ref="J460:Q460"/>
    <mergeCell ref="H462:S462"/>
    <mergeCell ref="H464:S464"/>
    <mergeCell ref="H466:I466"/>
    <mergeCell ref="J466:S466"/>
    <mergeCell ref="H468:S468"/>
    <mergeCell ref="D491:F491"/>
    <mergeCell ref="J483:Q483"/>
    <mergeCell ref="J484:Q484"/>
    <mergeCell ref="J485:Q485"/>
    <mergeCell ref="J486:Q486"/>
    <mergeCell ref="J487:Q487"/>
    <mergeCell ref="D488:F488"/>
    <mergeCell ref="J477:Q477"/>
    <mergeCell ref="J478:Q478"/>
    <mergeCell ref="J479:Q479"/>
    <mergeCell ref="J480:Q480"/>
    <mergeCell ref="J481:Q481"/>
    <mergeCell ref="J482:Q48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Check Box 1">
              <controlPr defaultSize="0" autoFill="0" autoLine="0" autoPict="0">
                <anchor moveWithCells="1">
                  <from>
                    <xdr:col>18</xdr:col>
                    <xdr:colOff>323850</xdr:colOff>
                    <xdr:row>10</xdr:row>
                    <xdr:rowOff>133350</xdr:rowOff>
                  </from>
                  <to>
                    <xdr:col>18</xdr:col>
                    <xdr:colOff>628650</xdr:colOff>
                    <xdr:row>10</xdr:row>
                    <xdr:rowOff>361950</xdr:rowOff>
                  </to>
                </anchor>
              </controlPr>
            </control>
          </mc:Choice>
        </mc:AlternateContent>
        <mc:AlternateContent xmlns:mc="http://schemas.openxmlformats.org/markup-compatibility/2006">
          <mc:Choice Requires="x14">
            <control shapeId="39938" r:id="rId5" name="Check Box 2">
              <controlPr defaultSize="0" autoFill="0" autoLine="0" autoPict="0">
                <anchor moveWithCells="1">
                  <from>
                    <xdr:col>18</xdr:col>
                    <xdr:colOff>323850</xdr:colOff>
                    <xdr:row>12</xdr:row>
                    <xdr:rowOff>133350</xdr:rowOff>
                  </from>
                  <to>
                    <xdr:col>18</xdr:col>
                    <xdr:colOff>628650</xdr:colOff>
                    <xdr:row>12</xdr:row>
                    <xdr:rowOff>361950</xdr:rowOff>
                  </to>
                </anchor>
              </controlPr>
            </control>
          </mc:Choice>
        </mc:AlternateContent>
        <mc:AlternateContent xmlns:mc="http://schemas.openxmlformats.org/markup-compatibility/2006">
          <mc:Choice Requires="x14">
            <control shapeId="39939" r:id="rId6" name="Check Box 3">
              <controlPr defaultSize="0" autoFill="0" autoLine="0" autoPict="0">
                <anchor moveWithCells="1">
                  <from>
                    <xdr:col>18</xdr:col>
                    <xdr:colOff>323850</xdr:colOff>
                    <xdr:row>13</xdr:row>
                    <xdr:rowOff>295275</xdr:rowOff>
                  </from>
                  <to>
                    <xdr:col>18</xdr:col>
                    <xdr:colOff>628650</xdr:colOff>
                    <xdr:row>13</xdr:row>
                    <xdr:rowOff>533400</xdr:rowOff>
                  </to>
                </anchor>
              </controlPr>
            </control>
          </mc:Choice>
        </mc:AlternateContent>
        <mc:AlternateContent xmlns:mc="http://schemas.openxmlformats.org/markup-compatibility/2006">
          <mc:Choice Requires="x14">
            <control shapeId="39940" r:id="rId7" name="Check Box 4">
              <controlPr defaultSize="0" autoFill="0" autoLine="0" autoPict="0">
                <anchor moveWithCells="1">
                  <from>
                    <xdr:col>18</xdr:col>
                    <xdr:colOff>323850</xdr:colOff>
                    <xdr:row>14</xdr:row>
                    <xdr:rowOff>133350</xdr:rowOff>
                  </from>
                  <to>
                    <xdr:col>18</xdr:col>
                    <xdr:colOff>628650</xdr:colOff>
                    <xdr:row>14</xdr:row>
                    <xdr:rowOff>361950</xdr:rowOff>
                  </to>
                </anchor>
              </controlPr>
            </control>
          </mc:Choice>
        </mc:AlternateContent>
        <mc:AlternateContent xmlns:mc="http://schemas.openxmlformats.org/markup-compatibility/2006">
          <mc:Choice Requires="x14">
            <control shapeId="39941" r:id="rId8" name="Check Box 5">
              <controlPr defaultSize="0" autoFill="0" autoLine="0" autoPict="0">
                <anchor moveWithCells="1">
                  <from>
                    <xdr:col>18</xdr:col>
                    <xdr:colOff>323850</xdr:colOff>
                    <xdr:row>15</xdr:row>
                    <xdr:rowOff>133350</xdr:rowOff>
                  </from>
                  <to>
                    <xdr:col>18</xdr:col>
                    <xdr:colOff>628650</xdr:colOff>
                    <xdr:row>15</xdr:row>
                    <xdr:rowOff>361950</xdr:rowOff>
                  </to>
                </anchor>
              </controlPr>
            </control>
          </mc:Choice>
        </mc:AlternateContent>
        <mc:AlternateContent xmlns:mc="http://schemas.openxmlformats.org/markup-compatibility/2006">
          <mc:Choice Requires="x14">
            <control shapeId="39942" r:id="rId9" name="Check Box 6">
              <controlPr defaultSize="0" autoFill="0" autoLine="0" autoPict="0">
                <anchor moveWithCells="1">
                  <from>
                    <xdr:col>18</xdr:col>
                    <xdr:colOff>323850</xdr:colOff>
                    <xdr:row>16</xdr:row>
                    <xdr:rowOff>133350</xdr:rowOff>
                  </from>
                  <to>
                    <xdr:col>18</xdr:col>
                    <xdr:colOff>628650</xdr:colOff>
                    <xdr:row>16</xdr:row>
                    <xdr:rowOff>361950</xdr:rowOff>
                  </to>
                </anchor>
              </controlPr>
            </control>
          </mc:Choice>
        </mc:AlternateContent>
        <mc:AlternateContent xmlns:mc="http://schemas.openxmlformats.org/markup-compatibility/2006">
          <mc:Choice Requires="x14">
            <control shapeId="39943" r:id="rId10" name="Check Box 7">
              <controlPr defaultSize="0" autoFill="0" autoLine="0" autoPict="0">
                <anchor moveWithCells="1">
                  <from>
                    <xdr:col>18</xdr:col>
                    <xdr:colOff>323850</xdr:colOff>
                    <xdr:row>17</xdr:row>
                    <xdr:rowOff>133350</xdr:rowOff>
                  </from>
                  <to>
                    <xdr:col>18</xdr:col>
                    <xdr:colOff>628650</xdr:colOff>
                    <xdr:row>17</xdr:row>
                    <xdr:rowOff>361950</xdr:rowOff>
                  </to>
                </anchor>
              </controlPr>
            </control>
          </mc:Choice>
        </mc:AlternateContent>
        <mc:AlternateContent xmlns:mc="http://schemas.openxmlformats.org/markup-compatibility/2006">
          <mc:Choice Requires="x14">
            <control shapeId="39944" r:id="rId11" name="Check Box 8">
              <controlPr defaultSize="0" autoFill="0" autoLine="0" autoPict="0">
                <anchor moveWithCells="1">
                  <from>
                    <xdr:col>18</xdr:col>
                    <xdr:colOff>323850</xdr:colOff>
                    <xdr:row>18</xdr:row>
                    <xdr:rowOff>133350</xdr:rowOff>
                  </from>
                  <to>
                    <xdr:col>18</xdr:col>
                    <xdr:colOff>628650</xdr:colOff>
                    <xdr:row>18</xdr:row>
                    <xdr:rowOff>361950</xdr:rowOff>
                  </to>
                </anchor>
              </controlPr>
            </control>
          </mc:Choice>
        </mc:AlternateContent>
        <mc:AlternateContent xmlns:mc="http://schemas.openxmlformats.org/markup-compatibility/2006">
          <mc:Choice Requires="x14">
            <control shapeId="39945" r:id="rId12" name="Check Box 9">
              <controlPr defaultSize="0" autoFill="0" autoLine="0" autoPict="0">
                <anchor moveWithCells="1">
                  <from>
                    <xdr:col>18</xdr:col>
                    <xdr:colOff>323850</xdr:colOff>
                    <xdr:row>19</xdr:row>
                    <xdr:rowOff>133350</xdr:rowOff>
                  </from>
                  <to>
                    <xdr:col>18</xdr:col>
                    <xdr:colOff>628650</xdr:colOff>
                    <xdr:row>19</xdr:row>
                    <xdr:rowOff>361950</xdr:rowOff>
                  </to>
                </anchor>
              </controlPr>
            </control>
          </mc:Choice>
        </mc:AlternateContent>
        <mc:AlternateContent xmlns:mc="http://schemas.openxmlformats.org/markup-compatibility/2006">
          <mc:Choice Requires="x14">
            <control shapeId="39946" r:id="rId13" name="Check Box 10">
              <controlPr defaultSize="0" autoFill="0" autoLine="0" autoPict="0">
                <anchor moveWithCells="1">
                  <from>
                    <xdr:col>18</xdr:col>
                    <xdr:colOff>323850</xdr:colOff>
                    <xdr:row>20</xdr:row>
                    <xdr:rowOff>133350</xdr:rowOff>
                  </from>
                  <to>
                    <xdr:col>18</xdr:col>
                    <xdr:colOff>628650</xdr:colOff>
                    <xdr:row>20</xdr:row>
                    <xdr:rowOff>361950</xdr:rowOff>
                  </to>
                </anchor>
              </controlPr>
            </control>
          </mc:Choice>
        </mc:AlternateContent>
        <mc:AlternateContent xmlns:mc="http://schemas.openxmlformats.org/markup-compatibility/2006">
          <mc:Choice Requires="x14">
            <control shapeId="39947" r:id="rId14" name="Check Box 11">
              <controlPr defaultSize="0" autoFill="0" autoLine="0" autoPict="0">
                <anchor moveWithCells="1">
                  <from>
                    <xdr:col>18</xdr:col>
                    <xdr:colOff>323850</xdr:colOff>
                    <xdr:row>23</xdr:row>
                    <xdr:rowOff>171450</xdr:rowOff>
                  </from>
                  <to>
                    <xdr:col>18</xdr:col>
                    <xdr:colOff>628650</xdr:colOff>
                    <xdr:row>23</xdr:row>
                    <xdr:rowOff>400050</xdr:rowOff>
                  </to>
                </anchor>
              </controlPr>
            </control>
          </mc:Choice>
        </mc:AlternateContent>
        <mc:AlternateContent xmlns:mc="http://schemas.openxmlformats.org/markup-compatibility/2006">
          <mc:Choice Requires="x14">
            <control shapeId="39948" r:id="rId15" name="Check Box 12">
              <controlPr defaultSize="0" autoFill="0" autoLine="0" autoPict="0">
                <anchor moveWithCells="1">
                  <from>
                    <xdr:col>18</xdr:col>
                    <xdr:colOff>323850</xdr:colOff>
                    <xdr:row>24</xdr:row>
                    <xdr:rowOff>133350</xdr:rowOff>
                  </from>
                  <to>
                    <xdr:col>18</xdr:col>
                    <xdr:colOff>628650</xdr:colOff>
                    <xdr:row>24</xdr:row>
                    <xdr:rowOff>361950</xdr:rowOff>
                  </to>
                </anchor>
              </controlPr>
            </control>
          </mc:Choice>
        </mc:AlternateContent>
        <mc:AlternateContent xmlns:mc="http://schemas.openxmlformats.org/markup-compatibility/2006">
          <mc:Choice Requires="x14">
            <control shapeId="39949" r:id="rId16" name="Check Box 13">
              <controlPr defaultSize="0" autoFill="0" autoLine="0" autoPict="0">
                <anchor moveWithCells="1">
                  <from>
                    <xdr:col>18</xdr:col>
                    <xdr:colOff>323850</xdr:colOff>
                    <xdr:row>25</xdr:row>
                    <xdr:rowOff>133350</xdr:rowOff>
                  </from>
                  <to>
                    <xdr:col>18</xdr:col>
                    <xdr:colOff>628650</xdr:colOff>
                    <xdr:row>25</xdr:row>
                    <xdr:rowOff>361950</xdr:rowOff>
                  </to>
                </anchor>
              </controlPr>
            </control>
          </mc:Choice>
        </mc:AlternateContent>
        <mc:AlternateContent xmlns:mc="http://schemas.openxmlformats.org/markup-compatibility/2006">
          <mc:Choice Requires="x14">
            <control shapeId="39950" r:id="rId17" name="Check Box 14">
              <controlPr defaultSize="0" autoFill="0" autoLine="0" autoPict="0">
                <anchor moveWithCells="1">
                  <from>
                    <xdr:col>18</xdr:col>
                    <xdr:colOff>323850</xdr:colOff>
                    <xdr:row>26</xdr:row>
                    <xdr:rowOff>133350</xdr:rowOff>
                  </from>
                  <to>
                    <xdr:col>18</xdr:col>
                    <xdr:colOff>628650</xdr:colOff>
                    <xdr:row>26</xdr:row>
                    <xdr:rowOff>361950</xdr:rowOff>
                  </to>
                </anchor>
              </controlPr>
            </control>
          </mc:Choice>
        </mc:AlternateContent>
        <mc:AlternateContent xmlns:mc="http://schemas.openxmlformats.org/markup-compatibility/2006">
          <mc:Choice Requires="x14">
            <control shapeId="39951" r:id="rId18" name="Check Box 15">
              <controlPr defaultSize="0" autoFill="0" autoLine="0" autoPict="0">
                <anchor moveWithCells="1">
                  <from>
                    <xdr:col>18</xdr:col>
                    <xdr:colOff>323850</xdr:colOff>
                    <xdr:row>27</xdr:row>
                    <xdr:rowOff>133350</xdr:rowOff>
                  </from>
                  <to>
                    <xdr:col>18</xdr:col>
                    <xdr:colOff>628650</xdr:colOff>
                    <xdr:row>27</xdr:row>
                    <xdr:rowOff>361950</xdr:rowOff>
                  </to>
                </anchor>
              </controlPr>
            </control>
          </mc:Choice>
        </mc:AlternateContent>
        <mc:AlternateContent xmlns:mc="http://schemas.openxmlformats.org/markup-compatibility/2006">
          <mc:Choice Requires="x14">
            <control shapeId="39952" r:id="rId19" name="Check Box 16">
              <controlPr defaultSize="0" autoFill="0" autoLine="0" autoPict="0">
                <anchor moveWithCells="1">
                  <from>
                    <xdr:col>18</xdr:col>
                    <xdr:colOff>323850</xdr:colOff>
                    <xdr:row>28</xdr:row>
                    <xdr:rowOff>133350</xdr:rowOff>
                  </from>
                  <to>
                    <xdr:col>18</xdr:col>
                    <xdr:colOff>628650</xdr:colOff>
                    <xdr:row>28</xdr:row>
                    <xdr:rowOff>361950</xdr:rowOff>
                  </to>
                </anchor>
              </controlPr>
            </control>
          </mc:Choice>
        </mc:AlternateContent>
        <mc:AlternateContent xmlns:mc="http://schemas.openxmlformats.org/markup-compatibility/2006">
          <mc:Choice Requires="x14">
            <control shapeId="39953" r:id="rId20" name="Check Box 17">
              <controlPr defaultSize="0" autoFill="0" autoLine="0" autoPict="0">
                <anchor moveWithCells="1">
                  <from>
                    <xdr:col>18</xdr:col>
                    <xdr:colOff>323850</xdr:colOff>
                    <xdr:row>29</xdr:row>
                    <xdr:rowOff>133350</xdr:rowOff>
                  </from>
                  <to>
                    <xdr:col>18</xdr:col>
                    <xdr:colOff>628650</xdr:colOff>
                    <xdr:row>29</xdr:row>
                    <xdr:rowOff>361950</xdr:rowOff>
                  </to>
                </anchor>
              </controlPr>
            </control>
          </mc:Choice>
        </mc:AlternateContent>
        <mc:AlternateContent xmlns:mc="http://schemas.openxmlformats.org/markup-compatibility/2006">
          <mc:Choice Requires="x14">
            <control shapeId="39954" r:id="rId21" name="Check Box 18">
              <controlPr defaultSize="0" autoFill="0" autoLine="0" autoPict="0">
                <anchor moveWithCells="1">
                  <from>
                    <xdr:col>18</xdr:col>
                    <xdr:colOff>323850</xdr:colOff>
                    <xdr:row>31</xdr:row>
                    <xdr:rowOff>133350</xdr:rowOff>
                  </from>
                  <to>
                    <xdr:col>18</xdr:col>
                    <xdr:colOff>628650</xdr:colOff>
                    <xdr:row>31</xdr:row>
                    <xdr:rowOff>361950</xdr:rowOff>
                  </to>
                </anchor>
              </controlPr>
            </control>
          </mc:Choice>
        </mc:AlternateContent>
        <mc:AlternateContent xmlns:mc="http://schemas.openxmlformats.org/markup-compatibility/2006">
          <mc:Choice Requires="x14">
            <control shapeId="39955" r:id="rId22" name="Check Box 19">
              <controlPr defaultSize="0" autoFill="0" autoLine="0" autoPict="0">
                <anchor moveWithCells="1">
                  <from>
                    <xdr:col>18</xdr:col>
                    <xdr:colOff>323850</xdr:colOff>
                    <xdr:row>32</xdr:row>
                    <xdr:rowOff>133350</xdr:rowOff>
                  </from>
                  <to>
                    <xdr:col>18</xdr:col>
                    <xdr:colOff>628650</xdr:colOff>
                    <xdr:row>32</xdr:row>
                    <xdr:rowOff>361950</xdr:rowOff>
                  </to>
                </anchor>
              </controlPr>
            </control>
          </mc:Choice>
        </mc:AlternateContent>
        <mc:AlternateContent xmlns:mc="http://schemas.openxmlformats.org/markup-compatibility/2006">
          <mc:Choice Requires="x14">
            <control shapeId="39956" r:id="rId23" name="Check Box 20">
              <controlPr defaultSize="0" autoFill="0" autoLine="0" autoPict="0">
                <anchor moveWithCells="1">
                  <from>
                    <xdr:col>18</xdr:col>
                    <xdr:colOff>323850</xdr:colOff>
                    <xdr:row>157</xdr:row>
                    <xdr:rowOff>133350</xdr:rowOff>
                  </from>
                  <to>
                    <xdr:col>18</xdr:col>
                    <xdr:colOff>628650</xdr:colOff>
                    <xdr:row>157</xdr:row>
                    <xdr:rowOff>361950</xdr:rowOff>
                  </to>
                </anchor>
              </controlPr>
            </control>
          </mc:Choice>
        </mc:AlternateContent>
        <mc:AlternateContent xmlns:mc="http://schemas.openxmlformats.org/markup-compatibility/2006">
          <mc:Choice Requires="x14">
            <control shapeId="39957" r:id="rId24" name="Check Box 21">
              <controlPr defaultSize="0" autoFill="0" autoLine="0" autoPict="0">
                <anchor moveWithCells="1">
                  <from>
                    <xdr:col>18</xdr:col>
                    <xdr:colOff>323850</xdr:colOff>
                    <xdr:row>169</xdr:row>
                    <xdr:rowOff>142875</xdr:rowOff>
                  </from>
                  <to>
                    <xdr:col>18</xdr:col>
                    <xdr:colOff>628650</xdr:colOff>
                    <xdr:row>169</xdr:row>
                    <xdr:rowOff>371475</xdr:rowOff>
                  </to>
                </anchor>
              </controlPr>
            </control>
          </mc:Choice>
        </mc:AlternateContent>
        <mc:AlternateContent xmlns:mc="http://schemas.openxmlformats.org/markup-compatibility/2006">
          <mc:Choice Requires="x14">
            <control shapeId="39958" r:id="rId25" name="Check Box 22">
              <controlPr defaultSize="0" autoFill="0" autoLine="0" autoPict="0">
                <anchor moveWithCells="1">
                  <from>
                    <xdr:col>18</xdr:col>
                    <xdr:colOff>323850</xdr:colOff>
                    <xdr:row>171</xdr:row>
                    <xdr:rowOff>142875</xdr:rowOff>
                  </from>
                  <to>
                    <xdr:col>18</xdr:col>
                    <xdr:colOff>628650</xdr:colOff>
                    <xdr:row>171</xdr:row>
                    <xdr:rowOff>371475</xdr:rowOff>
                  </to>
                </anchor>
              </controlPr>
            </control>
          </mc:Choice>
        </mc:AlternateContent>
        <mc:AlternateContent xmlns:mc="http://schemas.openxmlformats.org/markup-compatibility/2006">
          <mc:Choice Requires="x14">
            <control shapeId="39959" r:id="rId26" name="Check Box 23">
              <controlPr defaultSize="0" autoFill="0" autoLine="0" autoPict="0">
                <anchor moveWithCells="1">
                  <from>
                    <xdr:col>18</xdr:col>
                    <xdr:colOff>323850</xdr:colOff>
                    <xdr:row>172</xdr:row>
                    <xdr:rowOff>142875</xdr:rowOff>
                  </from>
                  <to>
                    <xdr:col>18</xdr:col>
                    <xdr:colOff>628650</xdr:colOff>
                    <xdr:row>172</xdr:row>
                    <xdr:rowOff>371475</xdr:rowOff>
                  </to>
                </anchor>
              </controlPr>
            </control>
          </mc:Choice>
        </mc:AlternateContent>
        <mc:AlternateContent xmlns:mc="http://schemas.openxmlformats.org/markup-compatibility/2006">
          <mc:Choice Requires="x14">
            <control shapeId="39960" r:id="rId27" name="Check Box 24">
              <controlPr defaultSize="0" autoFill="0" autoLine="0" autoPict="0">
                <anchor moveWithCells="1">
                  <from>
                    <xdr:col>18</xdr:col>
                    <xdr:colOff>323850</xdr:colOff>
                    <xdr:row>174</xdr:row>
                    <xdr:rowOff>142875</xdr:rowOff>
                  </from>
                  <to>
                    <xdr:col>18</xdr:col>
                    <xdr:colOff>628650</xdr:colOff>
                    <xdr:row>174</xdr:row>
                    <xdr:rowOff>371475</xdr:rowOff>
                  </to>
                </anchor>
              </controlPr>
            </control>
          </mc:Choice>
        </mc:AlternateContent>
        <mc:AlternateContent xmlns:mc="http://schemas.openxmlformats.org/markup-compatibility/2006">
          <mc:Choice Requires="x14">
            <control shapeId="39961" r:id="rId28" name="Check Box 25">
              <controlPr defaultSize="0" autoFill="0" autoLine="0" autoPict="0">
                <anchor moveWithCells="1">
                  <from>
                    <xdr:col>18</xdr:col>
                    <xdr:colOff>323850</xdr:colOff>
                    <xdr:row>175</xdr:row>
                    <xdr:rowOff>142875</xdr:rowOff>
                  </from>
                  <to>
                    <xdr:col>18</xdr:col>
                    <xdr:colOff>628650</xdr:colOff>
                    <xdr:row>175</xdr:row>
                    <xdr:rowOff>371475</xdr:rowOff>
                  </to>
                </anchor>
              </controlPr>
            </control>
          </mc:Choice>
        </mc:AlternateContent>
        <mc:AlternateContent xmlns:mc="http://schemas.openxmlformats.org/markup-compatibility/2006">
          <mc:Choice Requires="x14">
            <control shapeId="39962" r:id="rId29" name="Check Box 26">
              <controlPr defaultSize="0" autoFill="0" autoLine="0" autoPict="0">
                <anchor moveWithCells="1">
                  <from>
                    <xdr:col>18</xdr:col>
                    <xdr:colOff>323850</xdr:colOff>
                    <xdr:row>177</xdr:row>
                    <xdr:rowOff>228600</xdr:rowOff>
                  </from>
                  <to>
                    <xdr:col>18</xdr:col>
                    <xdr:colOff>628650</xdr:colOff>
                    <xdr:row>177</xdr:row>
                    <xdr:rowOff>457200</xdr:rowOff>
                  </to>
                </anchor>
              </controlPr>
            </control>
          </mc:Choice>
        </mc:AlternateContent>
        <mc:AlternateContent xmlns:mc="http://schemas.openxmlformats.org/markup-compatibility/2006">
          <mc:Choice Requires="x14">
            <control shapeId="39963" r:id="rId30" name="Check Box 27">
              <controlPr defaultSize="0" autoFill="0" autoLine="0" autoPict="0">
                <anchor moveWithCells="1">
                  <from>
                    <xdr:col>18</xdr:col>
                    <xdr:colOff>323850</xdr:colOff>
                    <xdr:row>178</xdr:row>
                    <xdr:rowOff>219075</xdr:rowOff>
                  </from>
                  <to>
                    <xdr:col>18</xdr:col>
                    <xdr:colOff>628650</xdr:colOff>
                    <xdr:row>178</xdr:row>
                    <xdr:rowOff>447675</xdr:rowOff>
                  </to>
                </anchor>
              </controlPr>
            </control>
          </mc:Choice>
        </mc:AlternateContent>
        <mc:AlternateContent xmlns:mc="http://schemas.openxmlformats.org/markup-compatibility/2006">
          <mc:Choice Requires="x14">
            <control shapeId="39964" r:id="rId31" name="Check Box 28">
              <controlPr defaultSize="0" autoFill="0" autoLine="0" autoPict="0">
                <anchor moveWithCells="1">
                  <from>
                    <xdr:col>18</xdr:col>
                    <xdr:colOff>333375</xdr:colOff>
                    <xdr:row>179</xdr:row>
                    <xdr:rowOff>219075</xdr:rowOff>
                  </from>
                  <to>
                    <xdr:col>18</xdr:col>
                    <xdr:colOff>638175</xdr:colOff>
                    <xdr:row>179</xdr:row>
                    <xdr:rowOff>447675</xdr:rowOff>
                  </to>
                </anchor>
              </controlPr>
            </control>
          </mc:Choice>
        </mc:AlternateContent>
        <mc:AlternateContent xmlns:mc="http://schemas.openxmlformats.org/markup-compatibility/2006">
          <mc:Choice Requires="x14">
            <control shapeId="39965" r:id="rId32" name="Check Box 29">
              <controlPr defaultSize="0" autoFill="0" autoLine="0" autoPict="0">
                <anchor moveWithCells="1">
                  <from>
                    <xdr:col>18</xdr:col>
                    <xdr:colOff>323850</xdr:colOff>
                    <xdr:row>186</xdr:row>
                    <xdr:rowOff>219075</xdr:rowOff>
                  </from>
                  <to>
                    <xdr:col>18</xdr:col>
                    <xdr:colOff>628650</xdr:colOff>
                    <xdr:row>186</xdr:row>
                    <xdr:rowOff>457200</xdr:rowOff>
                  </to>
                </anchor>
              </controlPr>
            </control>
          </mc:Choice>
        </mc:AlternateContent>
        <mc:AlternateContent xmlns:mc="http://schemas.openxmlformats.org/markup-compatibility/2006">
          <mc:Choice Requires="x14">
            <control shapeId="39966" r:id="rId33" name="Check Box 30">
              <controlPr defaultSize="0" autoFill="0" autoLine="0" autoPict="0">
                <anchor moveWithCells="1">
                  <from>
                    <xdr:col>18</xdr:col>
                    <xdr:colOff>323850</xdr:colOff>
                    <xdr:row>188</xdr:row>
                    <xdr:rowOff>142875</xdr:rowOff>
                  </from>
                  <to>
                    <xdr:col>18</xdr:col>
                    <xdr:colOff>628650</xdr:colOff>
                    <xdr:row>188</xdr:row>
                    <xdr:rowOff>371475</xdr:rowOff>
                  </to>
                </anchor>
              </controlPr>
            </control>
          </mc:Choice>
        </mc:AlternateContent>
        <mc:AlternateContent xmlns:mc="http://schemas.openxmlformats.org/markup-compatibility/2006">
          <mc:Choice Requires="x14">
            <control shapeId="39967" r:id="rId34" name="Check Box 31">
              <controlPr defaultSize="0" autoFill="0" autoLine="0" autoPict="0">
                <anchor moveWithCells="1">
                  <from>
                    <xdr:col>18</xdr:col>
                    <xdr:colOff>323850</xdr:colOff>
                    <xdr:row>189</xdr:row>
                    <xdr:rowOff>323850</xdr:rowOff>
                  </from>
                  <to>
                    <xdr:col>18</xdr:col>
                    <xdr:colOff>628650</xdr:colOff>
                    <xdr:row>189</xdr:row>
                    <xdr:rowOff>552450</xdr:rowOff>
                  </to>
                </anchor>
              </controlPr>
            </control>
          </mc:Choice>
        </mc:AlternateContent>
        <mc:AlternateContent xmlns:mc="http://schemas.openxmlformats.org/markup-compatibility/2006">
          <mc:Choice Requires="x14">
            <control shapeId="39968" r:id="rId35" name="Check Box 32">
              <controlPr defaultSize="0" autoFill="0" autoLine="0" autoPict="0">
                <anchor moveWithCells="1">
                  <from>
                    <xdr:col>18</xdr:col>
                    <xdr:colOff>323850</xdr:colOff>
                    <xdr:row>191</xdr:row>
                    <xdr:rowOff>228600</xdr:rowOff>
                  </from>
                  <to>
                    <xdr:col>18</xdr:col>
                    <xdr:colOff>628650</xdr:colOff>
                    <xdr:row>191</xdr:row>
                    <xdr:rowOff>457200</xdr:rowOff>
                  </to>
                </anchor>
              </controlPr>
            </control>
          </mc:Choice>
        </mc:AlternateContent>
        <mc:AlternateContent xmlns:mc="http://schemas.openxmlformats.org/markup-compatibility/2006">
          <mc:Choice Requires="x14">
            <control shapeId="39969" r:id="rId36" name="Check Box 33">
              <controlPr defaultSize="0" autoFill="0" autoLine="0" autoPict="0">
                <anchor moveWithCells="1">
                  <from>
                    <xdr:col>18</xdr:col>
                    <xdr:colOff>323850</xdr:colOff>
                    <xdr:row>193</xdr:row>
                    <xdr:rowOff>200025</xdr:rowOff>
                  </from>
                  <to>
                    <xdr:col>18</xdr:col>
                    <xdr:colOff>628650</xdr:colOff>
                    <xdr:row>193</xdr:row>
                    <xdr:rowOff>438150</xdr:rowOff>
                  </to>
                </anchor>
              </controlPr>
            </control>
          </mc:Choice>
        </mc:AlternateContent>
        <mc:AlternateContent xmlns:mc="http://schemas.openxmlformats.org/markup-compatibility/2006">
          <mc:Choice Requires="x14">
            <control shapeId="39970" r:id="rId37" name="Check Box 34">
              <controlPr defaultSize="0" autoFill="0" autoLine="0" autoPict="0">
                <anchor moveWithCells="1">
                  <from>
                    <xdr:col>18</xdr:col>
                    <xdr:colOff>323850</xdr:colOff>
                    <xdr:row>194</xdr:row>
                    <xdr:rowOff>142875</xdr:rowOff>
                  </from>
                  <to>
                    <xdr:col>18</xdr:col>
                    <xdr:colOff>628650</xdr:colOff>
                    <xdr:row>194</xdr:row>
                    <xdr:rowOff>371475</xdr:rowOff>
                  </to>
                </anchor>
              </controlPr>
            </control>
          </mc:Choice>
        </mc:AlternateContent>
        <mc:AlternateContent xmlns:mc="http://schemas.openxmlformats.org/markup-compatibility/2006">
          <mc:Choice Requires="x14">
            <control shapeId="39971" r:id="rId38" name="Check Box 35">
              <controlPr defaultSize="0" autoFill="0" autoLine="0" autoPict="0">
                <anchor moveWithCells="1">
                  <from>
                    <xdr:col>18</xdr:col>
                    <xdr:colOff>323850</xdr:colOff>
                    <xdr:row>195</xdr:row>
                    <xdr:rowOff>200025</xdr:rowOff>
                  </from>
                  <to>
                    <xdr:col>18</xdr:col>
                    <xdr:colOff>628650</xdr:colOff>
                    <xdr:row>195</xdr:row>
                    <xdr:rowOff>438150</xdr:rowOff>
                  </to>
                </anchor>
              </controlPr>
            </control>
          </mc:Choice>
        </mc:AlternateContent>
        <mc:AlternateContent xmlns:mc="http://schemas.openxmlformats.org/markup-compatibility/2006">
          <mc:Choice Requires="x14">
            <control shapeId="39972" r:id="rId39" name="Check Box 36">
              <controlPr defaultSize="0" autoFill="0" autoLine="0" autoPict="0">
                <anchor moveWithCells="1">
                  <from>
                    <xdr:col>18</xdr:col>
                    <xdr:colOff>323850</xdr:colOff>
                    <xdr:row>196</xdr:row>
                    <xdr:rowOff>200025</xdr:rowOff>
                  </from>
                  <to>
                    <xdr:col>18</xdr:col>
                    <xdr:colOff>628650</xdr:colOff>
                    <xdr:row>196</xdr:row>
                    <xdr:rowOff>438150</xdr:rowOff>
                  </to>
                </anchor>
              </controlPr>
            </control>
          </mc:Choice>
        </mc:AlternateContent>
        <mc:AlternateContent xmlns:mc="http://schemas.openxmlformats.org/markup-compatibility/2006">
          <mc:Choice Requires="x14">
            <control shapeId="39973" r:id="rId40" name="Check Box 37">
              <controlPr defaultSize="0" autoFill="0" autoLine="0" autoPict="0">
                <anchor moveWithCells="1">
                  <from>
                    <xdr:col>18</xdr:col>
                    <xdr:colOff>323850</xdr:colOff>
                    <xdr:row>198</xdr:row>
                    <xdr:rowOff>142875</xdr:rowOff>
                  </from>
                  <to>
                    <xdr:col>18</xdr:col>
                    <xdr:colOff>628650</xdr:colOff>
                    <xdr:row>198</xdr:row>
                    <xdr:rowOff>371475</xdr:rowOff>
                  </to>
                </anchor>
              </controlPr>
            </control>
          </mc:Choice>
        </mc:AlternateContent>
        <mc:AlternateContent xmlns:mc="http://schemas.openxmlformats.org/markup-compatibility/2006">
          <mc:Choice Requires="x14">
            <control shapeId="39974" r:id="rId41" name="Check Box 38">
              <controlPr defaultSize="0" autoFill="0" autoLine="0" autoPict="0">
                <anchor moveWithCells="1">
                  <from>
                    <xdr:col>18</xdr:col>
                    <xdr:colOff>323850</xdr:colOff>
                    <xdr:row>199</xdr:row>
                    <xdr:rowOff>200025</xdr:rowOff>
                  </from>
                  <to>
                    <xdr:col>18</xdr:col>
                    <xdr:colOff>628650</xdr:colOff>
                    <xdr:row>199</xdr:row>
                    <xdr:rowOff>438150</xdr:rowOff>
                  </to>
                </anchor>
              </controlPr>
            </control>
          </mc:Choice>
        </mc:AlternateContent>
        <mc:AlternateContent xmlns:mc="http://schemas.openxmlformats.org/markup-compatibility/2006">
          <mc:Choice Requires="x14">
            <control shapeId="39975" r:id="rId42" name="Check Box 39">
              <controlPr defaultSize="0" autoFill="0" autoLine="0" autoPict="0">
                <anchor moveWithCells="1">
                  <from>
                    <xdr:col>18</xdr:col>
                    <xdr:colOff>323850</xdr:colOff>
                    <xdr:row>200</xdr:row>
                    <xdr:rowOff>180975</xdr:rowOff>
                  </from>
                  <to>
                    <xdr:col>18</xdr:col>
                    <xdr:colOff>628650</xdr:colOff>
                    <xdr:row>200</xdr:row>
                    <xdr:rowOff>409575</xdr:rowOff>
                  </to>
                </anchor>
              </controlPr>
            </control>
          </mc:Choice>
        </mc:AlternateContent>
        <mc:AlternateContent xmlns:mc="http://schemas.openxmlformats.org/markup-compatibility/2006">
          <mc:Choice Requires="x14">
            <control shapeId="39976" r:id="rId43" name="Check Box 40">
              <controlPr defaultSize="0" autoFill="0" autoLine="0" autoPict="0">
                <anchor moveWithCells="1">
                  <from>
                    <xdr:col>18</xdr:col>
                    <xdr:colOff>323850</xdr:colOff>
                    <xdr:row>212</xdr:row>
                    <xdr:rowOff>228600</xdr:rowOff>
                  </from>
                  <to>
                    <xdr:col>18</xdr:col>
                    <xdr:colOff>628650</xdr:colOff>
                    <xdr:row>212</xdr:row>
                    <xdr:rowOff>457200</xdr:rowOff>
                  </to>
                </anchor>
              </controlPr>
            </control>
          </mc:Choice>
        </mc:AlternateContent>
        <mc:AlternateContent xmlns:mc="http://schemas.openxmlformats.org/markup-compatibility/2006">
          <mc:Choice Requires="x14">
            <control shapeId="39977" r:id="rId44" name="Check Box 41">
              <controlPr defaultSize="0" autoFill="0" autoLine="0" autoPict="0">
                <anchor moveWithCells="1">
                  <from>
                    <xdr:col>18</xdr:col>
                    <xdr:colOff>323850</xdr:colOff>
                    <xdr:row>214</xdr:row>
                    <xdr:rowOff>142875</xdr:rowOff>
                  </from>
                  <to>
                    <xdr:col>18</xdr:col>
                    <xdr:colOff>628650</xdr:colOff>
                    <xdr:row>214</xdr:row>
                    <xdr:rowOff>371475</xdr:rowOff>
                  </to>
                </anchor>
              </controlPr>
            </control>
          </mc:Choice>
        </mc:AlternateContent>
        <mc:AlternateContent xmlns:mc="http://schemas.openxmlformats.org/markup-compatibility/2006">
          <mc:Choice Requires="x14">
            <control shapeId="39978" r:id="rId45" name="Check Box 42">
              <controlPr defaultSize="0" autoFill="0" autoLine="0" autoPict="0">
                <anchor moveWithCells="1">
                  <from>
                    <xdr:col>18</xdr:col>
                    <xdr:colOff>323850</xdr:colOff>
                    <xdr:row>215</xdr:row>
                    <xdr:rowOff>142875</xdr:rowOff>
                  </from>
                  <to>
                    <xdr:col>18</xdr:col>
                    <xdr:colOff>628650</xdr:colOff>
                    <xdr:row>215</xdr:row>
                    <xdr:rowOff>371475</xdr:rowOff>
                  </to>
                </anchor>
              </controlPr>
            </control>
          </mc:Choice>
        </mc:AlternateContent>
        <mc:AlternateContent xmlns:mc="http://schemas.openxmlformats.org/markup-compatibility/2006">
          <mc:Choice Requires="x14">
            <control shapeId="39979" r:id="rId46" name="Check Box 43">
              <controlPr defaultSize="0" autoFill="0" autoLine="0" autoPict="0">
                <anchor moveWithCells="1">
                  <from>
                    <xdr:col>18</xdr:col>
                    <xdr:colOff>323850</xdr:colOff>
                    <xdr:row>217</xdr:row>
                    <xdr:rowOff>219075</xdr:rowOff>
                  </from>
                  <to>
                    <xdr:col>18</xdr:col>
                    <xdr:colOff>628650</xdr:colOff>
                    <xdr:row>217</xdr:row>
                    <xdr:rowOff>457200</xdr:rowOff>
                  </to>
                </anchor>
              </controlPr>
            </control>
          </mc:Choice>
        </mc:AlternateContent>
        <mc:AlternateContent xmlns:mc="http://schemas.openxmlformats.org/markup-compatibility/2006">
          <mc:Choice Requires="x14">
            <control shapeId="39980" r:id="rId47" name="Check Box 44">
              <controlPr defaultSize="0" autoFill="0" autoLine="0" autoPict="0">
                <anchor moveWithCells="1">
                  <from>
                    <xdr:col>18</xdr:col>
                    <xdr:colOff>323850</xdr:colOff>
                    <xdr:row>218</xdr:row>
                    <xdr:rowOff>142875</xdr:rowOff>
                  </from>
                  <to>
                    <xdr:col>18</xdr:col>
                    <xdr:colOff>628650</xdr:colOff>
                    <xdr:row>218</xdr:row>
                    <xdr:rowOff>371475</xdr:rowOff>
                  </to>
                </anchor>
              </controlPr>
            </control>
          </mc:Choice>
        </mc:AlternateContent>
        <mc:AlternateContent xmlns:mc="http://schemas.openxmlformats.org/markup-compatibility/2006">
          <mc:Choice Requires="x14">
            <control shapeId="39981" r:id="rId48" name="Check Box 45">
              <controlPr defaultSize="0" autoFill="0" autoLine="0" autoPict="0">
                <anchor moveWithCells="1">
                  <from>
                    <xdr:col>18</xdr:col>
                    <xdr:colOff>323850</xdr:colOff>
                    <xdr:row>219</xdr:row>
                    <xdr:rowOff>142875</xdr:rowOff>
                  </from>
                  <to>
                    <xdr:col>18</xdr:col>
                    <xdr:colOff>628650</xdr:colOff>
                    <xdr:row>219</xdr:row>
                    <xdr:rowOff>371475</xdr:rowOff>
                  </to>
                </anchor>
              </controlPr>
            </control>
          </mc:Choice>
        </mc:AlternateContent>
        <mc:AlternateContent xmlns:mc="http://schemas.openxmlformats.org/markup-compatibility/2006">
          <mc:Choice Requires="x14">
            <control shapeId="39982" r:id="rId49" name="Check Box 46">
              <controlPr defaultSize="0" autoFill="0" autoLine="0" autoPict="0">
                <anchor moveWithCells="1">
                  <from>
                    <xdr:col>18</xdr:col>
                    <xdr:colOff>323850</xdr:colOff>
                    <xdr:row>220</xdr:row>
                    <xdr:rowOff>247650</xdr:rowOff>
                  </from>
                  <to>
                    <xdr:col>18</xdr:col>
                    <xdr:colOff>628650</xdr:colOff>
                    <xdr:row>220</xdr:row>
                    <xdr:rowOff>476250</xdr:rowOff>
                  </to>
                </anchor>
              </controlPr>
            </control>
          </mc:Choice>
        </mc:AlternateContent>
        <mc:AlternateContent xmlns:mc="http://schemas.openxmlformats.org/markup-compatibility/2006">
          <mc:Choice Requires="x14">
            <control shapeId="39983" r:id="rId50" name="Check Box 47">
              <controlPr defaultSize="0" autoFill="0" autoLine="0" autoPict="0">
                <anchor moveWithCells="1">
                  <from>
                    <xdr:col>18</xdr:col>
                    <xdr:colOff>323850</xdr:colOff>
                    <xdr:row>221</xdr:row>
                    <xdr:rowOff>247650</xdr:rowOff>
                  </from>
                  <to>
                    <xdr:col>18</xdr:col>
                    <xdr:colOff>628650</xdr:colOff>
                    <xdr:row>221</xdr:row>
                    <xdr:rowOff>476250</xdr:rowOff>
                  </to>
                </anchor>
              </controlPr>
            </control>
          </mc:Choice>
        </mc:AlternateContent>
        <mc:AlternateContent xmlns:mc="http://schemas.openxmlformats.org/markup-compatibility/2006">
          <mc:Choice Requires="x14">
            <control shapeId="39984" r:id="rId51" name="Check Box 48">
              <controlPr defaultSize="0" autoFill="0" autoLine="0" autoPict="0">
                <anchor moveWithCells="1">
                  <from>
                    <xdr:col>18</xdr:col>
                    <xdr:colOff>323850</xdr:colOff>
                    <xdr:row>222</xdr:row>
                    <xdr:rowOff>247650</xdr:rowOff>
                  </from>
                  <to>
                    <xdr:col>18</xdr:col>
                    <xdr:colOff>628650</xdr:colOff>
                    <xdr:row>222</xdr:row>
                    <xdr:rowOff>476250</xdr:rowOff>
                  </to>
                </anchor>
              </controlPr>
            </control>
          </mc:Choice>
        </mc:AlternateContent>
        <mc:AlternateContent xmlns:mc="http://schemas.openxmlformats.org/markup-compatibility/2006">
          <mc:Choice Requires="x14">
            <control shapeId="39985" r:id="rId52" name="Check Box 49">
              <controlPr defaultSize="0" autoFill="0" autoLine="0" autoPict="0">
                <anchor moveWithCells="1">
                  <from>
                    <xdr:col>18</xdr:col>
                    <xdr:colOff>323850</xdr:colOff>
                    <xdr:row>224</xdr:row>
                    <xdr:rowOff>247650</xdr:rowOff>
                  </from>
                  <to>
                    <xdr:col>18</xdr:col>
                    <xdr:colOff>628650</xdr:colOff>
                    <xdr:row>224</xdr:row>
                    <xdr:rowOff>476250</xdr:rowOff>
                  </to>
                </anchor>
              </controlPr>
            </control>
          </mc:Choice>
        </mc:AlternateContent>
        <mc:AlternateContent xmlns:mc="http://schemas.openxmlformats.org/markup-compatibility/2006">
          <mc:Choice Requires="x14">
            <control shapeId="39986" r:id="rId53" name="Check Box 50">
              <controlPr defaultSize="0" autoFill="0" autoLine="0" autoPict="0">
                <anchor moveWithCells="1">
                  <from>
                    <xdr:col>18</xdr:col>
                    <xdr:colOff>323850</xdr:colOff>
                    <xdr:row>225</xdr:row>
                    <xdr:rowOff>142875</xdr:rowOff>
                  </from>
                  <to>
                    <xdr:col>18</xdr:col>
                    <xdr:colOff>628650</xdr:colOff>
                    <xdr:row>225</xdr:row>
                    <xdr:rowOff>371475</xdr:rowOff>
                  </to>
                </anchor>
              </controlPr>
            </control>
          </mc:Choice>
        </mc:AlternateContent>
        <mc:AlternateContent xmlns:mc="http://schemas.openxmlformats.org/markup-compatibility/2006">
          <mc:Choice Requires="x14">
            <control shapeId="39987" r:id="rId54" name="Check Box 51">
              <controlPr defaultSize="0" autoFill="0" autoLine="0" autoPict="0">
                <anchor moveWithCells="1">
                  <from>
                    <xdr:col>18</xdr:col>
                    <xdr:colOff>323850</xdr:colOff>
                    <xdr:row>227</xdr:row>
                    <xdr:rowOff>142875</xdr:rowOff>
                  </from>
                  <to>
                    <xdr:col>18</xdr:col>
                    <xdr:colOff>628650</xdr:colOff>
                    <xdr:row>227</xdr:row>
                    <xdr:rowOff>371475</xdr:rowOff>
                  </to>
                </anchor>
              </controlPr>
            </control>
          </mc:Choice>
        </mc:AlternateContent>
        <mc:AlternateContent xmlns:mc="http://schemas.openxmlformats.org/markup-compatibility/2006">
          <mc:Choice Requires="x14">
            <control shapeId="39988" r:id="rId55" name="Check Box 52">
              <controlPr defaultSize="0" autoFill="0" autoLine="0" autoPict="0">
                <anchor moveWithCells="1">
                  <from>
                    <xdr:col>18</xdr:col>
                    <xdr:colOff>323850</xdr:colOff>
                    <xdr:row>228</xdr:row>
                    <xdr:rowOff>142875</xdr:rowOff>
                  </from>
                  <to>
                    <xdr:col>18</xdr:col>
                    <xdr:colOff>628650</xdr:colOff>
                    <xdr:row>228</xdr:row>
                    <xdr:rowOff>371475</xdr:rowOff>
                  </to>
                </anchor>
              </controlPr>
            </control>
          </mc:Choice>
        </mc:AlternateContent>
        <mc:AlternateContent xmlns:mc="http://schemas.openxmlformats.org/markup-compatibility/2006">
          <mc:Choice Requires="x14">
            <control shapeId="39989" r:id="rId56" name="Check Box 53">
              <controlPr defaultSize="0" autoFill="0" autoLine="0" autoPict="0">
                <anchor moveWithCells="1">
                  <from>
                    <xdr:col>18</xdr:col>
                    <xdr:colOff>323850</xdr:colOff>
                    <xdr:row>229</xdr:row>
                    <xdr:rowOff>142875</xdr:rowOff>
                  </from>
                  <to>
                    <xdr:col>18</xdr:col>
                    <xdr:colOff>628650</xdr:colOff>
                    <xdr:row>229</xdr:row>
                    <xdr:rowOff>371475</xdr:rowOff>
                  </to>
                </anchor>
              </controlPr>
            </control>
          </mc:Choice>
        </mc:AlternateContent>
        <mc:AlternateContent xmlns:mc="http://schemas.openxmlformats.org/markup-compatibility/2006">
          <mc:Choice Requires="x14">
            <control shapeId="39990" r:id="rId57" name="Check Box 54">
              <controlPr defaultSize="0" autoFill="0" autoLine="0" autoPict="0">
                <anchor moveWithCells="1">
                  <from>
                    <xdr:col>18</xdr:col>
                    <xdr:colOff>323850</xdr:colOff>
                    <xdr:row>230</xdr:row>
                    <xdr:rowOff>142875</xdr:rowOff>
                  </from>
                  <to>
                    <xdr:col>18</xdr:col>
                    <xdr:colOff>628650</xdr:colOff>
                    <xdr:row>230</xdr:row>
                    <xdr:rowOff>371475</xdr:rowOff>
                  </to>
                </anchor>
              </controlPr>
            </control>
          </mc:Choice>
        </mc:AlternateContent>
        <mc:AlternateContent xmlns:mc="http://schemas.openxmlformats.org/markup-compatibility/2006">
          <mc:Choice Requires="x14">
            <control shapeId="39991" r:id="rId58" name="Check Box 55">
              <controlPr defaultSize="0" autoFill="0" autoLine="0" autoPict="0">
                <anchor moveWithCells="1">
                  <from>
                    <xdr:col>18</xdr:col>
                    <xdr:colOff>323850</xdr:colOff>
                    <xdr:row>237</xdr:row>
                    <xdr:rowOff>333375</xdr:rowOff>
                  </from>
                  <to>
                    <xdr:col>18</xdr:col>
                    <xdr:colOff>628650</xdr:colOff>
                    <xdr:row>237</xdr:row>
                    <xdr:rowOff>561975</xdr:rowOff>
                  </to>
                </anchor>
              </controlPr>
            </control>
          </mc:Choice>
        </mc:AlternateContent>
        <mc:AlternateContent xmlns:mc="http://schemas.openxmlformats.org/markup-compatibility/2006">
          <mc:Choice Requires="x14">
            <control shapeId="39992" r:id="rId59" name="Check Box 56">
              <controlPr defaultSize="0" autoFill="0" autoLine="0" autoPict="0">
                <anchor moveWithCells="1">
                  <from>
                    <xdr:col>18</xdr:col>
                    <xdr:colOff>323850</xdr:colOff>
                    <xdr:row>238</xdr:row>
                    <xdr:rowOff>428625</xdr:rowOff>
                  </from>
                  <to>
                    <xdr:col>18</xdr:col>
                    <xdr:colOff>628650</xdr:colOff>
                    <xdr:row>238</xdr:row>
                    <xdr:rowOff>657225</xdr:rowOff>
                  </to>
                </anchor>
              </controlPr>
            </control>
          </mc:Choice>
        </mc:AlternateContent>
        <mc:AlternateContent xmlns:mc="http://schemas.openxmlformats.org/markup-compatibility/2006">
          <mc:Choice Requires="x14">
            <control shapeId="39993" r:id="rId60" name="Check Box 57">
              <controlPr defaultSize="0" autoFill="0" autoLine="0" autoPict="0">
                <anchor moveWithCells="1">
                  <from>
                    <xdr:col>18</xdr:col>
                    <xdr:colOff>323850</xdr:colOff>
                    <xdr:row>240</xdr:row>
                    <xdr:rowOff>142875</xdr:rowOff>
                  </from>
                  <to>
                    <xdr:col>18</xdr:col>
                    <xdr:colOff>628650</xdr:colOff>
                    <xdr:row>240</xdr:row>
                    <xdr:rowOff>371475</xdr:rowOff>
                  </to>
                </anchor>
              </controlPr>
            </control>
          </mc:Choice>
        </mc:AlternateContent>
        <mc:AlternateContent xmlns:mc="http://schemas.openxmlformats.org/markup-compatibility/2006">
          <mc:Choice Requires="x14">
            <control shapeId="39994" r:id="rId61" name="Check Box 58">
              <controlPr defaultSize="0" autoFill="0" autoLine="0" autoPict="0">
                <anchor moveWithCells="1">
                  <from>
                    <xdr:col>18</xdr:col>
                    <xdr:colOff>323850</xdr:colOff>
                    <xdr:row>241</xdr:row>
                    <xdr:rowOff>142875</xdr:rowOff>
                  </from>
                  <to>
                    <xdr:col>18</xdr:col>
                    <xdr:colOff>628650</xdr:colOff>
                    <xdr:row>241</xdr:row>
                    <xdr:rowOff>371475</xdr:rowOff>
                  </to>
                </anchor>
              </controlPr>
            </control>
          </mc:Choice>
        </mc:AlternateContent>
        <mc:AlternateContent xmlns:mc="http://schemas.openxmlformats.org/markup-compatibility/2006">
          <mc:Choice Requires="x14">
            <control shapeId="39995" r:id="rId62" name="Check Box 59">
              <controlPr defaultSize="0" autoFill="0" autoLine="0" autoPict="0">
                <anchor moveWithCells="1">
                  <from>
                    <xdr:col>18</xdr:col>
                    <xdr:colOff>323850</xdr:colOff>
                    <xdr:row>242</xdr:row>
                    <xdr:rowOff>142875</xdr:rowOff>
                  </from>
                  <to>
                    <xdr:col>18</xdr:col>
                    <xdr:colOff>628650</xdr:colOff>
                    <xdr:row>242</xdr:row>
                    <xdr:rowOff>371475</xdr:rowOff>
                  </to>
                </anchor>
              </controlPr>
            </control>
          </mc:Choice>
        </mc:AlternateContent>
        <mc:AlternateContent xmlns:mc="http://schemas.openxmlformats.org/markup-compatibility/2006">
          <mc:Choice Requires="x14">
            <control shapeId="39996" r:id="rId63" name="Check Box 60">
              <controlPr defaultSize="0" autoFill="0" autoLine="0" autoPict="0">
                <anchor moveWithCells="1">
                  <from>
                    <xdr:col>18</xdr:col>
                    <xdr:colOff>323850</xdr:colOff>
                    <xdr:row>243</xdr:row>
                    <xdr:rowOff>142875</xdr:rowOff>
                  </from>
                  <to>
                    <xdr:col>18</xdr:col>
                    <xdr:colOff>628650</xdr:colOff>
                    <xdr:row>243</xdr:row>
                    <xdr:rowOff>371475</xdr:rowOff>
                  </to>
                </anchor>
              </controlPr>
            </control>
          </mc:Choice>
        </mc:AlternateContent>
        <mc:AlternateContent xmlns:mc="http://schemas.openxmlformats.org/markup-compatibility/2006">
          <mc:Choice Requires="x14">
            <control shapeId="39997" r:id="rId64" name="Check Box 61">
              <controlPr defaultSize="0" autoFill="0" autoLine="0" autoPict="0">
                <anchor moveWithCells="1">
                  <from>
                    <xdr:col>18</xdr:col>
                    <xdr:colOff>323850</xdr:colOff>
                    <xdr:row>245</xdr:row>
                    <xdr:rowOff>180975</xdr:rowOff>
                  </from>
                  <to>
                    <xdr:col>18</xdr:col>
                    <xdr:colOff>628650</xdr:colOff>
                    <xdr:row>245</xdr:row>
                    <xdr:rowOff>409575</xdr:rowOff>
                  </to>
                </anchor>
              </controlPr>
            </control>
          </mc:Choice>
        </mc:AlternateContent>
        <mc:AlternateContent xmlns:mc="http://schemas.openxmlformats.org/markup-compatibility/2006">
          <mc:Choice Requires="x14">
            <control shapeId="39998" r:id="rId65" name="Check Box 62">
              <controlPr defaultSize="0" autoFill="0" autoLine="0" autoPict="0">
                <anchor moveWithCells="1">
                  <from>
                    <xdr:col>18</xdr:col>
                    <xdr:colOff>323850</xdr:colOff>
                    <xdr:row>248</xdr:row>
                    <xdr:rowOff>180975</xdr:rowOff>
                  </from>
                  <to>
                    <xdr:col>18</xdr:col>
                    <xdr:colOff>628650</xdr:colOff>
                    <xdr:row>248</xdr:row>
                    <xdr:rowOff>409575</xdr:rowOff>
                  </to>
                </anchor>
              </controlPr>
            </control>
          </mc:Choice>
        </mc:AlternateContent>
        <mc:AlternateContent xmlns:mc="http://schemas.openxmlformats.org/markup-compatibility/2006">
          <mc:Choice Requires="x14">
            <control shapeId="39999" r:id="rId66" name="Check Box 63">
              <controlPr defaultSize="0" autoFill="0" autoLine="0" autoPict="0">
                <anchor moveWithCells="1">
                  <from>
                    <xdr:col>18</xdr:col>
                    <xdr:colOff>323850</xdr:colOff>
                    <xdr:row>249</xdr:row>
                    <xdr:rowOff>295275</xdr:rowOff>
                  </from>
                  <to>
                    <xdr:col>18</xdr:col>
                    <xdr:colOff>628650</xdr:colOff>
                    <xdr:row>249</xdr:row>
                    <xdr:rowOff>533400</xdr:rowOff>
                  </to>
                </anchor>
              </controlPr>
            </control>
          </mc:Choice>
        </mc:AlternateContent>
        <mc:AlternateContent xmlns:mc="http://schemas.openxmlformats.org/markup-compatibility/2006">
          <mc:Choice Requires="x14">
            <control shapeId="40000" r:id="rId67" name="Check Box 64">
              <controlPr defaultSize="0" autoFill="0" autoLine="0" autoPict="0">
                <anchor moveWithCells="1">
                  <from>
                    <xdr:col>18</xdr:col>
                    <xdr:colOff>323850</xdr:colOff>
                    <xdr:row>250</xdr:row>
                    <xdr:rowOff>342900</xdr:rowOff>
                  </from>
                  <to>
                    <xdr:col>18</xdr:col>
                    <xdr:colOff>628650</xdr:colOff>
                    <xdr:row>250</xdr:row>
                    <xdr:rowOff>571500</xdr:rowOff>
                  </to>
                </anchor>
              </controlPr>
            </control>
          </mc:Choice>
        </mc:AlternateContent>
        <mc:AlternateContent xmlns:mc="http://schemas.openxmlformats.org/markup-compatibility/2006">
          <mc:Choice Requires="x14">
            <control shapeId="40001" r:id="rId68" name="Check Box 65">
              <controlPr defaultSize="0" autoFill="0" autoLine="0" autoPict="0">
                <anchor moveWithCells="1">
                  <from>
                    <xdr:col>18</xdr:col>
                    <xdr:colOff>323850</xdr:colOff>
                    <xdr:row>251</xdr:row>
                    <xdr:rowOff>228600</xdr:rowOff>
                  </from>
                  <to>
                    <xdr:col>18</xdr:col>
                    <xdr:colOff>628650</xdr:colOff>
                    <xdr:row>251</xdr:row>
                    <xdr:rowOff>457200</xdr:rowOff>
                  </to>
                </anchor>
              </controlPr>
            </control>
          </mc:Choice>
        </mc:AlternateContent>
        <mc:AlternateContent xmlns:mc="http://schemas.openxmlformats.org/markup-compatibility/2006">
          <mc:Choice Requires="x14">
            <control shapeId="40002" r:id="rId69" name="Check Box 66">
              <controlPr defaultSize="0" autoFill="0" autoLine="0" autoPict="0">
                <anchor moveWithCells="1">
                  <from>
                    <xdr:col>18</xdr:col>
                    <xdr:colOff>323850</xdr:colOff>
                    <xdr:row>252</xdr:row>
                    <xdr:rowOff>390525</xdr:rowOff>
                  </from>
                  <to>
                    <xdr:col>18</xdr:col>
                    <xdr:colOff>628650</xdr:colOff>
                    <xdr:row>252</xdr:row>
                    <xdr:rowOff>628650</xdr:rowOff>
                  </to>
                </anchor>
              </controlPr>
            </control>
          </mc:Choice>
        </mc:AlternateContent>
        <mc:AlternateContent xmlns:mc="http://schemas.openxmlformats.org/markup-compatibility/2006">
          <mc:Choice Requires="x14">
            <control shapeId="40003" r:id="rId70" name="Check Box 67">
              <controlPr defaultSize="0" autoFill="0" autoLine="0" autoPict="0">
                <anchor moveWithCells="1">
                  <from>
                    <xdr:col>18</xdr:col>
                    <xdr:colOff>323850</xdr:colOff>
                    <xdr:row>254</xdr:row>
                    <xdr:rowOff>142875</xdr:rowOff>
                  </from>
                  <to>
                    <xdr:col>18</xdr:col>
                    <xdr:colOff>628650</xdr:colOff>
                    <xdr:row>254</xdr:row>
                    <xdr:rowOff>371475</xdr:rowOff>
                  </to>
                </anchor>
              </controlPr>
            </control>
          </mc:Choice>
        </mc:AlternateContent>
        <mc:AlternateContent xmlns:mc="http://schemas.openxmlformats.org/markup-compatibility/2006">
          <mc:Choice Requires="x14">
            <control shapeId="40004" r:id="rId71" name="Check Box 68">
              <controlPr defaultSize="0" autoFill="0" autoLine="0" autoPict="0">
                <anchor moveWithCells="1">
                  <from>
                    <xdr:col>18</xdr:col>
                    <xdr:colOff>323850</xdr:colOff>
                    <xdr:row>255</xdr:row>
                    <xdr:rowOff>142875</xdr:rowOff>
                  </from>
                  <to>
                    <xdr:col>18</xdr:col>
                    <xdr:colOff>628650</xdr:colOff>
                    <xdr:row>255</xdr:row>
                    <xdr:rowOff>371475</xdr:rowOff>
                  </to>
                </anchor>
              </controlPr>
            </control>
          </mc:Choice>
        </mc:AlternateContent>
        <mc:AlternateContent xmlns:mc="http://schemas.openxmlformats.org/markup-compatibility/2006">
          <mc:Choice Requires="x14">
            <control shapeId="40005" r:id="rId72" name="Check Box 69">
              <controlPr defaultSize="0" autoFill="0" autoLine="0" autoPict="0">
                <anchor moveWithCells="1">
                  <from>
                    <xdr:col>18</xdr:col>
                    <xdr:colOff>323850</xdr:colOff>
                    <xdr:row>256</xdr:row>
                    <xdr:rowOff>142875</xdr:rowOff>
                  </from>
                  <to>
                    <xdr:col>18</xdr:col>
                    <xdr:colOff>628650</xdr:colOff>
                    <xdr:row>256</xdr:row>
                    <xdr:rowOff>371475</xdr:rowOff>
                  </to>
                </anchor>
              </controlPr>
            </control>
          </mc:Choice>
        </mc:AlternateContent>
        <mc:AlternateContent xmlns:mc="http://schemas.openxmlformats.org/markup-compatibility/2006">
          <mc:Choice Requires="x14">
            <control shapeId="40006" r:id="rId73" name="Check Box 70">
              <controlPr defaultSize="0" autoFill="0" autoLine="0" autoPict="0">
                <anchor moveWithCells="1">
                  <from>
                    <xdr:col>18</xdr:col>
                    <xdr:colOff>323850</xdr:colOff>
                    <xdr:row>257</xdr:row>
                    <xdr:rowOff>247650</xdr:rowOff>
                  </from>
                  <to>
                    <xdr:col>18</xdr:col>
                    <xdr:colOff>628650</xdr:colOff>
                    <xdr:row>257</xdr:row>
                    <xdr:rowOff>476250</xdr:rowOff>
                  </to>
                </anchor>
              </controlPr>
            </control>
          </mc:Choice>
        </mc:AlternateContent>
        <mc:AlternateContent xmlns:mc="http://schemas.openxmlformats.org/markup-compatibility/2006">
          <mc:Choice Requires="x14">
            <control shapeId="40007" r:id="rId74" name="Check Box 71">
              <controlPr defaultSize="0" autoFill="0" autoLine="0" autoPict="0">
                <anchor moveWithCells="1">
                  <from>
                    <xdr:col>18</xdr:col>
                    <xdr:colOff>323850</xdr:colOff>
                    <xdr:row>260</xdr:row>
                    <xdr:rowOff>142875</xdr:rowOff>
                  </from>
                  <to>
                    <xdr:col>18</xdr:col>
                    <xdr:colOff>628650</xdr:colOff>
                    <xdr:row>260</xdr:row>
                    <xdr:rowOff>371475</xdr:rowOff>
                  </to>
                </anchor>
              </controlPr>
            </control>
          </mc:Choice>
        </mc:AlternateContent>
        <mc:AlternateContent xmlns:mc="http://schemas.openxmlformats.org/markup-compatibility/2006">
          <mc:Choice Requires="x14">
            <control shapeId="40008" r:id="rId75" name="Check Box 72">
              <controlPr defaultSize="0" autoFill="0" autoLine="0" autoPict="0">
                <anchor moveWithCells="1">
                  <from>
                    <xdr:col>18</xdr:col>
                    <xdr:colOff>323850</xdr:colOff>
                    <xdr:row>261</xdr:row>
                    <xdr:rowOff>142875</xdr:rowOff>
                  </from>
                  <to>
                    <xdr:col>18</xdr:col>
                    <xdr:colOff>628650</xdr:colOff>
                    <xdr:row>261</xdr:row>
                    <xdr:rowOff>371475</xdr:rowOff>
                  </to>
                </anchor>
              </controlPr>
            </control>
          </mc:Choice>
        </mc:AlternateContent>
        <mc:AlternateContent xmlns:mc="http://schemas.openxmlformats.org/markup-compatibility/2006">
          <mc:Choice Requires="x14">
            <control shapeId="40009" r:id="rId76" name="Check Box 73">
              <controlPr defaultSize="0" autoFill="0" autoLine="0" autoPict="0">
                <anchor moveWithCells="1">
                  <from>
                    <xdr:col>18</xdr:col>
                    <xdr:colOff>323850</xdr:colOff>
                    <xdr:row>262</xdr:row>
                    <xdr:rowOff>142875</xdr:rowOff>
                  </from>
                  <to>
                    <xdr:col>18</xdr:col>
                    <xdr:colOff>628650</xdr:colOff>
                    <xdr:row>262</xdr:row>
                    <xdr:rowOff>371475</xdr:rowOff>
                  </to>
                </anchor>
              </controlPr>
            </control>
          </mc:Choice>
        </mc:AlternateContent>
        <mc:AlternateContent xmlns:mc="http://schemas.openxmlformats.org/markup-compatibility/2006">
          <mc:Choice Requires="x14">
            <control shapeId="40010" r:id="rId77" name="Check Box 74">
              <controlPr defaultSize="0" autoFill="0" autoLine="0" autoPict="0">
                <anchor moveWithCells="1">
                  <from>
                    <xdr:col>18</xdr:col>
                    <xdr:colOff>323850</xdr:colOff>
                    <xdr:row>264</xdr:row>
                    <xdr:rowOff>142875</xdr:rowOff>
                  </from>
                  <to>
                    <xdr:col>18</xdr:col>
                    <xdr:colOff>628650</xdr:colOff>
                    <xdr:row>264</xdr:row>
                    <xdr:rowOff>371475</xdr:rowOff>
                  </to>
                </anchor>
              </controlPr>
            </control>
          </mc:Choice>
        </mc:AlternateContent>
        <mc:AlternateContent xmlns:mc="http://schemas.openxmlformats.org/markup-compatibility/2006">
          <mc:Choice Requires="x14">
            <control shapeId="40011" r:id="rId78" name="Check Box 75">
              <controlPr defaultSize="0" autoFill="0" autoLine="0" autoPict="0">
                <anchor moveWithCells="1">
                  <from>
                    <xdr:col>18</xdr:col>
                    <xdr:colOff>323850</xdr:colOff>
                    <xdr:row>265</xdr:row>
                    <xdr:rowOff>142875</xdr:rowOff>
                  </from>
                  <to>
                    <xdr:col>18</xdr:col>
                    <xdr:colOff>628650</xdr:colOff>
                    <xdr:row>265</xdr:row>
                    <xdr:rowOff>371475</xdr:rowOff>
                  </to>
                </anchor>
              </controlPr>
            </control>
          </mc:Choice>
        </mc:AlternateContent>
        <mc:AlternateContent xmlns:mc="http://schemas.openxmlformats.org/markup-compatibility/2006">
          <mc:Choice Requires="x14">
            <control shapeId="40012" r:id="rId79" name="Check Box 76">
              <controlPr defaultSize="0" autoFill="0" autoLine="0" autoPict="0">
                <anchor moveWithCells="1">
                  <from>
                    <xdr:col>18</xdr:col>
                    <xdr:colOff>323850</xdr:colOff>
                    <xdr:row>266</xdr:row>
                    <xdr:rowOff>142875</xdr:rowOff>
                  </from>
                  <to>
                    <xdr:col>18</xdr:col>
                    <xdr:colOff>628650</xdr:colOff>
                    <xdr:row>266</xdr:row>
                    <xdr:rowOff>371475</xdr:rowOff>
                  </to>
                </anchor>
              </controlPr>
            </control>
          </mc:Choice>
        </mc:AlternateContent>
        <mc:AlternateContent xmlns:mc="http://schemas.openxmlformats.org/markup-compatibility/2006">
          <mc:Choice Requires="x14">
            <control shapeId="40013" r:id="rId80" name="Check Box 77">
              <controlPr defaultSize="0" autoFill="0" autoLine="0" autoPict="0">
                <anchor moveWithCells="1">
                  <from>
                    <xdr:col>18</xdr:col>
                    <xdr:colOff>323850</xdr:colOff>
                    <xdr:row>267</xdr:row>
                    <xdr:rowOff>142875</xdr:rowOff>
                  </from>
                  <to>
                    <xdr:col>18</xdr:col>
                    <xdr:colOff>628650</xdr:colOff>
                    <xdr:row>267</xdr:row>
                    <xdr:rowOff>371475</xdr:rowOff>
                  </to>
                </anchor>
              </controlPr>
            </control>
          </mc:Choice>
        </mc:AlternateContent>
        <mc:AlternateContent xmlns:mc="http://schemas.openxmlformats.org/markup-compatibility/2006">
          <mc:Choice Requires="x14">
            <control shapeId="40014" r:id="rId81" name="Check Box 78">
              <controlPr defaultSize="0" autoFill="0" autoLine="0" autoPict="0">
                <anchor moveWithCells="1">
                  <from>
                    <xdr:col>18</xdr:col>
                    <xdr:colOff>323850</xdr:colOff>
                    <xdr:row>269</xdr:row>
                    <xdr:rowOff>142875</xdr:rowOff>
                  </from>
                  <to>
                    <xdr:col>18</xdr:col>
                    <xdr:colOff>628650</xdr:colOff>
                    <xdr:row>269</xdr:row>
                    <xdr:rowOff>371475</xdr:rowOff>
                  </to>
                </anchor>
              </controlPr>
            </control>
          </mc:Choice>
        </mc:AlternateContent>
        <mc:AlternateContent xmlns:mc="http://schemas.openxmlformats.org/markup-compatibility/2006">
          <mc:Choice Requires="x14">
            <control shapeId="40015" r:id="rId82" name="Check Box 79">
              <controlPr defaultSize="0" autoFill="0" autoLine="0" autoPict="0">
                <anchor moveWithCells="1">
                  <from>
                    <xdr:col>18</xdr:col>
                    <xdr:colOff>323850</xdr:colOff>
                    <xdr:row>270</xdr:row>
                    <xdr:rowOff>142875</xdr:rowOff>
                  </from>
                  <to>
                    <xdr:col>18</xdr:col>
                    <xdr:colOff>628650</xdr:colOff>
                    <xdr:row>270</xdr:row>
                    <xdr:rowOff>371475</xdr:rowOff>
                  </to>
                </anchor>
              </controlPr>
            </control>
          </mc:Choice>
        </mc:AlternateContent>
        <mc:AlternateContent xmlns:mc="http://schemas.openxmlformats.org/markup-compatibility/2006">
          <mc:Choice Requires="x14">
            <control shapeId="40016" r:id="rId83" name="Check Box 80">
              <controlPr defaultSize="0" autoFill="0" autoLine="0" autoPict="0">
                <anchor moveWithCells="1">
                  <from>
                    <xdr:col>18</xdr:col>
                    <xdr:colOff>323850</xdr:colOff>
                    <xdr:row>271</xdr:row>
                    <xdr:rowOff>142875</xdr:rowOff>
                  </from>
                  <to>
                    <xdr:col>18</xdr:col>
                    <xdr:colOff>628650</xdr:colOff>
                    <xdr:row>271</xdr:row>
                    <xdr:rowOff>371475</xdr:rowOff>
                  </to>
                </anchor>
              </controlPr>
            </control>
          </mc:Choice>
        </mc:AlternateContent>
        <mc:AlternateContent xmlns:mc="http://schemas.openxmlformats.org/markup-compatibility/2006">
          <mc:Choice Requires="x14">
            <control shapeId="40017" r:id="rId84" name="Check Box 81">
              <controlPr defaultSize="0" autoFill="0" autoLine="0" autoPict="0">
                <anchor moveWithCells="1">
                  <from>
                    <xdr:col>18</xdr:col>
                    <xdr:colOff>323850</xdr:colOff>
                    <xdr:row>272</xdr:row>
                    <xdr:rowOff>142875</xdr:rowOff>
                  </from>
                  <to>
                    <xdr:col>18</xdr:col>
                    <xdr:colOff>628650</xdr:colOff>
                    <xdr:row>272</xdr:row>
                    <xdr:rowOff>371475</xdr:rowOff>
                  </to>
                </anchor>
              </controlPr>
            </control>
          </mc:Choice>
        </mc:AlternateContent>
        <mc:AlternateContent xmlns:mc="http://schemas.openxmlformats.org/markup-compatibility/2006">
          <mc:Choice Requires="x14">
            <control shapeId="40018" r:id="rId85" name="Check Box 82">
              <controlPr defaultSize="0" autoFill="0" autoLine="0" autoPict="0">
                <anchor moveWithCells="1">
                  <from>
                    <xdr:col>18</xdr:col>
                    <xdr:colOff>323850</xdr:colOff>
                    <xdr:row>280</xdr:row>
                    <xdr:rowOff>190500</xdr:rowOff>
                  </from>
                  <to>
                    <xdr:col>18</xdr:col>
                    <xdr:colOff>628650</xdr:colOff>
                    <xdr:row>280</xdr:row>
                    <xdr:rowOff>419100</xdr:rowOff>
                  </to>
                </anchor>
              </controlPr>
            </control>
          </mc:Choice>
        </mc:AlternateContent>
        <mc:AlternateContent xmlns:mc="http://schemas.openxmlformats.org/markup-compatibility/2006">
          <mc:Choice Requires="x14">
            <control shapeId="40019" r:id="rId86" name="Check Box 83">
              <controlPr defaultSize="0" autoFill="0" autoLine="0" autoPict="0">
                <anchor moveWithCells="1">
                  <from>
                    <xdr:col>18</xdr:col>
                    <xdr:colOff>323850</xdr:colOff>
                    <xdr:row>281</xdr:row>
                    <xdr:rowOff>190500</xdr:rowOff>
                  </from>
                  <to>
                    <xdr:col>18</xdr:col>
                    <xdr:colOff>628650</xdr:colOff>
                    <xdr:row>281</xdr:row>
                    <xdr:rowOff>438150</xdr:rowOff>
                  </to>
                </anchor>
              </controlPr>
            </control>
          </mc:Choice>
        </mc:AlternateContent>
        <mc:AlternateContent xmlns:mc="http://schemas.openxmlformats.org/markup-compatibility/2006">
          <mc:Choice Requires="x14">
            <control shapeId="40020" r:id="rId87" name="Check Box 84">
              <controlPr defaultSize="0" autoFill="0" autoLine="0" autoPict="0">
                <anchor moveWithCells="1">
                  <from>
                    <xdr:col>18</xdr:col>
                    <xdr:colOff>323850</xdr:colOff>
                    <xdr:row>283</xdr:row>
                    <xdr:rowOff>190500</xdr:rowOff>
                  </from>
                  <to>
                    <xdr:col>18</xdr:col>
                    <xdr:colOff>628650</xdr:colOff>
                    <xdr:row>283</xdr:row>
                    <xdr:rowOff>419100</xdr:rowOff>
                  </to>
                </anchor>
              </controlPr>
            </control>
          </mc:Choice>
        </mc:AlternateContent>
        <mc:AlternateContent xmlns:mc="http://schemas.openxmlformats.org/markup-compatibility/2006">
          <mc:Choice Requires="x14">
            <control shapeId="40021" r:id="rId88" name="Check Box 85">
              <controlPr defaultSize="0" autoFill="0" autoLine="0" autoPict="0">
                <anchor moveWithCells="1">
                  <from>
                    <xdr:col>18</xdr:col>
                    <xdr:colOff>323850</xdr:colOff>
                    <xdr:row>284</xdr:row>
                    <xdr:rowOff>190500</xdr:rowOff>
                  </from>
                  <to>
                    <xdr:col>18</xdr:col>
                    <xdr:colOff>628650</xdr:colOff>
                    <xdr:row>284</xdr:row>
                    <xdr:rowOff>419100</xdr:rowOff>
                  </to>
                </anchor>
              </controlPr>
            </control>
          </mc:Choice>
        </mc:AlternateContent>
        <mc:AlternateContent xmlns:mc="http://schemas.openxmlformats.org/markup-compatibility/2006">
          <mc:Choice Requires="x14">
            <control shapeId="40022" r:id="rId89" name="Check Box 86">
              <controlPr defaultSize="0" autoFill="0" autoLine="0" autoPict="0">
                <anchor moveWithCells="1">
                  <from>
                    <xdr:col>18</xdr:col>
                    <xdr:colOff>323850</xdr:colOff>
                    <xdr:row>285</xdr:row>
                    <xdr:rowOff>180975</xdr:rowOff>
                  </from>
                  <to>
                    <xdr:col>18</xdr:col>
                    <xdr:colOff>628650</xdr:colOff>
                    <xdr:row>285</xdr:row>
                    <xdr:rowOff>409575</xdr:rowOff>
                  </to>
                </anchor>
              </controlPr>
            </control>
          </mc:Choice>
        </mc:AlternateContent>
        <mc:AlternateContent xmlns:mc="http://schemas.openxmlformats.org/markup-compatibility/2006">
          <mc:Choice Requires="x14">
            <control shapeId="40023" r:id="rId90" name="Check Box 87">
              <controlPr defaultSize="0" autoFill="0" autoLine="0" autoPict="0">
                <anchor moveWithCells="1">
                  <from>
                    <xdr:col>18</xdr:col>
                    <xdr:colOff>323850</xdr:colOff>
                    <xdr:row>286</xdr:row>
                    <xdr:rowOff>200025</xdr:rowOff>
                  </from>
                  <to>
                    <xdr:col>18</xdr:col>
                    <xdr:colOff>628650</xdr:colOff>
                    <xdr:row>286</xdr:row>
                    <xdr:rowOff>438150</xdr:rowOff>
                  </to>
                </anchor>
              </controlPr>
            </control>
          </mc:Choice>
        </mc:AlternateContent>
        <mc:AlternateContent xmlns:mc="http://schemas.openxmlformats.org/markup-compatibility/2006">
          <mc:Choice Requires="x14">
            <control shapeId="40024" r:id="rId91" name="Check Box 88">
              <controlPr defaultSize="0" autoFill="0" autoLine="0" autoPict="0">
                <anchor moveWithCells="1">
                  <from>
                    <xdr:col>18</xdr:col>
                    <xdr:colOff>323850</xdr:colOff>
                    <xdr:row>287</xdr:row>
                    <xdr:rowOff>190500</xdr:rowOff>
                  </from>
                  <to>
                    <xdr:col>18</xdr:col>
                    <xdr:colOff>628650</xdr:colOff>
                    <xdr:row>287</xdr:row>
                    <xdr:rowOff>419100</xdr:rowOff>
                  </to>
                </anchor>
              </controlPr>
            </control>
          </mc:Choice>
        </mc:AlternateContent>
        <mc:AlternateContent xmlns:mc="http://schemas.openxmlformats.org/markup-compatibility/2006">
          <mc:Choice Requires="x14">
            <control shapeId="40025" r:id="rId92" name="Check Box 89">
              <controlPr defaultSize="0" autoFill="0" autoLine="0" autoPict="0">
                <anchor moveWithCells="1">
                  <from>
                    <xdr:col>18</xdr:col>
                    <xdr:colOff>323850</xdr:colOff>
                    <xdr:row>288</xdr:row>
                    <xdr:rowOff>180975</xdr:rowOff>
                  </from>
                  <to>
                    <xdr:col>18</xdr:col>
                    <xdr:colOff>628650</xdr:colOff>
                    <xdr:row>288</xdr:row>
                    <xdr:rowOff>409575</xdr:rowOff>
                  </to>
                </anchor>
              </controlPr>
            </control>
          </mc:Choice>
        </mc:AlternateContent>
        <mc:AlternateContent xmlns:mc="http://schemas.openxmlformats.org/markup-compatibility/2006">
          <mc:Choice Requires="x14">
            <control shapeId="40026" r:id="rId93" name="Check Box 90">
              <controlPr defaultSize="0" autoFill="0" autoLine="0" autoPict="0">
                <anchor moveWithCells="1">
                  <from>
                    <xdr:col>18</xdr:col>
                    <xdr:colOff>323850</xdr:colOff>
                    <xdr:row>289</xdr:row>
                    <xdr:rowOff>228600</xdr:rowOff>
                  </from>
                  <to>
                    <xdr:col>18</xdr:col>
                    <xdr:colOff>628650</xdr:colOff>
                    <xdr:row>289</xdr:row>
                    <xdr:rowOff>457200</xdr:rowOff>
                  </to>
                </anchor>
              </controlPr>
            </control>
          </mc:Choice>
        </mc:AlternateContent>
        <mc:AlternateContent xmlns:mc="http://schemas.openxmlformats.org/markup-compatibility/2006">
          <mc:Choice Requires="x14">
            <control shapeId="40027" r:id="rId94" name="Check Box 91">
              <controlPr defaultSize="0" autoFill="0" autoLine="0" autoPict="0">
                <anchor moveWithCells="1">
                  <from>
                    <xdr:col>18</xdr:col>
                    <xdr:colOff>323850</xdr:colOff>
                    <xdr:row>301</xdr:row>
                    <xdr:rowOff>219075</xdr:rowOff>
                  </from>
                  <to>
                    <xdr:col>18</xdr:col>
                    <xdr:colOff>628650</xdr:colOff>
                    <xdr:row>301</xdr:row>
                    <xdr:rowOff>457200</xdr:rowOff>
                  </to>
                </anchor>
              </controlPr>
            </control>
          </mc:Choice>
        </mc:AlternateContent>
        <mc:AlternateContent xmlns:mc="http://schemas.openxmlformats.org/markup-compatibility/2006">
          <mc:Choice Requires="x14">
            <control shapeId="40028" r:id="rId95" name="Check Box 92">
              <controlPr defaultSize="0" autoFill="0" autoLine="0" autoPict="0">
                <anchor moveWithCells="1">
                  <from>
                    <xdr:col>18</xdr:col>
                    <xdr:colOff>323850</xdr:colOff>
                    <xdr:row>303</xdr:row>
                    <xdr:rowOff>142875</xdr:rowOff>
                  </from>
                  <to>
                    <xdr:col>18</xdr:col>
                    <xdr:colOff>628650</xdr:colOff>
                    <xdr:row>303</xdr:row>
                    <xdr:rowOff>371475</xdr:rowOff>
                  </to>
                </anchor>
              </controlPr>
            </control>
          </mc:Choice>
        </mc:AlternateContent>
        <mc:AlternateContent xmlns:mc="http://schemas.openxmlformats.org/markup-compatibility/2006">
          <mc:Choice Requires="x14">
            <control shapeId="40029" r:id="rId96" name="Check Box 93">
              <controlPr defaultSize="0" autoFill="0" autoLine="0" autoPict="0">
                <anchor moveWithCells="1">
                  <from>
                    <xdr:col>18</xdr:col>
                    <xdr:colOff>323850</xdr:colOff>
                    <xdr:row>305</xdr:row>
                    <xdr:rowOff>142875</xdr:rowOff>
                  </from>
                  <to>
                    <xdr:col>18</xdr:col>
                    <xdr:colOff>628650</xdr:colOff>
                    <xdr:row>305</xdr:row>
                    <xdr:rowOff>371475</xdr:rowOff>
                  </to>
                </anchor>
              </controlPr>
            </control>
          </mc:Choice>
        </mc:AlternateContent>
        <mc:AlternateContent xmlns:mc="http://schemas.openxmlformats.org/markup-compatibility/2006">
          <mc:Choice Requires="x14">
            <control shapeId="40030" r:id="rId97" name="Check Box 94">
              <controlPr defaultSize="0" autoFill="0" autoLine="0" autoPict="0">
                <anchor moveWithCells="1">
                  <from>
                    <xdr:col>18</xdr:col>
                    <xdr:colOff>323850</xdr:colOff>
                    <xdr:row>307</xdr:row>
                    <xdr:rowOff>247650</xdr:rowOff>
                  </from>
                  <to>
                    <xdr:col>18</xdr:col>
                    <xdr:colOff>628650</xdr:colOff>
                    <xdr:row>307</xdr:row>
                    <xdr:rowOff>476250</xdr:rowOff>
                  </to>
                </anchor>
              </controlPr>
            </control>
          </mc:Choice>
        </mc:AlternateContent>
        <mc:AlternateContent xmlns:mc="http://schemas.openxmlformats.org/markup-compatibility/2006">
          <mc:Choice Requires="x14">
            <control shapeId="40031" r:id="rId98" name="Check Box 95">
              <controlPr defaultSize="0" autoFill="0" autoLine="0" autoPict="0">
                <anchor moveWithCells="1">
                  <from>
                    <xdr:col>18</xdr:col>
                    <xdr:colOff>323850</xdr:colOff>
                    <xdr:row>308</xdr:row>
                    <xdr:rowOff>247650</xdr:rowOff>
                  </from>
                  <to>
                    <xdr:col>18</xdr:col>
                    <xdr:colOff>628650</xdr:colOff>
                    <xdr:row>308</xdr:row>
                    <xdr:rowOff>476250</xdr:rowOff>
                  </to>
                </anchor>
              </controlPr>
            </control>
          </mc:Choice>
        </mc:AlternateContent>
        <mc:AlternateContent xmlns:mc="http://schemas.openxmlformats.org/markup-compatibility/2006">
          <mc:Choice Requires="x14">
            <control shapeId="40032" r:id="rId99" name="Check Box 96">
              <controlPr defaultSize="0" autoFill="0" autoLine="0" autoPict="0">
                <anchor moveWithCells="1">
                  <from>
                    <xdr:col>18</xdr:col>
                    <xdr:colOff>323850</xdr:colOff>
                    <xdr:row>309</xdr:row>
                    <xdr:rowOff>276225</xdr:rowOff>
                  </from>
                  <to>
                    <xdr:col>18</xdr:col>
                    <xdr:colOff>628650</xdr:colOff>
                    <xdr:row>309</xdr:row>
                    <xdr:rowOff>504825</xdr:rowOff>
                  </to>
                </anchor>
              </controlPr>
            </control>
          </mc:Choice>
        </mc:AlternateContent>
        <mc:AlternateContent xmlns:mc="http://schemas.openxmlformats.org/markup-compatibility/2006">
          <mc:Choice Requires="x14">
            <control shapeId="40033" r:id="rId100" name="Check Box 97">
              <controlPr defaultSize="0" autoFill="0" autoLine="0" autoPict="0">
                <anchor moveWithCells="1">
                  <from>
                    <xdr:col>18</xdr:col>
                    <xdr:colOff>323850</xdr:colOff>
                    <xdr:row>310</xdr:row>
                    <xdr:rowOff>219075</xdr:rowOff>
                  </from>
                  <to>
                    <xdr:col>18</xdr:col>
                    <xdr:colOff>628650</xdr:colOff>
                    <xdr:row>310</xdr:row>
                    <xdr:rowOff>457200</xdr:rowOff>
                  </to>
                </anchor>
              </controlPr>
            </control>
          </mc:Choice>
        </mc:AlternateContent>
        <mc:AlternateContent xmlns:mc="http://schemas.openxmlformats.org/markup-compatibility/2006">
          <mc:Choice Requires="x14">
            <control shapeId="40034" r:id="rId101" name="Check Box 98">
              <controlPr defaultSize="0" autoFill="0" autoLine="0" autoPict="0">
                <anchor moveWithCells="1">
                  <from>
                    <xdr:col>18</xdr:col>
                    <xdr:colOff>323850</xdr:colOff>
                    <xdr:row>311</xdr:row>
                    <xdr:rowOff>142875</xdr:rowOff>
                  </from>
                  <to>
                    <xdr:col>18</xdr:col>
                    <xdr:colOff>628650</xdr:colOff>
                    <xdr:row>311</xdr:row>
                    <xdr:rowOff>371475</xdr:rowOff>
                  </to>
                </anchor>
              </controlPr>
            </control>
          </mc:Choice>
        </mc:AlternateContent>
        <mc:AlternateContent xmlns:mc="http://schemas.openxmlformats.org/markup-compatibility/2006">
          <mc:Choice Requires="x14">
            <control shapeId="40035" r:id="rId102" name="Check Box 99">
              <controlPr defaultSize="0" autoFill="0" autoLine="0" autoPict="0">
                <anchor moveWithCells="1">
                  <from>
                    <xdr:col>18</xdr:col>
                    <xdr:colOff>323850</xdr:colOff>
                    <xdr:row>312</xdr:row>
                    <xdr:rowOff>219075</xdr:rowOff>
                  </from>
                  <to>
                    <xdr:col>18</xdr:col>
                    <xdr:colOff>628650</xdr:colOff>
                    <xdr:row>312</xdr:row>
                    <xdr:rowOff>457200</xdr:rowOff>
                  </to>
                </anchor>
              </controlPr>
            </control>
          </mc:Choice>
        </mc:AlternateContent>
        <mc:AlternateContent xmlns:mc="http://schemas.openxmlformats.org/markup-compatibility/2006">
          <mc:Choice Requires="x14">
            <control shapeId="40036" r:id="rId103" name="Check Box 100">
              <controlPr defaultSize="0" autoFill="0" autoLine="0" autoPict="0">
                <anchor moveWithCells="1">
                  <from>
                    <xdr:col>18</xdr:col>
                    <xdr:colOff>323850</xdr:colOff>
                    <xdr:row>314</xdr:row>
                    <xdr:rowOff>142875</xdr:rowOff>
                  </from>
                  <to>
                    <xdr:col>18</xdr:col>
                    <xdr:colOff>628650</xdr:colOff>
                    <xdr:row>314</xdr:row>
                    <xdr:rowOff>371475</xdr:rowOff>
                  </to>
                </anchor>
              </controlPr>
            </control>
          </mc:Choice>
        </mc:AlternateContent>
        <mc:AlternateContent xmlns:mc="http://schemas.openxmlformats.org/markup-compatibility/2006">
          <mc:Choice Requires="x14">
            <control shapeId="40037" r:id="rId104" name="Check Box 101">
              <controlPr defaultSize="0" autoFill="0" autoLine="0" autoPict="0">
                <anchor moveWithCells="1">
                  <from>
                    <xdr:col>18</xdr:col>
                    <xdr:colOff>323850</xdr:colOff>
                    <xdr:row>315</xdr:row>
                    <xdr:rowOff>142875</xdr:rowOff>
                  </from>
                  <to>
                    <xdr:col>18</xdr:col>
                    <xdr:colOff>628650</xdr:colOff>
                    <xdr:row>315</xdr:row>
                    <xdr:rowOff>371475</xdr:rowOff>
                  </to>
                </anchor>
              </controlPr>
            </control>
          </mc:Choice>
        </mc:AlternateContent>
        <mc:AlternateContent xmlns:mc="http://schemas.openxmlformats.org/markup-compatibility/2006">
          <mc:Choice Requires="x14">
            <control shapeId="40038" r:id="rId105" name="Check Box 102">
              <controlPr defaultSize="0" autoFill="0" autoLine="0" autoPict="0">
                <anchor moveWithCells="1">
                  <from>
                    <xdr:col>18</xdr:col>
                    <xdr:colOff>323850</xdr:colOff>
                    <xdr:row>316</xdr:row>
                    <xdr:rowOff>142875</xdr:rowOff>
                  </from>
                  <to>
                    <xdr:col>18</xdr:col>
                    <xdr:colOff>628650</xdr:colOff>
                    <xdr:row>316</xdr:row>
                    <xdr:rowOff>371475</xdr:rowOff>
                  </to>
                </anchor>
              </controlPr>
            </control>
          </mc:Choice>
        </mc:AlternateContent>
        <mc:AlternateContent xmlns:mc="http://schemas.openxmlformats.org/markup-compatibility/2006">
          <mc:Choice Requires="x14">
            <control shapeId="40039" r:id="rId106" name="Check Box 103">
              <controlPr defaultSize="0" autoFill="0" autoLine="0" autoPict="0">
                <anchor moveWithCells="1">
                  <from>
                    <xdr:col>18</xdr:col>
                    <xdr:colOff>323850</xdr:colOff>
                    <xdr:row>317</xdr:row>
                    <xdr:rowOff>142875</xdr:rowOff>
                  </from>
                  <to>
                    <xdr:col>18</xdr:col>
                    <xdr:colOff>628650</xdr:colOff>
                    <xdr:row>317</xdr:row>
                    <xdr:rowOff>371475</xdr:rowOff>
                  </to>
                </anchor>
              </controlPr>
            </control>
          </mc:Choice>
        </mc:AlternateContent>
        <mc:AlternateContent xmlns:mc="http://schemas.openxmlformats.org/markup-compatibility/2006">
          <mc:Choice Requires="x14">
            <control shapeId="40040" r:id="rId107" name="Check Box 104">
              <controlPr defaultSize="0" autoFill="0" autoLine="0" autoPict="0">
                <anchor moveWithCells="1">
                  <from>
                    <xdr:col>18</xdr:col>
                    <xdr:colOff>323850</xdr:colOff>
                    <xdr:row>318</xdr:row>
                    <xdr:rowOff>142875</xdr:rowOff>
                  </from>
                  <to>
                    <xdr:col>18</xdr:col>
                    <xdr:colOff>628650</xdr:colOff>
                    <xdr:row>318</xdr:row>
                    <xdr:rowOff>371475</xdr:rowOff>
                  </to>
                </anchor>
              </controlPr>
            </control>
          </mc:Choice>
        </mc:AlternateContent>
        <mc:AlternateContent xmlns:mc="http://schemas.openxmlformats.org/markup-compatibility/2006">
          <mc:Choice Requires="x14">
            <control shapeId="40041" r:id="rId108" name="Check Box 105">
              <controlPr defaultSize="0" autoFill="0" autoLine="0" autoPict="0">
                <anchor moveWithCells="1">
                  <from>
                    <xdr:col>18</xdr:col>
                    <xdr:colOff>323850</xdr:colOff>
                    <xdr:row>319</xdr:row>
                    <xdr:rowOff>190500</xdr:rowOff>
                  </from>
                  <to>
                    <xdr:col>18</xdr:col>
                    <xdr:colOff>628650</xdr:colOff>
                    <xdr:row>319</xdr:row>
                    <xdr:rowOff>419100</xdr:rowOff>
                  </to>
                </anchor>
              </controlPr>
            </control>
          </mc:Choice>
        </mc:AlternateContent>
        <mc:AlternateContent xmlns:mc="http://schemas.openxmlformats.org/markup-compatibility/2006">
          <mc:Choice Requires="x14">
            <control shapeId="40042" r:id="rId109" name="Check Box 106">
              <controlPr defaultSize="0" autoFill="0" autoLine="0" autoPict="0">
                <anchor moveWithCells="1">
                  <from>
                    <xdr:col>18</xdr:col>
                    <xdr:colOff>323850</xdr:colOff>
                    <xdr:row>320</xdr:row>
                    <xdr:rowOff>219075</xdr:rowOff>
                  </from>
                  <to>
                    <xdr:col>18</xdr:col>
                    <xdr:colOff>628650</xdr:colOff>
                    <xdr:row>320</xdr:row>
                    <xdr:rowOff>457200</xdr:rowOff>
                  </to>
                </anchor>
              </controlPr>
            </control>
          </mc:Choice>
        </mc:AlternateContent>
        <mc:AlternateContent xmlns:mc="http://schemas.openxmlformats.org/markup-compatibility/2006">
          <mc:Choice Requires="x14">
            <control shapeId="40043" r:id="rId110" name="Check Box 107">
              <controlPr defaultSize="0" autoFill="0" autoLine="0" autoPict="0">
                <anchor moveWithCells="1">
                  <from>
                    <xdr:col>18</xdr:col>
                    <xdr:colOff>323850</xdr:colOff>
                    <xdr:row>322</xdr:row>
                    <xdr:rowOff>142875</xdr:rowOff>
                  </from>
                  <to>
                    <xdr:col>18</xdr:col>
                    <xdr:colOff>628650</xdr:colOff>
                    <xdr:row>322</xdr:row>
                    <xdr:rowOff>371475</xdr:rowOff>
                  </to>
                </anchor>
              </controlPr>
            </control>
          </mc:Choice>
        </mc:AlternateContent>
        <mc:AlternateContent xmlns:mc="http://schemas.openxmlformats.org/markup-compatibility/2006">
          <mc:Choice Requires="x14">
            <control shapeId="40044" r:id="rId111" name="Check Box 108">
              <controlPr defaultSize="0" autoFill="0" autoLine="0" autoPict="0">
                <anchor moveWithCells="1">
                  <from>
                    <xdr:col>18</xdr:col>
                    <xdr:colOff>323850</xdr:colOff>
                    <xdr:row>323</xdr:row>
                    <xdr:rowOff>142875</xdr:rowOff>
                  </from>
                  <to>
                    <xdr:col>18</xdr:col>
                    <xdr:colOff>628650</xdr:colOff>
                    <xdr:row>323</xdr:row>
                    <xdr:rowOff>371475</xdr:rowOff>
                  </to>
                </anchor>
              </controlPr>
            </control>
          </mc:Choice>
        </mc:AlternateContent>
        <mc:AlternateContent xmlns:mc="http://schemas.openxmlformats.org/markup-compatibility/2006">
          <mc:Choice Requires="x14">
            <control shapeId="40045" r:id="rId112" name="Check Box 109">
              <controlPr defaultSize="0" autoFill="0" autoLine="0" autoPict="0">
                <anchor moveWithCells="1">
                  <from>
                    <xdr:col>18</xdr:col>
                    <xdr:colOff>323850</xdr:colOff>
                    <xdr:row>324</xdr:row>
                    <xdr:rowOff>142875</xdr:rowOff>
                  </from>
                  <to>
                    <xdr:col>18</xdr:col>
                    <xdr:colOff>628650</xdr:colOff>
                    <xdr:row>324</xdr:row>
                    <xdr:rowOff>371475</xdr:rowOff>
                  </to>
                </anchor>
              </controlPr>
            </control>
          </mc:Choice>
        </mc:AlternateContent>
        <mc:AlternateContent xmlns:mc="http://schemas.openxmlformats.org/markup-compatibility/2006">
          <mc:Choice Requires="x14">
            <control shapeId="40046" r:id="rId113" name="Check Box 110">
              <controlPr defaultSize="0" autoFill="0" autoLine="0" autoPict="0">
                <anchor moveWithCells="1">
                  <from>
                    <xdr:col>18</xdr:col>
                    <xdr:colOff>323850</xdr:colOff>
                    <xdr:row>331</xdr:row>
                    <xdr:rowOff>142875</xdr:rowOff>
                  </from>
                  <to>
                    <xdr:col>18</xdr:col>
                    <xdr:colOff>628650</xdr:colOff>
                    <xdr:row>331</xdr:row>
                    <xdr:rowOff>371475</xdr:rowOff>
                  </to>
                </anchor>
              </controlPr>
            </control>
          </mc:Choice>
        </mc:AlternateContent>
        <mc:AlternateContent xmlns:mc="http://schemas.openxmlformats.org/markup-compatibility/2006">
          <mc:Choice Requires="x14">
            <control shapeId="40047" r:id="rId114" name="Check Box 111">
              <controlPr defaultSize="0" autoFill="0" autoLine="0" autoPict="0">
                <anchor moveWithCells="1">
                  <from>
                    <xdr:col>18</xdr:col>
                    <xdr:colOff>323850</xdr:colOff>
                    <xdr:row>334</xdr:row>
                    <xdr:rowOff>142875</xdr:rowOff>
                  </from>
                  <to>
                    <xdr:col>18</xdr:col>
                    <xdr:colOff>628650</xdr:colOff>
                    <xdr:row>334</xdr:row>
                    <xdr:rowOff>371475</xdr:rowOff>
                  </to>
                </anchor>
              </controlPr>
            </control>
          </mc:Choice>
        </mc:AlternateContent>
        <mc:AlternateContent xmlns:mc="http://schemas.openxmlformats.org/markup-compatibility/2006">
          <mc:Choice Requires="x14">
            <control shapeId="40048" r:id="rId115" name="Check Box 112">
              <controlPr defaultSize="0" autoFill="0" autoLine="0" autoPict="0">
                <anchor moveWithCells="1">
                  <from>
                    <xdr:col>18</xdr:col>
                    <xdr:colOff>323850</xdr:colOff>
                    <xdr:row>335</xdr:row>
                    <xdr:rowOff>142875</xdr:rowOff>
                  </from>
                  <to>
                    <xdr:col>18</xdr:col>
                    <xdr:colOff>628650</xdr:colOff>
                    <xdr:row>335</xdr:row>
                    <xdr:rowOff>371475</xdr:rowOff>
                  </to>
                </anchor>
              </controlPr>
            </control>
          </mc:Choice>
        </mc:AlternateContent>
        <mc:AlternateContent xmlns:mc="http://schemas.openxmlformats.org/markup-compatibility/2006">
          <mc:Choice Requires="x14">
            <control shapeId="40049" r:id="rId116" name="Check Box 113">
              <controlPr defaultSize="0" autoFill="0" autoLine="0" autoPict="0">
                <anchor moveWithCells="1">
                  <from>
                    <xdr:col>18</xdr:col>
                    <xdr:colOff>323850</xdr:colOff>
                    <xdr:row>336</xdr:row>
                    <xdr:rowOff>142875</xdr:rowOff>
                  </from>
                  <to>
                    <xdr:col>18</xdr:col>
                    <xdr:colOff>628650</xdr:colOff>
                    <xdr:row>336</xdr:row>
                    <xdr:rowOff>371475</xdr:rowOff>
                  </to>
                </anchor>
              </controlPr>
            </control>
          </mc:Choice>
        </mc:AlternateContent>
        <mc:AlternateContent xmlns:mc="http://schemas.openxmlformats.org/markup-compatibility/2006">
          <mc:Choice Requires="x14">
            <control shapeId="40050" r:id="rId117" name="Check Box 114">
              <controlPr defaultSize="0" autoFill="0" autoLine="0" autoPict="0">
                <anchor moveWithCells="1">
                  <from>
                    <xdr:col>18</xdr:col>
                    <xdr:colOff>323850</xdr:colOff>
                    <xdr:row>339</xdr:row>
                    <xdr:rowOff>333375</xdr:rowOff>
                  </from>
                  <to>
                    <xdr:col>18</xdr:col>
                    <xdr:colOff>628650</xdr:colOff>
                    <xdr:row>339</xdr:row>
                    <xdr:rowOff>561975</xdr:rowOff>
                  </to>
                </anchor>
              </controlPr>
            </control>
          </mc:Choice>
        </mc:AlternateContent>
        <mc:AlternateContent xmlns:mc="http://schemas.openxmlformats.org/markup-compatibility/2006">
          <mc:Choice Requires="x14">
            <control shapeId="40051" r:id="rId118" name="Check Box 115">
              <controlPr defaultSize="0" autoFill="0" autoLine="0" autoPict="0">
                <anchor moveWithCells="1">
                  <from>
                    <xdr:col>18</xdr:col>
                    <xdr:colOff>323850</xdr:colOff>
                    <xdr:row>340</xdr:row>
                    <xdr:rowOff>276225</xdr:rowOff>
                  </from>
                  <to>
                    <xdr:col>18</xdr:col>
                    <xdr:colOff>628650</xdr:colOff>
                    <xdr:row>340</xdr:row>
                    <xdr:rowOff>504825</xdr:rowOff>
                  </to>
                </anchor>
              </controlPr>
            </control>
          </mc:Choice>
        </mc:AlternateContent>
        <mc:AlternateContent xmlns:mc="http://schemas.openxmlformats.org/markup-compatibility/2006">
          <mc:Choice Requires="x14">
            <control shapeId="40052" r:id="rId119" name="Check Box 116">
              <controlPr defaultSize="0" autoFill="0" autoLine="0" autoPict="0">
                <anchor moveWithCells="1">
                  <from>
                    <xdr:col>18</xdr:col>
                    <xdr:colOff>323850</xdr:colOff>
                    <xdr:row>341</xdr:row>
                    <xdr:rowOff>238125</xdr:rowOff>
                  </from>
                  <to>
                    <xdr:col>18</xdr:col>
                    <xdr:colOff>628650</xdr:colOff>
                    <xdr:row>341</xdr:row>
                    <xdr:rowOff>466725</xdr:rowOff>
                  </to>
                </anchor>
              </controlPr>
            </control>
          </mc:Choice>
        </mc:AlternateContent>
        <mc:AlternateContent xmlns:mc="http://schemas.openxmlformats.org/markup-compatibility/2006">
          <mc:Choice Requires="x14">
            <control shapeId="40053" r:id="rId120" name="Check Box 117">
              <controlPr defaultSize="0" autoFill="0" autoLine="0" autoPict="0">
                <anchor moveWithCells="1">
                  <from>
                    <xdr:col>18</xdr:col>
                    <xdr:colOff>323850</xdr:colOff>
                    <xdr:row>342</xdr:row>
                    <xdr:rowOff>219075</xdr:rowOff>
                  </from>
                  <to>
                    <xdr:col>18</xdr:col>
                    <xdr:colOff>628650</xdr:colOff>
                    <xdr:row>342</xdr:row>
                    <xdr:rowOff>457200</xdr:rowOff>
                  </to>
                </anchor>
              </controlPr>
            </control>
          </mc:Choice>
        </mc:AlternateContent>
        <mc:AlternateContent xmlns:mc="http://schemas.openxmlformats.org/markup-compatibility/2006">
          <mc:Choice Requires="x14">
            <control shapeId="40054" r:id="rId121" name="Check Box 118">
              <controlPr defaultSize="0" autoFill="0" autoLine="0" autoPict="0">
                <anchor moveWithCells="1">
                  <from>
                    <xdr:col>18</xdr:col>
                    <xdr:colOff>323850</xdr:colOff>
                    <xdr:row>343</xdr:row>
                    <xdr:rowOff>200025</xdr:rowOff>
                  </from>
                  <to>
                    <xdr:col>18</xdr:col>
                    <xdr:colOff>628650</xdr:colOff>
                    <xdr:row>343</xdr:row>
                    <xdr:rowOff>438150</xdr:rowOff>
                  </to>
                </anchor>
              </controlPr>
            </control>
          </mc:Choice>
        </mc:AlternateContent>
        <mc:AlternateContent xmlns:mc="http://schemas.openxmlformats.org/markup-compatibility/2006">
          <mc:Choice Requires="x14">
            <control shapeId="40055" r:id="rId122" name="Check Box 119">
              <controlPr defaultSize="0" autoFill="0" autoLine="0" autoPict="0">
                <anchor moveWithCells="1">
                  <from>
                    <xdr:col>18</xdr:col>
                    <xdr:colOff>323850</xdr:colOff>
                    <xdr:row>345</xdr:row>
                    <xdr:rowOff>200025</xdr:rowOff>
                  </from>
                  <to>
                    <xdr:col>18</xdr:col>
                    <xdr:colOff>628650</xdr:colOff>
                    <xdr:row>345</xdr:row>
                    <xdr:rowOff>438150</xdr:rowOff>
                  </to>
                </anchor>
              </controlPr>
            </control>
          </mc:Choice>
        </mc:AlternateContent>
        <mc:AlternateContent xmlns:mc="http://schemas.openxmlformats.org/markup-compatibility/2006">
          <mc:Choice Requires="x14">
            <control shapeId="40056" r:id="rId123" name="Check Box 120">
              <controlPr defaultSize="0" autoFill="0" autoLine="0" autoPict="0">
                <anchor moveWithCells="1">
                  <from>
                    <xdr:col>18</xdr:col>
                    <xdr:colOff>323850</xdr:colOff>
                    <xdr:row>346</xdr:row>
                    <xdr:rowOff>142875</xdr:rowOff>
                  </from>
                  <to>
                    <xdr:col>18</xdr:col>
                    <xdr:colOff>628650</xdr:colOff>
                    <xdr:row>346</xdr:row>
                    <xdr:rowOff>371475</xdr:rowOff>
                  </to>
                </anchor>
              </controlPr>
            </control>
          </mc:Choice>
        </mc:AlternateContent>
        <mc:AlternateContent xmlns:mc="http://schemas.openxmlformats.org/markup-compatibility/2006">
          <mc:Choice Requires="x14">
            <control shapeId="40057" r:id="rId124" name="Check Box 121">
              <controlPr defaultSize="0" autoFill="0" autoLine="0" autoPict="0">
                <anchor moveWithCells="1">
                  <from>
                    <xdr:col>18</xdr:col>
                    <xdr:colOff>323850</xdr:colOff>
                    <xdr:row>347</xdr:row>
                    <xdr:rowOff>209550</xdr:rowOff>
                  </from>
                  <to>
                    <xdr:col>18</xdr:col>
                    <xdr:colOff>628650</xdr:colOff>
                    <xdr:row>347</xdr:row>
                    <xdr:rowOff>438150</xdr:rowOff>
                  </to>
                </anchor>
              </controlPr>
            </control>
          </mc:Choice>
        </mc:AlternateContent>
        <mc:AlternateContent xmlns:mc="http://schemas.openxmlformats.org/markup-compatibility/2006">
          <mc:Choice Requires="x14">
            <control shapeId="40058" r:id="rId125" name="Check Box 122">
              <controlPr defaultSize="0" autoFill="0" autoLine="0" autoPict="0">
                <anchor moveWithCells="1">
                  <from>
                    <xdr:col>18</xdr:col>
                    <xdr:colOff>323850</xdr:colOff>
                    <xdr:row>350</xdr:row>
                    <xdr:rowOff>219075</xdr:rowOff>
                  </from>
                  <to>
                    <xdr:col>18</xdr:col>
                    <xdr:colOff>628650</xdr:colOff>
                    <xdr:row>350</xdr:row>
                    <xdr:rowOff>457200</xdr:rowOff>
                  </to>
                </anchor>
              </controlPr>
            </control>
          </mc:Choice>
        </mc:AlternateContent>
        <mc:AlternateContent xmlns:mc="http://schemas.openxmlformats.org/markup-compatibility/2006">
          <mc:Choice Requires="x14">
            <control shapeId="40059" r:id="rId126" name="Check Box 123">
              <controlPr defaultSize="0" autoFill="0" autoLine="0" autoPict="0">
                <anchor moveWithCells="1">
                  <from>
                    <xdr:col>18</xdr:col>
                    <xdr:colOff>323850</xdr:colOff>
                    <xdr:row>351</xdr:row>
                    <xdr:rowOff>219075</xdr:rowOff>
                  </from>
                  <to>
                    <xdr:col>18</xdr:col>
                    <xdr:colOff>628650</xdr:colOff>
                    <xdr:row>351</xdr:row>
                    <xdr:rowOff>457200</xdr:rowOff>
                  </to>
                </anchor>
              </controlPr>
            </control>
          </mc:Choice>
        </mc:AlternateContent>
        <mc:AlternateContent xmlns:mc="http://schemas.openxmlformats.org/markup-compatibility/2006">
          <mc:Choice Requires="x14">
            <control shapeId="40060" r:id="rId127" name="Check Box 124">
              <controlPr defaultSize="0" autoFill="0" autoLine="0" autoPict="0">
                <anchor moveWithCells="1">
                  <from>
                    <xdr:col>18</xdr:col>
                    <xdr:colOff>323850</xdr:colOff>
                    <xdr:row>150</xdr:row>
                    <xdr:rowOff>133350</xdr:rowOff>
                  </from>
                  <to>
                    <xdr:col>18</xdr:col>
                    <xdr:colOff>628650</xdr:colOff>
                    <xdr:row>150</xdr:row>
                    <xdr:rowOff>361950</xdr:rowOff>
                  </to>
                </anchor>
              </controlPr>
            </control>
          </mc:Choice>
        </mc:AlternateContent>
        <mc:AlternateContent xmlns:mc="http://schemas.openxmlformats.org/markup-compatibility/2006">
          <mc:Choice Requires="x14">
            <control shapeId="40061" r:id="rId128" name="Check Box 125">
              <controlPr defaultSize="0" autoFill="0" autoLine="0" autoPict="0">
                <anchor moveWithCells="1">
                  <from>
                    <xdr:col>18</xdr:col>
                    <xdr:colOff>323850</xdr:colOff>
                    <xdr:row>151</xdr:row>
                    <xdr:rowOff>133350</xdr:rowOff>
                  </from>
                  <to>
                    <xdr:col>18</xdr:col>
                    <xdr:colOff>628650</xdr:colOff>
                    <xdr:row>151</xdr:row>
                    <xdr:rowOff>361950</xdr:rowOff>
                  </to>
                </anchor>
              </controlPr>
            </control>
          </mc:Choice>
        </mc:AlternateContent>
        <mc:AlternateContent xmlns:mc="http://schemas.openxmlformats.org/markup-compatibility/2006">
          <mc:Choice Requires="x14">
            <control shapeId="40062" r:id="rId129" name="Check Box 126">
              <controlPr defaultSize="0" autoFill="0" autoLine="0" autoPict="0">
                <anchor moveWithCells="1">
                  <from>
                    <xdr:col>18</xdr:col>
                    <xdr:colOff>323850</xdr:colOff>
                    <xdr:row>152</xdr:row>
                    <xdr:rowOff>133350</xdr:rowOff>
                  </from>
                  <to>
                    <xdr:col>18</xdr:col>
                    <xdr:colOff>628650</xdr:colOff>
                    <xdr:row>152</xdr:row>
                    <xdr:rowOff>361950</xdr:rowOff>
                  </to>
                </anchor>
              </controlPr>
            </control>
          </mc:Choice>
        </mc:AlternateContent>
        <mc:AlternateContent xmlns:mc="http://schemas.openxmlformats.org/markup-compatibility/2006">
          <mc:Choice Requires="x14">
            <control shapeId="40063" r:id="rId130" name="Check Box 127">
              <controlPr defaultSize="0" autoFill="0" autoLine="0" autoPict="0">
                <anchor moveWithCells="1">
                  <from>
                    <xdr:col>18</xdr:col>
                    <xdr:colOff>323850</xdr:colOff>
                    <xdr:row>153</xdr:row>
                    <xdr:rowOff>133350</xdr:rowOff>
                  </from>
                  <to>
                    <xdr:col>18</xdr:col>
                    <xdr:colOff>628650</xdr:colOff>
                    <xdr:row>153</xdr:row>
                    <xdr:rowOff>361950</xdr:rowOff>
                  </to>
                </anchor>
              </controlPr>
            </control>
          </mc:Choice>
        </mc:AlternateContent>
        <mc:AlternateContent xmlns:mc="http://schemas.openxmlformats.org/markup-compatibility/2006">
          <mc:Choice Requires="x14">
            <control shapeId="40064" r:id="rId131" name="Check Box 128">
              <controlPr defaultSize="0" autoFill="0" autoLine="0" autoPict="0">
                <anchor moveWithCells="1">
                  <from>
                    <xdr:col>18</xdr:col>
                    <xdr:colOff>323850</xdr:colOff>
                    <xdr:row>154</xdr:row>
                    <xdr:rowOff>133350</xdr:rowOff>
                  </from>
                  <to>
                    <xdr:col>18</xdr:col>
                    <xdr:colOff>628650</xdr:colOff>
                    <xdr:row>154</xdr:row>
                    <xdr:rowOff>361950</xdr:rowOff>
                  </to>
                </anchor>
              </controlPr>
            </control>
          </mc:Choice>
        </mc:AlternateContent>
        <mc:AlternateContent xmlns:mc="http://schemas.openxmlformats.org/markup-compatibility/2006">
          <mc:Choice Requires="x14">
            <control shapeId="40065" r:id="rId132" name="Check Box 129">
              <controlPr defaultSize="0" autoFill="0" autoLine="0" autoPict="0">
                <anchor moveWithCells="1">
                  <from>
                    <xdr:col>18</xdr:col>
                    <xdr:colOff>323850</xdr:colOff>
                    <xdr:row>155</xdr:row>
                    <xdr:rowOff>133350</xdr:rowOff>
                  </from>
                  <to>
                    <xdr:col>18</xdr:col>
                    <xdr:colOff>628650</xdr:colOff>
                    <xdr:row>155</xdr:row>
                    <xdr:rowOff>361950</xdr:rowOff>
                  </to>
                </anchor>
              </controlPr>
            </control>
          </mc:Choice>
        </mc:AlternateContent>
        <mc:AlternateContent xmlns:mc="http://schemas.openxmlformats.org/markup-compatibility/2006">
          <mc:Choice Requires="x14">
            <control shapeId="40066" r:id="rId133" name="Check Box 130">
              <controlPr defaultSize="0" autoFill="0" autoLine="0" autoPict="0">
                <anchor moveWithCells="1">
                  <from>
                    <xdr:col>18</xdr:col>
                    <xdr:colOff>323850</xdr:colOff>
                    <xdr:row>156</xdr:row>
                    <xdr:rowOff>133350</xdr:rowOff>
                  </from>
                  <to>
                    <xdr:col>18</xdr:col>
                    <xdr:colOff>628650</xdr:colOff>
                    <xdr:row>156</xdr:row>
                    <xdr:rowOff>361950</xdr:rowOff>
                  </to>
                </anchor>
              </controlPr>
            </control>
          </mc:Choice>
        </mc:AlternateContent>
        <mc:AlternateContent xmlns:mc="http://schemas.openxmlformats.org/markup-compatibility/2006">
          <mc:Choice Requires="x14">
            <control shapeId="40067" r:id="rId134" name="Check Box 131">
              <controlPr defaultSize="0" autoFill="0" autoLine="0" autoPict="0">
                <anchor moveWithCells="1">
                  <from>
                    <xdr:col>18</xdr:col>
                    <xdr:colOff>323850</xdr:colOff>
                    <xdr:row>141</xdr:row>
                    <xdr:rowOff>238125</xdr:rowOff>
                  </from>
                  <to>
                    <xdr:col>18</xdr:col>
                    <xdr:colOff>628650</xdr:colOff>
                    <xdr:row>141</xdr:row>
                    <xdr:rowOff>466725</xdr:rowOff>
                  </to>
                </anchor>
              </controlPr>
            </control>
          </mc:Choice>
        </mc:AlternateContent>
        <mc:AlternateContent xmlns:mc="http://schemas.openxmlformats.org/markup-compatibility/2006">
          <mc:Choice Requires="x14">
            <control shapeId="40068" r:id="rId135" name="Check Box 132">
              <controlPr defaultSize="0" autoFill="0" autoLine="0" autoPict="0">
                <anchor moveWithCells="1">
                  <from>
                    <xdr:col>18</xdr:col>
                    <xdr:colOff>323850</xdr:colOff>
                    <xdr:row>142</xdr:row>
                    <xdr:rowOff>247650</xdr:rowOff>
                  </from>
                  <to>
                    <xdr:col>18</xdr:col>
                    <xdr:colOff>628650</xdr:colOff>
                    <xdr:row>142</xdr:row>
                    <xdr:rowOff>476250</xdr:rowOff>
                  </to>
                </anchor>
              </controlPr>
            </control>
          </mc:Choice>
        </mc:AlternateContent>
        <mc:AlternateContent xmlns:mc="http://schemas.openxmlformats.org/markup-compatibility/2006">
          <mc:Choice Requires="x14">
            <control shapeId="40069" r:id="rId136" name="Check Box 133">
              <controlPr defaultSize="0" autoFill="0" autoLine="0" autoPict="0">
                <anchor moveWithCells="1">
                  <from>
                    <xdr:col>18</xdr:col>
                    <xdr:colOff>323850</xdr:colOff>
                    <xdr:row>143</xdr:row>
                    <xdr:rowOff>219075</xdr:rowOff>
                  </from>
                  <to>
                    <xdr:col>18</xdr:col>
                    <xdr:colOff>628650</xdr:colOff>
                    <xdr:row>143</xdr:row>
                    <xdr:rowOff>447675</xdr:rowOff>
                  </to>
                </anchor>
              </controlPr>
            </control>
          </mc:Choice>
        </mc:AlternateContent>
        <mc:AlternateContent xmlns:mc="http://schemas.openxmlformats.org/markup-compatibility/2006">
          <mc:Choice Requires="x14">
            <control shapeId="40070" r:id="rId137" name="Check Box 134">
              <controlPr defaultSize="0" autoFill="0" autoLine="0" autoPict="0">
                <anchor moveWithCells="1">
                  <from>
                    <xdr:col>18</xdr:col>
                    <xdr:colOff>323850</xdr:colOff>
                    <xdr:row>144</xdr:row>
                    <xdr:rowOff>219075</xdr:rowOff>
                  </from>
                  <to>
                    <xdr:col>18</xdr:col>
                    <xdr:colOff>628650</xdr:colOff>
                    <xdr:row>144</xdr:row>
                    <xdr:rowOff>447675</xdr:rowOff>
                  </to>
                </anchor>
              </controlPr>
            </control>
          </mc:Choice>
        </mc:AlternateContent>
        <mc:AlternateContent xmlns:mc="http://schemas.openxmlformats.org/markup-compatibility/2006">
          <mc:Choice Requires="x14">
            <control shapeId="40071" r:id="rId138" name="Check Box 135">
              <controlPr defaultSize="0" autoFill="0" autoLine="0" autoPict="0">
                <anchor moveWithCells="1">
                  <from>
                    <xdr:col>18</xdr:col>
                    <xdr:colOff>323850</xdr:colOff>
                    <xdr:row>145</xdr:row>
                    <xdr:rowOff>247650</xdr:rowOff>
                  </from>
                  <to>
                    <xdr:col>18</xdr:col>
                    <xdr:colOff>628650</xdr:colOff>
                    <xdr:row>145</xdr:row>
                    <xdr:rowOff>485775</xdr:rowOff>
                  </to>
                </anchor>
              </controlPr>
            </control>
          </mc:Choice>
        </mc:AlternateContent>
        <mc:AlternateContent xmlns:mc="http://schemas.openxmlformats.org/markup-compatibility/2006">
          <mc:Choice Requires="x14">
            <control shapeId="40072" r:id="rId139" name="Check Box 136">
              <controlPr defaultSize="0" autoFill="0" autoLine="0" autoPict="0">
                <anchor moveWithCells="1">
                  <from>
                    <xdr:col>18</xdr:col>
                    <xdr:colOff>323850</xdr:colOff>
                    <xdr:row>146</xdr:row>
                    <xdr:rowOff>257175</xdr:rowOff>
                  </from>
                  <to>
                    <xdr:col>18</xdr:col>
                    <xdr:colOff>628650</xdr:colOff>
                    <xdr:row>146</xdr:row>
                    <xdr:rowOff>485775</xdr:rowOff>
                  </to>
                </anchor>
              </controlPr>
            </control>
          </mc:Choice>
        </mc:AlternateContent>
        <mc:AlternateContent xmlns:mc="http://schemas.openxmlformats.org/markup-compatibility/2006">
          <mc:Choice Requires="x14">
            <control shapeId="40073" r:id="rId140" name="Check Box 137">
              <controlPr defaultSize="0" autoFill="0" autoLine="0" autoPict="0">
                <anchor moveWithCells="1">
                  <from>
                    <xdr:col>18</xdr:col>
                    <xdr:colOff>323850</xdr:colOff>
                    <xdr:row>147</xdr:row>
                    <xdr:rowOff>219075</xdr:rowOff>
                  </from>
                  <to>
                    <xdr:col>18</xdr:col>
                    <xdr:colOff>628650</xdr:colOff>
                    <xdr:row>147</xdr:row>
                    <xdr:rowOff>457200</xdr:rowOff>
                  </to>
                </anchor>
              </controlPr>
            </control>
          </mc:Choice>
        </mc:AlternateContent>
        <mc:AlternateContent xmlns:mc="http://schemas.openxmlformats.org/markup-compatibility/2006">
          <mc:Choice Requires="x14">
            <control shapeId="40074" r:id="rId141" name="Check Box 138">
              <controlPr defaultSize="0" autoFill="0" autoLine="0" autoPict="0">
                <anchor moveWithCells="1">
                  <from>
                    <xdr:col>18</xdr:col>
                    <xdr:colOff>323850</xdr:colOff>
                    <xdr:row>148</xdr:row>
                    <xdr:rowOff>228600</xdr:rowOff>
                  </from>
                  <to>
                    <xdr:col>18</xdr:col>
                    <xdr:colOff>628650</xdr:colOff>
                    <xdr:row>148</xdr:row>
                    <xdr:rowOff>457200</xdr:rowOff>
                  </to>
                </anchor>
              </controlPr>
            </control>
          </mc:Choice>
        </mc:AlternateContent>
        <mc:AlternateContent xmlns:mc="http://schemas.openxmlformats.org/markup-compatibility/2006">
          <mc:Choice Requires="x14">
            <control shapeId="40075" r:id="rId142" name="Check Box 139">
              <controlPr defaultSize="0" autoFill="0" autoLine="0" autoPict="0">
                <anchor moveWithCells="1">
                  <from>
                    <xdr:col>18</xdr:col>
                    <xdr:colOff>323850</xdr:colOff>
                    <xdr:row>39</xdr:row>
                    <xdr:rowOff>219075</xdr:rowOff>
                  </from>
                  <to>
                    <xdr:col>18</xdr:col>
                    <xdr:colOff>628650</xdr:colOff>
                    <xdr:row>39</xdr:row>
                    <xdr:rowOff>457200</xdr:rowOff>
                  </to>
                </anchor>
              </controlPr>
            </control>
          </mc:Choice>
        </mc:AlternateContent>
        <mc:AlternateContent xmlns:mc="http://schemas.openxmlformats.org/markup-compatibility/2006">
          <mc:Choice Requires="x14">
            <control shapeId="40076" r:id="rId143" name="Check Box 140">
              <controlPr defaultSize="0" autoFill="0" autoLine="0" autoPict="0">
                <anchor moveWithCells="1">
                  <from>
                    <xdr:col>18</xdr:col>
                    <xdr:colOff>323850</xdr:colOff>
                    <xdr:row>41</xdr:row>
                    <xdr:rowOff>152400</xdr:rowOff>
                  </from>
                  <to>
                    <xdr:col>18</xdr:col>
                    <xdr:colOff>628650</xdr:colOff>
                    <xdr:row>41</xdr:row>
                    <xdr:rowOff>381000</xdr:rowOff>
                  </to>
                </anchor>
              </controlPr>
            </control>
          </mc:Choice>
        </mc:AlternateContent>
        <mc:AlternateContent xmlns:mc="http://schemas.openxmlformats.org/markup-compatibility/2006">
          <mc:Choice Requires="x14">
            <control shapeId="40077" r:id="rId144" name="Check Box 141">
              <controlPr defaultSize="0" autoFill="0" autoLine="0" autoPict="0">
                <anchor moveWithCells="1">
                  <from>
                    <xdr:col>18</xdr:col>
                    <xdr:colOff>323850</xdr:colOff>
                    <xdr:row>42</xdr:row>
                    <xdr:rowOff>133350</xdr:rowOff>
                  </from>
                  <to>
                    <xdr:col>18</xdr:col>
                    <xdr:colOff>628650</xdr:colOff>
                    <xdr:row>42</xdr:row>
                    <xdr:rowOff>361950</xdr:rowOff>
                  </to>
                </anchor>
              </controlPr>
            </control>
          </mc:Choice>
        </mc:AlternateContent>
        <mc:AlternateContent xmlns:mc="http://schemas.openxmlformats.org/markup-compatibility/2006">
          <mc:Choice Requires="x14">
            <control shapeId="40078" r:id="rId145" name="Check Box 142">
              <controlPr defaultSize="0" autoFill="0" autoLine="0" autoPict="0">
                <anchor moveWithCells="1">
                  <from>
                    <xdr:col>18</xdr:col>
                    <xdr:colOff>323850</xdr:colOff>
                    <xdr:row>43</xdr:row>
                    <xdr:rowOff>133350</xdr:rowOff>
                  </from>
                  <to>
                    <xdr:col>18</xdr:col>
                    <xdr:colOff>628650</xdr:colOff>
                    <xdr:row>43</xdr:row>
                    <xdr:rowOff>361950</xdr:rowOff>
                  </to>
                </anchor>
              </controlPr>
            </control>
          </mc:Choice>
        </mc:AlternateContent>
        <mc:AlternateContent xmlns:mc="http://schemas.openxmlformats.org/markup-compatibility/2006">
          <mc:Choice Requires="x14">
            <control shapeId="40079" r:id="rId146" name="Check Box 143">
              <controlPr defaultSize="0" autoFill="0" autoLine="0" autoPict="0">
                <anchor moveWithCells="1">
                  <from>
                    <xdr:col>18</xdr:col>
                    <xdr:colOff>323850</xdr:colOff>
                    <xdr:row>44</xdr:row>
                    <xdr:rowOff>171450</xdr:rowOff>
                  </from>
                  <to>
                    <xdr:col>18</xdr:col>
                    <xdr:colOff>628650</xdr:colOff>
                    <xdr:row>44</xdr:row>
                    <xdr:rowOff>409575</xdr:rowOff>
                  </to>
                </anchor>
              </controlPr>
            </control>
          </mc:Choice>
        </mc:AlternateContent>
        <mc:AlternateContent xmlns:mc="http://schemas.openxmlformats.org/markup-compatibility/2006">
          <mc:Choice Requires="x14">
            <control shapeId="40080" r:id="rId147" name="Check Box 144">
              <controlPr defaultSize="0" autoFill="0" autoLine="0" autoPict="0">
                <anchor moveWithCells="1">
                  <from>
                    <xdr:col>18</xdr:col>
                    <xdr:colOff>323850</xdr:colOff>
                    <xdr:row>45</xdr:row>
                    <xdr:rowOff>133350</xdr:rowOff>
                  </from>
                  <to>
                    <xdr:col>18</xdr:col>
                    <xdr:colOff>628650</xdr:colOff>
                    <xdr:row>45</xdr:row>
                    <xdr:rowOff>361950</xdr:rowOff>
                  </to>
                </anchor>
              </controlPr>
            </control>
          </mc:Choice>
        </mc:AlternateContent>
        <mc:AlternateContent xmlns:mc="http://schemas.openxmlformats.org/markup-compatibility/2006">
          <mc:Choice Requires="x14">
            <control shapeId="40081" r:id="rId148" name="Check Box 145">
              <controlPr defaultSize="0" autoFill="0" autoLine="0" autoPict="0">
                <anchor moveWithCells="1">
                  <from>
                    <xdr:col>18</xdr:col>
                    <xdr:colOff>323850</xdr:colOff>
                    <xdr:row>47</xdr:row>
                    <xdr:rowOff>133350</xdr:rowOff>
                  </from>
                  <to>
                    <xdr:col>18</xdr:col>
                    <xdr:colOff>628650</xdr:colOff>
                    <xdr:row>47</xdr:row>
                    <xdr:rowOff>361950</xdr:rowOff>
                  </to>
                </anchor>
              </controlPr>
            </control>
          </mc:Choice>
        </mc:AlternateContent>
        <mc:AlternateContent xmlns:mc="http://schemas.openxmlformats.org/markup-compatibility/2006">
          <mc:Choice Requires="x14">
            <control shapeId="40082" r:id="rId149" name="Check Box 146">
              <controlPr defaultSize="0" autoFill="0" autoLine="0" autoPict="0">
                <anchor moveWithCells="1">
                  <from>
                    <xdr:col>18</xdr:col>
                    <xdr:colOff>323850</xdr:colOff>
                    <xdr:row>48</xdr:row>
                    <xdr:rowOff>133350</xdr:rowOff>
                  </from>
                  <to>
                    <xdr:col>18</xdr:col>
                    <xdr:colOff>628650</xdr:colOff>
                    <xdr:row>48</xdr:row>
                    <xdr:rowOff>361950</xdr:rowOff>
                  </to>
                </anchor>
              </controlPr>
            </control>
          </mc:Choice>
        </mc:AlternateContent>
        <mc:AlternateContent xmlns:mc="http://schemas.openxmlformats.org/markup-compatibility/2006">
          <mc:Choice Requires="x14">
            <control shapeId="40083" r:id="rId150" name="Check Box 147">
              <controlPr defaultSize="0" autoFill="0" autoLine="0" autoPict="0">
                <anchor moveWithCells="1">
                  <from>
                    <xdr:col>18</xdr:col>
                    <xdr:colOff>323850</xdr:colOff>
                    <xdr:row>51</xdr:row>
                    <xdr:rowOff>133350</xdr:rowOff>
                  </from>
                  <to>
                    <xdr:col>18</xdr:col>
                    <xdr:colOff>628650</xdr:colOff>
                    <xdr:row>51</xdr:row>
                    <xdr:rowOff>361950</xdr:rowOff>
                  </to>
                </anchor>
              </controlPr>
            </control>
          </mc:Choice>
        </mc:AlternateContent>
        <mc:AlternateContent xmlns:mc="http://schemas.openxmlformats.org/markup-compatibility/2006">
          <mc:Choice Requires="x14">
            <control shapeId="40084" r:id="rId151" name="Check Box 148">
              <controlPr defaultSize="0" autoFill="0" autoLine="0" autoPict="0">
                <anchor moveWithCells="1">
                  <from>
                    <xdr:col>18</xdr:col>
                    <xdr:colOff>323850</xdr:colOff>
                    <xdr:row>52</xdr:row>
                    <xdr:rowOff>133350</xdr:rowOff>
                  </from>
                  <to>
                    <xdr:col>18</xdr:col>
                    <xdr:colOff>628650</xdr:colOff>
                    <xdr:row>52</xdr:row>
                    <xdr:rowOff>361950</xdr:rowOff>
                  </to>
                </anchor>
              </controlPr>
            </control>
          </mc:Choice>
        </mc:AlternateContent>
        <mc:AlternateContent xmlns:mc="http://schemas.openxmlformats.org/markup-compatibility/2006">
          <mc:Choice Requires="x14">
            <control shapeId="40085" r:id="rId152" name="Check Box 149">
              <controlPr defaultSize="0" autoFill="0" autoLine="0" autoPict="0">
                <anchor moveWithCells="1">
                  <from>
                    <xdr:col>18</xdr:col>
                    <xdr:colOff>323850</xdr:colOff>
                    <xdr:row>56</xdr:row>
                    <xdr:rowOff>133350</xdr:rowOff>
                  </from>
                  <to>
                    <xdr:col>18</xdr:col>
                    <xdr:colOff>628650</xdr:colOff>
                    <xdr:row>56</xdr:row>
                    <xdr:rowOff>361950</xdr:rowOff>
                  </to>
                </anchor>
              </controlPr>
            </control>
          </mc:Choice>
        </mc:AlternateContent>
        <mc:AlternateContent xmlns:mc="http://schemas.openxmlformats.org/markup-compatibility/2006">
          <mc:Choice Requires="x14">
            <control shapeId="40086" r:id="rId153" name="Check Box 150">
              <controlPr defaultSize="0" autoFill="0" autoLine="0" autoPict="0">
                <anchor moveWithCells="1">
                  <from>
                    <xdr:col>18</xdr:col>
                    <xdr:colOff>323850</xdr:colOff>
                    <xdr:row>57</xdr:row>
                    <xdr:rowOff>133350</xdr:rowOff>
                  </from>
                  <to>
                    <xdr:col>18</xdr:col>
                    <xdr:colOff>628650</xdr:colOff>
                    <xdr:row>57</xdr:row>
                    <xdr:rowOff>361950</xdr:rowOff>
                  </to>
                </anchor>
              </controlPr>
            </control>
          </mc:Choice>
        </mc:AlternateContent>
        <mc:AlternateContent xmlns:mc="http://schemas.openxmlformats.org/markup-compatibility/2006">
          <mc:Choice Requires="x14">
            <control shapeId="40087" r:id="rId154" name="Check Box 151">
              <controlPr defaultSize="0" autoFill="0" autoLine="0" autoPict="0">
                <anchor moveWithCells="1">
                  <from>
                    <xdr:col>18</xdr:col>
                    <xdr:colOff>323850</xdr:colOff>
                    <xdr:row>58</xdr:row>
                    <xdr:rowOff>133350</xdr:rowOff>
                  </from>
                  <to>
                    <xdr:col>18</xdr:col>
                    <xdr:colOff>628650</xdr:colOff>
                    <xdr:row>58</xdr:row>
                    <xdr:rowOff>361950</xdr:rowOff>
                  </to>
                </anchor>
              </controlPr>
            </control>
          </mc:Choice>
        </mc:AlternateContent>
        <mc:AlternateContent xmlns:mc="http://schemas.openxmlformats.org/markup-compatibility/2006">
          <mc:Choice Requires="x14">
            <control shapeId="40088" r:id="rId155" name="Check Box 152">
              <controlPr defaultSize="0" autoFill="0" autoLine="0" autoPict="0">
                <anchor moveWithCells="1">
                  <from>
                    <xdr:col>18</xdr:col>
                    <xdr:colOff>323850</xdr:colOff>
                    <xdr:row>59</xdr:row>
                    <xdr:rowOff>133350</xdr:rowOff>
                  </from>
                  <to>
                    <xdr:col>18</xdr:col>
                    <xdr:colOff>628650</xdr:colOff>
                    <xdr:row>59</xdr:row>
                    <xdr:rowOff>361950</xdr:rowOff>
                  </to>
                </anchor>
              </controlPr>
            </control>
          </mc:Choice>
        </mc:AlternateContent>
        <mc:AlternateContent xmlns:mc="http://schemas.openxmlformats.org/markup-compatibility/2006">
          <mc:Choice Requires="x14">
            <control shapeId="40089" r:id="rId156" name="Check Box 153">
              <controlPr defaultSize="0" autoFill="0" autoLine="0" autoPict="0">
                <anchor moveWithCells="1">
                  <from>
                    <xdr:col>18</xdr:col>
                    <xdr:colOff>323850</xdr:colOff>
                    <xdr:row>60</xdr:row>
                    <xdr:rowOff>133350</xdr:rowOff>
                  </from>
                  <to>
                    <xdr:col>18</xdr:col>
                    <xdr:colOff>628650</xdr:colOff>
                    <xdr:row>60</xdr:row>
                    <xdr:rowOff>361950</xdr:rowOff>
                  </to>
                </anchor>
              </controlPr>
            </control>
          </mc:Choice>
        </mc:AlternateContent>
        <mc:AlternateContent xmlns:mc="http://schemas.openxmlformats.org/markup-compatibility/2006">
          <mc:Choice Requires="x14">
            <control shapeId="40090" r:id="rId157" name="Check Box 154">
              <controlPr defaultSize="0" autoFill="0" autoLine="0" autoPict="0">
                <anchor moveWithCells="1">
                  <from>
                    <xdr:col>18</xdr:col>
                    <xdr:colOff>323850</xdr:colOff>
                    <xdr:row>67</xdr:row>
                    <xdr:rowOff>247650</xdr:rowOff>
                  </from>
                  <to>
                    <xdr:col>18</xdr:col>
                    <xdr:colOff>628650</xdr:colOff>
                    <xdr:row>67</xdr:row>
                    <xdr:rowOff>476250</xdr:rowOff>
                  </to>
                </anchor>
              </controlPr>
            </control>
          </mc:Choice>
        </mc:AlternateContent>
        <mc:AlternateContent xmlns:mc="http://schemas.openxmlformats.org/markup-compatibility/2006">
          <mc:Choice Requires="x14">
            <control shapeId="40091" r:id="rId158" name="Check Box 155">
              <controlPr defaultSize="0" autoFill="0" autoLine="0" autoPict="0">
                <anchor moveWithCells="1">
                  <from>
                    <xdr:col>18</xdr:col>
                    <xdr:colOff>323850</xdr:colOff>
                    <xdr:row>69</xdr:row>
                    <xdr:rowOff>133350</xdr:rowOff>
                  </from>
                  <to>
                    <xdr:col>18</xdr:col>
                    <xdr:colOff>628650</xdr:colOff>
                    <xdr:row>69</xdr:row>
                    <xdr:rowOff>361950</xdr:rowOff>
                  </to>
                </anchor>
              </controlPr>
            </control>
          </mc:Choice>
        </mc:AlternateContent>
        <mc:AlternateContent xmlns:mc="http://schemas.openxmlformats.org/markup-compatibility/2006">
          <mc:Choice Requires="x14">
            <control shapeId="40092" r:id="rId159" name="Check Box 156">
              <controlPr defaultSize="0" autoFill="0" autoLine="0" autoPict="0">
                <anchor moveWithCells="1">
                  <from>
                    <xdr:col>18</xdr:col>
                    <xdr:colOff>323850</xdr:colOff>
                    <xdr:row>70</xdr:row>
                    <xdr:rowOff>133350</xdr:rowOff>
                  </from>
                  <to>
                    <xdr:col>18</xdr:col>
                    <xdr:colOff>628650</xdr:colOff>
                    <xdr:row>70</xdr:row>
                    <xdr:rowOff>361950</xdr:rowOff>
                  </to>
                </anchor>
              </controlPr>
            </control>
          </mc:Choice>
        </mc:AlternateContent>
        <mc:AlternateContent xmlns:mc="http://schemas.openxmlformats.org/markup-compatibility/2006">
          <mc:Choice Requires="x14">
            <control shapeId="40093" r:id="rId160" name="Check Box 157">
              <controlPr defaultSize="0" autoFill="0" autoLine="0" autoPict="0">
                <anchor moveWithCells="1">
                  <from>
                    <xdr:col>18</xdr:col>
                    <xdr:colOff>323850</xdr:colOff>
                    <xdr:row>71</xdr:row>
                    <xdr:rowOff>133350</xdr:rowOff>
                  </from>
                  <to>
                    <xdr:col>18</xdr:col>
                    <xdr:colOff>628650</xdr:colOff>
                    <xdr:row>71</xdr:row>
                    <xdr:rowOff>361950</xdr:rowOff>
                  </to>
                </anchor>
              </controlPr>
            </control>
          </mc:Choice>
        </mc:AlternateContent>
        <mc:AlternateContent xmlns:mc="http://schemas.openxmlformats.org/markup-compatibility/2006">
          <mc:Choice Requires="x14">
            <control shapeId="40094" r:id="rId161" name="Check Box 158">
              <controlPr defaultSize="0" autoFill="0" autoLine="0" autoPict="0">
                <anchor moveWithCells="1">
                  <from>
                    <xdr:col>18</xdr:col>
                    <xdr:colOff>323850</xdr:colOff>
                    <xdr:row>72</xdr:row>
                    <xdr:rowOff>133350</xdr:rowOff>
                  </from>
                  <to>
                    <xdr:col>18</xdr:col>
                    <xdr:colOff>628650</xdr:colOff>
                    <xdr:row>72</xdr:row>
                    <xdr:rowOff>361950</xdr:rowOff>
                  </to>
                </anchor>
              </controlPr>
            </control>
          </mc:Choice>
        </mc:AlternateContent>
        <mc:AlternateContent xmlns:mc="http://schemas.openxmlformats.org/markup-compatibility/2006">
          <mc:Choice Requires="x14">
            <control shapeId="40095" r:id="rId162" name="Check Box 159">
              <controlPr defaultSize="0" autoFill="0" autoLine="0" autoPict="0">
                <anchor moveWithCells="1">
                  <from>
                    <xdr:col>18</xdr:col>
                    <xdr:colOff>323850</xdr:colOff>
                    <xdr:row>73</xdr:row>
                    <xdr:rowOff>133350</xdr:rowOff>
                  </from>
                  <to>
                    <xdr:col>18</xdr:col>
                    <xdr:colOff>628650</xdr:colOff>
                    <xdr:row>73</xdr:row>
                    <xdr:rowOff>361950</xdr:rowOff>
                  </to>
                </anchor>
              </controlPr>
            </control>
          </mc:Choice>
        </mc:AlternateContent>
        <mc:AlternateContent xmlns:mc="http://schemas.openxmlformats.org/markup-compatibility/2006">
          <mc:Choice Requires="x14">
            <control shapeId="40096" r:id="rId163" name="Check Box 160">
              <controlPr defaultSize="0" autoFill="0" autoLine="0" autoPict="0">
                <anchor moveWithCells="1">
                  <from>
                    <xdr:col>18</xdr:col>
                    <xdr:colOff>323850</xdr:colOff>
                    <xdr:row>74</xdr:row>
                    <xdr:rowOff>133350</xdr:rowOff>
                  </from>
                  <to>
                    <xdr:col>18</xdr:col>
                    <xdr:colOff>628650</xdr:colOff>
                    <xdr:row>74</xdr:row>
                    <xdr:rowOff>361950</xdr:rowOff>
                  </to>
                </anchor>
              </controlPr>
            </control>
          </mc:Choice>
        </mc:AlternateContent>
        <mc:AlternateContent xmlns:mc="http://schemas.openxmlformats.org/markup-compatibility/2006">
          <mc:Choice Requires="x14">
            <control shapeId="40097" r:id="rId164" name="Check Box 161">
              <controlPr defaultSize="0" autoFill="0" autoLine="0" autoPict="0">
                <anchor moveWithCells="1">
                  <from>
                    <xdr:col>18</xdr:col>
                    <xdr:colOff>323850</xdr:colOff>
                    <xdr:row>75</xdr:row>
                    <xdr:rowOff>133350</xdr:rowOff>
                  </from>
                  <to>
                    <xdr:col>18</xdr:col>
                    <xdr:colOff>628650</xdr:colOff>
                    <xdr:row>75</xdr:row>
                    <xdr:rowOff>361950</xdr:rowOff>
                  </to>
                </anchor>
              </controlPr>
            </control>
          </mc:Choice>
        </mc:AlternateContent>
        <mc:AlternateContent xmlns:mc="http://schemas.openxmlformats.org/markup-compatibility/2006">
          <mc:Choice Requires="x14">
            <control shapeId="40098" r:id="rId165" name="Check Box 162">
              <controlPr defaultSize="0" autoFill="0" autoLine="0" autoPict="0">
                <anchor moveWithCells="1">
                  <from>
                    <xdr:col>18</xdr:col>
                    <xdr:colOff>323850</xdr:colOff>
                    <xdr:row>77</xdr:row>
                    <xdr:rowOff>133350</xdr:rowOff>
                  </from>
                  <to>
                    <xdr:col>18</xdr:col>
                    <xdr:colOff>628650</xdr:colOff>
                    <xdr:row>77</xdr:row>
                    <xdr:rowOff>361950</xdr:rowOff>
                  </to>
                </anchor>
              </controlPr>
            </control>
          </mc:Choice>
        </mc:AlternateContent>
        <mc:AlternateContent xmlns:mc="http://schemas.openxmlformats.org/markup-compatibility/2006">
          <mc:Choice Requires="x14">
            <control shapeId="40099" r:id="rId166" name="Check Box 163">
              <controlPr defaultSize="0" autoFill="0" autoLine="0" autoPict="0">
                <anchor moveWithCells="1">
                  <from>
                    <xdr:col>18</xdr:col>
                    <xdr:colOff>323850</xdr:colOff>
                    <xdr:row>80</xdr:row>
                    <xdr:rowOff>133350</xdr:rowOff>
                  </from>
                  <to>
                    <xdr:col>18</xdr:col>
                    <xdr:colOff>628650</xdr:colOff>
                    <xdr:row>80</xdr:row>
                    <xdr:rowOff>361950</xdr:rowOff>
                  </to>
                </anchor>
              </controlPr>
            </control>
          </mc:Choice>
        </mc:AlternateContent>
        <mc:AlternateContent xmlns:mc="http://schemas.openxmlformats.org/markup-compatibility/2006">
          <mc:Choice Requires="x14">
            <control shapeId="40100" r:id="rId167" name="Check Box 164">
              <controlPr defaultSize="0" autoFill="0" autoLine="0" autoPict="0">
                <anchor moveWithCells="1">
                  <from>
                    <xdr:col>18</xdr:col>
                    <xdr:colOff>323850</xdr:colOff>
                    <xdr:row>81</xdr:row>
                    <xdr:rowOff>133350</xdr:rowOff>
                  </from>
                  <to>
                    <xdr:col>18</xdr:col>
                    <xdr:colOff>628650</xdr:colOff>
                    <xdr:row>81</xdr:row>
                    <xdr:rowOff>361950</xdr:rowOff>
                  </to>
                </anchor>
              </controlPr>
            </control>
          </mc:Choice>
        </mc:AlternateContent>
        <mc:AlternateContent xmlns:mc="http://schemas.openxmlformats.org/markup-compatibility/2006">
          <mc:Choice Requires="x14">
            <control shapeId="40101" r:id="rId168" name="Check Box 165">
              <controlPr defaultSize="0" autoFill="0" autoLine="0" autoPict="0">
                <anchor moveWithCells="1">
                  <from>
                    <xdr:col>18</xdr:col>
                    <xdr:colOff>323850</xdr:colOff>
                    <xdr:row>82</xdr:row>
                    <xdr:rowOff>133350</xdr:rowOff>
                  </from>
                  <to>
                    <xdr:col>18</xdr:col>
                    <xdr:colOff>628650</xdr:colOff>
                    <xdr:row>82</xdr:row>
                    <xdr:rowOff>361950</xdr:rowOff>
                  </to>
                </anchor>
              </controlPr>
            </control>
          </mc:Choice>
        </mc:AlternateContent>
        <mc:AlternateContent xmlns:mc="http://schemas.openxmlformats.org/markup-compatibility/2006">
          <mc:Choice Requires="x14">
            <control shapeId="40102" r:id="rId169" name="Check Box 166">
              <controlPr defaultSize="0" autoFill="0" autoLine="0" autoPict="0">
                <anchor moveWithCells="1">
                  <from>
                    <xdr:col>18</xdr:col>
                    <xdr:colOff>323850</xdr:colOff>
                    <xdr:row>84</xdr:row>
                    <xdr:rowOff>133350</xdr:rowOff>
                  </from>
                  <to>
                    <xdr:col>18</xdr:col>
                    <xdr:colOff>628650</xdr:colOff>
                    <xdr:row>84</xdr:row>
                    <xdr:rowOff>361950</xdr:rowOff>
                  </to>
                </anchor>
              </controlPr>
            </control>
          </mc:Choice>
        </mc:AlternateContent>
        <mc:AlternateContent xmlns:mc="http://schemas.openxmlformats.org/markup-compatibility/2006">
          <mc:Choice Requires="x14">
            <control shapeId="40103" r:id="rId170" name="Check Box 167">
              <controlPr defaultSize="0" autoFill="0" autoLine="0" autoPict="0">
                <anchor moveWithCells="1">
                  <from>
                    <xdr:col>18</xdr:col>
                    <xdr:colOff>323850</xdr:colOff>
                    <xdr:row>85</xdr:row>
                    <xdr:rowOff>133350</xdr:rowOff>
                  </from>
                  <to>
                    <xdr:col>18</xdr:col>
                    <xdr:colOff>628650</xdr:colOff>
                    <xdr:row>85</xdr:row>
                    <xdr:rowOff>361950</xdr:rowOff>
                  </to>
                </anchor>
              </controlPr>
            </control>
          </mc:Choice>
        </mc:AlternateContent>
        <mc:AlternateContent xmlns:mc="http://schemas.openxmlformats.org/markup-compatibility/2006">
          <mc:Choice Requires="x14">
            <control shapeId="40104" r:id="rId171" name="Check Box 168">
              <controlPr defaultSize="0" autoFill="0" autoLine="0" autoPict="0">
                <anchor moveWithCells="1">
                  <from>
                    <xdr:col>18</xdr:col>
                    <xdr:colOff>323850</xdr:colOff>
                    <xdr:row>86</xdr:row>
                    <xdr:rowOff>133350</xdr:rowOff>
                  </from>
                  <to>
                    <xdr:col>18</xdr:col>
                    <xdr:colOff>628650</xdr:colOff>
                    <xdr:row>86</xdr:row>
                    <xdr:rowOff>361950</xdr:rowOff>
                  </to>
                </anchor>
              </controlPr>
            </control>
          </mc:Choice>
        </mc:AlternateContent>
        <mc:AlternateContent xmlns:mc="http://schemas.openxmlformats.org/markup-compatibility/2006">
          <mc:Choice Requires="x14">
            <control shapeId="40105" r:id="rId172" name="Check Box 169">
              <controlPr defaultSize="0" autoFill="0" autoLine="0" autoPict="0">
                <anchor moveWithCells="1">
                  <from>
                    <xdr:col>18</xdr:col>
                    <xdr:colOff>323850</xdr:colOff>
                    <xdr:row>87</xdr:row>
                    <xdr:rowOff>133350</xdr:rowOff>
                  </from>
                  <to>
                    <xdr:col>18</xdr:col>
                    <xdr:colOff>628650</xdr:colOff>
                    <xdr:row>87</xdr:row>
                    <xdr:rowOff>361950</xdr:rowOff>
                  </to>
                </anchor>
              </controlPr>
            </control>
          </mc:Choice>
        </mc:AlternateContent>
        <mc:AlternateContent xmlns:mc="http://schemas.openxmlformats.org/markup-compatibility/2006">
          <mc:Choice Requires="x14">
            <control shapeId="40106" r:id="rId173" name="Check Box 170">
              <controlPr defaultSize="0" autoFill="0" autoLine="0" autoPict="0">
                <anchor moveWithCells="1">
                  <from>
                    <xdr:col>18</xdr:col>
                    <xdr:colOff>323850</xdr:colOff>
                    <xdr:row>88</xdr:row>
                    <xdr:rowOff>133350</xdr:rowOff>
                  </from>
                  <to>
                    <xdr:col>18</xdr:col>
                    <xdr:colOff>628650</xdr:colOff>
                    <xdr:row>88</xdr:row>
                    <xdr:rowOff>361950</xdr:rowOff>
                  </to>
                </anchor>
              </controlPr>
            </control>
          </mc:Choice>
        </mc:AlternateContent>
        <mc:AlternateContent xmlns:mc="http://schemas.openxmlformats.org/markup-compatibility/2006">
          <mc:Choice Requires="x14">
            <control shapeId="40107" r:id="rId174" name="Check Box 171">
              <controlPr defaultSize="0" autoFill="0" autoLine="0" autoPict="0">
                <anchor moveWithCells="1">
                  <from>
                    <xdr:col>18</xdr:col>
                    <xdr:colOff>323850</xdr:colOff>
                    <xdr:row>89</xdr:row>
                    <xdr:rowOff>133350</xdr:rowOff>
                  </from>
                  <to>
                    <xdr:col>18</xdr:col>
                    <xdr:colOff>628650</xdr:colOff>
                    <xdr:row>89</xdr:row>
                    <xdr:rowOff>361950</xdr:rowOff>
                  </to>
                </anchor>
              </controlPr>
            </control>
          </mc:Choice>
        </mc:AlternateContent>
        <mc:AlternateContent xmlns:mc="http://schemas.openxmlformats.org/markup-compatibility/2006">
          <mc:Choice Requires="x14">
            <control shapeId="40108" r:id="rId175" name="Check Box 172">
              <controlPr defaultSize="0" autoFill="0" autoLine="0" autoPict="0">
                <anchor moveWithCells="1">
                  <from>
                    <xdr:col>18</xdr:col>
                    <xdr:colOff>323850</xdr:colOff>
                    <xdr:row>90</xdr:row>
                    <xdr:rowOff>133350</xdr:rowOff>
                  </from>
                  <to>
                    <xdr:col>18</xdr:col>
                    <xdr:colOff>628650</xdr:colOff>
                    <xdr:row>90</xdr:row>
                    <xdr:rowOff>361950</xdr:rowOff>
                  </to>
                </anchor>
              </controlPr>
            </control>
          </mc:Choice>
        </mc:AlternateContent>
        <mc:AlternateContent xmlns:mc="http://schemas.openxmlformats.org/markup-compatibility/2006">
          <mc:Choice Requires="x14">
            <control shapeId="40109" r:id="rId176" name="Check Box 173">
              <controlPr defaultSize="0" autoFill="0" autoLine="0" autoPict="0">
                <anchor moveWithCells="1">
                  <from>
                    <xdr:col>18</xdr:col>
                    <xdr:colOff>323850</xdr:colOff>
                    <xdr:row>91</xdr:row>
                    <xdr:rowOff>133350</xdr:rowOff>
                  </from>
                  <to>
                    <xdr:col>18</xdr:col>
                    <xdr:colOff>628650</xdr:colOff>
                    <xdr:row>91</xdr:row>
                    <xdr:rowOff>361950</xdr:rowOff>
                  </to>
                </anchor>
              </controlPr>
            </control>
          </mc:Choice>
        </mc:AlternateContent>
        <mc:AlternateContent xmlns:mc="http://schemas.openxmlformats.org/markup-compatibility/2006">
          <mc:Choice Requires="x14">
            <control shapeId="40110" r:id="rId177" name="Check Box 174">
              <controlPr defaultSize="0" autoFill="0" autoLine="0" autoPict="0">
                <anchor moveWithCells="1">
                  <from>
                    <xdr:col>18</xdr:col>
                    <xdr:colOff>323850</xdr:colOff>
                    <xdr:row>92</xdr:row>
                    <xdr:rowOff>133350</xdr:rowOff>
                  </from>
                  <to>
                    <xdr:col>18</xdr:col>
                    <xdr:colOff>628650</xdr:colOff>
                    <xdr:row>92</xdr:row>
                    <xdr:rowOff>361950</xdr:rowOff>
                  </to>
                </anchor>
              </controlPr>
            </control>
          </mc:Choice>
        </mc:AlternateContent>
        <mc:AlternateContent xmlns:mc="http://schemas.openxmlformats.org/markup-compatibility/2006">
          <mc:Choice Requires="x14">
            <control shapeId="40111" r:id="rId178" name="Check Box 175">
              <controlPr defaultSize="0" autoFill="0" autoLine="0" autoPict="0">
                <anchor moveWithCells="1">
                  <from>
                    <xdr:col>18</xdr:col>
                    <xdr:colOff>323850</xdr:colOff>
                    <xdr:row>93</xdr:row>
                    <xdr:rowOff>133350</xdr:rowOff>
                  </from>
                  <to>
                    <xdr:col>18</xdr:col>
                    <xdr:colOff>628650</xdr:colOff>
                    <xdr:row>93</xdr:row>
                    <xdr:rowOff>361950</xdr:rowOff>
                  </to>
                </anchor>
              </controlPr>
            </control>
          </mc:Choice>
        </mc:AlternateContent>
        <mc:AlternateContent xmlns:mc="http://schemas.openxmlformats.org/markup-compatibility/2006">
          <mc:Choice Requires="x14">
            <control shapeId="40112" r:id="rId179" name="Check Box 176">
              <controlPr defaultSize="0" autoFill="0" autoLine="0" autoPict="0">
                <anchor moveWithCells="1">
                  <from>
                    <xdr:col>18</xdr:col>
                    <xdr:colOff>323850</xdr:colOff>
                    <xdr:row>94</xdr:row>
                    <xdr:rowOff>171450</xdr:rowOff>
                  </from>
                  <to>
                    <xdr:col>18</xdr:col>
                    <xdr:colOff>628650</xdr:colOff>
                    <xdr:row>94</xdr:row>
                    <xdr:rowOff>409575</xdr:rowOff>
                  </to>
                </anchor>
              </controlPr>
            </control>
          </mc:Choice>
        </mc:AlternateContent>
        <mc:AlternateContent xmlns:mc="http://schemas.openxmlformats.org/markup-compatibility/2006">
          <mc:Choice Requires="x14">
            <control shapeId="40113" r:id="rId180" name="Check Box 177">
              <controlPr defaultSize="0" autoFill="0" autoLine="0" autoPict="0">
                <anchor moveWithCells="1">
                  <from>
                    <xdr:col>18</xdr:col>
                    <xdr:colOff>323850</xdr:colOff>
                    <xdr:row>101</xdr:row>
                    <xdr:rowOff>133350</xdr:rowOff>
                  </from>
                  <to>
                    <xdr:col>18</xdr:col>
                    <xdr:colOff>628650</xdr:colOff>
                    <xdr:row>101</xdr:row>
                    <xdr:rowOff>361950</xdr:rowOff>
                  </to>
                </anchor>
              </controlPr>
            </control>
          </mc:Choice>
        </mc:AlternateContent>
        <mc:AlternateContent xmlns:mc="http://schemas.openxmlformats.org/markup-compatibility/2006">
          <mc:Choice Requires="x14">
            <control shapeId="40114" r:id="rId181" name="Check Box 178">
              <controlPr defaultSize="0" autoFill="0" autoLine="0" autoPict="0">
                <anchor moveWithCells="1">
                  <from>
                    <xdr:col>18</xdr:col>
                    <xdr:colOff>323850</xdr:colOff>
                    <xdr:row>103</xdr:row>
                    <xdr:rowOff>133350</xdr:rowOff>
                  </from>
                  <to>
                    <xdr:col>18</xdr:col>
                    <xdr:colOff>628650</xdr:colOff>
                    <xdr:row>103</xdr:row>
                    <xdr:rowOff>361950</xdr:rowOff>
                  </to>
                </anchor>
              </controlPr>
            </control>
          </mc:Choice>
        </mc:AlternateContent>
        <mc:AlternateContent xmlns:mc="http://schemas.openxmlformats.org/markup-compatibility/2006">
          <mc:Choice Requires="x14">
            <control shapeId="40115" r:id="rId182" name="Check Box 179">
              <controlPr defaultSize="0" autoFill="0" autoLine="0" autoPict="0">
                <anchor moveWithCells="1">
                  <from>
                    <xdr:col>18</xdr:col>
                    <xdr:colOff>323850</xdr:colOff>
                    <xdr:row>104</xdr:row>
                    <xdr:rowOff>133350</xdr:rowOff>
                  </from>
                  <to>
                    <xdr:col>18</xdr:col>
                    <xdr:colOff>628650</xdr:colOff>
                    <xdr:row>104</xdr:row>
                    <xdr:rowOff>361950</xdr:rowOff>
                  </to>
                </anchor>
              </controlPr>
            </control>
          </mc:Choice>
        </mc:AlternateContent>
        <mc:AlternateContent xmlns:mc="http://schemas.openxmlformats.org/markup-compatibility/2006">
          <mc:Choice Requires="x14">
            <control shapeId="40116" r:id="rId183" name="Check Box 180">
              <controlPr defaultSize="0" autoFill="0" autoLine="0" autoPict="0">
                <anchor moveWithCells="1">
                  <from>
                    <xdr:col>18</xdr:col>
                    <xdr:colOff>323850</xdr:colOff>
                    <xdr:row>106</xdr:row>
                    <xdr:rowOff>133350</xdr:rowOff>
                  </from>
                  <to>
                    <xdr:col>18</xdr:col>
                    <xdr:colOff>628650</xdr:colOff>
                    <xdr:row>106</xdr:row>
                    <xdr:rowOff>361950</xdr:rowOff>
                  </to>
                </anchor>
              </controlPr>
            </control>
          </mc:Choice>
        </mc:AlternateContent>
        <mc:AlternateContent xmlns:mc="http://schemas.openxmlformats.org/markup-compatibility/2006">
          <mc:Choice Requires="x14">
            <control shapeId="40117" r:id="rId184" name="Check Box 181">
              <controlPr defaultSize="0" autoFill="0" autoLine="0" autoPict="0">
                <anchor moveWithCells="1">
                  <from>
                    <xdr:col>18</xdr:col>
                    <xdr:colOff>323850</xdr:colOff>
                    <xdr:row>107</xdr:row>
                    <xdr:rowOff>133350</xdr:rowOff>
                  </from>
                  <to>
                    <xdr:col>18</xdr:col>
                    <xdr:colOff>628650</xdr:colOff>
                    <xdr:row>107</xdr:row>
                    <xdr:rowOff>361950</xdr:rowOff>
                  </to>
                </anchor>
              </controlPr>
            </control>
          </mc:Choice>
        </mc:AlternateContent>
        <mc:AlternateContent xmlns:mc="http://schemas.openxmlformats.org/markup-compatibility/2006">
          <mc:Choice Requires="x14">
            <control shapeId="40118" r:id="rId185" name="Check Box 182">
              <controlPr defaultSize="0" autoFill="0" autoLine="0" autoPict="0">
                <anchor moveWithCells="1">
                  <from>
                    <xdr:col>18</xdr:col>
                    <xdr:colOff>323850</xdr:colOff>
                    <xdr:row>108</xdr:row>
                    <xdr:rowOff>133350</xdr:rowOff>
                  </from>
                  <to>
                    <xdr:col>18</xdr:col>
                    <xdr:colOff>628650</xdr:colOff>
                    <xdr:row>108</xdr:row>
                    <xdr:rowOff>361950</xdr:rowOff>
                  </to>
                </anchor>
              </controlPr>
            </control>
          </mc:Choice>
        </mc:AlternateContent>
        <mc:AlternateContent xmlns:mc="http://schemas.openxmlformats.org/markup-compatibility/2006">
          <mc:Choice Requires="x14">
            <control shapeId="40119" r:id="rId186" name="Check Box 183">
              <controlPr defaultSize="0" autoFill="0" autoLine="0" autoPict="0">
                <anchor moveWithCells="1">
                  <from>
                    <xdr:col>18</xdr:col>
                    <xdr:colOff>323850</xdr:colOff>
                    <xdr:row>109</xdr:row>
                    <xdr:rowOff>133350</xdr:rowOff>
                  </from>
                  <to>
                    <xdr:col>18</xdr:col>
                    <xdr:colOff>628650</xdr:colOff>
                    <xdr:row>109</xdr:row>
                    <xdr:rowOff>361950</xdr:rowOff>
                  </to>
                </anchor>
              </controlPr>
            </control>
          </mc:Choice>
        </mc:AlternateContent>
        <mc:AlternateContent xmlns:mc="http://schemas.openxmlformats.org/markup-compatibility/2006">
          <mc:Choice Requires="x14">
            <control shapeId="40120" r:id="rId187" name="Check Box 184">
              <controlPr defaultSize="0" autoFill="0" autoLine="0" autoPict="0">
                <anchor moveWithCells="1">
                  <from>
                    <xdr:col>18</xdr:col>
                    <xdr:colOff>323850</xdr:colOff>
                    <xdr:row>110</xdr:row>
                    <xdr:rowOff>133350</xdr:rowOff>
                  </from>
                  <to>
                    <xdr:col>18</xdr:col>
                    <xdr:colOff>628650</xdr:colOff>
                    <xdr:row>110</xdr:row>
                    <xdr:rowOff>361950</xdr:rowOff>
                  </to>
                </anchor>
              </controlPr>
            </control>
          </mc:Choice>
        </mc:AlternateContent>
        <mc:AlternateContent xmlns:mc="http://schemas.openxmlformats.org/markup-compatibility/2006">
          <mc:Choice Requires="x14">
            <control shapeId="40121" r:id="rId188" name="Check Box 185">
              <controlPr defaultSize="0" autoFill="0" autoLine="0" autoPict="0">
                <anchor moveWithCells="1">
                  <from>
                    <xdr:col>18</xdr:col>
                    <xdr:colOff>323850</xdr:colOff>
                    <xdr:row>111</xdr:row>
                    <xdr:rowOff>133350</xdr:rowOff>
                  </from>
                  <to>
                    <xdr:col>18</xdr:col>
                    <xdr:colOff>628650</xdr:colOff>
                    <xdr:row>111</xdr:row>
                    <xdr:rowOff>361950</xdr:rowOff>
                  </to>
                </anchor>
              </controlPr>
            </control>
          </mc:Choice>
        </mc:AlternateContent>
        <mc:AlternateContent xmlns:mc="http://schemas.openxmlformats.org/markup-compatibility/2006">
          <mc:Choice Requires="x14">
            <control shapeId="40122" r:id="rId189" name="Check Box 186">
              <controlPr defaultSize="0" autoFill="0" autoLine="0" autoPict="0">
                <anchor moveWithCells="1">
                  <from>
                    <xdr:col>18</xdr:col>
                    <xdr:colOff>323850</xdr:colOff>
                    <xdr:row>114</xdr:row>
                    <xdr:rowOff>133350</xdr:rowOff>
                  </from>
                  <to>
                    <xdr:col>18</xdr:col>
                    <xdr:colOff>628650</xdr:colOff>
                    <xdr:row>114</xdr:row>
                    <xdr:rowOff>361950</xdr:rowOff>
                  </to>
                </anchor>
              </controlPr>
            </control>
          </mc:Choice>
        </mc:AlternateContent>
        <mc:AlternateContent xmlns:mc="http://schemas.openxmlformats.org/markup-compatibility/2006">
          <mc:Choice Requires="x14">
            <control shapeId="40123" r:id="rId190" name="Check Box 187">
              <controlPr defaultSize="0" autoFill="0" autoLine="0" autoPict="0">
                <anchor moveWithCells="1">
                  <from>
                    <xdr:col>18</xdr:col>
                    <xdr:colOff>323850</xdr:colOff>
                    <xdr:row>116</xdr:row>
                    <xdr:rowOff>133350</xdr:rowOff>
                  </from>
                  <to>
                    <xdr:col>18</xdr:col>
                    <xdr:colOff>628650</xdr:colOff>
                    <xdr:row>116</xdr:row>
                    <xdr:rowOff>361950</xdr:rowOff>
                  </to>
                </anchor>
              </controlPr>
            </control>
          </mc:Choice>
        </mc:AlternateContent>
        <mc:AlternateContent xmlns:mc="http://schemas.openxmlformats.org/markup-compatibility/2006">
          <mc:Choice Requires="x14">
            <control shapeId="40124" r:id="rId191" name="Check Box 188">
              <controlPr defaultSize="0" autoFill="0" autoLine="0" autoPict="0">
                <anchor moveWithCells="1">
                  <from>
                    <xdr:col>18</xdr:col>
                    <xdr:colOff>323850</xdr:colOff>
                    <xdr:row>117</xdr:row>
                    <xdr:rowOff>133350</xdr:rowOff>
                  </from>
                  <to>
                    <xdr:col>18</xdr:col>
                    <xdr:colOff>628650</xdr:colOff>
                    <xdr:row>117</xdr:row>
                    <xdr:rowOff>361950</xdr:rowOff>
                  </to>
                </anchor>
              </controlPr>
            </control>
          </mc:Choice>
        </mc:AlternateContent>
        <mc:AlternateContent xmlns:mc="http://schemas.openxmlformats.org/markup-compatibility/2006">
          <mc:Choice Requires="x14">
            <control shapeId="40125" r:id="rId192" name="Check Box 189">
              <controlPr defaultSize="0" autoFill="0" autoLine="0" autoPict="0">
                <anchor moveWithCells="1">
                  <from>
                    <xdr:col>18</xdr:col>
                    <xdr:colOff>323850</xdr:colOff>
                    <xdr:row>119</xdr:row>
                    <xdr:rowOff>133350</xdr:rowOff>
                  </from>
                  <to>
                    <xdr:col>18</xdr:col>
                    <xdr:colOff>628650</xdr:colOff>
                    <xdr:row>119</xdr:row>
                    <xdr:rowOff>361950</xdr:rowOff>
                  </to>
                </anchor>
              </controlPr>
            </control>
          </mc:Choice>
        </mc:AlternateContent>
        <mc:AlternateContent xmlns:mc="http://schemas.openxmlformats.org/markup-compatibility/2006">
          <mc:Choice Requires="x14">
            <control shapeId="40126" r:id="rId193" name="Check Box 190">
              <controlPr defaultSize="0" autoFill="0" autoLine="0" autoPict="0">
                <anchor moveWithCells="1">
                  <from>
                    <xdr:col>18</xdr:col>
                    <xdr:colOff>323850</xdr:colOff>
                    <xdr:row>120</xdr:row>
                    <xdr:rowOff>133350</xdr:rowOff>
                  </from>
                  <to>
                    <xdr:col>18</xdr:col>
                    <xdr:colOff>628650</xdr:colOff>
                    <xdr:row>120</xdr:row>
                    <xdr:rowOff>361950</xdr:rowOff>
                  </to>
                </anchor>
              </controlPr>
            </control>
          </mc:Choice>
        </mc:AlternateContent>
        <mc:AlternateContent xmlns:mc="http://schemas.openxmlformats.org/markup-compatibility/2006">
          <mc:Choice Requires="x14">
            <control shapeId="40127" r:id="rId194" name="Check Box 191">
              <controlPr defaultSize="0" autoFill="0" autoLine="0" autoPict="0">
                <anchor moveWithCells="1">
                  <from>
                    <xdr:col>18</xdr:col>
                    <xdr:colOff>323850</xdr:colOff>
                    <xdr:row>121</xdr:row>
                    <xdr:rowOff>133350</xdr:rowOff>
                  </from>
                  <to>
                    <xdr:col>18</xdr:col>
                    <xdr:colOff>628650</xdr:colOff>
                    <xdr:row>121</xdr:row>
                    <xdr:rowOff>361950</xdr:rowOff>
                  </to>
                </anchor>
              </controlPr>
            </control>
          </mc:Choice>
        </mc:AlternateContent>
        <mc:AlternateContent xmlns:mc="http://schemas.openxmlformats.org/markup-compatibility/2006">
          <mc:Choice Requires="x14">
            <control shapeId="40128" r:id="rId195" name="Check Box 192">
              <controlPr defaultSize="0" autoFill="0" autoLine="0" autoPict="0">
                <anchor moveWithCells="1">
                  <from>
                    <xdr:col>18</xdr:col>
                    <xdr:colOff>323850</xdr:colOff>
                    <xdr:row>133</xdr:row>
                    <xdr:rowOff>295275</xdr:rowOff>
                  </from>
                  <to>
                    <xdr:col>18</xdr:col>
                    <xdr:colOff>628650</xdr:colOff>
                    <xdr:row>133</xdr:row>
                    <xdr:rowOff>533400</xdr:rowOff>
                  </to>
                </anchor>
              </controlPr>
            </control>
          </mc:Choice>
        </mc:AlternateContent>
        <mc:AlternateContent xmlns:mc="http://schemas.openxmlformats.org/markup-compatibility/2006">
          <mc:Choice Requires="x14">
            <control shapeId="40129" r:id="rId196" name="Check Box 193">
              <controlPr defaultSize="0" autoFill="0" autoLine="0" autoPict="0">
                <anchor moveWithCells="1">
                  <from>
                    <xdr:col>18</xdr:col>
                    <xdr:colOff>323850</xdr:colOff>
                    <xdr:row>135</xdr:row>
                    <xdr:rowOff>228600</xdr:rowOff>
                  </from>
                  <to>
                    <xdr:col>18</xdr:col>
                    <xdr:colOff>628650</xdr:colOff>
                    <xdr:row>135</xdr:row>
                    <xdr:rowOff>457200</xdr:rowOff>
                  </to>
                </anchor>
              </controlPr>
            </control>
          </mc:Choice>
        </mc:AlternateContent>
        <mc:AlternateContent xmlns:mc="http://schemas.openxmlformats.org/markup-compatibility/2006">
          <mc:Choice Requires="x14">
            <control shapeId="40130" r:id="rId197" name="Check Box 194">
              <controlPr defaultSize="0" autoFill="0" autoLine="0" autoPict="0">
                <anchor moveWithCells="1">
                  <from>
                    <xdr:col>18</xdr:col>
                    <xdr:colOff>323850</xdr:colOff>
                    <xdr:row>136</xdr:row>
                    <xdr:rowOff>247650</xdr:rowOff>
                  </from>
                  <to>
                    <xdr:col>18</xdr:col>
                    <xdr:colOff>628650</xdr:colOff>
                    <xdr:row>136</xdr:row>
                    <xdr:rowOff>476250</xdr:rowOff>
                  </to>
                </anchor>
              </controlPr>
            </control>
          </mc:Choice>
        </mc:AlternateContent>
        <mc:AlternateContent xmlns:mc="http://schemas.openxmlformats.org/markup-compatibility/2006">
          <mc:Choice Requires="x14">
            <control shapeId="40131" r:id="rId198" name="Check Box 195">
              <controlPr defaultSize="0" autoFill="0" autoLine="0" autoPict="0">
                <anchor moveWithCells="1">
                  <from>
                    <xdr:col>18</xdr:col>
                    <xdr:colOff>323850</xdr:colOff>
                    <xdr:row>138</xdr:row>
                    <xdr:rowOff>247650</xdr:rowOff>
                  </from>
                  <to>
                    <xdr:col>18</xdr:col>
                    <xdr:colOff>628650</xdr:colOff>
                    <xdr:row>138</xdr:row>
                    <xdr:rowOff>476250</xdr:rowOff>
                  </to>
                </anchor>
              </controlPr>
            </control>
          </mc:Choice>
        </mc:AlternateContent>
        <mc:AlternateContent xmlns:mc="http://schemas.openxmlformats.org/markup-compatibility/2006">
          <mc:Choice Requires="x14">
            <control shapeId="40132" r:id="rId199" name="Check Box 196">
              <controlPr defaultSize="0" autoFill="0" autoLine="0" autoPict="0">
                <anchor moveWithCells="1">
                  <from>
                    <xdr:col>18</xdr:col>
                    <xdr:colOff>323850</xdr:colOff>
                    <xdr:row>139</xdr:row>
                    <xdr:rowOff>219075</xdr:rowOff>
                  </from>
                  <to>
                    <xdr:col>18</xdr:col>
                    <xdr:colOff>628650</xdr:colOff>
                    <xdr:row>139</xdr:row>
                    <xdr:rowOff>457200</xdr:rowOff>
                  </to>
                </anchor>
              </controlPr>
            </control>
          </mc:Choice>
        </mc:AlternateContent>
        <mc:AlternateContent xmlns:mc="http://schemas.openxmlformats.org/markup-compatibility/2006">
          <mc:Choice Requires="x14">
            <control shapeId="40133" r:id="rId200" name="Check Box 197">
              <controlPr defaultSize="0" autoFill="0" autoLine="0" autoPict="0">
                <anchor moveWithCells="1">
                  <from>
                    <xdr:col>18</xdr:col>
                    <xdr:colOff>323850</xdr:colOff>
                    <xdr:row>332</xdr:row>
                    <xdr:rowOff>228600</xdr:rowOff>
                  </from>
                  <to>
                    <xdr:col>18</xdr:col>
                    <xdr:colOff>628650</xdr:colOff>
                    <xdr:row>332</xdr:row>
                    <xdr:rowOff>457200</xdr:rowOff>
                  </to>
                </anchor>
              </controlPr>
            </control>
          </mc:Choice>
        </mc:AlternateContent>
        <mc:AlternateContent xmlns:mc="http://schemas.openxmlformats.org/markup-compatibility/2006">
          <mc:Choice Requires="x14">
            <control shapeId="40134" r:id="rId201" name="Check Box 198">
              <controlPr defaultSize="0" autoFill="0" autoLine="0" autoPict="0">
                <anchor moveWithCells="1">
                  <from>
                    <xdr:col>18</xdr:col>
                    <xdr:colOff>323850</xdr:colOff>
                    <xdr:row>348</xdr:row>
                    <xdr:rowOff>209550</xdr:rowOff>
                  </from>
                  <to>
                    <xdr:col>18</xdr:col>
                    <xdr:colOff>628650</xdr:colOff>
                    <xdr:row>348</xdr:row>
                    <xdr:rowOff>438150</xdr:rowOff>
                  </to>
                </anchor>
              </controlPr>
            </control>
          </mc:Choice>
        </mc:AlternateContent>
        <mc:AlternateContent xmlns:mc="http://schemas.openxmlformats.org/markup-compatibility/2006">
          <mc:Choice Requires="x14">
            <control shapeId="40135" r:id="rId202" name="Check Box 199">
              <controlPr defaultSize="0" autoFill="0" autoLine="0" autoPict="0">
                <anchor moveWithCells="1">
                  <from>
                    <xdr:col>18</xdr:col>
                    <xdr:colOff>323850</xdr:colOff>
                    <xdr:row>352</xdr:row>
                    <xdr:rowOff>219075</xdr:rowOff>
                  </from>
                  <to>
                    <xdr:col>18</xdr:col>
                    <xdr:colOff>628650</xdr:colOff>
                    <xdr:row>352</xdr:row>
                    <xdr:rowOff>457200</xdr:rowOff>
                  </to>
                </anchor>
              </controlPr>
            </control>
          </mc:Choice>
        </mc:AlternateContent>
        <mc:AlternateContent xmlns:mc="http://schemas.openxmlformats.org/markup-compatibility/2006">
          <mc:Choice Requires="x14">
            <control shapeId="40136" r:id="rId203" name="Check Box 200">
              <controlPr defaultSize="0" autoFill="0" autoLine="0" autoPict="0">
                <anchor moveWithCells="1">
                  <from>
                    <xdr:col>18</xdr:col>
                    <xdr:colOff>323850</xdr:colOff>
                    <xdr:row>353</xdr:row>
                    <xdr:rowOff>219075</xdr:rowOff>
                  </from>
                  <to>
                    <xdr:col>18</xdr:col>
                    <xdr:colOff>628650</xdr:colOff>
                    <xdr:row>353</xdr:row>
                    <xdr:rowOff>457200</xdr:rowOff>
                  </to>
                </anchor>
              </controlPr>
            </control>
          </mc:Choice>
        </mc:AlternateContent>
        <mc:AlternateContent xmlns:mc="http://schemas.openxmlformats.org/markup-compatibility/2006">
          <mc:Choice Requires="x14">
            <control shapeId="40137" r:id="rId204" name="Check Box 201">
              <controlPr defaultSize="0" autoFill="0" autoLine="0" autoPict="0">
                <anchor moveWithCells="1">
                  <from>
                    <xdr:col>18</xdr:col>
                    <xdr:colOff>323850</xdr:colOff>
                    <xdr:row>53</xdr:row>
                    <xdr:rowOff>133350</xdr:rowOff>
                  </from>
                  <to>
                    <xdr:col>18</xdr:col>
                    <xdr:colOff>628650</xdr:colOff>
                    <xdr:row>53</xdr:row>
                    <xdr:rowOff>361950</xdr:rowOff>
                  </to>
                </anchor>
              </controlPr>
            </control>
          </mc:Choice>
        </mc:AlternateContent>
        <mc:AlternateContent xmlns:mc="http://schemas.openxmlformats.org/markup-compatibility/2006">
          <mc:Choice Requires="x14">
            <control shapeId="40138" r:id="rId205" name="Check Box 202">
              <controlPr defaultSize="0" autoFill="0" autoLine="0" autoPict="0">
                <anchor moveWithCells="1">
                  <from>
                    <xdr:col>18</xdr:col>
                    <xdr:colOff>323850</xdr:colOff>
                    <xdr:row>50</xdr:row>
                    <xdr:rowOff>133350</xdr:rowOff>
                  </from>
                  <to>
                    <xdr:col>18</xdr:col>
                    <xdr:colOff>628650</xdr:colOff>
                    <xdr:row>50</xdr:row>
                    <xdr:rowOff>361950</xdr:rowOff>
                  </to>
                </anchor>
              </controlPr>
            </control>
          </mc:Choice>
        </mc:AlternateContent>
        <mc:AlternateContent xmlns:mc="http://schemas.openxmlformats.org/markup-compatibility/2006">
          <mc:Choice Requires="x14">
            <control shapeId="40139" r:id="rId206" name="Check Box 203">
              <controlPr defaultSize="0" autoFill="0" autoLine="0" autoPict="0">
                <anchor moveWithCells="1">
                  <from>
                    <xdr:col>18</xdr:col>
                    <xdr:colOff>323850</xdr:colOff>
                    <xdr:row>113</xdr:row>
                    <xdr:rowOff>133350</xdr:rowOff>
                  </from>
                  <to>
                    <xdr:col>18</xdr:col>
                    <xdr:colOff>628650</xdr:colOff>
                    <xdr:row>113</xdr:row>
                    <xdr:rowOff>361950</xdr:rowOff>
                  </to>
                </anchor>
              </controlPr>
            </control>
          </mc:Choice>
        </mc:AlternateContent>
        <mc:AlternateContent xmlns:mc="http://schemas.openxmlformats.org/markup-compatibility/2006">
          <mc:Choice Requires="x14">
            <control shapeId="40140" r:id="rId207" name="Check Box 204">
              <controlPr defaultSize="0" autoFill="0" autoLine="0" autoPict="0">
                <anchor moveWithCells="1">
                  <from>
                    <xdr:col>18</xdr:col>
                    <xdr:colOff>323850</xdr:colOff>
                    <xdr:row>115</xdr:row>
                    <xdr:rowOff>133350</xdr:rowOff>
                  </from>
                  <to>
                    <xdr:col>18</xdr:col>
                    <xdr:colOff>628650</xdr:colOff>
                    <xdr:row>115</xdr:row>
                    <xdr:rowOff>361950</xdr:rowOff>
                  </to>
                </anchor>
              </controlPr>
            </control>
          </mc:Choice>
        </mc:AlternateContent>
        <mc:AlternateContent xmlns:mc="http://schemas.openxmlformats.org/markup-compatibility/2006">
          <mc:Choice Requires="x14">
            <control shapeId="40141" r:id="rId208" name="Check Box 205">
              <controlPr defaultSize="0" autoFill="0" autoLine="0" autoPict="0">
                <anchor moveWithCells="1">
                  <from>
                    <xdr:col>18</xdr:col>
                    <xdr:colOff>323850</xdr:colOff>
                    <xdr:row>118</xdr:row>
                    <xdr:rowOff>133350</xdr:rowOff>
                  </from>
                  <to>
                    <xdr:col>18</xdr:col>
                    <xdr:colOff>628650</xdr:colOff>
                    <xdr:row>118</xdr:row>
                    <xdr:rowOff>361950</xdr:rowOff>
                  </to>
                </anchor>
              </controlPr>
            </control>
          </mc:Choice>
        </mc:AlternateContent>
        <mc:AlternateContent xmlns:mc="http://schemas.openxmlformats.org/markup-compatibility/2006">
          <mc:Choice Requires="x14">
            <control shapeId="40142" r:id="rId209" name="Check Box 206">
              <controlPr defaultSize="0" autoFill="0" autoLine="0" autoPict="0">
                <anchor moveWithCells="1">
                  <from>
                    <xdr:col>18</xdr:col>
                    <xdr:colOff>323850</xdr:colOff>
                    <xdr:row>79</xdr:row>
                    <xdr:rowOff>133350</xdr:rowOff>
                  </from>
                  <to>
                    <xdr:col>18</xdr:col>
                    <xdr:colOff>628650</xdr:colOff>
                    <xdr:row>79</xdr:row>
                    <xdr:rowOff>361950</xdr:rowOff>
                  </to>
                </anchor>
              </controlPr>
            </control>
          </mc:Choice>
        </mc:AlternateContent>
        <mc:AlternateContent xmlns:mc="http://schemas.openxmlformats.org/markup-compatibility/2006">
          <mc:Choice Requires="x14">
            <control shapeId="40143" r:id="rId210" name="Check Box 207">
              <controlPr defaultSize="0" autoFill="0" autoLine="0" autoPict="0">
                <anchor moveWithCells="1">
                  <from>
                    <xdr:col>18</xdr:col>
                    <xdr:colOff>295275</xdr:colOff>
                    <xdr:row>366</xdr:row>
                    <xdr:rowOff>142875</xdr:rowOff>
                  </from>
                  <to>
                    <xdr:col>18</xdr:col>
                    <xdr:colOff>600075</xdr:colOff>
                    <xdr:row>366</xdr:row>
                    <xdr:rowOff>381000</xdr:rowOff>
                  </to>
                </anchor>
              </controlPr>
            </control>
          </mc:Choice>
        </mc:AlternateContent>
        <mc:AlternateContent xmlns:mc="http://schemas.openxmlformats.org/markup-compatibility/2006">
          <mc:Choice Requires="x14">
            <control shapeId="40144" r:id="rId211" name="Check Box 208">
              <controlPr defaultSize="0" autoFill="0" autoLine="0" autoPict="0">
                <anchor moveWithCells="1">
                  <from>
                    <xdr:col>18</xdr:col>
                    <xdr:colOff>295275</xdr:colOff>
                    <xdr:row>367</xdr:row>
                    <xdr:rowOff>142875</xdr:rowOff>
                  </from>
                  <to>
                    <xdr:col>18</xdr:col>
                    <xdr:colOff>600075</xdr:colOff>
                    <xdr:row>367</xdr:row>
                    <xdr:rowOff>381000</xdr:rowOff>
                  </to>
                </anchor>
              </controlPr>
            </control>
          </mc:Choice>
        </mc:AlternateContent>
        <mc:AlternateContent xmlns:mc="http://schemas.openxmlformats.org/markup-compatibility/2006">
          <mc:Choice Requires="x14">
            <control shapeId="40145" r:id="rId212" name="Check Box 209">
              <controlPr defaultSize="0" autoFill="0" autoLine="0" autoPict="0">
                <anchor moveWithCells="1">
                  <from>
                    <xdr:col>18</xdr:col>
                    <xdr:colOff>295275</xdr:colOff>
                    <xdr:row>369</xdr:row>
                    <xdr:rowOff>142875</xdr:rowOff>
                  </from>
                  <to>
                    <xdr:col>18</xdr:col>
                    <xdr:colOff>600075</xdr:colOff>
                    <xdr:row>369</xdr:row>
                    <xdr:rowOff>381000</xdr:rowOff>
                  </to>
                </anchor>
              </controlPr>
            </control>
          </mc:Choice>
        </mc:AlternateContent>
        <mc:AlternateContent xmlns:mc="http://schemas.openxmlformats.org/markup-compatibility/2006">
          <mc:Choice Requires="x14">
            <control shapeId="40146" r:id="rId213" name="Check Box 210">
              <controlPr defaultSize="0" autoFill="0" autoLine="0" autoPict="0">
                <anchor moveWithCells="1">
                  <from>
                    <xdr:col>18</xdr:col>
                    <xdr:colOff>295275</xdr:colOff>
                    <xdr:row>370</xdr:row>
                    <xdr:rowOff>142875</xdr:rowOff>
                  </from>
                  <to>
                    <xdr:col>18</xdr:col>
                    <xdr:colOff>600075</xdr:colOff>
                    <xdr:row>370</xdr:row>
                    <xdr:rowOff>381000</xdr:rowOff>
                  </to>
                </anchor>
              </controlPr>
            </control>
          </mc:Choice>
        </mc:AlternateContent>
        <mc:AlternateContent xmlns:mc="http://schemas.openxmlformats.org/markup-compatibility/2006">
          <mc:Choice Requires="x14">
            <control shapeId="40147" r:id="rId214" name="Check Box 211">
              <controlPr defaultSize="0" autoFill="0" autoLine="0" autoPict="0">
                <anchor moveWithCells="1">
                  <from>
                    <xdr:col>18</xdr:col>
                    <xdr:colOff>295275</xdr:colOff>
                    <xdr:row>371</xdr:row>
                    <xdr:rowOff>142875</xdr:rowOff>
                  </from>
                  <to>
                    <xdr:col>18</xdr:col>
                    <xdr:colOff>600075</xdr:colOff>
                    <xdr:row>371</xdr:row>
                    <xdr:rowOff>381000</xdr:rowOff>
                  </to>
                </anchor>
              </controlPr>
            </control>
          </mc:Choice>
        </mc:AlternateContent>
        <mc:AlternateContent xmlns:mc="http://schemas.openxmlformats.org/markup-compatibility/2006">
          <mc:Choice Requires="x14">
            <control shapeId="40148" r:id="rId215" name="Check Box 212">
              <controlPr defaultSize="0" autoFill="0" autoLine="0" autoPict="0">
                <anchor moveWithCells="1">
                  <from>
                    <xdr:col>18</xdr:col>
                    <xdr:colOff>295275</xdr:colOff>
                    <xdr:row>373</xdr:row>
                    <xdr:rowOff>142875</xdr:rowOff>
                  </from>
                  <to>
                    <xdr:col>18</xdr:col>
                    <xdr:colOff>600075</xdr:colOff>
                    <xdr:row>373</xdr:row>
                    <xdr:rowOff>381000</xdr:rowOff>
                  </to>
                </anchor>
              </controlPr>
            </control>
          </mc:Choice>
        </mc:AlternateContent>
        <mc:AlternateContent xmlns:mc="http://schemas.openxmlformats.org/markup-compatibility/2006">
          <mc:Choice Requires="x14">
            <control shapeId="40149" r:id="rId216" name="Check Box 213">
              <controlPr defaultSize="0" autoFill="0" autoLine="0" autoPict="0">
                <anchor moveWithCells="1">
                  <from>
                    <xdr:col>18</xdr:col>
                    <xdr:colOff>295275</xdr:colOff>
                    <xdr:row>375</xdr:row>
                    <xdr:rowOff>142875</xdr:rowOff>
                  </from>
                  <to>
                    <xdr:col>18</xdr:col>
                    <xdr:colOff>600075</xdr:colOff>
                    <xdr:row>375</xdr:row>
                    <xdr:rowOff>381000</xdr:rowOff>
                  </to>
                </anchor>
              </controlPr>
            </control>
          </mc:Choice>
        </mc:AlternateContent>
        <mc:AlternateContent xmlns:mc="http://schemas.openxmlformats.org/markup-compatibility/2006">
          <mc:Choice Requires="x14">
            <control shapeId="40150" r:id="rId217" name="Check Box 214">
              <controlPr defaultSize="0" autoFill="0" autoLine="0" autoPict="0">
                <anchor moveWithCells="1">
                  <from>
                    <xdr:col>18</xdr:col>
                    <xdr:colOff>295275</xdr:colOff>
                    <xdr:row>376</xdr:row>
                    <xdr:rowOff>142875</xdr:rowOff>
                  </from>
                  <to>
                    <xdr:col>18</xdr:col>
                    <xdr:colOff>600075</xdr:colOff>
                    <xdr:row>376</xdr:row>
                    <xdr:rowOff>381000</xdr:rowOff>
                  </to>
                </anchor>
              </controlPr>
            </control>
          </mc:Choice>
        </mc:AlternateContent>
        <mc:AlternateContent xmlns:mc="http://schemas.openxmlformats.org/markup-compatibility/2006">
          <mc:Choice Requires="x14">
            <control shapeId="40151" r:id="rId218" name="Check Box 215">
              <controlPr defaultSize="0" autoFill="0" autoLine="0" autoPict="0">
                <anchor moveWithCells="1">
                  <from>
                    <xdr:col>18</xdr:col>
                    <xdr:colOff>295275</xdr:colOff>
                    <xdr:row>377</xdr:row>
                    <xdr:rowOff>142875</xdr:rowOff>
                  </from>
                  <to>
                    <xdr:col>18</xdr:col>
                    <xdr:colOff>600075</xdr:colOff>
                    <xdr:row>377</xdr:row>
                    <xdr:rowOff>381000</xdr:rowOff>
                  </to>
                </anchor>
              </controlPr>
            </control>
          </mc:Choice>
        </mc:AlternateContent>
        <mc:AlternateContent xmlns:mc="http://schemas.openxmlformats.org/markup-compatibility/2006">
          <mc:Choice Requires="x14">
            <control shapeId="40152" r:id="rId219" name="Check Box 216">
              <controlPr defaultSize="0" autoFill="0" autoLine="0" autoPict="0">
                <anchor moveWithCells="1">
                  <from>
                    <xdr:col>18</xdr:col>
                    <xdr:colOff>295275</xdr:colOff>
                    <xdr:row>378</xdr:row>
                    <xdr:rowOff>142875</xdr:rowOff>
                  </from>
                  <to>
                    <xdr:col>18</xdr:col>
                    <xdr:colOff>600075</xdr:colOff>
                    <xdr:row>378</xdr:row>
                    <xdr:rowOff>381000</xdr:rowOff>
                  </to>
                </anchor>
              </controlPr>
            </control>
          </mc:Choice>
        </mc:AlternateContent>
        <mc:AlternateContent xmlns:mc="http://schemas.openxmlformats.org/markup-compatibility/2006">
          <mc:Choice Requires="x14">
            <control shapeId="40153" r:id="rId220" name="Check Box 217">
              <controlPr defaultSize="0" autoFill="0" autoLine="0" autoPict="0">
                <anchor moveWithCells="1">
                  <from>
                    <xdr:col>18</xdr:col>
                    <xdr:colOff>295275</xdr:colOff>
                    <xdr:row>379</xdr:row>
                    <xdr:rowOff>304800</xdr:rowOff>
                  </from>
                  <to>
                    <xdr:col>18</xdr:col>
                    <xdr:colOff>600075</xdr:colOff>
                    <xdr:row>379</xdr:row>
                    <xdr:rowOff>542925</xdr:rowOff>
                  </to>
                </anchor>
              </controlPr>
            </control>
          </mc:Choice>
        </mc:AlternateContent>
        <mc:AlternateContent xmlns:mc="http://schemas.openxmlformats.org/markup-compatibility/2006">
          <mc:Choice Requires="x14">
            <control shapeId="40154" r:id="rId221" name="Check Box 218">
              <controlPr defaultSize="0" autoFill="0" autoLine="0" autoPict="0">
                <anchor moveWithCells="1">
                  <from>
                    <xdr:col>18</xdr:col>
                    <xdr:colOff>295275</xdr:colOff>
                    <xdr:row>380</xdr:row>
                    <xdr:rowOff>152400</xdr:rowOff>
                  </from>
                  <to>
                    <xdr:col>18</xdr:col>
                    <xdr:colOff>600075</xdr:colOff>
                    <xdr:row>380</xdr:row>
                    <xdr:rowOff>390525</xdr:rowOff>
                  </to>
                </anchor>
              </controlPr>
            </control>
          </mc:Choice>
        </mc:AlternateContent>
        <mc:AlternateContent xmlns:mc="http://schemas.openxmlformats.org/markup-compatibility/2006">
          <mc:Choice Requires="x14">
            <control shapeId="40155" r:id="rId222" name="Check Box 219">
              <controlPr defaultSize="0" autoFill="0" autoLine="0" autoPict="0">
                <anchor moveWithCells="1">
                  <from>
                    <xdr:col>18</xdr:col>
                    <xdr:colOff>295275</xdr:colOff>
                    <xdr:row>381</xdr:row>
                    <xdr:rowOff>171450</xdr:rowOff>
                  </from>
                  <to>
                    <xdr:col>18</xdr:col>
                    <xdr:colOff>600075</xdr:colOff>
                    <xdr:row>381</xdr:row>
                    <xdr:rowOff>409575</xdr:rowOff>
                  </to>
                </anchor>
              </controlPr>
            </control>
          </mc:Choice>
        </mc:AlternateContent>
        <mc:AlternateContent xmlns:mc="http://schemas.openxmlformats.org/markup-compatibility/2006">
          <mc:Choice Requires="x14">
            <control shapeId="40156" r:id="rId223" name="Check Box 220">
              <controlPr defaultSize="0" autoFill="0" autoLine="0" autoPict="0">
                <anchor moveWithCells="1">
                  <from>
                    <xdr:col>18</xdr:col>
                    <xdr:colOff>295275</xdr:colOff>
                    <xdr:row>382</xdr:row>
                    <xdr:rowOff>142875</xdr:rowOff>
                  </from>
                  <to>
                    <xdr:col>18</xdr:col>
                    <xdr:colOff>600075</xdr:colOff>
                    <xdr:row>382</xdr:row>
                    <xdr:rowOff>381000</xdr:rowOff>
                  </to>
                </anchor>
              </controlPr>
            </control>
          </mc:Choice>
        </mc:AlternateContent>
        <mc:AlternateContent xmlns:mc="http://schemas.openxmlformats.org/markup-compatibility/2006">
          <mc:Choice Requires="x14">
            <control shapeId="40157" r:id="rId224" name="Check Box 221">
              <controlPr defaultSize="0" autoFill="0" autoLine="0" autoPict="0">
                <anchor moveWithCells="1">
                  <from>
                    <xdr:col>18</xdr:col>
                    <xdr:colOff>295275</xdr:colOff>
                    <xdr:row>383</xdr:row>
                    <xdr:rowOff>190500</xdr:rowOff>
                  </from>
                  <to>
                    <xdr:col>18</xdr:col>
                    <xdr:colOff>600075</xdr:colOff>
                    <xdr:row>383</xdr:row>
                    <xdr:rowOff>438150</xdr:rowOff>
                  </to>
                </anchor>
              </controlPr>
            </control>
          </mc:Choice>
        </mc:AlternateContent>
        <mc:AlternateContent xmlns:mc="http://schemas.openxmlformats.org/markup-compatibility/2006">
          <mc:Choice Requires="x14">
            <control shapeId="40158" r:id="rId225" name="Check Box 222">
              <controlPr defaultSize="0" autoFill="0" autoLine="0" autoPict="0">
                <anchor moveWithCells="1">
                  <from>
                    <xdr:col>18</xdr:col>
                    <xdr:colOff>295275</xdr:colOff>
                    <xdr:row>384</xdr:row>
                    <xdr:rowOff>190500</xdr:rowOff>
                  </from>
                  <to>
                    <xdr:col>18</xdr:col>
                    <xdr:colOff>600075</xdr:colOff>
                    <xdr:row>384</xdr:row>
                    <xdr:rowOff>438150</xdr:rowOff>
                  </to>
                </anchor>
              </controlPr>
            </control>
          </mc:Choice>
        </mc:AlternateContent>
        <mc:AlternateContent xmlns:mc="http://schemas.openxmlformats.org/markup-compatibility/2006">
          <mc:Choice Requires="x14">
            <control shapeId="40159" r:id="rId226" name="Check Box 223">
              <controlPr defaultSize="0" autoFill="0" autoLine="0" autoPict="0">
                <anchor moveWithCells="1">
                  <from>
                    <xdr:col>18</xdr:col>
                    <xdr:colOff>295275</xdr:colOff>
                    <xdr:row>391</xdr:row>
                    <xdr:rowOff>95250</xdr:rowOff>
                  </from>
                  <to>
                    <xdr:col>18</xdr:col>
                    <xdr:colOff>600075</xdr:colOff>
                    <xdr:row>391</xdr:row>
                    <xdr:rowOff>342900</xdr:rowOff>
                  </to>
                </anchor>
              </controlPr>
            </control>
          </mc:Choice>
        </mc:AlternateContent>
        <mc:AlternateContent xmlns:mc="http://schemas.openxmlformats.org/markup-compatibility/2006">
          <mc:Choice Requires="x14">
            <control shapeId="40160" r:id="rId227" name="Check Box 224">
              <controlPr defaultSize="0" autoFill="0" autoLine="0" autoPict="0">
                <anchor moveWithCells="1">
                  <from>
                    <xdr:col>18</xdr:col>
                    <xdr:colOff>295275</xdr:colOff>
                    <xdr:row>392</xdr:row>
                    <xdr:rowOff>247650</xdr:rowOff>
                  </from>
                  <to>
                    <xdr:col>18</xdr:col>
                    <xdr:colOff>600075</xdr:colOff>
                    <xdr:row>392</xdr:row>
                    <xdr:rowOff>485775</xdr:rowOff>
                  </to>
                </anchor>
              </controlPr>
            </control>
          </mc:Choice>
        </mc:AlternateContent>
        <mc:AlternateContent xmlns:mc="http://schemas.openxmlformats.org/markup-compatibility/2006">
          <mc:Choice Requires="x14">
            <control shapeId="40161" r:id="rId228" name="Check Box 225">
              <controlPr defaultSize="0" autoFill="0" autoLine="0" autoPict="0">
                <anchor moveWithCells="1">
                  <from>
                    <xdr:col>18</xdr:col>
                    <xdr:colOff>295275</xdr:colOff>
                    <xdr:row>393</xdr:row>
                    <xdr:rowOff>285750</xdr:rowOff>
                  </from>
                  <to>
                    <xdr:col>18</xdr:col>
                    <xdr:colOff>600075</xdr:colOff>
                    <xdr:row>393</xdr:row>
                    <xdr:rowOff>533400</xdr:rowOff>
                  </to>
                </anchor>
              </controlPr>
            </control>
          </mc:Choice>
        </mc:AlternateContent>
        <mc:AlternateContent xmlns:mc="http://schemas.openxmlformats.org/markup-compatibility/2006">
          <mc:Choice Requires="x14">
            <control shapeId="40162" r:id="rId229" name="Check Box 226">
              <controlPr defaultSize="0" autoFill="0" autoLine="0" autoPict="0">
                <anchor moveWithCells="1">
                  <from>
                    <xdr:col>18</xdr:col>
                    <xdr:colOff>295275</xdr:colOff>
                    <xdr:row>395</xdr:row>
                    <xdr:rowOff>209550</xdr:rowOff>
                  </from>
                  <to>
                    <xdr:col>18</xdr:col>
                    <xdr:colOff>600075</xdr:colOff>
                    <xdr:row>395</xdr:row>
                    <xdr:rowOff>447675</xdr:rowOff>
                  </to>
                </anchor>
              </controlPr>
            </control>
          </mc:Choice>
        </mc:AlternateContent>
        <mc:AlternateContent xmlns:mc="http://schemas.openxmlformats.org/markup-compatibility/2006">
          <mc:Choice Requires="x14">
            <control shapeId="40163" r:id="rId230" name="Check Box 227">
              <controlPr defaultSize="0" autoFill="0" autoLine="0" autoPict="0">
                <anchor moveWithCells="1">
                  <from>
                    <xdr:col>18</xdr:col>
                    <xdr:colOff>295275</xdr:colOff>
                    <xdr:row>396</xdr:row>
                    <xdr:rowOff>152400</xdr:rowOff>
                  </from>
                  <to>
                    <xdr:col>18</xdr:col>
                    <xdr:colOff>600075</xdr:colOff>
                    <xdr:row>396</xdr:row>
                    <xdr:rowOff>390525</xdr:rowOff>
                  </to>
                </anchor>
              </controlPr>
            </control>
          </mc:Choice>
        </mc:AlternateContent>
        <mc:AlternateContent xmlns:mc="http://schemas.openxmlformats.org/markup-compatibility/2006">
          <mc:Choice Requires="x14">
            <control shapeId="40164" r:id="rId231" name="Check Box 228">
              <controlPr defaultSize="0" autoFill="0" autoLine="0" autoPict="0">
                <anchor moveWithCells="1">
                  <from>
                    <xdr:col>18</xdr:col>
                    <xdr:colOff>295275</xdr:colOff>
                    <xdr:row>398</xdr:row>
                    <xdr:rowOff>285750</xdr:rowOff>
                  </from>
                  <to>
                    <xdr:col>18</xdr:col>
                    <xdr:colOff>600075</xdr:colOff>
                    <xdr:row>398</xdr:row>
                    <xdr:rowOff>533400</xdr:rowOff>
                  </to>
                </anchor>
              </controlPr>
            </control>
          </mc:Choice>
        </mc:AlternateContent>
        <mc:AlternateContent xmlns:mc="http://schemas.openxmlformats.org/markup-compatibility/2006">
          <mc:Choice Requires="x14">
            <control shapeId="40165" r:id="rId232" name="Check Box 229">
              <controlPr defaultSize="0" autoFill="0" autoLine="0" autoPict="0">
                <anchor moveWithCells="1">
                  <from>
                    <xdr:col>18</xdr:col>
                    <xdr:colOff>295275</xdr:colOff>
                    <xdr:row>399</xdr:row>
                    <xdr:rowOff>266700</xdr:rowOff>
                  </from>
                  <to>
                    <xdr:col>18</xdr:col>
                    <xdr:colOff>600075</xdr:colOff>
                    <xdr:row>399</xdr:row>
                    <xdr:rowOff>504825</xdr:rowOff>
                  </to>
                </anchor>
              </controlPr>
            </control>
          </mc:Choice>
        </mc:AlternateContent>
        <mc:AlternateContent xmlns:mc="http://schemas.openxmlformats.org/markup-compatibility/2006">
          <mc:Choice Requires="x14">
            <control shapeId="40166" r:id="rId233" name="Check Box 230">
              <controlPr defaultSize="0" autoFill="0" autoLine="0" autoPict="0">
                <anchor moveWithCells="1">
                  <from>
                    <xdr:col>18</xdr:col>
                    <xdr:colOff>295275</xdr:colOff>
                    <xdr:row>400</xdr:row>
                    <xdr:rowOff>266700</xdr:rowOff>
                  </from>
                  <to>
                    <xdr:col>18</xdr:col>
                    <xdr:colOff>600075</xdr:colOff>
                    <xdr:row>400</xdr:row>
                    <xdr:rowOff>504825</xdr:rowOff>
                  </to>
                </anchor>
              </controlPr>
            </control>
          </mc:Choice>
        </mc:AlternateContent>
        <mc:AlternateContent xmlns:mc="http://schemas.openxmlformats.org/markup-compatibility/2006">
          <mc:Choice Requires="x14">
            <control shapeId="40167" r:id="rId234" name="Check Box 231">
              <controlPr defaultSize="0" autoFill="0" autoLine="0" autoPict="0">
                <anchor moveWithCells="1">
                  <from>
                    <xdr:col>18</xdr:col>
                    <xdr:colOff>295275</xdr:colOff>
                    <xdr:row>401</xdr:row>
                    <xdr:rowOff>266700</xdr:rowOff>
                  </from>
                  <to>
                    <xdr:col>18</xdr:col>
                    <xdr:colOff>600075</xdr:colOff>
                    <xdr:row>401</xdr:row>
                    <xdr:rowOff>504825</xdr:rowOff>
                  </to>
                </anchor>
              </controlPr>
            </control>
          </mc:Choice>
        </mc:AlternateContent>
        <mc:AlternateContent xmlns:mc="http://schemas.openxmlformats.org/markup-compatibility/2006">
          <mc:Choice Requires="x14">
            <control shapeId="40168" r:id="rId235" name="Check Box 232">
              <controlPr defaultSize="0" autoFill="0" autoLine="0" autoPict="0">
                <anchor moveWithCells="1">
                  <from>
                    <xdr:col>18</xdr:col>
                    <xdr:colOff>295275</xdr:colOff>
                    <xdr:row>402</xdr:row>
                    <xdr:rowOff>180975</xdr:rowOff>
                  </from>
                  <to>
                    <xdr:col>18</xdr:col>
                    <xdr:colOff>600075</xdr:colOff>
                    <xdr:row>402</xdr:row>
                    <xdr:rowOff>419100</xdr:rowOff>
                  </to>
                </anchor>
              </controlPr>
            </control>
          </mc:Choice>
        </mc:AlternateContent>
        <mc:AlternateContent xmlns:mc="http://schemas.openxmlformats.org/markup-compatibility/2006">
          <mc:Choice Requires="x14">
            <control shapeId="40169" r:id="rId236" name="Check Box 233">
              <controlPr defaultSize="0" autoFill="0" autoLine="0" autoPict="0">
                <anchor moveWithCells="1">
                  <from>
                    <xdr:col>18</xdr:col>
                    <xdr:colOff>295275</xdr:colOff>
                    <xdr:row>403</xdr:row>
                    <xdr:rowOff>180975</xdr:rowOff>
                  </from>
                  <to>
                    <xdr:col>18</xdr:col>
                    <xdr:colOff>600075</xdr:colOff>
                    <xdr:row>403</xdr:row>
                    <xdr:rowOff>419100</xdr:rowOff>
                  </to>
                </anchor>
              </controlPr>
            </control>
          </mc:Choice>
        </mc:AlternateContent>
        <mc:AlternateContent xmlns:mc="http://schemas.openxmlformats.org/markup-compatibility/2006">
          <mc:Choice Requires="x14">
            <control shapeId="40170" r:id="rId237" name="Check Box 234">
              <controlPr defaultSize="0" autoFill="0" autoLine="0" autoPict="0">
                <anchor moveWithCells="1">
                  <from>
                    <xdr:col>18</xdr:col>
                    <xdr:colOff>295275</xdr:colOff>
                    <xdr:row>404</xdr:row>
                    <xdr:rowOff>104775</xdr:rowOff>
                  </from>
                  <to>
                    <xdr:col>18</xdr:col>
                    <xdr:colOff>600075</xdr:colOff>
                    <xdr:row>404</xdr:row>
                    <xdr:rowOff>342900</xdr:rowOff>
                  </to>
                </anchor>
              </controlPr>
            </control>
          </mc:Choice>
        </mc:AlternateContent>
        <mc:AlternateContent xmlns:mc="http://schemas.openxmlformats.org/markup-compatibility/2006">
          <mc:Choice Requires="x14">
            <control shapeId="40171" r:id="rId238" name="Check Box 235">
              <controlPr defaultSize="0" autoFill="0" autoLine="0" autoPict="0">
                <anchor moveWithCells="1">
                  <from>
                    <xdr:col>18</xdr:col>
                    <xdr:colOff>295275</xdr:colOff>
                    <xdr:row>405</xdr:row>
                    <xdr:rowOff>142875</xdr:rowOff>
                  </from>
                  <to>
                    <xdr:col>18</xdr:col>
                    <xdr:colOff>600075</xdr:colOff>
                    <xdr:row>405</xdr:row>
                    <xdr:rowOff>381000</xdr:rowOff>
                  </to>
                </anchor>
              </controlPr>
            </control>
          </mc:Choice>
        </mc:AlternateContent>
        <mc:AlternateContent xmlns:mc="http://schemas.openxmlformats.org/markup-compatibility/2006">
          <mc:Choice Requires="x14">
            <control shapeId="40172" r:id="rId239" name="Check Box 236">
              <controlPr defaultSize="0" autoFill="0" autoLine="0" autoPict="0">
                <anchor moveWithCells="1">
                  <from>
                    <xdr:col>18</xdr:col>
                    <xdr:colOff>295275</xdr:colOff>
                    <xdr:row>406</xdr:row>
                    <xdr:rowOff>161925</xdr:rowOff>
                  </from>
                  <to>
                    <xdr:col>18</xdr:col>
                    <xdr:colOff>600075</xdr:colOff>
                    <xdr:row>406</xdr:row>
                    <xdr:rowOff>400050</xdr:rowOff>
                  </to>
                </anchor>
              </controlPr>
            </control>
          </mc:Choice>
        </mc:AlternateContent>
        <mc:AlternateContent xmlns:mc="http://schemas.openxmlformats.org/markup-compatibility/2006">
          <mc:Choice Requires="x14">
            <control shapeId="40173" r:id="rId240" name="Check Box 237">
              <controlPr defaultSize="0" autoFill="0" autoLine="0" autoPict="0">
                <anchor moveWithCells="1">
                  <from>
                    <xdr:col>18</xdr:col>
                    <xdr:colOff>295275</xdr:colOff>
                    <xdr:row>407</xdr:row>
                    <xdr:rowOff>123825</xdr:rowOff>
                  </from>
                  <to>
                    <xdr:col>18</xdr:col>
                    <xdr:colOff>600075</xdr:colOff>
                    <xdr:row>407</xdr:row>
                    <xdr:rowOff>361950</xdr:rowOff>
                  </to>
                </anchor>
              </controlPr>
            </control>
          </mc:Choice>
        </mc:AlternateContent>
        <mc:AlternateContent xmlns:mc="http://schemas.openxmlformats.org/markup-compatibility/2006">
          <mc:Choice Requires="x14">
            <control shapeId="40174" r:id="rId241" name="Check Box 238">
              <controlPr defaultSize="0" autoFill="0" autoLine="0" autoPict="0">
                <anchor moveWithCells="1">
                  <from>
                    <xdr:col>18</xdr:col>
                    <xdr:colOff>295275</xdr:colOff>
                    <xdr:row>408</xdr:row>
                    <xdr:rowOff>180975</xdr:rowOff>
                  </from>
                  <to>
                    <xdr:col>18</xdr:col>
                    <xdr:colOff>600075</xdr:colOff>
                    <xdr:row>408</xdr:row>
                    <xdr:rowOff>419100</xdr:rowOff>
                  </to>
                </anchor>
              </controlPr>
            </control>
          </mc:Choice>
        </mc:AlternateContent>
        <mc:AlternateContent xmlns:mc="http://schemas.openxmlformats.org/markup-compatibility/2006">
          <mc:Choice Requires="x14">
            <control shapeId="40175" r:id="rId242" name="Check Box 239">
              <controlPr defaultSize="0" autoFill="0" autoLine="0" autoPict="0">
                <anchor moveWithCells="1">
                  <from>
                    <xdr:col>18</xdr:col>
                    <xdr:colOff>295275</xdr:colOff>
                    <xdr:row>410</xdr:row>
                    <xdr:rowOff>180975</xdr:rowOff>
                  </from>
                  <to>
                    <xdr:col>18</xdr:col>
                    <xdr:colOff>600075</xdr:colOff>
                    <xdr:row>410</xdr:row>
                    <xdr:rowOff>419100</xdr:rowOff>
                  </to>
                </anchor>
              </controlPr>
            </control>
          </mc:Choice>
        </mc:AlternateContent>
        <mc:AlternateContent xmlns:mc="http://schemas.openxmlformats.org/markup-compatibility/2006">
          <mc:Choice Requires="x14">
            <control shapeId="40176" r:id="rId243" name="Check Box 240">
              <controlPr defaultSize="0" autoFill="0" autoLine="0" autoPict="0">
                <anchor moveWithCells="1">
                  <from>
                    <xdr:col>18</xdr:col>
                    <xdr:colOff>295275</xdr:colOff>
                    <xdr:row>411</xdr:row>
                    <xdr:rowOff>180975</xdr:rowOff>
                  </from>
                  <to>
                    <xdr:col>18</xdr:col>
                    <xdr:colOff>600075</xdr:colOff>
                    <xdr:row>411</xdr:row>
                    <xdr:rowOff>419100</xdr:rowOff>
                  </to>
                </anchor>
              </controlPr>
            </control>
          </mc:Choice>
        </mc:AlternateContent>
        <mc:AlternateContent xmlns:mc="http://schemas.openxmlformats.org/markup-compatibility/2006">
          <mc:Choice Requires="x14">
            <control shapeId="40177" r:id="rId244" name="Check Box 241">
              <controlPr defaultSize="0" autoFill="0" autoLine="0" autoPict="0">
                <anchor moveWithCells="1">
                  <from>
                    <xdr:col>18</xdr:col>
                    <xdr:colOff>295275</xdr:colOff>
                    <xdr:row>412</xdr:row>
                    <xdr:rowOff>180975</xdr:rowOff>
                  </from>
                  <to>
                    <xdr:col>18</xdr:col>
                    <xdr:colOff>600075</xdr:colOff>
                    <xdr:row>412</xdr:row>
                    <xdr:rowOff>419100</xdr:rowOff>
                  </to>
                </anchor>
              </controlPr>
            </control>
          </mc:Choice>
        </mc:AlternateContent>
        <mc:AlternateContent xmlns:mc="http://schemas.openxmlformats.org/markup-compatibility/2006">
          <mc:Choice Requires="x14">
            <control shapeId="40178" r:id="rId245" name="Check Box 242">
              <controlPr defaultSize="0" autoFill="0" autoLine="0" autoPict="0">
                <anchor moveWithCells="1">
                  <from>
                    <xdr:col>18</xdr:col>
                    <xdr:colOff>295275</xdr:colOff>
                    <xdr:row>413</xdr:row>
                    <xdr:rowOff>180975</xdr:rowOff>
                  </from>
                  <to>
                    <xdr:col>18</xdr:col>
                    <xdr:colOff>600075</xdr:colOff>
                    <xdr:row>413</xdr:row>
                    <xdr:rowOff>419100</xdr:rowOff>
                  </to>
                </anchor>
              </controlPr>
            </control>
          </mc:Choice>
        </mc:AlternateContent>
        <mc:AlternateContent xmlns:mc="http://schemas.openxmlformats.org/markup-compatibility/2006">
          <mc:Choice Requires="x14">
            <control shapeId="40179" r:id="rId246" name="Check Box 243">
              <controlPr defaultSize="0" autoFill="0" autoLine="0" autoPict="0">
                <anchor moveWithCells="1">
                  <from>
                    <xdr:col>18</xdr:col>
                    <xdr:colOff>295275</xdr:colOff>
                    <xdr:row>420</xdr:row>
                    <xdr:rowOff>114300</xdr:rowOff>
                  </from>
                  <to>
                    <xdr:col>18</xdr:col>
                    <xdr:colOff>600075</xdr:colOff>
                    <xdr:row>420</xdr:row>
                    <xdr:rowOff>352425</xdr:rowOff>
                  </to>
                </anchor>
              </controlPr>
            </control>
          </mc:Choice>
        </mc:AlternateContent>
        <mc:AlternateContent xmlns:mc="http://schemas.openxmlformats.org/markup-compatibility/2006">
          <mc:Choice Requires="x14">
            <control shapeId="40180" r:id="rId247" name="Check Box 244">
              <controlPr defaultSize="0" autoFill="0" autoLine="0" autoPict="0">
                <anchor moveWithCells="1">
                  <from>
                    <xdr:col>18</xdr:col>
                    <xdr:colOff>295275</xdr:colOff>
                    <xdr:row>421</xdr:row>
                    <xdr:rowOff>428625</xdr:rowOff>
                  </from>
                  <to>
                    <xdr:col>18</xdr:col>
                    <xdr:colOff>600075</xdr:colOff>
                    <xdr:row>421</xdr:row>
                    <xdr:rowOff>666750</xdr:rowOff>
                  </to>
                </anchor>
              </controlPr>
            </control>
          </mc:Choice>
        </mc:AlternateContent>
        <mc:AlternateContent xmlns:mc="http://schemas.openxmlformats.org/markup-compatibility/2006">
          <mc:Choice Requires="x14">
            <control shapeId="40181" r:id="rId248" name="Check Box 245">
              <controlPr defaultSize="0" autoFill="0" autoLine="0" autoPict="0">
                <anchor moveWithCells="1">
                  <from>
                    <xdr:col>18</xdr:col>
                    <xdr:colOff>295275</xdr:colOff>
                    <xdr:row>422</xdr:row>
                    <xdr:rowOff>314325</xdr:rowOff>
                  </from>
                  <to>
                    <xdr:col>18</xdr:col>
                    <xdr:colOff>600075</xdr:colOff>
                    <xdr:row>422</xdr:row>
                    <xdr:rowOff>552450</xdr:rowOff>
                  </to>
                </anchor>
              </controlPr>
            </control>
          </mc:Choice>
        </mc:AlternateContent>
        <mc:AlternateContent xmlns:mc="http://schemas.openxmlformats.org/markup-compatibility/2006">
          <mc:Choice Requires="x14">
            <control shapeId="40182" r:id="rId249" name="Check Box 246">
              <controlPr defaultSize="0" autoFill="0" autoLine="0" autoPict="0">
                <anchor moveWithCells="1">
                  <from>
                    <xdr:col>18</xdr:col>
                    <xdr:colOff>295275</xdr:colOff>
                    <xdr:row>423</xdr:row>
                    <xdr:rowOff>314325</xdr:rowOff>
                  </from>
                  <to>
                    <xdr:col>18</xdr:col>
                    <xdr:colOff>600075</xdr:colOff>
                    <xdr:row>423</xdr:row>
                    <xdr:rowOff>552450</xdr:rowOff>
                  </to>
                </anchor>
              </controlPr>
            </control>
          </mc:Choice>
        </mc:AlternateContent>
        <mc:AlternateContent xmlns:mc="http://schemas.openxmlformats.org/markup-compatibility/2006">
          <mc:Choice Requires="x14">
            <control shapeId="40183" r:id="rId250" name="Check Box 247">
              <controlPr defaultSize="0" autoFill="0" autoLine="0" autoPict="0">
                <anchor moveWithCells="1">
                  <from>
                    <xdr:col>18</xdr:col>
                    <xdr:colOff>295275</xdr:colOff>
                    <xdr:row>425</xdr:row>
                    <xdr:rowOff>180975</xdr:rowOff>
                  </from>
                  <to>
                    <xdr:col>18</xdr:col>
                    <xdr:colOff>600075</xdr:colOff>
                    <xdr:row>425</xdr:row>
                    <xdr:rowOff>419100</xdr:rowOff>
                  </to>
                </anchor>
              </controlPr>
            </control>
          </mc:Choice>
        </mc:AlternateContent>
        <mc:AlternateContent xmlns:mc="http://schemas.openxmlformats.org/markup-compatibility/2006">
          <mc:Choice Requires="x14">
            <control shapeId="40184" r:id="rId251" name="Check Box 248">
              <controlPr defaultSize="0" autoFill="0" autoLine="0" autoPict="0">
                <anchor moveWithCells="1">
                  <from>
                    <xdr:col>18</xdr:col>
                    <xdr:colOff>295275</xdr:colOff>
                    <xdr:row>426</xdr:row>
                    <xdr:rowOff>142875</xdr:rowOff>
                  </from>
                  <to>
                    <xdr:col>18</xdr:col>
                    <xdr:colOff>600075</xdr:colOff>
                    <xdr:row>426</xdr:row>
                    <xdr:rowOff>390525</xdr:rowOff>
                  </to>
                </anchor>
              </controlPr>
            </control>
          </mc:Choice>
        </mc:AlternateContent>
        <mc:AlternateContent xmlns:mc="http://schemas.openxmlformats.org/markup-compatibility/2006">
          <mc:Choice Requires="x14">
            <control shapeId="40185" r:id="rId252" name="Check Box 249">
              <controlPr defaultSize="0" autoFill="0" autoLine="0" autoPict="0">
                <anchor moveWithCells="1">
                  <from>
                    <xdr:col>18</xdr:col>
                    <xdr:colOff>295275</xdr:colOff>
                    <xdr:row>427</xdr:row>
                    <xdr:rowOff>228600</xdr:rowOff>
                  </from>
                  <to>
                    <xdr:col>18</xdr:col>
                    <xdr:colOff>600075</xdr:colOff>
                    <xdr:row>427</xdr:row>
                    <xdr:rowOff>466725</xdr:rowOff>
                  </to>
                </anchor>
              </controlPr>
            </control>
          </mc:Choice>
        </mc:AlternateContent>
        <mc:AlternateContent xmlns:mc="http://schemas.openxmlformats.org/markup-compatibility/2006">
          <mc:Choice Requires="x14">
            <control shapeId="40186" r:id="rId253" name="Check Box 250">
              <controlPr defaultSize="0" autoFill="0" autoLine="0" autoPict="0">
                <anchor moveWithCells="1">
                  <from>
                    <xdr:col>18</xdr:col>
                    <xdr:colOff>295275</xdr:colOff>
                    <xdr:row>428</xdr:row>
                    <xdr:rowOff>133350</xdr:rowOff>
                  </from>
                  <to>
                    <xdr:col>18</xdr:col>
                    <xdr:colOff>600075</xdr:colOff>
                    <xdr:row>428</xdr:row>
                    <xdr:rowOff>381000</xdr:rowOff>
                  </to>
                </anchor>
              </controlPr>
            </control>
          </mc:Choice>
        </mc:AlternateContent>
        <mc:AlternateContent xmlns:mc="http://schemas.openxmlformats.org/markup-compatibility/2006">
          <mc:Choice Requires="x14">
            <control shapeId="40187" r:id="rId254" name="Check Box 251">
              <controlPr defaultSize="0" autoFill="0" autoLine="0" autoPict="0">
                <anchor moveWithCells="1">
                  <from>
                    <xdr:col>18</xdr:col>
                    <xdr:colOff>295275</xdr:colOff>
                    <xdr:row>429</xdr:row>
                    <xdr:rowOff>190500</xdr:rowOff>
                  </from>
                  <to>
                    <xdr:col>18</xdr:col>
                    <xdr:colOff>600075</xdr:colOff>
                    <xdr:row>429</xdr:row>
                    <xdr:rowOff>438150</xdr:rowOff>
                  </to>
                </anchor>
              </controlPr>
            </control>
          </mc:Choice>
        </mc:AlternateContent>
        <mc:AlternateContent xmlns:mc="http://schemas.openxmlformats.org/markup-compatibility/2006">
          <mc:Choice Requires="x14">
            <control shapeId="40188" r:id="rId255" name="Check Box 252">
              <controlPr defaultSize="0" autoFill="0" autoLine="0" autoPict="0">
                <anchor moveWithCells="1">
                  <from>
                    <xdr:col>18</xdr:col>
                    <xdr:colOff>295275</xdr:colOff>
                    <xdr:row>430</xdr:row>
                    <xdr:rowOff>200025</xdr:rowOff>
                  </from>
                  <to>
                    <xdr:col>18</xdr:col>
                    <xdr:colOff>600075</xdr:colOff>
                    <xdr:row>430</xdr:row>
                    <xdr:rowOff>438150</xdr:rowOff>
                  </to>
                </anchor>
              </controlPr>
            </control>
          </mc:Choice>
        </mc:AlternateContent>
        <mc:AlternateContent xmlns:mc="http://schemas.openxmlformats.org/markup-compatibility/2006">
          <mc:Choice Requires="x14">
            <control shapeId="40189" r:id="rId256" name="Check Box 253">
              <controlPr defaultSize="0" autoFill="0" autoLine="0" autoPict="0">
                <anchor moveWithCells="1">
                  <from>
                    <xdr:col>18</xdr:col>
                    <xdr:colOff>295275</xdr:colOff>
                    <xdr:row>432</xdr:row>
                    <xdr:rowOff>333375</xdr:rowOff>
                  </from>
                  <to>
                    <xdr:col>18</xdr:col>
                    <xdr:colOff>600075</xdr:colOff>
                    <xdr:row>432</xdr:row>
                    <xdr:rowOff>571500</xdr:rowOff>
                  </to>
                </anchor>
              </controlPr>
            </control>
          </mc:Choice>
        </mc:AlternateContent>
        <mc:AlternateContent xmlns:mc="http://schemas.openxmlformats.org/markup-compatibility/2006">
          <mc:Choice Requires="x14">
            <control shapeId="40190" r:id="rId257" name="Check Box 254">
              <controlPr defaultSize="0" autoFill="0" autoLine="0" autoPict="0">
                <anchor moveWithCells="1">
                  <from>
                    <xdr:col>18</xdr:col>
                    <xdr:colOff>295275</xdr:colOff>
                    <xdr:row>433</xdr:row>
                    <xdr:rowOff>314325</xdr:rowOff>
                  </from>
                  <to>
                    <xdr:col>18</xdr:col>
                    <xdr:colOff>600075</xdr:colOff>
                    <xdr:row>433</xdr:row>
                    <xdr:rowOff>552450</xdr:rowOff>
                  </to>
                </anchor>
              </controlPr>
            </control>
          </mc:Choice>
        </mc:AlternateContent>
        <mc:AlternateContent xmlns:mc="http://schemas.openxmlformats.org/markup-compatibility/2006">
          <mc:Choice Requires="x14">
            <control shapeId="40191" r:id="rId258" name="Check Box 255">
              <controlPr defaultSize="0" autoFill="0" autoLine="0" autoPict="0">
                <anchor moveWithCells="1">
                  <from>
                    <xdr:col>18</xdr:col>
                    <xdr:colOff>295275</xdr:colOff>
                    <xdr:row>434</xdr:row>
                    <xdr:rowOff>352425</xdr:rowOff>
                  </from>
                  <to>
                    <xdr:col>18</xdr:col>
                    <xdr:colOff>600075</xdr:colOff>
                    <xdr:row>434</xdr:row>
                    <xdr:rowOff>590550</xdr:rowOff>
                  </to>
                </anchor>
              </controlPr>
            </control>
          </mc:Choice>
        </mc:AlternateContent>
        <mc:AlternateContent xmlns:mc="http://schemas.openxmlformats.org/markup-compatibility/2006">
          <mc:Choice Requires="x14">
            <control shapeId="40192" r:id="rId259" name="Check Box 256">
              <controlPr defaultSize="0" autoFill="0" autoLine="0" autoPict="0">
                <anchor moveWithCells="1">
                  <from>
                    <xdr:col>18</xdr:col>
                    <xdr:colOff>295275</xdr:colOff>
                    <xdr:row>435</xdr:row>
                    <xdr:rowOff>133350</xdr:rowOff>
                  </from>
                  <to>
                    <xdr:col>18</xdr:col>
                    <xdr:colOff>600075</xdr:colOff>
                    <xdr:row>435</xdr:row>
                    <xdr:rowOff>371475</xdr:rowOff>
                  </to>
                </anchor>
              </controlPr>
            </control>
          </mc:Choice>
        </mc:AlternateContent>
        <mc:AlternateContent xmlns:mc="http://schemas.openxmlformats.org/markup-compatibility/2006">
          <mc:Choice Requires="x14">
            <control shapeId="40193" r:id="rId260" name="Check Box 257">
              <controlPr defaultSize="0" autoFill="0" autoLine="0" autoPict="0">
                <anchor moveWithCells="1">
                  <from>
                    <xdr:col>18</xdr:col>
                    <xdr:colOff>295275</xdr:colOff>
                    <xdr:row>442</xdr:row>
                    <xdr:rowOff>219075</xdr:rowOff>
                  </from>
                  <to>
                    <xdr:col>18</xdr:col>
                    <xdr:colOff>600075</xdr:colOff>
                    <xdr:row>442</xdr:row>
                    <xdr:rowOff>457200</xdr:rowOff>
                  </to>
                </anchor>
              </controlPr>
            </control>
          </mc:Choice>
        </mc:AlternateContent>
        <mc:AlternateContent xmlns:mc="http://schemas.openxmlformats.org/markup-compatibility/2006">
          <mc:Choice Requires="x14">
            <control shapeId="40194" r:id="rId261" name="Check Box 258">
              <controlPr defaultSize="0" autoFill="0" autoLine="0" autoPict="0">
                <anchor moveWithCells="1">
                  <from>
                    <xdr:col>18</xdr:col>
                    <xdr:colOff>295275</xdr:colOff>
                    <xdr:row>444</xdr:row>
                    <xdr:rowOff>123825</xdr:rowOff>
                  </from>
                  <to>
                    <xdr:col>18</xdr:col>
                    <xdr:colOff>600075</xdr:colOff>
                    <xdr:row>444</xdr:row>
                    <xdr:rowOff>361950</xdr:rowOff>
                  </to>
                </anchor>
              </controlPr>
            </control>
          </mc:Choice>
        </mc:AlternateContent>
        <mc:AlternateContent xmlns:mc="http://schemas.openxmlformats.org/markup-compatibility/2006">
          <mc:Choice Requires="x14">
            <control shapeId="40195" r:id="rId262" name="Check Box 259">
              <controlPr defaultSize="0" autoFill="0" autoLine="0" autoPict="0">
                <anchor moveWithCells="1">
                  <from>
                    <xdr:col>18</xdr:col>
                    <xdr:colOff>295275</xdr:colOff>
                    <xdr:row>445</xdr:row>
                    <xdr:rowOff>123825</xdr:rowOff>
                  </from>
                  <to>
                    <xdr:col>18</xdr:col>
                    <xdr:colOff>600075</xdr:colOff>
                    <xdr:row>445</xdr:row>
                    <xdr:rowOff>361950</xdr:rowOff>
                  </to>
                </anchor>
              </controlPr>
            </control>
          </mc:Choice>
        </mc:AlternateContent>
        <mc:AlternateContent xmlns:mc="http://schemas.openxmlformats.org/markup-compatibility/2006">
          <mc:Choice Requires="x14">
            <control shapeId="40196" r:id="rId263" name="Check Box 260">
              <controlPr defaultSize="0" autoFill="0" autoLine="0" autoPict="0">
                <anchor moveWithCells="1">
                  <from>
                    <xdr:col>18</xdr:col>
                    <xdr:colOff>295275</xdr:colOff>
                    <xdr:row>446</xdr:row>
                    <xdr:rowOff>123825</xdr:rowOff>
                  </from>
                  <to>
                    <xdr:col>18</xdr:col>
                    <xdr:colOff>600075</xdr:colOff>
                    <xdr:row>446</xdr:row>
                    <xdr:rowOff>361950</xdr:rowOff>
                  </to>
                </anchor>
              </controlPr>
            </control>
          </mc:Choice>
        </mc:AlternateContent>
        <mc:AlternateContent xmlns:mc="http://schemas.openxmlformats.org/markup-compatibility/2006">
          <mc:Choice Requires="x14">
            <control shapeId="40197" r:id="rId264" name="Check Box 261">
              <controlPr defaultSize="0" autoFill="0" autoLine="0" autoPict="0">
                <anchor moveWithCells="1">
                  <from>
                    <xdr:col>18</xdr:col>
                    <xdr:colOff>295275</xdr:colOff>
                    <xdr:row>447</xdr:row>
                    <xdr:rowOff>123825</xdr:rowOff>
                  </from>
                  <to>
                    <xdr:col>18</xdr:col>
                    <xdr:colOff>600075</xdr:colOff>
                    <xdr:row>447</xdr:row>
                    <xdr:rowOff>361950</xdr:rowOff>
                  </to>
                </anchor>
              </controlPr>
            </control>
          </mc:Choice>
        </mc:AlternateContent>
        <mc:AlternateContent xmlns:mc="http://schemas.openxmlformats.org/markup-compatibility/2006">
          <mc:Choice Requires="x14">
            <control shapeId="40198" r:id="rId265" name="Check Box 262">
              <controlPr defaultSize="0" autoFill="0" autoLine="0" autoPict="0">
                <anchor moveWithCells="1">
                  <from>
                    <xdr:col>18</xdr:col>
                    <xdr:colOff>295275</xdr:colOff>
                    <xdr:row>448</xdr:row>
                    <xdr:rowOff>123825</xdr:rowOff>
                  </from>
                  <to>
                    <xdr:col>18</xdr:col>
                    <xdr:colOff>600075</xdr:colOff>
                    <xdr:row>448</xdr:row>
                    <xdr:rowOff>361950</xdr:rowOff>
                  </to>
                </anchor>
              </controlPr>
            </control>
          </mc:Choice>
        </mc:AlternateContent>
        <mc:AlternateContent xmlns:mc="http://schemas.openxmlformats.org/markup-compatibility/2006">
          <mc:Choice Requires="x14">
            <control shapeId="40199" r:id="rId266" name="Check Box 263">
              <controlPr defaultSize="0" autoFill="0" autoLine="0" autoPict="0">
                <anchor moveWithCells="1">
                  <from>
                    <xdr:col>18</xdr:col>
                    <xdr:colOff>295275</xdr:colOff>
                    <xdr:row>449</xdr:row>
                    <xdr:rowOff>123825</xdr:rowOff>
                  </from>
                  <to>
                    <xdr:col>18</xdr:col>
                    <xdr:colOff>600075</xdr:colOff>
                    <xdr:row>449</xdr:row>
                    <xdr:rowOff>361950</xdr:rowOff>
                  </to>
                </anchor>
              </controlPr>
            </control>
          </mc:Choice>
        </mc:AlternateContent>
        <mc:AlternateContent xmlns:mc="http://schemas.openxmlformats.org/markup-compatibility/2006">
          <mc:Choice Requires="x14">
            <control shapeId="40200" r:id="rId267" name="Check Box 264">
              <controlPr defaultSize="0" autoFill="0" autoLine="0" autoPict="0">
                <anchor moveWithCells="1">
                  <from>
                    <xdr:col>18</xdr:col>
                    <xdr:colOff>295275</xdr:colOff>
                    <xdr:row>450</xdr:row>
                    <xdr:rowOff>238125</xdr:rowOff>
                  </from>
                  <to>
                    <xdr:col>18</xdr:col>
                    <xdr:colOff>600075</xdr:colOff>
                    <xdr:row>450</xdr:row>
                    <xdr:rowOff>476250</xdr:rowOff>
                  </to>
                </anchor>
              </controlPr>
            </control>
          </mc:Choice>
        </mc:AlternateContent>
        <mc:AlternateContent xmlns:mc="http://schemas.openxmlformats.org/markup-compatibility/2006">
          <mc:Choice Requires="x14">
            <control shapeId="40201" r:id="rId268" name="Check Box 265">
              <controlPr defaultSize="0" autoFill="0" autoLine="0" autoPict="0">
                <anchor moveWithCells="1">
                  <from>
                    <xdr:col>18</xdr:col>
                    <xdr:colOff>295275</xdr:colOff>
                    <xdr:row>451</xdr:row>
                    <xdr:rowOff>142875</xdr:rowOff>
                  </from>
                  <to>
                    <xdr:col>18</xdr:col>
                    <xdr:colOff>600075</xdr:colOff>
                    <xdr:row>451</xdr:row>
                    <xdr:rowOff>381000</xdr:rowOff>
                  </to>
                </anchor>
              </controlPr>
            </control>
          </mc:Choice>
        </mc:AlternateContent>
        <mc:AlternateContent xmlns:mc="http://schemas.openxmlformats.org/markup-compatibility/2006">
          <mc:Choice Requires="x14">
            <control shapeId="40202" r:id="rId269" name="Check Box 266">
              <controlPr defaultSize="0" autoFill="0" autoLine="0" autoPict="0">
                <anchor moveWithCells="1">
                  <from>
                    <xdr:col>18</xdr:col>
                    <xdr:colOff>295275</xdr:colOff>
                    <xdr:row>453</xdr:row>
                    <xdr:rowOff>142875</xdr:rowOff>
                  </from>
                  <to>
                    <xdr:col>18</xdr:col>
                    <xdr:colOff>600075</xdr:colOff>
                    <xdr:row>453</xdr:row>
                    <xdr:rowOff>381000</xdr:rowOff>
                  </to>
                </anchor>
              </controlPr>
            </control>
          </mc:Choice>
        </mc:AlternateContent>
        <mc:AlternateContent xmlns:mc="http://schemas.openxmlformats.org/markup-compatibility/2006">
          <mc:Choice Requires="x14">
            <control shapeId="40203" r:id="rId270" name="Check Box 267">
              <controlPr defaultSize="0" autoFill="0" autoLine="0" autoPict="0">
                <anchor moveWithCells="1">
                  <from>
                    <xdr:col>18</xdr:col>
                    <xdr:colOff>295275</xdr:colOff>
                    <xdr:row>454</xdr:row>
                    <xdr:rowOff>142875</xdr:rowOff>
                  </from>
                  <to>
                    <xdr:col>18</xdr:col>
                    <xdr:colOff>600075</xdr:colOff>
                    <xdr:row>454</xdr:row>
                    <xdr:rowOff>381000</xdr:rowOff>
                  </to>
                </anchor>
              </controlPr>
            </control>
          </mc:Choice>
        </mc:AlternateContent>
        <mc:AlternateContent xmlns:mc="http://schemas.openxmlformats.org/markup-compatibility/2006">
          <mc:Choice Requires="x14">
            <control shapeId="40204" r:id="rId271" name="Check Box 268">
              <controlPr defaultSize="0" autoFill="0" autoLine="0" autoPict="0">
                <anchor moveWithCells="1">
                  <from>
                    <xdr:col>18</xdr:col>
                    <xdr:colOff>295275</xdr:colOff>
                    <xdr:row>455</xdr:row>
                    <xdr:rowOff>142875</xdr:rowOff>
                  </from>
                  <to>
                    <xdr:col>18</xdr:col>
                    <xdr:colOff>600075</xdr:colOff>
                    <xdr:row>455</xdr:row>
                    <xdr:rowOff>381000</xdr:rowOff>
                  </to>
                </anchor>
              </controlPr>
            </control>
          </mc:Choice>
        </mc:AlternateContent>
        <mc:AlternateContent xmlns:mc="http://schemas.openxmlformats.org/markup-compatibility/2006">
          <mc:Choice Requires="x14">
            <control shapeId="40205" r:id="rId272" name="Check Box 269">
              <controlPr defaultSize="0" autoFill="0" autoLine="0" autoPict="0">
                <anchor moveWithCells="1">
                  <from>
                    <xdr:col>18</xdr:col>
                    <xdr:colOff>295275</xdr:colOff>
                    <xdr:row>456</xdr:row>
                    <xdr:rowOff>142875</xdr:rowOff>
                  </from>
                  <to>
                    <xdr:col>18</xdr:col>
                    <xdr:colOff>600075</xdr:colOff>
                    <xdr:row>456</xdr:row>
                    <xdr:rowOff>381000</xdr:rowOff>
                  </to>
                </anchor>
              </controlPr>
            </control>
          </mc:Choice>
        </mc:AlternateContent>
        <mc:AlternateContent xmlns:mc="http://schemas.openxmlformats.org/markup-compatibility/2006">
          <mc:Choice Requires="x14">
            <control shapeId="40206" r:id="rId273" name="Check Box 270">
              <controlPr defaultSize="0" autoFill="0" autoLine="0" autoPict="0">
                <anchor moveWithCells="1">
                  <from>
                    <xdr:col>18</xdr:col>
                    <xdr:colOff>295275</xdr:colOff>
                    <xdr:row>457</xdr:row>
                    <xdr:rowOff>142875</xdr:rowOff>
                  </from>
                  <to>
                    <xdr:col>18</xdr:col>
                    <xdr:colOff>600075</xdr:colOff>
                    <xdr:row>457</xdr:row>
                    <xdr:rowOff>381000</xdr:rowOff>
                  </to>
                </anchor>
              </controlPr>
            </control>
          </mc:Choice>
        </mc:AlternateContent>
        <mc:AlternateContent xmlns:mc="http://schemas.openxmlformats.org/markup-compatibility/2006">
          <mc:Choice Requires="x14">
            <control shapeId="40207" r:id="rId274" name="Check Box 271">
              <controlPr defaultSize="0" autoFill="0" autoLine="0" autoPict="0">
                <anchor moveWithCells="1">
                  <from>
                    <xdr:col>18</xdr:col>
                    <xdr:colOff>295275</xdr:colOff>
                    <xdr:row>458</xdr:row>
                    <xdr:rowOff>219075</xdr:rowOff>
                  </from>
                  <to>
                    <xdr:col>18</xdr:col>
                    <xdr:colOff>600075</xdr:colOff>
                    <xdr:row>458</xdr:row>
                    <xdr:rowOff>457200</xdr:rowOff>
                  </to>
                </anchor>
              </controlPr>
            </control>
          </mc:Choice>
        </mc:AlternateContent>
        <mc:AlternateContent xmlns:mc="http://schemas.openxmlformats.org/markup-compatibility/2006">
          <mc:Choice Requires="x14">
            <control shapeId="40208" r:id="rId275" name="Check Box 272">
              <controlPr defaultSize="0" autoFill="0" autoLine="0" autoPict="0">
                <anchor moveWithCells="1">
                  <from>
                    <xdr:col>18</xdr:col>
                    <xdr:colOff>295275</xdr:colOff>
                    <xdr:row>459</xdr:row>
                    <xdr:rowOff>142875</xdr:rowOff>
                  </from>
                  <to>
                    <xdr:col>18</xdr:col>
                    <xdr:colOff>600075</xdr:colOff>
                    <xdr:row>459</xdr:row>
                    <xdr:rowOff>381000</xdr:rowOff>
                  </to>
                </anchor>
              </controlPr>
            </control>
          </mc:Choice>
        </mc:AlternateContent>
        <mc:AlternateContent xmlns:mc="http://schemas.openxmlformats.org/markup-compatibility/2006">
          <mc:Choice Requires="x14">
            <control shapeId="40209" r:id="rId276" name="Check Box 273">
              <controlPr defaultSize="0" autoFill="0" autoLine="0" autoPict="0">
                <anchor moveWithCells="1">
                  <from>
                    <xdr:col>18</xdr:col>
                    <xdr:colOff>295275</xdr:colOff>
                    <xdr:row>470</xdr:row>
                    <xdr:rowOff>142875</xdr:rowOff>
                  </from>
                  <to>
                    <xdr:col>18</xdr:col>
                    <xdr:colOff>600075</xdr:colOff>
                    <xdr:row>470</xdr:row>
                    <xdr:rowOff>381000</xdr:rowOff>
                  </to>
                </anchor>
              </controlPr>
            </control>
          </mc:Choice>
        </mc:AlternateContent>
        <mc:AlternateContent xmlns:mc="http://schemas.openxmlformats.org/markup-compatibility/2006">
          <mc:Choice Requires="x14">
            <control shapeId="40210" r:id="rId277" name="Check Box 274">
              <controlPr defaultSize="0" autoFill="0" autoLine="0" autoPict="0">
                <anchor moveWithCells="1">
                  <from>
                    <xdr:col>18</xdr:col>
                    <xdr:colOff>295275</xdr:colOff>
                    <xdr:row>472</xdr:row>
                    <xdr:rowOff>142875</xdr:rowOff>
                  </from>
                  <to>
                    <xdr:col>18</xdr:col>
                    <xdr:colOff>600075</xdr:colOff>
                    <xdr:row>472</xdr:row>
                    <xdr:rowOff>381000</xdr:rowOff>
                  </to>
                </anchor>
              </controlPr>
            </control>
          </mc:Choice>
        </mc:AlternateContent>
        <mc:AlternateContent xmlns:mc="http://schemas.openxmlformats.org/markup-compatibility/2006">
          <mc:Choice Requires="x14">
            <control shapeId="40211" r:id="rId278" name="Check Box 275">
              <controlPr defaultSize="0" autoFill="0" autoLine="0" autoPict="0">
                <anchor moveWithCells="1">
                  <from>
                    <xdr:col>18</xdr:col>
                    <xdr:colOff>295275</xdr:colOff>
                    <xdr:row>473</xdr:row>
                    <xdr:rowOff>142875</xdr:rowOff>
                  </from>
                  <to>
                    <xdr:col>18</xdr:col>
                    <xdr:colOff>600075</xdr:colOff>
                    <xdr:row>473</xdr:row>
                    <xdr:rowOff>381000</xdr:rowOff>
                  </to>
                </anchor>
              </controlPr>
            </control>
          </mc:Choice>
        </mc:AlternateContent>
        <mc:AlternateContent xmlns:mc="http://schemas.openxmlformats.org/markup-compatibility/2006">
          <mc:Choice Requires="x14">
            <control shapeId="40212" r:id="rId279" name="Check Box 276">
              <controlPr defaultSize="0" autoFill="0" autoLine="0" autoPict="0">
                <anchor moveWithCells="1">
                  <from>
                    <xdr:col>18</xdr:col>
                    <xdr:colOff>295275</xdr:colOff>
                    <xdr:row>474</xdr:row>
                    <xdr:rowOff>142875</xdr:rowOff>
                  </from>
                  <to>
                    <xdr:col>18</xdr:col>
                    <xdr:colOff>600075</xdr:colOff>
                    <xdr:row>474</xdr:row>
                    <xdr:rowOff>381000</xdr:rowOff>
                  </to>
                </anchor>
              </controlPr>
            </control>
          </mc:Choice>
        </mc:AlternateContent>
        <mc:AlternateContent xmlns:mc="http://schemas.openxmlformats.org/markup-compatibility/2006">
          <mc:Choice Requires="x14">
            <control shapeId="40213" r:id="rId280" name="Check Box 277">
              <controlPr defaultSize="0" autoFill="0" autoLine="0" autoPict="0">
                <anchor moveWithCells="1">
                  <from>
                    <xdr:col>18</xdr:col>
                    <xdr:colOff>295275</xdr:colOff>
                    <xdr:row>475</xdr:row>
                    <xdr:rowOff>142875</xdr:rowOff>
                  </from>
                  <to>
                    <xdr:col>18</xdr:col>
                    <xdr:colOff>600075</xdr:colOff>
                    <xdr:row>475</xdr:row>
                    <xdr:rowOff>381000</xdr:rowOff>
                  </to>
                </anchor>
              </controlPr>
            </control>
          </mc:Choice>
        </mc:AlternateContent>
        <mc:AlternateContent xmlns:mc="http://schemas.openxmlformats.org/markup-compatibility/2006">
          <mc:Choice Requires="x14">
            <control shapeId="40214" r:id="rId281" name="Check Box 278">
              <controlPr defaultSize="0" autoFill="0" autoLine="0" autoPict="0">
                <anchor moveWithCells="1">
                  <from>
                    <xdr:col>18</xdr:col>
                    <xdr:colOff>295275</xdr:colOff>
                    <xdr:row>476</xdr:row>
                    <xdr:rowOff>333375</xdr:rowOff>
                  </from>
                  <to>
                    <xdr:col>18</xdr:col>
                    <xdr:colOff>600075</xdr:colOff>
                    <xdr:row>476</xdr:row>
                    <xdr:rowOff>571500</xdr:rowOff>
                  </to>
                </anchor>
              </controlPr>
            </control>
          </mc:Choice>
        </mc:AlternateContent>
        <mc:AlternateContent xmlns:mc="http://schemas.openxmlformats.org/markup-compatibility/2006">
          <mc:Choice Requires="x14">
            <control shapeId="40215" r:id="rId282" name="Check Box 279">
              <controlPr defaultSize="0" autoFill="0" autoLine="0" autoPict="0">
                <anchor moveWithCells="1">
                  <from>
                    <xdr:col>18</xdr:col>
                    <xdr:colOff>295275</xdr:colOff>
                    <xdr:row>478</xdr:row>
                    <xdr:rowOff>333375</xdr:rowOff>
                  </from>
                  <to>
                    <xdr:col>18</xdr:col>
                    <xdr:colOff>600075</xdr:colOff>
                    <xdr:row>478</xdr:row>
                    <xdr:rowOff>571500</xdr:rowOff>
                  </to>
                </anchor>
              </controlPr>
            </control>
          </mc:Choice>
        </mc:AlternateContent>
        <mc:AlternateContent xmlns:mc="http://schemas.openxmlformats.org/markup-compatibility/2006">
          <mc:Choice Requires="x14">
            <control shapeId="40216" r:id="rId283" name="Check Box 280">
              <controlPr defaultSize="0" autoFill="0" autoLine="0" autoPict="0">
                <anchor moveWithCells="1">
                  <from>
                    <xdr:col>18</xdr:col>
                    <xdr:colOff>295275</xdr:colOff>
                    <xdr:row>479</xdr:row>
                    <xdr:rowOff>333375</xdr:rowOff>
                  </from>
                  <to>
                    <xdr:col>18</xdr:col>
                    <xdr:colOff>600075</xdr:colOff>
                    <xdr:row>479</xdr:row>
                    <xdr:rowOff>571500</xdr:rowOff>
                  </to>
                </anchor>
              </controlPr>
            </control>
          </mc:Choice>
        </mc:AlternateContent>
        <mc:AlternateContent xmlns:mc="http://schemas.openxmlformats.org/markup-compatibility/2006">
          <mc:Choice Requires="x14">
            <control shapeId="40217" r:id="rId284" name="Check Box 281">
              <controlPr defaultSize="0" autoFill="0" autoLine="0" autoPict="0">
                <anchor moveWithCells="1">
                  <from>
                    <xdr:col>18</xdr:col>
                    <xdr:colOff>295275</xdr:colOff>
                    <xdr:row>480</xdr:row>
                    <xdr:rowOff>333375</xdr:rowOff>
                  </from>
                  <to>
                    <xdr:col>18</xdr:col>
                    <xdr:colOff>600075</xdr:colOff>
                    <xdr:row>480</xdr:row>
                    <xdr:rowOff>571500</xdr:rowOff>
                  </to>
                </anchor>
              </controlPr>
            </control>
          </mc:Choice>
        </mc:AlternateContent>
        <mc:AlternateContent xmlns:mc="http://schemas.openxmlformats.org/markup-compatibility/2006">
          <mc:Choice Requires="x14">
            <control shapeId="40218" r:id="rId285" name="Check Box 282">
              <controlPr defaultSize="0" autoFill="0" autoLine="0" autoPict="0">
                <anchor moveWithCells="1">
                  <from>
                    <xdr:col>18</xdr:col>
                    <xdr:colOff>295275</xdr:colOff>
                    <xdr:row>482</xdr:row>
                    <xdr:rowOff>152400</xdr:rowOff>
                  </from>
                  <to>
                    <xdr:col>18</xdr:col>
                    <xdr:colOff>600075</xdr:colOff>
                    <xdr:row>482</xdr:row>
                    <xdr:rowOff>400050</xdr:rowOff>
                  </to>
                </anchor>
              </controlPr>
            </control>
          </mc:Choice>
        </mc:AlternateContent>
        <mc:AlternateContent xmlns:mc="http://schemas.openxmlformats.org/markup-compatibility/2006">
          <mc:Choice Requires="x14">
            <control shapeId="40219" r:id="rId286" name="Check Box 283">
              <controlPr defaultSize="0" autoFill="0" autoLine="0" autoPict="0">
                <anchor moveWithCells="1">
                  <from>
                    <xdr:col>18</xdr:col>
                    <xdr:colOff>295275</xdr:colOff>
                    <xdr:row>483</xdr:row>
                    <xdr:rowOff>152400</xdr:rowOff>
                  </from>
                  <to>
                    <xdr:col>18</xdr:col>
                    <xdr:colOff>600075</xdr:colOff>
                    <xdr:row>483</xdr:row>
                    <xdr:rowOff>400050</xdr:rowOff>
                  </to>
                </anchor>
              </controlPr>
            </control>
          </mc:Choice>
        </mc:AlternateContent>
        <mc:AlternateContent xmlns:mc="http://schemas.openxmlformats.org/markup-compatibility/2006">
          <mc:Choice Requires="x14">
            <control shapeId="40220" r:id="rId287" name="Check Box 284">
              <controlPr defaultSize="0" autoFill="0" autoLine="0" autoPict="0">
                <anchor moveWithCells="1">
                  <from>
                    <xdr:col>18</xdr:col>
                    <xdr:colOff>295275</xdr:colOff>
                    <xdr:row>484</xdr:row>
                    <xdr:rowOff>285750</xdr:rowOff>
                  </from>
                  <to>
                    <xdr:col>18</xdr:col>
                    <xdr:colOff>600075</xdr:colOff>
                    <xdr:row>484</xdr:row>
                    <xdr:rowOff>533400</xdr:rowOff>
                  </to>
                </anchor>
              </controlPr>
            </control>
          </mc:Choice>
        </mc:AlternateContent>
        <mc:AlternateContent xmlns:mc="http://schemas.openxmlformats.org/markup-compatibility/2006">
          <mc:Choice Requires="x14">
            <control shapeId="40221" r:id="rId288" name="Check Box 285">
              <controlPr defaultSize="0" autoFill="0" autoLine="0" autoPict="0">
                <anchor moveWithCells="1">
                  <from>
                    <xdr:col>18</xdr:col>
                    <xdr:colOff>295275</xdr:colOff>
                    <xdr:row>485</xdr:row>
                    <xdr:rowOff>152400</xdr:rowOff>
                  </from>
                  <to>
                    <xdr:col>18</xdr:col>
                    <xdr:colOff>600075</xdr:colOff>
                    <xdr:row>485</xdr:row>
                    <xdr:rowOff>400050</xdr:rowOff>
                  </to>
                </anchor>
              </controlPr>
            </control>
          </mc:Choice>
        </mc:AlternateContent>
        <mc:AlternateContent xmlns:mc="http://schemas.openxmlformats.org/markup-compatibility/2006">
          <mc:Choice Requires="x14">
            <control shapeId="40222" r:id="rId289" name="Check Box 286">
              <controlPr defaultSize="0" autoFill="0" autoLine="0" autoPict="0">
                <anchor moveWithCells="1">
                  <from>
                    <xdr:col>18</xdr:col>
                    <xdr:colOff>295275</xdr:colOff>
                    <xdr:row>486</xdr:row>
                    <xdr:rowOff>152400</xdr:rowOff>
                  </from>
                  <to>
                    <xdr:col>18</xdr:col>
                    <xdr:colOff>600075</xdr:colOff>
                    <xdr:row>486</xdr:row>
                    <xdr:rowOff>400050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U504"/>
  <sheetViews>
    <sheetView showGridLines="0" showRowColHeaders="0" zoomScale="90" zoomScaleNormal="90" workbookViewId="0">
      <selection activeCell="A17" sqref="A17:C18"/>
    </sheetView>
  </sheetViews>
  <sheetFormatPr baseColWidth="10" defaultRowHeight="15" x14ac:dyDescent="0.25"/>
  <cols>
    <col min="1" max="1" width="30" style="6" customWidth="1"/>
    <col min="2" max="4" width="16.42578125" style="6" customWidth="1"/>
    <col min="5" max="5" width="16.42578125" style="200" customWidth="1"/>
    <col min="6" max="6" width="11.42578125" style="6" customWidth="1"/>
    <col min="7" max="7" width="27" style="1" customWidth="1"/>
    <col min="8" max="8" width="16.5703125" style="1" customWidth="1"/>
    <col min="9" max="9" width="13.42578125" style="198" customWidth="1"/>
    <col min="10" max="11" width="19.28515625" style="1" customWidth="1"/>
    <col min="12" max="12" width="19.28515625" customWidth="1"/>
    <col min="13" max="16384" width="11.42578125" style="6"/>
  </cols>
  <sheetData>
    <row r="1" spans="5:11" ht="36" customHeight="1" x14ac:dyDescent="0.25">
      <c r="G1" s="179"/>
      <c r="H1"/>
      <c r="I1" s="197"/>
      <c r="J1"/>
      <c r="K1" s="6"/>
    </row>
    <row r="2" spans="5:11" customFormat="1" ht="38.25" customHeight="1" x14ac:dyDescent="0.25">
      <c r="E2" s="197"/>
      <c r="I2" s="197"/>
    </row>
    <row r="3" spans="5:11" customFormat="1" ht="38.25" customHeight="1" x14ac:dyDescent="0.25">
      <c r="E3" s="197"/>
      <c r="I3" s="197"/>
    </row>
    <row r="4" spans="5:11" customFormat="1" ht="38.25" customHeight="1" x14ac:dyDescent="0.25">
      <c r="E4" s="197"/>
      <c r="I4" s="197"/>
    </row>
    <row r="5" spans="5:11" customFormat="1" ht="38.25" customHeight="1" x14ac:dyDescent="0.25">
      <c r="E5" s="197"/>
      <c r="I5" s="197"/>
    </row>
    <row r="6" spans="5:11" customFormat="1" ht="38.25" customHeight="1" x14ac:dyDescent="0.25">
      <c r="E6" s="197"/>
      <c r="I6" s="197"/>
    </row>
    <row r="7" spans="5:11" customFormat="1" ht="38.25" customHeight="1" x14ac:dyDescent="0.25">
      <c r="E7" s="197"/>
      <c r="I7" s="197"/>
    </row>
    <row r="8" spans="5:11" customFormat="1" ht="38.25" customHeight="1" x14ac:dyDescent="0.25">
      <c r="E8" s="197"/>
      <c r="I8" s="197"/>
    </row>
    <row r="9" spans="5:11" customFormat="1" ht="38.25" customHeight="1" x14ac:dyDescent="0.25">
      <c r="E9" s="197"/>
      <c r="I9" s="197"/>
    </row>
    <row r="10" spans="5:11" customFormat="1" ht="38.25" customHeight="1" x14ac:dyDescent="0.25">
      <c r="E10" s="197"/>
      <c r="I10" s="197"/>
    </row>
    <row r="11" spans="5:11" customFormat="1" ht="38.25" customHeight="1" x14ac:dyDescent="0.25">
      <c r="E11" s="197"/>
      <c r="I11" s="197"/>
    </row>
    <row r="12" spans="5:11" customFormat="1" ht="38.25" customHeight="1" x14ac:dyDescent="0.25">
      <c r="E12" s="197"/>
      <c r="I12" s="197"/>
    </row>
    <row r="13" spans="5:11" customFormat="1" ht="38.25" customHeight="1" x14ac:dyDescent="0.25">
      <c r="E13" s="197"/>
      <c r="I13" s="197"/>
    </row>
    <row r="14" spans="5:11" customFormat="1" ht="38.25" customHeight="1" x14ac:dyDescent="0.25">
      <c r="E14" s="197"/>
      <c r="I14" s="197"/>
    </row>
    <row r="15" spans="5:11" customFormat="1" ht="38.25" customHeight="1" x14ac:dyDescent="0.25">
      <c r="E15" s="197"/>
      <c r="I15" s="197"/>
    </row>
    <row r="16" spans="5:11" customFormat="1" ht="38.25" customHeight="1" x14ac:dyDescent="0.25">
      <c r="E16" s="197"/>
      <c r="I16" s="197"/>
    </row>
    <row r="17" spans="1:21" customFormat="1" ht="38.25" customHeight="1" x14ac:dyDescent="0.25">
      <c r="A17" s="622" t="s">
        <v>1140</v>
      </c>
      <c r="E17" s="197"/>
      <c r="I17" s="197"/>
    </row>
    <row r="18" spans="1:21" customFormat="1" ht="38.25" customHeight="1" x14ac:dyDescent="0.25">
      <c r="A18" s="750" t="str">
        <f>IF(Datos!E3&lt;&gt;"",Datos!E3,IF(Datos!E4&lt;&gt;"",Datos!E4,IF(Datos!E5&lt;&gt;"",Datos!E5,IF(Datos!E6&lt;&gt;"",Datos!E6,IF(Datos!E7&lt;&gt;"",Datos!E7,IF(Datos!E8&lt;&gt;"",Datos!E8,IF(Datos!E9&lt;&gt;"",Datos!E9,IF(Datos!E10&lt;&gt;"",Datos!E10))))))))</f>
        <v> JABIL MEXICO INVESTMENT, S. DE R.L. DE C.V.</v>
      </c>
      <c r="B18" s="750"/>
      <c r="C18" s="750"/>
      <c r="E18" s="197"/>
      <c r="I18" s="197"/>
    </row>
    <row r="19" spans="1:21" ht="38.25" customHeight="1" x14ac:dyDescent="0.25"/>
    <row r="20" spans="1:21" ht="23.25" customHeight="1" x14ac:dyDescent="0.25"/>
    <row r="21" spans="1:21" ht="22.5" customHeight="1" x14ac:dyDescent="0.25">
      <c r="A21" s="527"/>
      <c r="B21" s="731"/>
      <c r="C21" s="731"/>
      <c r="D21" s="731"/>
      <c r="E21" s="731"/>
    </row>
    <row r="22" spans="1:21" ht="22.5" customHeight="1" x14ac:dyDescent="0.25">
      <c r="A22" s="527"/>
      <c r="B22" s="749"/>
      <c r="C22" s="749"/>
    </row>
    <row r="23" spans="1:21" ht="25.5" customHeight="1" x14ac:dyDescent="0.25"/>
    <row r="24" spans="1:21" ht="25.5" customHeight="1" x14ac:dyDescent="0.25"/>
    <row r="25" spans="1:21" ht="42.75" customHeight="1" x14ac:dyDescent="0.25">
      <c r="A25" s="735" t="s">
        <v>1098</v>
      </c>
      <c r="B25" s="735"/>
      <c r="C25" s="735"/>
      <c r="D25" s="735"/>
      <c r="E25" s="735"/>
      <c r="F25" s="735"/>
    </row>
    <row r="26" spans="1:21" ht="8.25" customHeight="1" x14ac:dyDescent="0.25">
      <c r="A26" s="735"/>
      <c r="B26" s="735"/>
      <c r="C26" s="735"/>
      <c r="D26" s="735"/>
      <c r="E26" s="735"/>
      <c r="F26" s="735"/>
    </row>
    <row r="27" spans="1:21" ht="52.5" customHeight="1" x14ac:dyDescent="0.25">
      <c r="A27" s="751" t="s">
        <v>1097</v>
      </c>
      <c r="B27" s="735"/>
      <c r="C27" s="735"/>
      <c r="H27" s="180"/>
      <c r="I27" s="201"/>
    </row>
    <row r="28" spans="1:21" ht="21.75" customHeight="1" x14ac:dyDescent="0.25">
      <c r="A28" s="1" t="s">
        <v>1099</v>
      </c>
      <c r="G28" s="6"/>
      <c r="H28" s="6"/>
      <c r="I28" s="6"/>
      <c r="J28"/>
      <c r="K28"/>
      <c r="M28"/>
      <c r="N28"/>
      <c r="O28"/>
      <c r="P28"/>
      <c r="Q28"/>
      <c r="R28"/>
      <c r="S28"/>
      <c r="T28"/>
      <c r="U28"/>
    </row>
    <row r="29" spans="1:21" ht="22.5" customHeight="1" x14ac:dyDescent="0.25">
      <c r="A29" s="736" t="s">
        <v>1128</v>
      </c>
      <c r="B29" s="736"/>
      <c r="C29" s="736"/>
      <c r="D29" s="736"/>
      <c r="E29" s="736"/>
      <c r="F29" s="736"/>
      <c r="G29" s="553"/>
      <c r="H29" s="553"/>
      <c r="I29" s="553"/>
      <c r="J29"/>
      <c r="K29"/>
      <c r="M29"/>
      <c r="N29"/>
      <c r="O29"/>
      <c r="P29"/>
      <c r="Q29"/>
      <c r="R29"/>
      <c r="S29"/>
      <c r="T29"/>
      <c r="U29"/>
    </row>
    <row r="30" spans="1:21" ht="7.5" customHeight="1" x14ac:dyDescent="0.25">
      <c r="J30"/>
      <c r="K30"/>
      <c r="M30"/>
      <c r="N30"/>
      <c r="O30"/>
      <c r="P30"/>
      <c r="Q30"/>
      <c r="R30"/>
      <c r="S30"/>
      <c r="T30"/>
      <c r="U30"/>
    </row>
    <row r="31" spans="1:21" ht="106.5" customHeight="1" x14ac:dyDescent="0.25">
      <c r="A31" s="737" t="s">
        <v>864</v>
      </c>
      <c r="B31" s="737"/>
      <c r="C31" s="737"/>
      <c r="D31" s="737"/>
      <c r="E31" s="737"/>
      <c r="F31" s="737"/>
      <c r="J31"/>
      <c r="K31"/>
      <c r="M31"/>
      <c r="N31"/>
      <c r="O31"/>
      <c r="P31"/>
      <c r="Q31"/>
      <c r="R31"/>
      <c r="S31"/>
      <c r="T31"/>
      <c r="U31"/>
    </row>
    <row r="32" spans="1:21" ht="11.25" customHeight="1" x14ac:dyDescent="0.25">
      <c r="J32"/>
      <c r="K32"/>
      <c r="M32"/>
      <c r="N32"/>
      <c r="O32"/>
      <c r="P32"/>
      <c r="Q32"/>
      <c r="R32"/>
      <c r="S32"/>
      <c r="T32"/>
      <c r="U32"/>
    </row>
    <row r="33" spans="1:21" ht="187.5" customHeight="1" x14ac:dyDescent="0.25">
      <c r="B33" s="546">
        <f>'20 Mediana'!Z4</f>
        <v>0</v>
      </c>
      <c r="C33" s="546">
        <f>D33-B33</f>
        <v>1</v>
      </c>
      <c r="D33" s="547">
        <v>1</v>
      </c>
      <c r="J33"/>
      <c r="K33"/>
      <c r="M33"/>
      <c r="N33"/>
      <c r="O33"/>
      <c r="P33"/>
      <c r="Q33"/>
      <c r="R33"/>
      <c r="S33"/>
      <c r="T33"/>
      <c r="U33"/>
    </row>
    <row r="34" spans="1:21" ht="7.5" customHeight="1" x14ac:dyDescent="0.25">
      <c r="J34"/>
      <c r="K34"/>
      <c r="M34"/>
      <c r="N34"/>
      <c r="O34"/>
      <c r="P34"/>
      <c r="Q34"/>
      <c r="R34"/>
      <c r="S34"/>
      <c r="T34"/>
      <c r="U34"/>
    </row>
    <row r="35" spans="1:21" ht="24" customHeight="1" x14ac:dyDescent="0.25">
      <c r="A35" s="727" t="s">
        <v>1129</v>
      </c>
      <c r="B35" s="727"/>
      <c r="C35" s="727"/>
      <c r="D35" s="727"/>
      <c r="E35" s="727"/>
      <c r="F35" s="727"/>
      <c r="G35" s="6"/>
      <c r="J35"/>
      <c r="K35"/>
      <c r="M35"/>
      <c r="N35"/>
      <c r="O35"/>
      <c r="P35"/>
      <c r="Q35"/>
      <c r="R35"/>
      <c r="S35"/>
      <c r="T35"/>
      <c r="U35"/>
    </row>
    <row r="36" spans="1:21" ht="165.75" customHeight="1" x14ac:dyDescent="0.25">
      <c r="A36" s="732" t="s">
        <v>902</v>
      </c>
      <c r="B36" s="732"/>
      <c r="C36" s="732"/>
      <c r="D36" s="732"/>
      <c r="E36" s="732"/>
      <c r="F36" s="732"/>
      <c r="G36" s="6"/>
      <c r="H36" s="6"/>
      <c r="I36" s="6"/>
      <c r="K36" s="202"/>
    </row>
    <row r="37" spans="1:21" ht="7.5" customHeight="1" x14ac:dyDescent="0.25">
      <c r="G37" s="552"/>
      <c r="H37" s="552"/>
      <c r="I37" s="552"/>
      <c r="K37" s="202"/>
    </row>
    <row r="38" spans="1:21" ht="187.5" customHeight="1" x14ac:dyDescent="0.25">
      <c r="B38" s="546">
        <f>'20 Mediana'!Z163</f>
        <v>0</v>
      </c>
      <c r="C38" s="546">
        <f>D38-B38</f>
        <v>1</v>
      </c>
      <c r="D38" s="547">
        <v>1</v>
      </c>
    </row>
    <row r="39" spans="1:21" ht="11.25" customHeight="1" x14ac:dyDescent="0.25">
      <c r="G39" s="182"/>
      <c r="H39" s="181"/>
    </row>
    <row r="40" spans="1:21" ht="22.5" customHeight="1" x14ac:dyDescent="0.25">
      <c r="A40" s="733" t="s">
        <v>1130</v>
      </c>
      <c r="B40" s="733"/>
      <c r="C40" s="733"/>
      <c r="D40" s="733"/>
      <c r="E40" s="733"/>
      <c r="F40" s="733"/>
      <c r="G40" s="6"/>
    </row>
    <row r="41" spans="1:21" ht="171.75" customHeight="1" x14ac:dyDescent="0.25">
      <c r="A41" s="728" t="s">
        <v>865</v>
      </c>
      <c r="B41" s="728"/>
      <c r="C41" s="728"/>
      <c r="D41" s="728"/>
      <c r="E41" s="728"/>
      <c r="F41" s="728"/>
      <c r="G41" s="6"/>
      <c r="H41" s="6"/>
      <c r="I41" s="6"/>
    </row>
    <row r="42" spans="1:21" ht="7.5" customHeight="1" x14ac:dyDescent="0.25"/>
    <row r="43" spans="1:21" ht="187.5" customHeight="1" x14ac:dyDescent="0.25">
      <c r="B43" s="546">
        <f>'20 Mediana'!Z359</f>
        <v>0</v>
      </c>
      <c r="C43" s="546">
        <f>D43-B43</f>
        <v>1</v>
      </c>
      <c r="D43" s="547">
        <v>1</v>
      </c>
    </row>
    <row r="44" spans="1:21" ht="11.25" customHeight="1" x14ac:dyDescent="0.25"/>
    <row r="45" spans="1:21" ht="48" customHeight="1" x14ac:dyDescent="0.25">
      <c r="A45" s="738" t="s">
        <v>1100</v>
      </c>
      <c r="B45" s="738"/>
      <c r="C45" s="738"/>
      <c r="D45" s="738"/>
      <c r="E45" s="738"/>
      <c r="F45" s="738"/>
      <c r="G45" s="6"/>
    </row>
    <row r="46" spans="1:21" ht="11.25" customHeight="1" thickBot="1" x14ac:dyDescent="0.3"/>
    <row r="47" spans="1:21" ht="49.5" customHeight="1" thickTop="1" thickBot="1" x14ac:dyDescent="0.3">
      <c r="A47" s="594"/>
      <c r="B47" s="742" t="s">
        <v>1101</v>
      </c>
      <c r="C47" s="742"/>
      <c r="D47" s="742"/>
      <c r="E47" s="742"/>
      <c r="F47" s="743"/>
    </row>
    <row r="48" spans="1:21" ht="69" customHeight="1" thickTop="1" thickBot="1" x14ac:dyDescent="0.3">
      <c r="A48" s="594"/>
      <c r="B48" s="744" t="s">
        <v>1102</v>
      </c>
      <c r="C48" s="744"/>
      <c r="D48" s="744"/>
      <c r="E48" s="744"/>
      <c r="F48" s="745"/>
    </row>
    <row r="49" spans="1:9" ht="77.25" customHeight="1" thickTop="1" thickBot="1" x14ac:dyDescent="0.3">
      <c r="A49" s="594"/>
      <c r="B49" s="744" t="s">
        <v>1103</v>
      </c>
      <c r="C49" s="744"/>
      <c r="D49" s="744"/>
      <c r="E49" s="744"/>
      <c r="F49" s="745"/>
    </row>
    <row r="50" spans="1:9" ht="107.25" customHeight="1" thickTop="1" thickBot="1" x14ac:dyDescent="0.3">
      <c r="A50" s="594"/>
      <c r="B50" s="744" t="s">
        <v>1104</v>
      </c>
      <c r="C50" s="744"/>
      <c r="D50" s="744"/>
      <c r="E50" s="744"/>
      <c r="F50" s="745"/>
    </row>
    <row r="51" spans="1:9" ht="7.5" customHeight="1" thickTop="1" x14ac:dyDescent="0.25">
      <c r="B51" s="554"/>
      <c r="C51" s="554"/>
      <c r="D51" s="554"/>
      <c r="E51" s="590"/>
      <c r="F51" s="554"/>
    </row>
    <row r="52" spans="1:9" ht="22.5" customHeight="1" x14ac:dyDescent="0.25">
      <c r="A52" s="739" t="s">
        <v>1114</v>
      </c>
      <c r="B52" s="739"/>
      <c r="C52" s="739"/>
      <c r="D52" s="739"/>
      <c r="E52" s="739"/>
      <c r="F52" s="739"/>
    </row>
    <row r="53" spans="1:9" ht="17.25" customHeight="1" x14ac:dyDescent="0.25">
      <c r="A53" s="751" t="s">
        <v>1113</v>
      </c>
      <c r="B53" s="751"/>
      <c r="C53" s="751"/>
      <c r="D53" s="751"/>
      <c r="E53" s="751"/>
      <c r="F53" s="751"/>
    </row>
    <row r="54" spans="1:9" ht="21" customHeight="1" x14ac:dyDescent="0.25">
      <c r="A54" s="740" t="s">
        <v>1122</v>
      </c>
      <c r="B54" s="740"/>
      <c r="C54" s="740"/>
      <c r="D54" s="740"/>
      <c r="E54" s="740"/>
      <c r="F54" s="740"/>
    </row>
    <row r="55" spans="1:9" ht="20.25" customHeight="1" x14ac:dyDescent="0.25">
      <c r="A55" s="740" t="s">
        <v>1123</v>
      </c>
      <c r="B55" s="740"/>
      <c r="C55" s="740"/>
      <c r="D55" s="740"/>
      <c r="E55" s="740"/>
      <c r="F55" s="740"/>
    </row>
    <row r="56" spans="1:9" ht="22.5" customHeight="1" x14ac:dyDescent="0.25">
      <c r="A56" s="741" t="s">
        <v>1106</v>
      </c>
      <c r="B56" s="741"/>
      <c r="C56" s="741"/>
      <c r="D56" s="741"/>
      <c r="E56" s="741"/>
      <c r="F56" s="741"/>
    </row>
    <row r="57" spans="1:9" ht="37.5" customHeight="1" x14ac:dyDescent="0.25">
      <c r="A57" s="530" t="s">
        <v>1105</v>
      </c>
      <c r="B57" s="532" t="s">
        <v>1107</v>
      </c>
      <c r="C57" s="531" t="s">
        <v>1108</v>
      </c>
      <c r="D57" s="533" t="s">
        <v>1109</v>
      </c>
      <c r="E57" s="601" t="s">
        <v>1110</v>
      </c>
      <c r="F57" s="530" t="s">
        <v>1111</v>
      </c>
    </row>
    <row r="58" spans="1:9" ht="22.5" customHeight="1" x14ac:dyDescent="0.25">
      <c r="A58" s="535" t="s">
        <v>117</v>
      </c>
      <c r="B58" s="734" t="s">
        <v>1112</v>
      </c>
      <c r="C58" s="734"/>
      <c r="D58" s="734"/>
      <c r="E58" s="734"/>
      <c r="F58" s="734"/>
    </row>
    <row r="59" spans="1:9" ht="33.75" customHeight="1" x14ac:dyDescent="0.25">
      <c r="A59" s="536" t="s">
        <v>118</v>
      </c>
      <c r="B59" s="543">
        <f>'20 Mediana'!Z11</f>
        <v>0</v>
      </c>
      <c r="C59" s="543">
        <f>'20 Mediana'!Z13</f>
        <v>0</v>
      </c>
      <c r="D59" s="543">
        <f>'20 Mediana'!Z24</f>
        <v>0</v>
      </c>
      <c r="E59" s="602"/>
      <c r="F59" s="544" t="str">
        <f>IF(AND(B59=1,C59=1,D59=1),"CUMPLE","NO CUMPLE")</f>
        <v>NO CUMPLE</v>
      </c>
      <c r="G59" s="6"/>
      <c r="H59" s="6"/>
      <c r="I59" s="6"/>
    </row>
    <row r="60" spans="1:9" ht="7.5" customHeight="1" x14ac:dyDescent="0.25">
      <c r="G60" s="184"/>
      <c r="H60" s="184"/>
      <c r="I60" s="199"/>
    </row>
    <row r="61" spans="1:9" ht="33.75" customHeight="1" x14ac:dyDescent="0.25">
      <c r="A61" s="538" t="s">
        <v>0</v>
      </c>
      <c r="B61" s="543">
        <f>'20 Mediana'!Z40</f>
        <v>0</v>
      </c>
      <c r="C61" s="543">
        <f>'20 Mediana'!Z42</f>
        <v>0</v>
      </c>
      <c r="D61" s="543">
        <f>'20 Mediana'!Z48</f>
        <v>0</v>
      </c>
      <c r="E61" s="603">
        <f>'20 Mediana'!Z51</f>
        <v>0</v>
      </c>
      <c r="F61" s="544" t="str">
        <f>IF(AND(B61=1,C61=1,D61=1,E61=1),"CUMPLE","NO CUMPLE")</f>
        <v>NO CUMPLE</v>
      </c>
      <c r="G61" s="6"/>
      <c r="H61" s="6"/>
      <c r="I61" s="6"/>
    </row>
    <row r="62" spans="1:9" ht="7.5" customHeight="1" x14ac:dyDescent="0.25">
      <c r="G62" s="183"/>
      <c r="H62" s="181"/>
    </row>
    <row r="63" spans="1:9" ht="33.75" customHeight="1" x14ac:dyDescent="0.25">
      <c r="A63" s="538" t="s">
        <v>142</v>
      </c>
      <c r="B63" s="543">
        <f>'20 Mediana'!Z68</f>
        <v>0</v>
      </c>
      <c r="C63" s="543">
        <f>'20 Mediana'!Z70</f>
        <v>0</v>
      </c>
      <c r="D63" s="543">
        <f>'20 Mediana'!Z78</f>
        <v>0</v>
      </c>
      <c r="E63" s="603">
        <f>'20 Mediana'!Z80</f>
        <v>0</v>
      </c>
      <c r="F63" s="544" t="str">
        <f>IF(AND(B63=1,C63=1,D63=1,E63=1),"CUMPLE","NO CUMPLE")</f>
        <v>NO CUMPLE</v>
      </c>
      <c r="G63" s="183"/>
      <c r="H63" s="181"/>
    </row>
    <row r="64" spans="1:9" ht="8.25" customHeight="1" x14ac:dyDescent="0.25">
      <c r="G64" s="6"/>
      <c r="H64" s="6"/>
      <c r="I64" s="6"/>
    </row>
    <row r="65" spans="1:11" ht="33.75" customHeight="1" x14ac:dyDescent="0.25">
      <c r="A65" s="538" t="s">
        <v>150</v>
      </c>
      <c r="B65" s="543">
        <f>'20 Mediana'!Z102</f>
        <v>0</v>
      </c>
      <c r="C65" s="543">
        <f>'20 Mediana'!Z104</f>
        <v>0</v>
      </c>
      <c r="D65" s="543">
        <f>'20 Mediana'!Z107</f>
        <v>0</v>
      </c>
      <c r="E65" s="603">
        <f>'20 Mediana'!Z114</f>
        <v>0</v>
      </c>
      <c r="F65" s="544" t="str">
        <f>IF(AND(B65=1,C65=1,D65=1,E65=1),"CUMPLE","NO CUMPLE")</f>
        <v>NO CUMPLE</v>
      </c>
      <c r="G65" s="6"/>
      <c r="H65" s="6"/>
      <c r="I65" s="6"/>
    </row>
    <row r="66" spans="1:11" ht="7.5" customHeight="1" x14ac:dyDescent="0.25">
      <c r="G66" s="6"/>
      <c r="H66" s="6"/>
      <c r="I66" s="6"/>
    </row>
    <row r="67" spans="1:11" ht="22.5" customHeight="1" x14ac:dyDescent="0.25">
      <c r="A67" s="535" t="s">
        <v>117</v>
      </c>
      <c r="B67" s="734" t="s">
        <v>154</v>
      </c>
      <c r="C67" s="734"/>
      <c r="D67" s="734"/>
      <c r="E67" s="734"/>
      <c r="F67" s="734"/>
      <c r="G67" s="6"/>
      <c r="H67" s="6"/>
      <c r="I67" s="6"/>
    </row>
    <row r="68" spans="1:11" ht="33.75" customHeight="1" x14ac:dyDescent="0.25">
      <c r="A68" s="538" t="s">
        <v>156</v>
      </c>
      <c r="B68" s="543">
        <f>'20 Mediana'!Z134</f>
        <v>0</v>
      </c>
      <c r="C68" s="543">
        <f>'20 Mediana'!Z136</f>
        <v>0</v>
      </c>
      <c r="D68" s="543">
        <f>'20 Mediana'!Z139</f>
        <v>0</v>
      </c>
      <c r="E68" s="603">
        <f>'20 Mediana'!Z142</f>
        <v>0</v>
      </c>
      <c r="F68" s="544" t="str">
        <f>IF(AND(B68=1,C68=1,D68=1,E68=1),"CUMPLE","NO CUMPLE")</f>
        <v>NO CUMPLE</v>
      </c>
    </row>
    <row r="69" spans="1:11" ht="22.5" customHeight="1" x14ac:dyDescent="0.25">
      <c r="A69"/>
      <c r="B69"/>
      <c r="C69"/>
      <c r="D69"/>
      <c r="E69" s="197"/>
      <c r="F69"/>
    </row>
    <row r="70" spans="1:11" ht="22.5" customHeight="1" x14ac:dyDescent="0.25">
      <c r="A70" s="746" t="s">
        <v>1116</v>
      </c>
      <c r="B70" s="746"/>
      <c r="C70" s="1035" t="s">
        <v>1115</v>
      </c>
      <c r="D70" s="1035"/>
      <c r="E70" s="1035"/>
      <c r="F70"/>
    </row>
    <row r="71" spans="1:11" ht="7.5" customHeight="1" x14ac:dyDescent="0.25">
      <c r="A71"/>
      <c r="B71"/>
      <c r="C71"/>
      <c r="D71"/>
      <c r="E71" s="197"/>
      <c r="F71"/>
      <c r="G71" s="549"/>
      <c r="H71" s="549"/>
      <c r="I71" s="549"/>
    </row>
    <row r="72" spans="1:11" ht="21.75" customHeight="1" x14ac:dyDescent="0.25">
      <c r="A72" s="753" t="s">
        <v>1117</v>
      </c>
      <c r="B72" s="753"/>
      <c r="C72" s="753"/>
      <c r="D72" s="753"/>
      <c r="E72" s="753"/>
      <c r="F72" s="753"/>
      <c r="J72"/>
      <c r="K72"/>
    </row>
    <row r="73" spans="1:11" ht="37.5" customHeight="1" x14ac:dyDescent="0.25">
      <c r="A73" s="530" t="s">
        <v>1105</v>
      </c>
      <c r="B73" s="532" t="s">
        <v>1107</v>
      </c>
      <c r="C73" s="531" t="s">
        <v>1108</v>
      </c>
      <c r="D73" s="533" t="s">
        <v>1109</v>
      </c>
      <c r="E73" s="601" t="s">
        <v>1110</v>
      </c>
      <c r="F73" s="530" t="s">
        <v>1111</v>
      </c>
      <c r="G73" s="6"/>
      <c r="H73" s="6"/>
      <c r="I73" s="6"/>
      <c r="J73"/>
      <c r="K73"/>
    </row>
    <row r="74" spans="1:11" ht="31.5" customHeight="1" x14ac:dyDescent="0.25">
      <c r="A74" s="535" t="s">
        <v>117</v>
      </c>
      <c r="B74" s="734" t="s">
        <v>165</v>
      </c>
      <c r="C74" s="734"/>
      <c r="D74" s="734"/>
      <c r="E74" s="734"/>
      <c r="F74" s="734"/>
      <c r="G74" s="6"/>
      <c r="H74" s="6"/>
      <c r="I74" s="6"/>
      <c r="J74"/>
      <c r="K74"/>
    </row>
    <row r="75" spans="1:11" ht="33.75" customHeight="1" x14ac:dyDescent="0.25">
      <c r="A75" s="529" t="s">
        <v>167</v>
      </c>
      <c r="B75" s="543">
        <f>'20 Mediana'!Z170</f>
        <v>0</v>
      </c>
      <c r="C75" s="543">
        <f>'20 Mediana'!Z172</f>
        <v>0</v>
      </c>
      <c r="D75" s="543">
        <f>'20 Mediana'!Z178</f>
        <v>0</v>
      </c>
      <c r="E75" s="604"/>
      <c r="F75" s="544" t="str">
        <f>IF(AND(B75=1,C75=1,D75=1),"CUMPLE","NO CUMPLE")</f>
        <v>NO CUMPLE</v>
      </c>
      <c r="G75" s="6"/>
      <c r="H75" s="6"/>
      <c r="I75" s="6"/>
      <c r="J75"/>
      <c r="K75"/>
    </row>
    <row r="76" spans="1:11" ht="7.5" customHeight="1" x14ac:dyDescent="0.25">
      <c r="A76"/>
      <c r="B76"/>
      <c r="C76"/>
      <c r="D76"/>
      <c r="E76" s="197"/>
      <c r="F76"/>
      <c r="G76" s="6"/>
      <c r="H76" s="6"/>
      <c r="I76" s="6"/>
      <c r="J76"/>
      <c r="K76"/>
    </row>
    <row r="77" spans="1:11" ht="33.75" customHeight="1" x14ac:dyDescent="0.25">
      <c r="A77" s="529" t="s">
        <v>170</v>
      </c>
      <c r="B77" s="543">
        <f>'20 Mediana'!Z187</f>
        <v>0</v>
      </c>
      <c r="C77" s="543">
        <f>'20 Mediana'!Z189</f>
        <v>0</v>
      </c>
      <c r="D77" s="543">
        <f>'20 Mediana'!Z194</f>
        <v>0</v>
      </c>
      <c r="E77" s="603">
        <f>'20 Mediana'!Z199</f>
        <v>0</v>
      </c>
      <c r="F77" s="544" t="str">
        <f>IF(AND(B77=1,C77=1,D77=1,E77=1),"CUMPLE","NO CUMPLE")</f>
        <v>NO CUMPLE</v>
      </c>
      <c r="G77" s="6"/>
      <c r="H77" s="6"/>
      <c r="I77" s="6"/>
      <c r="J77"/>
      <c r="K77"/>
    </row>
    <row r="78" spans="1:11" ht="7.5" customHeight="1" x14ac:dyDescent="0.25">
      <c r="A78" s="529"/>
      <c r="B78"/>
      <c r="C78"/>
      <c r="D78"/>
      <c r="E78" s="197"/>
      <c r="F78"/>
      <c r="G78" s="6"/>
      <c r="H78" s="6"/>
      <c r="I78" s="6"/>
      <c r="J78"/>
      <c r="K78"/>
    </row>
    <row r="79" spans="1:11" ht="22.5" customHeight="1" x14ac:dyDescent="0.25">
      <c r="A79" s="535" t="s">
        <v>117</v>
      </c>
      <c r="B79" s="734" t="s">
        <v>176</v>
      </c>
      <c r="C79" s="734"/>
      <c r="D79" s="734"/>
      <c r="E79" s="734"/>
      <c r="F79" s="734"/>
      <c r="G79" s="6"/>
      <c r="H79" s="6"/>
      <c r="I79" s="6"/>
      <c r="J79"/>
      <c r="K79"/>
    </row>
    <row r="80" spans="1:11" ht="34.5" customHeight="1" x14ac:dyDescent="0.25">
      <c r="A80" s="529" t="s">
        <v>178</v>
      </c>
      <c r="B80" s="543">
        <f>'20 Mediana'!Z213</f>
        <v>0</v>
      </c>
      <c r="C80" s="543">
        <f>'20 Mediana'!Z215</f>
        <v>0</v>
      </c>
      <c r="D80" s="543">
        <f>'20 Mediana'!Z218</f>
        <v>0</v>
      </c>
      <c r="E80" s="603">
        <f>'20 Mediana'!Z225</f>
        <v>0</v>
      </c>
      <c r="F80" s="544" t="str">
        <f>IF(AND(B80=1,C80=1,D80=1,E80=1),"CUMPLE","NO CUMPLE")</f>
        <v>NO CUMPLE</v>
      </c>
      <c r="G80" s="6"/>
      <c r="H80" s="6"/>
      <c r="I80" s="6"/>
      <c r="J80"/>
      <c r="K80"/>
    </row>
    <row r="81" spans="1:21" ht="7.5" customHeight="1" x14ac:dyDescent="0.25">
      <c r="A81" s="529"/>
      <c r="B81"/>
      <c r="C81"/>
      <c r="D81"/>
      <c r="E81" s="197"/>
      <c r="F81"/>
      <c r="G81" s="6"/>
      <c r="H81" s="6"/>
      <c r="I81" s="6"/>
      <c r="J81"/>
      <c r="K81"/>
    </row>
    <row r="82" spans="1:21" customFormat="1" ht="34.5" customHeight="1" x14ac:dyDescent="0.25">
      <c r="A82" s="529" t="s">
        <v>181</v>
      </c>
      <c r="B82" s="543">
        <f>'20 Mediana'!Z238</f>
        <v>0</v>
      </c>
      <c r="C82" s="543">
        <f>'20 Mediana'!Z241</f>
        <v>0</v>
      </c>
      <c r="D82" s="543">
        <f>'20 Mediana'!Z249</f>
        <v>0</v>
      </c>
      <c r="E82" s="603">
        <f>'20 Mediana'!Z261</f>
        <v>0</v>
      </c>
      <c r="F82" s="544" t="str">
        <f>IF(AND(B82=1,C82=1,D82=1,E82=1),"CUMPLE","NO CUMPLE")</f>
        <v>NO CUMPLE</v>
      </c>
      <c r="G82" s="6"/>
      <c r="H82" s="6"/>
      <c r="I82" s="6"/>
      <c r="M82" s="6"/>
      <c r="N82" s="6"/>
      <c r="O82" s="6"/>
      <c r="P82" s="6"/>
      <c r="Q82" s="6"/>
      <c r="R82" s="6"/>
      <c r="S82" s="6"/>
      <c r="T82" s="6"/>
      <c r="U82" s="6"/>
    </row>
    <row r="83" spans="1:21" customFormat="1" ht="7.5" customHeight="1" x14ac:dyDescent="0.25">
      <c r="A83" s="529"/>
      <c r="B83" s="562"/>
      <c r="C83" s="562"/>
      <c r="D83" s="563"/>
      <c r="E83" s="611"/>
      <c r="F83" s="564"/>
      <c r="G83" s="6"/>
      <c r="H83" s="6"/>
      <c r="I83" s="6"/>
      <c r="M83" s="6"/>
      <c r="N83" s="6"/>
      <c r="O83" s="6"/>
      <c r="P83" s="6"/>
      <c r="Q83" s="6"/>
      <c r="R83" s="6"/>
      <c r="S83" s="6"/>
      <c r="T83" s="6"/>
      <c r="U83" s="6"/>
    </row>
    <row r="84" spans="1:21" customFormat="1" ht="34.5" customHeight="1" x14ac:dyDescent="0.25">
      <c r="A84" s="529" t="s">
        <v>509</v>
      </c>
      <c r="B84" s="543"/>
      <c r="C84" s="543">
        <f>'20 Mediana'!Z280</f>
        <v>0</v>
      </c>
      <c r="D84" s="543">
        <f>'20 Mediana'!Z284</f>
        <v>0</v>
      </c>
      <c r="E84" s="604"/>
      <c r="F84" s="544" t="str">
        <f>IF(AND(C84=1,D84=1),"CUMPLE","NO CUMPLE")</f>
        <v>NO CUMPLE</v>
      </c>
      <c r="G84" s="6"/>
      <c r="H84" s="6"/>
      <c r="I84" s="6"/>
      <c r="M84" s="6"/>
      <c r="N84" s="6"/>
      <c r="O84" s="6"/>
      <c r="P84" s="6"/>
      <c r="Q84" s="6"/>
      <c r="R84" s="6"/>
      <c r="S84" s="6"/>
      <c r="T84" s="6"/>
      <c r="U84" s="6"/>
    </row>
    <row r="85" spans="1:21" customFormat="1" ht="7.5" customHeight="1" x14ac:dyDescent="0.25">
      <c r="A85" s="529"/>
      <c r="E85" s="197"/>
      <c r="G85" s="6"/>
      <c r="H85" s="6"/>
      <c r="I85" s="6"/>
      <c r="M85" s="6"/>
      <c r="N85" s="6"/>
      <c r="O85" s="6"/>
      <c r="P85" s="6"/>
      <c r="Q85" s="6"/>
      <c r="R85" s="6"/>
      <c r="S85" s="6"/>
      <c r="T85" s="6"/>
      <c r="U85" s="6"/>
    </row>
    <row r="86" spans="1:21" customFormat="1" ht="22.5" customHeight="1" x14ac:dyDescent="0.25">
      <c r="A86" s="535" t="s">
        <v>117</v>
      </c>
      <c r="B86" s="734" t="s">
        <v>195</v>
      </c>
      <c r="C86" s="734"/>
      <c r="D86" s="734"/>
      <c r="E86" s="734"/>
      <c r="F86" s="734"/>
      <c r="G86" s="6"/>
      <c r="H86" s="6"/>
      <c r="I86" s="6"/>
      <c r="M86" s="6"/>
      <c r="N86" s="6"/>
      <c r="O86" s="6"/>
      <c r="P86" s="6"/>
      <c r="Q86" s="6"/>
      <c r="R86" s="6"/>
      <c r="S86" s="6"/>
      <c r="T86" s="6"/>
      <c r="U86" s="6"/>
    </row>
    <row r="87" spans="1:21" customFormat="1" ht="34.5" customHeight="1" x14ac:dyDescent="0.25">
      <c r="A87" s="529" t="s">
        <v>197</v>
      </c>
      <c r="B87" s="543">
        <f>'20 Mediana'!Z302</f>
        <v>0</v>
      </c>
      <c r="C87" s="543">
        <f>'20 Mediana'!Z304</f>
        <v>0</v>
      </c>
      <c r="D87" s="543">
        <f>'20 Mediana'!Z308</f>
        <v>0</v>
      </c>
      <c r="E87" s="603">
        <f>'20 Mediana'!Z315</f>
        <v>0</v>
      </c>
      <c r="F87" s="544" t="str">
        <f>IF(AND(B87=1,C87=1,D87=1,E87=1),"CUMPLE","NO CUMPLE")</f>
        <v>NO CUMPLE</v>
      </c>
      <c r="G87" s="6"/>
      <c r="H87" s="6"/>
      <c r="I87" s="6"/>
      <c r="M87" s="6"/>
      <c r="N87" s="6"/>
      <c r="O87" s="6"/>
      <c r="P87" s="6"/>
      <c r="Q87" s="6"/>
      <c r="R87" s="6"/>
      <c r="S87" s="6"/>
      <c r="T87" s="6"/>
      <c r="U87" s="6"/>
    </row>
    <row r="88" spans="1:21" customFormat="1" ht="7.5" customHeight="1" x14ac:dyDescent="0.25">
      <c r="A88" s="529"/>
      <c r="E88" s="603"/>
      <c r="G88" s="6"/>
      <c r="H88" s="6"/>
      <c r="I88" s="6"/>
      <c r="M88" s="6"/>
      <c r="N88" s="6"/>
      <c r="O88" s="6"/>
      <c r="P88" s="6"/>
      <c r="Q88" s="6"/>
      <c r="R88" s="6"/>
      <c r="S88" s="6"/>
      <c r="T88" s="6"/>
      <c r="U88" s="6"/>
    </row>
    <row r="89" spans="1:21" customFormat="1" ht="43.5" customHeight="1" x14ac:dyDescent="0.25">
      <c r="A89" s="529" t="s">
        <v>205</v>
      </c>
      <c r="B89" s="543">
        <f>'20 Mediana'!Z332</f>
        <v>0</v>
      </c>
      <c r="C89" s="543">
        <f>'20 Mediana'!Z335</f>
        <v>0</v>
      </c>
      <c r="D89" s="543">
        <f>'20 Mediana'!Z340</f>
        <v>0</v>
      </c>
      <c r="E89" s="603">
        <f>'20 Mediana'!Z346</f>
        <v>0</v>
      </c>
      <c r="F89" s="544" t="str">
        <f>IF(AND(B89=1,C89=1,D89=1,E89=1),"CUMPLE","NO CUMPLE")</f>
        <v>NO CUMPLE</v>
      </c>
      <c r="G89" s="6"/>
      <c r="H89" s="6"/>
      <c r="I89" s="6"/>
      <c r="M89" s="6"/>
      <c r="N89" s="6"/>
      <c r="O89" s="6"/>
      <c r="P89" s="6"/>
      <c r="Q89" s="6"/>
      <c r="R89" s="6"/>
      <c r="S89" s="6"/>
      <c r="T89" s="6"/>
      <c r="U89" s="6"/>
    </row>
    <row r="90" spans="1:21" customFormat="1" ht="22.5" customHeight="1" x14ac:dyDescent="0.25">
      <c r="A90" s="529"/>
      <c r="E90" s="197"/>
      <c r="G90" s="6"/>
      <c r="H90" s="6"/>
      <c r="I90" s="6"/>
      <c r="M90" s="6"/>
      <c r="N90" s="6"/>
      <c r="O90" s="6"/>
      <c r="P90" s="6"/>
      <c r="Q90" s="6"/>
      <c r="R90" s="6"/>
      <c r="S90" s="6"/>
      <c r="T90" s="6"/>
      <c r="U90" s="6"/>
    </row>
    <row r="91" spans="1:21" customFormat="1" ht="22.5" customHeight="1" x14ac:dyDescent="0.25">
      <c r="A91" s="746" t="s">
        <v>1116</v>
      </c>
      <c r="B91" s="746"/>
      <c r="C91" s="1035" t="s">
        <v>1118</v>
      </c>
      <c r="D91" s="1035"/>
      <c r="E91" s="1035"/>
      <c r="G91" s="6"/>
      <c r="H91" s="6"/>
      <c r="I91" s="6"/>
      <c r="M91" s="6"/>
      <c r="N91" s="6"/>
      <c r="O91" s="6"/>
      <c r="P91" s="6"/>
      <c r="Q91" s="6"/>
      <c r="R91" s="6"/>
      <c r="S91" s="6"/>
      <c r="T91" s="6"/>
      <c r="U91" s="6"/>
    </row>
    <row r="92" spans="1:21" customFormat="1" ht="22.5" customHeight="1" x14ac:dyDescent="0.25">
      <c r="A92" s="752" t="s">
        <v>1119</v>
      </c>
      <c r="B92" s="752"/>
      <c r="C92" s="752"/>
      <c r="D92" s="752"/>
      <c r="E92" s="752"/>
      <c r="F92" s="752"/>
      <c r="G92" s="6"/>
      <c r="H92" s="6"/>
      <c r="I92" s="6"/>
      <c r="M92" s="6"/>
      <c r="N92" s="6"/>
      <c r="O92" s="6"/>
      <c r="P92" s="6"/>
      <c r="Q92" s="6"/>
      <c r="R92" s="6"/>
      <c r="S92" s="6"/>
      <c r="T92" s="6"/>
      <c r="U92" s="6"/>
    </row>
    <row r="93" spans="1:21" customFormat="1" ht="22.5" customHeight="1" x14ac:dyDescent="0.25">
      <c r="A93" s="530" t="s">
        <v>1105</v>
      </c>
      <c r="B93" s="532" t="s">
        <v>1107</v>
      </c>
      <c r="C93" s="531" t="s">
        <v>1108</v>
      </c>
      <c r="D93" s="533" t="s">
        <v>1109</v>
      </c>
      <c r="E93" s="601" t="s">
        <v>1110</v>
      </c>
      <c r="F93" s="530" t="s">
        <v>1111</v>
      </c>
      <c r="G93" s="6"/>
      <c r="H93" s="6"/>
      <c r="I93" s="6"/>
      <c r="M93" s="6"/>
      <c r="N93" s="6"/>
      <c r="O93" s="6"/>
      <c r="P93" s="6"/>
      <c r="Q93" s="6"/>
      <c r="R93" s="6"/>
      <c r="S93" s="6"/>
      <c r="T93" s="6"/>
      <c r="U93" s="6"/>
    </row>
    <row r="94" spans="1:21" customFormat="1" ht="34.5" customHeight="1" x14ac:dyDescent="0.25">
      <c r="A94" s="535" t="s">
        <v>117</v>
      </c>
      <c r="B94" s="734" t="s">
        <v>210</v>
      </c>
      <c r="C94" s="734"/>
      <c r="D94" s="734"/>
      <c r="E94" s="734"/>
      <c r="F94" s="734"/>
      <c r="G94" s="6"/>
      <c r="H94" s="6"/>
      <c r="I94" s="6"/>
      <c r="M94" s="6"/>
      <c r="N94" s="6"/>
      <c r="O94" s="6"/>
      <c r="P94" s="6"/>
      <c r="Q94" s="6"/>
      <c r="R94" s="6"/>
      <c r="S94" s="6"/>
      <c r="T94" s="6"/>
      <c r="U94" s="6"/>
    </row>
    <row r="95" spans="1:21" customFormat="1" ht="33.75" customHeight="1" x14ac:dyDescent="0.25">
      <c r="A95" s="529" t="s">
        <v>212</v>
      </c>
      <c r="B95" s="543">
        <f>'20 Mediana'!Z366</f>
        <v>0</v>
      </c>
      <c r="C95" s="543">
        <f>'20 Mediana'!Z370</f>
        <v>0</v>
      </c>
      <c r="D95" s="543">
        <f>'20 Mediana'!Z376</f>
        <v>0</v>
      </c>
      <c r="E95" s="604"/>
      <c r="F95" s="544" t="str">
        <f>IF(AND(B95=1,C95=1,D95=1),"CUMPLE","NO CUMPLE")</f>
        <v>NO CUMPLE</v>
      </c>
      <c r="G95" s="6"/>
      <c r="H95" s="6"/>
      <c r="I95" s="6"/>
      <c r="M95" s="6"/>
      <c r="N95" s="6"/>
      <c r="O95" s="6"/>
      <c r="P95" s="6"/>
      <c r="Q95" s="6"/>
      <c r="R95" s="6"/>
      <c r="S95" s="6"/>
      <c r="T95" s="6"/>
      <c r="U95" s="6"/>
    </row>
    <row r="96" spans="1:21" customFormat="1" ht="7.5" customHeight="1" x14ac:dyDescent="0.25">
      <c r="E96" s="197"/>
      <c r="G96" s="6"/>
      <c r="H96" s="6"/>
      <c r="I96" s="6"/>
      <c r="M96" s="6"/>
      <c r="N96" s="6"/>
      <c r="O96" s="6"/>
      <c r="P96" s="6"/>
      <c r="Q96" s="6"/>
      <c r="R96" s="6"/>
      <c r="S96" s="6"/>
      <c r="T96" s="6"/>
      <c r="U96" s="6"/>
    </row>
    <row r="97" spans="1:21" customFormat="1" ht="34.5" customHeight="1" x14ac:dyDescent="0.25">
      <c r="A97" s="529" t="s">
        <v>222</v>
      </c>
      <c r="B97" s="543">
        <f>'20 Mediana'!Z392</f>
        <v>0</v>
      </c>
      <c r="C97" s="543">
        <f>'20 Mediana'!Z393</f>
        <v>0</v>
      </c>
      <c r="D97" s="543">
        <f>'20 Mediana'!Z396</f>
        <v>0</v>
      </c>
      <c r="E97" s="603">
        <f>'20 Mediana'!Z399</f>
        <v>0</v>
      </c>
      <c r="F97" s="544" t="str">
        <f>IF(AND(B97=1,C97=1,D97=1,E97=1),"CUMPLE","NO CUMPLE")</f>
        <v>NO CUMPLE</v>
      </c>
      <c r="G97" s="6"/>
      <c r="H97" s="6"/>
      <c r="I97" s="6"/>
      <c r="M97" s="6"/>
      <c r="N97" s="6"/>
      <c r="O97" s="6"/>
      <c r="P97" s="6"/>
      <c r="Q97" s="6"/>
      <c r="R97" s="6"/>
      <c r="S97" s="6"/>
      <c r="T97" s="6"/>
      <c r="U97" s="6"/>
    </row>
    <row r="98" spans="1:21" customFormat="1" ht="7.5" customHeight="1" x14ac:dyDescent="0.25">
      <c r="A98" s="529"/>
      <c r="E98" s="197"/>
      <c r="G98" s="6"/>
      <c r="H98" s="6"/>
      <c r="I98" s="6"/>
      <c r="M98" s="6"/>
      <c r="N98" s="6"/>
      <c r="O98" s="6"/>
      <c r="P98" s="6"/>
      <c r="Q98" s="6"/>
      <c r="R98" s="6"/>
      <c r="S98" s="6"/>
      <c r="T98" s="6"/>
      <c r="U98" s="6"/>
    </row>
    <row r="99" spans="1:21" customFormat="1" ht="34.5" customHeight="1" x14ac:dyDescent="0.25">
      <c r="A99" s="529" t="s">
        <v>224</v>
      </c>
      <c r="B99" s="543">
        <f>'20 Mediana'!Z421</f>
        <v>0</v>
      </c>
      <c r="C99" s="543">
        <f>'20 Mediana'!Z422</f>
        <v>0</v>
      </c>
      <c r="D99" s="543">
        <f>'20 Mediana'!Z423</f>
        <v>0</v>
      </c>
      <c r="E99" s="603">
        <f>'20 Mediana'!Z426</f>
        <v>0</v>
      </c>
      <c r="F99" s="544" t="str">
        <f>IF(AND(B99=1,C99=1,D99=1,E99=1),"CUMPLE","NO CUMPLE")</f>
        <v>NO CUMPLE</v>
      </c>
      <c r="G99" s="6"/>
      <c r="H99" s="6"/>
      <c r="I99" s="6"/>
      <c r="M99" s="6"/>
      <c r="N99" s="6"/>
      <c r="O99" s="6"/>
      <c r="P99" s="6"/>
      <c r="Q99" s="6"/>
      <c r="R99" s="6"/>
      <c r="S99" s="6"/>
      <c r="T99" s="6"/>
      <c r="U99" s="6"/>
    </row>
    <row r="100" spans="1:21" customFormat="1" ht="7.5" customHeight="1" x14ac:dyDescent="0.25">
      <c r="A100" s="529"/>
      <c r="E100" s="197"/>
      <c r="G100" s="6"/>
      <c r="H100" s="6"/>
      <c r="I100" s="6"/>
      <c r="M100" s="6"/>
      <c r="N100" s="6"/>
      <c r="O100" s="6"/>
      <c r="P100" s="6"/>
      <c r="Q100" s="6"/>
      <c r="R100" s="6"/>
      <c r="S100" s="6"/>
      <c r="T100" s="6"/>
      <c r="U100" s="6"/>
    </row>
    <row r="101" spans="1:21" customFormat="1" ht="34.5" customHeight="1" x14ac:dyDescent="0.25">
      <c r="A101" s="529" t="s">
        <v>228</v>
      </c>
      <c r="B101" s="543">
        <f>'20 Mediana'!Z443</f>
        <v>0</v>
      </c>
      <c r="C101" s="543">
        <f>'20 Mediana'!Z445</f>
        <v>0</v>
      </c>
      <c r="D101" s="543">
        <f>'20 Mediana'!Z451</f>
        <v>0</v>
      </c>
      <c r="E101" s="603">
        <f>'20 Mediana'!Z454</f>
        <v>0</v>
      </c>
      <c r="F101" s="544" t="str">
        <f>IF(AND(B101=1,C101=1,D101=1,E101=1),"CUMPLE","NO CUMPLE")</f>
        <v>NO CUMPLE</v>
      </c>
      <c r="G101" s="6"/>
      <c r="H101" s="6"/>
      <c r="I101" s="6"/>
      <c r="M101" s="6"/>
      <c r="N101" s="6"/>
      <c r="O101" s="6"/>
      <c r="P101" s="6"/>
      <c r="Q101" s="6"/>
      <c r="R101" s="6"/>
      <c r="S101" s="6"/>
      <c r="T101" s="6"/>
      <c r="U101" s="6"/>
    </row>
    <row r="102" spans="1:21" customFormat="1" ht="7.5" customHeight="1" x14ac:dyDescent="0.25">
      <c r="A102" s="529"/>
      <c r="E102" s="197"/>
      <c r="G102" s="6"/>
      <c r="H102" s="6"/>
      <c r="I102" s="6"/>
      <c r="M102" s="6"/>
      <c r="N102" s="6"/>
      <c r="O102" s="6"/>
      <c r="P102" s="6"/>
      <c r="Q102" s="6"/>
      <c r="R102" s="6"/>
      <c r="S102" s="6"/>
      <c r="T102" s="6"/>
      <c r="U102" s="6"/>
    </row>
    <row r="103" spans="1:21" customFormat="1" ht="30" customHeight="1" x14ac:dyDescent="0.25">
      <c r="A103" s="535" t="s">
        <v>117</v>
      </c>
      <c r="B103" s="734" t="s">
        <v>231</v>
      </c>
      <c r="C103" s="734"/>
      <c r="D103" s="734"/>
      <c r="E103" s="734"/>
      <c r="F103" s="734"/>
      <c r="G103" s="6"/>
      <c r="H103" s="6"/>
      <c r="I103" s="6"/>
      <c r="M103" s="6"/>
      <c r="N103" s="6"/>
      <c r="O103" s="6"/>
      <c r="P103" s="6"/>
      <c r="Q103" s="6"/>
      <c r="R103" s="6"/>
      <c r="S103" s="6"/>
      <c r="T103" s="6"/>
      <c r="U103" s="6"/>
    </row>
    <row r="104" spans="1:21" customFormat="1" ht="33.75" customHeight="1" x14ac:dyDescent="0.25">
      <c r="A104" s="529" t="s">
        <v>233</v>
      </c>
      <c r="B104" s="543">
        <f>'20 Mediana'!Z471</f>
        <v>0</v>
      </c>
      <c r="C104" s="543">
        <f>'20 Mediana'!Z473</f>
        <v>0</v>
      </c>
      <c r="D104" s="543">
        <f>'20 Mediana'!Z477</f>
        <v>0</v>
      </c>
      <c r="E104" s="603">
        <f>'20 Mediana'!Z479</f>
        <v>0</v>
      </c>
      <c r="F104" s="544" t="str">
        <f>IF(AND(B104=1,C104=1,D104=1,E104=1),"CUMPLE","NO CUMPLE")</f>
        <v>NO CUMPLE</v>
      </c>
      <c r="G104" s="6"/>
      <c r="H104" s="6"/>
      <c r="I104" s="6"/>
      <c r="M104" s="6"/>
      <c r="N104" s="6"/>
      <c r="O104" s="6"/>
      <c r="P104" s="6"/>
      <c r="Q104" s="6"/>
      <c r="R104" s="6"/>
      <c r="S104" s="6"/>
      <c r="T104" s="6"/>
      <c r="U104" s="6"/>
    </row>
    <row r="105" spans="1:21" customFormat="1" ht="22.5" customHeight="1" x14ac:dyDescent="0.25">
      <c r="A105" s="529"/>
      <c r="E105" s="197"/>
      <c r="G105" s="6"/>
      <c r="H105" s="6"/>
      <c r="I105" s="6"/>
      <c r="M105" s="6"/>
      <c r="N105" s="6"/>
      <c r="O105" s="6"/>
      <c r="P105" s="6"/>
      <c r="Q105" s="6"/>
      <c r="R105" s="6"/>
      <c r="S105" s="6"/>
      <c r="T105" s="6"/>
      <c r="U105" s="6"/>
    </row>
    <row r="106" spans="1:21" customFormat="1" ht="33.75" customHeight="1" x14ac:dyDescent="0.25">
      <c r="A106" s="746" t="s">
        <v>1116</v>
      </c>
      <c r="B106" s="746"/>
      <c r="C106" s="1035" t="s">
        <v>1120</v>
      </c>
      <c r="D106" s="1035"/>
      <c r="E106" s="1035"/>
      <c r="G106" s="6"/>
      <c r="H106" s="6"/>
      <c r="I106" s="6"/>
      <c r="M106" s="6"/>
      <c r="N106" s="6"/>
      <c r="O106" s="6"/>
      <c r="P106" s="6"/>
      <c r="Q106" s="6"/>
      <c r="R106" s="6"/>
      <c r="S106" s="6"/>
      <c r="T106" s="6"/>
      <c r="U106" s="6"/>
    </row>
    <row r="107" spans="1:21" customFormat="1" ht="225" customHeight="1" x14ac:dyDescent="0.25">
      <c r="A107" s="550"/>
      <c r="B107" s="550"/>
      <c r="C107" s="551"/>
      <c r="D107" s="551"/>
      <c r="E107" s="606"/>
      <c r="G107" s="6"/>
      <c r="H107" s="6"/>
      <c r="I107" s="6"/>
      <c r="M107" s="6"/>
      <c r="N107" s="6"/>
      <c r="O107" s="6"/>
      <c r="P107" s="6"/>
      <c r="Q107" s="6"/>
      <c r="R107" s="6"/>
      <c r="S107" s="6"/>
      <c r="T107" s="6"/>
      <c r="U107" s="6"/>
    </row>
    <row r="108" spans="1:21" customFormat="1" ht="225" customHeight="1" x14ac:dyDescent="0.25">
      <c r="E108" s="197"/>
      <c r="G108" s="6"/>
      <c r="H108" s="6"/>
      <c r="I108" s="6"/>
      <c r="M108" s="6"/>
      <c r="N108" s="6"/>
      <c r="O108" s="6"/>
      <c r="P108" s="6"/>
      <c r="Q108" s="6"/>
      <c r="R108" s="6"/>
      <c r="S108" s="6"/>
      <c r="T108" s="6"/>
      <c r="U108" s="6"/>
    </row>
    <row r="109" spans="1:21" customFormat="1" ht="22.5" customHeight="1" x14ac:dyDescent="0.25">
      <c r="A109" s="748" t="s">
        <v>1132</v>
      </c>
      <c r="B109" s="748"/>
      <c r="C109" s="748"/>
      <c r="D109" s="748"/>
      <c r="E109" s="748"/>
      <c r="F109" s="748"/>
      <c r="G109" s="6"/>
      <c r="H109" s="6"/>
      <c r="I109" s="6"/>
      <c r="M109" s="6"/>
      <c r="N109" s="6"/>
      <c r="O109" s="6"/>
      <c r="P109" s="6"/>
      <c r="Q109" s="6"/>
      <c r="R109" s="6"/>
      <c r="S109" s="6"/>
      <c r="T109" s="6"/>
      <c r="U109" s="6"/>
    </row>
    <row r="110" spans="1:21" customFormat="1" ht="51.75" customHeight="1" x14ac:dyDescent="0.25">
      <c r="A110" s="722" t="s">
        <v>1133</v>
      </c>
      <c r="B110" s="722"/>
      <c r="C110" s="722"/>
      <c r="D110" s="722"/>
      <c r="E110" s="722"/>
      <c r="F110" s="722"/>
      <c r="G110" s="6"/>
      <c r="H110" s="6"/>
      <c r="I110" s="6"/>
      <c r="M110" s="6"/>
      <c r="N110" s="6"/>
      <c r="O110" s="6"/>
      <c r="P110" s="6"/>
      <c r="Q110" s="6"/>
      <c r="R110" s="6"/>
      <c r="S110" s="6"/>
      <c r="T110" s="6"/>
      <c r="U110" s="6"/>
    </row>
    <row r="111" spans="1:21" customFormat="1" ht="50.25" customHeight="1" x14ac:dyDescent="0.25">
      <c r="A111" s="722" t="s">
        <v>1121</v>
      </c>
      <c r="B111" s="722"/>
      <c r="C111" s="722"/>
      <c r="D111" s="722"/>
      <c r="E111" s="722"/>
      <c r="F111" s="722"/>
      <c r="G111" s="6"/>
      <c r="H111" s="6"/>
      <c r="I111" s="6"/>
      <c r="M111" s="6"/>
      <c r="N111" s="6"/>
      <c r="O111" s="6"/>
      <c r="P111" s="6"/>
      <c r="Q111" s="6"/>
      <c r="R111" s="6"/>
      <c r="S111" s="6"/>
      <c r="T111" s="6"/>
      <c r="U111" s="6"/>
    </row>
    <row r="112" spans="1:21" customFormat="1" ht="21" customHeight="1" x14ac:dyDescent="0.25">
      <c r="E112" s="197"/>
    </row>
    <row r="113" spans="1:21" ht="21.75" customHeight="1" x14ac:dyDescent="0.25">
      <c r="A113" s="730" t="s">
        <v>1124</v>
      </c>
      <c r="B113" s="730"/>
      <c r="C113" s="730"/>
      <c r="D113" s="730"/>
      <c r="E113" s="595" t="s">
        <v>1134</v>
      </c>
      <c r="F113" s="197"/>
      <c r="I113" s="200"/>
      <c r="J113"/>
      <c r="K113"/>
    </row>
    <row r="114" spans="1:21" x14ac:dyDescent="0.25">
      <c r="A114" s="813" t="s">
        <v>118</v>
      </c>
      <c r="B114" s="813"/>
      <c r="C114" s="813"/>
      <c r="D114" s="813"/>
      <c r="E114" s="596"/>
      <c r="F114" s="197"/>
      <c r="G114"/>
      <c r="H114"/>
      <c r="I114"/>
      <c r="J114"/>
      <c r="K114"/>
    </row>
    <row r="115" spans="1:21" ht="46.5" customHeight="1" x14ac:dyDescent="0.25">
      <c r="A115" s="721" t="str">
        <f>IF('20 Mediana'!V11=TRUE,"",'20 Mediana'!J11)</f>
        <v>La empresa de TI conoce a su mercado objetivo y  bajo un enfoque práctico desarrolla y administra el contenido de su oferta.</v>
      </c>
      <c r="B115" s="721"/>
      <c r="C115" s="721"/>
      <c r="D115" s="721"/>
      <c r="E115" s="597" t="str">
        <f>MID(F115,1,7)</f>
        <v>1.1.1</v>
      </c>
      <c r="F115" s="200" t="str">
        <f>IF('20 Mediana'!V11=TRUE,"",'20 Mediana'!I11)</f>
        <v>1.1.1</v>
      </c>
      <c r="G115"/>
      <c r="H115"/>
      <c r="I115"/>
      <c r="J115"/>
      <c r="K115"/>
    </row>
    <row r="116" spans="1:21" s="1" customFormat="1" ht="46.5" customHeight="1" x14ac:dyDescent="0.25">
      <c r="A116" s="721" t="str">
        <f>IF('20 Mediana'!V12=TRUE,"",'20 Mediana'!J12)</f>
        <v xml:space="preserve">Cuenta con una administración de su oferta de productos y/o servicios que le permite a la Empresa de TI:
</v>
      </c>
      <c r="B116" s="721"/>
      <c r="C116" s="721"/>
      <c r="D116" s="721"/>
      <c r="E116" s="597" t="str">
        <f t="shared" ref="E116:E169" si="0">MID(F116,1,7)</f>
        <v>1.1.2.1</v>
      </c>
      <c r="F116" s="200" t="str">
        <f>IF('20 Mediana'!V12=TRUE,"",'20 Mediana'!I12)</f>
        <v>1.1.2.1</v>
      </c>
      <c r="I116" s="198"/>
      <c r="L116"/>
      <c r="M116" s="6"/>
      <c r="N116" s="6"/>
      <c r="O116" s="6"/>
      <c r="P116" s="6"/>
      <c r="Q116" s="6"/>
      <c r="R116" s="6"/>
      <c r="S116" s="6"/>
      <c r="T116" s="6"/>
      <c r="U116" s="6"/>
    </row>
    <row r="117" spans="1:21" s="1" customFormat="1" ht="46.5" customHeight="1" x14ac:dyDescent="0.25">
      <c r="A117" s="929" t="str">
        <f>IF('20 Mediana'!V13=TRUE,"",'20 Mediana'!J13)</f>
        <v>- Analizar y determinar su mercado objetivo</v>
      </c>
      <c r="B117" s="929"/>
      <c r="C117" s="929"/>
      <c r="D117" s="929"/>
      <c r="E117" s="597" t="str">
        <f t="shared" si="0"/>
        <v>1.1.2.1</v>
      </c>
      <c r="F117" s="200" t="str">
        <f>IF('20 Mediana'!V13=TRUE,"",'20 Mediana'!I13)</f>
        <v>1.1.2.1.A</v>
      </c>
      <c r="I117" s="198"/>
      <c r="L117"/>
      <c r="M117" s="6"/>
      <c r="N117" s="6"/>
      <c r="O117" s="6"/>
      <c r="P117" s="6"/>
      <c r="Q117" s="6"/>
      <c r="R117" s="6"/>
      <c r="S117" s="6"/>
      <c r="T117" s="6"/>
      <c r="U117" s="6"/>
    </row>
    <row r="118" spans="1:21" s="1" customFormat="1" ht="46.5" customHeight="1" x14ac:dyDescent="0.25">
      <c r="A118" s="929" t="str">
        <f>IF('20 Mediana'!V14=TRUE,"",'20 Mediana'!J14)</f>
        <v>- Identificar y estructurar los servicios que serán ofrecidos en el mercado con la finalidad de alcanzar las metas y objetivos planteados, considerando los recursos ,la infraestructura de la empresa y el alcance territorial de la oferta (Regional Nacional o Internacional)</v>
      </c>
      <c r="B118" s="929"/>
      <c r="C118" s="929"/>
      <c r="D118" s="929"/>
      <c r="E118" s="597" t="str">
        <f t="shared" si="0"/>
        <v>1.1.2.1</v>
      </c>
      <c r="F118" s="200" t="str">
        <f>IF('20 Mediana'!V14=TRUE,"",'20 Mediana'!I14)</f>
        <v>1.1.2.1.B</v>
      </c>
      <c r="I118" s="198"/>
      <c r="L118"/>
      <c r="M118" s="6"/>
      <c r="N118" s="6"/>
      <c r="O118" s="6"/>
      <c r="P118" s="6"/>
      <c r="Q118" s="6"/>
      <c r="R118" s="6"/>
      <c r="S118" s="6"/>
      <c r="T118" s="6"/>
      <c r="U118" s="6"/>
    </row>
    <row r="119" spans="1:21" s="1" customFormat="1" ht="46.5" customHeight="1" x14ac:dyDescent="0.25">
      <c r="A119" s="929" t="str">
        <f>IF('20 Mediana'!V15=TRUE,"",'20 Mediana'!J15)</f>
        <v>-Diseñar un portafolio de servicios de TI  en función de a los objetivos estratégicos de rentabilidad del negocio</v>
      </c>
      <c r="B119" s="929"/>
      <c r="C119" s="929"/>
      <c r="D119" s="929"/>
      <c r="E119" s="597" t="str">
        <f t="shared" si="0"/>
        <v>1.1.2.1</v>
      </c>
      <c r="F119" s="200" t="str">
        <f>IF('20 Mediana'!V15=TRUE,"",'20 Mediana'!I15)</f>
        <v>1.1.2.1.C</v>
      </c>
      <c r="I119" s="198"/>
      <c r="L119"/>
      <c r="M119" s="6"/>
      <c r="N119" s="6"/>
      <c r="O119" s="6"/>
      <c r="P119" s="6"/>
      <c r="Q119" s="6"/>
      <c r="R119" s="6"/>
      <c r="S119" s="6"/>
      <c r="T119" s="6"/>
      <c r="U119" s="6"/>
    </row>
    <row r="120" spans="1:21" s="1" customFormat="1" ht="46.5" customHeight="1" x14ac:dyDescent="0.25">
      <c r="A120" s="929" t="str">
        <f>IF('20 Mediana'!V16=TRUE,"",'20 Mediana'!J16)</f>
        <v>-Determinar las categorías para la agrupación de  sus servicios (por ejemplo por tipo de cliente)  y establecer una priorización de las iniciativas contenidas en el portafolio</v>
      </c>
      <c r="B120" s="929"/>
      <c r="C120" s="929"/>
      <c r="D120" s="929"/>
      <c r="E120" s="597" t="str">
        <f t="shared" si="0"/>
        <v>1.1.2.1</v>
      </c>
      <c r="F120" s="200" t="str">
        <f>IF('20 Mediana'!V16=TRUE,"",'20 Mediana'!I16)</f>
        <v>1.1.2.1.D</v>
      </c>
      <c r="I120" s="198"/>
      <c r="L120"/>
      <c r="M120" s="6"/>
      <c r="N120" s="6"/>
      <c r="O120" s="6"/>
      <c r="P120" s="6"/>
      <c r="Q120" s="6"/>
      <c r="R120" s="6"/>
      <c r="S120" s="6"/>
      <c r="T120" s="6"/>
      <c r="U120" s="6"/>
    </row>
    <row r="121" spans="1:21" s="1" customFormat="1" ht="46.5" customHeight="1" x14ac:dyDescent="0.25">
      <c r="A121" s="929" t="str">
        <f>IF('20 Mediana'!V17=TRUE,"",'20 Mediana'!J17)</f>
        <v xml:space="preserve">-Actualizar los servicios  que se encuentran en operación y aquellos que se pueden implementar </v>
      </c>
      <c r="B121" s="929"/>
      <c r="C121" s="929"/>
      <c r="D121" s="929"/>
      <c r="E121" s="597" t="str">
        <f t="shared" si="0"/>
        <v>1.1.2.1</v>
      </c>
      <c r="F121" s="200" t="str">
        <f>IF('20 Mediana'!V17=TRUE,"",'20 Mediana'!I17)</f>
        <v>1.1.2.1.E</v>
      </c>
      <c r="I121" s="198"/>
      <c r="L121"/>
      <c r="M121" s="6"/>
      <c r="N121" s="6"/>
      <c r="O121" s="6"/>
      <c r="P121" s="6"/>
      <c r="Q121" s="6"/>
      <c r="R121" s="6"/>
      <c r="S121" s="6"/>
      <c r="T121" s="6"/>
      <c r="U121" s="6"/>
    </row>
    <row r="122" spans="1:21" s="1" customFormat="1" ht="46.5" customHeight="1" x14ac:dyDescent="0.25">
      <c r="A122" s="929" t="str">
        <f>IF('20 Mediana'!V18=TRUE,"",'20 Mediana'!J18)</f>
        <v>- Evaluar detalladamente los servicios para decidir su viabilidad de acuerdo a su valor/rentabilidad, beneficios, costos, riesgos y alineamiento con la estrategia del negocio</v>
      </c>
      <c r="B122" s="929"/>
      <c r="C122" s="929"/>
      <c r="D122" s="929"/>
      <c r="E122" s="597" t="str">
        <f t="shared" si="0"/>
        <v>1.1.2.1</v>
      </c>
      <c r="F122" s="200" t="str">
        <f>IF('20 Mediana'!V18=TRUE,"",'20 Mediana'!I18)</f>
        <v>1.1.2.1.F</v>
      </c>
      <c r="I122" s="198"/>
      <c r="L122"/>
      <c r="M122" s="6"/>
      <c r="N122" s="6"/>
      <c r="O122" s="6"/>
      <c r="P122" s="6"/>
      <c r="Q122" s="6"/>
      <c r="R122" s="6"/>
      <c r="S122" s="6"/>
      <c r="T122" s="6"/>
      <c r="U122" s="6"/>
    </row>
    <row r="123" spans="1:21" ht="46.5" customHeight="1" x14ac:dyDescent="0.25">
      <c r="A123" s="929" t="str">
        <f>IF('20 Mediana'!V19=TRUE,"",'20 Mediana'!J19)</f>
        <v xml:space="preserve">-Dar un seguimiento a los beneficios obtenidos a través de los servicios y a la evolución de los servicios lo largo de su ciclo de vida; y hacer un análisis comparativo de los resultados obtenidos internamente </v>
      </c>
      <c r="B123" s="929"/>
      <c r="C123" s="929"/>
      <c r="D123" s="929"/>
      <c r="E123" s="597" t="str">
        <f t="shared" si="0"/>
        <v>1.1.2.1</v>
      </c>
      <c r="F123" s="200" t="str">
        <f>IF('20 Mediana'!V19=TRUE,"",'20 Mediana'!I19)</f>
        <v>1.1.2.1.G</v>
      </c>
    </row>
    <row r="124" spans="1:21" s="1" customFormat="1" ht="46.5" customHeight="1" x14ac:dyDescent="0.25">
      <c r="A124" s="929" t="str">
        <f>IF('20 Mediana'!V20=TRUE,"",'20 Mediana'!J20)</f>
        <v>- Implementar acciones correctivas en caso de  que los beneficios obtenidos en los servicios se desvíen de los esperados</v>
      </c>
      <c r="B124" s="929"/>
      <c r="C124" s="929"/>
      <c r="D124" s="929"/>
      <c r="E124" s="597" t="str">
        <f t="shared" si="0"/>
        <v>1.1.2.1</v>
      </c>
      <c r="F124" s="200" t="str">
        <f>IF('20 Mediana'!V20=TRUE,"",'20 Mediana'!I20)</f>
        <v>1.1.2.1.H</v>
      </c>
      <c r="I124" s="198"/>
      <c r="L124"/>
      <c r="M124" s="6"/>
      <c r="N124" s="6"/>
      <c r="O124" s="6"/>
      <c r="P124" s="6"/>
      <c r="Q124" s="6"/>
      <c r="R124" s="6"/>
      <c r="S124" s="6"/>
      <c r="T124" s="6"/>
      <c r="U124" s="6"/>
    </row>
    <row r="125" spans="1:21" s="1" customFormat="1" ht="46.5" customHeight="1" x14ac:dyDescent="0.25">
      <c r="A125" s="721" t="str">
        <f>IF('20 Mediana'!V21=TRUE,"",'20 Mediana'!J21)</f>
        <v>El proceso para la administración de la oferta de productos y/o servicios se encuentra  formalmente documentado</v>
      </c>
      <c r="B125" s="721"/>
      <c r="C125" s="721"/>
      <c r="D125" s="721"/>
      <c r="E125" s="597" t="str">
        <f t="shared" si="0"/>
        <v>1.1.2.2</v>
      </c>
      <c r="F125" s="200" t="str">
        <f>IF('20 Mediana'!V21=TRUE,"",'20 Mediana'!I21)</f>
        <v>1.1.2.2</v>
      </c>
      <c r="I125" s="198"/>
      <c r="L125"/>
      <c r="M125" s="6"/>
      <c r="N125" s="6"/>
      <c r="O125" s="6"/>
      <c r="P125" s="6"/>
      <c r="Q125" s="6"/>
      <c r="R125" s="6"/>
      <c r="S125" s="6"/>
      <c r="T125" s="6"/>
      <c r="U125" s="6"/>
    </row>
    <row r="126" spans="1:21" s="1" customFormat="1" ht="46.5" customHeight="1" x14ac:dyDescent="0.25">
      <c r="A126" s="721" t="str">
        <f>IF('20 Mediana'!V22=TRUE,"",'20 Mediana'!J22)</f>
        <v>Desarrolla documentos que proporcionan evidencia de las actividades llevadas a cabo o los resultados obtenidos en la administración de la oferta de productos / servicios, entre los que se encuentran:</v>
      </c>
      <c r="B126" s="721"/>
      <c r="C126" s="721"/>
      <c r="D126" s="721"/>
      <c r="E126" s="597" t="str">
        <f t="shared" si="0"/>
        <v>1.1.3.1</v>
      </c>
      <c r="F126" s="200" t="str">
        <f>IF('20 Mediana'!V22=TRUE,"",'20 Mediana'!I22)</f>
        <v>1.1.3.1</v>
      </c>
      <c r="I126" s="198"/>
      <c r="L126"/>
      <c r="M126" s="6"/>
      <c r="N126" s="6"/>
      <c r="O126" s="6"/>
      <c r="P126" s="6"/>
      <c r="Q126" s="6"/>
      <c r="R126" s="6"/>
      <c r="S126" s="6"/>
      <c r="T126" s="6"/>
      <c r="U126" s="6"/>
    </row>
    <row r="127" spans="1:21" s="1" customFormat="1" ht="46.5" customHeight="1" x14ac:dyDescent="0.25">
      <c r="A127" s="812" t="str">
        <f>IF('20 Mediana'!V23=TRUE,"",'20 Mediana'!J23)</f>
        <v>Para la administración de servicios:</v>
      </c>
      <c r="B127" s="812"/>
      <c r="C127" s="812"/>
      <c r="D127" s="812"/>
      <c r="E127" s="597"/>
      <c r="F127" s="200">
        <f>IF('20 Mediana'!V23=TRUE,"",'20 Mediana'!I23)</f>
        <v>0</v>
      </c>
      <c r="I127" s="198"/>
      <c r="L127"/>
      <c r="M127" s="6"/>
      <c r="N127" s="6"/>
      <c r="O127" s="6"/>
      <c r="P127" s="6"/>
      <c r="Q127" s="6"/>
      <c r="R127" s="6"/>
      <c r="S127" s="6"/>
      <c r="T127" s="6"/>
      <c r="U127" s="6"/>
    </row>
    <row r="128" spans="1:21" ht="46.5" customHeight="1" x14ac:dyDescent="0.25">
      <c r="A128" s="929" t="str">
        <f>IF('20 Mediana'!V24=TRUE,"",'20 Mediana'!J24)</f>
        <v>a) Caso de negocio de  cada servicio, en este documento se define la justificación técnica y económica del servicio para visualizar su valor. Incluye información de Costos, beneficios, opciones, situaciones y/o riesgos</v>
      </c>
      <c r="B128" s="929"/>
      <c r="C128" s="929"/>
      <c r="D128" s="929"/>
      <c r="E128" s="597" t="str">
        <f t="shared" si="0"/>
        <v>1.1.3.1</v>
      </c>
      <c r="F128" s="200" t="str">
        <f>IF('20 Mediana'!V24=TRUE,"",'20 Mediana'!I24)</f>
        <v>1.1.3.1.A</v>
      </c>
    </row>
    <row r="129" spans="1:21" s="1" customFormat="1" ht="46.5" customHeight="1" x14ac:dyDescent="0.25">
      <c r="A129" s="929" t="str">
        <f>IF('20 Mediana'!V25=TRUE,"",'20 Mediana'!J25)</f>
        <v xml:space="preserve">b) Documentos para el control de cambios al portafolio de servicios </v>
      </c>
      <c r="B129" s="929"/>
      <c r="C129" s="929"/>
      <c r="D129" s="929"/>
      <c r="E129" s="597" t="str">
        <f t="shared" si="0"/>
        <v>1.1.3.1</v>
      </c>
      <c r="F129" s="200" t="str">
        <f>IF('20 Mediana'!V25=TRUE,"",'20 Mediana'!I25)</f>
        <v>1.1.3.1.B</v>
      </c>
      <c r="I129" s="198"/>
      <c r="L129"/>
      <c r="M129" s="6"/>
      <c r="N129" s="6"/>
      <c r="O129" s="6"/>
      <c r="P129" s="6"/>
      <c r="Q129" s="6"/>
      <c r="R129" s="6"/>
      <c r="S129" s="6"/>
      <c r="T129" s="6"/>
      <c r="U129" s="6"/>
    </row>
    <row r="130" spans="1:21" s="1" customFormat="1" ht="46.5" customHeight="1" x14ac:dyDescent="0.25">
      <c r="A130" s="929" t="str">
        <f>IF('20 Mediana'!V26=TRUE,"",'20 Mediana'!J26)</f>
        <v xml:space="preserve">c) Reporte de resultados de evaluación sobre el rendimiento del portafolio de servicios </v>
      </c>
      <c r="B130" s="929"/>
      <c r="C130" s="929"/>
      <c r="D130" s="929"/>
      <c r="E130" s="597" t="str">
        <f t="shared" si="0"/>
        <v>1.1.3.1</v>
      </c>
      <c r="F130" s="200" t="str">
        <f>IF('20 Mediana'!V26=TRUE,"",'20 Mediana'!I26)</f>
        <v>1.1.3.1.C</v>
      </c>
      <c r="I130" s="198"/>
      <c r="L130"/>
      <c r="M130" s="6"/>
      <c r="N130" s="6"/>
      <c r="O130" s="6"/>
      <c r="P130" s="6"/>
      <c r="Q130" s="6"/>
      <c r="R130" s="6"/>
      <c r="S130" s="6"/>
      <c r="T130" s="6"/>
      <c r="U130" s="6"/>
    </row>
    <row r="131" spans="1:21" s="1" customFormat="1" ht="46.5" customHeight="1" x14ac:dyDescent="0.25">
      <c r="A131" s="929" t="str">
        <f>IF('20 Mediana'!V27=TRUE,"",'20 Mediana'!J27)</f>
        <v xml:space="preserve">d) Descripción detallada de los servicios dentro del  portafolio de servicios </v>
      </c>
      <c r="B131" s="929"/>
      <c r="C131" s="929"/>
      <c r="D131" s="929"/>
      <c r="E131" s="597" t="str">
        <f t="shared" si="0"/>
        <v>1.1.3.1</v>
      </c>
      <c r="F131" s="200" t="str">
        <f>IF('20 Mediana'!V27=TRUE,"",'20 Mediana'!I27)</f>
        <v>1.1.3.1.D</v>
      </c>
      <c r="I131" s="198"/>
      <c r="L131"/>
      <c r="M131" s="6"/>
      <c r="N131" s="6"/>
      <c r="O131" s="6"/>
      <c r="P131" s="6"/>
      <c r="Q131" s="6"/>
      <c r="R131" s="6"/>
      <c r="S131" s="6"/>
      <c r="T131" s="6"/>
      <c r="U131" s="6"/>
    </row>
    <row r="132" spans="1:21" s="1" customFormat="1" ht="46.5" customHeight="1" x14ac:dyDescent="0.25">
      <c r="A132" s="929" t="str">
        <f>IF('20 Mediana'!V28=TRUE,"",'20 Mediana'!J28)</f>
        <v xml:space="preserve">e) Documento de categorías de servicios: el cual consta de las categorías en las que se agruparán los servicios del portafolio, con base en los objetivos establecidos por la organización </v>
      </c>
      <c r="B132" s="929"/>
      <c r="C132" s="929"/>
      <c r="D132" s="929"/>
      <c r="E132" s="597" t="str">
        <f t="shared" si="0"/>
        <v>1.1.3.1</v>
      </c>
      <c r="F132" s="200" t="str">
        <f>IF('20 Mediana'!V28=TRUE,"",'20 Mediana'!I28)</f>
        <v>1.1.3.1.E</v>
      </c>
      <c r="I132" s="198"/>
      <c r="L132"/>
      <c r="M132" s="6"/>
      <c r="N132" s="6"/>
      <c r="O132" s="6"/>
      <c r="P132" s="6"/>
      <c r="Q132" s="6"/>
      <c r="R132" s="6"/>
      <c r="S132" s="6"/>
      <c r="T132" s="6"/>
      <c r="U132" s="6"/>
    </row>
    <row r="133" spans="1:21" s="1" customFormat="1" ht="46.5" customHeight="1" x14ac:dyDescent="0.25">
      <c r="A133" s="929" t="str">
        <f>IF('20 Mediana'!V29=TRUE,"",'20 Mediana'!J29)</f>
        <v>f) Documento de valoración de servicios</v>
      </c>
      <c r="B133" s="929"/>
      <c r="C133" s="929"/>
      <c r="D133" s="929"/>
      <c r="E133" s="597" t="str">
        <f t="shared" si="0"/>
        <v>1.1.3.1</v>
      </c>
      <c r="F133" s="200" t="str">
        <f>IF('20 Mediana'!V29=TRUE,"",'20 Mediana'!I29)</f>
        <v>1.1.3.1.F</v>
      </c>
      <c r="I133" s="198"/>
      <c r="L133"/>
      <c r="M133" s="6"/>
      <c r="N133" s="6"/>
      <c r="O133" s="6"/>
      <c r="P133" s="6"/>
      <c r="Q133" s="6"/>
      <c r="R133" s="6"/>
      <c r="S133" s="6"/>
      <c r="T133" s="6"/>
      <c r="U133" s="6"/>
    </row>
    <row r="134" spans="1:21" s="1" customFormat="1" ht="46.5" customHeight="1" x14ac:dyDescent="0.25">
      <c r="A134" s="929" t="str">
        <f>IF('20 Mediana'!V30=TRUE,"",'20 Mediana'!J30)</f>
        <v xml:space="preserve">g) Catálogo de servicios </v>
      </c>
      <c r="B134" s="929"/>
      <c r="C134" s="929"/>
      <c r="D134" s="929"/>
      <c r="E134" s="597" t="str">
        <f t="shared" si="0"/>
        <v>1.1.3.1</v>
      </c>
      <c r="F134" s="200" t="str">
        <f>IF('20 Mediana'!V30=TRUE,"",'20 Mediana'!I30)</f>
        <v>1.1.3.1.G</v>
      </c>
      <c r="I134" s="198"/>
      <c r="L134"/>
      <c r="M134" s="6"/>
      <c r="N134" s="6"/>
      <c r="O134" s="6"/>
      <c r="P134" s="6"/>
      <c r="Q134" s="6"/>
      <c r="R134" s="6"/>
      <c r="S134" s="6"/>
      <c r="T134" s="6"/>
      <c r="U134" s="6"/>
    </row>
    <row r="135" spans="1:21" s="1" customFormat="1" ht="46.5" customHeight="1" x14ac:dyDescent="0.25">
      <c r="A135" s="812" t="str">
        <f>IF('20 Mediana'!V31=TRUE,"",'20 Mediana'!J31)</f>
        <v>Para el diseño de servicios:</v>
      </c>
      <c r="B135" s="812"/>
      <c r="C135" s="812"/>
      <c r="D135" s="812"/>
      <c r="E135" s="597"/>
      <c r="F135" s="200">
        <f>IF('20 Mediana'!V31=TRUE,"",'20 Mediana'!I31)</f>
        <v>0</v>
      </c>
      <c r="I135" s="198"/>
      <c r="L135"/>
      <c r="M135" s="6"/>
      <c r="N135" s="6"/>
      <c r="O135" s="6"/>
      <c r="P135" s="6"/>
      <c r="Q135" s="6"/>
      <c r="R135" s="6"/>
      <c r="S135" s="6"/>
      <c r="T135" s="6"/>
      <c r="U135" s="6"/>
    </row>
    <row r="136" spans="1:21" s="1" customFormat="1" ht="46.5" customHeight="1" x14ac:dyDescent="0.25">
      <c r="A136" s="929" t="str">
        <f>IF('20 Mediana'!V32=TRUE,"",'20 Mediana'!J32)</f>
        <v xml:space="preserve">a) Paquete de diseño del servicio y la representación gráfica de la arquitectura del servicio </v>
      </c>
      <c r="B136" s="929"/>
      <c r="C136" s="929"/>
      <c r="D136" s="929"/>
      <c r="E136" s="597" t="str">
        <f t="shared" si="0"/>
        <v>1.1.3.1</v>
      </c>
      <c r="F136" s="200" t="str">
        <f>IF('20 Mediana'!V32=TRUE,"",'20 Mediana'!I32)</f>
        <v>1.1.3.1.H</v>
      </c>
      <c r="I136" s="198"/>
      <c r="L136"/>
      <c r="M136" s="6"/>
      <c r="N136" s="6"/>
      <c r="O136" s="6"/>
      <c r="P136" s="6"/>
      <c r="Q136" s="6"/>
      <c r="R136" s="6"/>
      <c r="S136" s="6"/>
      <c r="T136" s="6"/>
      <c r="U136" s="6"/>
    </row>
    <row r="137" spans="1:21" s="1" customFormat="1" ht="46.5" customHeight="1" x14ac:dyDescent="0.25">
      <c r="A137" s="929" t="str">
        <f>IF('20 Mediana'!V33=TRUE,"",'20 Mediana'!J33)</f>
        <v>c) Programa de capacidad</v>
      </c>
      <c r="B137" s="929"/>
      <c r="C137" s="929"/>
      <c r="D137" s="929"/>
      <c r="E137" s="597" t="str">
        <f t="shared" si="0"/>
        <v>1.1.3.1</v>
      </c>
      <c r="F137" s="200" t="str">
        <f>IF('20 Mediana'!V33=TRUE,"",'20 Mediana'!I33)</f>
        <v>1.1.3.1.I</v>
      </c>
      <c r="I137" s="198"/>
      <c r="L137"/>
      <c r="M137" s="6"/>
      <c r="N137" s="6"/>
      <c r="O137" s="6"/>
      <c r="P137" s="6"/>
      <c r="Q137" s="6"/>
      <c r="R137" s="6"/>
      <c r="S137" s="6"/>
      <c r="T137" s="6"/>
      <c r="U137" s="6"/>
    </row>
    <row r="138" spans="1:21" s="1" customFormat="1" x14ac:dyDescent="0.25">
      <c r="A138" s="726" t="str">
        <f>IF('20 Mediana'!V35=TRUE,"",'20 Mediana'!J35)</f>
        <v>1.2 Administración del Valor del Cliente para la Empresa de TI</v>
      </c>
      <c r="B138" s="726"/>
      <c r="C138" s="726"/>
      <c r="D138" s="726"/>
      <c r="E138" s="597"/>
      <c r="F138" s="200">
        <f>IF('20 Mediana'!V35=TRUE,"",'20 Mediana'!I35)</f>
        <v>0</v>
      </c>
      <c r="I138" s="198"/>
      <c r="L138"/>
      <c r="M138" s="6"/>
      <c r="N138" s="6"/>
      <c r="O138" s="6"/>
      <c r="P138" s="6"/>
      <c r="Q138" s="6"/>
      <c r="R138" s="6"/>
      <c r="S138" s="6"/>
      <c r="T138" s="6"/>
      <c r="U138" s="6"/>
    </row>
    <row r="139" spans="1:21" ht="46.5" customHeight="1" x14ac:dyDescent="0.25">
      <c r="A139" s="721" t="str">
        <f>IF('20 Mediana'!V40=TRUE,"",'20 Mediana'!J40)</f>
        <v>Mediante un enfoque práctico, analiza la situación de su cartera de clientes, selecciona aquellos que le parecen más rentables y define líneas de acción enfocadas a cada uno de éstos.</v>
      </c>
      <c r="B139" s="721"/>
      <c r="C139" s="721"/>
      <c r="D139" s="721"/>
      <c r="E139" s="597" t="str">
        <f t="shared" si="0"/>
        <v>1.2.1</v>
      </c>
      <c r="F139" s="200" t="str">
        <f>IF('20 Mediana'!V40=TRUE,"",'20 Mediana'!I40)</f>
        <v>1.2.1</v>
      </c>
    </row>
    <row r="140" spans="1:21" s="1" customFormat="1" ht="46.5" customHeight="1" x14ac:dyDescent="0.25">
      <c r="A140" s="721" t="str">
        <f>IF('20 Mediana'!V41=TRUE,"",'20 Mediana'!J41)</f>
        <v>La empresa de TI, cuenta con un proceso de Administración del Valor del Cliente  que considera lo siguiente:</v>
      </c>
      <c r="B140" s="721"/>
      <c r="C140" s="721"/>
      <c r="D140" s="721"/>
      <c r="E140" s="597" t="str">
        <f t="shared" si="0"/>
        <v>1.2.2.1</v>
      </c>
      <c r="F140" s="200" t="str">
        <f>IF('20 Mediana'!V41=TRUE,"",'20 Mediana'!I41)</f>
        <v>1.2.2.1</v>
      </c>
      <c r="I140" s="198"/>
      <c r="L140"/>
      <c r="M140" s="6"/>
      <c r="N140" s="6"/>
      <c r="O140" s="6"/>
      <c r="P140" s="6"/>
      <c r="Q140" s="6"/>
      <c r="R140" s="6"/>
      <c r="S140" s="6"/>
      <c r="T140" s="6"/>
      <c r="U140" s="6"/>
    </row>
    <row r="141" spans="1:21" s="1" customFormat="1" ht="46.5" customHeight="1" x14ac:dyDescent="0.25">
      <c r="A141" s="929" t="str">
        <f>IF('20 Mediana'!V42=TRUE,"",'20 Mediana'!J42)</f>
        <v xml:space="preserve">El análisis  de la etapa del ciclo de vida en que se encuentra cada cliente </v>
      </c>
      <c r="B141" s="929"/>
      <c r="C141" s="929"/>
      <c r="D141" s="929"/>
      <c r="E141" s="597" t="str">
        <f t="shared" si="0"/>
        <v>1.2.2.1</v>
      </c>
      <c r="F141" s="200" t="str">
        <f>IF('20 Mediana'!V42=TRUE,"",'20 Mediana'!I42)</f>
        <v>1.2.2.1.A</v>
      </c>
      <c r="I141" s="198"/>
      <c r="L141"/>
      <c r="M141" s="6"/>
      <c r="N141" s="6"/>
      <c r="O141" s="6"/>
      <c r="P141" s="6"/>
      <c r="Q141" s="6"/>
      <c r="R141" s="6"/>
      <c r="S141" s="6"/>
      <c r="T141" s="6"/>
      <c r="U141" s="6"/>
    </row>
    <row r="142" spans="1:21" s="1" customFormat="1" ht="46.5" customHeight="1" x14ac:dyDescent="0.25">
      <c r="A142" s="929" t="str">
        <f>IF('20 Mediana'!V43=TRUE,"",'20 Mediana'!J43)</f>
        <v xml:space="preserve">El establecimiento de los clientes más valiosos en términos económicos, el análisis del negocio potencial que se puede conseguir y el negocio potencial que se puede perder </v>
      </c>
      <c r="B142" s="929"/>
      <c r="C142" s="929"/>
      <c r="D142" s="929"/>
      <c r="E142" s="597" t="str">
        <f t="shared" si="0"/>
        <v>1.2.2.1</v>
      </c>
      <c r="F142" s="200" t="str">
        <f>IF('20 Mediana'!V43=TRUE,"",'20 Mediana'!I43)</f>
        <v>1.2.2.1.B</v>
      </c>
      <c r="I142" s="198"/>
      <c r="L142"/>
      <c r="M142" s="6"/>
      <c r="N142" s="6"/>
      <c r="O142" s="6"/>
      <c r="P142" s="6"/>
      <c r="Q142" s="6"/>
      <c r="R142" s="6"/>
      <c r="S142" s="6"/>
      <c r="T142" s="6"/>
      <c r="U142" s="6"/>
    </row>
    <row r="143" spans="1:21" s="1" customFormat="1" ht="46.5" customHeight="1" x14ac:dyDescent="0.25">
      <c r="A143" s="929" t="str">
        <f>IF('20 Mediana'!V44=TRUE,"",'20 Mediana'!J44)</f>
        <v>La definición del  perfil de sus clientes y el establecimiento de los segmentos en los que los clasifican</v>
      </c>
      <c r="B143" s="929"/>
      <c r="C143" s="929"/>
      <c r="D143" s="929"/>
      <c r="E143" s="597" t="str">
        <f t="shared" si="0"/>
        <v>1.2.2.1</v>
      </c>
      <c r="F143" s="200" t="str">
        <f>IF('20 Mediana'!V44=TRUE,"",'20 Mediana'!I44)</f>
        <v>1.2.2.1.C</v>
      </c>
      <c r="I143" s="198"/>
      <c r="L143"/>
      <c r="M143" s="6"/>
      <c r="N143" s="6"/>
      <c r="O143" s="6"/>
      <c r="P143" s="6"/>
      <c r="Q143" s="6"/>
      <c r="R143" s="6"/>
      <c r="S143" s="6"/>
      <c r="T143" s="6"/>
      <c r="U143" s="6"/>
    </row>
    <row r="144" spans="1:21" s="1" customFormat="1" ht="46.5" customHeight="1" x14ac:dyDescent="0.25">
      <c r="A144" s="929" t="str">
        <f>IF('20 Mediana'!V45=TRUE,"",'20 Mediana'!J45)</f>
        <v>El establecimiento de las prioridades de actuación de la dirección de la empresa anticipándose a las situaciones indeseables que puedan deteriorar los resultados del negocio a mediano plazo</v>
      </c>
      <c r="B144" s="929"/>
      <c r="C144" s="929"/>
      <c r="D144" s="929"/>
      <c r="E144" s="597" t="str">
        <f t="shared" si="0"/>
        <v>1.2.2.1</v>
      </c>
      <c r="F144" s="200" t="str">
        <f>IF('20 Mediana'!V45=TRUE,"",'20 Mediana'!I45)</f>
        <v>1.2.2.1.D</v>
      </c>
      <c r="I144" s="198"/>
      <c r="L144"/>
      <c r="M144" s="6"/>
      <c r="N144" s="6"/>
      <c r="O144" s="6"/>
      <c r="P144" s="6"/>
      <c r="Q144" s="6"/>
      <c r="R144" s="6"/>
      <c r="S144" s="6"/>
      <c r="T144" s="6"/>
      <c r="U144" s="6"/>
    </row>
    <row r="145" spans="1:21" s="1" customFormat="1" ht="46.5" customHeight="1" x14ac:dyDescent="0.25">
      <c r="A145" s="721" t="str">
        <f>IF('20 Mediana'!V46=TRUE,"",'20 Mediana'!J46)</f>
        <v xml:space="preserve">El proceso para la Administración del Valor del Cliente se encuentra  formalmente documentado </v>
      </c>
      <c r="B145" s="721"/>
      <c r="C145" s="721"/>
      <c r="D145" s="721"/>
      <c r="E145" s="597" t="str">
        <f t="shared" si="0"/>
        <v>1.2.2.2</v>
      </c>
      <c r="F145" s="200" t="str">
        <f>IF('20 Mediana'!V46=TRUE,"",'20 Mediana'!I46)</f>
        <v>1.2.2.2</v>
      </c>
      <c r="I145" s="198"/>
      <c r="L145"/>
      <c r="M145" s="6"/>
      <c r="N145" s="6"/>
      <c r="O145" s="6"/>
      <c r="P145" s="6"/>
      <c r="Q145" s="6"/>
      <c r="R145" s="6"/>
      <c r="S145" s="6"/>
      <c r="T145" s="6"/>
      <c r="U145" s="6"/>
    </row>
    <row r="146" spans="1:21" s="1" customFormat="1" ht="46.5" customHeight="1" x14ac:dyDescent="0.25">
      <c r="A146" s="721" t="str">
        <f>IF('20 Mediana'!V47=TRUE,"",'20 Mediana'!J47)</f>
        <v>Cuenta con registros que proporcionan evidencia de las actividades llevadas a cabo o los resultados obtenidos en el proceso de Administración del Valor del Cliente , entre los que se encuentran:</v>
      </c>
      <c r="B146" s="721"/>
      <c r="C146" s="721"/>
      <c r="D146" s="721"/>
      <c r="E146" s="597" t="str">
        <f t="shared" si="0"/>
        <v>1.2.3.1</v>
      </c>
      <c r="F146" s="200" t="str">
        <f>IF('20 Mediana'!V47=TRUE,"",'20 Mediana'!I47)</f>
        <v>1.2.3.1</v>
      </c>
      <c r="I146" s="198"/>
      <c r="L146"/>
      <c r="M146" s="6"/>
      <c r="N146" s="6"/>
      <c r="O146" s="6"/>
      <c r="P146" s="6"/>
      <c r="Q146" s="6"/>
      <c r="R146" s="6"/>
      <c r="S146" s="6"/>
      <c r="T146" s="6"/>
      <c r="U146" s="6"/>
    </row>
    <row r="147" spans="1:21" s="1" customFormat="1" ht="46.5" customHeight="1" x14ac:dyDescent="0.25">
      <c r="A147" s="929" t="str">
        <f>IF('20 Mediana'!V48=TRUE,"",'20 Mediana'!J48)</f>
        <v>Modelo para la cuantificación del valor del cliente  a nivel individual  (Customer Lifetime Value, CLV)</v>
      </c>
      <c r="B147" s="929"/>
      <c r="C147" s="929"/>
      <c r="D147" s="929"/>
      <c r="E147" s="597" t="str">
        <f t="shared" si="0"/>
        <v>1.2.3.1</v>
      </c>
      <c r="F147" s="200" t="str">
        <f>IF('20 Mediana'!V48=TRUE,"",'20 Mediana'!I48)</f>
        <v>1.2.3.1.A</v>
      </c>
      <c r="I147" s="198"/>
      <c r="L147"/>
      <c r="M147" s="6"/>
      <c r="N147" s="6"/>
      <c r="O147" s="6"/>
      <c r="P147" s="6"/>
      <c r="Q147" s="6"/>
      <c r="R147" s="6"/>
      <c r="S147" s="6"/>
      <c r="T147" s="6"/>
      <c r="U147" s="6"/>
    </row>
    <row r="148" spans="1:21" s="1" customFormat="1" ht="46.5" customHeight="1" x14ac:dyDescent="0.25">
      <c r="A148" s="929" t="str">
        <f>IF('20 Mediana'!V49=TRUE,"",'20 Mediana'!J49)</f>
        <v>Modelo para evaluar el desempeño financiero de la empresa, en función del valor de toda la base de clientes (Customer Equity, CE)</v>
      </c>
      <c r="B148" s="929"/>
      <c r="C148" s="929"/>
      <c r="D148" s="929"/>
      <c r="E148" s="597" t="str">
        <f t="shared" si="0"/>
        <v>1.2.3.1</v>
      </c>
      <c r="F148" s="200" t="str">
        <f>IF('20 Mediana'!V49=TRUE,"",'20 Mediana'!I49)</f>
        <v>1.2.3.1.B</v>
      </c>
      <c r="I148" s="198"/>
      <c r="L148"/>
      <c r="M148" s="6"/>
      <c r="N148" s="6"/>
      <c r="O148" s="6"/>
      <c r="P148" s="6"/>
      <c r="Q148" s="6"/>
      <c r="R148" s="6"/>
      <c r="S148" s="6"/>
      <c r="T148" s="6"/>
      <c r="U148" s="6"/>
    </row>
    <row r="149" spans="1:21" s="1" customFormat="1" ht="46.5" customHeight="1" x14ac:dyDescent="0.25">
      <c r="A149" s="721" t="str">
        <f>IF('20 Mediana'!V50=TRUE,"",'20 Mediana'!J50)</f>
        <v>Su proceso de Administración del Valor del Cliente  se encuentra automatizado a través de herramientas que le permiten:</v>
      </c>
      <c r="B149" s="721"/>
      <c r="C149" s="721"/>
      <c r="D149" s="721"/>
      <c r="E149" s="597" t="str">
        <f t="shared" si="0"/>
        <v>1.2.4.1</v>
      </c>
      <c r="F149" s="200" t="str">
        <f>IF('20 Mediana'!V50=TRUE,"",'20 Mediana'!I50)</f>
        <v>1.2.4.1</v>
      </c>
      <c r="I149" s="198"/>
      <c r="L149"/>
      <c r="M149" s="6"/>
      <c r="N149" s="6"/>
      <c r="O149" s="6"/>
      <c r="P149" s="6"/>
      <c r="Q149" s="6"/>
      <c r="R149" s="6"/>
      <c r="S149" s="6"/>
      <c r="T149" s="6"/>
      <c r="U149" s="6"/>
    </row>
    <row r="150" spans="1:21" s="1" customFormat="1" ht="46.5" customHeight="1" x14ac:dyDescent="0.25">
      <c r="A150" s="929" t="str">
        <f>IF('20 Mediana'!V51=TRUE,"",'20 Mediana'!J51)</f>
        <v>Cuantificar y proyectar el impacto financiero de las acciones de marketing</v>
      </c>
      <c r="B150" s="929"/>
      <c r="C150" s="929"/>
      <c r="D150" s="929"/>
      <c r="E150" s="597" t="str">
        <f t="shared" si="0"/>
        <v>1.2.4.1</v>
      </c>
      <c r="F150" s="200" t="str">
        <f>IF('20 Mediana'!V51=TRUE,"",'20 Mediana'!I51)</f>
        <v>1.2.4.1.A</v>
      </c>
      <c r="I150" s="198"/>
      <c r="L150"/>
      <c r="M150" s="6"/>
      <c r="N150" s="6"/>
      <c r="O150" s="6"/>
      <c r="P150" s="6"/>
      <c r="Q150" s="6"/>
      <c r="R150" s="6"/>
      <c r="S150" s="6"/>
      <c r="T150" s="6"/>
      <c r="U150" s="6"/>
    </row>
    <row r="151" spans="1:21" s="1" customFormat="1" ht="46.5" customHeight="1" x14ac:dyDescent="0.25">
      <c r="A151" s="929" t="str">
        <f>IF('20 Mediana'!V52=TRUE,"",'20 Mediana'!J52)</f>
        <v>Actualizar constantemente el conocimiento sobre el cliente</v>
      </c>
      <c r="B151" s="929"/>
      <c r="C151" s="929"/>
      <c r="D151" s="929"/>
      <c r="E151" s="597" t="str">
        <f t="shared" si="0"/>
        <v>1.2.4.1</v>
      </c>
      <c r="F151" s="200" t="str">
        <f>IF('20 Mediana'!V52=TRUE,"",'20 Mediana'!I52)</f>
        <v>1.2.4.1.B</v>
      </c>
      <c r="I151" s="198"/>
      <c r="L151"/>
      <c r="M151" s="6"/>
      <c r="N151" s="6"/>
      <c r="O151" s="6"/>
      <c r="P151" s="6"/>
      <c r="Q151" s="6"/>
      <c r="R151" s="6"/>
      <c r="S151" s="6"/>
      <c r="T151" s="6"/>
      <c r="U151" s="6"/>
    </row>
    <row r="152" spans="1:21" s="1" customFormat="1" ht="46.5" customHeight="1" x14ac:dyDescent="0.25">
      <c r="A152" s="929" t="str">
        <f>IF('20 Mediana'!V53=TRUE,"",'20 Mediana'!J53)</f>
        <v xml:space="preserve">Mantener actualizados los componentes del  valor de toda su cartera de clientes actuales y potenciales </v>
      </c>
      <c r="B152" s="929"/>
      <c r="C152" s="929"/>
      <c r="D152" s="929"/>
      <c r="E152" s="597" t="str">
        <f t="shared" si="0"/>
        <v>1.2.4.1</v>
      </c>
      <c r="F152" s="200" t="str">
        <f>IF('20 Mediana'!V53=TRUE,"",'20 Mediana'!I53)</f>
        <v>1.2.4.1.C</v>
      </c>
      <c r="I152" s="198"/>
      <c r="L152"/>
      <c r="M152" s="6"/>
      <c r="N152" s="6"/>
      <c r="O152" s="6"/>
      <c r="P152" s="6"/>
      <c r="Q152" s="6"/>
      <c r="R152" s="6"/>
      <c r="S152" s="6"/>
      <c r="T152" s="6"/>
      <c r="U152" s="6"/>
    </row>
    <row r="153" spans="1:21" s="1" customFormat="1" ht="46.5" customHeight="1" x14ac:dyDescent="0.25">
      <c r="A153" s="929" t="str">
        <f>IF('20 Mediana'!V54=TRUE,"",'20 Mediana'!J54)</f>
        <v>Facilitar la toma de decisiones con respecto a la distribución de recursos y al uso de canales de comunicación que ayudan a incrementar el valor de la cartera de clientes</v>
      </c>
      <c r="B153" s="929"/>
      <c r="C153" s="929"/>
      <c r="D153" s="929"/>
      <c r="E153" s="597" t="str">
        <f t="shared" si="0"/>
        <v>1.2.4.1</v>
      </c>
      <c r="F153" s="200" t="str">
        <f>IF('20 Mediana'!V54=TRUE,"",'20 Mediana'!I54)</f>
        <v>1.2.4.1.D</v>
      </c>
      <c r="I153" s="198"/>
      <c r="L153"/>
      <c r="M153" s="6"/>
      <c r="N153" s="6"/>
      <c r="O153" s="6"/>
      <c r="P153" s="6"/>
      <c r="Q153" s="6"/>
      <c r="R153" s="6"/>
      <c r="S153" s="6"/>
      <c r="T153" s="6"/>
      <c r="U153" s="6"/>
    </row>
    <row r="154" spans="1:21" s="1" customFormat="1" ht="46.5" customHeight="1" x14ac:dyDescent="0.25">
      <c r="A154" s="721" t="str">
        <f>IF('20 Mediana'!V55=TRUE,"",'20 Mediana'!J55)</f>
        <v>Mide la efectividad del proceso para la Administración del Valor del Cliente ya que cuenta con indicadores de desempeño que en conjunto miden el cumplimiento de objetivos como:</v>
      </c>
      <c r="B154" s="721"/>
      <c r="C154" s="721"/>
      <c r="D154" s="721"/>
      <c r="E154" s="597" t="str">
        <f t="shared" si="0"/>
        <v>1.2.4.2</v>
      </c>
      <c r="F154" s="200" t="str">
        <f>IF('20 Mediana'!V55=TRUE,"",'20 Mediana'!I55)</f>
        <v>1.2.4.2</v>
      </c>
      <c r="I154" s="198"/>
      <c r="L154"/>
      <c r="M154" s="6"/>
      <c r="N154" s="6"/>
      <c r="O154" s="6"/>
      <c r="P154" s="6"/>
      <c r="Q154" s="6"/>
      <c r="R154" s="6"/>
      <c r="S154" s="6"/>
      <c r="T154" s="6"/>
      <c r="U154" s="6"/>
    </row>
    <row r="155" spans="1:21" s="1" customFormat="1" ht="46.5" customHeight="1" x14ac:dyDescent="0.25">
      <c r="A155" s="812" t="str">
        <f>IF('20 Mediana'!V56=TRUE,"",'20 Mediana'!J56)</f>
        <v xml:space="preserve">La rentabilización la cartera de clientes a través de:
</v>
      </c>
      <c r="B155" s="812"/>
      <c r="C155" s="812"/>
      <c r="D155" s="812"/>
      <c r="E155" s="597"/>
      <c r="F155" s="200">
        <f>IF('20 Mediana'!V56=TRUE,"",'20 Mediana'!I56)</f>
        <v>0</v>
      </c>
      <c r="I155" s="198"/>
      <c r="L155"/>
      <c r="M155" s="6"/>
      <c r="N155" s="6"/>
      <c r="O155" s="6"/>
      <c r="P155" s="6"/>
      <c r="Q155" s="6"/>
      <c r="R155" s="6"/>
      <c r="S155" s="6"/>
      <c r="T155" s="6"/>
      <c r="U155" s="6"/>
    </row>
    <row r="156" spans="1:21" s="1" customFormat="1" ht="46.5" customHeight="1" x14ac:dyDescent="0.25">
      <c r="A156" s="929" t="str">
        <f>IF('20 Mediana'!V57=TRUE,"",'20 Mediana'!J57)</f>
        <v>La optimización de los costos de adquisición, mantenimiento y recuperación de los clientes</v>
      </c>
      <c r="B156" s="929"/>
      <c r="C156" s="929"/>
      <c r="D156" s="929"/>
      <c r="E156" s="597" t="str">
        <f t="shared" si="0"/>
        <v>1.2.4.2</v>
      </c>
      <c r="F156" s="200" t="str">
        <f>IF('20 Mediana'!V57=TRUE,"",'20 Mediana'!I57)</f>
        <v>1.2.4.2.A</v>
      </c>
      <c r="I156" s="198"/>
      <c r="L156"/>
      <c r="M156" s="6"/>
      <c r="N156" s="6"/>
      <c r="O156" s="6"/>
      <c r="P156" s="6"/>
      <c r="Q156" s="6"/>
      <c r="R156" s="6"/>
      <c r="S156" s="6"/>
      <c r="T156" s="6"/>
      <c r="U156" s="6"/>
    </row>
    <row r="157" spans="1:21" s="1" customFormat="1" ht="46.5" customHeight="1" x14ac:dyDescent="0.25">
      <c r="A157" s="929" t="str">
        <f>IF('20 Mediana'!V58=TRUE,"",'20 Mediana'!J58)</f>
        <v>El aumento de la fidelidad del cliente rentable</v>
      </c>
      <c r="B157" s="929"/>
      <c r="C157" s="929"/>
      <c r="D157" s="929"/>
      <c r="E157" s="597" t="str">
        <f t="shared" si="0"/>
        <v>1.2.4.2</v>
      </c>
      <c r="F157" s="200" t="str">
        <f>IF('20 Mediana'!V58=TRUE,"",'20 Mediana'!I58)</f>
        <v>1.2.4.2.B</v>
      </c>
      <c r="I157" s="198"/>
      <c r="L157"/>
      <c r="M157" s="6"/>
      <c r="N157" s="6"/>
      <c r="O157" s="6"/>
      <c r="P157" s="6"/>
      <c r="Q157" s="6"/>
      <c r="R157" s="6"/>
      <c r="S157" s="6"/>
      <c r="T157" s="6"/>
      <c r="U157" s="6"/>
    </row>
    <row r="158" spans="1:21" s="1" customFormat="1" ht="46.5" customHeight="1" x14ac:dyDescent="0.25">
      <c r="A158" s="929" t="str">
        <f>IF('20 Mediana'!V59=TRUE,"",'20 Mediana'!J59)</f>
        <v xml:space="preserve">El aumento de los ingresos por venta (up-selling, cross-selling) </v>
      </c>
      <c r="B158" s="929"/>
      <c r="C158" s="929"/>
      <c r="D158" s="929"/>
      <c r="E158" s="597" t="str">
        <f t="shared" si="0"/>
        <v>1.2.4.2</v>
      </c>
      <c r="F158" s="200" t="str">
        <f>IF('20 Mediana'!V59=TRUE,"",'20 Mediana'!I59)</f>
        <v>1.2.4.2.C</v>
      </c>
      <c r="I158" s="198"/>
      <c r="L158"/>
      <c r="M158" s="6"/>
      <c r="N158" s="6"/>
      <c r="O158" s="6"/>
      <c r="P158" s="6"/>
      <c r="Q158" s="6"/>
      <c r="R158" s="6"/>
      <c r="S158" s="6"/>
      <c r="T158" s="6"/>
      <c r="U158" s="6"/>
    </row>
    <row r="159" spans="1:21" s="1" customFormat="1" ht="46.5" customHeight="1" x14ac:dyDescent="0.25">
      <c r="A159" s="929" t="str">
        <f>IF('20 Mediana'!V60=TRUE,"",'20 Mediana'!J60)</f>
        <v xml:space="preserve">El aumento de la adquisición de clientes potenciales rentables para la empresa </v>
      </c>
      <c r="B159" s="929"/>
      <c r="C159" s="929"/>
      <c r="D159" s="929"/>
      <c r="E159" s="597" t="str">
        <f t="shared" si="0"/>
        <v>1.2.4.2</v>
      </c>
      <c r="F159" s="200" t="str">
        <f>IF('20 Mediana'!V60=TRUE,"",'20 Mediana'!I60)</f>
        <v>1.2.4.2.D</v>
      </c>
      <c r="I159" s="198"/>
      <c r="L159"/>
      <c r="M159" s="6"/>
      <c r="N159" s="6"/>
      <c r="O159" s="6"/>
      <c r="P159" s="6"/>
      <c r="Q159" s="6"/>
      <c r="R159" s="6"/>
      <c r="S159" s="6"/>
      <c r="T159" s="6"/>
      <c r="U159" s="6"/>
    </row>
    <row r="160" spans="1:21" s="1" customFormat="1" ht="46.5" customHeight="1" x14ac:dyDescent="0.25">
      <c r="A160" s="929" t="str">
        <f>IF('20 Mediana'!V61=TRUE,"",'20 Mediana'!J61)</f>
        <v xml:space="preserve">La disminución de la retención de clientes no rentables </v>
      </c>
      <c r="B160" s="929"/>
      <c r="C160" s="929"/>
      <c r="D160" s="929"/>
      <c r="E160" s="597" t="str">
        <f t="shared" si="0"/>
        <v>1.2.4.2</v>
      </c>
      <c r="F160" s="200" t="str">
        <f>IF('20 Mediana'!V61=TRUE,"",'20 Mediana'!I61)</f>
        <v>1.2.4.2.E</v>
      </c>
      <c r="I160" s="198"/>
      <c r="L160"/>
      <c r="M160" s="6"/>
      <c r="N160" s="6"/>
      <c r="O160" s="6"/>
      <c r="P160" s="6"/>
      <c r="Q160" s="6"/>
      <c r="R160" s="6"/>
      <c r="S160" s="6"/>
      <c r="T160" s="6"/>
      <c r="U160" s="6"/>
    </row>
    <row r="161" spans="1:21" x14ac:dyDescent="0.25">
      <c r="A161" s="726" t="str">
        <f>IF('20 Mediana'!V63=TRUE,"",'20 Mediana'!J63)</f>
        <v>1.3 Administración del Valor Generado para el Cliente</v>
      </c>
      <c r="B161" s="726"/>
      <c r="C161" s="726"/>
      <c r="D161" s="726"/>
      <c r="E161" s="597"/>
      <c r="F161" s="200">
        <f>IF('20 Mediana'!V63=TRUE,"",'20 Mediana'!I63)</f>
        <v>0</v>
      </c>
    </row>
    <row r="162" spans="1:21" s="1" customFormat="1" ht="46.5" customHeight="1" x14ac:dyDescent="0.25">
      <c r="A162" s="721" t="str">
        <f>IF('20 Mediana'!V68=TRUE,"",'20 Mediana'!J68)</f>
        <v>Bajo un enfoque práctico define una serie de acciones comerciales, con la finalidad de atender las necesidades de sus clientes y las adecúa a cada caso en particular conforme se va desarrollando la relación comercial</v>
      </c>
      <c r="B162" s="721"/>
      <c r="C162" s="721"/>
      <c r="D162" s="721"/>
      <c r="E162" s="597" t="str">
        <f t="shared" si="0"/>
        <v>1.3.1</v>
      </c>
      <c r="F162" s="200" t="str">
        <f>IF('20 Mediana'!V68=TRUE,"",'20 Mediana'!I68)</f>
        <v>1.3.1</v>
      </c>
      <c r="I162" s="198"/>
      <c r="L162"/>
      <c r="M162" s="6"/>
      <c r="N162" s="6"/>
      <c r="O162" s="6"/>
      <c r="P162" s="6"/>
      <c r="Q162" s="6"/>
      <c r="R162" s="6"/>
      <c r="S162" s="6"/>
      <c r="T162" s="6"/>
      <c r="U162" s="6"/>
    </row>
    <row r="163" spans="1:21" s="1" customFormat="1" ht="46.5" customHeight="1" x14ac:dyDescent="0.25">
      <c r="A163" s="721" t="str">
        <f>IF('20 Mediana'!V69=TRUE,"",'20 Mediana'!J69)</f>
        <v>Existe un mecanismo enfocado  en el proceso de Administración del Valor Generado para el Cliente y éste se encuentra formalmente documentado considerando lo siguiente:</v>
      </c>
      <c r="B163" s="721"/>
      <c r="C163" s="721"/>
      <c r="D163" s="721"/>
      <c r="E163" s="597" t="str">
        <f t="shared" si="0"/>
        <v>1.3.2.1</v>
      </c>
      <c r="F163" s="200" t="str">
        <f>IF('20 Mediana'!V69=TRUE,"",'20 Mediana'!I69)</f>
        <v>1.3.2.1</v>
      </c>
      <c r="I163" s="198"/>
      <c r="L163"/>
      <c r="M163" s="6"/>
      <c r="N163" s="6"/>
      <c r="O163" s="6"/>
      <c r="P163" s="6"/>
      <c r="Q163" s="6"/>
      <c r="R163" s="6"/>
      <c r="S163" s="6"/>
      <c r="T163" s="6"/>
      <c r="U163" s="6"/>
    </row>
    <row r="164" spans="1:21" s="1" customFormat="1" ht="46.5" customHeight="1" x14ac:dyDescent="0.25">
      <c r="A164" s="929" t="str">
        <f>IF('20 Mediana'!V70=TRUE,"",'20 Mediana'!J70)</f>
        <v>La definición de estrategias para cada segmento o clasificación de cliente</v>
      </c>
      <c r="B164" s="929"/>
      <c r="C164" s="929"/>
      <c r="D164" s="929"/>
      <c r="E164" s="597" t="str">
        <f t="shared" si="0"/>
        <v>1.3.2.1</v>
      </c>
      <c r="F164" s="200" t="str">
        <f>IF('20 Mediana'!V70=TRUE,"",'20 Mediana'!I70)</f>
        <v>1.3.2.1.A</v>
      </c>
      <c r="I164" s="198"/>
      <c r="L164"/>
      <c r="M164" s="6"/>
      <c r="N164" s="6"/>
      <c r="O164" s="6"/>
      <c r="P164" s="6"/>
      <c r="Q164" s="6"/>
      <c r="R164" s="6"/>
      <c r="S164" s="6"/>
      <c r="T164" s="6"/>
      <c r="U164" s="6"/>
    </row>
    <row r="165" spans="1:21" s="1" customFormat="1" ht="46.5" customHeight="1" x14ac:dyDescent="0.25">
      <c r="A165" s="929" t="str">
        <f>IF('20 Mediana'!V71=TRUE,"",'20 Mediana'!J71)</f>
        <v>El dimensionamiento de los clientes potenciales y los recursos requeridos para atenderlos</v>
      </c>
      <c r="B165" s="929"/>
      <c r="C165" s="929"/>
      <c r="D165" s="929"/>
      <c r="E165" s="597" t="str">
        <f t="shared" si="0"/>
        <v>1.3.2.1</v>
      </c>
      <c r="F165" s="200" t="str">
        <f>IF('20 Mediana'!V71=TRUE,"",'20 Mediana'!I71)</f>
        <v>1.3.2.1.B</v>
      </c>
      <c r="I165" s="198"/>
      <c r="L165"/>
      <c r="M165" s="6"/>
      <c r="N165" s="6"/>
      <c r="O165" s="6"/>
      <c r="P165" s="6"/>
      <c r="Q165" s="6"/>
      <c r="R165" s="6"/>
      <c r="S165" s="6"/>
      <c r="T165" s="6"/>
      <c r="U165" s="6"/>
    </row>
    <row r="166" spans="1:21" s="1" customFormat="1" ht="46.5" customHeight="1" x14ac:dyDescent="0.25">
      <c r="A166" s="929" t="str">
        <f>IF('20 Mediana'!V72=TRUE,"",'20 Mediana'!J72)</f>
        <v>Un diseño y mantenimiento de la base de datos de sus clientes</v>
      </c>
      <c r="B166" s="929"/>
      <c r="C166" s="929"/>
      <c r="D166" s="929"/>
      <c r="E166" s="597" t="str">
        <f t="shared" si="0"/>
        <v>1.3.2.1</v>
      </c>
      <c r="F166" s="200" t="str">
        <f>IF('20 Mediana'!V72=TRUE,"",'20 Mediana'!I72)</f>
        <v>1.3.2.1.C</v>
      </c>
      <c r="I166" s="198"/>
      <c r="L166"/>
      <c r="M166" s="6"/>
      <c r="N166" s="6"/>
      <c r="O166" s="6"/>
      <c r="P166" s="6"/>
      <c r="Q166" s="6"/>
      <c r="R166" s="6"/>
      <c r="S166" s="6"/>
      <c r="T166" s="6"/>
      <c r="U166" s="6"/>
    </row>
    <row r="167" spans="1:21" s="1" customFormat="1" ht="46.5" customHeight="1" x14ac:dyDescent="0.25">
      <c r="A167" s="929" t="str">
        <f>IF('20 Mediana'!V73=TRUE,"",'20 Mediana'!J73)</f>
        <v>El desarrollo de un proceso de comunicación directo con el cliente</v>
      </c>
      <c r="B167" s="929"/>
      <c r="C167" s="929"/>
      <c r="D167" s="929"/>
      <c r="E167" s="597" t="str">
        <f t="shared" si="0"/>
        <v>1.3.2.1</v>
      </c>
      <c r="F167" s="200" t="str">
        <f>IF('20 Mediana'!V73=TRUE,"",'20 Mediana'!I73)</f>
        <v>1.3.2.1.D</v>
      </c>
      <c r="I167" s="198"/>
      <c r="L167"/>
      <c r="M167" s="6"/>
      <c r="N167" s="6"/>
      <c r="O167" s="6"/>
      <c r="P167" s="6"/>
      <c r="Q167" s="6"/>
      <c r="R167" s="6"/>
      <c r="S167" s="6"/>
      <c r="T167" s="6"/>
      <c r="U167" s="6"/>
    </row>
    <row r="168" spans="1:21" s="1" customFormat="1" ht="46.5" customHeight="1" x14ac:dyDescent="0.25">
      <c r="A168" s="929" t="str">
        <f>IF('20 Mediana'!V74=TRUE,"",'20 Mediana'!J74)</f>
        <v>El llevar a cabo acciones y transacciones para la vinculación del cliente con la empresa</v>
      </c>
      <c r="B168" s="929"/>
      <c r="C168" s="929"/>
      <c r="D168" s="929"/>
      <c r="E168" s="597" t="str">
        <f t="shared" si="0"/>
        <v>1.3.2.1</v>
      </c>
      <c r="F168" s="200" t="str">
        <f>IF('20 Mediana'!V74=TRUE,"",'20 Mediana'!I74)</f>
        <v>1.3.2.1.E</v>
      </c>
      <c r="I168" s="198"/>
      <c r="L168"/>
      <c r="M168" s="6"/>
      <c r="N168" s="6"/>
      <c r="O168" s="6"/>
      <c r="P168" s="6"/>
      <c r="Q168" s="6"/>
      <c r="R168" s="6"/>
      <c r="S168" s="6"/>
      <c r="T168" s="6"/>
      <c r="U168" s="6"/>
    </row>
    <row r="169" spans="1:21" s="1" customFormat="1" ht="46.5" customHeight="1" x14ac:dyDescent="0.25">
      <c r="A169" s="929" t="str">
        <f>IF('20 Mediana'!V75=TRUE,"",'20 Mediana'!J75)</f>
        <v>El hacer uso de la información que se posee de los clientes para desarrollar nuevos productos que complementen la oferta actual</v>
      </c>
      <c r="B169" s="929"/>
      <c r="C169" s="929"/>
      <c r="D169" s="929"/>
      <c r="E169" s="597" t="str">
        <f t="shared" si="0"/>
        <v>1.3.2.1</v>
      </c>
      <c r="F169" s="200" t="str">
        <f>IF('20 Mediana'!V75=TRUE,"",'20 Mediana'!I75)</f>
        <v>1.3.2.1.F</v>
      </c>
      <c r="I169" s="198"/>
      <c r="L169"/>
      <c r="M169" s="6"/>
      <c r="N169" s="6"/>
      <c r="O169" s="6"/>
      <c r="P169" s="6"/>
      <c r="Q169" s="6"/>
      <c r="R169" s="6"/>
      <c r="S169" s="6"/>
      <c r="T169" s="6"/>
      <c r="U169" s="6"/>
    </row>
    <row r="170" spans="1:21" s="1" customFormat="1" ht="46.5" customHeight="1" x14ac:dyDescent="0.25">
      <c r="A170" s="721" t="str">
        <f>IF('20 Mediana'!V76=TRUE,"",'20 Mediana'!J76)</f>
        <v xml:space="preserve">El proceso para la Administración del Valor Generado para el Cliente se encuentra  formalmente documentado </v>
      </c>
      <c r="B170" s="721"/>
      <c r="C170" s="721"/>
      <c r="D170" s="721"/>
      <c r="E170" s="597" t="str">
        <f t="shared" ref="E170:E218" si="1">MID(F170,1,7)</f>
        <v>1.3.2.2</v>
      </c>
      <c r="F170" s="200" t="str">
        <f>IF('20 Mediana'!V76=TRUE,"",'20 Mediana'!I76)</f>
        <v>1.3.2.2</v>
      </c>
      <c r="I170" s="198"/>
      <c r="L170"/>
      <c r="M170" s="6"/>
      <c r="N170" s="6"/>
      <c r="O170" s="6"/>
      <c r="P170" s="6"/>
      <c r="Q170" s="6"/>
      <c r="R170" s="6"/>
      <c r="S170" s="6"/>
      <c r="T170" s="6"/>
      <c r="U170" s="6"/>
    </row>
    <row r="171" spans="1:21" s="1" customFormat="1" ht="46.5" customHeight="1" x14ac:dyDescent="0.25">
      <c r="A171" s="721" t="str">
        <f>IF('20 Mediana'!V77=TRUE,"",'20 Mediana'!J77)</f>
        <v>Desarrolla documentos que proporcionan evidencia de las actividades llevadas a cabo o los resultados obtenidos en el proceso de Administración del Valor Generado para el Cliente, entre los que se encuentran:</v>
      </c>
      <c r="B171" s="721"/>
      <c r="C171" s="721"/>
      <c r="D171" s="721"/>
      <c r="E171" s="597" t="str">
        <f t="shared" si="1"/>
        <v>1.3.3.1</v>
      </c>
      <c r="F171" s="200" t="str">
        <f>IF('20 Mediana'!V77=TRUE,"",'20 Mediana'!I77)</f>
        <v>1.3.3.1</v>
      </c>
      <c r="I171" s="198"/>
      <c r="L171"/>
      <c r="M171" s="6"/>
      <c r="N171" s="6"/>
      <c r="O171" s="6"/>
      <c r="P171" s="6"/>
      <c r="Q171" s="6"/>
      <c r="R171" s="6"/>
      <c r="S171" s="6"/>
      <c r="T171" s="6"/>
      <c r="U171" s="6"/>
    </row>
    <row r="172" spans="1:21" s="1" customFormat="1" ht="46.5" customHeight="1" x14ac:dyDescent="0.25">
      <c r="A172" s="929" t="str">
        <f>IF('20 Mediana'!V78=TRUE,"",'20 Mediana'!J78)</f>
        <v xml:space="preserve">Modelo para la medición de valor percibido por el cliente </v>
      </c>
      <c r="B172" s="929"/>
      <c r="C172" s="929"/>
      <c r="D172" s="929"/>
      <c r="E172" s="597" t="str">
        <f t="shared" si="1"/>
        <v>1.3.3.1</v>
      </c>
      <c r="F172" s="200" t="str">
        <f>IF('20 Mediana'!V78=TRUE,"",'20 Mediana'!I78)</f>
        <v>1.3.3.1.A</v>
      </c>
      <c r="I172" s="198"/>
      <c r="L172"/>
      <c r="M172" s="6"/>
      <c r="N172" s="6"/>
      <c r="O172" s="6"/>
      <c r="P172" s="6"/>
      <c r="Q172" s="6"/>
      <c r="R172" s="6"/>
      <c r="S172" s="6"/>
      <c r="T172" s="6"/>
      <c r="U172" s="6"/>
    </row>
    <row r="173" spans="1:21" s="1" customFormat="1" ht="46.5" customHeight="1" x14ac:dyDescent="0.25">
      <c r="A173" s="721" t="str">
        <f>IF('20 Mediana'!V79=TRUE,"",'20 Mediana'!J79)</f>
        <v>Su proceso de Administración del Valor Generado para el Cliente se encuentra automatizado a través de herramientas que le permiten:</v>
      </c>
      <c r="B173" s="721"/>
      <c r="C173" s="721"/>
      <c r="D173" s="721"/>
      <c r="E173" s="597" t="str">
        <f t="shared" si="1"/>
        <v>1.3.4.1</v>
      </c>
      <c r="F173" s="200" t="str">
        <f>IF('20 Mediana'!V79=TRUE,"",'20 Mediana'!I79)</f>
        <v>1.3.4.1</v>
      </c>
      <c r="I173" s="198"/>
      <c r="L173"/>
      <c r="M173" s="6"/>
      <c r="N173" s="6"/>
      <c r="O173" s="6"/>
      <c r="P173" s="6"/>
      <c r="Q173" s="6"/>
      <c r="R173" s="6"/>
      <c r="S173" s="6"/>
      <c r="T173" s="6"/>
      <c r="U173" s="6"/>
    </row>
    <row r="174" spans="1:21" s="1" customFormat="1" ht="46.5" customHeight="1" x14ac:dyDescent="0.25">
      <c r="A174" s="929" t="str">
        <f>IF('20 Mediana'!V80=TRUE,"",'20 Mediana'!J80)</f>
        <v>Tener la capacidad de acceder, manejar y procesar todo el contenido relevante del cliente, incluyendo la integración de los datos del mismo</v>
      </c>
      <c r="B174" s="929"/>
      <c r="C174" s="929"/>
      <c r="D174" s="929"/>
      <c r="E174" s="597" t="str">
        <f t="shared" si="1"/>
        <v>1.3.4.1</v>
      </c>
      <c r="F174" s="200" t="str">
        <f>IF('20 Mediana'!V80=TRUE,"",'20 Mediana'!I80)</f>
        <v>1.3.4.1.A</v>
      </c>
      <c r="I174" s="198"/>
      <c r="L174"/>
      <c r="M174" s="6"/>
      <c r="N174" s="6"/>
      <c r="O174" s="6"/>
      <c r="P174" s="6"/>
      <c r="Q174" s="6"/>
      <c r="R174" s="6"/>
      <c r="S174" s="6"/>
      <c r="T174" s="6"/>
      <c r="U174" s="6"/>
    </row>
    <row r="175" spans="1:21" s="1" customFormat="1" ht="46.5" customHeight="1" x14ac:dyDescent="0.25">
      <c r="A175" s="929" t="str">
        <f>IF('20 Mediana'!V81=TRUE,"",'20 Mediana'!J81)</f>
        <v>Generar informes comprensibles de las interacciones con los clientes, así como de sus preferencias para los servicios existentes o futuros</v>
      </c>
      <c r="B175" s="929"/>
      <c r="C175" s="929"/>
      <c r="D175" s="929"/>
      <c r="E175" s="597" t="str">
        <f t="shared" si="1"/>
        <v>1.3.4.1</v>
      </c>
      <c r="F175" s="200" t="str">
        <f>IF('20 Mediana'!V81=TRUE,"",'20 Mediana'!I81)</f>
        <v>1.3.4.1.B</v>
      </c>
      <c r="I175" s="198"/>
      <c r="L175"/>
      <c r="M175" s="6"/>
      <c r="N175" s="6"/>
      <c r="O175" s="6"/>
      <c r="P175" s="6"/>
      <c r="Q175" s="6"/>
      <c r="R175" s="6"/>
      <c r="S175" s="6"/>
      <c r="T175" s="6"/>
      <c r="U175" s="6"/>
    </row>
    <row r="176" spans="1:21" s="1" customFormat="1" ht="46.5" customHeight="1" x14ac:dyDescent="0.25">
      <c r="A176" s="929" t="str">
        <f>IF('20 Mediana'!V82=TRUE,"",'20 Mediana'!J82)</f>
        <v>Personalizar las relaciones con el cliente</v>
      </c>
      <c r="B176" s="929"/>
      <c r="C176" s="929"/>
      <c r="D176" s="929"/>
      <c r="E176" s="597" t="str">
        <f t="shared" si="1"/>
        <v>1.3.4.1</v>
      </c>
      <c r="F176" s="200" t="str">
        <f>IF('20 Mediana'!V82=TRUE,"",'20 Mediana'!I82)</f>
        <v>1.3.4.1.C</v>
      </c>
      <c r="I176" s="198"/>
      <c r="L176"/>
      <c r="M176" s="6"/>
      <c r="N176" s="6"/>
      <c r="O176" s="6"/>
      <c r="P176" s="6"/>
      <c r="Q176" s="6"/>
      <c r="R176" s="6"/>
      <c r="S176" s="6"/>
      <c r="T176" s="6"/>
      <c r="U176" s="6"/>
    </row>
    <row r="177" spans="1:21" s="1" customFormat="1" ht="46.5" customHeight="1" x14ac:dyDescent="0.25">
      <c r="A177" s="929" t="str">
        <f>IF('20 Mediana'!V83=TRUE,"",'20 Mediana'!J83)</f>
        <v>Analizar el comportamiento de los clientes con la finalidad de conocer las razones por las que se han perdido o ganado clientes</v>
      </c>
      <c r="B177" s="929"/>
      <c r="C177" s="929"/>
      <c r="D177" s="929"/>
      <c r="E177" s="597" t="str">
        <f t="shared" si="1"/>
        <v>1.3.4.1</v>
      </c>
      <c r="F177" s="200" t="str">
        <f>IF('20 Mediana'!V83=TRUE,"",'20 Mediana'!I83)</f>
        <v>1.3.4.1.D</v>
      </c>
      <c r="I177" s="198"/>
      <c r="L177"/>
      <c r="M177" s="6"/>
      <c r="N177" s="6"/>
      <c r="O177" s="6"/>
      <c r="P177" s="6"/>
      <c r="Q177" s="6"/>
      <c r="R177" s="6"/>
      <c r="S177" s="6"/>
      <c r="T177" s="6"/>
      <c r="U177" s="6"/>
    </row>
    <row r="178" spans="1:21" s="1" customFormat="1" ht="46.5" customHeight="1" x14ac:dyDescent="0.25">
      <c r="A178" s="721" t="str">
        <f>IF('20 Mediana'!V84=TRUE,"",'20 Mediana'!J84)</f>
        <v>Mide la efectividad del proceso  de Administración del Valor Generado para el Cliente ya que cuenta con indicadores de desempeño  que en conjunto muestran:</v>
      </c>
      <c r="B178" s="721"/>
      <c r="C178" s="721"/>
      <c r="D178" s="721"/>
      <c r="E178" s="597" t="str">
        <f t="shared" si="1"/>
        <v>1.3.4.2</v>
      </c>
      <c r="F178" s="200" t="str">
        <f>IF('20 Mediana'!V84=TRUE,"",'20 Mediana'!I84)</f>
        <v>1.3.4.2</v>
      </c>
      <c r="I178" s="198"/>
      <c r="L178"/>
      <c r="M178" s="6"/>
      <c r="N178" s="6"/>
      <c r="O178" s="6"/>
      <c r="P178" s="6"/>
      <c r="Q178" s="6"/>
      <c r="R178" s="6"/>
      <c r="S178" s="6"/>
      <c r="T178" s="6"/>
      <c r="U178" s="6"/>
    </row>
    <row r="179" spans="1:21" s="1" customFormat="1" ht="46.5" customHeight="1" x14ac:dyDescent="0.25">
      <c r="A179" s="929" t="str">
        <f>IF('20 Mediana'!V85=TRUE,"",'20 Mediana'!J85)</f>
        <v>Una mayor satisfacción del cliente y mayor retorno de inversión</v>
      </c>
      <c r="B179" s="929"/>
      <c r="C179" s="929"/>
      <c r="D179" s="929"/>
      <c r="E179" s="597" t="str">
        <f t="shared" si="1"/>
        <v>1.3.4.2</v>
      </c>
      <c r="F179" s="200" t="str">
        <f>IF('20 Mediana'!V85=TRUE,"",'20 Mediana'!I85)</f>
        <v>1.3.4.2.A</v>
      </c>
      <c r="I179" s="198"/>
      <c r="L179"/>
      <c r="M179" s="6"/>
      <c r="N179" s="6"/>
      <c r="O179" s="6"/>
      <c r="P179" s="6"/>
      <c r="Q179" s="6"/>
      <c r="R179" s="6"/>
      <c r="S179" s="6"/>
      <c r="T179" s="6"/>
      <c r="U179" s="6"/>
    </row>
    <row r="180" spans="1:21" s="1" customFormat="1" ht="46.5" customHeight="1" x14ac:dyDescent="0.25">
      <c r="A180" s="929" t="str">
        <f>IF('20 Mediana'!V86=TRUE,"",'20 Mediana'!J86)</f>
        <v>Un incremento en el número de clientes, frecuencia de consumo y tiempo de la relación comercial</v>
      </c>
      <c r="B180" s="929"/>
      <c r="C180" s="929"/>
      <c r="D180" s="929"/>
      <c r="E180" s="597" t="str">
        <f t="shared" si="1"/>
        <v>1.3.4.2</v>
      </c>
      <c r="F180" s="200" t="str">
        <f>IF('20 Mediana'!V86=TRUE,"",'20 Mediana'!I86)</f>
        <v>1.3.4.2.B</v>
      </c>
      <c r="I180" s="198"/>
      <c r="L180"/>
      <c r="M180" s="6"/>
      <c r="N180" s="6"/>
      <c r="O180" s="6"/>
      <c r="P180" s="6"/>
      <c r="Q180" s="6"/>
      <c r="R180" s="6"/>
      <c r="S180" s="6"/>
      <c r="T180" s="6"/>
      <c r="U180" s="6"/>
    </row>
    <row r="181" spans="1:21" s="1" customFormat="1" ht="46.5" customHeight="1" x14ac:dyDescent="0.25">
      <c r="A181" s="929" t="str">
        <f>IF('20 Mediana'!V87=TRUE,"",'20 Mediana'!J87)</f>
        <v>Un incremento del número de servicios demandados por cada cliente</v>
      </c>
      <c r="B181" s="929"/>
      <c r="C181" s="929"/>
      <c r="D181" s="929"/>
      <c r="E181" s="597" t="str">
        <f t="shared" si="1"/>
        <v>1.3.4.2</v>
      </c>
      <c r="F181" s="200" t="str">
        <f>IF('20 Mediana'!V87=TRUE,"",'20 Mediana'!I87)</f>
        <v>1.3.4.2.C</v>
      </c>
      <c r="I181" s="198"/>
      <c r="L181"/>
      <c r="M181" s="6"/>
      <c r="N181" s="6"/>
      <c r="O181" s="6"/>
      <c r="P181" s="6"/>
      <c r="Q181" s="6"/>
      <c r="R181" s="6"/>
      <c r="S181" s="6"/>
      <c r="T181" s="6"/>
      <c r="U181" s="6"/>
    </row>
    <row r="182" spans="1:21" s="1" customFormat="1" ht="46.5" customHeight="1" x14ac:dyDescent="0.25">
      <c r="A182" s="929" t="str">
        <f>IF('20 Mediana'!V88=TRUE,"",'20 Mediana'!J88)</f>
        <v>Enfoque en el conocimiento de las dimensiones del valor de los clientes</v>
      </c>
      <c r="B182" s="929"/>
      <c r="C182" s="929"/>
      <c r="D182" s="929"/>
      <c r="E182" s="597" t="str">
        <f t="shared" si="1"/>
        <v>1.3.4.2</v>
      </c>
      <c r="F182" s="200" t="str">
        <f>IF('20 Mediana'!V88=TRUE,"",'20 Mediana'!I88)</f>
        <v>1.3.4.2.D</v>
      </c>
      <c r="I182" s="198"/>
      <c r="L182"/>
      <c r="M182" s="6"/>
      <c r="N182" s="6"/>
      <c r="O182" s="6"/>
      <c r="P182" s="6"/>
      <c r="Q182" s="6"/>
      <c r="R182" s="6"/>
      <c r="S182" s="6"/>
      <c r="T182" s="6"/>
      <c r="U182" s="6"/>
    </row>
    <row r="183" spans="1:21" s="1" customFormat="1" ht="46.5" customHeight="1" x14ac:dyDescent="0.25">
      <c r="A183" s="929" t="str">
        <f>IF('20 Mediana'!V89=TRUE,"",'20 Mediana'!J89)</f>
        <v xml:space="preserve">Una mejora del servicio y asesoramiento </v>
      </c>
      <c r="B183" s="929"/>
      <c r="C183" s="929"/>
      <c r="D183" s="929"/>
      <c r="E183" s="597" t="str">
        <f t="shared" si="1"/>
        <v>1.3.4.2</v>
      </c>
      <c r="F183" s="200" t="str">
        <f>IF('20 Mediana'!V89=TRUE,"",'20 Mediana'!I89)</f>
        <v>1.3.4.2.E</v>
      </c>
      <c r="I183" s="198"/>
      <c r="L183"/>
      <c r="M183" s="6"/>
      <c r="N183" s="6"/>
      <c r="O183" s="6"/>
      <c r="P183" s="6"/>
      <c r="Q183" s="6"/>
      <c r="R183" s="6"/>
      <c r="S183" s="6"/>
      <c r="T183" s="6"/>
      <c r="U183" s="6"/>
    </row>
    <row r="184" spans="1:21" s="1" customFormat="1" ht="46.5" customHeight="1" x14ac:dyDescent="0.25">
      <c r="A184" s="929" t="str">
        <f>IF('20 Mediana'!V90=TRUE,"",'20 Mediana'!J90)</f>
        <v>Eficiencia en la  atención de peticiones, quejas y reclamos</v>
      </c>
      <c r="B184" s="929"/>
      <c r="C184" s="929"/>
      <c r="D184" s="929"/>
      <c r="E184" s="597" t="str">
        <f t="shared" si="1"/>
        <v>1.3.4.2</v>
      </c>
      <c r="F184" s="200" t="str">
        <f>IF('20 Mediana'!V90=TRUE,"",'20 Mediana'!I90)</f>
        <v>1.3.4.2.F</v>
      </c>
      <c r="I184" s="198"/>
      <c r="L184"/>
      <c r="M184" s="6"/>
      <c r="N184" s="6"/>
      <c r="O184" s="6"/>
      <c r="P184" s="6"/>
      <c r="Q184" s="6"/>
      <c r="R184" s="6"/>
      <c r="S184" s="6"/>
      <c r="T184" s="6"/>
      <c r="U184" s="6"/>
    </row>
    <row r="185" spans="1:21" s="1" customFormat="1" ht="46.5" customHeight="1" x14ac:dyDescent="0.25">
      <c r="A185" s="929" t="str">
        <f>IF('20 Mediana'!V91=TRUE,"",'20 Mediana'!J91)</f>
        <v xml:space="preserve">Mayor eficiencia en el servicio ofrecido </v>
      </c>
      <c r="B185" s="929"/>
      <c r="C185" s="929"/>
      <c r="D185" s="929"/>
      <c r="E185" s="597" t="str">
        <f t="shared" si="1"/>
        <v>1.3.4.2</v>
      </c>
      <c r="F185" s="200" t="str">
        <f>IF('20 Mediana'!V91=TRUE,"",'20 Mediana'!I91)</f>
        <v>1.3.4.2.G</v>
      </c>
      <c r="I185" s="198"/>
      <c r="L185"/>
      <c r="M185" s="6"/>
      <c r="N185" s="6"/>
      <c r="O185" s="6"/>
      <c r="P185" s="6"/>
      <c r="Q185" s="6"/>
      <c r="R185" s="6"/>
      <c r="S185" s="6"/>
      <c r="T185" s="6"/>
      <c r="U185" s="6"/>
    </row>
    <row r="186" spans="1:21" s="1" customFormat="1" ht="46.5" customHeight="1" x14ac:dyDescent="0.25">
      <c r="A186" s="929" t="str">
        <f>IF('20 Mediana'!V92=TRUE,"",'20 Mediana'!J92)</f>
        <v>Mayor adecuación de los servicios a las necesidades específicas de cada cliente</v>
      </c>
      <c r="B186" s="929"/>
      <c r="C186" s="929"/>
      <c r="D186" s="929"/>
      <c r="E186" s="597" t="str">
        <f t="shared" si="1"/>
        <v>1.3.4.2</v>
      </c>
      <c r="F186" s="200" t="str">
        <f>IF('20 Mediana'!V92=TRUE,"",'20 Mediana'!I92)</f>
        <v>1.3.4.2.H</v>
      </c>
      <c r="I186" s="198"/>
      <c r="L186"/>
      <c r="M186" s="6"/>
      <c r="N186" s="6"/>
      <c r="O186" s="6"/>
      <c r="P186" s="6"/>
      <c r="Q186" s="6"/>
      <c r="R186" s="6"/>
      <c r="S186" s="6"/>
      <c r="T186" s="6"/>
      <c r="U186" s="6"/>
    </row>
    <row r="187" spans="1:21" s="1" customFormat="1" ht="46.5" customHeight="1" x14ac:dyDescent="0.25">
      <c r="A187" s="929" t="str">
        <f>IF('20 Mediana'!V93=TRUE,"",'20 Mediana'!J93)</f>
        <v>Eficiencia y eficacia en las acciones de marketing lo que se traduce en un ROI mayor</v>
      </c>
      <c r="B187" s="929"/>
      <c r="C187" s="929"/>
      <c r="D187" s="929"/>
      <c r="E187" s="597" t="str">
        <f t="shared" si="1"/>
        <v>1.3.4.2</v>
      </c>
      <c r="F187" s="200" t="str">
        <f>IF('20 Mediana'!V93=TRUE,"",'20 Mediana'!I93)</f>
        <v>1.3.4.2.I</v>
      </c>
      <c r="I187" s="198"/>
      <c r="L187"/>
      <c r="M187" s="6"/>
      <c r="N187" s="6"/>
      <c r="O187" s="6"/>
      <c r="P187" s="6"/>
      <c r="Q187" s="6"/>
      <c r="R187" s="6"/>
      <c r="S187" s="6"/>
      <c r="T187" s="6"/>
      <c r="U187" s="6"/>
    </row>
    <row r="188" spans="1:21" s="1" customFormat="1" ht="46.5" customHeight="1" x14ac:dyDescent="0.25">
      <c r="A188" s="929" t="str">
        <f>IF('20 Mediana'!V94=TRUE,"",'20 Mediana'!J94)</f>
        <v>Menor  número de garantías y/o fianzas  ejecutadas</v>
      </c>
      <c r="B188" s="929"/>
      <c r="C188" s="929"/>
      <c r="D188" s="929"/>
      <c r="E188" s="597" t="str">
        <f t="shared" si="1"/>
        <v>1.3.4.2</v>
      </c>
      <c r="F188" s="200" t="str">
        <f>IF('20 Mediana'!V94=TRUE,"",'20 Mediana'!I94)</f>
        <v>1.3.4.2.J</v>
      </c>
      <c r="I188" s="198"/>
      <c r="L188"/>
      <c r="M188" s="6"/>
      <c r="N188" s="6"/>
      <c r="O188" s="6"/>
      <c r="P188" s="6"/>
      <c r="Q188" s="6"/>
      <c r="R188" s="6"/>
      <c r="S188" s="6"/>
      <c r="T188" s="6"/>
      <c r="U188" s="6"/>
    </row>
    <row r="189" spans="1:21" s="1" customFormat="1" ht="46.5" customHeight="1" x14ac:dyDescent="0.25">
      <c r="A189" s="929" t="str">
        <f>IF('20 Mediana'!V95=TRUE,"",'20 Mediana'!J95)</f>
        <v xml:space="preserve">Cuenta con un sistema de monitoreo o supervisión del desarrollo  del proceso de Administración del Valor Generado para el Cliente y establece acciones de mejora continua  </v>
      </c>
      <c r="B189" s="929"/>
      <c r="C189" s="929"/>
      <c r="D189" s="929"/>
      <c r="E189" s="597" t="str">
        <f t="shared" si="1"/>
        <v>1.3.4.3</v>
      </c>
      <c r="F189" s="200" t="str">
        <f>IF('20 Mediana'!V95=TRUE,"",'20 Mediana'!I95)</f>
        <v>1.3.4.3</v>
      </c>
      <c r="I189" s="198"/>
      <c r="L189"/>
      <c r="M189" s="6"/>
      <c r="N189" s="6"/>
      <c r="O189" s="6"/>
      <c r="P189" s="6"/>
      <c r="Q189" s="6"/>
      <c r="R189" s="6"/>
      <c r="S189" s="6"/>
      <c r="T189" s="6"/>
      <c r="U189" s="6"/>
    </row>
    <row r="190" spans="1:21" s="1" customFormat="1" x14ac:dyDescent="0.25">
      <c r="A190" s="726" t="str">
        <f>IF('20 Mediana'!V97=TRUE,"",'20 Mediana'!J97)</f>
        <v>1.4 Administración de la Calidad Empresarial</v>
      </c>
      <c r="B190" s="726"/>
      <c r="C190" s="726"/>
      <c r="D190" s="726"/>
      <c r="E190" s="597"/>
      <c r="F190" s="200">
        <f>IF('20 Mediana'!V97=TRUE,"",'20 Mediana'!I97)</f>
        <v>0</v>
      </c>
      <c r="I190" s="198"/>
      <c r="L190"/>
      <c r="M190" s="6"/>
      <c r="N190" s="6"/>
      <c r="O190" s="6"/>
      <c r="P190" s="6"/>
      <c r="Q190" s="6"/>
      <c r="R190" s="6"/>
      <c r="S190" s="6"/>
      <c r="T190" s="6"/>
      <c r="U190" s="6"/>
    </row>
    <row r="191" spans="1:21" s="1" customFormat="1" ht="46.5" customHeight="1" x14ac:dyDescent="0.25">
      <c r="A191" s="721" t="str">
        <f>IF('20 Mediana'!V102=TRUE,"",'20 Mediana'!J102)</f>
        <v>Establece objetivos de calidad basados en percepciones y experiencia personal y desarrolla lineamientos que permitan alcanzar dichos objetivos</v>
      </c>
      <c r="B191" s="721"/>
      <c r="C191" s="721"/>
      <c r="D191" s="721"/>
      <c r="E191" s="597" t="str">
        <f t="shared" si="1"/>
        <v>1.4.1</v>
      </c>
      <c r="F191" s="200" t="str">
        <f>IF('20 Mediana'!V102=TRUE,"",'20 Mediana'!I102)</f>
        <v>1.4.1</v>
      </c>
      <c r="I191" s="198"/>
      <c r="L191"/>
      <c r="M191" s="6"/>
      <c r="N191" s="6"/>
      <c r="O191" s="6"/>
      <c r="P191" s="6"/>
      <c r="Q191" s="6"/>
      <c r="R191" s="6"/>
      <c r="S191" s="6"/>
      <c r="T191" s="6"/>
      <c r="U191" s="6"/>
    </row>
    <row r="192" spans="1:21" s="1" customFormat="1" ht="46.5" customHeight="1" x14ac:dyDescent="0.25">
      <c r="A192" s="721" t="str">
        <f>IF('20 Mediana'!V103=TRUE,"",'20 Mediana'!J103)</f>
        <v xml:space="preserve">Existe un Sistema de  Gestión de Calidad y éste se encuentran formalmente documentado considerando lo siguiente:
</v>
      </c>
      <c r="B192" s="721"/>
      <c r="C192" s="721"/>
      <c r="D192" s="721"/>
      <c r="E192" s="597" t="str">
        <f t="shared" si="1"/>
        <v>1.4.2</v>
      </c>
      <c r="F192" s="200" t="str">
        <f>IF('20 Mediana'!V103=TRUE,"",'20 Mediana'!I103)</f>
        <v>1.4.2</v>
      </c>
      <c r="I192" s="198"/>
      <c r="L192"/>
      <c r="M192" s="6"/>
      <c r="N192" s="6"/>
      <c r="O192" s="6"/>
      <c r="P192" s="6"/>
      <c r="Q192" s="6"/>
      <c r="R192" s="6"/>
      <c r="S192" s="6"/>
      <c r="T192" s="6"/>
      <c r="U192" s="6"/>
    </row>
    <row r="193" spans="1:21" ht="46.5" customHeight="1" x14ac:dyDescent="0.25">
      <c r="A193" s="929" t="str">
        <f>IF('20 Mediana'!V104=TRUE,"",'20 Mediana'!J104)</f>
        <v>Un  Manual de Calidad</v>
      </c>
      <c r="B193" s="929"/>
      <c r="C193" s="929"/>
      <c r="D193" s="929"/>
      <c r="E193" s="597" t="str">
        <f t="shared" si="1"/>
        <v>1.4.2.A</v>
      </c>
      <c r="F193" s="200" t="str">
        <f>IF('20 Mediana'!V104=TRUE,"",'20 Mediana'!I104)</f>
        <v>1.4.2.A</v>
      </c>
    </row>
    <row r="194" spans="1:21" ht="46.5" customHeight="1" x14ac:dyDescent="0.25">
      <c r="A194" s="929" t="str">
        <f>IF('20 Mediana'!V105=TRUE,"",'20 Mediana'!J105)</f>
        <v xml:space="preserve">El desarrollo de un Plan de Calidad por área o departamento </v>
      </c>
      <c r="B194" s="929"/>
      <c r="C194" s="929"/>
      <c r="D194" s="929"/>
      <c r="E194" s="597" t="str">
        <f t="shared" si="1"/>
        <v>1.4.2.B</v>
      </c>
      <c r="F194" s="200" t="str">
        <f>IF('20 Mediana'!V105=TRUE,"",'20 Mediana'!I105)</f>
        <v>1.4.2.B</v>
      </c>
    </row>
    <row r="195" spans="1:21" ht="46.5" customHeight="1" x14ac:dyDescent="0.25">
      <c r="A195" s="721" t="str">
        <f>IF('20 Mediana'!V106=TRUE,"",'20 Mediana'!J106)</f>
        <v xml:space="preserve">Desarrolla documentos que proporcionan evidencia de las actividades llevadas a cabo o los resultados obtenidos, entre los que se encuentran: 
</v>
      </c>
      <c r="B195" s="721"/>
      <c r="C195" s="721"/>
      <c r="D195" s="721"/>
      <c r="E195" s="597" t="str">
        <f t="shared" si="1"/>
        <v>1.4.3</v>
      </c>
      <c r="F195" s="200" t="str">
        <f>IF('20 Mediana'!V106=TRUE,"",'20 Mediana'!I106)</f>
        <v>1.4.3</v>
      </c>
    </row>
    <row r="196" spans="1:21" ht="46.5" customHeight="1" x14ac:dyDescent="0.25">
      <c r="A196" s="929" t="str">
        <f>IF('20 Mediana'!V107=TRUE,"",'20 Mediana'!J107)</f>
        <v xml:space="preserve">Informes derivados de la evaluación de los procesos </v>
      </c>
      <c r="B196" s="929"/>
      <c r="C196" s="929"/>
      <c r="D196" s="929"/>
      <c r="E196" s="597" t="str">
        <f t="shared" si="1"/>
        <v>1.4.3.A</v>
      </c>
      <c r="F196" s="200" t="str">
        <f>IF('20 Mediana'!V107=TRUE,"",'20 Mediana'!I107)</f>
        <v>1.4.3.A</v>
      </c>
    </row>
    <row r="197" spans="1:21" ht="46.5" customHeight="1" x14ac:dyDescent="0.25">
      <c r="A197" s="929" t="str">
        <f>IF('20 Mediana'!V108=TRUE,"",'20 Mediana'!J108)</f>
        <v>Documentos en los que se registran los resultados de la evaluación del diseño y desarrollo de los productos/ servicios</v>
      </c>
      <c r="B197" s="929"/>
      <c r="C197" s="929"/>
      <c r="D197" s="929"/>
      <c r="E197" s="597" t="str">
        <f t="shared" si="1"/>
        <v>1.4.3.B</v>
      </c>
      <c r="F197" s="200" t="str">
        <f>IF('20 Mediana'!V108=TRUE,"",'20 Mediana'!I108)</f>
        <v>1.4.3.B</v>
      </c>
    </row>
    <row r="198" spans="1:21" s="1" customFormat="1" ht="46.5" customHeight="1" x14ac:dyDescent="0.25">
      <c r="A198" s="929" t="str">
        <f>IF('20 Mediana'!V109=TRUE,"",'20 Mediana'!J109)</f>
        <v>Documentos en los que se registran los resultados de la evaluación de proveedores</v>
      </c>
      <c r="B198" s="929"/>
      <c r="C198" s="929"/>
      <c r="D198" s="929"/>
      <c r="E198" s="597" t="str">
        <f t="shared" si="1"/>
        <v>1.4.3.C</v>
      </c>
      <c r="F198" s="200" t="str">
        <f>IF('20 Mediana'!V109=TRUE,"",'20 Mediana'!I109)</f>
        <v>1.4.3.C</v>
      </c>
      <c r="I198" s="198"/>
      <c r="L198"/>
      <c r="M198" s="6"/>
      <c r="N198" s="6"/>
      <c r="O198" s="6"/>
      <c r="P198" s="6"/>
      <c r="Q198" s="6"/>
      <c r="R198" s="6"/>
      <c r="S198" s="6"/>
      <c r="T198" s="6"/>
      <c r="U198" s="6"/>
    </row>
    <row r="199" spans="1:21" s="1" customFormat="1" ht="46.5" customHeight="1" x14ac:dyDescent="0.25">
      <c r="A199" s="929" t="str">
        <f>IF('20 Mediana'!V110=TRUE,"",'20 Mediana'!J110)</f>
        <v>Documentos en los que se registran los resultados de la auditorías internas</v>
      </c>
      <c r="B199" s="929"/>
      <c r="C199" s="929"/>
      <c r="D199" s="929"/>
      <c r="E199" s="597" t="str">
        <f t="shared" si="1"/>
        <v>1.4.3.D</v>
      </c>
      <c r="F199" s="200" t="str">
        <f>IF('20 Mediana'!V110=TRUE,"",'20 Mediana'!I110)</f>
        <v>1.4.3.D</v>
      </c>
      <c r="I199" s="198"/>
      <c r="L199"/>
      <c r="M199" s="6"/>
      <c r="N199" s="6"/>
      <c r="O199" s="6"/>
      <c r="P199" s="6"/>
      <c r="Q199" s="6"/>
      <c r="R199" s="6"/>
      <c r="S199" s="6"/>
      <c r="T199" s="6"/>
      <c r="U199" s="6"/>
    </row>
    <row r="200" spans="1:21" s="1" customFormat="1" ht="46.5" customHeight="1" x14ac:dyDescent="0.25">
      <c r="A200" s="929" t="str">
        <f>IF('20 Mediana'!V111=TRUE,"",'20 Mediana'!J111)</f>
        <v xml:space="preserve">Evidencia de la conformidad o inconformidad de productos /servicios y su justificación </v>
      </c>
      <c r="B200" s="929"/>
      <c r="C200" s="929"/>
      <c r="D200" s="929"/>
      <c r="E200" s="597" t="str">
        <f t="shared" si="1"/>
        <v>1.4.3.E</v>
      </c>
      <c r="F200" s="200" t="str">
        <f>IF('20 Mediana'!V111=TRUE,"",'20 Mediana'!I111)</f>
        <v>1.4.3.E</v>
      </c>
      <c r="I200" s="198"/>
      <c r="L200"/>
      <c r="M200" s="6"/>
      <c r="N200" s="6"/>
      <c r="O200" s="6"/>
      <c r="P200" s="6"/>
      <c r="Q200" s="6"/>
      <c r="R200" s="6"/>
      <c r="S200" s="6"/>
      <c r="T200" s="6"/>
      <c r="U200" s="6"/>
    </row>
    <row r="201" spans="1:21" s="1" customFormat="1" ht="46.5" customHeight="1" x14ac:dyDescent="0.25">
      <c r="A201" s="929" t="str">
        <f>IF('20 Mediana'!V112=TRUE,"",'20 Mediana'!J112)</f>
        <v>Evidencia de las acciones correctivas y preventivas implementadas</v>
      </c>
      <c r="B201" s="929"/>
      <c r="C201" s="929"/>
      <c r="D201" s="929"/>
      <c r="E201" s="597" t="str">
        <f t="shared" si="1"/>
        <v>1.4.3.F</v>
      </c>
      <c r="F201" s="200" t="str">
        <f>IF('20 Mediana'!V112=TRUE,"",'20 Mediana'!I112)</f>
        <v>1.4.3.F</v>
      </c>
      <c r="I201" s="198"/>
      <c r="L201"/>
      <c r="M201" s="6"/>
      <c r="N201" s="6"/>
      <c r="O201" s="6"/>
      <c r="P201" s="6"/>
      <c r="Q201" s="6"/>
      <c r="R201" s="6"/>
      <c r="S201" s="6"/>
      <c r="T201" s="6"/>
      <c r="U201" s="6"/>
    </row>
    <row r="202" spans="1:21" s="1" customFormat="1" ht="46.5" customHeight="1" x14ac:dyDescent="0.25">
      <c r="A202" s="721" t="str">
        <f>IF('20 Mediana'!V113=TRUE,"",'20 Mediana'!J113)</f>
        <v>Mide la efectividad de su sistema de calidad ya que cuenta con indicadores de desempeño  que en conjunto muestran el cumplimiento de los siguientes objetivos:</v>
      </c>
      <c r="B202" s="721"/>
      <c r="C202" s="721"/>
      <c r="D202" s="721"/>
      <c r="E202" s="597" t="str">
        <f t="shared" si="1"/>
        <v>1.4.4.2</v>
      </c>
      <c r="F202" s="200" t="str">
        <f>IF('20 Mediana'!V113=TRUE,"",'20 Mediana'!I113)</f>
        <v>1.4.4.2</v>
      </c>
      <c r="I202" s="198"/>
      <c r="L202"/>
      <c r="M202" s="6"/>
      <c r="N202" s="6"/>
      <c r="O202" s="6"/>
      <c r="P202" s="6"/>
      <c r="Q202" s="6"/>
      <c r="R202" s="6"/>
      <c r="S202" s="6"/>
      <c r="T202" s="6"/>
      <c r="U202" s="6"/>
    </row>
    <row r="203" spans="1:21" s="1" customFormat="1" ht="46.5" customHeight="1" x14ac:dyDescent="0.25">
      <c r="A203" s="929" t="str">
        <f>IF('20 Mediana'!V114=TRUE,"",'20 Mediana'!J114)</f>
        <v>Una disminución considerable de los defectos en los servicios/productos antes de la entrega</v>
      </c>
      <c r="B203" s="929"/>
      <c r="C203" s="929"/>
      <c r="D203" s="929"/>
      <c r="E203" s="597" t="str">
        <f t="shared" si="1"/>
        <v>1.4.4.2</v>
      </c>
      <c r="F203" s="200" t="str">
        <f>IF('20 Mediana'!V114=TRUE,"",'20 Mediana'!I114)</f>
        <v>1.4.4.2.A</v>
      </c>
      <c r="I203" s="198"/>
      <c r="L203"/>
      <c r="M203" s="6"/>
      <c r="N203" s="6"/>
      <c r="O203" s="6"/>
      <c r="P203" s="6"/>
      <c r="Q203" s="6"/>
      <c r="R203" s="6"/>
      <c r="S203" s="6"/>
      <c r="T203" s="6"/>
      <c r="U203" s="6"/>
    </row>
    <row r="204" spans="1:21" s="1" customFormat="1" ht="46.5" customHeight="1" x14ac:dyDescent="0.25">
      <c r="A204" s="929" t="str">
        <f>IF('20 Mediana'!V115=TRUE,"",'20 Mediana'!J115)</f>
        <v>Una mayor estandarización de los procesos así como la alineación a los requerimientos de calidad y tendencias mundiales</v>
      </c>
      <c r="B204" s="929"/>
      <c r="C204" s="929"/>
      <c r="D204" s="929"/>
      <c r="E204" s="597" t="str">
        <f t="shared" si="1"/>
        <v>1.4.4.2</v>
      </c>
      <c r="F204" s="200" t="str">
        <f>IF('20 Mediana'!V115=TRUE,"",'20 Mediana'!I115)</f>
        <v>1.4.4.2.B</v>
      </c>
      <c r="I204" s="198"/>
      <c r="L204"/>
      <c r="M204" s="6"/>
      <c r="N204" s="6"/>
      <c r="O204" s="6"/>
      <c r="P204" s="6"/>
      <c r="Q204" s="6"/>
      <c r="R204" s="6"/>
      <c r="S204" s="6"/>
      <c r="T204" s="6"/>
      <c r="U204" s="6"/>
    </row>
    <row r="205" spans="1:21" s="1" customFormat="1" ht="46.5" customHeight="1" x14ac:dyDescent="0.25">
      <c r="A205" s="929" t="str">
        <f>IF('20 Mediana'!V116=TRUE,"",'20 Mediana'!J116)</f>
        <v>La reducción de los costes de no calidad de la empresa</v>
      </c>
      <c r="B205" s="929"/>
      <c r="C205" s="929"/>
      <c r="D205" s="929"/>
      <c r="E205" s="597" t="str">
        <f t="shared" si="1"/>
        <v>1.4.4.2</v>
      </c>
      <c r="F205" s="200" t="str">
        <f>IF('20 Mediana'!V116=TRUE,"",'20 Mediana'!I116)</f>
        <v>1.4.4.2.C</v>
      </c>
      <c r="I205" s="198"/>
      <c r="L205"/>
      <c r="M205" s="6"/>
      <c r="N205" s="6"/>
      <c r="O205" s="6"/>
      <c r="P205" s="6"/>
      <c r="Q205" s="6"/>
      <c r="R205" s="6"/>
      <c r="S205" s="6"/>
      <c r="T205" s="6"/>
      <c r="U205" s="6"/>
    </row>
    <row r="206" spans="1:21" s="1" customFormat="1" ht="46.5" customHeight="1" x14ac:dyDescent="0.25">
      <c r="A206" s="929" t="str">
        <f>IF('20 Mediana'!V117=TRUE,"",'20 Mediana'!J117)</f>
        <v>El cumplimiento de objetivos  preestablecidos en plazo y forma</v>
      </c>
      <c r="B206" s="929"/>
      <c r="C206" s="929"/>
      <c r="D206" s="929"/>
      <c r="E206" s="597" t="str">
        <f t="shared" si="1"/>
        <v>1.4.4.2</v>
      </c>
      <c r="F206" s="200" t="str">
        <f>IF('20 Mediana'!V117=TRUE,"",'20 Mediana'!I117)</f>
        <v>1.4.4.2.D</v>
      </c>
      <c r="I206" s="198"/>
      <c r="L206"/>
      <c r="M206" s="6"/>
      <c r="N206" s="6"/>
      <c r="O206" s="6"/>
      <c r="P206" s="6"/>
      <c r="Q206" s="6"/>
      <c r="R206" s="6"/>
      <c r="S206" s="6"/>
      <c r="T206" s="6"/>
      <c r="U206" s="6"/>
    </row>
    <row r="207" spans="1:21" s="1" customFormat="1" ht="46.5" customHeight="1" x14ac:dyDescent="0.25">
      <c r="A207" s="929" t="str">
        <f>IF('20 Mediana'!V118=TRUE,"",'20 Mediana'!J118)</f>
        <v xml:space="preserve">Una mejora de la organización y la competitividad </v>
      </c>
      <c r="B207" s="929"/>
      <c r="C207" s="929"/>
      <c r="D207" s="929"/>
      <c r="E207" s="597" t="str">
        <f t="shared" si="1"/>
        <v>1.4.4.2</v>
      </c>
      <c r="F207" s="200" t="str">
        <f>IF('20 Mediana'!V118=TRUE,"",'20 Mediana'!I118)</f>
        <v>1.4.4.2.E</v>
      </c>
      <c r="I207" s="198"/>
      <c r="L207"/>
      <c r="M207" s="6"/>
      <c r="N207" s="6"/>
      <c r="O207" s="6"/>
      <c r="P207" s="6"/>
      <c r="Q207" s="6"/>
      <c r="R207" s="6"/>
      <c r="S207" s="6"/>
      <c r="T207" s="6"/>
      <c r="U207" s="6"/>
    </row>
    <row r="208" spans="1:21" s="1" customFormat="1" ht="46.5" customHeight="1" x14ac:dyDescent="0.25">
      <c r="A208" s="929" t="str">
        <f>IF('20 Mediana'!V119=TRUE,"",'20 Mediana'!J119)</f>
        <v>El aumento de la productividad</v>
      </c>
      <c r="B208" s="929"/>
      <c r="C208" s="929"/>
      <c r="D208" s="929"/>
      <c r="E208" s="597" t="str">
        <f t="shared" si="1"/>
        <v>1.4.4.2</v>
      </c>
      <c r="F208" s="200" t="str">
        <f>IF('20 Mediana'!V119=TRUE,"",'20 Mediana'!I119)</f>
        <v>1.4.4.2.F</v>
      </c>
      <c r="I208" s="198"/>
      <c r="L208"/>
      <c r="M208" s="6"/>
      <c r="N208" s="6"/>
      <c r="O208" s="6"/>
      <c r="P208" s="6"/>
      <c r="Q208" s="6"/>
      <c r="R208" s="6"/>
      <c r="S208" s="6"/>
      <c r="T208" s="6"/>
      <c r="U208" s="6"/>
    </row>
    <row r="209" spans="1:21" s="1" customFormat="1" ht="46.5" customHeight="1" x14ac:dyDescent="0.25">
      <c r="A209" s="929" t="str">
        <f>IF('20 Mediana'!V120=TRUE,"",'20 Mediana'!J120)</f>
        <v>La reducción de costos y de tiempos de operaciones</v>
      </c>
      <c r="B209" s="929"/>
      <c r="C209" s="929"/>
      <c r="D209" s="929"/>
      <c r="E209" s="597" t="str">
        <f t="shared" si="1"/>
        <v>1.4.4.2</v>
      </c>
      <c r="F209" s="200" t="str">
        <f>IF('20 Mediana'!V120=TRUE,"",'20 Mediana'!I120)</f>
        <v>1.4.4.2.G</v>
      </c>
      <c r="I209" s="198"/>
      <c r="L209"/>
      <c r="M209" s="6"/>
      <c r="N209" s="6"/>
      <c r="O209" s="6"/>
      <c r="P209" s="6"/>
      <c r="Q209" s="6"/>
      <c r="R209" s="6"/>
      <c r="S209" s="6"/>
      <c r="T209" s="6"/>
      <c r="U209" s="6"/>
    </row>
    <row r="210" spans="1:21" s="1" customFormat="1" ht="46.5" customHeight="1" x14ac:dyDescent="0.25">
      <c r="A210" s="929" t="str">
        <f>IF('20 Mediana'!V121=TRUE,"",'20 Mediana'!J121)</f>
        <v xml:space="preserve">Lograr mejoras significativas en la imagen comercial de la compañía a través del incremento significativo de los casos de éxito </v>
      </c>
      <c r="B210" s="929"/>
      <c r="C210" s="929"/>
      <c r="D210" s="929"/>
      <c r="E210" s="597" t="str">
        <f t="shared" si="1"/>
        <v>1.4.4.2</v>
      </c>
      <c r="F210" s="200" t="str">
        <f>IF('20 Mediana'!V121=TRUE,"",'20 Mediana'!I121)</f>
        <v>1.4.4.2.H</v>
      </c>
      <c r="I210" s="198"/>
      <c r="L210"/>
      <c r="M210" s="6"/>
      <c r="N210" s="6"/>
      <c r="O210" s="6"/>
      <c r="P210" s="6"/>
      <c r="Q210" s="6"/>
      <c r="R210" s="6"/>
      <c r="S210" s="6"/>
      <c r="T210" s="6"/>
      <c r="U210" s="6"/>
    </row>
    <row r="211" spans="1:21" s="1" customFormat="1" ht="46.5" customHeight="1" x14ac:dyDescent="0.25">
      <c r="A211" s="929" t="str">
        <f>IF('20 Mediana'!V122=TRUE,"",'20 Mediana'!J122)</f>
        <v>Generar una mayor confianza de los clientes hacia la oferta de la compañía obteniendo de ésta manera recomendaciones de los mismos</v>
      </c>
      <c r="B211" s="929"/>
      <c r="C211" s="929"/>
      <c r="D211" s="929"/>
      <c r="E211" s="597" t="str">
        <f t="shared" si="1"/>
        <v>1.4.4.2</v>
      </c>
      <c r="F211" s="200" t="str">
        <f>IF('20 Mediana'!V122=TRUE,"",'20 Mediana'!I122)</f>
        <v>1.4.4.2.I</v>
      </c>
      <c r="I211" s="198"/>
      <c r="L211"/>
      <c r="M211" s="6"/>
      <c r="N211" s="6"/>
      <c r="O211" s="6"/>
      <c r="P211" s="6"/>
      <c r="Q211" s="6"/>
      <c r="R211" s="6"/>
      <c r="S211" s="6"/>
      <c r="T211" s="6"/>
      <c r="U211" s="6"/>
    </row>
    <row r="212" spans="1:21" s="1" customFormat="1" x14ac:dyDescent="0.25">
      <c r="A212" s="726" t="str">
        <f>IF('20 Mediana'!V129=TRUE,"",'20 Mediana'!J129)</f>
        <v>2.1 Planeación Estratégica Empresarial</v>
      </c>
      <c r="B212" s="726"/>
      <c r="C212" s="726"/>
      <c r="D212" s="726"/>
      <c r="E212" s="597"/>
      <c r="F212" s="200">
        <f>IF('20 Mediana'!V129=TRUE,"",'20 Mediana'!I129)</f>
        <v>0</v>
      </c>
      <c r="I212" s="198"/>
      <c r="L212"/>
      <c r="M212" s="6"/>
      <c r="N212" s="6"/>
      <c r="O212" s="6"/>
      <c r="P212" s="6"/>
      <c r="Q212" s="6"/>
      <c r="R212" s="6"/>
      <c r="S212" s="6"/>
      <c r="T212" s="6"/>
      <c r="U212" s="6"/>
    </row>
    <row r="213" spans="1:21" s="1" customFormat="1" ht="46.5" customHeight="1" x14ac:dyDescent="0.25">
      <c r="A213" s="721" t="str">
        <f>IF('20 Mediana'!V134=TRUE,"",'20 Mediana'!J134)</f>
        <v xml:space="preserve">Establece su mercado objetivo y bajo un enfoque práctico desarrolla líneas de negocio con el objetivo de satisfacer una demanda existente y busca  la obtención o generación de los recursos necesarios para el desarrollo de los negocios conforme se presentan los requerimientos          </v>
      </c>
      <c r="B213" s="721"/>
      <c r="C213" s="721"/>
      <c r="D213" s="721"/>
      <c r="E213" s="597" t="str">
        <f t="shared" si="1"/>
        <v>2.1.1</v>
      </c>
      <c r="F213" s="200" t="str">
        <f>IF('20 Mediana'!V134=TRUE,"",'20 Mediana'!I134)</f>
        <v>2.1.1</v>
      </c>
      <c r="I213" s="198"/>
      <c r="L213"/>
      <c r="M213" s="6"/>
      <c r="N213" s="6"/>
      <c r="O213" s="6"/>
      <c r="P213" s="6"/>
      <c r="Q213" s="6"/>
      <c r="R213" s="6"/>
      <c r="S213" s="6"/>
      <c r="T213" s="6"/>
      <c r="U213" s="6"/>
    </row>
    <row r="214" spans="1:21" s="1" customFormat="1" ht="46.5" customHeight="1" x14ac:dyDescent="0.25">
      <c r="A214" s="721" t="str">
        <f>IF('20 Mediana'!V135=TRUE,"",'20 Mediana'!J135)</f>
        <v>Cuenta con un proceso de Planeación Estratégica y éste se encuentra formalmente documentado considerando lo siguiente:</v>
      </c>
      <c r="B214" s="721"/>
      <c r="C214" s="721"/>
      <c r="D214" s="721"/>
      <c r="E214" s="597" t="str">
        <f t="shared" si="1"/>
        <v>2.1.2</v>
      </c>
      <c r="F214" s="200" t="str">
        <f>IF('20 Mediana'!V135=TRUE,"",'20 Mediana'!I135)</f>
        <v>2.1.2</v>
      </c>
      <c r="I214" s="198"/>
      <c r="L214"/>
      <c r="M214" s="6"/>
      <c r="N214" s="6"/>
      <c r="O214" s="6"/>
      <c r="P214" s="6"/>
      <c r="Q214" s="6"/>
      <c r="R214" s="6"/>
      <c r="S214" s="6"/>
      <c r="T214" s="6"/>
      <c r="U214" s="6"/>
    </row>
    <row r="215" spans="1:21" s="1" customFormat="1" ht="46.5" customHeight="1" x14ac:dyDescent="0.25">
      <c r="A215" s="929" t="str">
        <f>IF('20 Mediana'!V136=TRUE,"",'20 Mediana'!J136)</f>
        <v>Documento en donde se plasma el Plan Estratégico Empresarial</v>
      </c>
      <c r="B215" s="929"/>
      <c r="C215" s="929"/>
      <c r="D215" s="929"/>
      <c r="E215" s="597" t="str">
        <f t="shared" si="1"/>
        <v>2.1.2.A</v>
      </c>
      <c r="F215" s="200" t="str">
        <f>IF('20 Mediana'!V136=TRUE,"",'20 Mediana'!I136)</f>
        <v>2.1.2.A</v>
      </c>
      <c r="I215" s="198"/>
      <c r="L215"/>
      <c r="M215" s="6"/>
      <c r="N215" s="6"/>
      <c r="O215" s="6"/>
      <c r="P215" s="6"/>
      <c r="Q215" s="6"/>
      <c r="R215" s="6"/>
      <c r="S215" s="6"/>
      <c r="T215" s="6"/>
      <c r="U215" s="6"/>
    </row>
    <row r="216" spans="1:21" s="1" customFormat="1" ht="46.5" customHeight="1" x14ac:dyDescent="0.25">
      <c r="A216" s="929" t="str">
        <f>IF('20 Mediana'!V137=TRUE,"",'20 Mediana'!J137)</f>
        <v>Documento en donde se plasman los Planes estratégicos de cada una de las áreas /departamentos</v>
      </c>
      <c r="B216" s="929"/>
      <c r="C216" s="929"/>
      <c r="D216" s="929"/>
      <c r="E216" s="597" t="str">
        <f t="shared" si="1"/>
        <v>2.1.2.B</v>
      </c>
      <c r="F216" s="200" t="str">
        <f>IF('20 Mediana'!V137=TRUE,"",'20 Mediana'!I137)</f>
        <v>2.1.2.B</v>
      </c>
      <c r="I216" s="198"/>
      <c r="L216"/>
      <c r="M216" s="6"/>
      <c r="N216" s="6"/>
      <c r="O216" s="6"/>
      <c r="P216" s="6"/>
      <c r="Q216" s="6"/>
      <c r="R216" s="6"/>
      <c r="S216" s="6"/>
      <c r="T216" s="6"/>
      <c r="U216" s="6"/>
    </row>
    <row r="217" spans="1:21" s="1" customFormat="1" ht="46.5" customHeight="1" x14ac:dyDescent="0.25">
      <c r="A217" s="721" t="str">
        <f>IF('20 Mediana'!V138=TRUE,"",'20 Mediana'!J138)</f>
        <v>Desarrolla documentos que proporcionan evidencia de las actividades llevadas a cabo o los resultados obtenidos en su proceso de Planeación Estratégica, los cuales pueden constar de:</v>
      </c>
      <c r="B217" s="721"/>
      <c r="C217" s="721"/>
      <c r="D217" s="721"/>
      <c r="E217" s="597" t="str">
        <f t="shared" si="1"/>
        <v>2.1.3.1</v>
      </c>
      <c r="F217" s="200" t="str">
        <f>IF('20 Mediana'!V138=TRUE,"",'20 Mediana'!I138)</f>
        <v>2.1.3.1</v>
      </c>
      <c r="I217" s="198"/>
      <c r="L217"/>
      <c r="M217" s="6"/>
      <c r="N217" s="6"/>
      <c r="O217" s="6"/>
      <c r="P217" s="6"/>
      <c r="Q217" s="6"/>
      <c r="R217" s="6"/>
      <c r="S217" s="6"/>
      <c r="T217" s="6"/>
      <c r="U217" s="6"/>
    </row>
    <row r="218" spans="1:21" s="1" customFormat="1" ht="46.5" customHeight="1" x14ac:dyDescent="0.25">
      <c r="A218" s="929" t="str">
        <f>IF('20 Mediana'!V139=TRUE,"",'20 Mediana'!J139)</f>
        <v xml:space="preserve">Modelos y metodologías para generar, seleccionar y evaluar e implementar estrategias empresariales o corporativas enfocadas en mejorar la competividad y posicionamiento de la empresa en el sector de TI  
</v>
      </c>
      <c r="B218" s="929"/>
      <c r="C218" s="929"/>
      <c r="D218" s="929"/>
      <c r="E218" s="597" t="str">
        <f t="shared" si="1"/>
        <v>2.1.3.1</v>
      </c>
      <c r="F218" s="200" t="str">
        <f>IF('20 Mediana'!V139=TRUE,"",'20 Mediana'!I139)</f>
        <v>2.1.3.1.A</v>
      </c>
      <c r="I218" s="198"/>
      <c r="L218"/>
      <c r="M218" s="6"/>
      <c r="N218" s="6"/>
      <c r="O218" s="6"/>
      <c r="P218" s="6"/>
      <c r="Q218" s="6"/>
      <c r="R218" s="6"/>
      <c r="S218" s="6"/>
      <c r="T218" s="6"/>
      <c r="U218" s="6"/>
    </row>
    <row r="219" spans="1:21" s="1" customFormat="1" ht="46.5" customHeight="1" x14ac:dyDescent="0.25">
      <c r="A219" s="721" t="str">
        <f>IF('20 Mediana'!V140=TRUE,"",'20 Mediana'!J140)</f>
        <v>Revisa las actividades desarrolladas en su proceso de Planeación Estratégica, analiza la información generada y mediante indicadores de eficacia, evalúa el nivel de cumplimiento de su estrategia</v>
      </c>
      <c r="B219" s="721"/>
      <c r="C219" s="721"/>
      <c r="D219" s="721"/>
      <c r="E219" s="597" t="str">
        <f t="shared" ref="E219:E266" si="2">MID(F219,1,7)</f>
        <v>2.1.3.2</v>
      </c>
      <c r="F219" s="200" t="str">
        <f>IF('20 Mediana'!V140=TRUE,"",'20 Mediana'!I140)</f>
        <v>2.1.3.2</v>
      </c>
      <c r="I219" s="198"/>
      <c r="L219"/>
      <c r="M219" s="6"/>
      <c r="N219" s="6"/>
      <c r="O219" s="6"/>
      <c r="P219" s="6"/>
      <c r="Q219" s="6"/>
      <c r="R219" s="6"/>
      <c r="S219" s="6"/>
      <c r="T219" s="6"/>
      <c r="U219" s="6"/>
    </row>
    <row r="220" spans="1:21" s="1" customFormat="1" ht="46.5" customHeight="1" x14ac:dyDescent="0.25">
      <c r="A220" s="721" t="str">
        <f>IF('20 Mediana'!V141=TRUE,"",'20 Mediana'!J141)</f>
        <v>Su proceso de Planeación Estratégica se encuentra automatizado y a través de diversas herramientas efectúa una serie de acciones enfocadas en:</v>
      </c>
      <c r="B220" s="721"/>
      <c r="C220" s="721"/>
      <c r="D220" s="721"/>
      <c r="E220" s="597" t="str">
        <f t="shared" si="2"/>
        <v>2.1.4.1</v>
      </c>
      <c r="F220" s="200" t="str">
        <f>IF('20 Mediana'!V141=TRUE,"",'20 Mediana'!I141)</f>
        <v>2.1.4.1</v>
      </c>
      <c r="I220" s="198"/>
      <c r="L220"/>
      <c r="M220" s="6"/>
      <c r="N220" s="6"/>
      <c r="O220" s="6"/>
      <c r="P220" s="6"/>
      <c r="Q220" s="6"/>
      <c r="R220" s="6"/>
      <c r="S220" s="6"/>
      <c r="T220" s="6"/>
      <c r="U220" s="6"/>
    </row>
    <row r="221" spans="1:21" s="1" customFormat="1" ht="46.5" customHeight="1" x14ac:dyDescent="0.25">
      <c r="A221" s="929" t="str">
        <f>IF('20 Mediana'!V142=TRUE,"",'20 Mediana'!J142)</f>
        <v>Analizar la situación actual de la empresa y del sector de TI con la finalidad de generar, seleccionar, evaluar e implementar estrategias  alcanzables, balanceadas y enfocadas en el entorno empresarial que se desarrolla</v>
      </c>
      <c r="B221" s="929"/>
      <c r="C221" s="929"/>
      <c r="D221" s="929"/>
      <c r="E221" s="597" t="str">
        <f t="shared" si="2"/>
        <v>2.1.4.1</v>
      </c>
      <c r="F221" s="200" t="str">
        <f>IF('20 Mediana'!V142=TRUE,"",'20 Mediana'!I142)</f>
        <v>2.1.4.1.A</v>
      </c>
      <c r="I221" s="198"/>
      <c r="L221"/>
      <c r="M221" s="6"/>
      <c r="N221" s="6"/>
      <c r="O221" s="6"/>
      <c r="P221" s="6"/>
      <c r="Q221" s="6"/>
      <c r="R221" s="6"/>
      <c r="S221" s="6"/>
      <c r="T221" s="6"/>
      <c r="U221" s="6"/>
    </row>
    <row r="222" spans="1:21" s="1" customFormat="1" ht="46.5" customHeight="1" x14ac:dyDescent="0.25">
      <c r="A222" s="929" t="str">
        <f>IF('20 Mediana'!V143=TRUE,"",'20 Mediana'!J143)</f>
        <v xml:space="preserve">Establecer  y mantener una alianza o asociación con  Clústeres de TI, Parques tecnológicos o Cámaras de la industria de TI, así como con Partners Certificados </v>
      </c>
      <c r="B222" s="929"/>
      <c r="C222" s="929"/>
      <c r="D222" s="929"/>
      <c r="E222" s="597" t="str">
        <f t="shared" si="2"/>
        <v>2.1.4.1</v>
      </c>
      <c r="F222" s="200" t="str">
        <f>IF('20 Mediana'!V143=TRUE,"",'20 Mediana'!I143)</f>
        <v>2.1.4.1.B</v>
      </c>
      <c r="I222" s="198"/>
      <c r="L222"/>
      <c r="M222" s="6"/>
      <c r="N222" s="6"/>
      <c r="O222" s="6"/>
      <c r="P222" s="6"/>
      <c r="Q222" s="6"/>
      <c r="R222" s="6"/>
      <c r="S222" s="6"/>
      <c r="T222" s="6"/>
      <c r="U222" s="6"/>
    </row>
    <row r="223" spans="1:21" s="1" customFormat="1" ht="46.5" customHeight="1" x14ac:dyDescent="0.25">
      <c r="A223" s="929" t="str">
        <f>IF('20 Mediana'!V144=TRUE,"",'20 Mediana'!J144)</f>
        <v>Revisar y difundir la misión, visión y valores empresariales</v>
      </c>
      <c r="B223" s="929"/>
      <c r="C223" s="929"/>
      <c r="D223" s="929"/>
      <c r="E223" s="597" t="str">
        <f t="shared" si="2"/>
        <v>2.1.4.1</v>
      </c>
      <c r="F223" s="200" t="str">
        <f>IF('20 Mediana'!V144=TRUE,"",'20 Mediana'!I144)</f>
        <v>2.1.4.1.C</v>
      </c>
      <c r="I223" s="198"/>
      <c r="L223"/>
      <c r="M223" s="6"/>
      <c r="N223" s="6"/>
      <c r="O223" s="6"/>
      <c r="P223" s="6"/>
      <c r="Q223" s="6"/>
      <c r="R223" s="6"/>
      <c r="S223" s="6"/>
      <c r="T223" s="6"/>
      <c r="U223" s="6"/>
    </row>
    <row r="224" spans="1:21" s="1" customFormat="1" ht="46.5" customHeight="1" x14ac:dyDescent="0.25">
      <c r="A224" s="929" t="str">
        <f>IF('20 Mediana'!V145=TRUE,"",'20 Mediana'!J145)</f>
        <v>Incorporar objetivos de mejora al plan estratégico</v>
      </c>
      <c r="B224" s="929"/>
      <c r="C224" s="929"/>
      <c r="D224" s="929"/>
      <c r="E224" s="597" t="str">
        <f t="shared" si="2"/>
        <v>2.1.4.1</v>
      </c>
      <c r="F224" s="200" t="str">
        <f>IF('20 Mediana'!V145=TRUE,"",'20 Mediana'!I145)</f>
        <v>2.1.4.1.D</v>
      </c>
      <c r="I224" s="198"/>
      <c r="L224"/>
      <c r="M224" s="6"/>
      <c r="N224" s="6"/>
      <c r="O224" s="6"/>
      <c r="P224" s="6"/>
      <c r="Q224" s="6"/>
      <c r="R224" s="6"/>
      <c r="S224" s="6"/>
      <c r="T224" s="6"/>
      <c r="U224" s="6"/>
    </row>
    <row r="225" spans="1:21" s="1" customFormat="1" ht="46.5" customHeight="1" x14ac:dyDescent="0.25">
      <c r="A225" s="929" t="str">
        <f>IF('20 Mediana'!V146=TRUE,"",'20 Mediana'!J146)</f>
        <v>Revisar y dar seguimiento a objetivos estratégicos, factores claves de éxito, iniciativas y proyectos estratégicos</v>
      </c>
      <c r="B225" s="929"/>
      <c r="C225" s="929"/>
      <c r="D225" s="929"/>
      <c r="E225" s="597" t="str">
        <f t="shared" si="2"/>
        <v>2.1.4.1</v>
      </c>
      <c r="F225" s="200" t="str">
        <f>IF('20 Mediana'!V146=TRUE,"",'20 Mediana'!I146)</f>
        <v>2.1.4.1.E</v>
      </c>
      <c r="I225" s="198"/>
      <c r="L225"/>
      <c r="M225" s="6"/>
      <c r="N225" s="6"/>
      <c r="O225" s="6"/>
      <c r="P225" s="6"/>
      <c r="Q225" s="6"/>
      <c r="R225" s="6"/>
      <c r="S225" s="6"/>
      <c r="T225" s="6"/>
      <c r="U225" s="6"/>
    </row>
    <row r="226" spans="1:21" s="1" customFormat="1" ht="46.5" customHeight="1" x14ac:dyDescent="0.25">
      <c r="A226" s="929" t="str">
        <f>IF('20 Mediana'!V147=TRUE,"",'20 Mediana'!J147)</f>
        <v>Dar seguimiento y medir el cumplimiento de los parámetros establecidos en los indicadores de desempeño con la finalidad de conocer el rendimiento de la organización</v>
      </c>
      <c r="B226" s="929"/>
      <c r="C226" s="929"/>
      <c r="D226" s="929"/>
      <c r="E226" s="597" t="str">
        <f t="shared" si="2"/>
        <v>2.1.4.1</v>
      </c>
      <c r="F226" s="200" t="str">
        <f>IF('20 Mediana'!V147=TRUE,"",'20 Mediana'!I147)</f>
        <v>2.1.4.1.F</v>
      </c>
      <c r="I226" s="198"/>
      <c r="L226"/>
      <c r="M226" s="6"/>
      <c r="N226" s="6"/>
      <c r="O226" s="6"/>
      <c r="P226" s="6"/>
      <c r="Q226" s="6"/>
      <c r="R226" s="6"/>
      <c r="S226" s="6"/>
      <c r="T226" s="6"/>
      <c r="U226" s="6"/>
    </row>
    <row r="227" spans="1:21" s="1" customFormat="1" ht="46.5" customHeight="1" x14ac:dyDescent="0.25">
      <c r="A227" s="929" t="str">
        <f>IF('20 Mediana'!V148=TRUE,"",'20 Mediana'!J148)</f>
        <v>Elaborar, operar y supervisar el avance del Plan Estratégico en términos de proyectos, metas e indicadores</v>
      </c>
      <c r="B227" s="929"/>
      <c r="C227" s="929"/>
      <c r="D227" s="929"/>
      <c r="E227" s="597" t="str">
        <f t="shared" si="2"/>
        <v>2.1.4.1</v>
      </c>
      <c r="F227" s="200" t="str">
        <f>IF('20 Mediana'!V148=TRUE,"",'20 Mediana'!I148)</f>
        <v>2.1.4.1.G</v>
      </c>
      <c r="I227" s="198"/>
      <c r="L227"/>
      <c r="M227" s="6"/>
      <c r="N227" s="6"/>
      <c r="O227" s="6"/>
      <c r="P227" s="6"/>
      <c r="Q227" s="6"/>
      <c r="R227" s="6"/>
      <c r="S227" s="6"/>
      <c r="T227" s="6"/>
      <c r="U227" s="6"/>
    </row>
    <row r="228" spans="1:21" s="1" customFormat="1" ht="46.5" customHeight="1" x14ac:dyDescent="0.25">
      <c r="A228" s="929" t="str">
        <f>IF('20 Mediana'!V149=TRUE,"",'20 Mediana'!J149)</f>
        <v>Difundir y actualizar del Plan Estratégico</v>
      </c>
      <c r="B228" s="929"/>
      <c r="C228" s="929"/>
      <c r="D228" s="929"/>
      <c r="E228" s="597" t="str">
        <f t="shared" si="2"/>
        <v>2.1.4.1</v>
      </c>
      <c r="F228" s="200" t="str">
        <f>IF('20 Mediana'!V149=TRUE,"",'20 Mediana'!I149)</f>
        <v>2.1.4.1.H</v>
      </c>
      <c r="I228" s="198"/>
      <c r="L228"/>
      <c r="M228" s="6"/>
      <c r="N228" s="6"/>
      <c r="O228" s="6"/>
      <c r="P228" s="6"/>
      <c r="Q228" s="6"/>
      <c r="R228" s="6"/>
      <c r="S228" s="6"/>
      <c r="T228" s="6"/>
      <c r="U228" s="6"/>
    </row>
    <row r="229" spans="1:21" s="1" customFormat="1" ht="46.5" customHeight="1" x14ac:dyDescent="0.25">
      <c r="A229" s="721" t="str">
        <f>IF('20 Mediana'!V150=TRUE,"",'20 Mediana'!J150)</f>
        <v>Mide la efectividad del proceso de Planeación Estratégica ya que cuenta con indicadores de desempeño muestran:</v>
      </c>
      <c r="B229" s="721"/>
      <c r="C229" s="721"/>
      <c r="D229" s="721"/>
      <c r="E229" s="597" t="str">
        <f t="shared" si="2"/>
        <v>2.1.4.2</v>
      </c>
      <c r="F229" s="200" t="str">
        <f>IF('20 Mediana'!V150=TRUE,"",'20 Mediana'!I150)</f>
        <v>2.1.4.2</v>
      </c>
      <c r="I229" s="198"/>
      <c r="L229"/>
      <c r="M229" s="6"/>
      <c r="N229" s="6"/>
      <c r="O229" s="6"/>
      <c r="P229" s="6"/>
      <c r="Q229" s="6"/>
      <c r="R229" s="6"/>
      <c r="S229" s="6"/>
      <c r="T229" s="6"/>
      <c r="U229" s="6"/>
    </row>
    <row r="230" spans="1:21" s="1" customFormat="1" ht="46.5" customHeight="1" x14ac:dyDescent="0.25">
      <c r="A230" s="929" t="str">
        <f>IF('20 Mediana'!V151=TRUE,"",'20 Mediana'!J151)</f>
        <v>El cumplimiento satisfactorio de los objetivos estratégicos  de rentabilidad, liquidez, participación del mercado y desarrollo del personal</v>
      </c>
      <c r="B230" s="929"/>
      <c r="C230" s="929"/>
      <c r="D230" s="929"/>
      <c r="E230" s="597" t="str">
        <f t="shared" si="2"/>
        <v>2.1.4.2</v>
      </c>
      <c r="F230" s="200" t="str">
        <f>IF('20 Mediana'!V151=TRUE,"",'20 Mediana'!I151)</f>
        <v>2.1.4.2.A</v>
      </c>
      <c r="I230" s="198"/>
      <c r="L230"/>
      <c r="M230" s="6"/>
      <c r="N230" s="6"/>
      <c r="O230" s="6"/>
      <c r="P230" s="6"/>
      <c r="Q230" s="6"/>
      <c r="R230" s="6"/>
      <c r="S230" s="6"/>
      <c r="T230" s="6"/>
      <c r="U230" s="6"/>
    </row>
    <row r="231" spans="1:21" s="1" customFormat="1" ht="46.5" customHeight="1" x14ac:dyDescent="0.25">
      <c r="A231" s="929" t="str">
        <f>IF('20 Mediana'!V152=TRUE,"",'20 Mediana'!J152)</f>
        <v>Mayor utilidad y gran demanda de servicios como resultado de  las estrategias establecidas</v>
      </c>
      <c r="B231" s="929"/>
      <c r="C231" s="929"/>
      <c r="D231" s="929"/>
      <c r="E231" s="597" t="str">
        <f t="shared" si="2"/>
        <v>2.1.4.2</v>
      </c>
      <c r="F231" s="200" t="str">
        <f>IF('20 Mediana'!V152=TRUE,"",'20 Mediana'!I152)</f>
        <v>2.1.4.2.B</v>
      </c>
      <c r="I231" s="198"/>
      <c r="L231"/>
      <c r="M231" s="6"/>
      <c r="N231" s="6"/>
      <c r="O231" s="6"/>
      <c r="P231" s="6"/>
      <c r="Q231" s="6"/>
      <c r="R231" s="6"/>
      <c r="S231" s="6"/>
      <c r="T231" s="6"/>
      <c r="U231" s="6"/>
    </row>
    <row r="232" spans="1:21" s="1" customFormat="1" ht="46.5" customHeight="1" x14ac:dyDescent="0.25">
      <c r="A232" s="929" t="str">
        <f>IF('20 Mediana'!V153=TRUE,"",'20 Mediana'!J153)</f>
        <v>Incremento en el número de servicios que se ofrecen en el mercado a precios competitivos, que reducen el riesgo sustancialmente y ofrecen un valor agregado</v>
      </c>
      <c r="B232" s="929"/>
      <c r="C232" s="929"/>
      <c r="D232" s="929"/>
      <c r="E232" s="597" t="str">
        <f t="shared" si="2"/>
        <v>2.1.4.2</v>
      </c>
      <c r="F232" s="200" t="str">
        <f>IF('20 Mediana'!V153=TRUE,"",'20 Mediana'!I153)</f>
        <v>2.1.4.2.C</v>
      </c>
      <c r="I232" s="198"/>
      <c r="L232"/>
      <c r="M232" s="6"/>
      <c r="N232" s="6"/>
      <c r="O232" s="6"/>
      <c r="P232" s="6"/>
      <c r="Q232" s="6"/>
      <c r="R232" s="6"/>
      <c r="S232" s="6"/>
      <c r="T232" s="6"/>
      <c r="U232" s="6"/>
    </row>
    <row r="233" spans="1:21" s="1" customFormat="1" ht="46.5" customHeight="1" x14ac:dyDescent="0.25">
      <c r="A233" s="929" t="str">
        <f>IF('20 Mediana'!V154=TRUE,"",'20 Mediana'!J154)</f>
        <v>Aumento del valor de la empresa para los accionistas</v>
      </c>
      <c r="B233" s="929"/>
      <c r="C233" s="929"/>
      <c r="D233" s="929"/>
      <c r="E233" s="597" t="str">
        <f t="shared" si="2"/>
        <v>2.1.4.2</v>
      </c>
      <c r="F233" s="200" t="str">
        <f>IF('20 Mediana'!V154=TRUE,"",'20 Mediana'!I154)</f>
        <v>2.1.4.2.D</v>
      </c>
      <c r="I233" s="198"/>
      <c r="L233"/>
      <c r="M233" s="6"/>
      <c r="N233" s="6"/>
      <c r="O233" s="6"/>
      <c r="P233" s="6"/>
      <c r="Q233" s="6"/>
      <c r="R233" s="6"/>
      <c r="S233" s="6"/>
      <c r="T233" s="6"/>
      <c r="U233" s="6"/>
    </row>
    <row r="234" spans="1:21" s="1" customFormat="1" ht="46.5" customHeight="1" x14ac:dyDescent="0.25">
      <c r="A234" s="929" t="str">
        <f>IF('20 Mediana'!V155=TRUE,"",'20 Mediana'!J155)</f>
        <v>Asignación eficiente de recursos</v>
      </c>
      <c r="B234" s="929"/>
      <c r="C234" s="929"/>
      <c r="D234" s="929"/>
      <c r="E234" s="597" t="str">
        <f t="shared" si="2"/>
        <v>2.1.4.2</v>
      </c>
      <c r="F234" s="200" t="str">
        <f>IF('20 Mediana'!V155=TRUE,"",'20 Mediana'!I155)</f>
        <v>2.1.4.2.E</v>
      </c>
      <c r="I234" s="198"/>
      <c r="L234"/>
      <c r="M234" s="6"/>
      <c r="N234" s="6"/>
      <c r="O234" s="6"/>
      <c r="P234" s="6"/>
      <c r="Q234" s="6"/>
      <c r="R234" s="6"/>
      <c r="S234" s="6"/>
      <c r="T234" s="6"/>
      <c r="U234" s="6"/>
    </row>
    <row r="235" spans="1:21" s="1" customFormat="1" ht="46.5" customHeight="1" x14ac:dyDescent="0.25">
      <c r="A235" s="929" t="str">
        <f>IF('20 Mediana'!V156=TRUE,"",'20 Mediana'!J156)</f>
        <v>Incremento de la eficiencia global de la empresa</v>
      </c>
      <c r="B235" s="929"/>
      <c r="C235" s="929"/>
      <c r="D235" s="929"/>
      <c r="E235" s="597" t="str">
        <f t="shared" si="2"/>
        <v>2.1.4.2</v>
      </c>
      <c r="F235" s="200" t="str">
        <f>IF('20 Mediana'!V156=TRUE,"",'20 Mediana'!I156)</f>
        <v>2.1.4.2.F</v>
      </c>
      <c r="I235" s="198"/>
      <c r="L235"/>
      <c r="M235" s="6"/>
      <c r="N235" s="6"/>
      <c r="O235" s="6"/>
      <c r="P235" s="6"/>
      <c r="Q235" s="6"/>
      <c r="R235" s="6"/>
      <c r="S235" s="6"/>
      <c r="T235" s="6"/>
      <c r="U235" s="6"/>
    </row>
    <row r="236" spans="1:21" s="1" customFormat="1" ht="46.5" customHeight="1" x14ac:dyDescent="0.25">
      <c r="A236" s="929" t="str">
        <f>IF('20 Mediana'!V157=TRUE,"",'20 Mediana'!J157)</f>
        <v>El mantenimiento de las ventajas comparativas que permiten  alcanzar, sostener y mejorar una determinada posición en el entorno socioeconómico</v>
      </c>
      <c r="B236" s="929"/>
      <c r="C236" s="929"/>
      <c r="D236" s="929"/>
      <c r="E236" s="597" t="str">
        <f t="shared" si="2"/>
        <v>2.1.4.2</v>
      </c>
      <c r="F236" s="200" t="str">
        <f>IF('20 Mediana'!V157=TRUE,"",'20 Mediana'!I157)</f>
        <v>2.1.4.2.G</v>
      </c>
      <c r="I236" s="198"/>
      <c r="L236"/>
      <c r="M236" s="6"/>
      <c r="N236" s="6"/>
      <c r="O236" s="6"/>
      <c r="P236" s="6"/>
      <c r="Q236" s="6"/>
      <c r="R236" s="6"/>
      <c r="S236" s="6"/>
      <c r="T236" s="6"/>
      <c r="U236" s="6"/>
    </row>
    <row r="237" spans="1:21" s="1" customFormat="1" ht="46.5" customHeight="1" x14ac:dyDescent="0.25">
      <c r="A237" s="721" t="str">
        <f>IF('20 Mediana'!V158=TRUE,"",'20 Mediana'!J158)</f>
        <v>Efectúa el monitoreo o supervisión del proceso de Planeación Estratégica y establece acciones de mejora continua</v>
      </c>
      <c r="B237" s="721"/>
      <c r="C237" s="721"/>
      <c r="D237" s="721"/>
      <c r="E237" s="597" t="str">
        <f t="shared" si="2"/>
        <v>2.1.4.3</v>
      </c>
      <c r="F237" s="200" t="str">
        <f>IF('20 Mediana'!V158=TRUE,"",'20 Mediana'!I158)</f>
        <v>2.1.4.3</v>
      </c>
      <c r="I237" s="198"/>
      <c r="L237"/>
      <c r="M237" s="6"/>
      <c r="N237" s="6"/>
      <c r="O237" s="6"/>
      <c r="P237" s="6"/>
      <c r="Q237" s="6"/>
      <c r="R237" s="6"/>
      <c r="S237" s="6"/>
      <c r="T237" s="6"/>
      <c r="U237" s="6"/>
    </row>
    <row r="238" spans="1:21" s="1" customFormat="1" ht="22.5" customHeight="1" x14ac:dyDescent="0.25">
      <c r="A238" s="727" t="s">
        <v>1126</v>
      </c>
      <c r="B238" s="727"/>
      <c r="C238" s="727"/>
      <c r="D238" s="727"/>
      <c r="E238" s="595" t="s">
        <v>1134</v>
      </c>
      <c r="F238" s="200"/>
      <c r="I238" s="198"/>
      <c r="L238"/>
      <c r="M238" s="6"/>
      <c r="N238" s="6"/>
      <c r="O238" s="6"/>
      <c r="P238" s="6"/>
      <c r="Q238" s="6"/>
      <c r="R238" s="6"/>
      <c r="S238" s="6"/>
      <c r="T238" s="6"/>
      <c r="U238" s="6"/>
    </row>
    <row r="239" spans="1:21" x14ac:dyDescent="0.25">
      <c r="A239" s="725" t="str">
        <f>IF('20 Mediana'!V165=TRUE,"",'20 Mediana'!J165)</f>
        <v>1.1 Administración del conocimiento financiero</v>
      </c>
      <c r="B239" s="725"/>
      <c r="C239" s="725"/>
      <c r="D239" s="725"/>
      <c r="E239" s="597"/>
      <c r="F239" s="200">
        <f>IF('20 Mediana'!V165=TRUE,"",'20 Mediana'!I165)</f>
        <v>0</v>
      </c>
    </row>
    <row r="240" spans="1:21" s="1" customFormat="1" ht="46.5" customHeight="1" x14ac:dyDescent="0.25">
      <c r="A240" s="721" t="str">
        <f>IF('20 Mediana'!V170=TRUE,"",'20 Mediana'!J170)</f>
        <v>El empresario y algunos de sus colaboradores tienen nociones de finanzas que aplican de manera práctica en la gestión financiera de la empresa.</v>
      </c>
      <c r="B240" s="721"/>
      <c r="C240" s="721"/>
      <c r="D240" s="721"/>
      <c r="E240" s="597" t="str">
        <f t="shared" si="2"/>
        <v>1.1.1</v>
      </c>
      <c r="F240" s="200" t="str">
        <f>IF('20 Mediana'!V170=TRUE,"",'20 Mediana'!I170)</f>
        <v>1.1.1</v>
      </c>
      <c r="I240" s="198"/>
      <c r="L240"/>
      <c r="M240" s="6"/>
      <c r="N240" s="6"/>
      <c r="O240" s="6"/>
      <c r="P240" s="6"/>
      <c r="Q240" s="6"/>
      <c r="R240" s="6"/>
      <c r="S240" s="6"/>
      <c r="T240" s="6"/>
      <c r="U240" s="6"/>
    </row>
    <row r="241" spans="1:21" s="1" customFormat="1" ht="46.5" customHeight="1" x14ac:dyDescent="0.25">
      <c r="A241" s="721" t="str">
        <f>IF('20 Mediana'!V171=TRUE,"",'20 Mediana'!J171)</f>
        <v>El proceso de Administración del Conocimiento Financiero dentro de la empresa está formalizado y estructurado de tal forma que se establecen los siguientes elementos:</v>
      </c>
      <c r="B241" s="721"/>
      <c r="C241" s="721"/>
      <c r="D241" s="721"/>
      <c r="E241" s="597" t="str">
        <f t="shared" si="2"/>
        <v>1.1.2.1</v>
      </c>
      <c r="F241" s="200" t="str">
        <f>IF('20 Mediana'!V171=TRUE,"",'20 Mediana'!I171)</f>
        <v>1.1.2.1</v>
      </c>
      <c r="I241" s="198"/>
      <c r="L241"/>
      <c r="M241" s="6"/>
      <c r="N241" s="6"/>
      <c r="O241" s="6"/>
      <c r="P241" s="6"/>
      <c r="Q241" s="6"/>
      <c r="R241" s="6"/>
      <c r="S241" s="6"/>
      <c r="T241" s="6"/>
      <c r="U241" s="6"/>
    </row>
    <row r="242" spans="1:21" s="1" customFormat="1" ht="46.5" customHeight="1" x14ac:dyDescent="0.25">
      <c r="A242" s="929" t="str">
        <f>IF('20 Mediana'!V172=TRUE,"",'20 Mediana'!J172)</f>
        <v>Definición de los perfiles de puestos y funciones de la administración financiera, requerimientos básicos y objetivos en cuanto a conocimientos y habilidades relacionados con cada puesto</v>
      </c>
      <c r="B242" s="929"/>
      <c r="C242" s="929"/>
      <c r="D242" s="929"/>
      <c r="E242" s="597" t="str">
        <f t="shared" si="2"/>
        <v>1.1.2.1</v>
      </c>
      <c r="F242" s="200" t="str">
        <f>IF('20 Mediana'!V172=TRUE,"",'20 Mediana'!I172)</f>
        <v>1.1.2.1.A</v>
      </c>
      <c r="I242" s="198"/>
      <c r="L242"/>
      <c r="M242" s="6"/>
      <c r="N242" s="6"/>
      <c r="O242" s="6"/>
      <c r="P242" s="6"/>
      <c r="Q242" s="6"/>
      <c r="R242" s="6"/>
      <c r="S242" s="6"/>
      <c r="T242" s="6"/>
      <c r="U242" s="6"/>
    </row>
    <row r="243" spans="1:21" s="1" customFormat="1" ht="46.5" customHeight="1" x14ac:dyDescent="0.25">
      <c r="A243" s="929" t="str">
        <f>IF('20 Mediana'!V173=TRUE,"",'20 Mediana'!J173)</f>
        <v>La empresa proporciona conocimiento al personal del área financiera para incrementar su valor agregado</v>
      </c>
      <c r="B243" s="929"/>
      <c r="C243" s="929"/>
      <c r="D243" s="929"/>
      <c r="E243" s="597" t="str">
        <f t="shared" si="2"/>
        <v>1.1.2.1</v>
      </c>
      <c r="F243" s="200" t="str">
        <f>IF('20 Mediana'!V173=TRUE,"",'20 Mediana'!I173)</f>
        <v>1.1.2.1.B</v>
      </c>
      <c r="I243" s="198"/>
      <c r="L243"/>
      <c r="M243" s="6"/>
      <c r="N243" s="6"/>
      <c r="O243" s="6"/>
      <c r="P243" s="6"/>
      <c r="Q243" s="6"/>
      <c r="R243" s="6"/>
      <c r="S243" s="6"/>
      <c r="T243" s="6"/>
      <c r="U243" s="6"/>
    </row>
    <row r="244" spans="1:21" s="1" customFormat="1" ht="46.5" customHeight="1" x14ac:dyDescent="0.25">
      <c r="A244" s="721" t="str">
        <f>IF('20 Mediana'!V174=TRUE,"",'20 Mediana'!J174)</f>
        <v>Todos éstos aspectos se encuentran formalmente documentados a través de lo siguiente:</v>
      </c>
      <c r="B244" s="721"/>
      <c r="C244" s="721"/>
      <c r="D244" s="721"/>
      <c r="E244" s="597" t="str">
        <f t="shared" si="2"/>
        <v>1.1.2.2</v>
      </c>
      <c r="F244" s="200" t="str">
        <f>IF('20 Mediana'!V174=TRUE,"",'20 Mediana'!I174)</f>
        <v>1.1.2.2</v>
      </c>
      <c r="I244" s="198"/>
      <c r="L244"/>
      <c r="M244" s="6"/>
      <c r="N244" s="6"/>
      <c r="O244" s="6"/>
      <c r="P244" s="6"/>
      <c r="Q244" s="6"/>
      <c r="R244" s="6"/>
      <c r="S244" s="6"/>
      <c r="T244" s="6"/>
      <c r="U244" s="6"/>
    </row>
    <row r="245" spans="1:21" s="1" customFormat="1" ht="46.5" customHeight="1" x14ac:dyDescent="0.25">
      <c r="A245" s="929" t="str">
        <f>IF('20 Mediana'!V175=TRUE,"",'20 Mediana'!J175)</f>
        <v>Manual de Organización y Funciones</v>
      </c>
      <c r="B245" s="929"/>
      <c r="C245" s="929"/>
      <c r="D245" s="929"/>
      <c r="E245" s="597" t="str">
        <f t="shared" si="2"/>
        <v>1.1.2.2</v>
      </c>
      <c r="F245" s="200" t="str">
        <f>IF('20 Mediana'!V175=TRUE,"",'20 Mediana'!I175)</f>
        <v>1.1.2.2.A</v>
      </c>
      <c r="I245" s="198"/>
      <c r="L245"/>
      <c r="M245" s="6"/>
      <c r="N245" s="6"/>
      <c r="O245" s="6"/>
      <c r="P245" s="6"/>
      <c r="Q245" s="6"/>
      <c r="R245" s="6"/>
      <c r="S245" s="6"/>
      <c r="T245" s="6"/>
      <c r="U245" s="6"/>
    </row>
    <row r="246" spans="1:21" s="1" customFormat="1" ht="46.5" customHeight="1" x14ac:dyDescent="0.25">
      <c r="A246" s="929" t="str">
        <f>IF('20 Mediana'!V176=TRUE,"",'20 Mediana'!J176)</f>
        <v>Plan de Capacitación formal</v>
      </c>
      <c r="B246" s="929"/>
      <c r="C246" s="929"/>
      <c r="D246" s="929"/>
      <c r="E246" s="597" t="str">
        <f t="shared" si="2"/>
        <v>1.1.2.2</v>
      </c>
      <c r="F246" s="200" t="str">
        <f>IF('20 Mediana'!V176=TRUE,"",'20 Mediana'!I176)</f>
        <v>1.1.2.2.B</v>
      </c>
      <c r="I246" s="198"/>
      <c r="L246"/>
      <c r="M246" s="6"/>
      <c r="N246" s="6"/>
      <c r="O246" s="6"/>
      <c r="P246" s="6"/>
      <c r="Q246" s="6"/>
      <c r="R246" s="6"/>
      <c r="S246" s="6"/>
      <c r="T246" s="6"/>
      <c r="U246" s="6"/>
    </row>
    <row r="247" spans="1:21" s="1" customFormat="1" ht="46.5" customHeight="1" x14ac:dyDescent="0.25">
      <c r="A247" s="721" t="str">
        <f>IF('20 Mediana'!V177=TRUE,"",'20 Mediana'!J177)</f>
        <v>Desarrolla modelos y metodologías que proporcionan evidencia de las actividades llevadas a cabo o los resultados obtenidos en el proceso de Administración del Conocimiento Financiero, entre los que se encuentran:</v>
      </c>
      <c r="B247" s="721"/>
      <c r="C247" s="721"/>
      <c r="D247" s="721"/>
      <c r="E247" s="597" t="str">
        <f t="shared" si="2"/>
        <v>1.1.3.1</v>
      </c>
      <c r="F247" s="200" t="str">
        <f>IF('20 Mediana'!V177=TRUE,"",'20 Mediana'!I177)</f>
        <v>1.1.3.1</v>
      </c>
      <c r="I247" s="198"/>
      <c r="L247"/>
      <c r="M247" s="6"/>
      <c r="N247" s="6"/>
      <c r="O247" s="6"/>
      <c r="P247" s="6"/>
      <c r="Q247" s="6"/>
      <c r="R247" s="6"/>
      <c r="S247" s="6"/>
      <c r="T247" s="6"/>
      <c r="U247" s="6"/>
    </row>
    <row r="248" spans="1:21" s="1" customFormat="1" ht="46.5" customHeight="1" x14ac:dyDescent="0.25">
      <c r="A248" s="929" t="str">
        <f>IF('20 Mediana'!V178=TRUE,"",'20 Mediana'!J178)</f>
        <v>Sistema de Gestión por Competencias que considere los aspectos financieros</v>
      </c>
      <c r="B248" s="929"/>
      <c r="C248" s="929"/>
      <c r="D248" s="929"/>
      <c r="E248" s="597" t="str">
        <f t="shared" si="2"/>
        <v>1.1.3.1</v>
      </c>
      <c r="F248" s="200" t="str">
        <f>IF('20 Mediana'!V178=TRUE,"",'20 Mediana'!I178)</f>
        <v>1.1.3.1.A</v>
      </c>
      <c r="I248" s="198"/>
      <c r="L248"/>
      <c r="M248" s="6"/>
      <c r="N248" s="6"/>
      <c r="O248" s="6"/>
      <c r="P248" s="6"/>
      <c r="Q248" s="6"/>
      <c r="R248" s="6"/>
      <c r="S248" s="6"/>
      <c r="T248" s="6"/>
      <c r="U248" s="6"/>
    </row>
    <row r="249" spans="1:21" s="1" customFormat="1" ht="46.5" customHeight="1" x14ac:dyDescent="0.25">
      <c r="A249" s="929" t="str">
        <f>IF('20 Mediana'!V179=TRUE,"",'20 Mediana'!J179)</f>
        <v>Capacitaciones y cursos cuyo contenido considera las últimas técnicas y prácticas en términos de administración financiera para asegurar que el personal actualiza sus conocimientos y habilidades</v>
      </c>
      <c r="B249" s="929"/>
      <c r="C249" s="929"/>
      <c r="D249" s="929"/>
      <c r="E249" s="597" t="str">
        <f t="shared" si="2"/>
        <v>1.1.3.1</v>
      </c>
      <c r="F249" s="200" t="str">
        <f>IF('20 Mediana'!V179=TRUE,"",'20 Mediana'!I179)</f>
        <v>1.1.3.1.B</v>
      </c>
      <c r="I249" s="198"/>
      <c r="L249"/>
      <c r="M249" s="6"/>
      <c r="N249" s="6"/>
      <c r="O249" s="6"/>
      <c r="P249" s="6"/>
      <c r="Q249" s="6"/>
      <c r="R249" s="6"/>
      <c r="S249" s="6"/>
      <c r="T249" s="6"/>
      <c r="U249" s="6"/>
    </row>
    <row r="250" spans="1:21" s="1" customFormat="1" ht="46.5" customHeight="1" x14ac:dyDescent="0.25">
      <c r="A250" s="721" t="str">
        <f>IF('20 Mediana'!V180=TRUE,"",'20 Mediana'!J180)</f>
        <v xml:space="preserve">Revisa las actividades desarrolladas en el proceso, analiza la información generada y mediante indicadores de resultados, evalúa el nivel de cumplimiento del proceso de Administración del Conocimiento Financiero </v>
      </c>
      <c r="B250" s="721"/>
      <c r="C250" s="721"/>
      <c r="D250" s="721"/>
      <c r="E250" s="597" t="str">
        <f t="shared" si="2"/>
        <v>1.1.3.2</v>
      </c>
      <c r="F250" s="200" t="str">
        <f>IF('20 Mediana'!V180=TRUE,"",'20 Mediana'!I180)</f>
        <v>1.1.3.2</v>
      </c>
      <c r="I250" s="198"/>
      <c r="L250"/>
      <c r="M250" s="6"/>
      <c r="N250" s="6"/>
      <c r="O250" s="6"/>
      <c r="P250" s="6"/>
      <c r="Q250" s="6"/>
      <c r="R250" s="6"/>
      <c r="S250" s="6"/>
      <c r="T250" s="6"/>
      <c r="U250" s="6"/>
    </row>
    <row r="251" spans="1:21" s="1" customFormat="1" x14ac:dyDescent="0.25">
      <c r="A251" s="725" t="str">
        <f>IF('20 Mediana'!V182=TRUE,"",'20 Mediana'!J182)</f>
        <v>1.2 Elaboración y Reporte de la Información Financiera</v>
      </c>
      <c r="B251" s="725"/>
      <c r="C251" s="725"/>
      <c r="D251" s="725"/>
      <c r="E251" s="597"/>
      <c r="F251" s="200">
        <f>IF('20 Mediana'!V182=TRUE,"",'20 Mediana'!I182)</f>
        <v>0</v>
      </c>
      <c r="I251" s="198"/>
      <c r="L251"/>
      <c r="M251" s="6"/>
      <c r="N251" s="6"/>
      <c r="O251" s="6"/>
      <c r="P251" s="6"/>
      <c r="Q251" s="6"/>
      <c r="R251" s="6"/>
      <c r="S251" s="6"/>
      <c r="T251" s="6"/>
      <c r="U251" s="6"/>
    </row>
    <row r="252" spans="1:21" s="1" customFormat="1" ht="46.5" customHeight="1" x14ac:dyDescent="0.25">
      <c r="A252" s="721" t="str">
        <f>IF('20 Mediana'!V187=TRUE,"",'20 Mediana'!J187)</f>
        <v>El proceso de Elaboración y Reporte de la Información Financiera se realiza de manera periódica y se administra o subcontrata (outsourcing) la actividad de elaboración y procesamiento de información financiera</v>
      </c>
      <c r="B252" s="721"/>
      <c r="C252" s="721"/>
      <c r="D252" s="721"/>
      <c r="E252" s="597" t="str">
        <f t="shared" si="2"/>
        <v>1.2.1</v>
      </c>
      <c r="F252" s="200" t="str">
        <f>IF('20 Mediana'!V187=TRUE,"",'20 Mediana'!I187)</f>
        <v>1.2.1</v>
      </c>
      <c r="I252" s="198"/>
      <c r="L252"/>
      <c r="M252" s="6"/>
      <c r="N252" s="6"/>
      <c r="O252" s="6"/>
      <c r="P252" s="6"/>
      <c r="Q252" s="6"/>
      <c r="R252" s="6"/>
      <c r="S252" s="6"/>
      <c r="T252" s="6"/>
      <c r="U252" s="6"/>
    </row>
    <row r="253" spans="1:21" s="1" customFormat="1" ht="46.5" customHeight="1" x14ac:dyDescent="0.25">
      <c r="A253" s="721" t="str">
        <f>IF('20 Mediana'!V188=TRUE,"",'20 Mediana'!J188)</f>
        <v>La empresa de TI está estructurada y su proceso de Elaboración y Reporte de la Información Financiera se encuentra formalizado, a través de lo siguiente:</v>
      </c>
      <c r="B253" s="721"/>
      <c r="C253" s="721"/>
      <c r="D253" s="721"/>
      <c r="E253" s="597" t="str">
        <f t="shared" si="2"/>
        <v>1.2.2.1</v>
      </c>
      <c r="F253" s="200" t="str">
        <f>IF('20 Mediana'!V188=TRUE,"",'20 Mediana'!I188)</f>
        <v>1.2.2.1</v>
      </c>
      <c r="I253" s="198"/>
      <c r="L253"/>
      <c r="M253" s="6"/>
      <c r="N253" s="6"/>
      <c r="O253" s="6"/>
      <c r="P253" s="6"/>
      <c r="Q253" s="6"/>
      <c r="R253" s="6"/>
      <c r="S253" s="6"/>
      <c r="T253" s="6"/>
      <c r="U253" s="6"/>
    </row>
    <row r="254" spans="1:21" s="1" customFormat="1" ht="46.5" customHeight="1" x14ac:dyDescent="0.25">
      <c r="A254" s="929" t="str">
        <f>IF('20 Mediana'!V189=TRUE,"",'20 Mediana'!J189)</f>
        <v>Mantiene un historial de buró de crédito y buró legal del aval positivos</v>
      </c>
      <c r="B254" s="929"/>
      <c r="C254" s="929"/>
      <c r="D254" s="929"/>
      <c r="E254" s="597" t="str">
        <f t="shared" si="2"/>
        <v>1.2.2.1</v>
      </c>
      <c r="F254" s="200" t="str">
        <f>IF('20 Mediana'!V189=TRUE,"",'20 Mediana'!I189)</f>
        <v>1.2.2.1.A</v>
      </c>
      <c r="I254" s="198"/>
      <c r="L254"/>
      <c r="M254" s="6"/>
      <c r="N254" s="6"/>
      <c r="O254" s="6"/>
      <c r="P254" s="6"/>
      <c r="Q254" s="6"/>
      <c r="R254" s="6"/>
      <c r="S254" s="6"/>
      <c r="T254" s="6"/>
      <c r="U254" s="6"/>
    </row>
    <row r="255" spans="1:21" s="1" customFormat="1" ht="46.5" customHeight="1" x14ac:dyDescent="0.25">
      <c r="A255" s="929" t="str">
        <f>IF('20 Mediana'!V190=TRUE,"",'20 Mediana'!J190)</f>
        <v>Las actividades de elaboración y reporte interno de la información financiera están definidas, consideran la definición de funciones y responsabilidades del área, la descripción de procesos y procedimientos para elaborar la información financiera de manera formal y veraz, y el cumplimiento de obligaciones legales y fiscales</v>
      </c>
      <c r="B255" s="929"/>
      <c r="C255" s="929"/>
      <c r="D255" s="929"/>
      <c r="E255" s="597" t="str">
        <f t="shared" si="2"/>
        <v>1.2.2.1</v>
      </c>
      <c r="F255" s="200" t="str">
        <f>IF('20 Mediana'!V190=TRUE,"",'20 Mediana'!I190)</f>
        <v>1.2.2.1.B</v>
      </c>
      <c r="I255" s="198"/>
      <c r="L255"/>
      <c r="M255" s="6"/>
      <c r="N255" s="6"/>
      <c r="O255" s="6"/>
      <c r="P255" s="6"/>
      <c r="Q255" s="6"/>
      <c r="R255" s="6"/>
      <c r="S255" s="6"/>
      <c r="T255" s="6"/>
      <c r="U255" s="6"/>
    </row>
    <row r="256" spans="1:21" s="1" customFormat="1" ht="46.5" customHeight="1" x14ac:dyDescent="0.25">
      <c r="A256" s="721" t="str">
        <f>IF('20 Mediana'!V191=TRUE,"",'20 Mediana'!J191)</f>
        <v>Todos éstos aspectos se encuentran formalmente documentados a través de:</v>
      </c>
      <c r="B256" s="721"/>
      <c r="C256" s="721"/>
      <c r="D256" s="721"/>
      <c r="E256" s="597" t="str">
        <f t="shared" si="2"/>
        <v>1.2.2.2</v>
      </c>
      <c r="F256" s="200" t="str">
        <f>IF('20 Mediana'!V191=TRUE,"",'20 Mediana'!I191)</f>
        <v>1.2.2.2</v>
      </c>
      <c r="I256" s="198"/>
      <c r="L256"/>
      <c r="M256" s="6"/>
      <c r="N256" s="6"/>
      <c r="O256" s="6"/>
      <c r="P256" s="6"/>
      <c r="Q256" s="6"/>
      <c r="R256" s="6"/>
      <c r="S256" s="6"/>
      <c r="T256" s="6"/>
      <c r="U256" s="6"/>
    </row>
    <row r="257" spans="1:21" s="1" customFormat="1" ht="46.5" customHeight="1" x14ac:dyDescent="0.25">
      <c r="A257" s="929" t="str">
        <f>IF('20 Mediana'!V192=TRUE,"",'20 Mediana'!J192)</f>
        <v>Un Manual de procedimientos para el área financiera</v>
      </c>
      <c r="B257" s="929"/>
      <c r="C257" s="929"/>
      <c r="D257" s="929"/>
      <c r="E257" s="597" t="str">
        <f t="shared" si="2"/>
        <v>1.2.2.2</v>
      </c>
      <c r="F257" s="200" t="str">
        <f>IF('20 Mediana'!V192=TRUE,"",'20 Mediana'!I192)</f>
        <v>1.2.2.2.A</v>
      </c>
      <c r="I257" s="198"/>
      <c r="L257"/>
      <c r="M257" s="6"/>
      <c r="N257" s="6"/>
      <c r="O257" s="6"/>
      <c r="P257" s="6"/>
      <c r="Q257" s="6"/>
      <c r="R257" s="6"/>
      <c r="S257" s="6"/>
      <c r="T257" s="6"/>
      <c r="U257" s="6"/>
    </row>
    <row r="258" spans="1:21" s="1" customFormat="1" ht="46.5" customHeight="1" x14ac:dyDescent="0.25">
      <c r="A258" s="721" t="str">
        <f>IF('20 Mediana'!V193=TRUE,"",'20 Mediana'!J193)</f>
        <v>Desarrolla documentos que proporcionan evidencia de las actividades llevadas a cabo o los resultados obtenidos en el proceso de Elaboración y Reporte de la Información Financiera, entre los que se encuentran:</v>
      </c>
      <c r="B258" s="721"/>
      <c r="C258" s="721"/>
      <c r="D258" s="721"/>
      <c r="E258" s="597" t="str">
        <f t="shared" si="2"/>
        <v>1.2.3.1</v>
      </c>
      <c r="F258" s="200" t="str">
        <f>IF('20 Mediana'!V193=TRUE,"",'20 Mediana'!I193)</f>
        <v>1.2.3.1</v>
      </c>
      <c r="I258" s="198"/>
      <c r="L258"/>
      <c r="M258" s="6"/>
      <c r="N258" s="6"/>
      <c r="O258" s="6"/>
      <c r="P258" s="6"/>
      <c r="Q258" s="6"/>
      <c r="R258" s="6"/>
      <c r="S258" s="6"/>
      <c r="T258" s="6"/>
      <c r="U258" s="6"/>
    </row>
    <row r="259" spans="1:21" s="1" customFormat="1" ht="46.5" customHeight="1" x14ac:dyDescent="0.25">
      <c r="A259" s="929" t="str">
        <f>IF('20 Mediana'!V194=TRUE,"",'20 Mediana'!J194)</f>
        <v>Procedimientos para la elaboración de la información financiera, la cual para ser de calidad debe ser comparable, representable, objetiva, verificable y entregable de forma oportuna</v>
      </c>
      <c r="B259" s="929"/>
      <c r="C259" s="929"/>
      <c r="D259" s="929"/>
      <c r="E259" s="597" t="str">
        <f t="shared" si="2"/>
        <v>1.2.3.1</v>
      </c>
      <c r="F259" s="200" t="str">
        <f>IF('20 Mediana'!V194=TRUE,"",'20 Mediana'!I194)</f>
        <v>1.2.3.1.A</v>
      </c>
      <c r="I259" s="198"/>
      <c r="L259"/>
      <c r="M259" s="6"/>
      <c r="N259" s="6"/>
      <c r="O259" s="6"/>
      <c r="P259" s="6"/>
      <c r="Q259" s="6"/>
      <c r="R259" s="6"/>
      <c r="S259" s="6"/>
      <c r="T259" s="6"/>
      <c r="U259" s="6"/>
    </row>
    <row r="260" spans="1:21" s="1" customFormat="1" ht="46.5" customHeight="1" x14ac:dyDescent="0.25">
      <c r="A260" s="929" t="str">
        <f>IF('20 Mediana'!V195=TRUE,"",'20 Mediana'!J195)</f>
        <v>Técnicas de análisis de la información financiera, con porcentajes, razones o por comparación</v>
      </c>
      <c r="B260" s="929"/>
      <c r="C260" s="929"/>
      <c r="D260" s="929"/>
      <c r="E260" s="597" t="str">
        <f t="shared" si="2"/>
        <v>1.2.3.1</v>
      </c>
      <c r="F260" s="200" t="str">
        <f>IF('20 Mediana'!V195=TRUE,"",'20 Mediana'!I195)</f>
        <v>1.2.3.1.B</v>
      </c>
      <c r="I260" s="198"/>
      <c r="L260"/>
      <c r="M260" s="6"/>
      <c r="N260" s="6"/>
      <c r="O260" s="6"/>
      <c r="P260" s="6"/>
      <c r="Q260" s="6"/>
      <c r="R260" s="6"/>
      <c r="S260" s="6"/>
      <c r="T260" s="6"/>
      <c r="U260" s="6"/>
    </row>
    <row r="261" spans="1:21" s="1" customFormat="1" ht="46.5" customHeight="1" x14ac:dyDescent="0.25">
      <c r="A261" s="929" t="str">
        <f>IF('20 Mediana'!V196=TRUE,"",'20 Mediana'!J196)</f>
        <v>Medidas de monitoreo y control de la información financiera mediante informes de cumplimiento de los objetivos y la verificación y validación de la calidad de la información y documentación financiera</v>
      </c>
      <c r="B261" s="929"/>
      <c r="C261" s="929"/>
      <c r="D261" s="929"/>
      <c r="E261" s="597" t="str">
        <f t="shared" si="2"/>
        <v>1.2.3.1</v>
      </c>
      <c r="F261" s="200" t="str">
        <f>IF('20 Mediana'!V196=TRUE,"",'20 Mediana'!I196)</f>
        <v>1.2.3.1.C</v>
      </c>
      <c r="I261" s="198"/>
      <c r="L261"/>
      <c r="M261" s="6"/>
      <c r="N261" s="6"/>
      <c r="O261" s="6"/>
      <c r="P261" s="6"/>
      <c r="Q261" s="6"/>
      <c r="R261" s="6"/>
      <c r="S261" s="6"/>
      <c r="T261" s="6"/>
      <c r="U261" s="6"/>
    </row>
    <row r="262" spans="1:21" s="1" customFormat="1" ht="46.5" customHeight="1" x14ac:dyDescent="0.25">
      <c r="A262" s="721" t="str">
        <f>IF('20 Mediana'!V197=TRUE,"",'20 Mediana'!J197)</f>
        <v xml:space="preserve">Revisa las actividades desarrolladas en el proceso de Elaboración y Reporte de la Información Financiera, analiza la información generada y mediante indicadores de resultados, evalúa el nivel de cumplimiento del proceso  </v>
      </c>
      <c r="B262" s="721"/>
      <c r="C262" s="721"/>
      <c r="D262" s="721"/>
      <c r="E262" s="597" t="str">
        <f t="shared" si="2"/>
        <v>1.2.3.2</v>
      </c>
      <c r="F262" s="200" t="str">
        <f>IF('20 Mediana'!V197=TRUE,"",'20 Mediana'!I197)</f>
        <v>1.2.3.2</v>
      </c>
      <c r="I262" s="198"/>
      <c r="L262"/>
      <c r="M262" s="6"/>
      <c r="N262" s="6"/>
      <c r="O262" s="6"/>
      <c r="P262" s="6"/>
      <c r="Q262" s="6"/>
      <c r="R262" s="6"/>
      <c r="S262" s="6"/>
      <c r="T262" s="6"/>
      <c r="U262" s="6"/>
    </row>
    <row r="263" spans="1:21" s="1" customFormat="1" ht="46.5" customHeight="1" x14ac:dyDescent="0.25">
      <c r="A263" s="721" t="str">
        <f>IF('20 Mediana'!V198=TRUE,"",'20 Mediana'!J198)</f>
        <v>Su proceso de Elaboración y Reporte de la Información Financiera se encuentra automatizado a través de herramientas que le permitan:</v>
      </c>
      <c r="B263" s="721"/>
      <c r="C263" s="721"/>
      <c r="D263" s="721"/>
      <c r="E263" s="597" t="str">
        <f t="shared" si="2"/>
        <v>1.2.4.1</v>
      </c>
      <c r="F263" s="200" t="str">
        <f>IF('20 Mediana'!V198=TRUE,"",'20 Mediana'!I198)</f>
        <v>1.2.4.1</v>
      </c>
      <c r="I263" s="198"/>
      <c r="L263"/>
      <c r="M263" s="6"/>
      <c r="N263" s="6"/>
      <c r="O263" s="6"/>
      <c r="P263" s="6"/>
      <c r="Q263" s="6"/>
      <c r="R263" s="6"/>
      <c r="S263" s="6"/>
      <c r="T263" s="6"/>
      <c r="U263" s="6"/>
    </row>
    <row r="264" spans="1:21" s="1" customFormat="1" ht="46.5" customHeight="1" x14ac:dyDescent="0.25">
      <c r="A264" s="929" t="str">
        <f>IF('20 Mediana'!V199=TRUE,"",'20 Mediana'!J199)</f>
        <v>Incrementar la veracidad de la información financiera mediante la disminución de errores o desviaciones y un mejor control sobre los mismos</v>
      </c>
      <c r="B264" s="929"/>
      <c r="C264" s="929"/>
      <c r="D264" s="929"/>
      <c r="E264" s="597" t="str">
        <f t="shared" si="2"/>
        <v>1.2.4.1</v>
      </c>
      <c r="F264" s="200" t="str">
        <f>IF('20 Mediana'!V199=TRUE,"",'20 Mediana'!I199)</f>
        <v>1.2.4.1.A</v>
      </c>
      <c r="I264" s="198"/>
      <c r="L264"/>
      <c r="M264" s="6"/>
      <c r="N264" s="6"/>
      <c r="O264" s="6"/>
      <c r="P264" s="6"/>
      <c r="Q264" s="6"/>
      <c r="R264" s="6"/>
      <c r="S264" s="6"/>
      <c r="T264" s="6"/>
      <c r="U264" s="6"/>
    </row>
    <row r="265" spans="1:21" s="1" customFormat="1" ht="46.5" customHeight="1" x14ac:dyDescent="0.25">
      <c r="A265" s="929" t="str">
        <f>IF('20 Mediana'!V200=TRUE,"",'20 Mediana'!J200)</f>
        <v>Contar con un soporte para la generación de Informes Anuales de posición financiera y de resultados, con base en las Normas de Información Financiera</v>
      </c>
      <c r="B265" s="929"/>
      <c r="C265" s="929"/>
      <c r="D265" s="929"/>
      <c r="E265" s="597" t="str">
        <f t="shared" si="2"/>
        <v>1.2.4.1</v>
      </c>
      <c r="F265" s="200" t="str">
        <f>IF('20 Mediana'!V200=TRUE,"",'20 Mediana'!I200)</f>
        <v>1.2.4.1.D</v>
      </c>
      <c r="I265" s="198"/>
      <c r="L265"/>
      <c r="M265" s="6"/>
      <c r="N265" s="6"/>
      <c r="O265" s="6"/>
      <c r="P265" s="6"/>
      <c r="Q265" s="6"/>
      <c r="R265" s="6"/>
      <c r="S265" s="6"/>
      <c r="T265" s="6"/>
      <c r="U265" s="6"/>
    </row>
    <row r="266" spans="1:21" s="1" customFormat="1" ht="46.5" customHeight="1" x14ac:dyDescent="0.25">
      <c r="A266" s="929" t="str">
        <f>IF('20 Mediana'!V201=TRUE,"",'20 Mediana'!J201)</f>
        <v>Actualizar y adaptar de forma continua la información, financiera, jurídica, fiscal y legal aplicable a su actividad</v>
      </c>
      <c r="B266" s="929"/>
      <c r="C266" s="929"/>
      <c r="D266" s="929"/>
      <c r="E266" s="597" t="str">
        <f t="shared" si="2"/>
        <v>1.2.4.1</v>
      </c>
      <c r="F266" s="200" t="str">
        <f>IF('20 Mediana'!V201=TRUE,"",'20 Mediana'!I201)</f>
        <v>1.2.4.1.F</v>
      </c>
      <c r="I266" s="198"/>
      <c r="L266"/>
      <c r="M266" s="6"/>
      <c r="N266" s="6"/>
      <c r="O266" s="6"/>
      <c r="P266" s="6"/>
      <c r="Q266" s="6"/>
      <c r="R266" s="6"/>
      <c r="S266" s="6"/>
      <c r="T266" s="6"/>
      <c r="U266" s="6"/>
    </row>
    <row r="267" spans="1:21" s="1" customFormat="1" x14ac:dyDescent="0.25">
      <c r="A267" s="725" t="str">
        <f>IF('20 Mediana'!V208=TRUE,"",'20 Mediana'!J208)</f>
        <v>2.1 Planeación y Control de Gestión Financieros</v>
      </c>
      <c r="B267" s="725"/>
      <c r="C267" s="725"/>
      <c r="D267" s="725"/>
      <c r="E267" s="597"/>
      <c r="F267" s="200">
        <f>IF('20 Mediana'!V208=TRUE,"",'20 Mediana'!I208)</f>
        <v>0</v>
      </c>
      <c r="I267" s="198"/>
      <c r="L267"/>
      <c r="M267" s="6"/>
      <c r="N267" s="6"/>
      <c r="O267" s="6"/>
      <c r="P267" s="6"/>
      <c r="Q267" s="6"/>
      <c r="R267" s="6"/>
      <c r="S267" s="6"/>
      <c r="T267" s="6"/>
      <c r="U267" s="6"/>
    </row>
    <row r="268" spans="1:21" s="1" customFormat="1" ht="46.5" customHeight="1" x14ac:dyDescent="0.25">
      <c r="A268" s="721" t="str">
        <f>IF('20 Mediana'!V213=TRUE,"",'20 Mediana'!J213)</f>
        <v>El proceso de Planeación y Control de Gestión Financiera se realiza con un enfoque práctico, basándose en tendencias generales del sector y en las experiencias pasadas de la empresa para proyectar la información.</v>
      </c>
      <c r="B268" s="721"/>
      <c r="C268" s="721"/>
      <c r="D268" s="721"/>
      <c r="E268" s="597" t="str">
        <f t="shared" ref="E268:E317" si="3">MID(F268,1,7)</f>
        <v>2.1.1</v>
      </c>
      <c r="F268" s="200" t="str">
        <f>IF('20 Mediana'!V213=TRUE,"",'20 Mediana'!I213)</f>
        <v>2.1.1</v>
      </c>
      <c r="I268" s="198"/>
      <c r="L268"/>
      <c r="M268" s="6"/>
      <c r="N268" s="6"/>
      <c r="O268" s="6"/>
      <c r="P268" s="6"/>
      <c r="Q268" s="6"/>
      <c r="R268" s="6"/>
      <c r="S268" s="6"/>
      <c r="T268" s="6"/>
      <c r="U268" s="6"/>
    </row>
    <row r="269" spans="1:21" s="1" customFormat="1" ht="46.5" customHeight="1" x14ac:dyDescent="0.25">
      <c r="A269" s="721" t="str">
        <f>IF('20 Mediana'!V214=TRUE,"",'20 Mediana'!J214)</f>
        <v>La empresa cuenta con una función de Planeación y Control de Gestión Financiera cuyas actividades consideran lo siguiente:</v>
      </c>
      <c r="B269" s="721"/>
      <c r="C269" s="721"/>
      <c r="D269" s="721"/>
      <c r="E269" s="597" t="str">
        <f t="shared" si="3"/>
        <v>2.1.2.1</v>
      </c>
      <c r="F269" s="200" t="str">
        <f>IF('20 Mediana'!V214=TRUE,"",'20 Mediana'!I214)</f>
        <v>2.1.2.1</v>
      </c>
      <c r="I269" s="198"/>
      <c r="L269"/>
      <c r="M269" s="6"/>
      <c r="N269" s="6"/>
      <c r="O269" s="6"/>
      <c r="P269" s="6"/>
      <c r="Q269" s="6"/>
      <c r="R269" s="6"/>
      <c r="S269" s="6"/>
      <c r="T269" s="6"/>
      <c r="U269" s="6"/>
    </row>
    <row r="270" spans="1:21" s="1" customFormat="1" ht="46.5" customHeight="1" x14ac:dyDescent="0.25">
      <c r="A270" s="929" t="str">
        <f>IF('20 Mediana'!V215=TRUE,"",'20 Mediana'!J215)</f>
        <v>Elaboración de proyecciones y administración de las actividades de control de gestión con una orientación operativa (seguimiento y control de gestión presupuestaria)</v>
      </c>
      <c r="B270" s="929"/>
      <c r="C270" s="929"/>
      <c r="D270" s="929"/>
      <c r="E270" s="597" t="str">
        <f t="shared" si="3"/>
        <v>2.1.2.1</v>
      </c>
      <c r="F270" s="200" t="str">
        <f>IF('20 Mediana'!V215=TRUE,"",'20 Mediana'!I215)</f>
        <v>2.1.2.1.A</v>
      </c>
      <c r="I270" s="198"/>
      <c r="L270"/>
      <c r="M270" s="6"/>
      <c r="N270" s="6"/>
      <c r="O270" s="6"/>
      <c r="P270" s="6"/>
      <c r="Q270" s="6"/>
      <c r="R270" s="6"/>
      <c r="S270" s="6"/>
      <c r="T270" s="6"/>
      <c r="U270" s="6"/>
    </row>
    <row r="271" spans="1:21" s="1" customFormat="1" ht="46.5" customHeight="1" x14ac:dyDescent="0.25">
      <c r="A271" s="721" t="str">
        <f>IF('20 Mediana'!V216=TRUE,"",'20 Mediana'!J216)</f>
        <v>Todos éstos aspectos se encuentran formalmente documentados y forman parte de la sección de planeación y control de gestión financiera del manual de procedimientos para el área financiera</v>
      </c>
      <c r="B271" s="721"/>
      <c r="C271" s="721"/>
      <c r="D271" s="721"/>
      <c r="E271" s="597" t="str">
        <f t="shared" si="3"/>
        <v>2.1.2.2</v>
      </c>
      <c r="F271" s="200" t="str">
        <f>IF('20 Mediana'!V216=TRUE,"",'20 Mediana'!I216)</f>
        <v>2.1.2.2</v>
      </c>
      <c r="I271" s="198"/>
      <c r="L271"/>
      <c r="M271" s="6"/>
      <c r="N271" s="6"/>
      <c r="O271" s="6"/>
      <c r="P271" s="6"/>
      <c r="Q271" s="6"/>
      <c r="R271" s="6"/>
      <c r="S271" s="6"/>
      <c r="T271" s="6"/>
      <c r="U271" s="6"/>
    </row>
    <row r="272" spans="1:21" s="1" customFormat="1" ht="46.5" customHeight="1" x14ac:dyDescent="0.25">
      <c r="A272" s="721" t="str">
        <f>IF('20 Mediana'!V217=TRUE,"",'20 Mediana'!J217)</f>
        <v>Desarrolla modelos y metodologías que proporcionan evidencia de las actividades llevadas a cabo o los resultados obtenidos en el proceso de planeación y control de gestión financiera, entre los que se encuentran:</v>
      </c>
      <c r="B272" s="721"/>
      <c r="C272" s="721"/>
      <c r="D272" s="721"/>
      <c r="E272" s="597" t="str">
        <f t="shared" si="3"/>
        <v>2.1.3.1</v>
      </c>
      <c r="F272" s="200" t="str">
        <f>IF('20 Mediana'!V217=TRUE,"",'20 Mediana'!I217)</f>
        <v>2.1.3.1</v>
      </c>
      <c r="I272" s="198"/>
      <c r="L272"/>
      <c r="M272" s="6"/>
      <c r="N272" s="6"/>
      <c r="O272" s="6"/>
      <c r="P272" s="6"/>
      <c r="Q272" s="6"/>
      <c r="R272" s="6"/>
      <c r="S272" s="6"/>
      <c r="T272" s="6"/>
      <c r="U272" s="6"/>
    </row>
    <row r="273" spans="1:21" s="1" customFormat="1" ht="46.5" customHeight="1" x14ac:dyDescent="0.25">
      <c r="A273" s="929" t="str">
        <f>IF('20 Mediana'!V218=TRUE,"",'20 Mediana'!J218)</f>
        <v xml:space="preserve">Métodos para establecer diferentes tipos de planeación en función del horizonte de tiempo, entre las cuales se consideran la planeación estratégica, operativa y presupuestaria, y alineación de la planeación operativa con los objetivos estratégicos </v>
      </c>
      <c r="B273" s="929"/>
      <c r="C273" s="929"/>
      <c r="D273" s="929"/>
      <c r="E273" s="597" t="str">
        <f t="shared" si="3"/>
        <v>2.1.3.1</v>
      </c>
      <c r="F273" s="200" t="str">
        <f>IF('20 Mediana'!V218=TRUE,"",'20 Mediana'!I218)</f>
        <v>2.1.3.1.A</v>
      </c>
      <c r="I273" s="198"/>
      <c r="L273"/>
      <c r="M273" s="6"/>
      <c r="N273" s="6"/>
      <c r="O273" s="6"/>
      <c r="P273" s="6"/>
      <c r="Q273" s="6"/>
      <c r="R273" s="6"/>
      <c r="S273" s="6"/>
      <c r="T273" s="6"/>
      <c r="U273" s="6"/>
    </row>
    <row r="274" spans="1:21" s="1" customFormat="1" ht="46.5" customHeight="1" x14ac:dyDescent="0.25">
      <c r="A274" s="929" t="str">
        <f>IF('20 Mediana'!V219=TRUE,"",'20 Mediana'!J219)</f>
        <v>Técnicas para elaborar proyecciones financieras (ventas, participación de mercado, estados financieros, etc.)</v>
      </c>
      <c r="B274" s="929"/>
      <c r="C274" s="929"/>
      <c r="D274" s="929"/>
      <c r="E274" s="597" t="str">
        <f t="shared" si="3"/>
        <v>2.1.3.1</v>
      </c>
      <c r="F274" s="200" t="str">
        <f>IF('20 Mediana'!V219=TRUE,"",'20 Mediana'!I219)</f>
        <v>2.1.3.1.B</v>
      </c>
      <c r="I274" s="198"/>
      <c r="L274"/>
      <c r="M274" s="6"/>
      <c r="N274" s="6"/>
      <c r="O274" s="6"/>
      <c r="P274" s="6"/>
      <c r="Q274" s="6"/>
      <c r="R274" s="6"/>
      <c r="S274" s="6"/>
      <c r="T274" s="6"/>
      <c r="U274" s="6"/>
    </row>
    <row r="275" spans="1:21" s="1" customFormat="1" ht="46.5" customHeight="1" x14ac:dyDescent="0.25">
      <c r="A275" s="929" t="str">
        <f>IF('20 Mediana'!V220=TRUE,"",'20 Mediana'!J220)</f>
        <v>Mecanismo de corrección de desviaciones para asegurar que las actividades se realizan en acuerdo con las políticas de la empresa y los objetivos de control establecidos</v>
      </c>
      <c r="B275" s="929"/>
      <c r="C275" s="929"/>
      <c r="D275" s="929"/>
      <c r="E275" s="597" t="str">
        <f t="shared" si="3"/>
        <v>2.1.3.1</v>
      </c>
      <c r="F275" s="200" t="str">
        <f>IF('20 Mediana'!V220=TRUE,"",'20 Mediana'!I220)</f>
        <v>2.1.3.1.C</v>
      </c>
      <c r="I275" s="198"/>
      <c r="L275"/>
      <c r="M275" s="6"/>
      <c r="N275" s="6"/>
      <c r="O275" s="6"/>
      <c r="P275" s="6"/>
      <c r="Q275" s="6"/>
      <c r="R275" s="6"/>
      <c r="S275" s="6"/>
      <c r="T275" s="6"/>
      <c r="U275" s="6"/>
    </row>
    <row r="276" spans="1:21" s="1" customFormat="1" ht="46.5" customHeight="1" x14ac:dyDescent="0.25">
      <c r="A276" s="929" t="str">
        <f>IF('20 Mediana'!V221=TRUE,"",'20 Mediana'!J221)</f>
        <v>Determinación de niveles de control para asegurar la coherencia del sistema de control con la estrategia y estructura organizacional mediante un control de gestión estratégico, operativo y táctico (actividades estratégicas, gestión presupuestaria y contabilidad analítica)</v>
      </c>
      <c r="B276" s="929"/>
      <c r="C276" s="929"/>
      <c r="D276" s="929"/>
      <c r="E276" s="597" t="str">
        <f t="shared" si="3"/>
        <v>2.1.3.1</v>
      </c>
      <c r="F276" s="200" t="str">
        <f>IF('20 Mediana'!V221=TRUE,"",'20 Mediana'!I221)</f>
        <v>2.1.3.1.D</v>
      </c>
      <c r="I276" s="198"/>
      <c r="L276"/>
      <c r="M276" s="6"/>
      <c r="N276" s="6"/>
      <c r="O276" s="6"/>
      <c r="P276" s="6"/>
      <c r="Q276" s="6"/>
      <c r="R276" s="6"/>
      <c r="S276" s="6"/>
      <c r="T276" s="6"/>
      <c r="U276" s="6"/>
    </row>
    <row r="277" spans="1:21" s="1" customFormat="1" ht="46.5" customHeight="1" x14ac:dyDescent="0.25">
      <c r="A277" s="929" t="str">
        <f>IF('20 Mediana'!V222=TRUE,"",'20 Mediana'!J222)</f>
        <v>Planes para integrar las normas y reglas de aplicación del control de gestión de tal forma que proporcionen una seguridad razonable a la Dirección y al Consejo de Administración sobre la validez de los reportes de gestión</v>
      </c>
      <c r="B277" s="929"/>
      <c r="C277" s="929"/>
      <c r="D277" s="929"/>
      <c r="E277" s="597" t="str">
        <f t="shared" si="3"/>
        <v>2.1.3.1</v>
      </c>
      <c r="F277" s="200" t="str">
        <f>IF('20 Mediana'!V222=TRUE,"",'20 Mediana'!I222)</f>
        <v>2.1.3.1.E</v>
      </c>
      <c r="I277" s="198"/>
      <c r="L277"/>
      <c r="M277" s="6"/>
      <c r="N277" s="6"/>
      <c r="O277" s="6"/>
      <c r="P277" s="6"/>
      <c r="Q277" s="6"/>
      <c r="R277" s="6"/>
      <c r="S277" s="6"/>
      <c r="T277" s="6"/>
      <c r="U277" s="6"/>
    </row>
    <row r="278" spans="1:21" s="1" customFormat="1" ht="46.5" customHeight="1" x14ac:dyDescent="0.25">
      <c r="A278" s="721" t="str">
        <f>IF('20 Mediana'!V223=TRUE,"",'20 Mediana'!J223)</f>
        <v>Revisa las actividades desarrolladas en el proceso, analiza la información generada y mediante indicadores de resultados, evalúa el nivel de cumplimiento de su proceso de planeación y control de gestión financiera</v>
      </c>
      <c r="B278" s="721"/>
      <c r="C278" s="721"/>
      <c r="D278" s="721"/>
      <c r="E278" s="597" t="str">
        <f t="shared" si="3"/>
        <v>2.1.3.2</v>
      </c>
      <c r="F278" s="200" t="str">
        <f>IF('20 Mediana'!V223=TRUE,"",'20 Mediana'!I223)</f>
        <v>2.1.3.2</v>
      </c>
      <c r="I278" s="198"/>
      <c r="L278"/>
      <c r="M278" s="6"/>
      <c r="N278" s="6"/>
      <c r="O278" s="6"/>
      <c r="P278" s="6"/>
      <c r="Q278" s="6"/>
      <c r="R278" s="6"/>
      <c r="S278" s="6"/>
      <c r="T278" s="6"/>
      <c r="U278" s="6"/>
    </row>
    <row r="279" spans="1:21" s="1" customFormat="1" ht="46.5" customHeight="1" x14ac:dyDescent="0.25">
      <c r="A279" s="721" t="str">
        <f>IF('20 Mediana'!V224=TRUE,"",'20 Mediana'!J224)</f>
        <v>Su proceso de planeación y control de gestión financiera se encuentra automatizado a través de herramientas que le permitan:</v>
      </c>
      <c r="B279" s="721"/>
      <c r="C279" s="721"/>
      <c r="D279" s="721"/>
      <c r="E279" s="597" t="str">
        <f t="shared" si="3"/>
        <v>2.1.4.1</v>
      </c>
      <c r="F279" s="200" t="str">
        <f>IF('20 Mediana'!V224=TRUE,"",'20 Mediana'!I224)</f>
        <v>2.1.4.1</v>
      </c>
      <c r="I279" s="198"/>
      <c r="L279"/>
      <c r="M279" s="6"/>
      <c r="N279" s="6"/>
      <c r="O279" s="6"/>
      <c r="P279" s="6"/>
      <c r="Q279" s="6"/>
      <c r="R279" s="6"/>
      <c r="S279" s="6"/>
      <c r="T279" s="6"/>
      <c r="U279" s="6"/>
    </row>
    <row r="280" spans="1:21" s="1" customFormat="1" ht="46.5" customHeight="1" x14ac:dyDescent="0.25">
      <c r="A280" s="929" t="str">
        <f>IF('20 Mediana'!V225=TRUE,"",'20 Mediana'!J225)</f>
        <v xml:space="preserve">Utilizar las siguientes razones financieras como herramienta de proyección: liquidez, rentabilidad, endeudamiento, administración de activos, tasa de crecimiento, análisis del punto de equilibrio y determinación de la estructura financiera óptima </v>
      </c>
      <c r="B280" s="929"/>
      <c r="C280" s="929"/>
      <c r="D280" s="929"/>
      <c r="E280" s="597" t="str">
        <f t="shared" si="3"/>
        <v>2.1.4.1</v>
      </c>
      <c r="F280" s="200" t="str">
        <f>IF('20 Mediana'!V225=TRUE,"",'20 Mediana'!I225)</f>
        <v>2.1.4.1.A</v>
      </c>
      <c r="I280" s="198"/>
      <c r="L280"/>
      <c r="M280" s="6"/>
      <c r="N280" s="6"/>
      <c r="O280" s="6"/>
      <c r="P280" s="6"/>
      <c r="Q280" s="6"/>
      <c r="R280" s="6"/>
      <c r="S280" s="6"/>
      <c r="T280" s="6"/>
      <c r="U280" s="6"/>
    </row>
    <row r="281" spans="1:21" s="1" customFormat="1" ht="46.5" customHeight="1" x14ac:dyDescent="0.25">
      <c r="A281" s="929" t="str">
        <f>IF('20 Mediana'!V226=TRUE,"",'20 Mediana'!J226)</f>
        <v>Realizar presupuestos operativos (ingresos presupuestados) y financieros (balance presupuestado y presupuestado de flujo de caja)</v>
      </c>
      <c r="B281" s="929"/>
      <c r="C281" s="929"/>
      <c r="D281" s="929"/>
      <c r="E281" s="597" t="str">
        <f t="shared" si="3"/>
        <v>2.1.4.1</v>
      </c>
      <c r="F281" s="200" t="str">
        <f>IF('20 Mediana'!V226=TRUE,"",'20 Mediana'!I226)</f>
        <v>2.1.4.1.B</v>
      </c>
      <c r="I281" s="198"/>
      <c r="L281"/>
      <c r="M281" s="6"/>
      <c r="N281" s="6"/>
      <c r="O281" s="6"/>
      <c r="P281" s="6"/>
      <c r="Q281" s="6"/>
      <c r="R281" s="6"/>
      <c r="S281" s="6"/>
      <c r="T281" s="6"/>
      <c r="U281" s="6"/>
    </row>
    <row r="282" spans="1:21" s="1" customFormat="1" ht="46.5" customHeight="1" x14ac:dyDescent="0.25">
      <c r="A282" s="721" t="str">
        <f>IF('20 Mediana'!V227=TRUE,"",'20 Mediana'!J227)</f>
        <v>Conoce la efectividad del proceso  ya que cuenta con indicadores de desempeño que en conjunto muestran lo siguiente:</v>
      </c>
      <c r="B282" s="721"/>
      <c r="C282" s="721"/>
      <c r="D282" s="721"/>
      <c r="E282" s="597" t="str">
        <f t="shared" si="3"/>
        <v>2.1.4.2</v>
      </c>
      <c r="F282" s="200" t="str">
        <f>IF('20 Mediana'!V227=TRUE,"",'20 Mediana'!I227)</f>
        <v>2.1.4.2</v>
      </c>
      <c r="I282" s="198"/>
      <c r="L282"/>
      <c r="M282" s="6"/>
      <c r="N282" s="6"/>
      <c r="O282" s="6"/>
      <c r="P282" s="6"/>
      <c r="Q282" s="6"/>
      <c r="R282" s="6"/>
      <c r="S282" s="6"/>
      <c r="T282" s="6"/>
      <c r="U282" s="6"/>
    </row>
    <row r="283" spans="1:21" s="1" customFormat="1" ht="46.5" customHeight="1" x14ac:dyDescent="0.25">
      <c r="A283" s="929" t="str">
        <f>IF('20 Mediana'!V228=TRUE,"",'20 Mediana'!J228)</f>
        <v>Mejor monitoreo de la posición financiera de la empresa en base a las proyecciones</v>
      </c>
      <c r="B283" s="929"/>
      <c r="C283" s="929"/>
      <c r="D283" s="929"/>
      <c r="E283" s="597" t="str">
        <f t="shared" si="3"/>
        <v>2.1.4.2</v>
      </c>
      <c r="F283" s="200" t="str">
        <f>IF('20 Mediana'!V228=TRUE,"",'20 Mediana'!I228)</f>
        <v>2.1.4.2.A</v>
      </c>
      <c r="I283" s="198"/>
      <c r="L283"/>
      <c r="M283" s="6"/>
      <c r="N283" s="6"/>
      <c r="O283" s="6"/>
      <c r="P283" s="6"/>
      <c r="Q283" s="6"/>
      <c r="R283" s="6"/>
      <c r="S283" s="6"/>
      <c r="T283" s="6"/>
      <c r="U283" s="6"/>
    </row>
    <row r="284" spans="1:21" s="1" customFormat="1" ht="46.5" customHeight="1" x14ac:dyDescent="0.25">
      <c r="A284" s="929" t="str">
        <f>IF('20 Mediana'!V229=TRUE,"",'20 Mediana'!J229)</f>
        <v>Selección de las opciones de operación e inversión más rentables</v>
      </c>
      <c r="B284" s="929"/>
      <c r="C284" s="929"/>
      <c r="D284" s="929"/>
      <c r="E284" s="597" t="str">
        <f t="shared" si="3"/>
        <v>2.1.4.2</v>
      </c>
      <c r="F284" s="200" t="str">
        <f>IF('20 Mediana'!V229=TRUE,"",'20 Mediana'!I229)</f>
        <v>2.1.4.2.B</v>
      </c>
      <c r="I284" s="198"/>
      <c r="L284"/>
      <c r="M284" s="6"/>
      <c r="N284" s="6"/>
      <c r="O284" s="6"/>
      <c r="P284" s="6"/>
      <c r="Q284" s="6"/>
      <c r="R284" s="6"/>
      <c r="S284" s="6"/>
      <c r="T284" s="6"/>
      <c r="U284" s="6"/>
    </row>
    <row r="285" spans="1:21" s="1" customFormat="1" ht="46.5" customHeight="1" x14ac:dyDescent="0.25">
      <c r="A285" s="929" t="str">
        <f>IF('20 Mediana'!V230=TRUE,"",'20 Mediana'!J230)</f>
        <v>Evaluación y reformulación más dinámicos del plan financiero en función de los cambios en las operaciones</v>
      </c>
      <c r="B285" s="929"/>
      <c r="C285" s="929"/>
      <c r="D285" s="929"/>
      <c r="E285" s="597" t="str">
        <f t="shared" si="3"/>
        <v>2.1.4.2</v>
      </c>
      <c r="F285" s="200" t="str">
        <f>IF('20 Mediana'!V230=TRUE,"",'20 Mediana'!I230)</f>
        <v>2.1.4.2.C</v>
      </c>
      <c r="I285" s="198"/>
      <c r="L285"/>
      <c r="M285" s="6"/>
      <c r="N285" s="6"/>
      <c r="O285" s="6"/>
      <c r="P285" s="6"/>
      <c r="Q285" s="6"/>
      <c r="R285" s="6"/>
      <c r="S285" s="6"/>
      <c r="T285" s="6"/>
      <c r="U285" s="6"/>
    </row>
    <row r="286" spans="1:21" s="1" customFormat="1" ht="46.5" customHeight="1" x14ac:dyDescent="0.25">
      <c r="A286" s="929" t="str">
        <f>IF('20 Mediana'!V231=TRUE,"",'20 Mediana'!J231)</f>
        <v>Mayor reactividad para detectar las desviaciones entre los objetivos deseados y alcanzados</v>
      </c>
      <c r="B286" s="929"/>
      <c r="C286" s="929"/>
      <c r="D286" s="929"/>
      <c r="E286" s="597" t="str">
        <f t="shared" si="3"/>
        <v>2.1.4.2</v>
      </c>
      <c r="F286" s="200" t="str">
        <f>IF('20 Mediana'!V231=TRUE,"",'20 Mediana'!I231)</f>
        <v>2.1.4.2.D</v>
      </c>
      <c r="I286" s="198"/>
      <c r="L286"/>
      <c r="M286" s="6"/>
      <c r="N286" s="6"/>
      <c r="O286" s="6"/>
      <c r="P286" s="6"/>
      <c r="Q286" s="6"/>
      <c r="R286" s="6"/>
      <c r="S286" s="6"/>
      <c r="T286" s="6"/>
      <c r="U286" s="6"/>
    </row>
    <row r="287" spans="1:21" s="1" customFormat="1" x14ac:dyDescent="0.25">
      <c r="A287" s="725" t="str">
        <f>IF('20 Mediana'!V233=TRUE,"",'20 Mediana'!J233)</f>
        <v>2.2 Administración del Capital de Trabajo</v>
      </c>
      <c r="B287" s="725"/>
      <c r="C287" s="725"/>
      <c r="D287" s="725"/>
      <c r="E287" s="597"/>
      <c r="F287" s="200">
        <f>IF('20 Mediana'!V233=TRUE,"",'20 Mediana'!I233)</f>
        <v>0</v>
      </c>
      <c r="I287" s="198"/>
      <c r="L287"/>
      <c r="M287" s="6"/>
      <c r="N287" s="6"/>
      <c r="O287" s="6"/>
      <c r="P287" s="6"/>
      <c r="Q287" s="6"/>
      <c r="R287" s="6"/>
      <c r="S287" s="6"/>
      <c r="T287" s="6"/>
      <c r="U287" s="6"/>
    </row>
    <row r="288" spans="1:21" s="1" customFormat="1" ht="46.5" customHeight="1" x14ac:dyDescent="0.25">
      <c r="A288" s="721" t="str">
        <f>IF('20 Mediana'!V238=TRUE,"",'20 Mediana'!J238)</f>
        <v>El proceso de Administración del Capital de Trabajo se realiza de forma funcional, conforme va operando la empresa y van desarrollándose los  proyectos y/o servicios. Existen registros donde se determina el nivel de liquidez de la empresa.</v>
      </c>
      <c r="B288" s="721"/>
      <c r="C288" s="721"/>
      <c r="D288" s="721"/>
      <c r="E288" s="597" t="str">
        <f t="shared" si="3"/>
        <v>2.2.1.1</v>
      </c>
      <c r="F288" s="200" t="str">
        <f>IF('20 Mediana'!V238=TRUE,"",'20 Mediana'!I238)</f>
        <v>2.2.1.1</v>
      </c>
      <c r="I288" s="198"/>
      <c r="L288"/>
      <c r="M288" s="6"/>
      <c r="N288" s="6"/>
      <c r="O288" s="6"/>
      <c r="P288" s="6"/>
      <c r="Q288" s="6"/>
      <c r="R288" s="6"/>
      <c r="S288" s="6"/>
      <c r="T288" s="6"/>
      <c r="U288" s="6"/>
    </row>
    <row r="289" spans="1:21" s="1" customFormat="1" ht="46.5" customHeight="1" x14ac:dyDescent="0.25">
      <c r="A289" s="721" t="str">
        <f>IF('20 Mediana'!V239=TRUE,"",'20 Mediana'!J239)</f>
        <v>Además, el capital de trabajo se financia con una orientación pragmática, en función de los recursos disponibles en la empresa y de las deudas que se contraen. Existen registros de los financiamientos utilizados para operar, tales como la tesorería o los préstamos otorgados (clientes, proveedores, créditos bancarios).</v>
      </c>
      <c r="B289" s="721"/>
      <c r="C289" s="721"/>
      <c r="D289" s="721"/>
      <c r="E289" s="597" t="str">
        <f t="shared" si="3"/>
        <v>2.2.1.2</v>
      </c>
      <c r="F289" s="200" t="str">
        <f>IF('20 Mediana'!V239=TRUE,"",'20 Mediana'!I239)</f>
        <v>2.2.1.2</v>
      </c>
      <c r="I289" s="198"/>
      <c r="L289"/>
      <c r="M289" s="6"/>
      <c r="N289" s="6"/>
      <c r="O289" s="6"/>
      <c r="P289" s="6"/>
      <c r="Q289" s="6"/>
      <c r="R289" s="6"/>
      <c r="S289" s="6"/>
      <c r="T289" s="6"/>
      <c r="U289" s="6"/>
    </row>
    <row r="290" spans="1:21" s="1" customFormat="1" ht="46.5" customHeight="1" x14ac:dyDescent="0.25">
      <c r="A290" s="721" t="str">
        <f>IF('20 Mediana'!V240=TRUE,"",'20 Mediana'!J240)</f>
        <v>El proceso de Administración del Capital de Trabajo en la empresa de TI está estructurado a través de los aspectos siguientes:</v>
      </c>
      <c r="B290" s="721"/>
      <c r="C290" s="721"/>
      <c r="D290" s="721"/>
      <c r="E290" s="597" t="str">
        <f t="shared" si="3"/>
        <v>2.2.2.1</v>
      </c>
      <c r="F290" s="200" t="str">
        <f>IF('20 Mediana'!V240=TRUE,"",'20 Mediana'!I240)</f>
        <v>2.2.2.1</v>
      </c>
      <c r="I290" s="198"/>
      <c r="L290"/>
      <c r="M290" s="6"/>
      <c r="N290" s="6"/>
      <c r="O290" s="6"/>
      <c r="P290" s="6"/>
      <c r="Q290" s="6"/>
      <c r="R290" s="6"/>
      <c r="S290" s="6"/>
      <c r="T290" s="6"/>
      <c r="U290" s="6"/>
    </row>
    <row r="291" spans="1:21" s="1" customFormat="1" ht="46.5" customHeight="1" x14ac:dyDescent="0.25">
      <c r="A291" s="929" t="str">
        <f>IF('20 Mediana'!V241=TRUE,"",'20 Mediana'!J241)</f>
        <v>Elaboración de un Plan de Administración del Efectivo y Valores Negociables con fines a asegurar saldos adecuados de efectivo</v>
      </c>
      <c r="B291" s="929"/>
      <c r="C291" s="929"/>
      <c r="D291" s="929"/>
      <c r="E291" s="597" t="str">
        <f t="shared" si="3"/>
        <v>2.2.2.1</v>
      </c>
      <c r="F291" s="200" t="str">
        <f>IF('20 Mediana'!V241=TRUE,"",'20 Mediana'!I241)</f>
        <v>2.2.2.1.A</v>
      </c>
      <c r="I291" s="198"/>
      <c r="L291"/>
      <c r="M291" s="6"/>
      <c r="N291" s="6"/>
      <c r="O291" s="6"/>
      <c r="P291" s="6"/>
      <c r="Q291" s="6"/>
      <c r="R291" s="6"/>
      <c r="S291" s="6"/>
      <c r="T291" s="6"/>
      <c r="U291" s="6"/>
    </row>
    <row r="292" spans="1:21" s="1" customFormat="1" ht="46.5" customHeight="1" x14ac:dyDescent="0.25">
      <c r="A292" s="929" t="str">
        <f>IF('20 Mediana'!V242=TRUE,"",'20 Mediana'!J242)</f>
        <v>Definición de la política de capital de trabajo implementada por la empresa</v>
      </c>
      <c r="B292" s="929"/>
      <c r="C292" s="929"/>
      <c r="D292" s="929"/>
      <c r="E292" s="597" t="str">
        <f t="shared" si="3"/>
        <v>2.2.2.1</v>
      </c>
      <c r="F292" s="200" t="str">
        <f>IF('20 Mediana'!V242=TRUE,"",'20 Mediana'!I242)</f>
        <v>2.2.2.1.B</v>
      </c>
      <c r="I292" s="198"/>
      <c r="L292"/>
      <c r="M292" s="6"/>
      <c r="N292" s="6"/>
      <c r="O292" s="6"/>
      <c r="P292" s="6"/>
      <c r="Q292" s="6"/>
      <c r="R292" s="6"/>
      <c r="S292" s="6"/>
      <c r="T292" s="6"/>
      <c r="U292" s="6"/>
    </row>
    <row r="293" spans="1:21" s="1" customFormat="1" ht="46.5" customHeight="1" x14ac:dyDescent="0.25">
      <c r="A293" s="929" t="str">
        <f>IF('20 Mediana'!V243=TRUE,"",'20 Mediana'!J243)</f>
        <v>Análisis del flujo de caja para detectar los problemas de liquidez, conocer la viabilidad de los proyectos y la rentabilidad de la empresa</v>
      </c>
      <c r="B293" s="929"/>
      <c r="C293" s="929"/>
      <c r="D293" s="929"/>
      <c r="E293" s="597" t="str">
        <f t="shared" si="3"/>
        <v>2.2.2.1</v>
      </c>
      <c r="F293" s="200" t="str">
        <f>IF('20 Mediana'!V243=TRUE,"",'20 Mediana'!I243)</f>
        <v>2.2.2.1.C</v>
      </c>
      <c r="I293" s="198"/>
      <c r="L293"/>
      <c r="M293" s="6"/>
      <c r="N293" s="6"/>
      <c r="O293" s="6"/>
      <c r="P293" s="6"/>
      <c r="Q293" s="6"/>
      <c r="R293" s="6"/>
      <c r="S293" s="6"/>
      <c r="T293" s="6"/>
      <c r="U293" s="6"/>
    </row>
    <row r="294" spans="1:21" s="1" customFormat="1" ht="46.5" customHeight="1" x14ac:dyDescent="0.25">
      <c r="A294" s="929" t="str">
        <f>IF('20 Mediana'!V244=TRUE,"",'20 Mediana'!J244)</f>
        <v>Determinación de la forma en la que se puedan incrementar las entradas y reducir las salidas de efectivo en términos de volumen y frecuencia para alinear el ciclo operativo con el ciclo de caja</v>
      </c>
      <c r="B294" s="929"/>
      <c r="C294" s="929"/>
      <c r="D294" s="929"/>
      <c r="E294" s="597" t="str">
        <f t="shared" si="3"/>
        <v>2.2.2.1</v>
      </c>
      <c r="F294" s="200" t="str">
        <f>IF('20 Mediana'!V244=TRUE,"",'20 Mediana'!I244)</f>
        <v>2.2.2.1.D</v>
      </c>
      <c r="I294" s="198"/>
      <c r="L294"/>
      <c r="M294" s="6"/>
      <c r="N294" s="6"/>
      <c r="O294" s="6"/>
      <c r="P294" s="6"/>
      <c r="Q294" s="6"/>
      <c r="R294" s="6"/>
      <c r="S294" s="6"/>
      <c r="T294" s="6"/>
      <c r="U294" s="6"/>
    </row>
    <row r="295" spans="1:21" s="1" customFormat="1" ht="46.5" customHeight="1" x14ac:dyDescent="0.25">
      <c r="A295" s="721" t="str">
        <f>IF('20 Mediana'!V245=TRUE,"",'20 Mediana'!J245)</f>
        <v>Todos éstos aspectos se encuentran formalmente documentados a través de:</v>
      </c>
      <c r="B295" s="721"/>
      <c r="C295" s="721"/>
      <c r="D295" s="721"/>
      <c r="E295" s="597" t="str">
        <f t="shared" si="3"/>
        <v>2.2.2.2</v>
      </c>
      <c r="F295" s="200" t="str">
        <f>IF('20 Mediana'!V245=TRUE,"",'20 Mediana'!I245)</f>
        <v>2.2.2.2</v>
      </c>
      <c r="I295" s="198"/>
      <c r="L295"/>
      <c r="M295" s="6"/>
      <c r="N295" s="6"/>
      <c r="O295" s="6"/>
      <c r="P295" s="6"/>
      <c r="Q295" s="6"/>
      <c r="R295" s="6"/>
      <c r="S295" s="6"/>
      <c r="T295" s="6"/>
      <c r="U295" s="6"/>
    </row>
    <row r="296" spans="1:21" s="1" customFormat="1" ht="46.5" customHeight="1" x14ac:dyDescent="0.25">
      <c r="A296" s="929" t="str">
        <f>IF('20 Mediana'!V246=TRUE,"",'20 Mediana'!J246)</f>
        <v>Un Manual de procedimientos para la Tesorería</v>
      </c>
      <c r="B296" s="929"/>
      <c r="C296" s="929"/>
      <c r="D296" s="929"/>
      <c r="E296" s="597" t="str">
        <f t="shared" si="3"/>
        <v>2.2.2.2</v>
      </c>
      <c r="F296" s="200" t="str">
        <f>IF('20 Mediana'!V246=TRUE,"",'20 Mediana'!I246)</f>
        <v>2.2.2.2.A</v>
      </c>
      <c r="I296" s="198"/>
      <c r="L296"/>
      <c r="M296" s="6"/>
      <c r="N296" s="6"/>
      <c r="O296" s="6"/>
      <c r="P296" s="6"/>
      <c r="Q296" s="6"/>
      <c r="R296" s="6"/>
      <c r="S296" s="6"/>
      <c r="T296" s="6"/>
      <c r="U296" s="6"/>
    </row>
    <row r="297" spans="1:21" s="1" customFormat="1" ht="46.5" customHeight="1" x14ac:dyDescent="0.25">
      <c r="A297" s="721" t="str">
        <f>IF('20 Mediana'!V247=TRUE,"",'20 Mediana'!J247)</f>
        <v>La empresa desarrolla modelos y metodologías que le permitan maximizar la eficacia de su proceso de Administración del Capital de Trabajo, tales como:</v>
      </c>
      <c r="B297" s="721"/>
      <c r="C297" s="721"/>
      <c r="D297" s="721"/>
      <c r="E297" s="597" t="str">
        <f t="shared" si="3"/>
        <v>2.2.3.1</v>
      </c>
      <c r="F297" s="200" t="str">
        <f>IF('20 Mediana'!V247=TRUE,"",'20 Mediana'!I247)</f>
        <v>2.2.3.1</v>
      </c>
      <c r="I297" s="198"/>
      <c r="L297"/>
      <c r="M297" s="6"/>
      <c r="N297" s="6"/>
      <c r="O297" s="6"/>
      <c r="P297" s="6"/>
      <c r="Q297" s="6"/>
      <c r="R297" s="6"/>
      <c r="S297" s="6"/>
      <c r="T297" s="6"/>
      <c r="U297" s="6"/>
    </row>
    <row r="298" spans="1:21" s="1" customFormat="1" ht="46.5" customHeight="1" x14ac:dyDescent="0.25">
      <c r="A298" s="812" t="str">
        <f>IF('20 Mediana'!V248=TRUE,"",'20 Mediana'!J248)</f>
        <v xml:space="preserve">Análisis de la estructura del Capital de Trabajo: </v>
      </c>
      <c r="B298" s="812"/>
      <c r="C298" s="812"/>
      <c r="D298" s="812"/>
      <c r="E298" s="597"/>
      <c r="F298" s="200">
        <f>IF('20 Mediana'!V248=TRUE,"",'20 Mediana'!I248)</f>
        <v>0</v>
      </c>
      <c r="I298" s="198"/>
      <c r="L298"/>
      <c r="M298" s="6"/>
      <c r="N298" s="6"/>
      <c r="O298" s="6"/>
      <c r="P298" s="6"/>
      <c r="Q298" s="6"/>
      <c r="R298" s="6"/>
      <c r="S298" s="6"/>
      <c r="T298" s="6"/>
      <c r="U298" s="6"/>
    </row>
    <row r="299" spans="1:21" s="1" customFormat="1" ht="46.5" customHeight="1" x14ac:dyDescent="0.25">
      <c r="A299" s="929" t="str">
        <f>IF('20 Mediana'!V249=TRUE,"",'20 Mediana'!J249)</f>
        <v>Procesos de Gestión de la Tesorería, mediante los cuales se determina el saldo de efectivo mínimo, se realizan cobros y pagos de forma eficiente y se invierten los excedentes</v>
      </c>
      <c r="B299" s="929"/>
      <c r="C299" s="929"/>
      <c r="D299" s="929"/>
      <c r="E299" s="597" t="str">
        <f t="shared" si="3"/>
        <v>2.2.3.1</v>
      </c>
      <c r="F299" s="200" t="str">
        <f>IF('20 Mediana'!V249=TRUE,"",'20 Mediana'!I249)</f>
        <v>2.2.3.1.A</v>
      </c>
      <c r="I299" s="198"/>
      <c r="L299"/>
      <c r="M299" s="6"/>
      <c r="N299" s="6"/>
      <c r="O299" s="6"/>
      <c r="P299" s="6"/>
      <c r="Q299" s="6"/>
      <c r="R299" s="6"/>
      <c r="S299" s="6"/>
      <c r="T299" s="6"/>
      <c r="U299" s="6"/>
    </row>
    <row r="300" spans="1:21" s="1" customFormat="1" ht="46.5" customHeight="1" x14ac:dyDescent="0.25">
      <c r="A300" s="929" t="str">
        <f>IF('20 Mediana'!V250=TRUE,"",'20 Mediana'!J250)</f>
        <v xml:space="preserve">Estudio de calidad de la cartera mediante un análisis de la estructura de clientes (número, repartición en ventas y nivel de dependencia de los clientes), así como su categoría (triple A, etc.) renombre y recurrencia   </v>
      </c>
      <c r="B300" s="929"/>
      <c r="C300" s="929"/>
      <c r="D300" s="929"/>
      <c r="E300" s="597" t="str">
        <f t="shared" si="3"/>
        <v>2.2.3.1</v>
      </c>
      <c r="F300" s="200" t="str">
        <f>IF('20 Mediana'!V250=TRUE,"",'20 Mediana'!I250)</f>
        <v>2.2.3.1.B</v>
      </c>
      <c r="I300" s="198"/>
      <c r="L300"/>
      <c r="M300" s="6"/>
      <c r="N300" s="6"/>
      <c r="O300" s="6"/>
      <c r="P300" s="6"/>
      <c r="Q300" s="6"/>
      <c r="R300" s="6"/>
      <c r="S300" s="6"/>
      <c r="T300" s="6"/>
      <c r="U300" s="6"/>
    </row>
    <row r="301" spans="1:21" s="1" customFormat="1" ht="46.5" customHeight="1" x14ac:dyDescent="0.25">
      <c r="A301" s="929" t="str">
        <f>IF('20 Mediana'!V251=TRUE,"",'20 Mediana'!J251)</f>
        <v>Análisis de la relación con los proveedores para determinar la posición competitiva de la empresa (presiones en los precios, cantidades ofertadas, plazos de pago) así como su estructura (número, repartición en compras, nivel de dependencia) y calidad de las referencias comerciales con los proveedores</v>
      </c>
      <c r="B301" s="929"/>
      <c r="C301" s="929"/>
      <c r="D301" s="929"/>
      <c r="E301" s="597" t="str">
        <f t="shared" si="3"/>
        <v>2.2.3.1</v>
      </c>
      <c r="F301" s="200" t="str">
        <f>IF('20 Mediana'!V251=TRUE,"",'20 Mediana'!I251)</f>
        <v>2.2.3.1.C</v>
      </c>
      <c r="I301" s="198"/>
      <c r="L301"/>
      <c r="M301" s="6"/>
      <c r="N301" s="6"/>
      <c r="O301" s="6"/>
      <c r="P301" s="6"/>
      <c r="Q301" s="6"/>
      <c r="R301" s="6"/>
      <c r="S301" s="6"/>
      <c r="T301" s="6"/>
      <c r="U301" s="6"/>
    </row>
    <row r="302" spans="1:21" s="1" customFormat="1" ht="46.5" customHeight="1" x14ac:dyDescent="0.25">
      <c r="A302" s="929" t="str">
        <f>IF('20 Mediana'!V252=TRUE,"",'20 Mediana'!J252)</f>
        <v xml:space="preserve">Políticas y procedimientos de Gestión de Créditos, las cuales permiten definir las políticas de cobro, determinar los términos de venta y el monto óptimo de crédito a otorgar a la cartera
</v>
      </c>
      <c r="B302" s="929"/>
      <c r="C302" s="929"/>
      <c r="D302" s="929"/>
      <c r="E302" s="597" t="str">
        <f t="shared" si="3"/>
        <v>2.2.3.1</v>
      </c>
      <c r="F302" s="200" t="str">
        <f>IF('20 Mediana'!V252=TRUE,"",'20 Mediana'!I252)</f>
        <v>2.2.3.1.D</v>
      </c>
      <c r="I302" s="198"/>
      <c r="L302"/>
      <c r="M302" s="6"/>
      <c r="N302" s="6"/>
      <c r="O302" s="6"/>
      <c r="P302" s="6"/>
      <c r="Q302" s="6"/>
      <c r="R302" s="6"/>
      <c r="S302" s="6"/>
      <c r="T302" s="6"/>
      <c r="U302" s="6"/>
    </row>
    <row r="303" spans="1:21" s="1" customFormat="1" ht="46.5" customHeight="1" x14ac:dyDescent="0.25">
      <c r="A303" s="929" t="str">
        <f>IF('20 Mediana'!V253=TRUE,"",'20 Mediana'!J253)</f>
        <v xml:space="preserve">Procesos de Gestión del Portafolio de Inversión para administrar la relación costo/rendimiento de los proyectos relacionados con el capital de trabajo, comprobar que las inversiones y servicios de TI actuales estén alineados con las metas y los objetivos estratégicos, optimizar el rendimiento del portafolio de servicios, y proponer ajustes si fuese necesario
</v>
      </c>
      <c r="B303" s="929"/>
      <c r="C303" s="929"/>
      <c r="D303" s="929"/>
      <c r="E303" s="597" t="str">
        <f t="shared" si="3"/>
        <v>2.2.3.1</v>
      </c>
      <c r="F303" s="200" t="str">
        <f>IF('20 Mediana'!V253=TRUE,"",'20 Mediana'!I253)</f>
        <v>2.2.3.1.E</v>
      </c>
      <c r="I303" s="198"/>
      <c r="L303"/>
      <c r="M303" s="6"/>
      <c r="N303" s="6"/>
      <c r="O303" s="6"/>
      <c r="P303" s="6"/>
      <c r="Q303" s="6"/>
      <c r="R303" s="6"/>
      <c r="S303" s="6"/>
      <c r="T303" s="6"/>
      <c r="U303" s="6"/>
    </row>
    <row r="304" spans="1:21" s="1" customFormat="1" ht="46.5" customHeight="1" x14ac:dyDescent="0.25">
      <c r="A304" s="812" t="str">
        <f>IF('20 Mediana'!V254=TRUE,"",'20 Mediana'!J254)</f>
        <v>Estrategias de previsión, análisis y diferenciación de los planes de financiamiento:</v>
      </c>
      <c r="B304" s="812"/>
      <c r="C304" s="812"/>
      <c r="D304" s="812"/>
      <c r="E304" s="597"/>
      <c r="F304" s="200">
        <f>IF('20 Mediana'!V254=TRUE,"",'20 Mediana'!I254)</f>
        <v>0</v>
      </c>
      <c r="I304" s="198"/>
      <c r="L304"/>
      <c r="M304" s="6"/>
      <c r="N304" s="6"/>
      <c r="O304" s="6"/>
      <c r="P304" s="6"/>
      <c r="Q304" s="6"/>
      <c r="R304" s="6"/>
      <c r="S304" s="6"/>
      <c r="T304" s="6"/>
      <c r="U304" s="6"/>
    </row>
    <row r="305" spans="1:21" s="1" customFormat="1" ht="46.5" customHeight="1" x14ac:dyDescent="0.25">
      <c r="A305" s="929" t="str">
        <f>IF('20 Mediana'!V255=TRUE,"",'20 Mediana'!J255)</f>
        <v>Estrategias de gestión de pasivos circulantes, mediante las cuales se analizan las formas de financiamiento disponibles, ya sea espontáneo o no espontáneo</v>
      </c>
      <c r="B305" s="929"/>
      <c r="C305" s="929"/>
      <c r="D305" s="929"/>
      <c r="E305" s="597" t="str">
        <f t="shared" si="3"/>
        <v>2.2.3.1</v>
      </c>
      <c r="F305" s="200" t="str">
        <f>IF('20 Mediana'!V255=TRUE,"",'20 Mediana'!I255)</f>
        <v>2.2.3.1.F</v>
      </c>
      <c r="I305" s="198"/>
      <c r="L305"/>
      <c r="M305" s="6"/>
      <c r="N305" s="6"/>
      <c r="O305" s="6"/>
      <c r="P305" s="6"/>
      <c r="Q305" s="6"/>
      <c r="R305" s="6"/>
      <c r="S305" s="6"/>
      <c r="T305" s="6"/>
      <c r="U305" s="6"/>
    </row>
    <row r="306" spans="1:21" s="1" customFormat="1" ht="46.5" customHeight="1" x14ac:dyDescent="0.25">
      <c r="A306" s="929" t="str">
        <f>IF('20 Mediana'!V256=TRUE,"",'20 Mediana'!J256)</f>
        <v>Análisis de la eficiencia en la administración de activos mediante el índice de rotación de activos, días de cartera, proveedores y del ciclo financiero</v>
      </c>
      <c r="B306" s="929"/>
      <c r="C306" s="929"/>
      <c r="D306" s="929"/>
      <c r="E306" s="597" t="str">
        <f t="shared" si="3"/>
        <v>2.2.3.1</v>
      </c>
      <c r="F306" s="200" t="str">
        <f>IF('20 Mediana'!V256=TRUE,"",'20 Mediana'!I256)</f>
        <v>2.2.3.1.G</v>
      </c>
      <c r="I306" s="198"/>
      <c r="L306"/>
      <c r="M306" s="6"/>
      <c r="N306" s="6"/>
      <c r="O306" s="6"/>
      <c r="P306" s="6"/>
      <c r="Q306" s="6"/>
      <c r="R306" s="6"/>
      <c r="S306" s="6"/>
      <c r="T306" s="6"/>
      <c r="U306" s="6"/>
    </row>
    <row r="307" spans="1:21" s="1" customFormat="1" ht="46.5" customHeight="1" x14ac:dyDescent="0.25">
      <c r="A307" s="929" t="str">
        <f>IF('20 Mediana'!V257=TRUE,"",'20 Mediana'!J257)</f>
        <v>Realización de proyecciones de inversiones pre-operativas y operativas para apreciar el periodo de realización y la estructura de dichas inversiones</v>
      </c>
      <c r="B307" s="929"/>
      <c r="C307" s="929"/>
      <c r="D307" s="929"/>
      <c r="E307" s="597" t="str">
        <f t="shared" si="3"/>
        <v>2.2.3.1</v>
      </c>
      <c r="F307" s="200" t="str">
        <f>IF('20 Mediana'!V257=TRUE,"",'20 Mediana'!I257)</f>
        <v>2.2.3.1.H</v>
      </c>
      <c r="I307" s="198"/>
      <c r="L307"/>
      <c r="M307" s="6"/>
      <c r="N307" s="6"/>
      <c r="O307" s="6"/>
      <c r="P307" s="6"/>
      <c r="Q307" s="6"/>
      <c r="R307" s="6"/>
      <c r="S307" s="6"/>
      <c r="T307" s="6"/>
      <c r="U307" s="6"/>
    </row>
    <row r="308" spans="1:21" s="1" customFormat="1" ht="46.5" customHeight="1" x14ac:dyDescent="0.25">
      <c r="A308" s="721" t="str">
        <f>IF('20 Mediana'!V258=TRUE,"",'20 Mediana'!J258)</f>
        <v>Revisa las actividades desarrolladas en el proceso, analiza la información generada y mediante indicadores de resultados, evalúa el nivel de cumplimiento del proceso de administración del capital</v>
      </c>
      <c r="B308" s="721"/>
      <c r="C308" s="721"/>
      <c r="D308" s="721"/>
      <c r="E308" s="597" t="str">
        <f t="shared" si="3"/>
        <v>2.2.3.2</v>
      </c>
      <c r="F308" s="200" t="str">
        <f>IF('20 Mediana'!V258=TRUE,"",'20 Mediana'!I258)</f>
        <v>2.2.3.2</v>
      </c>
      <c r="I308" s="198"/>
      <c r="L308"/>
      <c r="M308" s="6"/>
      <c r="N308" s="6"/>
      <c r="O308" s="6"/>
      <c r="P308" s="6"/>
      <c r="Q308" s="6"/>
      <c r="R308" s="6"/>
      <c r="S308" s="6"/>
      <c r="T308" s="6"/>
      <c r="U308" s="6"/>
    </row>
    <row r="309" spans="1:21" s="1" customFormat="1" ht="46.5" customHeight="1" x14ac:dyDescent="0.25">
      <c r="A309" s="721" t="str">
        <f>IF('20 Mediana'!V259=TRUE,"",'20 Mediana'!J259)</f>
        <v>Su proceso de Administración del Capital de Trabajo se encuentra automatizado a través de herramientas que le permitan:</v>
      </c>
      <c r="B309" s="721"/>
      <c r="C309" s="721"/>
      <c r="D309" s="721"/>
      <c r="E309" s="597" t="str">
        <f t="shared" si="3"/>
        <v>2.2.4.1</v>
      </c>
      <c r="F309" s="200" t="str">
        <f>IF('20 Mediana'!V259=TRUE,"",'20 Mediana'!I259)</f>
        <v>2.2.4.1</v>
      </c>
      <c r="I309" s="198"/>
      <c r="L309"/>
      <c r="M309" s="6"/>
      <c r="N309" s="6"/>
      <c r="O309" s="6"/>
      <c r="P309" s="6"/>
      <c r="Q309" s="6"/>
      <c r="R309" s="6"/>
      <c r="S309" s="6"/>
      <c r="T309" s="6"/>
      <c r="U309" s="6"/>
    </row>
    <row r="310" spans="1:21" s="1" customFormat="1" ht="46.5" customHeight="1" x14ac:dyDescent="0.25">
      <c r="A310" s="812" t="str">
        <f>IF('20 Mediana'!V260=TRUE,"",'20 Mediana'!J260)</f>
        <v>Contar con una función de gestión del portafolio de inversión, encargada de:</v>
      </c>
      <c r="B310" s="812"/>
      <c r="C310" s="812"/>
      <c r="D310" s="812"/>
      <c r="E310" s="597"/>
      <c r="F310" s="200">
        <f>IF('20 Mediana'!V260=TRUE,"",'20 Mediana'!I260)</f>
        <v>0</v>
      </c>
      <c r="I310" s="198"/>
      <c r="L310"/>
      <c r="M310" s="6"/>
      <c r="N310" s="6"/>
      <c r="O310" s="6"/>
      <c r="P310" s="6"/>
      <c r="Q310" s="6"/>
      <c r="R310" s="6"/>
      <c r="S310" s="6"/>
      <c r="T310" s="6"/>
      <c r="U310" s="6"/>
    </row>
    <row r="311" spans="1:21" s="1" customFormat="1" ht="46.5" customHeight="1" x14ac:dyDescent="0.25">
      <c r="A311" s="929" t="str">
        <f>IF('20 Mediana'!V261=TRUE,"",'20 Mediana'!J261)</f>
        <v>Optimizar la gestión de sus proyectos al incrementar la rentabilidad de las inversiones</v>
      </c>
      <c r="B311" s="929"/>
      <c r="C311" s="929"/>
      <c r="D311" s="929"/>
      <c r="E311" s="597" t="str">
        <f t="shared" si="3"/>
        <v>2.2.4.1</v>
      </c>
      <c r="F311" s="200" t="str">
        <f>IF('20 Mediana'!V261=TRUE,"",'20 Mediana'!I261)</f>
        <v>2.2.4.1.A</v>
      </c>
      <c r="I311" s="198"/>
      <c r="L311"/>
      <c r="M311" s="6"/>
      <c r="N311" s="6"/>
      <c r="O311" s="6"/>
      <c r="P311" s="6"/>
      <c r="Q311" s="6"/>
      <c r="R311" s="6"/>
      <c r="S311" s="6"/>
      <c r="T311" s="6"/>
      <c r="U311" s="6"/>
    </row>
    <row r="312" spans="1:21" s="1" customFormat="1" ht="46.5" customHeight="1" x14ac:dyDescent="0.25">
      <c r="A312" s="929" t="str">
        <f>IF('20 Mediana'!V262=TRUE,"",'20 Mediana'!J262)</f>
        <v>Evaluar los casos de negocio y priorizarlos ante la asignación de recursos</v>
      </c>
      <c r="B312" s="929"/>
      <c r="C312" s="929"/>
      <c r="D312" s="929"/>
      <c r="E312" s="597" t="str">
        <f t="shared" si="3"/>
        <v>2.2.4.1</v>
      </c>
      <c r="F312" s="200" t="str">
        <f>IF('20 Mediana'!V262=TRUE,"",'20 Mediana'!I262)</f>
        <v>2.2.4.1.B</v>
      </c>
      <c r="I312" s="198"/>
      <c r="L312"/>
      <c r="M312" s="6"/>
      <c r="N312" s="6"/>
      <c r="O312" s="6"/>
      <c r="P312" s="6"/>
      <c r="Q312" s="6"/>
      <c r="R312" s="6"/>
      <c r="S312" s="6"/>
      <c r="T312" s="6"/>
      <c r="U312" s="6"/>
    </row>
    <row r="313" spans="1:21" s="1" customFormat="1" ht="46.5" customHeight="1" x14ac:dyDescent="0.25">
      <c r="A313" s="929" t="str">
        <f>IF('20 Mediana'!V263=TRUE,"",'20 Mediana'!J263)</f>
        <v>Realizar un análisis exhaustivo y preciso del rendimiento de las inversiones efectuadas en el portafolio de servicios o proyectos</v>
      </c>
      <c r="B313" s="929"/>
      <c r="C313" s="929"/>
      <c r="D313" s="929"/>
      <c r="E313" s="597" t="str">
        <f t="shared" si="3"/>
        <v>2.2.4.1</v>
      </c>
      <c r="F313" s="200" t="str">
        <f>IF('20 Mediana'!V263=TRUE,"",'20 Mediana'!I263)</f>
        <v>2.2.4.1.C</v>
      </c>
      <c r="I313" s="198"/>
      <c r="L313"/>
      <c r="M313" s="6"/>
      <c r="N313" s="6"/>
      <c r="O313" s="6"/>
      <c r="P313" s="6"/>
      <c r="Q313" s="6"/>
      <c r="R313" s="6"/>
      <c r="S313" s="6"/>
      <c r="T313" s="6"/>
      <c r="U313" s="6"/>
    </row>
    <row r="314" spans="1:21" s="1" customFormat="1" ht="46.5" customHeight="1" x14ac:dyDescent="0.25">
      <c r="A314" s="812" t="str">
        <f>IF('20 Mediana'!V264=TRUE,"",'20 Mediana'!J264)</f>
        <v>Contar con un software de administración financiera para:</v>
      </c>
      <c r="B314" s="812"/>
      <c r="C314" s="812"/>
      <c r="D314" s="812"/>
      <c r="E314" s="597"/>
      <c r="F314" s="200">
        <f>IF('20 Mediana'!V264=TRUE,"",'20 Mediana'!I264)</f>
        <v>0</v>
      </c>
      <c r="I314" s="198"/>
      <c r="L314"/>
      <c r="M314" s="6"/>
      <c r="N314" s="6"/>
      <c r="O314" s="6"/>
      <c r="P314" s="6"/>
      <c r="Q314" s="6"/>
      <c r="R314" s="6"/>
      <c r="S314" s="6"/>
      <c r="T314" s="6"/>
      <c r="U314" s="6"/>
    </row>
    <row r="315" spans="1:21" ht="46.5" customHeight="1" x14ac:dyDescent="0.25">
      <c r="A315" s="724" t="s">
        <v>1138</v>
      </c>
      <c r="B315" s="929"/>
      <c r="C315" s="929"/>
      <c r="D315" s="929"/>
      <c r="E315" s="597" t="str">
        <f t="shared" si="3"/>
        <v>2.2.4.1</v>
      </c>
      <c r="F315" s="200" t="str">
        <f>IF('20 Mediana'!V265=TRUE,"",'20 Mediana'!I265)</f>
        <v>2.2.4.1.E</v>
      </c>
    </row>
    <row r="316" spans="1:21" ht="46.5" customHeight="1" x14ac:dyDescent="0.25">
      <c r="A316" s="929" t="str">
        <f>IF('20 Mediana'!V266=TRUE,"",'20 Mediana'!J266)</f>
        <v>Llevar un control sobre su ciclo financiero y definir plazos máximos de crédito orientados a la reducción del periodo de cobranza</v>
      </c>
      <c r="B316" s="929"/>
      <c r="C316" s="929"/>
      <c r="D316" s="929"/>
      <c r="E316" s="597" t="str">
        <f t="shared" si="3"/>
        <v>2.2.4.1</v>
      </c>
      <c r="F316" s="200" t="str">
        <f>IF('20 Mediana'!V266=TRUE,"",'20 Mediana'!I266)</f>
        <v>2.2.4.1.F</v>
      </c>
    </row>
    <row r="317" spans="1:21" ht="46.5" customHeight="1" x14ac:dyDescent="0.25">
      <c r="A317" s="929" t="str">
        <f>IF('20 Mediana'!V267=TRUE,"",'20 Mediana'!J267)</f>
        <v>Administrar los impuestos por acreditar y por pagar de forma óptima</v>
      </c>
      <c r="B317" s="929"/>
      <c r="C317" s="929"/>
      <c r="D317" s="929"/>
      <c r="E317" s="597" t="str">
        <f t="shared" si="3"/>
        <v>2.2.4.1</v>
      </c>
      <c r="F317" s="200" t="str">
        <f>IF('20 Mediana'!V267=TRUE,"",'20 Mediana'!I267)</f>
        <v>2.2.4.1.G</v>
      </c>
    </row>
    <row r="318" spans="1:21" ht="46.5" customHeight="1" x14ac:dyDescent="0.25">
      <c r="A318" s="929" t="str">
        <f>IF('20 Mediana'!V268=TRUE,"",'20 Mediana'!J268)</f>
        <v>Administrar la nómina de forma eficaz e integrarla como elemento esencial de la administración del capital de trabajo</v>
      </c>
      <c r="B318" s="929"/>
      <c r="C318" s="929"/>
      <c r="D318" s="929"/>
      <c r="E318" s="597" t="str">
        <f t="shared" ref="E318:E360" si="4">MID(F318,1,7)</f>
        <v>2.2.4.1</v>
      </c>
      <c r="F318" s="200" t="str">
        <f>IF('20 Mediana'!V268=TRUE,"",'20 Mediana'!I268)</f>
        <v>2.2.4.1.H</v>
      </c>
    </row>
    <row r="319" spans="1:21" ht="46.5" customHeight="1" x14ac:dyDescent="0.25">
      <c r="A319" s="721" t="str">
        <f>IF('20 Mediana'!V269=TRUE,"",'20 Mediana'!J269)</f>
        <v>Conoce la efectividad del proceso  ya que cuenta con indicadores de desempeño  que en conjunto muestran lo siguiente:</v>
      </c>
      <c r="B319" s="721"/>
      <c r="C319" s="721"/>
      <c r="D319" s="721"/>
      <c r="E319" s="597" t="str">
        <f t="shared" si="4"/>
        <v>2.2.4.2</v>
      </c>
      <c r="F319" s="200" t="str">
        <f>IF('20 Mediana'!V269=TRUE,"",'20 Mediana'!I269)</f>
        <v>2.2.4.2</v>
      </c>
    </row>
    <row r="320" spans="1:21" ht="46.5" customHeight="1" x14ac:dyDescent="0.25">
      <c r="A320" s="929" t="str">
        <f>IF('20 Mediana'!V270=TRUE,"",'20 Mediana'!J270)</f>
        <v>Mejor administración de la relación costo-rentabilidad en base al Portafolio de Inversión</v>
      </c>
      <c r="B320" s="929"/>
      <c r="C320" s="929"/>
      <c r="D320" s="929"/>
      <c r="E320" s="597" t="str">
        <f t="shared" si="4"/>
        <v>2.2.4.2</v>
      </c>
      <c r="F320" s="200" t="str">
        <f>IF('20 Mediana'!V270=TRUE,"",'20 Mediana'!I270)</f>
        <v>2.2.4.2.A</v>
      </c>
    </row>
    <row r="321" spans="1:6" ht="46.5" customHeight="1" x14ac:dyDescent="0.25">
      <c r="A321" s="929" t="str">
        <f>IF('20 Mediana'!V271=TRUE,"",'20 Mediana'!J271)</f>
        <v>Maximización de los activos y reducción del costo de los pasivos</v>
      </c>
      <c r="B321" s="929"/>
      <c r="C321" s="929"/>
      <c r="D321" s="929"/>
      <c r="E321" s="597" t="str">
        <f t="shared" si="4"/>
        <v>2.2.4.2</v>
      </c>
      <c r="F321" s="200" t="str">
        <f>IF('20 Mediana'!V271=TRUE,"",'20 Mediana'!I271)</f>
        <v>2.2.4.2.B</v>
      </c>
    </row>
    <row r="322" spans="1:6" ht="46.5" customHeight="1" x14ac:dyDescent="0.25">
      <c r="A322" s="929" t="str">
        <f>IF('20 Mediana'!V272=TRUE,"",'20 Mediana'!J272)</f>
        <v>Mayor efectividad en la gestión de las fuentes de financiamiento</v>
      </c>
      <c r="B322" s="929"/>
      <c r="C322" s="929"/>
      <c r="D322" s="929"/>
      <c r="E322" s="597" t="str">
        <f t="shared" si="4"/>
        <v>2.2.4.2</v>
      </c>
      <c r="F322" s="200" t="str">
        <f>IF('20 Mediana'!V272=TRUE,"",'20 Mediana'!I272)</f>
        <v>2.2.4.2.C</v>
      </c>
    </row>
    <row r="323" spans="1:6" ht="46.5" customHeight="1" x14ac:dyDescent="0.25">
      <c r="A323" s="929" t="str">
        <f>IF('20 Mediana'!V273=TRUE,"",'20 Mediana'!J273)</f>
        <v>Mejor adecuación entre la política financiera y el modelo de gestión de la empresa</v>
      </c>
      <c r="B323" s="929"/>
      <c r="C323" s="929"/>
      <c r="D323" s="929"/>
      <c r="E323" s="597" t="str">
        <f t="shared" si="4"/>
        <v>2.2.4.2</v>
      </c>
      <c r="F323" s="200" t="str">
        <f>IF('20 Mediana'!V273=TRUE,"",'20 Mediana'!I273)</f>
        <v>2.2.4.2.D</v>
      </c>
    </row>
    <row r="324" spans="1:6" x14ac:dyDescent="0.25">
      <c r="A324" s="725" t="str">
        <f>IF('20 Mediana'!V275=TRUE,"",'20 Mediana'!J275)</f>
        <v>2.3 Administración de Riesgos Financieros</v>
      </c>
      <c r="B324" s="725"/>
      <c r="C324" s="725"/>
      <c r="D324" s="725"/>
      <c r="E324" s="597"/>
      <c r="F324" s="200">
        <f>IF('20 Mediana'!V275=TRUE,"",'20 Mediana'!I275)</f>
        <v>0</v>
      </c>
    </row>
    <row r="325" spans="1:6" ht="46.5" customHeight="1" x14ac:dyDescent="0.25">
      <c r="A325" s="721" t="str">
        <f>IF('20 Mediana'!V280=TRUE,"",'20 Mediana'!J280)</f>
        <v>Existe un proceso de Gestión de Riesgos Financieros formal en la empresa, el cual está estructurado a través de lo siguiente:</v>
      </c>
      <c r="B325" s="721"/>
      <c r="C325" s="721"/>
      <c r="D325" s="721"/>
      <c r="E325" s="597" t="str">
        <f t="shared" si="4"/>
        <v>2.3.2.1</v>
      </c>
      <c r="F325" s="200" t="str">
        <f>IF('20 Mediana'!V280=TRUE,"",'20 Mediana'!I280)</f>
        <v>2.3.2.1</v>
      </c>
    </row>
    <row r="326" spans="1:6" ht="46.5" customHeight="1" x14ac:dyDescent="0.25">
      <c r="A326" s="929" t="str">
        <f>IF('20 Mediana'!V281=TRUE,"",'20 Mediana'!J281)</f>
        <v>Implicación de la Administración en la elaboración de un marco de gestión de riesgos financieros que incluya una descripción de las actividades relacionadas con el proceso de administración de riesgos financieros</v>
      </c>
      <c r="B326" s="929"/>
      <c r="C326" s="929"/>
      <c r="D326" s="929"/>
      <c r="E326" s="597" t="str">
        <f t="shared" si="4"/>
        <v>2.3.2.1</v>
      </c>
      <c r="F326" s="200" t="str">
        <f>IF('20 Mediana'!V281=TRUE,"",'20 Mediana'!I281)</f>
        <v>2.3.2.1.A</v>
      </c>
    </row>
    <row r="327" spans="1:6" ht="46.5" customHeight="1" x14ac:dyDescent="0.25">
      <c r="A327" s="721" t="str">
        <f>IF('20 Mediana'!V282=TRUE,"",'20 Mediana'!J282)</f>
        <v>Todos éstos aspectos se encuentran formalmente documentados a través de un Manual de procedimientos y políticas para la Administración de Riesgos Financieros</v>
      </c>
      <c r="B327" s="721"/>
      <c r="C327" s="721"/>
      <c r="D327" s="721"/>
      <c r="E327" s="597" t="str">
        <f t="shared" si="4"/>
        <v>2.3.2.2</v>
      </c>
      <c r="F327" s="200" t="str">
        <f>IF('20 Mediana'!V282=TRUE,"",'20 Mediana'!I282)</f>
        <v>2.3.2.2</v>
      </c>
    </row>
    <row r="328" spans="1:6" ht="46.5" customHeight="1" x14ac:dyDescent="0.25">
      <c r="A328" s="929" t="str">
        <f>IF('20 Mediana'!V283=TRUE,"",'20 Mediana'!J283)</f>
        <v>Desarrolla modelos y metodologías que proporcionan evidencia de las actividades llevadas a cabo o los resultados obtenidos en el proceso, entre los que se encuentran:</v>
      </c>
      <c r="B328" s="929"/>
      <c r="C328" s="929"/>
      <c r="D328" s="929"/>
      <c r="E328" s="597" t="str">
        <f t="shared" si="4"/>
        <v>2.3.3.1</v>
      </c>
      <c r="F328" s="200" t="str">
        <f>IF('20 Mediana'!V283=TRUE,"",'20 Mediana'!I283)</f>
        <v>2.3.3.1</v>
      </c>
    </row>
    <row r="329" spans="1:6" ht="46.5" customHeight="1" x14ac:dyDescent="0.25">
      <c r="A329" s="929" t="str">
        <f>IF('20 Mediana'!V284=TRUE,"",'20 Mediana'!J284)</f>
        <v>El análisis del tipo de riesgo que puede afectar las operaciones de la empresa en función de su actividad</v>
      </c>
      <c r="B329" s="929"/>
      <c r="C329" s="929"/>
      <c r="D329" s="929"/>
      <c r="E329" s="597" t="str">
        <f t="shared" si="4"/>
        <v>2.3.3.1</v>
      </c>
      <c r="F329" s="200" t="str">
        <f>IF('20 Mediana'!V284=TRUE,"",'20 Mediana'!I284)</f>
        <v>2.3.3.1.A</v>
      </c>
    </row>
    <row r="330" spans="1:6" ht="46.5" customHeight="1" x14ac:dyDescent="0.25">
      <c r="A330" s="929" t="str">
        <f>IF('20 Mediana'!V285=TRUE,"",'20 Mediana'!J285)</f>
        <v xml:space="preserve">Modelos de elaboración de mapas de procesos para establecer una priorización frente al riesgo financiero 
</v>
      </c>
      <c r="B330" s="929"/>
      <c r="C330" s="929"/>
      <c r="D330" s="929"/>
      <c r="E330" s="597" t="str">
        <f t="shared" si="4"/>
        <v>2.3.3.1</v>
      </c>
      <c r="F330" s="200" t="str">
        <f>IF('20 Mediana'!V285=TRUE,"",'20 Mediana'!I285)</f>
        <v>2.3.3.1.B</v>
      </c>
    </row>
    <row r="331" spans="1:6" ht="46.5" customHeight="1" x14ac:dyDescent="0.25">
      <c r="A331" s="929" t="str">
        <f>IF('20 Mediana'!V286=TRUE,"",'20 Mediana'!J286)</f>
        <v>Método del coeficiente Z Altman para determinar la probabilidad de quiebra de la empresa mediante la combinación de ratios financieros</v>
      </c>
      <c r="B331" s="929"/>
      <c r="C331" s="929"/>
      <c r="D331" s="929"/>
      <c r="E331" s="597" t="str">
        <f t="shared" si="4"/>
        <v>2.3.3.1</v>
      </c>
      <c r="F331" s="200" t="str">
        <f>IF('20 Mediana'!V286=TRUE,"",'20 Mediana'!I286)</f>
        <v>2.3.3.1.C</v>
      </c>
    </row>
    <row r="332" spans="1:6" ht="46.5" customHeight="1" x14ac:dyDescent="0.25">
      <c r="A332" s="929" t="str">
        <f>IF('20 Mediana'!V287=TRUE,"",'20 Mediana'!J287)</f>
        <v>Modelos de medición del riesgo financiero para estimar el nivel de exposición al riesgo y de severidad de la pérdida potencial para la empresa</v>
      </c>
      <c r="B332" s="929"/>
      <c r="C332" s="929"/>
      <c r="D332" s="929"/>
      <c r="E332" s="597" t="str">
        <f t="shared" si="4"/>
        <v>2.3.3.1</v>
      </c>
      <c r="F332" s="200" t="str">
        <f>IF('20 Mediana'!V287=TRUE,"",'20 Mediana'!I287)</f>
        <v>2.3.3.1.D</v>
      </c>
    </row>
    <row r="333" spans="1:6" ht="46.5" customHeight="1" x14ac:dyDescent="0.25">
      <c r="A333" s="929" t="str">
        <f>IF('20 Mediana'!V288=TRUE,"",'20 Mediana'!J288)</f>
        <v>Promoción de una cultura organizacional integra y ética al establecer actividades y realizar controles que mejoren la cohesión, reduzcan los errores y el riesgo de fraude</v>
      </c>
      <c r="B333" s="929"/>
      <c r="C333" s="929"/>
      <c r="D333" s="929"/>
      <c r="E333" s="597" t="str">
        <f t="shared" si="4"/>
        <v>2.3.3.1</v>
      </c>
      <c r="F333" s="200" t="str">
        <f>IF('20 Mediana'!V288=TRUE,"",'20 Mediana'!I288)</f>
        <v>2.3.3.1.E</v>
      </c>
    </row>
    <row r="334" spans="1:6" ht="46.5" customHeight="1" x14ac:dyDescent="0.25">
      <c r="A334" s="929" t="str">
        <f>IF('20 Mediana'!V289=TRUE,"",'20 Mediana'!J289)</f>
        <v>Comunicación de las políticas de gestión del riesgo a través de su difusión al personal del área de finanzas, y el establecimiento de sanciones en caso de violación de estas políticas</v>
      </c>
      <c r="B334" s="929"/>
      <c r="C334" s="929"/>
      <c r="D334" s="929"/>
      <c r="E334" s="597" t="str">
        <f t="shared" si="4"/>
        <v>2.3.3.1</v>
      </c>
      <c r="F334" s="200" t="str">
        <f>IF('20 Mediana'!V289=TRUE,"",'20 Mediana'!I289)</f>
        <v>2.3.3.1.F</v>
      </c>
    </row>
    <row r="335" spans="1:6" ht="46.5" customHeight="1" x14ac:dyDescent="0.25">
      <c r="A335" s="721" t="str">
        <f>IF('20 Mediana'!V290=TRUE,"",'20 Mediana'!J290)</f>
        <v xml:space="preserve">Revisa las actividades desarrolladas en su proceso de administración de riesgos financieros, analiza la información generada y mediante indicadores de resultados, evalúa el nivel de cumplimiento de su proceso  </v>
      </c>
      <c r="B335" s="721"/>
      <c r="C335" s="721"/>
      <c r="D335" s="721"/>
      <c r="E335" s="597" t="str">
        <f t="shared" si="4"/>
        <v>2.3.3.2</v>
      </c>
      <c r="F335" s="200" t="str">
        <f>IF('20 Mediana'!V290=TRUE,"",'20 Mediana'!I290)</f>
        <v>2.3.3.2</v>
      </c>
    </row>
    <row r="336" spans="1:6" x14ac:dyDescent="0.25">
      <c r="A336" s="725" t="str">
        <f>IF('20 Mediana'!V297=TRUE,"",'20 Mediana'!J297)</f>
        <v>3.1 Generación de Valor Económico</v>
      </c>
      <c r="B336" s="725"/>
      <c r="C336" s="725"/>
      <c r="D336" s="725"/>
      <c r="E336" s="597"/>
      <c r="F336" s="200">
        <f>IF('20 Mediana'!V297=TRUE,"",'20 Mediana'!I297)</f>
        <v>0</v>
      </c>
    </row>
    <row r="337" spans="1:6" ht="46.5" customHeight="1" x14ac:dyDescent="0.25">
      <c r="A337" s="721" t="str">
        <f>IF('20 Mediana'!V302=TRUE,"",'20 Mediana'!J302)</f>
        <v>El proceso de Generación de Valor Económico se administra de forma práctica, por medio de una gestión diaria que puede incluir una evidencia de generación de utilidades.</v>
      </c>
      <c r="B337" s="721"/>
      <c r="C337" s="721"/>
      <c r="D337" s="721"/>
      <c r="E337" s="597" t="str">
        <f t="shared" si="4"/>
        <v>3.1.1</v>
      </c>
      <c r="F337" s="200" t="str">
        <f>IF('20 Mediana'!V302=TRUE,"",'20 Mediana'!I302)</f>
        <v>3.1.1</v>
      </c>
    </row>
    <row r="338" spans="1:6" ht="46.5" customHeight="1" x14ac:dyDescent="0.25">
      <c r="A338" s="721" t="str">
        <f>IF('20 Mediana'!V303=TRUE,"",'20 Mediana'!J303)</f>
        <v>A través de un proceso formal de Generación de Valor Económico, la empresa:</v>
      </c>
      <c r="B338" s="721"/>
      <c r="C338" s="721"/>
      <c r="D338" s="721"/>
      <c r="E338" s="597" t="str">
        <f t="shared" si="4"/>
        <v>3.1.2.1</v>
      </c>
      <c r="F338" s="200" t="str">
        <f>IF('20 Mediana'!V303=TRUE,"",'20 Mediana'!I303)</f>
        <v>3.1.2.1</v>
      </c>
    </row>
    <row r="339" spans="1:6" ht="46.5" customHeight="1" x14ac:dyDescent="0.25">
      <c r="A339" s="721" t="str">
        <f>IF('20 Mediana'!V304=TRUE,"",'20 Mediana'!J304)</f>
        <v>Administra sus proyectos, servicios y/o productos tomando en cuenta los conceptos de costo-rentabilidad</v>
      </c>
      <c r="B339" s="721"/>
      <c r="C339" s="721"/>
      <c r="D339" s="721"/>
      <c r="E339" s="597" t="str">
        <f t="shared" si="4"/>
        <v>3.1.2.1</v>
      </c>
      <c r="F339" s="200" t="str">
        <f>IF('20 Mediana'!V304=TRUE,"",'20 Mediana'!I304)</f>
        <v>3.1.2.1.A</v>
      </c>
    </row>
    <row r="340" spans="1:6" ht="46.5" customHeight="1" x14ac:dyDescent="0.25">
      <c r="A340" s="721" t="str">
        <f>IF('20 Mediana'!V305=TRUE,"",'20 Mediana'!J305)</f>
        <v xml:space="preserve">Todos estos aspectos se encuentran formalmente documentados a través de </v>
      </c>
      <c r="B340" s="721"/>
      <c r="C340" s="721"/>
      <c r="D340" s="721"/>
      <c r="E340" s="597" t="str">
        <f t="shared" si="4"/>
        <v>3.1.2.2</v>
      </c>
      <c r="F340" s="200" t="str">
        <f>IF('20 Mediana'!V305=TRUE,"",'20 Mediana'!I305)</f>
        <v>3.1.2.2</v>
      </c>
    </row>
    <row r="341" spans="1:6" ht="46.5" customHeight="1" x14ac:dyDescent="0.25">
      <c r="A341" s="929" t="str">
        <f>IF('20 Mediana'!V306=TRUE,"",'20 Mediana'!J306)</f>
        <v>Un Plan de Administración del Efectivo</v>
      </c>
      <c r="B341" s="929"/>
      <c r="C341" s="929"/>
      <c r="D341" s="929"/>
      <c r="E341" s="597" t="str">
        <f t="shared" si="4"/>
        <v>3.1.2.2</v>
      </c>
      <c r="F341" s="200" t="str">
        <f>IF('20 Mediana'!V306=TRUE,"",'20 Mediana'!I306)</f>
        <v>3.1.2.2.A</v>
      </c>
    </row>
    <row r="342" spans="1:6" ht="46.5" customHeight="1" x14ac:dyDescent="0.25">
      <c r="A342" s="721" t="str">
        <f>IF('20 Mediana'!V307=TRUE,"",'20 Mediana'!J307)</f>
        <v>Desarrolla modelos y metodologías que ayudan a la empresa a optimizar su proceso de Generación de Valor Económico, entre ellos:</v>
      </c>
      <c r="B342" s="721"/>
      <c r="C342" s="721"/>
      <c r="D342" s="721"/>
      <c r="E342" s="597" t="str">
        <f t="shared" si="4"/>
        <v>3.1.3.1</v>
      </c>
      <c r="F342" s="200" t="str">
        <f>IF('20 Mediana'!V307=TRUE,"",'20 Mediana'!I307)</f>
        <v>3.1.3.1</v>
      </c>
    </row>
    <row r="343" spans="1:6" ht="46.5" customHeight="1" x14ac:dyDescent="0.25">
      <c r="A343" s="929" t="str">
        <f>IF('20 Mediana'!V308=TRUE,"",'20 Mediana'!J308)</f>
        <v>Metodologías para evidenciar y valorar los ingresos provenientes de activos intangibles, tales como marcas, patentes, licencias, franquicias, derechos de autor, exclusividad en los productos o en la distribución, existencia de partners, etc.</v>
      </c>
      <c r="B343" s="929"/>
      <c r="C343" s="929"/>
      <c r="D343" s="929"/>
      <c r="E343" s="597" t="str">
        <f t="shared" si="4"/>
        <v>3.1.3.1</v>
      </c>
      <c r="F343" s="200" t="str">
        <f>IF('20 Mediana'!V308=TRUE,"",'20 Mediana'!I308)</f>
        <v>3.1.3.1.A</v>
      </c>
    </row>
    <row r="344" spans="1:6" ht="46.5" customHeight="1" x14ac:dyDescent="0.25">
      <c r="A344" s="929" t="str">
        <f>IF('20 Mediana'!V309=TRUE,"",'20 Mediana'!J309)</f>
        <v>Análisis de la cobertura de deuda de tal manera que la empresa pueda garantizar el pago de sus obligaciones a corto plazo y de la estructura de endeudamiento para asegurar que se cuenta con suficiente capital contable para financiar los activos</v>
      </c>
      <c r="B344" s="929"/>
      <c r="C344" s="929"/>
      <c r="D344" s="929"/>
      <c r="E344" s="597" t="str">
        <f t="shared" si="4"/>
        <v>3.1.3.1</v>
      </c>
      <c r="F344" s="200" t="str">
        <f>IF('20 Mediana'!V309=TRUE,"",'20 Mediana'!I309)</f>
        <v>3.1.3.1.B</v>
      </c>
    </row>
    <row r="345" spans="1:6" ht="46.5" customHeight="1" x14ac:dyDescent="0.25">
      <c r="A345" s="929" t="str">
        <f>IF('20 Mediana'!V310=TRUE,"",'20 Mediana'!J310)</f>
        <v>Estrategias para aumentar la rentabilidad sobre activos (ROA) mediante una reducción del capital de trabajo o de los activos fijos, y la rentabilidad sobre el capital (ROE) mediante un mayor endeudamiento o reducción del patrimonio</v>
      </c>
      <c r="B345" s="929"/>
      <c r="C345" s="929"/>
      <c r="D345" s="929"/>
      <c r="E345" s="597" t="str">
        <f t="shared" si="4"/>
        <v>3.1.3.1</v>
      </c>
      <c r="F345" s="200" t="str">
        <f>IF('20 Mediana'!V310=TRUE,"",'20 Mediana'!I310)</f>
        <v>3.1.3.1.C</v>
      </c>
    </row>
    <row r="346" spans="1:6" ht="46.5" customHeight="1" x14ac:dyDescent="0.25">
      <c r="A346" s="929" t="str">
        <f>IF('20 Mediana'!V311=TRUE,"",'20 Mediana'!J311)</f>
        <v>Modelos para evaluar la creación de valor en base a su capital intelectual y a su capacidad para transformarlo en capital financiero (competencias del personal en los procesos, estructura interna y externa de la empresa)</v>
      </c>
      <c r="B346" s="929"/>
      <c r="C346" s="929"/>
      <c r="D346" s="929"/>
      <c r="E346" s="597" t="str">
        <f t="shared" si="4"/>
        <v>3.1.3.1</v>
      </c>
      <c r="F346" s="200" t="str">
        <f>IF('20 Mediana'!V311=TRUE,"",'20 Mediana'!I311)</f>
        <v>3.1.3.1.D</v>
      </c>
    </row>
    <row r="347" spans="1:6" ht="46.5" customHeight="1" x14ac:dyDescent="0.25">
      <c r="A347" s="929" t="str">
        <f>IF('20 Mediana'!V312=TRUE,"",'20 Mediana'!J312)</f>
        <v xml:space="preserve">Comparación de la tasa de crecimiento de la empresa con la del sector </v>
      </c>
      <c r="B347" s="929"/>
      <c r="C347" s="929"/>
      <c r="D347" s="929"/>
      <c r="E347" s="597" t="str">
        <f t="shared" si="4"/>
        <v>3.1.3.1</v>
      </c>
      <c r="F347" s="200" t="str">
        <f>IF('20 Mediana'!V312=TRUE,"",'20 Mediana'!I312)</f>
        <v>3.1.3.1.E</v>
      </c>
    </row>
    <row r="348" spans="1:6" ht="46.5" customHeight="1" x14ac:dyDescent="0.25">
      <c r="A348" s="721" t="str">
        <f>IF('20 Mediana'!V313=TRUE,"",'20 Mediana'!J313)</f>
        <v>Revisa las actividades desarrolladas en el proceso, analiza la información generada y mediante indicadores de resultados, evalúa el nivel de cumplimiento del proceso de generación de valor económico</v>
      </c>
      <c r="B348" s="721"/>
      <c r="C348" s="721"/>
      <c r="D348" s="721"/>
      <c r="E348" s="597" t="str">
        <f t="shared" si="4"/>
        <v>3.1.3.2</v>
      </c>
      <c r="F348" s="200" t="str">
        <f>IF('20 Mediana'!V313=TRUE,"",'20 Mediana'!I313)</f>
        <v>3.1.3.2</v>
      </c>
    </row>
    <row r="349" spans="1:6" ht="46.5" customHeight="1" x14ac:dyDescent="0.25">
      <c r="A349" s="721" t="str">
        <f>IF('20 Mediana'!V314=TRUE,"",'20 Mediana'!J314)</f>
        <v>Su proceso de Generación de Valor Económico se encuentra automatizado a través de herramientas que le permitan:</v>
      </c>
      <c r="B349" s="721"/>
      <c r="C349" s="721"/>
      <c r="D349" s="721"/>
      <c r="E349" s="597" t="str">
        <f t="shared" si="4"/>
        <v>3.1.4.1</v>
      </c>
      <c r="F349" s="200" t="str">
        <f>IF('20 Mediana'!V314=TRUE,"",'20 Mediana'!I314)</f>
        <v>3.1.4.1</v>
      </c>
    </row>
    <row r="350" spans="1:6" ht="46.5" customHeight="1" x14ac:dyDescent="0.25">
      <c r="A350" s="929" t="str">
        <f>IF('20 Mediana'!V315=TRUE,"",'20 Mediana'!J315)</f>
        <v xml:space="preserve">Contar con un sistema de gestión del portafolio de inversión con personal encargado de verificar que los recursos se asignan de forma eficaz, y medir los resultados de los planes de acción y presupuestos implementados </v>
      </c>
      <c r="B350" s="929"/>
      <c r="C350" s="929"/>
      <c r="D350" s="929"/>
      <c r="E350" s="597" t="str">
        <f t="shared" si="4"/>
        <v>3.1.4.1</v>
      </c>
      <c r="F350" s="200" t="str">
        <f>IF('20 Mediana'!V315=TRUE,"",'20 Mediana'!I315)</f>
        <v>3.1.4.1.A</v>
      </c>
    </row>
    <row r="351" spans="1:6" ht="46.5" customHeight="1" x14ac:dyDescent="0.25">
      <c r="A351" s="929" t="str">
        <f>IF('20 Mediana'!V316=TRUE,"",'20 Mediana'!J316)</f>
        <v>Elaborar la propuesta de valor mediante la definición de curvas de valor (Strategy Canvas) y la elaboración de una matriz ERIC (Eliminar, Reducir, Incrementar, Crear)</v>
      </c>
      <c r="B351" s="929"/>
      <c r="C351" s="929"/>
      <c r="D351" s="929"/>
      <c r="E351" s="597" t="str">
        <f t="shared" si="4"/>
        <v>3.1.4.1</v>
      </c>
      <c r="F351" s="200" t="str">
        <f>IF('20 Mediana'!V316=TRUE,"",'20 Mediana'!I316)</f>
        <v>3.1.4.1.B</v>
      </c>
    </row>
    <row r="352" spans="1:6" ht="46.5" customHeight="1" x14ac:dyDescent="0.25">
      <c r="A352" s="929" t="str">
        <f>IF('20 Mediana'!V317=TRUE,"",'20 Mediana'!J317)</f>
        <v>Establecer presupuestos para determinar el nivel de rentabilidad proyectado de las inversiones y facilitar la toma de decisiones</v>
      </c>
      <c r="B352" s="929"/>
      <c r="C352" s="929"/>
      <c r="D352" s="929"/>
      <c r="E352" s="597" t="str">
        <f t="shared" si="4"/>
        <v>3.1.4.1</v>
      </c>
      <c r="F352" s="200" t="str">
        <f>IF('20 Mediana'!V317=TRUE,"",'20 Mediana'!I317)</f>
        <v>3.1.4.1.C</v>
      </c>
    </row>
    <row r="353" spans="1:6" ht="46.5" customHeight="1" x14ac:dyDescent="0.25">
      <c r="A353" s="929" t="str">
        <f>IF('20 Mediana'!V318=TRUE,"",'20 Mediana'!J318)</f>
        <v>Maximizar el valor para la empresa y los accionistas de forma continua, y alinear los objetivos operativos y estratégicos mediante informes que abarquen niveles de cumplimiento de objetivos</v>
      </c>
      <c r="B353" s="929"/>
      <c r="C353" s="929"/>
      <c r="D353" s="929"/>
      <c r="E353" s="597" t="str">
        <f t="shared" si="4"/>
        <v>3.1.4.1</v>
      </c>
      <c r="F353" s="200" t="str">
        <f>IF('20 Mediana'!V318=TRUE,"",'20 Mediana'!I318)</f>
        <v>3.1.4.1.D</v>
      </c>
    </row>
    <row r="354" spans="1:6" ht="46.5" customHeight="1" x14ac:dyDescent="0.25">
      <c r="A354" s="929" t="str">
        <f>IF('20 Mediana'!V319=TRUE,"",'20 Mediana'!J319)</f>
        <v>Generar información útil para los inversionistas y accionistas al producir informes que integren indicadores de rentabilidad, de desarrollo sostenido y de crecimiento de la empresa</v>
      </c>
      <c r="B354" s="929"/>
      <c r="C354" s="929"/>
      <c r="D354" s="929"/>
      <c r="E354" s="597" t="str">
        <f t="shared" si="4"/>
        <v>3.1.4.1</v>
      </c>
      <c r="F354" s="200" t="str">
        <f>IF('20 Mediana'!V319=TRUE,"",'20 Mediana'!I319)</f>
        <v>3.1.4.1.E</v>
      </c>
    </row>
    <row r="355" spans="1:6" ht="46.5" customHeight="1" x14ac:dyDescent="0.25">
      <c r="A355" s="929" t="str">
        <f>IF('20 Mediana'!V320=TRUE,"",'20 Mediana'!J320)</f>
        <v>Enfocarse al mejoramiento continuo de los factores clave de éxito, entre los cuales se encuentran los procesos de negocio, el personal técnico, la gestión de activos y las capacidades organizacionales</v>
      </c>
      <c r="B355" s="929"/>
      <c r="C355" s="929"/>
      <c r="D355" s="929"/>
      <c r="E355" s="597" t="str">
        <f t="shared" si="4"/>
        <v>3.1.4.1</v>
      </c>
      <c r="F355" s="200" t="str">
        <f>IF('20 Mediana'!V320=TRUE,"",'20 Mediana'!I320)</f>
        <v>3.1.4.1.F</v>
      </c>
    </row>
    <row r="356" spans="1:6" ht="46.5" customHeight="1" x14ac:dyDescent="0.25">
      <c r="A356" s="929" t="str">
        <f>IF('20 Mediana'!V321=TRUE,"",'20 Mediana'!J321)</f>
        <v>Obtener el soporte y fundamento del Órgano de Dirección para la toma de decisiones y la alineación con los objetivos estratégicos de la organización, a través de una correcta aplicación, pertinente elección e implementación de las tecnologías de la información</v>
      </c>
      <c r="B356" s="929"/>
      <c r="C356" s="929"/>
      <c r="D356" s="929"/>
      <c r="E356" s="597" t="str">
        <f t="shared" si="4"/>
        <v>3.1.4.1</v>
      </c>
      <c r="F356" s="200" t="str">
        <f>IF('20 Mediana'!V321=TRUE,"",'20 Mediana'!I321)</f>
        <v>3.1.4.1.G</v>
      </c>
    </row>
    <row r="357" spans="1:6" ht="46.5" customHeight="1" x14ac:dyDescent="0.25">
      <c r="A357" s="721" t="str">
        <f>IF('20 Mediana'!V322=TRUE,"",'20 Mediana'!J322)</f>
        <v>Conoce la efectividad del proceso  ya que cuenta con indicadores de desempeño  que en conjunto muestran lo siguiente:</v>
      </c>
      <c r="B357" s="721"/>
      <c r="C357" s="721"/>
      <c r="D357" s="721"/>
      <c r="E357" s="597" t="str">
        <f t="shared" si="4"/>
        <v>3.1.4.2</v>
      </c>
      <c r="F357" s="200" t="str">
        <f>IF('20 Mediana'!V322=TRUE,"",'20 Mediana'!I322)</f>
        <v>3.1.4.2</v>
      </c>
    </row>
    <row r="358" spans="1:6" ht="46.5" customHeight="1" x14ac:dyDescent="0.25">
      <c r="A358" s="929" t="str">
        <f>IF('20 Mediana'!V323=TRUE,"",'20 Mediana'!J323)</f>
        <v>Mejor alineación de la propuesta de valor con los objetivos estratégicos y maximización del valor para los accionistas</v>
      </c>
      <c r="B358" s="929"/>
      <c r="C358" s="929"/>
      <c r="D358" s="929"/>
      <c r="E358" s="597" t="str">
        <f t="shared" si="4"/>
        <v>3.1.4.2</v>
      </c>
      <c r="F358" s="200" t="str">
        <f>IF('20 Mediana'!V323=TRUE,"",'20 Mediana'!I323)</f>
        <v>3.1.4.2.A</v>
      </c>
    </row>
    <row r="359" spans="1:6" ht="46.5" customHeight="1" x14ac:dyDescent="0.25">
      <c r="A359" s="929" t="str">
        <f>IF('20 Mediana'!V324=TRUE,"",'20 Mediana'!J324)</f>
        <v>Mejor integración de los activos intangibles como factores clave de crecimiento de la empresa de TI</v>
      </c>
      <c r="B359" s="929"/>
      <c r="C359" s="929"/>
      <c r="D359" s="929"/>
      <c r="E359" s="597" t="str">
        <f t="shared" si="4"/>
        <v>3.1.4.2</v>
      </c>
      <c r="F359" s="200" t="str">
        <f>IF('20 Mediana'!V324=TRUE,"",'20 Mediana'!I324)</f>
        <v>3.1.4.2.B</v>
      </c>
    </row>
    <row r="360" spans="1:6" ht="46.5" customHeight="1" x14ac:dyDescent="0.25">
      <c r="A360" s="721" t="str">
        <f>IF('20 Mediana'!V325=TRUE,"",'20 Mediana'!J325)</f>
        <v xml:space="preserve">Cuenta con un sistema de monitoreo o supervisión del desarrollo del proceso de generación de valor económico y establece acciones de mejora continua  </v>
      </c>
      <c r="B360" s="721"/>
      <c r="C360" s="721"/>
      <c r="D360" s="721"/>
      <c r="E360" s="597" t="str">
        <f t="shared" si="4"/>
        <v>3.1.4.3</v>
      </c>
      <c r="F360" s="200" t="str">
        <f>IF('20 Mediana'!V325=TRUE,"",'20 Mediana'!I325)</f>
        <v>3.1.4.3</v>
      </c>
    </row>
    <row r="361" spans="1:6" x14ac:dyDescent="0.25">
      <c r="A361" s="725" t="str">
        <f>IF('20 Mediana'!V327=TRUE,"",'20 Mediana'!J327)</f>
        <v>3.2 Maximización de la Rentabilidad del Proyecto de Inversión</v>
      </c>
      <c r="B361" s="725"/>
      <c r="C361" s="725"/>
      <c r="D361" s="725"/>
      <c r="E361" s="597"/>
      <c r="F361" s="200">
        <f>IF('20 Mediana'!V327=TRUE,"",'20 Mediana'!I327)</f>
        <v>0</v>
      </c>
    </row>
    <row r="362" spans="1:6" ht="46.5" customHeight="1" x14ac:dyDescent="0.25">
      <c r="A362" s="721" t="str">
        <f>IF('20 Mediana'!V332=TRUE,"",'20 Mediana'!J332)</f>
        <v xml:space="preserve">Se busca maximizar la rentabilidad de los proyectos de inversión de forma práctica en función de la evaluación y de las proyecciones del empresario de TI. </v>
      </c>
      <c r="B362" s="721"/>
      <c r="C362" s="721"/>
      <c r="D362" s="721"/>
      <c r="E362" s="597" t="str">
        <f t="shared" ref="E362:E411" si="5">MID(F362,1,7)</f>
        <v>3.2.1.1</v>
      </c>
      <c r="F362" s="200" t="str">
        <f>IF('20 Mediana'!V332=TRUE,"",'20 Mediana'!I332)</f>
        <v>3.2.1.1</v>
      </c>
    </row>
    <row r="363" spans="1:6" ht="46.5" customHeight="1" x14ac:dyDescent="0.25">
      <c r="A363" s="721" t="str">
        <f>IF('20 Mediana'!V333=TRUE,"",'20 Mediana'!J333)</f>
        <v>Se consiguen las fuentes de financiamiento en función del capital disponible del empresario y de los financiamientos que logra conseguir en su entorno (préstamos, donaciones o aportaciones provenientes de familiares o amigos).</v>
      </c>
      <c r="B363" s="721"/>
      <c r="C363" s="721"/>
      <c r="D363" s="721"/>
      <c r="E363" s="597" t="str">
        <f t="shared" si="5"/>
        <v>3.2.1.2</v>
      </c>
      <c r="F363" s="200" t="str">
        <f>IF('20 Mediana'!V333=TRUE,"",'20 Mediana'!I333)</f>
        <v>3.2.1.2</v>
      </c>
    </row>
    <row r="364" spans="1:6" ht="46.5" customHeight="1" x14ac:dyDescent="0.25">
      <c r="A364" s="721" t="str">
        <f>IF('20 Mediana'!V334=TRUE,"",'20 Mediana'!J334)</f>
        <v xml:space="preserve">El proceso de Maximización de la Rentabilidad del Proyecto de Inversión está estructurado, y al realizar una inversión la empresa considera lo siguiente: </v>
      </c>
      <c r="B364" s="721"/>
      <c r="C364" s="721"/>
      <c r="D364" s="721"/>
      <c r="E364" s="597" t="str">
        <f t="shared" si="5"/>
        <v>3.2.2.1</v>
      </c>
      <c r="F364" s="200" t="str">
        <f>IF('20 Mediana'!V334=TRUE,"",'20 Mediana'!I334)</f>
        <v>3.2.2.1</v>
      </c>
    </row>
    <row r="365" spans="1:6" ht="46.5" customHeight="1" x14ac:dyDescent="0.25">
      <c r="A365" s="721" t="str">
        <f>IF('20 Mediana'!V335=TRUE,"",'20 Mediana'!J335)</f>
        <v xml:space="preserve">Análisis de las características del proyecto en base a la información disponible y definición de criterios de aceptación o rechazo del proyecto </v>
      </c>
      <c r="B365" s="721"/>
      <c r="C365" s="721"/>
      <c r="D365" s="721"/>
      <c r="E365" s="597" t="str">
        <f t="shared" si="5"/>
        <v>3.2.2.1</v>
      </c>
      <c r="F365" s="200" t="str">
        <f>IF('20 Mediana'!V335=TRUE,"",'20 Mediana'!I335)</f>
        <v>3.2.2.1.A</v>
      </c>
    </row>
    <row r="366" spans="1:6" ht="46.5" customHeight="1" x14ac:dyDescent="0.25">
      <c r="A366" s="721" t="str">
        <f>IF('20 Mediana'!V336=TRUE,"",'20 Mediana'!J336)</f>
        <v>Análisis de la viabilidad financiera de los proyectos y acceso a fuentes de financiamiento por medio de Capital riesgo o Capital de proximidad, y préstamos bancarios a corto/mediano plazo</v>
      </c>
      <c r="B366" s="721"/>
      <c r="C366" s="721"/>
      <c r="D366" s="721"/>
      <c r="E366" s="597" t="str">
        <f t="shared" si="5"/>
        <v>3.2.2.1</v>
      </c>
      <c r="F366" s="200" t="str">
        <f>IF('20 Mediana'!V336=TRUE,"",'20 Mediana'!I336)</f>
        <v>3.2.2.1.B</v>
      </c>
    </row>
    <row r="367" spans="1:6" ht="46.5" customHeight="1" x14ac:dyDescent="0.25">
      <c r="A367" s="721" t="str">
        <f>IF('20 Mediana'!V337=TRUE,"",'20 Mediana'!J337)</f>
        <v>Todos éstos aspectos se encuentran formalmente documentados a través de un análisis de pre-inversión para cada proyecto</v>
      </c>
      <c r="B367" s="721"/>
      <c r="C367" s="721"/>
      <c r="D367" s="721"/>
      <c r="E367" s="597" t="str">
        <f t="shared" si="5"/>
        <v>3.2.2.2</v>
      </c>
      <c r="F367" s="200" t="str">
        <f>IF('20 Mediana'!V337=TRUE,"",'20 Mediana'!I337)</f>
        <v>3.2.2.2</v>
      </c>
    </row>
    <row r="368" spans="1:6" ht="68.25" customHeight="1" x14ac:dyDescent="0.25">
      <c r="A368" s="721" t="str">
        <f>IF('20 Mediana'!V338=TRUE,"",'20 Mediana'!J338)</f>
        <v>El proceso de Maximización de la Rentabilidad del Proyecto de Inversión está formalizado y se enfoca en la obtención del máximo valor para la empresa y para los accionistas, a través de procedimientos para la evaluación de proyectos de inversión que incluyen las siguientes etapas:</v>
      </c>
      <c r="B368" s="721"/>
      <c r="C368" s="721"/>
      <c r="D368" s="721"/>
      <c r="E368" s="597" t="str">
        <f t="shared" si="5"/>
        <v>3.2.3.1</v>
      </c>
      <c r="F368" s="200" t="str">
        <f>IF('20 Mediana'!V338=TRUE,"",'20 Mediana'!I338)</f>
        <v>3.2.3.1</v>
      </c>
    </row>
    <row r="369" spans="1:6" ht="46.5" customHeight="1" x14ac:dyDescent="0.25">
      <c r="A369" s="812" t="str">
        <f>IF('20 Mediana'!V339=TRUE,"",'20 Mediana'!J339)</f>
        <v>Evaluación y selección de los proyectos de inversión, considerando las siguientes actividades:</v>
      </c>
      <c r="B369" s="812"/>
      <c r="C369" s="812"/>
      <c r="D369" s="812"/>
      <c r="E369" s="597"/>
      <c r="F369" s="200">
        <f>IF('20 Mediana'!V339=TRUE,"",'20 Mediana'!I339)</f>
        <v>0</v>
      </c>
    </row>
    <row r="370" spans="1:6" ht="46.5" customHeight="1" x14ac:dyDescent="0.25">
      <c r="A370" s="929" t="str">
        <f>IF('20 Mediana'!V340=TRUE,"",'20 Mediana'!J340)</f>
        <v>Elaboración del flujo de caja (flujo de fondos del proyecto sin y con financiamiento)</v>
      </c>
      <c r="B370" s="929"/>
      <c r="C370" s="929"/>
      <c r="D370" s="929"/>
      <c r="E370" s="597" t="str">
        <f t="shared" si="5"/>
        <v>3.2.3.1</v>
      </c>
      <c r="F370" s="200" t="str">
        <f>IF('20 Mediana'!V340=TRUE,"",'20 Mediana'!I340)</f>
        <v>3.2.3.1.A</v>
      </c>
    </row>
    <row r="371" spans="1:6" ht="46.5" customHeight="1" x14ac:dyDescent="0.25">
      <c r="A371" s="929" t="str">
        <f>IF('20 Mediana'!V341=TRUE,"",'20 Mediana'!J341)</f>
        <v>Análisis de financiamientos disponibles, de razones financieras (apalancamiento financiero, capacidad de endeudamiento, etc.) y medición del riesgo (cálculo de la probabilidad de incumplimiento, la estimación del nivel de exposición al riesgo y de severidad de la pérdida potencial para la empresa)</v>
      </c>
      <c r="B371" s="929"/>
      <c r="C371" s="929"/>
      <c r="D371" s="929"/>
      <c r="E371" s="597" t="str">
        <f t="shared" si="5"/>
        <v>3.2.3.1</v>
      </c>
      <c r="F371" s="200" t="str">
        <f>IF('20 Mediana'!V341=TRUE,"",'20 Mediana'!I341)</f>
        <v>3.2.3.1.B</v>
      </c>
    </row>
    <row r="372" spans="1:6" ht="46.5" customHeight="1" x14ac:dyDescent="0.25">
      <c r="A372" s="929" t="str">
        <f>IF('20 Mediana'!V342=TRUE,"",'20 Mediana'!J342)</f>
        <v xml:space="preserve">Evaluación de la viabilidad del proyecto (coherencia, operabilidad del proyecto y cumplimiento con los objetivos)
</v>
      </c>
      <c r="B372" s="929"/>
      <c r="C372" s="929"/>
      <c r="D372" s="929"/>
      <c r="E372" s="597" t="str">
        <f t="shared" si="5"/>
        <v>3.2.3.1</v>
      </c>
      <c r="F372" s="200" t="str">
        <f>IF('20 Mediana'!V342=TRUE,"",'20 Mediana'!I342)</f>
        <v>3.2.3.1.C</v>
      </c>
    </row>
    <row r="373" spans="1:6" ht="46.5" customHeight="1" x14ac:dyDescent="0.25">
      <c r="A373" s="929" t="str">
        <f>IF('20 Mediana'!V343=TRUE,"",'20 Mediana'!J343)</f>
        <v xml:space="preserve">Preparación de los requerimientos de instituciones financieras e inversionistas, como las garantías o los covenants financieros, que obligan a la empresa a cumplir niveles de rendimiento o de equilibrio financiero determinados </v>
      </c>
      <c r="B373" s="929"/>
      <c r="C373" s="929"/>
      <c r="D373" s="929"/>
      <c r="E373" s="597" t="str">
        <f t="shared" si="5"/>
        <v>3.2.3.1</v>
      </c>
      <c r="F373" s="200" t="str">
        <f>IF('20 Mediana'!V343=TRUE,"",'20 Mediana'!I343)</f>
        <v>3.2.3.1.D</v>
      </c>
    </row>
    <row r="374" spans="1:6" ht="46.5" customHeight="1" x14ac:dyDescent="0.25">
      <c r="A374" s="721" t="str">
        <f>IF('20 Mediana'!V344=TRUE,"",'20 Mediana'!J344)</f>
        <v>Revisa las actividades desarrolladas en el proceso, analiza la información generada y mediante indicadores de resultados, evalúa el nivel de cumplimiento del proceso para maximizar la rentabilidad de sus proyectos de inversión</v>
      </c>
      <c r="B374" s="721"/>
      <c r="C374" s="721"/>
      <c r="D374" s="721"/>
      <c r="E374" s="597" t="str">
        <f t="shared" si="5"/>
        <v>3.2.3.2</v>
      </c>
      <c r="F374" s="200" t="str">
        <f>IF('20 Mediana'!V344=TRUE,"",'20 Mediana'!I344)</f>
        <v>3.2.3.2</v>
      </c>
    </row>
    <row r="375" spans="1:6" ht="46.5" customHeight="1" x14ac:dyDescent="0.25">
      <c r="A375" s="721" t="str">
        <f>IF('20 Mediana'!V345=TRUE,"",'20 Mediana'!J345)</f>
        <v xml:space="preserve">Por medio de la integración y automatización de su proceso de Maximización de la Rentabilidad del Proyecto de Inversión, la empresa realiza las siguientes actividades: </v>
      </c>
      <c r="B375" s="721"/>
      <c r="C375" s="721"/>
      <c r="D375" s="721"/>
      <c r="E375" s="597" t="str">
        <f t="shared" si="5"/>
        <v>3.2.4.1</v>
      </c>
      <c r="F375" s="200" t="str">
        <f>IF('20 Mediana'!V345=TRUE,"",'20 Mediana'!I345)</f>
        <v>3.2.4.1</v>
      </c>
    </row>
    <row r="376" spans="1:6" ht="46.5" customHeight="1" x14ac:dyDescent="0.25">
      <c r="A376" s="929" t="str">
        <f>IF('20 Mediana'!V346=TRUE,"",'20 Mediana'!J346)</f>
        <v>Acceso a financiamientos mayores en función de su fase de desarrollo económico (Capital Desarrollo, Fondos Mezzanine, mercado de capitales, Capital Transmisión y/o préstamos bancarios a mediano/largo plazo)</v>
      </c>
      <c r="B376" s="929"/>
      <c r="C376" s="929"/>
      <c r="D376" s="929"/>
      <c r="E376" s="597" t="str">
        <f t="shared" si="5"/>
        <v>3.2.4.1</v>
      </c>
      <c r="F376" s="200" t="str">
        <f>IF('20 Mediana'!V346=TRUE,"",'20 Mediana'!I346)</f>
        <v>3.2.4.1.A</v>
      </c>
    </row>
    <row r="377" spans="1:6" ht="46.5" customHeight="1" x14ac:dyDescent="0.25">
      <c r="A377" s="929" t="str">
        <f>IF('20 Mediana'!V347=TRUE,"",'20 Mediana'!J347)</f>
        <v>Evalúa los proyectos de inversión al elaborar pronósticos mediante modelos de simulación por escenarios, y realiza un análisis de sensibilidad para determinar la mejor alternativa posible</v>
      </c>
      <c r="B377" s="929"/>
      <c r="C377" s="929"/>
      <c r="D377" s="929"/>
      <c r="E377" s="597" t="str">
        <f t="shared" si="5"/>
        <v>3.2.4.1</v>
      </c>
      <c r="F377" s="200" t="str">
        <f>IF('20 Mediana'!V347=TRUE,"",'20 Mediana'!I347)</f>
        <v>3.2.4.1.B</v>
      </c>
    </row>
    <row r="378" spans="1:6" ht="46.5" customHeight="1" x14ac:dyDescent="0.25">
      <c r="A378" s="929" t="str">
        <f>IF('20 Mediana'!V348=TRUE,"",'20 Mediana'!J348)</f>
        <v>Administra y optimiza la cartera de proyectos de inversión a través del monitoreo del estatus de las solicitudes de inversión, su aprobación y la alineación de los proyectos con los requisitos técnicos de instituciones financieras e inversionistas</v>
      </c>
      <c r="B378" s="929"/>
      <c r="C378" s="929"/>
      <c r="D378" s="929"/>
      <c r="E378" s="597" t="str">
        <f t="shared" si="5"/>
        <v>3.2.4.1</v>
      </c>
      <c r="F378" s="200" t="str">
        <f>IF('20 Mediana'!V348=TRUE,"",'20 Mediana'!I348)</f>
        <v>3.2.4.1.C</v>
      </c>
    </row>
    <row r="379" spans="1:6" ht="46.5" customHeight="1" x14ac:dyDescent="0.25">
      <c r="A379" s="929" t="str">
        <f>IF('20 Mediana'!V349=TRUE,"",'20 Mediana'!J349)</f>
        <v xml:space="preserve">Evalúa y optimiza los resultados del proyecto de inversión al compararlo con la situación en la estuviera la empresa sin la inversión o con proyectos similares, y genera un historial de sus proyectos con un objetivo de mejora continua </v>
      </c>
      <c r="B379" s="929"/>
      <c r="C379" s="929"/>
      <c r="D379" s="929"/>
      <c r="E379" s="597" t="str">
        <f t="shared" si="5"/>
        <v>3.2.4.1</v>
      </c>
      <c r="F379" s="200" t="str">
        <f>IF('20 Mediana'!V349=TRUE,"",'20 Mediana'!I349)</f>
        <v>3.2.4.1.D</v>
      </c>
    </row>
    <row r="380" spans="1:6" ht="46.5" customHeight="1" x14ac:dyDescent="0.25">
      <c r="A380" s="721" t="str">
        <f>IF('20 Mediana'!V350=TRUE,"",'20 Mediana'!J350)</f>
        <v>Conoce la efectividad del proceso  ya que cuenta con indicadores de desempeño que en conjunto muestran lo siguiente:</v>
      </c>
      <c r="B380" s="721"/>
      <c r="C380" s="721"/>
      <c r="D380" s="721"/>
      <c r="E380" s="597" t="str">
        <f t="shared" si="5"/>
        <v>3.2.4.2</v>
      </c>
      <c r="F380" s="200" t="str">
        <f>IF('20 Mediana'!V350=TRUE,"",'20 Mediana'!I350)</f>
        <v>3.2.4.2</v>
      </c>
    </row>
    <row r="381" spans="1:6" ht="46.5" customHeight="1" x14ac:dyDescent="0.25">
      <c r="A381" s="929" t="str">
        <f>IF('20 Mediana'!V351=TRUE,"",'20 Mediana'!J351)</f>
        <v>Maximización del rendimiento y reducción del riesgo de los proyectos</v>
      </c>
      <c r="B381" s="929"/>
      <c r="C381" s="929"/>
      <c r="D381" s="929"/>
      <c r="E381" s="597" t="str">
        <f t="shared" si="5"/>
        <v>3.2.4.4</v>
      </c>
      <c r="F381" s="200" t="str">
        <f>IF('20 Mediana'!V351=TRUE,"",'20 Mediana'!I351)</f>
        <v>3.2.4.4.A</v>
      </c>
    </row>
    <row r="382" spans="1:6" ht="46.5" customHeight="1" x14ac:dyDescent="0.25">
      <c r="A382" s="929" t="str">
        <f>IF('20 Mediana'!V352=TRUE,"",'20 Mediana'!J352)</f>
        <v xml:space="preserve">Mejor participación de los proyectos en el crecimiento económico de la empresa </v>
      </c>
      <c r="B382" s="929"/>
      <c r="C382" s="929"/>
      <c r="D382" s="929"/>
      <c r="E382" s="597" t="str">
        <f t="shared" si="5"/>
        <v>3.2.4.3</v>
      </c>
      <c r="F382" s="200" t="str">
        <f>IF('20 Mediana'!V352=TRUE,"",'20 Mediana'!I352)</f>
        <v>3.2.4.3.B</v>
      </c>
    </row>
    <row r="383" spans="1:6" ht="46.5" customHeight="1" x14ac:dyDescent="0.25">
      <c r="A383" s="929" t="str">
        <f>IF('20 Mediana'!V353=TRUE,"",'20 Mediana'!J353)</f>
        <v>Mejor equilibrio entre el nivel de riesgo financiero y el rendimiento de la inversión, y diversificación de las fuentes de financiamiento para repartir el riesgo</v>
      </c>
      <c r="B383" s="929"/>
      <c r="C383" s="929"/>
      <c r="D383" s="929"/>
      <c r="E383" s="597" t="str">
        <f t="shared" si="5"/>
        <v>3.2.4.2</v>
      </c>
      <c r="F383" s="200" t="str">
        <f>IF('20 Mediana'!V353=TRUE,"",'20 Mediana'!I353)</f>
        <v>3.2.4.2.C</v>
      </c>
    </row>
    <row r="384" spans="1:6" ht="46.5" customHeight="1" x14ac:dyDescent="0.25">
      <c r="A384" s="929" t="str">
        <f>IF('20 Mediana'!V354=TRUE,"",'20 Mediana'!J354)</f>
        <v>Mejor calidad del estudio financiero y adecuación entre las necesidades de financiamiento y los requerimientos reales del proyecto</v>
      </c>
      <c r="B384" s="929"/>
      <c r="C384" s="929"/>
      <c r="D384" s="929"/>
      <c r="E384" s="597" t="str">
        <f t="shared" si="5"/>
        <v>3.2.4.2</v>
      </c>
      <c r="F384" s="200" t="str">
        <f>IF('20 Mediana'!V354=TRUE,"",'20 Mediana'!I354)</f>
        <v>3.2.4.2.D</v>
      </c>
    </row>
    <row r="385" spans="1:6" ht="22.5" customHeight="1" x14ac:dyDescent="0.25">
      <c r="A385" s="723" t="s">
        <v>1127</v>
      </c>
      <c r="B385" s="723"/>
      <c r="C385" s="723"/>
      <c r="D385" s="723"/>
      <c r="E385" s="595" t="s">
        <v>1134</v>
      </c>
      <c r="F385" s="200"/>
    </row>
    <row r="386" spans="1:6" x14ac:dyDescent="0.25">
      <c r="A386" s="729" t="str">
        <f>IF('20 Mediana'!V361=TRUE,"",'20 Mediana'!J361)</f>
        <v>1.1 Administración de proyectos de TI</v>
      </c>
      <c r="B386" s="729"/>
      <c r="C386" s="729"/>
      <c r="D386" s="729"/>
      <c r="E386" s="597"/>
      <c r="F386" s="200">
        <f>IF('20 Mediana'!V361=TRUE,"",'20 Mediana'!I361)</f>
        <v>0</v>
      </c>
    </row>
    <row r="387" spans="1:6" ht="46.5" customHeight="1" x14ac:dyDescent="0.25">
      <c r="A387" s="721" t="str">
        <f>IF('20 Mediana'!V366=TRUE,"",'20 Mediana'!J366)</f>
        <v>Existe un proceso de Administración de Proyectos de TI, el cual se administra de forma práctica y en donde el empresario se basa en su experiencia para:</v>
      </c>
      <c r="B387" s="721"/>
      <c r="C387" s="721"/>
      <c r="D387" s="721"/>
      <c r="E387" s="597" t="str">
        <f t="shared" si="5"/>
        <v>1.1.1</v>
      </c>
      <c r="F387" s="200" t="str">
        <f>IF('20 Mediana'!V366=TRUE,"",'20 Mediana'!I366)</f>
        <v>1.1.1</v>
      </c>
    </row>
    <row r="388" spans="1:6" ht="46.5" customHeight="1" x14ac:dyDescent="0.25">
      <c r="A388" s="929" t="str">
        <f>IF('20 Mediana'!V367=TRUE,"",'20 Mediana'!J367)</f>
        <v>Crear proyectos y gestionarlos con procesos aceptados y prácticos</v>
      </c>
      <c r="B388" s="929"/>
      <c r="C388" s="929"/>
      <c r="D388" s="929"/>
      <c r="E388" s="597" t="str">
        <f t="shared" si="5"/>
        <v>1.1.1.A</v>
      </c>
      <c r="F388" s="200" t="str">
        <f>IF('20 Mediana'!V367=TRUE,"",'20 Mediana'!I367)</f>
        <v>1.1.1.A</v>
      </c>
    </row>
    <row r="389" spans="1:6" ht="46.5" customHeight="1" x14ac:dyDescent="0.25">
      <c r="A389" s="929" t="str">
        <f>IF('20 Mediana'!V368=TRUE,"",'20 Mediana'!J368)</f>
        <v>Generar documentación sobre los proyectos de TI sin que exista un modelo o metodología estándar y formal para ello</v>
      </c>
      <c r="B389" s="929"/>
      <c r="C389" s="929"/>
      <c r="D389" s="929"/>
      <c r="E389" s="597" t="str">
        <f t="shared" si="5"/>
        <v>1.1.1.B</v>
      </c>
      <c r="F389" s="200" t="str">
        <f>IF('20 Mediana'!V368=TRUE,"",'20 Mediana'!I368)</f>
        <v>1.1.1.B</v>
      </c>
    </row>
    <row r="390" spans="1:6" ht="46.5" customHeight="1" x14ac:dyDescent="0.25">
      <c r="A390" s="721" t="str">
        <f>IF('20 Mediana'!V369=TRUE,"",'20 Mediana'!J369)</f>
        <v>El proceso de Administración de Proyectos de TI está estandarizado y estructurado, de tal forma que existen elementos que permiten a la empresa:</v>
      </c>
      <c r="B390" s="721"/>
      <c r="C390" s="721"/>
      <c r="D390" s="721"/>
      <c r="E390" s="597" t="str">
        <f t="shared" si="5"/>
        <v>1.1.2.1</v>
      </c>
      <c r="F390" s="200" t="str">
        <f>IF('20 Mediana'!V369=TRUE,"",'20 Mediana'!I369)</f>
        <v>1.1.2.1</v>
      </c>
    </row>
    <row r="391" spans="1:6" ht="46.5" customHeight="1" x14ac:dyDescent="0.25">
      <c r="A391" s="929" t="str">
        <f>IF('20 Mediana'!V370=TRUE,"",'20 Mediana'!J370)</f>
        <v>Contar con un marco de trabajo que define la estructura, los procedimientos, las técnicas, así como las funciones y responsabilidades de los miembros del proyecto para asegurar que los recursos se alineen al presupuesto establecido</v>
      </c>
      <c r="B391" s="929"/>
      <c r="C391" s="929"/>
      <c r="D391" s="929"/>
      <c r="E391" s="597" t="str">
        <f t="shared" si="5"/>
        <v>1.1.2.1</v>
      </c>
      <c r="F391" s="200" t="str">
        <f>IF('20 Mediana'!V370=TRUE,"",'20 Mediana'!I370)</f>
        <v>1.1.2.1.A</v>
      </c>
    </row>
    <row r="392" spans="1:6" ht="46.5" customHeight="1" x14ac:dyDescent="0.25">
      <c r="A392" s="929" t="str">
        <f>IF('20 Mediana'!V371=TRUE,"",'20 Mediana'!J371)</f>
        <v xml:space="preserve">Organizar la función de gestión de proyectos de TI a través de líderes de proyectos y de equipos funcionales claramente definidos y establecidos, bajo la supervisión de la gerencia </v>
      </c>
      <c r="B392" s="929"/>
      <c r="C392" s="929"/>
      <c r="D392" s="929"/>
      <c r="E392" s="597" t="str">
        <f t="shared" si="5"/>
        <v>1.1.2.1</v>
      </c>
      <c r="F392" s="200" t="str">
        <f>IF('20 Mediana'!V371=TRUE,"",'20 Mediana'!I371)</f>
        <v>1.1.2.1.B</v>
      </c>
    </row>
    <row r="393" spans="1:6" ht="46.5" customHeight="1" x14ac:dyDescent="0.25">
      <c r="A393" s="929" t="str">
        <f>IF('20 Mediana'!V372=TRUE,"",'20 Mediana'!J372)</f>
        <v xml:space="preserve">Realizar un seguimiento de los proyectos en cuanto a su cronograma, costo y desempeño técnico por medio de indicadores básicos  </v>
      </c>
      <c r="B393" s="929"/>
      <c r="C393" s="929"/>
      <c r="D393" s="929"/>
      <c r="E393" s="597" t="str">
        <f t="shared" si="5"/>
        <v>1.1.2.1</v>
      </c>
      <c r="F393" s="200" t="str">
        <f>IF('20 Mediana'!V372=TRUE,"",'20 Mediana'!I372)</f>
        <v>1.1.2.1.C</v>
      </c>
    </row>
    <row r="394" spans="1:6" ht="46.5" customHeight="1" x14ac:dyDescent="0.25">
      <c r="A394" s="721" t="str">
        <f>IF('20 Mediana'!V373=TRUE,"",'20 Mediana'!J373)</f>
        <v>Todos éstos aspectos se encuentran formalmente documentados a través de:</v>
      </c>
      <c r="B394" s="721"/>
      <c r="C394" s="721"/>
      <c r="D394" s="721"/>
      <c r="E394" s="597" t="str">
        <f t="shared" si="5"/>
        <v>1.1.2.2</v>
      </c>
      <c r="F394" s="200" t="str">
        <f>IF('20 Mediana'!V373=TRUE,"",'20 Mediana'!I373)</f>
        <v>1.1.2.2</v>
      </c>
    </row>
    <row r="395" spans="1:6" ht="46.5" customHeight="1" x14ac:dyDescent="0.25">
      <c r="A395" s="929" t="str">
        <f>IF('20 Mediana'!V374=TRUE,"",'20 Mediana'!J374)</f>
        <v>Un expediente del proyecto que permita una adecuada evaluación planeación de recursos y actividades en la fase de preparación y arranque, y seguimiento al proyecto en la fase de ejecución del y cierre del mismo</v>
      </c>
      <c r="B395" s="929"/>
      <c r="C395" s="929"/>
      <c r="D395" s="929"/>
      <c r="E395" s="597" t="str">
        <f t="shared" si="5"/>
        <v>1.1.2.2</v>
      </c>
      <c r="F395" s="200" t="str">
        <f>IF('20 Mediana'!V374=TRUE,"",'20 Mediana'!I374)</f>
        <v>1.1.2.2.A</v>
      </c>
    </row>
    <row r="396" spans="1:6" ht="108.75" customHeight="1" x14ac:dyDescent="0.25">
      <c r="A396" s="721" t="str">
        <f>IF('20 Mediana'!V375=TRUE,"",'20 Mediana'!J375)</f>
        <v xml:space="preserve">Se administran varios proyectos simultáneamente por medio del área de Gestión de Proyectos, encargada de centralizar, coordinar la administración de los proyectos y generar valor a través de la ejecución exitosa y eficiente de los proyectos.
Además, la empresa desarrolla estrategias y utiliza modelos y metodologías que le permiten potenciar la eficiencia de sus proyectos de TI a través de la ejecución de los siguientes elementos:
</v>
      </c>
      <c r="B396" s="721"/>
      <c r="C396" s="721"/>
      <c r="D396" s="721"/>
      <c r="E396" s="597" t="str">
        <f t="shared" si="5"/>
        <v>1.1.3.1</v>
      </c>
      <c r="F396" s="200" t="str">
        <f>IF('20 Mediana'!V375=TRUE,"",'20 Mediana'!I375)</f>
        <v>1.1.3.1</v>
      </c>
    </row>
    <row r="397" spans="1:6" ht="46.5" customHeight="1" x14ac:dyDescent="0.25">
      <c r="A397" s="929" t="str">
        <f>IF('20 Mediana'!V376=TRUE,"",'20 Mediana'!J376)</f>
        <v>Gestión de la integración del proyecto, comprende la organización de las actividades del proyecto, el análisis, registro de resultados y gestión del cierre del proyecto</v>
      </c>
      <c r="B397" s="929"/>
      <c r="C397" s="929"/>
      <c r="D397" s="929"/>
      <c r="E397" s="597" t="str">
        <f t="shared" si="5"/>
        <v>1.1.3.1</v>
      </c>
      <c r="F397" s="200" t="str">
        <f>IF('20 Mediana'!V376=TRUE,"",'20 Mediana'!I376)</f>
        <v>1.1.3.1.A</v>
      </c>
    </row>
    <row r="398" spans="1:6" ht="46.5" customHeight="1" x14ac:dyDescent="0.25">
      <c r="A398" s="929" t="str">
        <f>IF('20 Mediana'!V377=TRUE,"",'20 Mediana'!J377)</f>
        <v>Gestión del alcance del proyecto, comprende los procesos que se llevan a cabo con la finalidad de determinar claramente cuál es el trabajo que debe desarrollarse para cumplir con los requerimientos establecidos</v>
      </c>
      <c r="B398" s="929"/>
      <c r="C398" s="929"/>
      <c r="D398" s="929"/>
      <c r="E398" s="597" t="str">
        <f t="shared" si="5"/>
        <v>1.1.3.1</v>
      </c>
      <c r="F398" s="200" t="str">
        <f>IF('20 Mediana'!V377=TRUE,"",'20 Mediana'!I377)</f>
        <v>1.1.3.1.B</v>
      </c>
    </row>
    <row r="399" spans="1:6" ht="46.5" customHeight="1" x14ac:dyDescent="0.25">
      <c r="A399" s="929" t="str">
        <f>IF('20 Mediana'!V378=TRUE,"",'20 Mediana'!J378)</f>
        <v>Gestión del tiempo del proyecto, comprende de las actividades requeridas para planear el desarrollo del proyecto y asegurar que se entregue en el plazo establecido</v>
      </c>
      <c r="B399" s="929"/>
      <c r="C399" s="929"/>
      <c r="D399" s="929"/>
      <c r="E399" s="597" t="str">
        <f t="shared" si="5"/>
        <v>1.1.3.1</v>
      </c>
      <c r="F399" s="200" t="str">
        <f>IF('20 Mediana'!V378=TRUE,"",'20 Mediana'!I378)</f>
        <v>1.1.3.1.C</v>
      </c>
    </row>
    <row r="400" spans="1:6" ht="46.5" customHeight="1" x14ac:dyDescent="0.25">
      <c r="A400" s="929" t="str">
        <f>IF('20 Mediana'!V379=TRUE,"",'20 Mediana'!J379)</f>
        <v>Gestión de los costos del proyecto, comprende los elementos requeridos para poder establecer el presupuesto y asegurar que el proyecto se desarrolle dentro del mismo</v>
      </c>
      <c r="B400" s="929"/>
      <c r="C400" s="929"/>
      <c r="D400" s="929"/>
      <c r="E400" s="597" t="str">
        <f t="shared" si="5"/>
        <v>1.1.3.1</v>
      </c>
      <c r="F400" s="200" t="str">
        <f>IF('20 Mediana'!V379=TRUE,"",'20 Mediana'!I379)</f>
        <v>1.1.3.1.D</v>
      </c>
    </row>
    <row r="401" spans="1:6" ht="46.5" customHeight="1" x14ac:dyDescent="0.25">
      <c r="A401" s="929" t="str">
        <f>IF('20 Mediana'!V380=TRUE,"",'20 Mediana'!J380)</f>
        <v xml:space="preserve">Gestión de la calidad del proyecto, describe los procesos necesarios para asegurar que el proyecto cumpla con los objetivos por los cuales ha sido emprendido. La adecuada gestión de la calidad permite satisfacer las necesidades del cliente y desarrollar un producto/servicio que cumple con los requerimientos establecidos, a través de procesos y recursos humanos eficientes </v>
      </c>
      <c r="B401" s="929"/>
      <c r="C401" s="929"/>
      <c r="D401" s="929"/>
      <c r="E401" s="597" t="str">
        <f t="shared" si="5"/>
        <v>1.1.3.1</v>
      </c>
      <c r="F401" s="200" t="str">
        <f>IF('20 Mediana'!V380=TRUE,"",'20 Mediana'!I380)</f>
        <v>1.1.3.1.E</v>
      </c>
    </row>
    <row r="402" spans="1:6" ht="46.5" customHeight="1" x14ac:dyDescent="0.25">
      <c r="A402" s="929" t="str">
        <f>IF('20 Mediana'!V381=TRUE,"",'20 Mediana'!J381)</f>
        <v>Gestión de los riesgos del proyecto, se describen los elementos que permiten identificar los acontecimientos importantes, así como determinar, evaluar y mitigar los factores de riesgo en cada etapa del ciclo de vida del proyecto</v>
      </c>
      <c r="B402" s="929"/>
      <c r="C402" s="929"/>
      <c r="D402" s="929"/>
      <c r="E402" s="597" t="str">
        <f t="shared" si="5"/>
        <v>1.1.3.1</v>
      </c>
      <c r="F402" s="200" t="str">
        <f>IF('20 Mediana'!V381=TRUE,"",'20 Mediana'!I381)</f>
        <v>1.1.3.1.F</v>
      </c>
    </row>
    <row r="403" spans="1:6" ht="46.5" customHeight="1" x14ac:dyDescent="0.25">
      <c r="A403" s="929" t="str">
        <f>IF('20 Mediana'!V382=TRUE,"",'20 Mediana'!J382)</f>
        <v>Gestión de los recursos humanos del proyecto, a través de éste se detectan los conocimientos y habilidades necesarios  para la ejecución del proyecto. Se planean los recursos y se asignan responsabilidades, buscando asegurar la máxima eficiencia</v>
      </c>
      <c r="B403" s="929"/>
      <c r="C403" s="929"/>
      <c r="D403" s="929"/>
      <c r="E403" s="597" t="str">
        <f t="shared" si="5"/>
        <v>1.1.3.1</v>
      </c>
      <c r="F403" s="200" t="str">
        <f>IF('20 Mediana'!V382=TRUE,"",'20 Mediana'!I382)</f>
        <v>1.1.3.1.G</v>
      </c>
    </row>
    <row r="404" spans="1:6" ht="46.5" customHeight="1" x14ac:dyDescent="0.25">
      <c r="A404" s="929" t="str">
        <f>IF('20 Mediana'!V383=TRUE,"",'20 Mediana'!J383)</f>
        <v>Gestión del proceso de información del proyecto, a través de ésta se busca controlar la recopilación, organización, transmisión y uso de los datos del proyecto para la toma de decisiones</v>
      </c>
      <c r="B404" s="929"/>
      <c r="C404" s="929"/>
      <c r="D404" s="929"/>
      <c r="E404" s="597" t="str">
        <f t="shared" si="5"/>
        <v>1.1.3.1</v>
      </c>
      <c r="F404" s="200" t="str">
        <f>IF('20 Mediana'!V383=TRUE,"",'20 Mediana'!I383)</f>
        <v>1.1.3.1.H</v>
      </c>
    </row>
    <row r="405" spans="1:6" ht="46.5" customHeight="1" x14ac:dyDescent="0.25">
      <c r="A405" s="929" t="str">
        <f>IF('20 Mediana'!V384=TRUE,"",'20 Mediana'!J384)</f>
        <v>Gestión de proveedores y de contratos, ésta se enfoca en adquirir productos/servicios adecuados y de calidad</v>
      </c>
      <c r="B405" s="929"/>
      <c r="C405" s="929"/>
      <c r="D405" s="929"/>
      <c r="E405" s="597" t="str">
        <f t="shared" si="5"/>
        <v>1.1.3.1</v>
      </c>
      <c r="F405" s="200" t="str">
        <f>IF('20 Mediana'!V384=TRUE,"",'20 Mediana'!I384)</f>
        <v>1.1.3.1.I</v>
      </c>
    </row>
    <row r="406" spans="1:6" ht="46.5" customHeight="1" x14ac:dyDescent="0.25">
      <c r="A406" s="721" t="str">
        <f>IF('20 Mediana'!V385=TRUE,"",'20 Mediana'!J385)</f>
        <v xml:space="preserve">Revisa las actividades desarrolladas en el proceso, analiza la información generada y mediante indicadores de resultados, evalúa el nivel de cumplimiento del proceso  </v>
      </c>
      <c r="B406" s="721"/>
      <c r="C406" s="721"/>
      <c r="D406" s="721"/>
      <c r="E406" s="597" t="str">
        <f t="shared" si="5"/>
        <v>1.1.3.3</v>
      </c>
      <c r="F406" s="200" t="str">
        <f>IF('20 Mediana'!V385=TRUE,"",'20 Mediana'!I385)</f>
        <v>1.1.3.3</v>
      </c>
    </row>
    <row r="407" spans="1:6" x14ac:dyDescent="0.25">
      <c r="A407" s="729" t="str">
        <f>IF('20 Mediana'!V387=TRUE,"",'20 Mediana'!J387)</f>
        <v>1.2 Ingeniería y desarrollo de soluciones tecnológicas</v>
      </c>
      <c r="B407" s="729"/>
      <c r="C407" s="729"/>
      <c r="D407" s="729"/>
      <c r="E407" s="597"/>
      <c r="F407" s="200">
        <f>IF('20 Mediana'!V387=TRUE,"",'20 Mediana'!I387)</f>
        <v>0</v>
      </c>
    </row>
    <row r="408" spans="1:6" ht="46.5" customHeight="1" x14ac:dyDescent="0.25">
      <c r="A408" s="721" t="str">
        <f>IF('20 Mediana'!V392=TRUE,"",'20 Mediana'!J392)</f>
        <v>La empresa de TI identifica y evalúa las soluciones tecnológicas que requiere de una forma práctica</v>
      </c>
      <c r="B408" s="721"/>
      <c r="C408" s="721"/>
      <c r="D408" s="721"/>
      <c r="E408" s="597" t="str">
        <f t="shared" si="5"/>
        <v>1.2.1</v>
      </c>
      <c r="F408" s="200" t="str">
        <f>IF('20 Mediana'!V392=TRUE,"",'20 Mediana'!I392)</f>
        <v>1.2.1</v>
      </c>
    </row>
    <row r="409" spans="1:6" ht="46.5" customHeight="1" x14ac:dyDescent="0.25">
      <c r="A409" s="721" t="str">
        <f>IF('20 Mediana'!V393=TRUE,"",'20 Mediana'!J393)</f>
        <v>La empresa de TI evalúa y selecciona las soluciones tecnológicas que requiere para prestar sus servicios considerando los requerimientos internos, la tecnología disponible, la viabilidad económica y evaluaciones de riesgos.</v>
      </c>
      <c r="B409" s="721"/>
      <c r="C409" s="721"/>
      <c r="D409" s="721"/>
      <c r="E409" s="597" t="str">
        <f t="shared" si="5"/>
        <v>1.2.2.1</v>
      </c>
      <c r="F409" s="200" t="str">
        <f>IF('20 Mediana'!V393=TRUE,"",'20 Mediana'!I393)</f>
        <v>1.2.2.1</v>
      </c>
    </row>
    <row r="410" spans="1:6" ht="46.5" customHeight="1" x14ac:dyDescent="0.25">
      <c r="A410" s="721" t="str">
        <f>IF('20 Mediana'!V394=TRUE,"",'20 Mediana'!J394)</f>
        <v xml:space="preserve">Para desarrollar, adquirir, y mantener los componentes que integran sus soluciones tecnológicas, la empresa se basa una metodología detallada,  sigue un proceso de gestión de cambios,  establece ambientes para desarrollo, prueba y producción , e incorpora elementos que garanticen la seguridad de la información </v>
      </c>
      <c r="B410" s="721"/>
      <c r="C410" s="721"/>
      <c r="D410" s="721"/>
      <c r="E410" s="597" t="str">
        <f t="shared" si="5"/>
        <v>1.2.2.2</v>
      </c>
      <c r="F410" s="200" t="str">
        <f>IF('20 Mediana'!V394=TRUE,"",'20 Mediana'!I394)</f>
        <v>1.2.2.2</v>
      </c>
    </row>
    <row r="411" spans="1:6" ht="46.5" customHeight="1" x14ac:dyDescent="0.25">
      <c r="A411" s="721" t="str">
        <f>IF('20 Mediana'!V395=TRUE,"",'20 Mediana'!J395)</f>
        <v xml:space="preserve">Para la  identificación, el desarrollo, adquisición y mantenimiento de los componentes tecnológicos, se desarrollan documentos que proporcionan evidencia de las actividades llevadas a cabo o los resultados obtenidos en el proceso, como son: </v>
      </c>
      <c r="B411" s="721"/>
      <c r="C411" s="721"/>
      <c r="D411" s="721"/>
      <c r="E411" s="597" t="str">
        <f t="shared" si="5"/>
        <v>1.2.3.1</v>
      </c>
      <c r="F411" s="200" t="str">
        <f>IF('20 Mediana'!V395=TRUE,"",'20 Mediana'!I395)</f>
        <v>1.2.3.1</v>
      </c>
    </row>
    <row r="412" spans="1:6" ht="46.5" customHeight="1" x14ac:dyDescent="0.25">
      <c r="A412" s="929" t="str">
        <f>IF('20 Mediana'!V396=TRUE,"",'20 Mediana'!J396)</f>
        <v xml:space="preserve">Para la identificación de las soluciones tecnológicas : La definición de requerimientos, un estudio de viabilidad, un plan de alto nivel de adquisiciones /desarrollo, un reporte de  análisis de riesgos y firmas de aprobación. </v>
      </c>
      <c r="B412" s="929"/>
      <c r="C412" s="929"/>
      <c r="D412" s="929"/>
      <c r="E412" s="597" t="str">
        <f t="shared" ref="E412:E465" si="6">MID(F412,1,7)</f>
        <v>1.2.3.1</v>
      </c>
      <c r="F412" s="200" t="str">
        <f>IF('20 Mediana'!V396=TRUE,"",'20 Mediana'!I396)</f>
        <v>1.2.3.1.A</v>
      </c>
    </row>
    <row r="413" spans="1:6" ht="46.5" customHeight="1" x14ac:dyDescent="0.25">
      <c r="A413" s="721" t="str">
        <f>IF('20 Mediana'!V397=TRUE,"",'20 Mediana'!J397)</f>
        <v>Revisa las actividades desarrolladas en el proceso, analiza la información generada y mediante indicadores de eficacia, evalúa el nivel de cumplimiento del proceso.</v>
      </c>
      <c r="B413" s="721"/>
      <c r="C413" s="721"/>
      <c r="D413" s="721"/>
      <c r="E413" s="597" t="str">
        <f t="shared" si="6"/>
        <v>1.2.3.2</v>
      </c>
      <c r="F413" s="200" t="str">
        <f>IF('20 Mediana'!V397=TRUE,"",'20 Mediana'!I397)</f>
        <v>1.2.3.2</v>
      </c>
    </row>
    <row r="414" spans="1:6" ht="46.5" customHeight="1" x14ac:dyDescent="0.25">
      <c r="A414" s="721" t="str">
        <f>IF('20 Mediana'!V395=TRUE,"",'20 Mediana'!J398)</f>
        <v>El proceso de Ingeniería y Desarrollo de Soluciones Tecnológicas se encuentra documentado, estandarizado y en su caso cuanta con herramientas tecnológicas que permiten :</v>
      </c>
      <c r="B414" s="721"/>
      <c r="C414" s="721"/>
      <c r="D414" s="721"/>
      <c r="E414" s="597" t="str">
        <f t="shared" si="6"/>
        <v>1.2.4.1</v>
      </c>
      <c r="F414" s="200" t="str">
        <f>IF('20 Mediana'!V395=TRUE,"",'20 Mediana'!I398)</f>
        <v>1.2.4.1</v>
      </c>
    </row>
    <row r="415" spans="1:6" ht="46.5" customHeight="1" x14ac:dyDescent="0.25">
      <c r="A415" s="929" t="str">
        <f>IF('20 Mediana'!V399=TRUE,"",'20 Mediana'!J399)</f>
        <v xml:space="preserve">Definir los requerimientos técnicos, funcionales, de información y de calidad que debe cubrir la solución </v>
      </c>
      <c r="B415" s="929"/>
      <c r="C415" s="929"/>
      <c r="D415" s="929"/>
      <c r="E415" s="597" t="str">
        <f t="shared" si="6"/>
        <v>1.2.4.1</v>
      </c>
      <c r="F415" s="200" t="str">
        <f>IF('20 Mediana'!V399=TRUE,"",'20 Mediana'!I399)</f>
        <v>1.2.4.1.A</v>
      </c>
    </row>
    <row r="416" spans="1:6" ht="46.5" customHeight="1" x14ac:dyDescent="0.25">
      <c r="A416" s="929" t="str">
        <f>IF('20 Mediana'!V400=TRUE,"",'20 Mediana'!J400)</f>
        <v>Realizar estudios de viabilidad para examinar la posibilidad de cubrir los requerimientos</v>
      </c>
      <c r="B416" s="929"/>
      <c r="C416" s="929"/>
      <c r="D416" s="929"/>
      <c r="E416" s="597" t="str">
        <f t="shared" si="6"/>
        <v>1.2.4.1</v>
      </c>
      <c r="F416" s="200" t="str">
        <f>IF('20 Mediana'!V400=TRUE,"",'20 Mediana'!I400)</f>
        <v>1.2.4.1.B</v>
      </c>
    </row>
    <row r="417" spans="1:6" ht="46.5" customHeight="1" x14ac:dyDescent="0.25">
      <c r="A417" s="929" t="str">
        <f>IF('20 Mediana'!V401=TRUE,"",'20 Mediana'!J401)</f>
        <v>Gestionar los riesgos relacionados al procesamiento de información</v>
      </c>
      <c r="B417" s="929"/>
      <c r="C417" s="929"/>
      <c r="D417" s="929"/>
      <c r="E417" s="597" t="str">
        <f t="shared" si="6"/>
        <v>1.2.4.1</v>
      </c>
      <c r="F417" s="200" t="str">
        <f>IF('20 Mediana'!V401=TRUE,"",'20 Mediana'!I401)</f>
        <v>1.2.4.1.C</v>
      </c>
    </row>
    <row r="418" spans="1:6" ht="46.5" customHeight="1" x14ac:dyDescent="0.25">
      <c r="A418" s="929" t="str">
        <f>IF('20 Mediana'!V402=TRUE,"",'20 Mediana'!J402)</f>
        <v>Aprobar los requerimientos y soluciones propuestas</v>
      </c>
      <c r="B418" s="929"/>
      <c r="C418" s="929"/>
      <c r="D418" s="929"/>
      <c r="E418" s="597" t="str">
        <f t="shared" si="6"/>
        <v>1.2.4.1</v>
      </c>
      <c r="F418" s="200" t="str">
        <f>IF('20 Mediana'!V402=TRUE,"",'20 Mediana'!I402)</f>
        <v>1.2.4.1.D</v>
      </c>
    </row>
    <row r="419" spans="1:6" ht="46.5" customHeight="1" x14ac:dyDescent="0.25">
      <c r="A419" s="929" t="str">
        <f>IF('20 Mediana'!V403=TRUE,"",'20 Mediana'!J403)</f>
        <v xml:space="preserve">Elaborar el diseño general preliminar de la solución y el diseño detallado </v>
      </c>
      <c r="B419" s="929"/>
      <c r="C419" s="929"/>
      <c r="D419" s="929"/>
      <c r="E419" s="597" t="str">
        <f t="shared" si="6"/>
        <v>1.2.4.1</v>
      </c>
      <c r="F419" s="200" t="str">
        <f>IF('20 Mediana'!V403=TRUE,"",'20 Mediana'!I403)</f>
        <v>1.2.4.1.E</v>
      </c>
    </row>
    <row r="420" spans="1:6" ht="46.5" customHeight="1" x14ac:dyDescent="0.25">
      <c r="A420" s="929" t="str">
        <f>IF('20 Mediana'!V404=TRUE,"",'20 Mediana'!J404)</f>
        <v xml:space="preserve">Desarrollar los componentes de la solución en base a las especificaciones del diseño </v>
      </c>
      <c r="B420" s="929"/>
      <c r="C420" s="929"/>
      <c r="D420" s="929"/>
      <c r="E420" s="597" t="str">
        <f t="shared" si="6"/>
        <v>1.2.4.1</v>
      </c>
      <c r="F420" s="200" t="str">
        <f>IF('20 Mediana'!V404=TRUE,"",'20 Mediana'!I404)</f>
        <v>1.2.4.1.D</v>
      </c>
    </row>
    <row r="421" spans="1:6" ht="46.5" customHeight="1" x14ac:dyDescent="0.25">
      <c r="A421" s="929" t="str">
        <f>IF('20 Mediana'!V405=TRUE,"",'20 Mediana'!J405)</f>
        <v xml:space="preserve">Construir las soluciones, incorporando controles de aplicación, medidas de seguridad y auditabilidad </v>
      </c>
      <c r="B421" s="929"/>
      <c r="C421" s="929"/>
      <c r="D421" s="929"/>
      <c r="E421" s="597" t="str">
        <f t="shared" si="6"/>
        <v>1.2.4.1</v>
      </c>
      <c r="F421" s="200" t="str">
        <f>IF('20 Mediana'!V405=TRUE,"",'20 Mediana'!I405)</f>
        <v>1.2.4.1.F</v>
      </c>
    </row>
    <row r="422" spans="1:6" ht="46.5" customHeight="1" x14ac:dyDescent="0.25">
      <c r="A422" s="929" t="str">
        <f>IF('20 Mediana'!V406=TRUE,"",'20 Mediana'!J406)</f>
        <v xml:space="preserve">Controlar la calidad de las soluciones y el cumplimiento con los requerimientos </v>
      </c>
      <c r="B422" s="929"/>
      <c r="C422" s="929"/>
      <c r="D422" s="929"/>
      <c r="E422" s="597" t="str">
        <f t="shared" si="6"/>
        <v>1.2.4.1</v>
      </c>
      <c r="F422" s="200" t="str">
        <f>IF('20 Mediana'!V406=TRUE,"",'20 Mediana'!I406)</f>
        <v>1.2.4.1.G</v>
      </c>
    </row>
    <row r="423" spans="1:6" ht="46.5" customHeight="1" x14ac:dyDescent="0.25">
      <c r="A423" s="929" t="str">
        <f>IF('20 Mediana'!V407=TRUE,"",'20 Mediana'!J407)</f>
        <v xml:space="preserve">Documentar y efectuar pruebas de factibilidad </v>
      </c>
      <c r="B423" s="929"/>
      <c r="C423" s="929"/>
      <c r="D423" s="929"/>
      <c r="E423" s="597" t="str">
        <f t="shared" si="6"/>
        <v>1.2.4.1</v>
      </c>
      <c r="F423" s="200" t="str">
        <f>IF('20 Mediana'!V407=TRUE,"",'20 Mediana'!I407)</f>
        <v>1.2.4.1.H</v>
      </c>
    </row>
    <row r="424" spans="1:6" ht="46.5" customHeight="1" x14ac:dyDescent="0.25">
      <c r="A424" s="929" t="str">
        <f>IF('20 Mediana'!V408=TRUE,"",'20 Mediana'!J408)</f>
        <v xml:space="preserve">Gestionar los cambios en los requerimientos </v>
      </c>
      <c r="B424" s="929"/>
      <c r="C424" s="929"/>
      <c r="D424" s="929"/>
      <c r="E424" s="597" t="str">
        <f t="shared" si="6"/>
        <v>1.2.4.1</v>
      </c>
      <c r="F424" s="200" t="str">
        <f>IF('20 Mediana'!V408=TRUE,"",'20 Mediana'!I408)</f>
        <v>1.2.4.1.I</v>
      </c>
    </row>
    <row r="425" spans="1:6" ht="46.5" customHeight="1" x14ac:dyDescent="0.25">
      <c r="A425" s="929" t="str">
        <f>IF('20 Mediana'!V409=TRUE,"",'20 Mediana'!J409)</f>
        <v>Establecer planes de mantenimiento del software y de la infraestructura</v>
      </c>
      <c r="B425" s="929"/>
      <c r="C425" s="929"/>
      <c r="D425" s="929"/>
      <c r="E425" s="597" t="str">
        <f t="shared" si="6"/>
        <v>1.2.4.1</v>
      </c>
      <c r="F425" s="200" t="str">
        <f>IF('20 Mediana'!V409=TRUE,"",'20 Mediana'!I409)</f>
        <v>1.2.4.1.J</v>
      </c>
    </row>
    <row r="426" spans="1:6" ht="46.5" customHeight="1" x14ac:dyDescent="0.25">
      <c r="A426" s="721" t="str">
        <f>IF('20 Mediana'!V410=TRUE,"",'20 Mediana'!J410)</f>
        <v>Conoce la efectividad del proceso  ya que cuenta con indicadores de desempeño que en conjunto muestran lo siguiente:</v>
      </c>
      <c r="B426" s="721"/>
      <c r="C426" s="721"/>
      <c r="D426" s="721"/>
      <c r="E426" s="597" t="str">
        <f t="shared" si="6"/>
        <v>1.2.4.2</v>
      </c>
      <c r="F426" s="200" t="str">
        <f>IF('20 Mediana'!V410=TRUE,"",'20 Mediana'!I410)</f>
        <v>1.2.4.2</v>
      </c>
    </row>
    <row r="427" spans="1:6" ht="46.5" customHeight="1" x14ac:dyDescent="0.25">
      <c r="A427" s="929" t="str">
        <f>IF('20 Mediana'!V411=TRUE,"",'20 Mediana'!J411)</f>
        <v>La implementación de las soluciones de TI se realiza con un enfoque preventivo, en línea con la estrategia y los objetivos de negocio</v>
      </c>
      <c r="B427" s="929"/>
      <c r="C427" s="929"/>
      <c r="D427" s="929"/>
      <c r="E427" s="597" t="str">
        <f t="shared" si="6"/>
        <v>1.2.4.2</v>
      </c>
      <c r="F427" s="200" t="str">
        <f>IF('20 Mediana'!V411=TRUE,"",'20 Mediana'!I411)</f>
        <v>1.2.4.2.A</v>
      </c>
    </row>
    <row r="428" spans="1:6" ht="46.5" customHeight="1" x14ac:dyDescent="0.25">
      <c r="A428" s="929" t="str">
        <f>IF('20 Mediana'!V412=TRUE,"",'20 Mediana'!J412)</f>
        <v>Las soluciones tecnológicas de la organización responden adecuadamente a sus necesidades y requerimientos de negocio</v>
      </c>
      <c r="B428" s="929"/>
      <c r="C428" s="929"/>
      <c r="D428" s="929"/>
      <c r="E428" s="597" t="str">
        <f t="shared" si="6"/>
        <v>1.2.4.2</v>
      </c>
      <c r="F428" s="200" t="str">
        <f>IF('20 Mediana'!V412=TRUE,"",'20 Mediana'!I412)</f>
        <v>1.2.4.2.B</v>
      </c>
    </row>
    <row r="429" spans="1:6" ht="46.5" customHeight="1" x14ac:dyDescent="0.25">
      <c r="A429" s="929" t="str">
        <f>IF('20 Mediana'!V413=TRUE,"",'20 Mediana'!J413)</f>
        <v>La organización desarrolla procesos de valor que representan ventajas competitivas</v>
      </c>
      <c r="B429" s="929"/>
      <c r="C429" s="929"/>
      <c r="D429" s="929"/>
      <c r="E429" s="597" t="str">
        <f t="shared" si="6"/>
        <v>1.2.4.2</v>
      </c>
      <c r="F429" s="200" t="str">
        <f>IF('20 Mediana'!V413=TRUE,"",'20 Mediana'!I413)</f>
        <v>1.2.4.2.C</v>
      </c>
    </row>
    <row r="430" spans="1:6" ht="46.5" customHeight="1" x14ac:dyDescent="0.25">
      <c r="A430" s="721" t="str">
        <f>IF('20 Mediana'!V414=TRUE,"",'20 Mediana'!J414)</f>
        <v>Cuenta con un sistema de monitoreo o supervisión del desarrollo del proceso y establece acciones de mejora continua</v>
      </c>
      <c r="B430" s="721"/>
      <c r="C430" s="721"/>
      <c r="D430" s="721"/>
      <c r="E430" s="597" t="str">
        <f t="shared" si="6"/>
        <v>1.2.4.3</v>
      </c>
      <c r="F430" s="200" t="str">
        <f>IF('20 Mediana'!V414=TRUE,"",'20 Mediana'!I414)</f>
        <v>1.2.4.3</v>
      </c>
    </row>
    <row r="431" spans="1:6" x14ac:dyDescent="0.25">
      <c r="A431" s="729" t="str">
        <f>IF('20 Mediana'!V416=TRUE,"",'20 Mediana'!J416)</f>
        <v>1.3 Operación y soporte de TI</v>
      </c>
      <c r="B431" s="729"/>
      <c r="C431" s="729"/>
      <c r="D431" s="729"/>
      <c r="E431" s="597"/>
      <c r="F431" s="200">
        <f>IF('20 Mediana'!V416=TRUE,"",'20 Mediana'!I416)</f>
        <v>0</v>
      </c>
    </row>
    <row r="432" spans="1:6" ht="46.5" customHeight="1" x14ac:dyDescent="0.25">
      <c r="A432" s="721" t="str">
        <f>IF('20 Mediana'!V421=TRUE,"",'20 Mediana'!J421)</f>
        <v>La administración de las operaciones de TI y los servicios de soporte son provistos por parte de uno o más individuos expertos en TI y certificados</v>
      </c>
      <c r="B432" s="721"/>
      <c r="C432" s="721"/>
      <c r="D432" s="721"/>
      <c r="E432" s="597" t="str">
        <f t="shared" si="6"/>
        <v>1.3.1</v>
      </c>
      <c r="F432" s="200" t="str">
        <f>IF('20 Mediana'!V421=TRUE,"",'20 Mediana'!I421)</f>
        <v>1.3.1</v>
      </c>
    </row>
    <row r="433" spans="1:6" ht="46.5" customHeight="1" x14ac:dyDescent="0.25">
      <c r="A433" s="721" t="str">
        <f>IF('20 Mediana'!V422=TRUE,"",'20 Mediana'!J422)</f>
        <v xml:space="preserve">Para el desarrollo del proceso de Servicio y Soporte de la empresa de TI y su documentación correspondiente, la empresa de TI define actividades y procedimientos operativos necesarios para la entrega de los servicios internos y externos , promueve una respuesta oportuna y efectiva a peticiones de usuarios y establece soluciones para incidentes y  formula medidas de mejora para su prevención  </v>
      </c>
      <c r="B433" s="721"/>
      <c r="C433" s="721"/>
      <c r="D433" s="721"/>
      <c r="E433" s="597" t="str">
        <f t="shared" si="6"/>
        <v>1.3.2</v>
      </c>
      <c r="F433" s="200" t="str">
        <f>IF('20 Mediana'!V422=TRUE,"",'20 Mediana'!I422)</f>
        <v>1.3.2</v>
      </c>
    </row>
    <row r="434" spans="1:6" ht="46.5" customHeight="1" x14ac:dyDescent="0.25">
      <c r="A434" s="721" t="str">
        <f>IF('20 Mediana'!V423=TRUE,"",'20 Mediana'!J423)</f>
        <v>La empresa desarrolla modelos y metodologías que le permiten llevar a cabo la administración de las operaciones, la atención de requerimientos de usuarios y la identificación y solución de problemas</v>
      </c>
      <c r="B434" s="721"/>
      <c r="C434" s="721"/>
      <c r="D434" s="721"/>
      <c r="E434" s="597" t="str">
        <f t="shared" si="6"/>
        <v>1.3.3.1</v>
      </c>
      <c r="F434" s="200" t="str">
        <f>IF('20 Mediana'!V423=TRUE,"",'20 Mediana'!I423)</f>
        <v>1.3.3.1</v>
      </c>
    </row>
    <row r="435" spans="1:6" ht="46.5" customHeight="1" x14ac:dyDescent="0.25">
      <c r="A435" s="721" t="str">
        <f>IF('20 Mediana'!V424=TRUE,"",'20 Mediana'!J424)</f>
        <v xml:space="preserve">Revisa las actividades desarrolladas en el proceso, analiza la información generada y mediante indicadores de eficacia, evalúa el nivel de cumplimiento del proceso  </v>
      </c>
      <c r="B435" s="721"/>
      <c r="C435" s="721"/>
      <c r="D435" s="721"/>
      <c r="E435" s="597" t="str">
        <f t="shared" si="6"/>
        <v>1.3.3.2</v>
      </c>
      <c r="F435" s="200" t="str">
        <f>IF('20 Mediana'!V424=TRUE,"",'20 Mediana'!I424)</f>
        <v>1.3.3.2</v>
      </c>
    </row>
    <row r="436" spans="1:6" ht="46.5" customHeight="1" x14ac:dyDescent="0.25">
      <c r="A436" s="721" t="str">
        <f>IF('20 Mediana'!V425=TRUE,"",'20 Mediana'!J425)</f>
        <v xml:space="preserve">Su proceso se encuentra automatizado a través de herramientas que le permiten principalmente: </v>
      </c>
      <c r="B436" s="721"/>
      <c r="C436" s="721"/>
      <c r="D436" s="721"/>
      <c r="E436" s="597" t="str">
        <f t="shared" si="6"/>
        <v>1.3.4.1</v>
      </c>
      <c r="F436" s="200" t="str">
        <f>IF('20 Mediana'!V425=TRUE,"",'20 Mediana'!I425)</f>
        <v>1.3.4.1</v>
      </c>
    </row>
    <row r="437" spans="1:6" ht="46.5" customHeight="1" x14ac:dyDescent="0.25">
      <c r="A437" s="929" t="str">
        <f>IF('20 Mediana'!V426=TRUE,"",'20 Mediana'!J426)</f>
        <v>Monitorear los eventos relacionados con la capacidad, disponibilidad y seguridad de la infraestructura de TI</v>
      </c>
      <c r="B437" s="929"/>
      <c r="C437" s="929"/>
      <c r="D437" s="929"/>
      <c r="E437" s="597" t="str">
        <f t="shared" si="6"/>
        <v>1.3.4.1</v>
      </c>
      <c r="F437" s="200" t="str">
        <f>IF('20 Mediana'!V426=TRUE,"",'20 Mediana'!I426)</f>
        <v>1.3.4.1.A</v>
      </c>
    </row>
    <row r="438" spans="1:6" ht="46.5" customHeight="1" x14ac:dyDescent="0.25">
      <c r="A438" s="929" t="str">
        <f>IF('20 Mediana'!V427=TRUE,"",'20 Mediana'!J427)</f>
        <v>Identificar, registrar y clasificar peticiones de servicio e incidentes y asignar una prioridad según su criticidad y los acuerdos de servicio establecidos (SLAs)</v>
      </c>
      <c r="B438" s="929"/>
      <c r="C438" s="929"/>
      <c r="D438" s="929"/>
      <c r="E438" s="597" t="str">
        <f t="shared" si="6"/>
        <v>1.3.4.1</v>
      </c>
      <c r="F438" s="200" t="str">
        <f>IF('20 Mediana'!V427=TRUE,"",'20 Mediana'!I427)</f>
        <v>1.3.4.1.B</v>
      </c>
    </row>
    <row r="439" spans="1:6" ht="46.5" customHeight="1" x14ac:dyDescent="0.25">
      <c r="A439" s="929" t="str">
        <f>IF('20 Mediana'!V428=TRUE,"",'20 Mediana'!J428)</f>
        <v>Establecer procedimientos adecuados para la gestión y monitoreo de las peticiones de servicio</v>
      </c>
      <c r="B439" s="929"/>
      <c r="C439" s="929"/>
      <c r="D439" s="929"/>
      <c r="E439" s="597" t="str">
        <f t="shared" si="6"/>
        <v>1.3.4.1</v>
      </c>
      <c r="F439" s="200" t="str">
        <f>IF('20 Mediana'!V428=TRUE,"",'20 Mediana'!I428)</f>
        <v>1.3.4.1.C</v>
      </c>
    </row>
    <row r="440" spans="1:6" ht="46.5" customHeight="1" x14ac:dyDescent="0.25">
      <c r="A440" s="929" t="str">
        <f>IF('20 Mediana'!V429=TRUE,"",'20 Mediana'!J429)</f>
        <v>Dar seguimiento a los incidentes, verificando su resolución satisfactoria y  establecer mecanismos que permitan una mejora continua a través de la información generada.</v>
      </c>
      <c r="B440" s="929"/>
      <c r="C440" s="929"/>
      <c r="D440" s="929"/>
      <c r="E440" s="597" t="str">
        <f t="shared" si="6"/>
        <v>1.3.4.1</v>
      </c>
      <c r="F440" s="200" t="str">
        <f>IF('20 Mediana'!V429=TRUE,"",'20 Mediana'!I429)</f>
        <v>1.3.4.1.E</v>
      </c>
    </row>
    <row r="441" spans="1:6" ht="46.5" customHeight="1" x14ac:dyDescent="0.25">
      <c r="A441" s="929" t="str">
        <f>IF('20 Mediana'!V430=TRUE,"",'20 Mediana'!J430)</f>
        <v>Proporcionar información de los problemas identificados, indicando su clasificación, categorización y priorización, así como acciones tomadas y planes de remediación desarrollados.</v>
      </c>
      <c r="B441" s="929"/>
      <c r="C441" s="929"/>
      <c r="D441" s="929"/>
      <c r="E441" s="597" t="str">
        <f t="shared" si="6"/>
        <v>1.3.4.1</v>
      </c>
      <c r="F441" s="200" t="str">
        <f>IF('20 Mediana'!V430=TRUE,"",'20 Mediana'!I430)</f>
        <v>1.3.4.1.F</v>
      </c>
    </row>
    <row r="442" spans="1:6" ht="46.5" customHeight="1" x14ac:dyDescent="0.25">
      <c r="A442" s="929" t="str">
        <f>IF('20 Mediana'!V431=TRUE,"",'20 Mediana'!J431)</f>
        <v>Recoger y analizar datos operacionales (especialmente registros de incidentes y cambios) para identificar tendencias emergentes que puedan indicar problemas</v>
      </c>
      <c r="B442" s="929"/>
      <c r="C442" s="929"/>
      <c r="D442" s="929"/>
      <c r="E442" s="597" t="str">
        <f t="shared" si="6"/>
        <v>1.3.4.1</v>
      </c>
      <c r="F442" s="200" t="str">
        <f>IF('20 Mediana'!V431=TRUE,"",'20 Mediana'!I431)</f>
        <v>1.3.4.1.H</v>
      </c>
    </row>
    <row r="443" spans="1:6" ht="46.5" customHeight="1" x14ac:dyDescent="0.25">
      <c r="A443" s="721" t="str">
        <f>IF('20 Mediana'!V432=TRUE,"",'20 Mediana'!J432)</f>
        <v>Conoce la efectividad del proceso  ya que cuenta con indicadores de desempeño que en conjunto miden el cumplimiento de objetivos como:</v>
      </c>
      <c r="B443" s="721"/>
      <c r="C443" s="721"/>
      <c r="D443" s="721"/>
      <c r="E443" s="597" t="str">
        <f t="shared" si="6"/>
        <v>1.3.4.2</v>
      </c>
      <c r="F443" s="200" t="str">
        <f>IF('20 Mediana'!V432=TRUE,"",'20 Mediana'!I432)</f>
        <v>1.3.4.2</v>
      </c>
    </row>
    <row r="444" spans="1:6" ht="46.5" customHeight="1" x14ac:dyDescent="0.25">
      <c r="A444" s="929" t="str">
        <f>IF('20 Mediana'!V433=TRUE,"",'20 Mediana'!J433)</f>
        <v>La entrega de servicios de TI conforme lo planeado,</v>
      </c>
      <c r="B444" s="929"/>
      <c r="C444" s="929"/>
      <c r="D444" s="929"/>
      <c r="E444" s="597" t="str">
        <f t="shared" si="6"/>
        <v>1.3.4.2</v>
      </c>
      <c r="F444" s="200" t="str">
        <f>IF('20 Mediana'!V433=TRUE,"",'20 Mediana'!I433)</f>
        <v>1.3.4.2 A</v>
      </c>
    </row>
    <row r="445" spans="1:6" ht="46.5" customHeight="1" x14ac:dyDescent="0.25">
      <c r="A445" s="929" t="str">
        <f>IF('20 Mediana'!V434=TRUE,"",'20 Mediana'!J434)</f>
        <v>La minimización del impacto de las interrupciones mediante una rápida resolución de las peticiones de usuario e incidentes</v>
      </c>
      <c r="B445" s="929"/>
      <c r="C445" s="929"/>
      <c r="D445" s="929"/>
      <c r="E445" s="597" t="str">
        <f t="shared" si="6"/>
        <v>1.3.4.2</v>
      </c>
      <c r="F445" s="200" t="str">
        <f>IF('20 Mediana'!V434=TRUE,"",'20 Mediana'!I434)</f>
        <v>1.3.4.2 B</v>
      </c>
    </row>
    <row r="446" spans="1:6" ht="46.5" customHeight="1" x14ac:dyDescent="0.25">
      <c r="A446" s="929" t="str">
        <f>IF('20 Mediana'!V435=TRUE,"",'20 Mediana'!J435)</f>
        <v>Incremento de la disponibilidad, mejora de los niveles de servicio, reducción de costos y mayor satisfacción del usuario, reduciendo el número de problemas operativos</v>
      </c>
      <c r="B446" s="929"/>
      <c r="C446" s="929"/>
      <c r="D446" s="929"/>
      <c r="E446" s="597" t="str">
        <f t="shared" si="6"/>
        <v>1.3.4.2</v>
      </c>
      <c r="F446" s="200" t="str">
        <f>IF('20 Mediana'!V435=TRUE,"",'20 Mediana'!I435)</f>
        <v>1.3.4.2 C</v>
      </c>
    </row>
    <row r="447" spans="1:6" ht="46.5" customHeight="1" x14ac:dyDescent="0.25">
      <c r="A447" s="721" t="str">
        <f>IF('20 Mediana'!V436=TRUE,"",'20 Mediana'!J436)</f>
        <v>Cuenta con un sistema de monitoreo o supervisión del desarrollo del proceso  y establece acciones de mejora continua</v>
      </c>
      <c r="B447" s="721"/>
      <c r="C447" s="721"/>
      <c r="D447" s="721"/>
      <c r="E447" s="597" t="str">
        <f t="shared" si="6"/>
        <v>1.3.4.3</v>
      </c>
      <c r="F447" s="200" t="str">
        <f>IF('20 Mediana'!V436=TRUE,"",'20 Mediana'!I436)</f>
        <v>1.3.4.3</v>
      </c>
    </row>
    <row r="448" spans="1:6" x14ac:dyDescent="0.25">
      <c r="A448" s="729" t="str">
        <f>IF('20 Mediana'!V438=TRUE,"",'20 Mediana'!J438)</f>
        <v>1.4 Administración de los sistemas de información</v>
      </c>
      <c r="B448" s="729"/>
      <c r="C448" s="729"/>
      <c r="D448" s="729"/>
      <c r="E448" s="597"/>
      <c r="F448" s="200">
        <f>IF('20 Mediana'!V438=TRUE,"",'20 Mediana'!I438)</f>
        <v>0</v>
      </c>
    </row>
    <row r="449" spans="1:6" ht="46.5" customHeight="1" x14ac:dyDescent="0.25">
      <c r="A449" s="721" t="str">
        <f>IF('20 Mediana'!V443=TRUE,"",'20 Mediana'!J443)</f>
        <v>La administración del desempeño y la seguridad de los sistemas de información se lleva a cabo de acuerdo con estándares y buenas prácticas aplicadas por iniciativa uno o más individuos expertos en TI y certificados</v>
      </c>
      <c r="B449" s="721"/>
      <c r="C449" s="721"/>
      <c r="D449" s="721"/>
      <c r="E449" s="597" t="str">
        <f t="shared" si="6"/>
        <v>1.4.1</v>
      </c>
      <c r="F449" s="200" t="str">
        <f>IF('20 Mediana'!V443=TRUE,"",'20 Mediana'!I443)</f>
        <v>1.4.1</v>
      </c>
    </row>
    <row r="450" spans="1:6" ht="46.5" customHeight="1" x14ac:dyDescent="0.25">
      <c r="A450" s="721" t="str">
        <f>IF('20 Mediana'!V444=TRUE,"",'20 Mediana'!J444)</f>
        <v>La empresa cuenta con procedimientos formales para la Administración de los Sistemas de Información, que considera las siguientes actividades:</v>
      </c>
      <c r="B450" s="721"/>
      <c r="C450" s="721"/>
      <c r="D450" s="721"/>
      <c r="E450" s="597" t="str">
        <f t="shared" si="6"/>
        <v>1.4.2.1</v>
      </c>
      <c r="F450" s="200" t="str">
        <f>IF('20 Mediana'!V444=TRUE,"",'20 Mediana'!I444)</f>
        <v>1.4.2.1</v>
      </c>
    </row>
    <row r="451" spans="1:6" ht="46.5" customHeight="1" x14ac:dyDescent="0.25">
      <c r="A451" s="929" t="str">
        <f>IF('20 Mediana'!V445=TRUE,"",'20 Mediana'!J445)</f>
        <v>Equilibrar las necesidades actuales y futuras de disponibilidad, rendimiento y capacidad con una provisión de servicio efectiva en costos</v>
      </c>
      <c r="B451" s="929"/>
      <c r="C451" s="929"/>
      <c r="D451" s="929"/>
      <c r="E451" s="597" t="str">
        <f t="shared" si="6"/>
        <v>1.4.2.1</v>
      </c>
      <c r="F451" s="200" t="str">
        <f>IF('20 Mediana'!V445=TRUE,"",'20 Mediana'!I445)</f>
        <v>1.4.2.1.A</v>
      </c>
    </row>
    <row r="452" spans="1:6" ht="46.5" customHeight="1" x14ac:dyDescent="0.25">
      <c r="A452" s="929" t="str">
        <f>IF('20 Mediana'!V446=TRUE,"",'20 Mediana'!J446)</f>
        <v>La gestión de todos los cambios de manera controlada, incluyendo cambios estándar de mantenimiento y emergencia en relación con los procesos de negocio, de aplicaciones y de infraestructura</v>
      </c>
      <c r="B452" s="929"/>
      <c r="C452" s="929"/>
      <c r="D452" s="929"/>
      <c r="E452" s="597" t="str">
        <f t="shared" si="6"/>
        <v>1.4.2.1</v>
      </c>
      <c r="F452" s="200" t="str">
        <f>IF('20 Mediana'!V446=TRUE,"",'20 Mediana'!I446)</f>
        <v>1.4.2.1.B</v>
      </c>
    </row>
    <row r="453" spans="1:6" ht="46.5" customHeight="1" x14ac:dyDescent="0.25">
      <c r="A453" s="929" t="str">
        <f>IF('20 Mediana'!V447=TRUE,"",'20 Mediana'!J447)</f>
        <v>El mantenimiento de la información actualizada sobre la configuración y relaciones de los principales recursos de TI necesarios para la prestación de los servicios críticos</v>
      </c>
      <c r="B453" s="929"/>
      <c r="C453" s="929"/>
      <c r="D453" s="929"/>
      <c r="E453" s="597" t="str">
        <f t="shared" si="6"/>
        <v>1.4.2.1</v>
      </c>
      <c r="F453" s="200" t="str">
        <f>IF('20 Mediana'!V447=TRUE,"",'20 Mediana'!I447)</f>
        <v>1.4.2.1.C</v>
      </c>
    </row>
    <row r="454" spans="1:6" ht="46.5" customHeight="1" x14ac:dyDescent="0.25">
      <c r="A454" s="929" t="str">
        <f>IF('20 Mediana'!V448=TRUE,"",'20 Mediana'!J448)</f>
        <v>La protección de la información de la empresa y de sus clientes para mantener un  nivel de seguridad de la información de acuerdo con la política definida y el establecimiento de roles de seguridad y privilegios de acceso a la información.</v>
      </c>
      <c r="B454" s="929"/>
      <c r="C454" s="929"/>
      <c r="D454" s="929"/>
      <c r="E454" s="597" t="str">
        <f t="shared" si="6"/>
        <v>1.4.2.1</v>
      </c>
      <c r="F454" s="200" t="str">
        <f>IF('20 Mediana'!V448=TRUE,"",'20 Mediana'!I448)</f>
        <v>1.4.2.1.D</v>
      </c>
    </row>
    <row r="455" spans="1:6" ht="46.5" customHeight="1" x14ac:dyDescent="0.25">
      <c r="A455" s="929" t="str">
        <f>IF('20 Mediana'!V449=TRUE,"",'20 Mediana'!J449)</f>
        <v>El establecer controles adecuados y de proceso de negocio para asegurar que la información relacionada cumpla con requerimientos de legitimidad y autorización</v>
      </c>
      <c r="B455" s="929"/>
      <c r="C455" s="929"/>
      <c r="D455" s="929"/>
      <c r="E455" s="597" t="str">
        <f t="shared" si="6"/>
        <v>1.4.2.1</v>
      </c>
      <c r="F455" s="200" t="str">
        <f>IF('20 Mediana'!V449=TRUE,"",'20 Mediana'!I449)</f>
        <v>1.4.2.1.E</v>
      </c>
    </row>
    <row r="456" spans="1:6" ht="46.5" customHeight="1" x14ac:dyDescent="0.25">
      <c r="A456" s="721" t="str">
        <f>IF('20 Mediana'!V450=TRUE,"",'20 Mediana'!J450)</f>
        <v>Estos elementos se encuentran formalmente documentados</v>
      </c>
      <c r="B456" s="721"/>
      <c r="C456" s="721"/>
      <c r="D456" s="721"/>
      <c r="E456" s="597" t="str">
        <f t="shared" si="6"/>
        <v>1.4.2.2</v>
      </c>
      <c r="F456" s="200" t="str">
        <f>IF('20 Mediana'!V450=TRUE,"",'20 Mediana'!I450)</f>
        <v>1.4.2.2</v>
      </c>
    </row>
    <row r="457" spans="1:6" ht="46.5" customHeight="1" x14ac:dyDescent="0.25">
      <c r="A457" s="721" t="str">
        <f>IF('20 Mediana'!V451=TRUE,"",'20 Mediana'!J451)</f>
        <v>La empresa desarrolla modelos y documentos que le permiten llevar a cabo Administración de la disponibilidad y la capacidad, la administración de cambios, configuraciones y seguridad y el control de procesos de información del negocio.</v>
      </c>
      <c r="B457" s="721"/>
      <c r="C457" s="721"/>
      <c r="D457" s="721"/>
      <c r="E457" s="597" t="str">
        <f t="shared" si="6"/>
        <v>1.4.3.1</v>
      </c>
      <c r="F457" s="200" t="str">
        <f>IF('20 Mediana'!V451=TRUE,"",'20 Mediana'!I451)</f>
        <v>1.4.3.1</v>
      </c>
    </row>
    <row r="458" spans="1:6" ht="46.5" customHeight="1" x14ac:dyDescent="0.25">
      <c r="A458" s="721" t="str">
        <f>IF('20 Mediana'!V452=TRUE,"",'20 Mediana'!J452)</f>
        <v>Revisa las actividades realizadas, analiza la información generada y mediante indicadores de eficacia, evalúa el nivel de cumplimiento de los procesos de administración de los sistemas.</v>
      </c>
      <c r="B458" s="721"/>
      <c r="C458" s="721"/>
      <c r="D458" s="721"/>
      <c r="E458" s="597" t="str">
        <f t="shared" si="6"/>
        <v>1.4.3.2</v>
      </c>
      <c r="F458" s="200" t="str">
        <f>IF('20 Mediana'!V452=TRUE,"",'20 Mediana'!I452)</f>
        <v>1.4.3.2</v>
      </c>
    </row>
    <row r="459" spans="1:6" ht="46.5" customHeight="1" x14ac:dyDescent="0.25">
      <c r="A459" s="721" t="str">
        <f>IF('20 Mediana'!V453=TRUE,"",'20 Mediana'!J453)</f>
        <v xml:space="preserve">Su proceso de Administración de los Sistemas de Información cuenta con herramientas automatizadas que le permitan principalmente: </v>
      </c>
      <c r="B459" s="721"/>
      <c r="C459" s="721"/>
      <c r="D459" s="721"/>
      <c r="E459" s="597" t="str">
        <f t="shared" si="6"/>
        <v>1.4.4.1</v>
      </c>
      <c r="F459" s="200" t="str">
        <f>IF('20 Mediana'!V453=TRUE,"",'20 Mediana'!I453)</f>
        <v>1.4.4.1</v>
      </c>
    </row>
    <row r="460" spans="1:6" ht="46.5" customHeight="1" x14ac:dyDescent="0.25">
      <c r="A460" s="929" t="str">
        <f>IF('20 Mediana'!V454=TRUE,"",'20 Mediana'!J454)</f>
        <v>Supervisar, medir, analizar, informar y revisar la disponibilidad, el rendimiento y la capacidad de los sistemas de información</v>
      </c>
      <c r="B460" s="929"/>
      <c r="C460" s="929"/>
      <c r="D460" s="929"/>
      <c r="E460" s="597" t="str">
        <f t="shared" si="6"/>
        <v>1.4.4.1</v>
      </c>
      <c r="F460" s="200" t="str">
        <f>IF('20 Mediana'!V454=TRUE,"",'20 Mediana'!I454)</f>
        <v>1.4.4.1.A</v>
      </c>
    </row>
    <row r="461" spans="1:6" ht="46.5" customHeight="1" x14ac:dyDescent="0.25">
      <c r="A461" s="929" t="str">
        <f>IF('20 Mediana'!V455=TRUE,"",'20 Mediana'!J455)</f>
        <v>Dar seguimiento e informar sobre el estado de los cambios (rechazados, aprobados y en proceso) solicitados a los Sistemas de Información</v>
      </c>
      <c r="B461" s="929"/>
      <c r="C461" s="929"/>
      <c r="D461" s="929"/>
      <c r="E461" s="597" t="str">
        <f t="shared" si="6"/>
        <v>1.4.4.1</v>
      </c>
      <c r="F461" s="200" t="str">
        <f>IF('20 Mediana'!V455=TRUE,"",'20 Mediana'!I455)</f>
        <v>1.4.4.1.B</v>
      </c>
    </row>
    <row r="462" spans="1:6" ht="46.5" customHeight="1" x14ac:dyDescent="0.25">
      <c r="A462" s="929" t="str">
        <f>IF('20 Mediana'!V456=TRUE,"",'20 Mediana'!J456)</f>
        <v>Mantener actualizado un repositorio de administración de la configuración de las soluciones de TI</v>
      </c>
      <c r="B462" s="929"/>
      <c r="C462" s="929"/>
      <c r="D462" s="929"/>
      <c r="E462" s="597" t="str">
        <f t="shared" si="6"/>
        <v>1.4.4.1</v>
      </c>
      <c r="F462" s="200" t="str">
        <f>IF('20 Mediana'!V456=TRUE,"",'20 Mediana'!I456)</f>
        <v>1.4.4.1.C</v>
      </c>
    </row>
    <row r="463" spans="1:6" ht="46.5" customHeight="1" x14ac:dyDescent="0.25">
      <c r="A463" s="929" t="str">
        <f>IF('20 Mediana'!V457=TRUE,"",'20 Mediana'!J457)</f>
        <v>Implementar medidas y procedimientos de administración de seguridad para proteger a la información que se transmite a través de las redes de comunicación internas y externas</v>
      </c>
      <c r="B463" s="929"/>
      <c r="C463" s="929"/>
      <c r="D463" s="929"/>
      <c r="E463" s="597" t="str">
        <f t="shared" si="6"/>
        <v>1.4.4.1</v>
      </c>
      <c r="F463" s="200" t="str">
        <f>IF('20 Mediana'!V457=TRUE,"",'20 Mediana'!I457)</f>
        <v>1.4.4.1.D</v>
      </c>
    </row>
    <row r="464" spans="1:6" ht="46.5" customHeight="1" x14ac:dyDescent="0.25">
      <c r="A464" s="929" t="str">
        <f>IF('20 Mediana'!V458=TRUE,"",'20 Mediana'!J458)</f>
        <v>Definir los roles, responsabilidades, niveles de autoridad y segregación de tareas necesarias para apoyar los objetivos de los procesos de negocio mediante un sistema de control</v>
      </c>
      <c r="B464" s="929"/>
      <c r="C464" s="929"/>
      <c r="D464" s="929"/>
      <c r="E464" s="597" t="str">
        <f t="shared" si="6"/>
        <v>1.4.4.1</v>
      </c>
      <c r="F464" s="200" t="str">
        <f>IF('20 Mediana'!V458=TRUE,"",'20 Mediana'!I458)</f>
        <v>1.4.4.1.E</v>
      </c>
    </row>
    <row r="465" spans="1:6" ht="46.5" customHeight="1" x14ac:dyDescent="0.25">
      <c r="A465" s="721" t="str">
        <f>IF('20 Mediana'!V459=TRUE,"",'20 Mediana'!J459)</f>
        <v>Conoce la efectividad de los procesos ya que cuenta con indicadores de desempeño que en conjunto miden el cumplimiento de objetivos como: mantener la disponibilidad de los servicios, gestión de cambios eficiente, uso de recursos asociados a los sistemas</v>
      </c>
      <c r="B465" s="721"/>
      <c r="C465" s="721"/>
      <c r="D465" s="721"/>
      <c r="E465" s="597" t="str">
        <f t="shared" si="6"/>
        <v>1.4.4.2</v>
      </c>
      <c r="F465" s="200" t="str">
        <f>IF('20 Mediana'!V459=TRUE,"",'20 Mediana'!I459)</f>
        <v>1.4.4.2</v>
      </c>
    </row>
    <row r="466" spans="1:6" ht="46.5" customHeight="1" x14ac:dyDescent="0.25">
      <c r="A466" s="721" t="str">
        <f>IF('20 Mediana'!V460=TRUE,"",'20 Mediana'!J460)</f>
        <v>Cuenta con un sistema de monitoreo o supervisión del desarrollo del proceso  y establece acciones de mejora continua.</v>
      </c>
      <c r="B466" s="721"/>
      <c r="C466" s="721"/>
      <c r="D466" s="721"/>
      <c r="E466" s="597" t="str">
        <f t="shared" ref="E466:E484" si="7">MID(F466,1,7)</f>
        <v>1.4.4.3</v>
      </c>
      <c r="F466" s="200" t="str">
        <f>IF('20 Mediana'!V460=TRUE,"",'20 Mediana'!I460)</f>
        <v>1.4.4.3</v>
      </c>
    </row>
    <row r="467" spans="1:6" x14ac:dyDescent="0.25">
      <c r="A467" s="729" t="str">
        <f>IF('20 Mediana'!V466=TRUE,"",'20 Mediana'!J466)</f>
        <v>2.1 Gestión Integral del Capital Humano</v>
      </c>
      <c r="B467" s="729"/>
      <c r="C467" s="729"/>
      <c r="D467" s="729"/>
      <c r="E467" s="597"/>
      <c r="F467" s="200">
        <f>IF('20 Mediana'!V466=TRUE,"",'20 Mediana'!I466)</f>
        <v>0</v>
      </c>
    </row>
    <row r="468" spans="1:6" ht="46.5" customHeight="1" x14ac:dyDescent="0.25">
      <c r="A468" s="721" t="str">
        <f>IF('20 Mediana'!V471=TRUE,"",'20 Mediana'!J471)</f>
        <v>Analiza prácticas objetivas de reclutamiento, compensación y desarrollo del personal con potencial y buen desempeño, e identifica las posibilidades adecuadas para la implantación de éstas prácticas</v>
      </c>
      <c r="B468" s="721"/>
      <c r="C468" s="721"/>
      <c r="D468" s="721"/>
      <c r="E468" s="597" t="str">
        <f t="shared" si="7"/>
        <v>2.1.1</v>
      </c>
      <c r="F468" s="200" t="str">
        <f>IF('20 Mediana'!V471=TRUE,"",'20 Mediana'!I471)</f>
        <v>2.1.1</v>
      </c>
    </row>
    <row r="469" spans="1:6" ht="46.5" customHeight="1" x14ac:dyDescent="0.25">
      <c r="A469" s="721" t="str">
        <f>IF('20 Mediana'!V472=TRUE,"",'20 Mediana'!J472)</f>
        <v>Cuenta con un proceso para la gestión integral del capital humano  y éste se encuentra formalmente documentado definiendo  los siguientes procesos:</v>
      </c>
      <c r="B469" s="721"/>
      <c r="C469" s="721"/>
      <c r="D469" s="721"/>
      <c r="E469" s="597" t="str">
        <f t="shared" si="7"/>
        <v>2.1.2</v>
      </c>
      <c r="F469" s="200" t="str">
        <f>IF('20 Mediana'!V472=TRUE,"",'20 Mediana'!I472)</f>
        <v>2.1.2</v>
      </c>
    </row>
    <row r="470" spans="1:6" ht="46.5" customHeight="1" x14ac:dyDescent="0.25">
      <c r="A470" s="929" t="str">
        <f>IF('20 Mediana'!V473=TRUE,"",'20 Mediana'!J473)</f>
        <v>Reclutamiento y selección</v>
      </c>
      <c r="B470" s="929"/>
      <c r="C470" s="929"/>
      <c r="D470" s="929"/>
      <c r="E470" s="597" t="str">
        <f t="shared" si="7"/>
        <v>2.1.2.A</v>
      </c>
      <c r="F470" s="200" t="str">
        <f>IF('20 Mediana'!V473=TRUE,"",'20 Mediana'!I473)</f>
        <v>2.1.2.A</v>
      </c>
    </row>
    <row r="471" spans="1:6" ht="46.5" customHeight="1" x14ac:dyDescent="0.25">
      <c r="A471" s="929" t="str">
        <f>IF('20 Mediana'!V474=TRUE,"",'20 Mediana'!J474)</f>
        <v>Evaluación del desempeño</v>
      </c>
      <c r="B471" s="929"/>
      <c r="C471" s="929"/>
      <c r="D471" s="929"/>
      <c r="E471" s="597" t="str">
        <f t="shared" si="7"/>
        <v>2.1.2.B</v>
      </c>
      <c r="F471" s="200" t="str">
        <f>IF('20 Mediana'!V474=TRUE,"",'20 Mediana'!I474)</f>
        <v>2.1.2.B</v>
      </c>
    </row>
    <row r="472" spans="1:6" ht="46.5" customHeight="1" x14ac:dyDescent="0.25">
      <c r="A472" s="929" t="str">
        <f>IF('20 Mediana'!V475=TRUE,"",'20 Mediana'!J475)</f>
        <v>Formación y desarrollo de las personas</v>
      </c>
      <c r="B472" s="929"/>
      <c r="C472" s="929"/>
      <c r="D472" s="929"/>
      <c r="E472" s="597" t="str">
        <f t="shared" si="7"/>
        <v>2.1.2.C</v>
      </c>
      <c r="F472" s="200" t="str">
        <f>IF('20 Mediana'!V475=TRUE,"",'20 Mediana'!I475)</f>
        <v>2.1.2.C</v>
      </c>
    </row>
    <row r="473" spans="1:6" ht="46.5" customHeight="1" x14ac:dyDescent="0.25">
      <c r="A473" s="929" t="str">
        <f>IF('20 Mediana'!V476=TRUE,"",'20 Mediana'!J476)</f>
        <v>Retención de talento</v>
      </c>
      <c r="B473" s="929"/>
      <c r="C473" s="929"/>
      <c r="D473" s="929"/>
      <c r="E473" s="597" t="str">
        <f t="shared" si="7"/>
        <v>2.1.2.D</v>
      </c>
      <c r="F473" s="200" t="str">
        <f>IF('20 Mediana'!V476=TRUE,"",'20 Mediana'!I476)</f>
        <v>2.1.2.D</v>
      </c>
    </row>
    <row r="474" spans="1:6" ht="46.5" customHeight="1" x14ac:dyDescent="0.25">
      <c r="A474" s="721" t="str">
        <f>IF('20 Mediana'!V477=TRUE,"",'20 Mediana'!J477)</f>
        <v xml:space="preserve">Con la finalidad de llevar a cabo una gestión integral del capital humano, la empresa de TI cuenta con  alguna metodología, o modelo que se basa en el ciclo de vida del personal en la empresa es decir, pasando por las fases de reclutamiento, selección, retribución, formación y desarrollo, remuneración, evaluación, promoción y desvinculación. </v>
      </c>
      <c r="B474" s="721"/>
      <c r="C474" s="721"/>
      <c r="D474" s="721"/>
      <c r="E474" s="597" t="str">
        <f t="shared" si="7"/>
        <v>2.1.3.1</v>
      </c>
      <c r="F474" s="200" t="str">
        <f>IF('20 Mediana'!V477=TRUE,"",'20 Mediana'!I477)</f>
        <v>2.1.3.1</v>
      </c>
    </row>
    <row r="475" spans="1:6" ht="46.5" customHeight="1" x14ac:dyDescent="0.25">
      <c r="A475" s="721" t="str">
        <f>IF('20 Mediana'!V478=TRUE,"",'20 Mediana'!J478)</f>
        <v>Su proceso se encuentra automatizado a través de herramientas que le permiten:</v>
      </c>
      <c r="B475" s="721"/>
      <c r="C475" s="721"/>
      <c r="D475" s="721"/>
      <c r="E475" s="597" t="str">
        <f t="shared" si="7"/>
        <v>2.1.4.1</v>
      </c>
      <c r="F475" s="200" t="str">
        <f>IF('20 Mediana'!V478=TRUE,"",'20 Mediana'!I478)</f>
        <v>2.1.4.1</v>
      </c>
    </row>
    <row r="476" spans="1:6" ht="46.5" customHeight="1" x14ac:dyDescent="0.25">
      <c r="A476" s="929" t="str">
        <f>IF('20 Mediana'!V479=TRUE,"",'20 Mediana'!J479)</f>
        <v>Analizar y dar seguimiento a las habilidades críticas, competencias y nivel técnico (certificado) requerido del personal, e identificar si existen recursos humanos con éstas características dentro de la organización</v>
      </c>
      <c r="B476" s="929"/>
      <c r="C476" s="929"/>
      <c r="D476" s="929"/>
      <c r="E476" s="597" t="str">
        <f t="shared" si="7"/>
        <v>2.1.4.1</v>
      </c>
      <c r="F476" s="200" t="str">
        <f>IF('20 Mediana'!V479=TRUE,"",'20 Mediana'!I479)</f>
        <v>2.1.4.1.B</v>
      </c>
    </row>
    <row r="477" spans="1:6" ht="46.5" customHeight="1" x14ac:dyDescent="0.25">
      <c r="A477" s="929" t="str">
        <f>IF('20 Mediana'!V480=TRUE,"",'20 Mediana'!J480)</f>
        <v>Registrar los planes de acción necesarios para hacer frente a los requerimientos de personal que cumpla con determinadas características y certificaciones requeridas, tales como programas formales de capacitación, redistribución y cambios en las estrategias de contratación</v>
      </c>
      <c r="B477" s="929"/>
      <c r="C477" s="929"/>
      <c r="D477" s="929"/>
      <c r="E477" s="597" t="str">
        <f t="shared" si="7"/>
        <v>2.1.4.1</v>
      </c>
      <c r="F477" s="200" t="str">
        <f>IF('20 Mediana'!V480=TRUE,"",'20 Mediana'!I480)</f>
        <v>2.1.4.1.C</v>
      </c>
    </row>
    <row r="478" spans="1:6" ht="46.5" customHeight="1" x14ac:dyDescent="0.25">
      <c r="A478" s="929" t="str">
        <f>IF('20 Mediana'!V481=TRUE,"",'20 Mediana'!J481)</f>
        <v>Mantener un control de las certificaciones requeridas para la prestación de servicios</v>
      </c>
      <c r="B478" s="929"/>
      <c r="C478" s="929"/>
      <c r="D478" s="929"/>
      <c r="E478" s="597" t="str">
        <f t="shared" si="7"/>
        <v>2.1.4.1</v>
      </c>
      <c r="F478" s="200" t="str">
        <f>IF('20 Mediana'!V481=TRUE,"",'20 Mediana'!I481)</f>
        <v>2.1.4.1.H</v>
      </c>
    </row>
    <row r="479" spans="1:6" ht="46.5" customHeight="1" x14ac:dyDescent="0.25">
      <c r="A479" s="721" t="str">
        <f>IF('20 Mediana'!V482=TRUE,"",'20 Mediana'!J482)</f>
        <v>Conoce la efectividad del proceso  ya que cuenta con indicadores de desempeño que en conjunto miden el cumplimiento de objetivos como:</v>
      </c>
      <c r="B479" s="721"/>
      <c r="C479" s="721"/>
      <c r="D479" s="721"/>
      <c r="E479" s="597" t="str">
        <f t="shared" si="7"/>
        <v>2.1.4.2</v>
      </c>
      <c r="F479" s="200" t="str">
        <f>IF('20 Mediana'!V482=TRUE,"",'20 Mediana'!I482)</f>
        <v>2.1.4.2</v>
      </c>
    </row>
    <row r="480" spans="1:6" ht="46.5" customHeight="1" x14ac:dyDescent="0.25">
      <c r="A480" s="929" t="str">
        <f>IF('20 Mediana'!V483=TRUE,"",'20 Mediana'!J483)</f>
        <v>Optimizar las capacidades del capital humano para cumplir con los objetivos de la empresa</v>
      </c>
      <c r="B480" s="929"/>
      <c r="C480" s="929"/>
      <c r="D480" s="929"/>
      <c r="E480" s="597" t="str">
        <f t="shared" si="7"/>
        <v>2.1.4.2</v>
      </c>
      <c r="F480" s="200" t="str">
        <f>IF('20 Mediana'!V483=TRUE,"",'20 Mediana'!I483)</f>
        <v>2.1.4.2.A</v>
      </c>
    </row>
    <row r="481" spans="1:6" ht="46.5" customHeight="1" x14ac:dyDescent="0.25">
      <c r="A481" s="929" t="str">
        <f>IF('20 Mediana'!V484=TRUE,"",'20 Mediana'!J484)</f>
        <v xml:space="preserve">Posibilitar el posicionamiento estratégico del área de gestión del capital humano en la organización </v>
      </c>
      <c r="B481" s="929"/>
      <c r="C481" s="929"/>
      <c r="D481" s="929"/>
      <c r="E481" s="597" t="str">
        <f t="shared" si="7"/>
        <v>2.1.4.2</v>
      </c>
      <c r="F481" s="200" t="str">
        <f>IF('20 Mediana'!V484=TRUE,"",'20 Mediana'!I484)</f>
        <v>2.1.4.2.B</v>
      </c>
    </row>
    <row r="482" spans="1:6" ht="46.5" customHeight="1" x14ac:dyDescent="0.25">
      <c r="A482" s="929" t="str">
        <f>IF('20 Mediana'!V485=TRUE,"",'20 Mediana'!J485)</f>
        <v>Retener el talento esencial para la empresa y mitigar el riesgo de la fuerza de trabajo</v>
      </c>
      <c r="B482" s="929"/>
      <c r="C482" s="929"/>
      <c r="D482" s="929"/>
      <c r="E482" s="597" t="str">
        <f t="shared" si="7"/>
        <v>2.1.4.2</v>
      </c>
      <c r="F482" s="200" t="str">
        <f>IF('20 Mediana'!V485=TRUE,"",'20 Mediana'!I485)</f>
        <v>2.1.4.2.C</v>
      </c>
    </row>
    <row r="483" spans="1:6" ht="46.5" customHeight="1" x14ac:dyDescent="0.25">
      <c r="A483" s="929" t="str">
        <f>IF('20 Mediana'!V486=TRUE,"",'20 Mediana'!J486)</f>
        <v xml:space="preserve">Identificar fortalezas y vulnerabilidades de la fuerza de trabajo, así como oportunidades y estrategias, que permitan gestionar de manera proactiva el capital humano </v>
      </c>
      <c r="B483" s="929"/>
      <c r="C483" s="929"/>
      <c r="D483" s="929"/>
      <c r="E483" s="597" t="str">
        <f t="shared" si="7"/>
        <v>2.1.4.2</v>
      </c>
      <c r="F483" s="200" t="str">
        <f>IF('20 Mediana'!V486=TRUE,"",'20 Mediana'!I486)</f>
        <v>2.1.4.2.D</v>
      </c>
    </row>
    <row r="484" spans="1:6" ht="46.5" customHeight="1" x14ac:dyDescent="0.25">
      <c r="A484" s="929" t="str">
        <f>IF('20 Mediana'!V487=TRUE,"",'20 Mediana'!J487)</f>
        <v xml:space="preserve">Cuenta con un sistema de monitoreo o supervisión del desarrollo  de la gestión del capital humano y establece acciones de mejora continua  </v>
      </c>
      <c r="B484" s="929"/>
      <c r="C484" s="929"/>
      <c r="D484" s="929"/>
      <c r="E484" s="597" t="str">
        <f t="shared" si="7"/>
        <v>2.1.4.3</v>
      </c>
      <c r="F484" s="200" t="str">
        <f>IF('20 Mediana'!V487=TRUE,"",'20 Mediana'!I487)</f>
        <v>2.1.4.3</v>
      </c>
    </row>
    <row r="485" spans="1:6" ht="67.5" customHeight="1" x14ac:dyDescent="0.25">
      <c r="A485" s="555" t="s">
        <v>901</v>
      </c>
      <c r="B485" s="598"/>
      <c r="C485" s="598"/>
      <c r="D485" s="598"/>
      <c r="F485" s="200"/>
    </row>
    <row r="486" spans="1:6" hidden="1" x14ac:dyDescent="0.25">
      <c r="A486" s="728"/>
      <c r="B486" s="728"/>
      <c r="C486" s="728"/>
      <c r="D486" s="728"/>
      <c r="F486" s="200"/>
    </row>
    <row r="487" spans="1:6" hidden="1" x14ac:dyDescent="0.25">
      <c r="A487" s="728"/>
      <c r="B487" s="728"/>
      <c r="C487" s="728"/>
      <c r="D487" s="728"/>
    </row>
    <row r="488" spans="1:6" hidden="1" x14ac:dyDescent="0.25">
      <c r="A488" s="728"/>
      <c r="B488" s="728"/>
      <c r="C488" s="728"/>
      <c r="D488" s="728"/>
    </row>
    <row r="489" spans="1:6" hidden="1" x14ac:dyDescent="0.25">
      <c r="A489" s="728"/>
      <c r="B489" s="728"/>
      <c r="C489" s="728"/>
      <c r="D489" s="728"/>
    </row>
    <row r="490" spans="1:6" hidden="1" x14ac:dyDescent="0.25">
      <c r="A490" s="728"/>
      <c r="B490" s="728"/>
      <c r="C490" s="728"/>
      <c r="D490" s="728"/>
    </row>
    <row r="491" spans="1:6" hidden="1" x14ac:dyDescent="0.25">
      <c r="A491" s="728"/>
      <c r="B491" s="728"/>
      <c r="C491" s="728"/>
      <c r="D491" s="728"/>
    </row>
    <row r="492" spans="1:6" hidden="1" x14ac:dyDescent="0.25">
      <c r="A492" s="728"/>
      <c r="B492" s="728"/>
      <c r="C492" s="728"/>
      <c r="D492" s="728"/>
    </row>
    <row r="493" spans="1:6" hidden="1" x14ac:dyDescent="0.25">
      <c r="A493" s="728"/>
      <c r="B493" s="728"/>
      <c r="C493" s="728"/>
      <c r="D493" s="728"/>
    </row>
    <row r="494" spans="1:6" hidden="1" x14ac:dyDescent="0.25">
      <c r="A494" s="728"/>
      <c r="B494" s="728"/>
      <c r="C494" s="728"/>
      <c r="D494" s="728"/>
    </row>
    <row r="495" spans="1:6" hidden="1" x14ac:dyDescent="0.25">
      <c r="A495" s="728"/>
      <c r="B495" s="728"/>
      <c r="C495" s="728"/>
      <c r="D495" s="728"/>
    </row>
    <row r="496" spans="1:6" hidden="1" x14ac:dyDescent="0.25">
      <c r="A496" s="728"/>
      <c r="B496" s="728"/>
      <c r="C496" s="728"/>
      <c r="D496" s="728"/>
    </row>
    <row r="497" spans="1:4" hidden="1" x14ac:dyDescent="0.25">
      <c r="A497" s="728"/>
      <c r="B497" s="728"/>
      <c r="C497" s="728"/>
      <c r="D497" s="728"/>
    </row>
    <row r="498" spans="1:4" hidden="1" x14ac:dyDescent="0.25">
      <c r="A498" s="728"/>
      <c r="B498" s="728"/>
      <c r="C498" s="728"/>
      <c r="D498" s="728"/>
    </row>
    <row r="499" spans="1:4" hidden="1" x14ac:dyDescent="0.25">
      <c r="A499" s="728"/>
      <c r="B499" s="728"/>
      <c r="C499" s="728"/>
      <c r="D499" s="728"/>
    </row>
    <row r="500" spans="1:4" hidden="1" x14ac:dyDescent="0.25">
      <c r="A500" s="728"/>
      <c r="B500" s="728"/>
      <c r="C500" s="728"/>
      <c r="D500" s="728"/>
    </row>
    <row r="501" spans="1:4" hidden="1" x14ac:dyDescent="0.25">
      <c r="A501" s="529"/>
    </row>
    <row r="502" spans="1:4" hidden="1" x14ac:dyDescent="0.25">
      <c r="A502" s="529"/>
    </row>
    <row r="503" spans="1:4" hidden="1" x14ac:dyDescent="0.25">
      <c r="A503" s="529"/>
    </row>
    <row r="504" spans="1:4" hidden="1" x14ac:dyDescent="0.25">
      <c r="A504" s="529"/>
    </row>
  </sheetData>
  <mergeCells count="426">
    <mergeCell ref="B21:E21"/>
    <mergeCell ref="B22:C22"/>
    <mergeCell ref="A25:F26"/>
    <mergeCell ref="A27:C27"/>
    <mergeCell ref="A29:F29"/>
    <mergeCell ref="A31:F31"/>
    <mergeCell ref="B48:F48"/>
    <mergeCell ref="B49:F49"/>
    <mergeCell ref="B50:F50"/>
    <mergeCell ref="A52:F52"/>
    <mergeCell ref="A53:F53"/>
    <mergeCell ref="A54:F54"/>
    <mergeCell ref="A35:F35"/>
    <mergeCell ref="A36:F36"/>
    <mergeCell ref="A40:F40"/>
    <mergeCell ref="A41:F41"/>
    <mergeCell ref="A45:F45"/>
    <mergeCell ref="B47:F47"/>
    <mergeCell ref="A72:F72"/>
    <mergeCell ref="B74:F74"/>
    <mergeCell ref="B79:F79"/>
    <mergeCell ref="B86:F86"/>
    <mergeCell ref="A91:B91"/>
    <mergeCell ref="C91:E91"/>
    <mergeCell ref="A55:F55"/>
    <mergeCell ref="A56:F56"/>
    <mergeCell ref="B58:F58"/>
    <mergeCell ref="B67:F67"/>
    <mergeCell ref="A70:B70"/>
    <mergeCell ref="C70:E70"/>
    <mergeCell ref="A118:D118"/>
    <mergeCell ref="A119:D119"/>
    <mergeCell ref="A120:D120"/>
    <mergeCell ref="A121:D121"/>
    <mergeCell ref="A122:D122"/>
    <mergeCell ref="A123:D123"/>
    <mergeCell ref="A111:F111"/>
    <mergeCell ref="A113:D113"/>
    <mergeCell ref="A92:F92"/>
    <mergeCell ref="B94:F94"/>
    <mergeCell ref="B103:F103"/>
    <mergeCell ref="A106:B106"/>
    <mergeCell ref="C106:E106"/>
    <mergeCell ref="A109:F109"/>
    <mergeCell ref="A115:D115"/>
    <mergeCell ref="A116:D116"/>
    <mergeCell ref="A117:D117"/>
    <mergeCell ref="A114:D114"/>
    <mergeCell ref="A110:F110"/>
    <mergeCell ref="A130:D130"/>
    <mergeCell ref="A131:D131"/>
    <mergeCell ref="A132:D132"/>
    <mergeCell ref="A133:D133"/>
    <mergeCell ref="A134:D134"/>
    <mergeCell ref="A135:D135"/>
    <mergeCell ref="A124:D124"/>
    <mergeCell ref="A125:D125"/>
    <mergeCell ref="A126:D126"/>
    <mergeCell ref="A127:D127"/>
    <mergeCell ref="A128:D128"/>
    <mergeCell ref="A129:D129"/>
    <mergeCell ref="A142:D142"/>
    <mergeCell ref="A143:D143"/>
    <mergeCell ref="A144:D144"/>
    <mergeCell ref="A145:D145"/>
    <mergeCell ref="A146:D146"/>
    <mergeCell ref="A147:D147"/>
    <mergeCell ref="A136:D136"/>
    <mergeCell ref="A137:D137"/>
    <mergeCell ref="A138:D138"/>
    <mergeCell ref="A139:D139"/>
    <mergeCell ref="A140:D140"/>
    <mergeCell ref="A141:D141"/>
    <mergeCell ref="A154:D154"/>
    <mergeCell ref="A155:D155"/>
    <mergeCell ref="A156:D156"/>
    <mergeCell ref="A157:D157"/>
    <mergeCell ref="A158:D158"/>
    <mergeCell ref="A159:D159"/>
    <mergeCell ref="A148:D148"/>
    <mergeCell ref="A149:D149"/>
    <mergeCell ref="A150:D150"/>
    <mergeCell ref="A151:D151"/>
    <mergeCell ref="A152:D152"/>
    <mergeCell ref="A153:D153"/>
    <mergeCell ref="A166:D166"/>
    <mergeCell ref="A167:D167"/>
    <mergeCell ref="A168:D168"/>
    <mergeCell ref="A169:D169"/>
    <mergeCell ref="A170:D170"/>
    <mergeCell ref="A171:D171"/>
    <mergeCell ref="A160:D160"/>
    <mergeCell ref="A161:D161"/>
    <mergeCell ref="A162:D162"/>
    <mergeCell ref="A163:D163"/>
    <mergeCell ref="A164:D164"/>
    <mergeCell ref="A165:D165"/>
    <mergeCell ref="A178:D178"/>
    <mergeCell ref="A179:D179"/>
    <mergeCell ref="A180:D180"/>
    <mergeCell ref="A181:D181"/>
    <mergeCell ref="A182:D182"/>
    <mergeCell ref="A183:D183"/>
    <mergeCell ref="A172:D172"/>
    <mergeCell ref="A173:D173"/>
    <mergeCell ref="A174:D174"/>
    <mergeCell ref="A175:D175"/>
    <mergeCell ref="A176:D176"/>
    <mergeCell ref="A177:D177"/>
    <mergeCell ref="A190:D190"/>
    <mergeCell ref="A191:D191"/>
    <mergeCell ref="A192:D192"/>
    <mergeCell ref="A193:D193"/>
    <mergeCell ref="A194:D194"/>
    <mergeCell ref="A195:D195"/>
    <mergeCell ref="A184:D184"/>
    <mergeCell ref="A185:D185"/>
    <mergeCell ref="A186:D186"/>
    <mergeCell ref="A187:D187"/>
    <mergeCell ref="A188:D188"/>
    <mergeCell ref="A189:D189"/>
    <mergeCell ref="A202:D202"/>
    <mergeCell ref="A203:D203"/>
    <mergeCell ref="A204:D204"/>
    <mergeCell ref="A205:D205"/>
    <mergeCell ref="A206:D206"/>
    <mergeCell ref="A207:D207"/>
    <mergeCell ref="A196:D196"/>
    <mergeCell ref="A197:D197"/>
    <mergeCell ref="A198:D198"/>
    <mergeCell ref="A199:D199"/>
    <mergeCell ref="A200:D200"/>
    <mergeCell ref="A201:D201"/>
    <mergeCell ref="A214:D214"/>
    <mergeCell ref="A215:D215"/>
    <mergeCell ref="A216:D216"/>
    <mergeCell ref="A217:D217"/>
    <mergeCell ref="A218:D218"/>
    <mergeCell ref="A219:D219"/>
    <mergeCell ref="A208:D208"/>
    <mergeCell ref="A209:D209"/>
    <mergeCell ref="A210:D210"/>
    <mergeCell ref="A211:D211"/>
    <mergeCell ref="A212:D212"/>
    <mergeCell ref="A213:D213"/>
    <mergeCell ref="A226:D226"/>
    <mergeCell ref="A227:D227"/>
    <mergeCell ref="A228:D228"/>
    <mergeCell ref="A229:D229"/>
    <mergeCell ref="A230:D230"/>
    <mergeCell ref="A231:D231"/>
    <mergeCell ref="A220:D220"/>
    <mergeCell ref="A221:D221"/>
    <mergeCell ref="A222:D222"/>
    <mergeCell ref="A223:D223"/>
    <mergeCell ref="A224:D224"/>
    <mergeCell ref="A225:D225"/>
    <mergeCell ref="A239:D239"/>
    <mergeCell ref="A240:D240"/>
    <mergeCell ref="A241:D241"/>
    <mergeCell ref="A242:D242"/>
    <mergeCell ref="A243:D243"/>
    <mergeCell ref="A244:D244"/>
    <mergeCell ref="A232:D232"/>
    <mergeCell ref="A233:D233"/>
    <mergeCell ref="A234:D234"/>
    <mergeCell ref="A235:D235"/>
    <mergeCell ref="A236:D236"/>
    <mergeCell ref="A237:D237"/>
    <mergeCell ref="A238:D238"/>
    <mergeCell ref="A251:D251"/>
    <mergeCell ref="A252:D252"/>
    <mergeCell ref="A253:D253"/>
    <mergeCell ref="A254:D254"/>
    <mergeCell ref="A255:D255"/>
    <mergeCell ref="A256:D256"/>
    <mergeCell ref="A245:D245"/>
    <mergeCell ref="A246:D246"/>
    <mergeCell ref="A247:D247"/>
    <mergeCell ref="A248:D248"/>
    <mergeCell ref="A249:D249"/>
    <mergeCell ref="A250:D250"/>
    <mergeCell ref="A263:D263"/>
    <mergeCell ref="A264:D264"/>
    <mergeCell ref="A265:D265"/>
    <mergeCell ref="A266:D266"/>
    <mergeCell ref="A267:D267"/>
    <mergeCell ref="A268:D268"/>
    <mergeCell ref="A257:D257"/>
    <mergeCell ref="A258:D258"/>
    <mergeCell ref="A259:D259"/>
    <mergeCell ref="A260:D260"/>
    <mergeCell ref="A261:D261"/>
    <mergeCell ref="A262:D262"/>
    <mergeCell ref="A275:D275"/>
    <mergeCell ref="A276:D276"/>
    <mergeCell ref="A277:D277"/>
    <mergeCell ref="A278:D278"/>
    <mergeCell ref="A279:D279"/>
    <mergeCell ref="A280:D280"/>
    <mergeCell ref="A269:D269"/>
    <mergeCell ref="A270:D270"/>
    <mergeCell ref="A271:D271"/>
    <mergeCell ref="A272:D272"/>
    <mergeCell ref="A273:D273"/>
    <mergeCell ref="A274:D274"/>
    <mergeCell ref="A287:D287"/>
    <mergeCell ref="A288:D288"/>
    <mergeCell ref="A289:D289"/>
    <mergeCell ref="A290:D290"/>
    <mergeCell ref="A291:D291"/>
    <mergeCell ref="A292:D292"/>
    <mergeCell ref="A281:D281"/>
    <mergeCell ref="A282:D282"/>
    <mergeCell ref="A283:D283"/>
    <mergeCell ref="A284:D284"/>
    <mergeCell ref="A285:D285"/>
    <mergeCell ref="A286:D286"/>
    <mergeCell ref="A299:D299"/>
    <mergeCell ref="A300:D300"/>
    <mergeCell ref="A301:D301"/>
    <mergeCell ref="A302:D302"/>
    <mergeCell ref="A303:D303"/>
    <mergeCell ref="A304:D304"/>
    <mergeCell ref="A293:D293"/>
    <mergeCell ref="A294:D294"/>
    <mergeCell ref="A295:D295"/>
    <mergeCell ref="A296:D296"/>
    <mergeCell ref="A297:D297"/>
    <mergeCell ref="A298:D298"/>
    <mergeCell ref="A311:D311"/>
    <mergeCell ref="A312:D312"/>
    <mergeCell ref="A313:D313"/>
    <mergeCell ref="A314:D314"/>
    <mergeCell ref="A315:D315"/>
    <mergeCell ref="A316:D316"/>
    <mergeCell ref="A305:D305"/>
    <mergeCell ref="A306:D306"/>
    <mergeCell ref="A307:D307"/>
    <mergeCell ref="A308:D308"/>
    <mergeCell ref="A309:D309"/>
    <mergeCell ref="A310:D310"/>
    <mergeCell ref="A323:D323"/>
    <mergeCell ref="A324:D324"/>
    <mergeCell ref="A325:D325"/>
    <mergeCell ref="A326:D326"/>
    <mergeCell ref="A327:D327"/>
    <mergeCell ref="A328:D328"/>
    <mergeCell ref="A317:D317"/>
    <mergeCell ref="A318:D318"/>
    <mergeCell ref="A319:D319"/>
    <mergeCell ref="A320:D320"/>
    <mergeCell ref="A321:D321"/>
    <mergeCell ref="A322:D322"/>
    <mergeCell ref="A335:D335"/>
    <mergeCell ref="A336:D336"/>
    <mergeCell ref="A337:D337"/>
    <mergeCell ref="A338:D338"/>
    <mergeCell ref="A339:D339"/>
    <mergeCell ref="A340:D340"/>
    <mergeCell ref="A329:D329"/>
    <mergeCell ref="A330:D330"/>
    <mergeCell ref="A331:D331"/>
    <mergeCell ref="A332:D332"/>
    <mergeCell ref="A333:D333"/>
    <mergeCell ref="A334:D334"/>
    <mergeCell ref="A347:D347"/>
    <mergeCell ref="A348:D348"/>
    <mergeCell ref="A349:D349"/>
    <mergeCell ref="A350:D350"/>
    <mergeCell ref="A351:D351"/>
    <mergeCell ref="A352:D352"/>
    <mergeCell ref="A341:D341"/>
    <mergeCell ref="A342:D342"/>
    <mergeCell ref="A343:D343"/>
    <mergeCell ref="A344:D344"/>
    <mergeCell ref="A345:D345"/>
    <mergeCell ref="A346:D346"/>
    <mergeCell ref="A359:D359"/>
    <mergeCell ref="A360:D360"/>
    <mergeCell ref="A361:D361"/>
    <mergeCell ref="A362:D362"/>
    <mergeCell ref="A363:D363"/>
    <mergeCell ref="A364:D364"/>
    <mergeCell ref="A353:D353"/>
    <mergeCell ref="A354:D354"/>
    <mergeCell ref="A355:D355"/>
    <mergeCell ref="A356:D356"/>
    <mergeCell ref="A357:D357"/>
    <mergeCell ref="A358:D358"/>
    <mergeCell ref="A365:D365"/>
    <mergeCell ref="A366:D366"/>
    <mergeCell ref="A367:D367"/>
    <mergeCell ref="A368:D368"/>
    <mergeCell ref="A369:D369"/>
    <mergeCell ref="A370:D370"/>
    <mergeCell ref="A383:D383"/>
    <mergeCell ref="A384:D384"/>
    <mergeCell ref="A386:D386"/>
    <mergeCell ref="A377:D377"/>
    <mergeCell ref="A378:D378"/>
    <mergeCell ref="A379:D379"/>
    <mergeCell ref="A380:D380"/>
    <mergeCell ref="A381:D381"/>
    <mergeCell ref="A382:D382"/>
    <mergeCell ref="A385:D385"/>
    <mergeCell ref="A387:D387"/>
    <mergeCell ref="A388:D388"/>
    <mergeCell ref="A389:D389"/>
    <mergeCell ref="A390:D390"/>
    <mergeCell ref="A391:D391"/>
    <mergeCell ref="A392:D392"/>
    <mergeCell ref="A371:D371"/>
    <mergeCell ref="A372:D372"/>
    <mergeCell ref="A373:D373"/>
    <mergeCell ref="A374:D374"/>
    <mergeCell ref="A375:D375"/>
    <mergeCell ref="A376:D376"/>
    <mergeCell ref="A399:D399"/>
    <mergeCell ref="A400:D400"/>
    <mergeCell ref="A401:D401"/>
    <mergeCell ref="A402:D402"/>
    <mergeCell ref="A403:D403"/>
    <mergeCell ref="A404:D404"/>
    <mergeCell ref="A393:D393"/>
    <mergeCell ref="A394:D394"/>
    <mergeCell ref="A395:D395"/>
    <mergeCell ref="A396:D396"/>
    <mergeCell ref="A397:D397"/>
    <mergeCell ref="A398:D398"/>
    <mergeCell ref="A411:D411"/>
    <mergeCell ref="A412:D412"/>
    <mergeCell ref="A413:D413"/>
    <mergeCell ref="A414:D414"/>
    <mergeCell ref="A415:D415"/>
    <mergeCell ref="A416:D416"/>
    <mergeCell ref="A405:D405"/>
    <mergeCell ref="A406:D406"/>
    <mergeCell ref="A407:D407"/>
    <mergeCell ref="A408:D408"/>
    <mergeCell ref="A409:D409"/>
    <mergeCell ref="A410:D410"/>
    <mergeCell ref="A423:D423"/>
    <mergeCell ref="A424:D424"/>
    <mergeCell ref="A425:D425"/>
    <mergeCell ref="A426:D426"/>
    <mergeCell ref="A427:D427"/>
    <mergeCell ref="A428:D428"/>
    <mergeCell ref="A417:D417"/>
    <mergeCell ref="A418:D418"/>
    <mergeCell ref="A419:D419"/>
    <mergeCell ref="A420:D420"/>
    <mergeCell ref="A421:D421"/>
    <mergeCell ref="A422:D422"/>
    <mergeCell ref="A435:D435"/>
    <mergeCell ref="A436:D436"/>
    <mergeCell ref="A437:D437"/>
    <mergeCell ref="A438:D438"/>
    <mergeCell ref="A439:D439"/>
    <mergeCell ref="A440:D440"/>
    <mergeCell ref="A429:D429"/>
    <mergeCell ref="A430:D430"/>
    <mergeCell ref="A431:D431"/>
    <mergeCell ref="A432:D432"/>
    <mergeCell ref="A433:D433"/>
    <mergeCell ref="A434:D434"/>
    <mergeCell ref="A447:D447"/>
    <mergeCell ref="A448:D448"/>
    <mergeCell ref="A449:D449"/>
    <mergeCell ref="A450:D450"/>
    <mergeCell ref="A451:D451"/>
    <mergeCell ref="A452:D452"/>
    <mergeCell ref="A441:D441"/>
    <mergeCell ref="A442:D442"/>
    <mergeCell ref="A443:D443"/>
    <mergeCell ref="A444:D444"/>
    <mergeCell ref="A445:D445"/>
    <mergeCell ref="A446:D446"/>
    <mergeCell ref="A459:D459"/>
    <mergeCell ref="A460:D460"/>
    <mergeCell ref="A461:D461"/>
    <mergeCell ref="A462:D462"/>
    <mergeCell ref="A463:D463"/>
    <mergeCell ref="A464:D464"/>
    <mergeCell ref="A453:D453"/>
    <mergeCell ref="A454:D454"/>
    <mergeCell ref="A455:D455"/>
    <mergeCell ref="A456:D456"/>
    <mergeCell ref="A457:D457"/>
    <mergeCell ref="A458:D458"/>
    <mergeCell ref="A495:D495"/>
    <mergeCell ref="A496:D496"/>
    <mergeCell ref="A497:D497"/>
    <mergeCell ref="A498:D498"/>
    <mergeCell ref="A499:D499"/>
    <mergeCell ref="A500:D500"/>
    <mergeCell ref="A489:D489"/>
    <mergeCell ref="A490:D490"/>
    <mergeCell ref="A491:D491"/>
    <mergeCell ref="A492:D492"/>
    <mergeCell ref="A493:D493"/>
    <mergeCell ref="A494:D494"/>
    <mergeCell ref="A18:C18"/>
    <mergeCell ref="A483:D483"/>
    <mergeCell ref="A484:D484"/>
    <mergeCell ref="A486:D486"/>
    <mergeCell ref="A487:D487"/>
    <mergeCell ref="A488:D488"/>
    <mergeCell ref="A477:D477"/>
    <mergeCell ref="A478:D478"/>
    <mergeCell ref="A479:D479"/>
    <mergeCell ref="A480:D480"/>
    <mergeCell ref="A481:D481"/>
    <mergeCell ref="A482:D482"/>
    <mergeCell ref="A471:D471"/>
    <mergeCell ref="A472:D472"/>
    <mergeCell ref="A473:D473"/>
    <mergeCell ref="A474:D474"/>
    <mergeCell ref="A475:D475"/>
    <mergeCell ref="A476:D476"/>
    <mergeCell ref="A465:D465"/>
    <mergeCell ref="A466:D466"/>
    <mergeCell ref="A467:D467"/>
    <mergeCell ref="A468:D468"/>
    <mergeCell ref="A469:D469"/>
    <mergeCell ref="A470:D470"/>
  </mergeCells>
  <conditionalFormatting sqref="G39">
    <cfRule type="dataBar" priority="54">
      <dataBar showValue="0">
        <cfvo type="num" val="0"/>
        <cfvo type="num" val="0.1"/>
        <color rgb="FF92D050"/>
      </dataBar>
    </cfRule>
  </conditionalFormatting>
  <conditionalFormatting sqref="A109 A111 G60 G62:G63 G71">
    <cfRule type="dataBar" priority="53">
      <dataBar showValue="0">
        <cfvo type="num" val="0"/>
        <cfvo type="num" val="0.1"/>
        <color rgb="FF60497B"/>
      </dataBar>
    </cfRule>
  </conditionalFormatting>
  <conditionalFormatting sqref="B95:C95 B97 B99:C99 B104 B101 B59:C59 B61:C61 B63:C63 B65 B68 E68 B75 B77:C77 B80 B82:C84 B87:C87 C89">
    <cfRule type="dataBar" priority="52">
      <dataBar>
        <cfvo type="num" val="0"/>
        <cfvo type="num" val="1"/>
        <color rgb="FF638EC6"/>
      </dataBar>
    </cfRule>
  </conditionalFormatting>
  <conditionalFormatting sqref="D59">
    <cfRule type="dataBar" priority="51">
      <dataBar>
        <cfvo type="num" val="0"/>
        <cfvo type="num" val="1"/>
        <color rgb="FF638EC6"/>
      </dataBar>
    </cfRule>
  </conditionalFormatting>
  <conditionalFormatting sqref="D61">
    <cfRule type="dataBar" priority="50">
      <dataBar>
        <cfvo type="num" val="0"/>
        <cfvo type="num" val="1"/>
        <color rgb="FF638EC6"/>
      </dataBar>
    </cfRule>
  </conditionalFormatting>
  <conditionalFormatting sqref="E61">
    <cfRule type="dataBar" priority="49">
      <dataBar>
        <cfvo type="num" val="0"/>
        <cfvo type="num" val="1"/>
        <color rgb="FF638EC6"/>
      </dataBar>
    </cfRule>
  </conditionalFormatting>
  <conditionalFormatting sqref="D63">
    <cfRule type="dataBar" priority="48">
      <dataBar>
        <cfvo type="num" val="0"/>
        <cfvo type="num" val="1"/>
        <color rgb="FF638EC6"/>
      </dataBar>
    </cfRule>
  </conditionalFormatting>
  <conditionalFormatting sqref="E63">
    <cfRule type="dataBar" priority="47">
      <dataBar>
        <cfvo type="num" val="0"/>
        <cfvo type="num" val="1"/>
        <color rgb="FF638EC6"/>
      </dataBar>
    </cfRule>
  </conditionalFormatting>
  <conditionalFormatting sqref="C65">
    <cfRule type="dataBar" priority="46">
      <dataBar>
        <cfvo type="num" val="0"/>
        <cfvo type="num" val="1"/>
        <color rgb="FF638EC6"/>
      </dataBar>
    </cfRule>
  </conditionalFormatting>
  <conditionalFormatting sqref="D65">
    <cfRule type="dataBar" priority="45">
      <dataBar>
        <cfvo type="num" val="0"/>
        <cfvo type="num" val="1"/>
        <color rgb="FF638EC6"/>
      </dataBar>
    </cfRule>
  </conditionalFormatting>
  <conditionalFormatting sqref="E65">
    <cfRule type="dataBar" priority="44">
      <dataBar>
        <cfvo type="num" val="0"/>
        <cfvo type="num" val="1"/>
        <color rgb="FF638EC6"/>
      </dataBar>
    </cfRule>
  </conditionalFormatting>
  <conditionalFormatting sqref="C68">
    <cfRule type="dataBar" priority="43">
      <dataBar>
        <cfvo type="num" val="0"/>
        <cfvo type="num" val="1"/>
        <color rgb="FF638EC6"/>
      </dataBar>
    </cfRule>
  </conditionalFormatting>
  <conditionalFormatting sqref="D68">
    <cfRule type="dataBar" priority="42">
      <dataBar>
        <cfvo type="num" val="0"/>
        <cfvo type="num" val="1"/>
        <color rgb="FF638EC6"/>
      </dataBar>
    </cfRule>
  </conditionalFormatting>
  <conditionalFormatting sqref="C75">
    <cfRule type="dataBar" priority="41">
      <dataBar>
        <cfvo type="num" val="0"/>
        <cfvo type="num" val="1"/>
        <color rgb="FF638EC6"/>
      </dataBar>
    </cfRule>
  </conditionalFormatting>
  <conditionalFormatting sqref="D75">
    <cfRule type="dataBar" priority="40">
      <dataBar>
        <cfvo type="num" val="0"/>
        <cfvo type="num" val="1"/>
        <color rgb="FF638EC6"/>
      </dataBar>
    </cfRule>
  </conditionalFormatting>
  <conditionalFormatting sqref="D77">
    <cfRule type="dataBar" priority="39">
      <dataBar>
        <cfvo type="num" val="0"/>
        <cfvo type="num" val="1"/>
        <color rgb="FF638EC6"/>
      </dataBar>
    </cfRule>
  </conditionalFormatting>
  <conditionalFormatting sqref="E77">
    <cfRule type="dataBar" priority="38">
      <dataBar>
        <cfvo type="num" val="0"/>
        <cfvo type="num" val="1"/>
        <color rgb="FF638EC6"/>
      </dataBar>
    </cfRule>
  </conditionalFormatting>
  <conditionalFormatting sqref="C80">
    <cfRule type="dataBar" priority="37">
      <dataBar>
        <cfvo type="num" val="0"/>
        <cfvo type="num" val="1"/>
        <color rgb="FF638EC6"/>
      </dataBar>
    </cfRule>
  </conditionalFormatting>
  <conditionalFormatting sqref="D80">
    <cfRule type="dataBar" priority="36">
      <dataBar>
        <cfvo type="num" val="0"/>
        <cfvo type="num" val="1"/>
        <color rgb="FF638EC6"/>
      </dataBar>
    </cfRule>
  </conditionalFormatting>
  <conditionalFormatting sqref="E80">
    <cfRule type="dataBar" priority="35">
      <dataBar>
        <cfvo type="num" val="0"/>
        <cfvo type="num" val="1"/>
        <color rgb="FF638EC6"/>
      </dataBar>
    </cfRule>
  </conditionalFormatting>
  <conditionalFormatting sqref="D82">
    <cfRule type="dataBar" priority="34">
      <dataBar>
        <cfvo type="num" val="0"/>
        <cfvo type="num" val="1"/>
        <color rgb="FF638EC6"/>
      </dataBar>
    </cfRule>
  </conditionalFormatting>
  <conditionalFormatting sqref="E82">
    <cfRule type="dataBar" priority="33">
      <dataBar>
        <cfvo type="num" val="0"/>
        <cfvo type="num" val="1"/>
        <color rgb="FF638EC6"/>
      </dataBar>
    </cfRule>
  </conditionalFormatting>
  <conditionalFormatting sqref="D84">
    <cfRule type="dataBar" priority="32">
      <dataBar>
        <cfvo type="num" val="0"/>
        <cfvo type="num" val="1"/>
        <color rgb="FF638EC6"/>
      </dataBar>
    </cfRule>
  </conditionalFormatting>
  <conditionalFormatting sqref="D87">
    <cfRule type="dataBar" priority="31">
      <dataBar>
        <cfvo type="num" val="0"/>
        <cfvo type="num" val="1"/>
        <color rgb="FF638EC6"/>
      </dataBar>
    </cfRule>
  </conditionalFormatting>
  <conditionalFormatting sqref="E88">
    <cfRule type="dataBar" priority="30">
      <dataBar>
        <cfvo type="num" val="0"/>
        <cfvo type="num" val="1"/>
        <color rgb="FF638EC6"/>
      </dataBar>
    </cfRule>
  </conditionalFormatting>
  <conditionalFormatting sqref="E87">
    <cfRule type="dataBar" priority="29">
      <dataBar>
        <cfvo type="num" val="0"/>
        <cfvo type="num" val="1"/>
        <color rgb="FF638EC6"/>
      </dataBar>
    </cfRule>
  </conditionalFormatting>
  <conditionalFormatting sqref="B89">
    <cfRule type="dataBar" priority="28">
      <dataBar>
        <cfvo type="num" val="0"/>
        <cfvo type="num" val="1"/>
        <color rgb="FF638EC6"/>
      </dataBar>
    </cfRule>
  </conditionalFormatting>
  <conditionalFormatting sqref="D89">
    <cfRule type="dataBar" priority="27">
      <dataBar>
        <cfvo type="num" val="0"/>
        <cfvo type="num" val="1"/>
        <color rgb="FF638EC6"/>
      </dataBar>
    </cfRule>
  </conditionalFormatting>
  <conditionalFormatting sqref="E89">
    <cfRule type="dataBar" priority="26">
      <dataBar>
        <cfvo type="num" val="0"/>
        <cfvo type="num" val="1"/>
        <color rgb="FF638EC6"/>
      </dataBar>
    </cfRule>
  </conditionalFormatting>
  <conditionalFormatting sqref="D95">
    <cfRule type="dataBar" priority="25">
      <dataBar>
        <cfvo type="num" val="0"/>
        <cfvo type="num" val="1"/>
        <color rgb="FF638EC6"/>
      </dataBar>
    </cfRule>
  </conditionalFormatting>
  <conditionalFormatting sqref="C97">
    <cfRule type="dataBar" priority="24">
      <dataBar>
        <cfvo type="num" val="0"/>
        <cfvo type="num" val="1"/>
        <color rgb="FF638EC6"/>
      </dataBar>
    </cfRule>
  </conditionalFormatting>
  <conditionalFormatting sqref="D97">
    <cfRule type="dataBar" priority="23">
      <dataBar>
        <cfvo type="num" val="0"/>
        <cfvo type="num" val="1"/>
        <color rgb="FF638EC6"/>
      </dataBar>
    </cfRule>
  </conditionalFormatting>
  <conditionalFormatting sqref="E97">
    <cfRule type="dataBar" priority="22">
      <dataBar>
        <cfvo type="num" val="0"/>
        <cfvo type="num" val="1"/>
        <color rgb="FF638EC6"/>
      </dataBar>
    </cfRule>
  </conditionalFormatting>
  <conditionalFormatting sqref="D99">
    <cfRule type="dataBar" priority="21">
      <dataBar>
        <cfvo type="num" val="0"/>
        <cfvo type="num" val="1"/>
        <color rgb="FF638EC6"/>
      </dataBar>
    </cfRule>
  </conditionalFormatting>
  <conditionalFormatting sqref="E99">
    <cfRule type="dataBar" priority="20">
      <dataBar>
        <cfvo type="num" val="0"/>
        <cfvo type="num" val="1"/>
        <color rgb="FF638EC6"/>
      </dataBar>
    </cfRule>
  </conditionalFormatting>
  <conditionalFormatting sqref="C101">
    <cfRule type="dataBar" priority="19">
      <dataBar>
        <cfvo type="num" val="0"/>
        <cfvo type="num" val="1"/>
        <color rgb="FF638EC6"/>
      </dataBar>
    </cfRule>
  </conditionalFormatting>
  <conditionalFormatting sqref="D101">
    <cfRule type="dataBar" priority="18">
      <dataBar>
        <cfvo type="num" val="0"/>
        <cfvo type="num" val="1"/>
        <color rgb="FF638EC6"/>
      </dataBar>
    </cfRule>
  </conditionalFormatting>
  <conditionalFormatting sqref="E101">
    <cfRule type="dataBar" priority="17">
      <dataBar>
        <cfvo type="num" val="0"/>
        <cfvo type="num" val="1"/>
        <color rgb="FF638EC6"/>
      </dataBar>
    </cfRule>
  </conditionalFormatting>
  <conditionalFormatting sqref="C104">
    <cfRule type="dataBar" priority="16">
      <dataBar>
        <cfvo type="num" val="0"/>
        <cfvo type="num" val="1"/>
        <color rgb="FF638EC6"/>
      </dataBar>
    </cfRule>
  </conditionalFormatting>
  <conditionalFormatting sqref="D104">
    <cfRule type="dataBar" priority="15">
      <dataBar>
        <cfvo type="num" val="0"/>
        <cfvo type="num" val="1"/>
        <color rgb="FF638EC6"/>
      </dataBar>
    </cfRule>
  </conditionalFormatting>
  <conditionalFormatting sqref="E104">
    <cfRule type="dataBar" priority="14">
      <dataBar>
        <cfvo type="num" val="0"/>
        <cfvo type="num" val="1"/>
        <color rgb="FF638EC6"/>
      </dataBar>
    </cfRule>
  </conditionalFormatting>
  <conditionalFormatting sqref="A109">
    <cfRule type="dataBar" priority="13">
      <dataBar showValue="0">
        <cfvo type="num" val="0"/>
        <cfvo type="num" val="0.1"/>
        <color rgb="FF60497B"/>
      </dataBar>
    </cfRule>
  </conditionalFormatting>
  <conditionalFormatting sqref="A109">
    <cfRule type="dataBar" priority="12">
      <dataBar showValue="0">
        <cfvo type="num" val="0"/>
        <cfvo type="num" val="0.1"/>
        <color rgb="FF60497B"/>
      </dataBar>
    </cfRule>
  </conditionalFormatting>
  <conditionalFormatting sqref="A109">
    <cfRule type="dataBar" priority="11">
      <dataBar showValue="0">
        <cfvo type="num" val="0"/>
        <cfvo type="num" val="0.1"/>
        <color rgb="FF60497B"/>
      </dataBar>
    </cfRule>
  </conditionalFormatting>
  <conditionalFormatting sqref="A109">
    <cfRule type="dataBar" priority="10">
      <dataBar showValue="0">
        <cfvo type="num" val="0"/>
        <cfvo type="num" val="0.1"/>
        <color rgb="FF60497B"/>
      </dataBar>
    </cfRule>
  </conditionalFormatting>
  <conditionalFormatting sqref="A109">
    <cfRule type="dataBar" priority="9">
      <dataBar showValue="0">
        <cfvo type="num" val="0"/>
        <cfvo type="num" val="0.1"/>
        <color rgb="FF60497B"/>
      </dataBar>
    </cfRule>
  </conditionalFormatting>
  <conditionalFormatting sqref="A109">
    <cfRule type="dataBar" priority="8">
      <dataBar showValue="0">
        <cfvo type="num" val="0"/>
        <cfvo type="num" val="0.1"/>
        <color rgb="FF60497B"/>
      </dataBar>
    </cfRule>
  </conditionalFormatting>
  <conditionalFormatting sqref="A109">
    <cfRule type="dataBar" priority="7">
      <dataBar showValue="0">
        <cfvo type="num" val="0"/>
        <cfvo type="num" val="0.1"/>
        <color rgb="FF60497B"/>
      </dataBar>
    </cfRule>
  </conditionalFormatting>
  <conditionalFormatting sqref="A109">
    <cfRule type="dataBar" priority="6">
      <dataBar showValue="0">
        <cfvo type="num" val="0"/>
        <cfvo type="num" val="0.1"/>
        <color rgb="FF60497B"/>
      </dataBar>
    </cfRule>
  </conditionalFormatting>
  <conditionalFormatting sqref="A109">
    <cfRule type="dataBar" priority="5">
      <dataBar showValue="0">
        <cfvo type="num" val="0"/>
        <cfvo type="num" val="0.1"/>
        <color rgb="FF60497B"/>
      </dataBar>
    </cfRule>
  </conditionalFormatting>
  <conditionalFormatting sqref="A109">
    <cfRule type="dataBar" priority="4">
      <dataBar showValue="0">
        <cfvo type="num" val="0"/>
        <cfvo type="num" val="0.1"/>
        <color rgb="FF60497B"/>
      </dataBar>
    </cfRule>
  </conditionalFormatting>
  <conditionalFormatting sqref="A109">
    <cfRule type="dataBar" priority="3">
      <dataBar showValue="0">
        <cfvo type="num" val="0"/>
        <cfvo type="num" val="0.1"/>
        <color rgb="FF60497B"/>
      </dataBar>
    </cfRule>
  </conditionalFormatting>
  <conditionalFormatting sqref="A109">
    <cfRule type="dataBar" priority="2">
      <dataBar showValue="0">
        <cfvo type="num" val="0"/>
        <cfvo type="num" val="0.1"/>
        <color rgb="FF60497B"/>
      </dataBar>
    </cfRule>
  </conditionalFormatting>
  <conditionalFormatting sqref="A110">
    <cfRule type="dataBar" priority="1">
      <dataBar showValue="0">
        <cfvo type="num" val="0"/>
        <cfvo type="num" val="0.1"/>
        <color rgb="FF60497B"/>
      </dataBar>
    </cfRule>
  </conditionalFormatting>
  <hyperlinks>
    <hyperlink ref="C70:E70" location="'R 20 Mediana'!A113" tooltip="Detalle de los aspectos a revisar" display="Enfoque de Organizaciones Inteligentes"/>
    <hyperlink ref="C91:E91" location="'R 20 Mediana'!A238" tooltip="Detalle de los aspectos a revisar" display="Enfoque de Organizaciones Rentables"/>
    <hyperlink ref="C106:E106" location="'R 20 Mediana'!A385" tooltip="Detalle de los aspectos a revisar" display="Enfoque de Organizaciones Profesionales"/>
  </hyperlinks>
  <pageMargins left="0.62992125984251968" right="0.57999999999999996" top="0.59" bottom="0.56000000000000005" header="0.31496062992125984" footer="0.31496062992125984"/>
  <pageSetup scale="85" orientation="portrait" r:id="rId1"/>
  <headerFooter differentFirst="1">
    <oddHeader>&amp;L&amp;P&amp;C&amp;"-,Negrita"REPORTE DE RESULTADOS DEL CUESTIONARIO&amp;R&amp;D</oddHeader>
    <evenFooter>&amp;L&amp;G</evenFooter>
  </headerFooter>
  <drawing r:id="rId2"/>
  <legacyDrawingHF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4"/>
  <dimension ref="A1:AA604"/>
  <sheetViews>
    <sheetView showGridLines="0" showRowColHeaders="0" topLeftCell="G52" zoomScale="90" zoomScaleNormal="90" workbookViewId="0">
      <selection activeCell="J55" sqref="J55:Q55"/>
    </sheetView>
  </sheetViews>
  <sheetFormatPr baseColWidth="10" defaultColWidth="0" defaultRowHeight="0" customHeight="1" zeroHeight="1" x14ac:dyDescent="0.25"/>
  <cols>
    <col min="1" max="1" width="49.85546875" style="473" hidden="1" customWidth="1"/>
    <col min="2" max="2" width="2.140625" style="473" hidden="1" customWidth="1"/>
    <col min="3" max="3" width="6.7109375" style="473" hidden="1" customWidth="1"/>
    <col min="4" max="4" width="5.42578125" style="197" hidden="1" customWidth="1"/>
    <col min="5" max="5" width="5.85546875" style="197" hidden="1" customWidth="1"/>
    <col min="6" max="6" width="4" style="197" hidden="1" customWidth="1"/>
    <col min="7" max="7" width="2.140625" style="473" customWidth="1"/>
    <col min="8" max="8" width="12.85546875" style="473" customWidth="1"/>
    <col min="9" max="9" width="11.85546875" style="364" customWidth="1"/>
    <col min="10" max="18" width="11.42578125" style="473" customWidth="1"/>
    <col min="19" max="19" width="12.7109375" style="473" customWidth="1"/>
    <col min="20" max="20" width="11.42578125" style="580" customWidth="1"/>
    <col min="21" max="21" width="11.42578125" style="575" hidden="1" customWidth="1"/>
    <col min="22" max="22" width="13.42578125" style="472" hidden="1" customWidth="1"/>
    <col min="23" max="25" width="0" style="472" hidden="1" customWidth="1"/>
    <col min="26" max="26" width="0" style="220" hidden="1" customWidth="1"/>
    <col min="27" max="27" width="0" style="472" hidden="1" customWidth="1"/>
    <col min="28" max="16384" width="11.42578125" style="473" hidden="1"/>
  </cols>
  <sheetData>
    <row r="1" spans="1:26" ht="41.25" customHeight="1" x14ac:dyDescent="0.25">
      <c r="A1" s="468"/>
      <c r="B1" s="468"/>
      <c r="C1" s="263"/>
      <c r="D1" s="263"/>
      <c r="E1" s="263"/>
      <c r="F1" s="264"/>
      <c r="G1" s="117"/>
      <c r="H1" s="117"/>
      <c r="I1" s="469"/>
      <c r="J1" s="117"/>
      <c r="K1" s="117"/>
      <c r="L1" s="117"/>
      <c r="M1" s="117"/>
      <c r="N1" s="117"/>
      <c r="O1" s="117"/>
      <c r="P1" s="117"/>
      <c r="Q1" s="117"/>
      <c r="R1" s="117"/>
      <c r="S1" s="117"/>
    </row>
    <row r="2" spans="1:26" ht="30.75" customHeight="1" thickBot="1" x14ac:dyDescent="0.3">
      <c r="A2" s="468"/>
      <c r="B2" s="468"/>
      <c r="C2" s="263"/>
      <c r="D2" s="263"/>
      <c r="E2" s="263"/>
      <c r="F2" s="264"/>
      <c r="G2" s="117"/>
      <c r="H2" s="1080" t="s">
        <v>115</v>
      </c>
      <c r="I2" s="1080"/>
      <c r="J2" s="1080"/>
      <c r="K2" s="1080"/>
      <c r="L2" s="1080"/>
      <c r="M2" s="1080"/>
      <c r="N2" s="1080"/>
      <c r="O2" s="1080"/>
      <c r="P2" s="1080"/>
      <c r="Q2" s="1080"/>
      <c r="R2" s="1080"/>
      <c r="S2" s="1081"/>
    </row>
    <row r="3" spans="1:26" ht="7.5" customHeight="1" thickTop="1" x14ac:dyDescent="0.25">
      <c r="A3" s="468"/>
      <c r="B3" s="468"/>
      <c r="C3" s="263"/>
      <c r="D3" s="263"/>
      <c r="E3" s="263"/>
      <c r="F3" s="264"/>
      <c r="G3" s="117"/>
      <c r="H3" s="117"/>
      <c r="I3" s="469"/>
      <c r="J3" s="474"/>
      <c r="K3" s="117"/>
      <c r="L3" s="117"/>
      <c r="M3" s="117"/>
      <c r="N3" s="117"/>
      <c r="O3" s="117"/>
      <c r="P3" s="117"/>
      <c r="Q3" s="117"/>
      <c r="R3" s="139"/>
      <c r="S3" s="117"/>
    </row>
    <row r="4" spans="1:26" ht="87" customHeight="1" thickBot="1" x14ac:dyDescent="0.4">
      <c r="A4" s="468"/>
      <c r="B4" s="468"/>
      <c r="C4" s="263"/>
      <c r="D4" s="263"/>
      <c r="E4" s="263"/>
      <c r="F4" s="264"/>
      <c r="G4" s="117"/>
      <c r="H4" s="651" t="s">
        <v>116</v>
      </c>
      <c r="I4" s="789"/>
      <c r="J4" s="789"/>
      <c r="K4" s="789"/>
      <c r="L4" s="789"/>
      <c r="M4" s="789"/>
      <c r="N4" s="789"/>
      <c r="O4" s="789"/>
      <c r="P4" s="789"/>
      <c r="Q4" s="789"/>
      <c r="R4" s="789"/>
      <c r="S4" s="790"/>
      <c r="Y4" s="475"/>
      <c r="Z4" s="222">
        <f>AVERAGE(Z11:Z199)</f>
        <v>0</v>
      </c>
    </row>
    <row r="5" spans="1:26" ht="7.5" customHeight="1" thickTop="1" x14ac:dyDescent="0.25">
      <c r="A5" s="241"/>
      <c r="B5" s="241"/>
      <c r="C5" s="255"/>
      <c r="D5" s="255"/>
      <c r="E5" s="255"/>
      <c r="F5" s="274"/>
      <c r="G5" s="94"/>
      <c r="H5" s="94"/>
      <c r="I5" s="476"/>
      <c r="J5" s="94"/>
      <c r="K5" s="94"/>
      <c r="L5" s="94"/>
      <c r="M5" s="94"/>
      <c r="N5" s="94"/>
      <c r="O5" s="94"/>
      <c r="P5" s="94"/>
      <c r="Q5" s="94"/>
      <c r="R5" s="94"/>
      <c r="S5" s="94"/>
    </row>
    <row r="6" spans="1:26" ht="22.5" customHeight="1" thickBot="1" x14ac:dyDescent="0.3">
      <c r="A6" s="468"/>
      <c r="B6" s="468"/>
      <c r="C6" s="263"/>
      <c r="D6" s="263"/>
      <c r="E6" s="263"/>
      <c r="F6" s="264"/>
      <c r="G6" s="117"/>
      <c r="H6" s="791" t="s">
        <v>117</v>
      </c>
      <c r="I6" s="792"/>
      <c r="J6" s="1077" t="s">
        <v>118</v>
      </c>
      <c r="K6" s="1078"/>
      <c r="L6" s="1078"/>
      <c r="M6" s="1078"/>
      <c r="N6" s="1078"/>
      <c r="O6" s="1078"/>
      <c r="P6" s="1078"/>
      <c r="Q6" s="1078"/>
      <c r="R6" s="1078"/>
      <c r="S6" s="1079"/>
      <c r="V6" s="470" t="s">
        <v>945</v>
      </c>
      <c r="W6" s="471">
        <f>(U11+U13+U24+U36)/4</f>
        <v>1</v>
      </c>
    </row>
    <row r="7" spans="1:26" ht="7.5" customHeight="1" thickTop="1" x14ac:dyDescent="0.25">
      <c r="A7" s="468"/>
      <c r="B7" s="468"/>
      <c r="C7" s="263"/>
      <c r="D7" s="263"/>
      <c r="E7" s="263"/>
      <c r="F7" s="264"/>
      <c r="G7" s="117"/>
      <c r="H7" s="117"/>
      <c r="I7" s="469"/>
      <c r="J7" s="474"/>
      <c r="K7" s="117"/>
      <c r="L7" s="117"/>
      <c r="M7" s="117"/>
      <c r="N7" s="117"/>
      <c r="O7" s="117"/>
      <c r="P7" s="117"/>
      <c r="Q7" s="117"/>
      <c r="R7" s="139"/>
      <c r="S7" s="117"/>
    </row>
    <row r="8" spans="1:26" ht="111" customHeight="1" thickBot="1" x14ac:dyDescent="0.3">
      <c r="A8" s="468"/>
      <c r="B8" s="468"/>
      <c r="C8" s="263"/>
      <c r="D8" s="263"/>
      <c r="E8" s="263"/>
      <c r="F8" s="264"/>
      <c r="G8" s="117"/>
      <c r="H8" s="659" t="s">
        <v>119</v>
      </c>
      <c r="I8" s="786"/>
      <c r="J8" s="786"/>
      <c r="K8" s="786"/>
      <c r="L8" s="786"/>
      <c r="M8" s="786"/>
      <c r="N8" s="786"/>
      <c r="O8" s="786"/>
      <c r="P8" s="786"/>
      <c r="Q8" s="786"/>
      <c r="R8" s="786"/>
      <c r="S8" s="787"/>
    </row>
    <row r="9" spans="1:26" ht="7.5" customHeight="1" thickTop="1" x14ac:dyDescent="0.25">
      <c r="A9" s="468"/>
      <c r="B9" s="468"/>
      <c r="C9" s="263"/>
      <c r="D9" s="263"/>
      <c r="E9" s="263"/>
      <c r="F9" s="264"/>
      <c r="G9" s="117"/>
      <c r="H9" s="117"/>
      <c r="I9" s="469"/>
      <c r="J9" s="474"/>
      <c r="K9" s="117"/>
      <c r="L9" s="117"/>
      <c r="M9" s="117"/>
      <c r="N9" s="117"/>
      <c r="O9" s="117"/>
      <c r="P9" s="117"/>
      <c r="Q9" s="117"/>
      <c r="R9" s="139"/>
      <c r="S9" s="117"/>
    </row>
    <row r="10" spans="1:26" ht="41.25" customHeight="1" thickBot="1" x14ac:dyDescent="0.3">
      <c r="A10" s="427" t="s">
        <v>112</v>
      </c>
      <c r="B10" s="468"/>
      <c r="C10" s="255"/>
      <c r="D10" s="255"/>
      <c r="E10" s="255"/>
      <c r="F10" s="280"/>
      <c r="G10" s="117"/>
      <c r="H10" s="35" t="s">
        <v>120</v>
      </c>
      <c r="I10" s="35" t="s">
        <v>946</v>
      </c>
      <c r="J10" s="36" t="s">
        <v>121</v>
      </c>
      <c r="K10" s="477"/>
      <c r="L10" s="477"/>
      <c r="M10" s="477"/>
      <c r="N10" s="477"/>
      <c r="O10" s="477"/>
      <c r="P10" s="477"/>
      <c r="Q10" s="477"/>
      <c r="R10" s="139"/>
      <c r="S10" s="35" t="s">
        <v>122</v>
      </c>
      <c r="V10" s="210" t="s">
        <v>825</v>
      </c>
      <c r="W10" s="211" t="s">
        <v>826</v>
      </c>
      <c r="X10" s="211" t="s">
        <v>827</v>
      </c>
      <c r="Y10" s="478" t="s">
        <v>828</v>
      </c>
      <c r="Z10" s="223" t="s">
        <v>863</v>
      </c>
    </row>
    <row r="11" spans="1:26" ht="43.5" customHeight="1" thickTop="1" thickBot="1" x14ac:dyDescent="0.3">
      <c r="A11" s="99" t="s">
        <v>123</v>
      </c>
      <c r="B11" s="100"/>
      <c r="C11" s="101" t="s">
        <v>124</v>
      </c>
      <c r="D11" s="101" t="s">
        <v>125</v>
      </c>
      <c r="E11" s="101" t="s">
        <v>126</v>
      </c>
      <c r="F11" s="101" t="s">
        <v>127</v>
      </c>
      <c r="G11" s="117"/>
      <c r="H11" s="40" t="s">
        <v>128</v>
      </c>
      <c r="I11" s="102" t="s">
        <v>129</v>
      </c>
      <c r="J11" s="663" t="s">
        <v>130</v>
      </c>
      <c r="K11" s="692"/>
      <c r="L11" s="692"/>
      <c r="M11" s="692"/>
      <c r="N11" s="692"/>
      <c r="O11" s="692"/>
      <c r="P11" s="692"/>
      <c r="Q11" s="692"/>
      <c r="R11" s="438"/>
      <c r="S11" s="479"/>
      <c r="T11" s="580">
        <v>1</v>
      </c>
      <c r="U11" s="575">
        <f>T11</f>
        <v>1</v>
      </c>
      <c r="V11" s="472" t="b">
        <v>0</v>
      </c>
      <c r="W11" s="213">
        <f>IF(V11=TRUE,$X$11,0)</f>
        <v>0</v>
      </c>
      <c r="X11" s="472">
        <v>1</v>
      </c>
      <c r="Y11" s="480">
        <f>SUM(W11)</f>
        <v>0</v>
      </c>
      <c r="Z11" s="220">
        <f>Y11/1</f>
        <v>0</v>
      </c>
    </row>
    <row r="12" spans="1:26" ht="41.25" customHeight="1" thickTop="1" thickBot="1" x14ac:dyDescent="0.3">
      <c r="A12" s="99" t="s">
        <v>123</v>
      </c>
      <c r="B12" s="468"/>
      <c r="C12" s="397"/>
      <c r="D12" s="255"/>
      <c r="E12" s="255"/>
      <c r="F12" s="280"/>
      <c r="G12" s="117"/>
      <c r="H12" s="44" t="s">
        <v>131</v>
      </c>
      <c r="I12" s="106" t="s">
        <v>132</v>
      </c>
      <c r="J12" s="1094" t="s">
        <v>1076</v>
      </c>
      <c r="K12" s="1082"/>
      <c r="L12" s="1082"/>
      <c r="M12" s="1082"/>
      <c r="N12" s="1082"/>
      <c r="O12" s="1082"/>
      <c r="P12" s="1082"/>
      <c r="Q12" s="1082"/>
      <c r="R12" s="437"/>
      <c r="S12" s="481"/>
      <c r="V12" s="472" t="b">
        <f>IF(AND(V13=TRUE,V14=TRUE,V15=TRUE,V16=TRUE,V17=TRUE,V18=TRUE,V19=TRUE,V20=TRUE),TRUE,FALSE)</f>
        <v>0</v>
      </c>
    </row>
    <row r="13" spans="1:26" ht="41.25" customHeight="1" thickTop="1" thickBot="1" x14ac:dyDescent="0.3">
      <c r="A13" s="99" t="s">
        <v>391</v>
      </c>
      <c r="B13" s="100"/>
      <c r="C13" s="101" t="s">
        <v>124</v>
      </c>
      <c r="D13" s="101" t="s">
        <v>125</v>
      </c>
      <c r="E13" s="101" t="s">
        <v>126</v>
      </c>
      <c r="F13" s="101" t="s">
        <v>127</v>
      </c>
      <c r="G13" s="117"/>
      <c r="H13" s="44" t="s">
        <v>131</v>
      </c>
      <c r="I13" s="106" t="s">
        <v>219</v>
      </c>
      <c r="J13" s="897" t="s">
        <v>982</v>
      </c>
      <c r="K13" s="1005"/>
      <c r="L13" s="1005"/>
      <c r="M13" s="1005"/>
      <c r="N13" s="1005"/>
      <c r="O13" s="1005"/>
      <c r="P13" s="1005"/>
      <c r="Q13" s="1005"/>
      <c r="R13" s="139"/>
      <c r="S13" s="479"/>
      <c r="T13" s="580">
        <f>1/9</f>
        <v>0.1111111111111111</v>
      </c>
      <c r="U13" s="575">
        <f>T13+T14+T15+T16+T17+T18+T19+T20+T21</f>
        <v>1.0000000000000002</v>
      </c>
      <c r="V13" s="472" t="b">
        <v>0</v>
      </c>
      <c r="W13" s="213">
        <f t="shared" ref="W13:W21" si="0">IF(V13=TRUE,$X$13,0)</f>
        <v>0</v>
      </c>
      <c r="X13" s="472">
        <v>0.1111111111111111</v>
      </c>
      <c r="Y13" s="480">
        <f>SUM(W13:W21)</f>
        <v>0</v>
      </c>
      <c r="Z13" s="220">
        <f>Y13/1</f>
        <v>0</v>
      </c>
    </row>
    <row r="14" spans="1:26" ht="67.5" customHeight="1" thickTop="1" thickBot="1" x14ac:dyDescent="0.3">
      <c r="A14" s="99" t="s">
        <v>123</v>
      </c>
      <c r="B14" s="100"/>
      <c r="C14" s="101" t="s">
        <v>124</v>
      </c>
      <c r="D14" s="101" t="s">
        <v>125</v>
      </c>
      <c r="E14" s="101" t="s">
        <v>126</v>
      </c>
      <c r="F14" s="101" t="s">
        <v>127</v>
      </c>
      <c r="G14" s="117"/>
      <c r="H14" s="44" t="s">
        <v>131</v>
      </c>
      <c r="I14" s="106" t="s">
        <v>134</v>
      </c>
      <c r="J14" s="897" t="s">
        <v>969</v>
      </c>
      <c r="K14" s="1005"/>
      <c r="L14" s="1005"/>
      <c r="M14" s="1005"/>
      <c r="N14" s="1005"/>
      <c r="O14" s="1005"/>
      <c r="P14" s="1005"/>
      <c r="Q14" s="1005"/>
      <c r="R14" s="139"/>
      <c r="S14" s="479"/>
      <c r="T14" s="580">
        <f t="shared" ref="T14:T21" si="1">1/9</f>
        <v>0.1111111111111111</v>
      </c>
      <c r="V14" s="472" t="b">
        <v>0</v>
      </c>
      <c r="W14" s="213">
        <f t="shared" si="0"/>
        <v>0</v>
      </c>
    </row>
    <row r="15" spans="1:26" ht="41.25" customHeight="1" thickTop="1" thickBot="1" x14ac:dyDescent="0.3">
      <c r="A15" s="99" t="s">
        <v>391</v>
      </c>
      <c r="B15" s="100"/>
      <c r="C15" s="101" t="s">
        <v>124</v>
      </c>
      <c r="D15" s="101" t="s">
        <v>125</v>
      </c>
      <c r="E15" s="101" t="s">
        <v>126</v>
      </c>
      <c r="F15" s="101" t="s">
        <v>127</v>
      </c>
      <c r="G15" s="117"/>
      <c r="H15" s="44" t="s">
        <v>131</v>
      </c>
      <c r="I15" s="106" t="s">
        <v>220</v>
      </c>
      <c r="J15" s="804" t="s">
        <v>983</v>
      </c>
      <c r="K15" s="1005"/>
      <c r="L15" s="1005"/>
      <c r="M15" s="1005"/>
      <c r="N15" s="1005"/>
      <c r="O15" s="1005"/>
      <c r="P15" s="1005"/>
      <c r="Q15" s="1005"/>
      <c r="R15" s="139"/>
      <c r="S15" s="479"/>
      <c r="T15" s="580">
        <f t="shared" si="1"/>
        <v>0.1111111111111111</v>
      </c>
      <c r="V15" s="472" t="b">
        <v>0</v>
      </c>
      <c r="W15" s="213">
        <f t="shared" si="0"/>
        <v>0</v>
      </c>
    </row>
    <row r="16" spans="1:26" ht="41.25" customHeight="1" thickTop="1" thickBot="1" x14ac:dyDescent="0.3">
      <c r="A16" s="99" t="s">
        <v>391</v>
      </c>
      <c r="B16" s="100"/>
      <c r="C16" s="101" t="s">
        <v>124</v>
      </c>
      <c r="D16" s="101" t="s">
        <v>125</v>
      </c>
      <c r="E16" s="101" t="s">
        <v>126</v>
      </c>
      <c r="F16" s="101" t="s">
        <v>127</v>
      </c>
      <c r="G16" s="117"/>
      <c r="H16" s="44" t="s">
        <v>131</v>
      </c>
      <c r="I16" s="106" t="s">
        <v>349</v>
      </c>
      <c r="J16" s="906" t="s">
        <v>984</v>
      </c>
      <c r="K16" s="762"/>
      <c r="L16" s="762"/>
      <c r="M16" s="762"/>
      <c r="N16" s="762"/>
      <c r="O16" s="762"/>
      <c r="P16" s="762"/>
      <c r="Q16" s="762"/>
      <c r="R16" s="139"/>
      <c r="S16" s="479"/>
      <c r="T16" s="580">
        <f t="shared" si="1"/>
        <v>0.1111111111111111</v>
      </c>
      <c r="V16" s="472" t="b">
        <v>0</v>
      </c>
      <c r="W16" s="213">
        <f t="shared" si="0"/>
        <v>0</v>
      </c>
    </row>
    <row r="17" spans="1:26" ht="41.25" customHeight="1" thickTop="1" thickBot="1" x14ac:dyDescent="0.3">
      <c r="A17" s="99" t="s">
        <v>391</v>
      </c>
      <c r="B17" s="100"/>
      <c r="C17" s="101" t="s">
        <v>124</v>
      </c>
      <c r="D17" s="101" t="s">
        <v>125</v>
      </c>
      <c r="E17" s="101" t="s">
        <v>126</v>
      </c>
      <c r="F17" s="101" t="s">
        <v>127</v>
      </c>
      <c r="G17" s="117"/>
      <c r="H17" s="44" t="s">
        <v>131</v>
      </c>
      <c r="I17" s="106" t="s">
        <v>350</v>
      </c>
      <c r="J17" s="897" t="s">
        <v>985</v>
      </c>
      <c r="K17" s="1005"/>
      <c r="L17" s="1005"/>
      <c r="M17" s="1005"/>
      <c r="N17" s="1005"/>
      <c r="O17" s="1005"/>
      <c r="P17" s="1005"/>
      <c r="Q17" s="1005"/>
      <c r="R17" s="139"/>
      <c r="S17" s="479"/>
      <c r="T17" s="580">
        <f t="shared" si="1"/>
        <v>0.1111111111111111</v>
      </c>
      <c r="V17" s="472" t="b">
        <v>0</v>
      </c>
      <c r="W17" s="213">
        <f t="shared" si="0"/>
        <v>0</v>
      </c>
    </row>
    <row r="18" spans="1:26" ht="48.75" customHeight="1" thickTop="1" thickBot="1" x14ac:dyDescent="0.3">
      <c r="A18" s="99" t="s">
        <v>391</v>
      </c>
      <c r="B18" s="100"/>
      <c r="C18" s="101" t="s">
        <v>124</v>
      </c>
      <c r="D18" s="101" t="s">
        <v>125</v>
      </c>
      <c r="E18" s="101" t="s">
        <v>126</v>
      </c>
      <c r="F18" s="101" t="s">
        <v>127</v>
      </c>
      <c r="G18" s="117"/>
      <c r="H18" s="44" t="s">
        <v>131</v>
      </c>
      <c r="I18" s="106" t="s">
        <v>351</v>
      </c>
      <c r="J18" s="897" t="s">
        <v>986</v>
      </c>
      <c r="K18" s="1005"/>
      <c r="L18" s="1005"/>
      <c r="M18" s="1005"/>
      <c r="N18" s="1005"/>
      <c r="O18" s="1005"/>
      <c r="P18" s="1005"/>
      <c r="Q18" s="1005"/>
      <c r="R18" s="139"/>
      <c r="S18" s="479"/>
      <c r="T18" s="580">
        <f t="shared" si="1"/>
        <v>0.1111111111111111</v>
      </c>
      <c r="V18" s="472" t="b">
        <v>0</v>
      </c>
      <c r="W18" s="213">
        <f t="shared" si="0"/>
        <v>0</v>
      </c>
    </row>
    <row r="19" spans="1:26" ht="48.75" customHeight="1" thickTop="1" thickBot="1" x14ac:dyDescent="0.3">
      <c r="A19" s="99" t="s">
        <v>391</v>
      </c>
      <c r="B19" s="100"/>
      <c r="C19" s="116"/>
      <c r="D19" s="101" t="s">
        <v>125</v>
      </c>
      <c r="E19" s="101" t="s">
        <v>126</v>
      </c>
      <c r="F19" s="101" t="s">
        <v>127</v>
      </c>
      <c r="G19" s="117"/>
      <c r="H19" s="44" t="s">
        <v>131</v>
      </c>
      <c r="I19" s="106" t="s">
        <v>392</v>
      </c>
      <c r="J19" s="897" t="s">
        <v>997</v>
      </c>
      <c r="K19" s="1005"/>
      <c r="L19" s="1005"/>
      <c r="M19" s="1005"/>
      <c r="N19" s="1005"/>
      <c r="O19" s="1005"/>
      <c r="P19" s="1005"/>
      <c r="Q19" s="1005"/>
      <c r="R19" s="139"/>
      <c r="S19" s="479"/>
      <c r="T19" s="580">
        <f t="shared" si="1"/>
        <v>0.1111111111111111</v>
      </c>
      <c r="V19" s="472" t="b">
        <v>0</v>
      </c>
      <c r="W19" s="213">
        <f t="shared" si="0"/>
        <v>0</v>
      </c>
    </row>
    <row r="20" spans="1:26" ht="41.25" customHeight="1" thickTop="1" thickBot="1" x14ac:dyDescent="0.3">
      <c r="A20" s="99" t="s">
        <v>391</v>
      </c>
      <c r="B20" s="100"/>
      <c r="C20" s="101" t="s">
        <v>124</v>
      </c>
      <c r="D20" s="101" t="s">
        <v>125</v>
      </c>
      <c r="E20" s="101" t="s">
        <v>126</v>
      </c>
      <c r="F20" s="101" t="s">
        <v>127</v>
      </c>
      <c r="G20" s="117"/>
      <c r="H20" s="44" t="s">
        <v>131</v>
      </c>
      <c r="I20" s="106" t="s">
        <v>353</v>
      </c>
      <c r="J20" s="897" t="s">
        <v>987</v>
      </c>
      <c r="K20" s="1005"/>
      <c r="L20" s="1005"/>
      <c r="M20" s="1005"/>
      <c r="N20" s="1005"/>
      <c r="O20" s="1005"/>
      <c r="P20" s="1005"/>
      <c r="Q20" s="1005"/>
      <c r="R20" s="139"/>
      <c r="S20" s="479"/>
      <c r="T20" s="580">
        <f t="shared" si="1"/>
        <v>0.1111111111111111</v>
      </c>
      <c r="V20" s="472" t="b">
        <v>0</v>
      </c>
      <c r="W20" s="213">
        <f t="shared" si="0"/>
        <v>0</v>
      </c>
    </row>
    <row r="21" spans="1:26" ht="41.25" customHeight="1" thickTop="1" thickBot="1" x14ac:dyDescent="0.3">
      <c r="A21" s="99" t="s">
        <v>391</v>
      </c>
      <c r="B21" s="100"/>
      <c r="C21" s="116"/>
      <c r="D21" s="116"/>
      <c r="E21" s="101" t="s">
        <v>126</v>
      </c>
      <c r="F21" s="101" t="s">
        <v>127</v>
      </c>
      <c r="G21" s="117"/>
      <c r="H21" s="44" t="s">
        <v>131</v>
      </c>
      <c r="I21" s="106" t="s">
        <v>272</v>
      </c>
      <c r="J21" s="923" t="s">
        <v>1003</v>
      </c>
      <c r="K21" s="924"/>
      <c r="L21" s="924"/>
      <c r="M21" s="924"/>
      <c r="N21" s="924"/>
      <c r="O21" s="924"/>
      <c r="P21" s="924"/>
      <c r="Q21" s="924"/>
      <c r="R21" s="435"/>
      <c r="S21" s="479"/>
      <c r="T21" s="580">
        <f t="shared" si="1"/>
        <v>0.1111111111111111</v>
      </c>
      <c r="V21" s="472" t="b">
        <v>0</v>
      </c>
      <c r="W21" s="213">
        <f t="shared" si="0"/>
        <v>0</v>
      </c>
    </row>
    <row r="22" spans="1:26" ht="51" customHeight="1" thickTop="1" thickBot="1" x14ac:dyDescent="0.3">
      <c r="A22" s="99" t="s">
        <v>425</v>
      </c>
      <c r="B22" s="468"/>
      <c r="C22" s="255"/>
      <c r="D22" s="255"/>
      <c r="E22" s="255"/>
      <c r="F22" s="280"/>
      <c r="G22" s="117"/>
      <c r="H22" s="44" t="s">
        <v>250</v>
      </c>
      <c r="I22" s="102" t="s">
        <v>321</v>
      </c>
      <c r="J22" s="689" t="s">
        <v>426</v>
      </c>
      <c r="K22" s="1082"/>
      <c r="L22" s="1082"/>
      <c r="M22" s="1082"/>
      <c r="N22" s="1082"/>
      <c r="O22" s="1082"/>
      <c r="P22" s="1082"/>
      <c r="Q22" s="1082"/>
      <c r="R22" s="437"/>
      <c r="S22" s="151"/>
      <c r="V22" s="472" t="b">
        <f>IF(AND(V23=TRUE,V31=TRUE),TRUE,FALSE)</f>
        <v>0</v>
      </c>
    </row>
    <row r="23" spans="1:26" ht="41.25" customHeight="1" thickTop="1" thickBot="1" x14ac:dyDescent="0.3">
      <c r="A23" s="99" t="s">
        <v>425</v>
      </c>
      <c r="B23" s="468"/>
      <c r="C23" s="255"/>
      <c r="D23" s="397"/>
      <c r="E23" s="255"/>
      <c r="F23" s="280"/>
      <c r="G23" s="117"/>
      <c r="H23" s="44" t="s">
        <v>250</v>
      </c>
      <c r="I23" s="102"/>
      <c r="J23" s="932" t="s">
        <v>427</v>
      </c>
      <c r="K23" s="932"/>
      <c r="L23" s="932"/>
      <c r="M23" s="932"/>
      <c r="N23" s="932"/>
      <c r="O23" s="932"/>
      <c r="P23" s="932"/>
      <c r="Q23" s="932"/>
      <c r="R23" s="139"/>
      <c r="S23" s="123"/>
      <c r="V23" s="472" t="b">
        <f>IF(AND(V24=TRUE,V25=TRUE,V26=TRUE,V27=TRUE,V28=TRUE,V29=TRUE,V30=TRUE),TRUE, FALSE)</f>
        <v>0</v>
      </c>
    </row>
    <row r="24" spans="1:26" ht="46.5" customHeight="1" thickTop="1" thickBot="1" x14ac:dyDescent="0.3">
      <c r="A24" s="99" t="s">
        <v>425</v>
      </c>
      <c r="B24" s="100"/>
      <c r="C24" s="255"/>
      <c r="D24" s="101" t="s">
        <v>125</v>
      </c>
      <c r="E24" s="101" t="s">
        <v>126</v>
      </c>
      <c r="F24" s="101" t="s">
        <v>127</v>
      </c>
      <c r="G24" s="117"/>
      <c r="H24" s="44" t="s">
        <v>250</v>
      </c>
      <c r="I24" s="102" t="s">
        <v>322</v>
      </c>
      <c r="J24" s="964" t="s">
        <v>428</v>
      </c>
      <c r="K24" s="964"/>
      <c r="L24" s="964"/>
      <c r="M24" s="964"/>
      <c r="N24" s="964"/>
      <c r="O24" s="964"/>
      <c r="P24" s="964"/>
      <c r="Q24" s="964"/>
      <c r="R24" s="139"/>
      <c r="S24" s="479"/>
      <c r="T24" s="580">
        <f t="shared" ref="T24:T30" si="2">1/10</f>
        <v>0.1</v>
      </c>
      <c r="U24" s="575">
        <f>T24+T25+T26+T27+T28+T29+T30+T32+T33+T34</f>
        <v>0.99999999999999989</v>
      </c>
      <c r="V24" s="472" t="b">
        <v>0</v>
      </c>
      <c r="W24" s="213">
        <f t="shared" ref="W24:W30" si="3">IF(V24=TRUE,$X$24,0)</f>
        <v>0</v>
      </c>
      <c r="X24" s="472">
        <v>0.1</v>
      </c>
      <c r="Y24" s="480">
        <f>SUM(W24:W34)</f>
        <v>0</v>
      </c>
      <c r="Z24" s="220">
        <f>Y24/1</f>
        <v>0</v>
      </c>
    </row>
    <row r="25" spans="1:26" ht="41.25" customHeight="1" thickTop="1" thickBot="1" x14ac:dyDescent="0.3">
      <c r="A25" s="99" t="s">
        <v>425</v>
      </c>
      <c r="B25" s="100"/>
      <c r="C25" s="255"/>
      <c r="D25" s="101" t="s">
        <v>125</v>
      </c>
      <c r="E25" s="101" t="s">
        <v>126</v>
      </c>
      <c r="F25" s="101" t="s">
        <v>127</v>
      </c>
      <c r="G25" s="117"/>
      <c r="H25" s="44" t="s">
        <v>250</v>
      </c>
      <c r="I25" s="102" t="s">
        <v>429</v>
      </c>
      <c r="J25" s="964" t="s">
        <v>430</v>
      </c>
      <c r="K25" s="964"/>
      <c r="L25" s="964"/>
      <c r="M25" s="964"/>
      <c r="N25" s="964"/>
      <c r="O25" s="964"/>
      <c r="P25" s="964"/>
      <c r="Q25" s="964"/>
      <c r="R25" s="139"/>
      <c r="S25" s="479"/>
      <c r="T25" s="580">
        <f t="shared" si="2"/>
        <v>0.1</v>
      </c>
      <c r="V25" s="472" t="b">
        <v>0</v>
      </c>
      <c r="W25" s="213">
        <f t="shared" si="3"/>
        <v>0</v>
      </c>
    </row>
    <row r="26" spans="1:26" ht="41.25" customHeight="1" thickTop="1" thickBot="1" x14ac:dyDescent="0.3">
      <c r="A26" s="99" t="s">
        <v>425</v>
      </c>
      <c r="B26" s="100"/>
      <c r="C26" s="255"/>
      <c r="D26" s="101" t="s">
        <v>125</v>
      </c>
      <c r="E26" s="101" t="s">
        <v>126</v>
      </c>
      <c r="F26" s="101" t="s">
        <v>127</v>
      </c>
      <c r="G26" s="117"/>
      <c r="H26" s="44" t="s">
        <v>250</v>
      </c>
      <c r="I26" s="102" t="s">
        <v>431</v>
      </c>
      <c r="J26" s="964" t="s">
        <v>432</v>
      </c>
      <c r="K26" s="964"/>
      <c r="L26" s="964"/>
      <c r="M26" s="964"/>
      <c r="N26" s="964"/>
      <c r="O26" s="964"/>
      <c r="P26" s="964"/>
      <c r="Q26" s="964"/>
      <c r="R26" s="139"/>
      <c r="S26" s="479"/>
      <c r="T26" s="580">
        <f t="shared" si="2"/>
        <v>0.1</v>
      </c>
      <c r="V26" s="472" t="b">
        <v>0</v>
      </c>
      <c r="W26" s="213">
        <f t="shared" si="3"/>
        <v>0</v>
      </c>
    </row>
    <row r="27" spans="1:26" ht="41.25" customHeight="1" thickTop="1" thickBot="1" x14ac:dyDescent="0.3">
      <c r="A27" s="99" t="s">
        <v>425</v>
      </c>
      <c r="B27" s="100"/>
      <c r="C27" s="255"/>
      <c r="D27" s="101" t="s">
        <v>125</v>
      </c>
      <c r="E27" s="101" t="s">
        <v>126</v>
      </c>
      <c r="F27" s="101" t="s">
        <v>127</v>
      </c>
      <c r="G27" s="117"/>
      <c r="H27" s="44" t="s">
        <v>250</v>
      </c>
      <c r="I27" s="102" t="s">
        <v>433</v>
      </c>
      <c r="J27" s="964" t="s">
        <v>434</v>
      </c>
      <c r="K27" s="964"/>
      <c r="L27" s="964"/>
      <c r="M27" s="964"/>
      <c r="N27" s="964"/>
      <c r="O27" s="964"/>
      <c r="P27" s="964"/>
      <c r="Q27" s="964"/>
      <c r="R27" s="139"/>
      <c r="S27" s="479"/>
      <c r="T27" s="580">
        <f t="shared" si="2"/>
        <v>0.1</v>
      </c>
      <c r="V27" s="472" t="b">
        <v>0</v>
      </c>
      <c r="W27" s="213">
        <f t="shared" si="3"/>
        <v>0</v>
      </c>
    </row>
    <row r="28" spans="1:26" ht="51" customHeight="1" thickTop="1" thickBot="1" x14ac:dyDescent="0.3">
      <c r="A28" s="99" t="s">
        <v>425</v>
      </c>
      <c r="B28" s="100"/>
      <c r="C28" s="255"/>
      <c r="D28" s="101" t="s">
        <v>125</v>
      </c>
      <c r="E28" s="101" t="s">
        <v>126</v>
      </c>
      <c r="F28" s="101" t="s">
        <v>127</v>
      </c>
      <c r="G28" s="117"/>
      <c r="H28" s="44" t="s">
        <v>250</v>
      </c>
      <c r="I28" s="102" t="s">
        <v>324</v>
      </c>
      <c r="J28" s="964" t="s">
        <v>435</v>
      </c>
      <c r="K28" s="964"/>
      <c r="L28" s="964"/>
      <c r="M28" s="964"/>
      <c r="N28" s="964"/>
      <c r="O28" s="964"/>
      <c r="P28" s="964"/>
      <c r="Q28" s="964"/>
      <c r="R28" s="139"/>
      <c r="S28" s="479"/>
      <c r="T28" s="580">
        <f t="shared" si="2"/>
        <v>0.1</v>
      </c>
      <c r="V28" s="472" t="b">
        <v>0</v>
      </c>
      <c r="W28" s="213">
        <f t="shared" si="3"/>
        <v>0</v>
      </c>
    </row>
    <row r="29" spans="1:26" ht="41.25" customHeight="1" thickTop="1" thickBot="1" x14ac:dyDescent="0.3">
      <c r="A29" s="99" t="s">
        <v>425</v>
      </c>
      <c r="B29" s="100"/>
      <c r="C29" s="255"/>
      <c r="D29" s="101" t="s">
        <v>125</v>
      </c>
      <c r="E29" s="101" t="s">
        <v>126</v>
      </c>
      <c r="F29" s="101" t="s">
        <v>127</v>
      </c>
      <c r="G29" s="117"/>
      <c r="H29" s="44" t="s">
        <v>250</v>
      </c>
      <c r="I29" s="102" t="s">
        <v>326</v>
      </c>
      <c r="J29" s="964" t="s">
        <v>436</v>
      </c>
      <c r="K29" s="964"/>
      <c r="L29" s="964"/>
      <c r="M29" s="964"/>
      <c r="N29" s="964"/>
      <c r="O29" s="964"/>
      <c r="P29" s="964"/>
      <c r="Q29" s="964"/>
      <c r="R29" s="139"/>
      <c r="S29" s="479"/>
      <c r="T29" s="580">
        <f t="shared" si="2"/>
        <v>0.1</v>
      </c>
      <c r="V29" s="472" t="b">
        <v>0</v>
      </c>
      <c r="W29" s="213">
        <f t="shared" si="3"/>
        <v>0</v>
      </c>
    </row>
    <row r="30" spans="1:26" ht="41.25" customHeight="1" thickTop="1" thickBot="1" x14ac:dyDescent="0.3">
      <c r="A30" s="99" t="s">
        <v>425</v>
      </c>
      <c r="B30" s="100"/>
      <c r="C30" s="255"/>
      <c r="D30" s="101" t="s">
        <v>125</v>
      </c>
      <c r="E30" s="101" t="s">
        <v>126</v>
      </c>
      <c r="F30" s="101" t="s">
        <v>127</v>
      </c>
      <c r="G30" s="117"/>
      <c r="H30" s="44" t="s">
        <v>250</v>
      </c>
      <c r="I30" s="102" t="s">
        <v>328</v>
      </c>
      <c r="J30" s="964" t="s">
        <v>437</v>
      </c>
      <c r="K30" s="964"/>
      <c r="L30" s="964"/>
      <c r="M30" s="964"/>
      <c r="N30" s="964"/>
      <c r="O30" s="964"/>
      <c r="P30" s="964"/>
      <c r="Q30" s="964"/>
      <c r="R30" s="139"/>
      <c r="S30" s="479"/>
      <c r="T30" s="580">
        <f t="shared" si="2"/>
        <v>0.1</v>
      </c>
      <c r="V30" s="472" t="b">
        <v>0</v>
      </c>
      <c r="W30" s="213">
        <f t="shared" si="3"/>
        <v>0</v>
      </c>
    </row>
    <row r="31" spans="1:26" ht="41.25" customHeight="1" thickTop="1" thickBot="1" x14ac:dyDescent="0.3">
      <c r="A31" s="99" t="s">
        <v>425</v>
      </c>
      <c r="B31" s="468"/>
      <c r="C31" s="255"/>
      <c r="D31" s="255"/>
      <c r="E31" s="255"/>
      <c r="F31" s="280"/>
      <c r="G31" s="117"/>
      <c r="H31" s="44" t="s">
        <v>250</v>
      </c>
      <c r="I31" s="102"/>
      <c r="J31" s="932" t="s">
        <v>543</v>
      </c>
      <c r="K31" s="932"/>
      <c r="L31" s="932"/>
      <c r="M31" s="932"/>
      <c r="N31" s="932"/>
      <c r="O31" s="932"/>
      <c r="P31" s="932"/>
      <c r="Q31" s="932"/>
      <c r="R31" s="139"/>
      <c r="S31" s="123"/>
      <c r="V31" s="472" t="b">
        <f>IF(AND(V32=TRUE,V33=TRUE),TRUE, FALSE)</f>
        <v>0</v>
      </c>
    </row>
    <row r="32" spans="1:26" ht="41.25" customHeight="1" thickTop="1" thickBot="1" x14ac:dyDescent="0.3">
      <c r="A32" s="99" t="s">
        <v>425</v>
      </c>
      <c r="B32" s="100"/>
      <c r="C32" s="255"/>
      <c r="D32" s="255"/>
      <c r="E32" s="101" t="s">
        <v>126</v>
      </c>
      <c r="F32" s="101" t="s">
        <v>127</v>
      </c>
      <c r="G32" s="117"/>
      <c r="H32" s="44" t="s">
        <v>250</v>
      </c>
      <c r="I32" s="102" t="s">
        <v>544</v>
      </c>
      <c r="J32" s="964" t="s">
        <v>545</v>
      </c>
      <c r="K32" s="964"/>
      <c r="L32" s="964"/>
      <c r="M32" s="964"/>
      <c r="N32" s="964"/>
      <c r="O32" s="964"/>
      <c r="P32" s="964"/>
      <c r="Q32" s="964"/>
      <c r="R32" s="139"/>
      <c r="S32" s="479"/>
      <c r="T32" s="580">
        <f>1/10</f>
        <v>0.1</v>
      </c>
      <c r="V32" s="472" t="b">
        <v>0</v>
      </c>
      <c r="W32" s="213">
        <f>IF(V32=TRUE,$X$24,0)</f>
        <v>0</v>
      </c>
    </row>
    <row r="33" spans="1:26" ht="41.25" customHeight="1" thickTop="1" thickBot="1" x14ac:dyDescent="0.3">
      <c r="A33" s="99" t="s">
        <v>425</v>
      </c>
      <c r="B33" s="100"/>
      <c r="C33" s="255"/>
      <c r="D33" s="255"/>
      <c r="E33" s="101" t="s">
        <v>126</v>
      </c>
      <c r="F33" s="101" t="s">
        <v>127</v>
      </c>
      <c r="G33" s="117"/>
      <c r="H33" s="44" t="s">
        <v>250</v>
      </c>
      <c r="I33" s="102" t="s">
        <v>546</v>
      </c>
      <c r="J33" s="964" t="s">
        <v>1077</v>
      </c>
      <c r="K33" s="964"/>
      <c r="L33" s="964"/>
      <c r="M33" s="964"/>
      <c r="N33" s="964"/>
      <c r="O33" s="964"/>
      <c r="P33" s="964"/>
      <c r="Q33" s="964"/>
      <c r="R33" s="139"/>
      <c r="S33" s="479"/>
      <c r="T33" s="580">
        <f>1/10</f>
        <v>0.1</v>
      </c>
      <c r="V33" s="472" t="b">
        <v>0</v>
      </c>
      <c r="W33" s="213">
        <f>IF(V33=TRUE,$X$24,0)</f>
        <v>0</v>
      </c>
    </row>
    <row r="34" spans="1:26" ht="48" customHeight="1" thickTop="1" thickBot="1" x14ac:dyDescent="0.3">
      <c r="A34" s="99" t="s">
        <v>425</v>
      </c>
      <c r="B34" s="100"/>
      <c r="C34" s="298"/>
      <c r="D34" s="298"/>
      <c r="E34" s="116"/>
      <c r="F34" s="101" t="s">
        <v>127</v>
      </c>
      <c r="G34" s="117"/>
      <c r="H34" s="44" t="s">
        <v>250</v>
      </c>
      <c r="I34" s="102" t="s">
        <v>548</v>
      </c>
      <c r="J34" s="692" t="s">
        <v>549</v>
      </c>
      <c r="K34" s="1087"/>
      <c r="L34" s="1087"/>
      <c r="M34" s="1087"/>
      <c r="N34" s="1087"/>
      <c r="O34" s="1087"/>
      <c r="P34" s="1087"/>
      <c r="Q34" s="1087"/>
      <c r="R34" s="435"/>
      <c r="S34" s="479"/>
      <c r="T34" s="580">
        <f>1/10</f>
        <v>0.1</v>
      </c>
      <c r="V34" s="472" t="b">
        <v>0</v>
      </c>
      <c r="W34" s="213">
        <f>IF(V34=TRUE,$X$24,0)</f>
        <v>0</v>
      </c>
    </row>
    <row r="35" spans="1:26" ht="48" customHeight="1" thickTop="1" thickBot="1" x14ac:dyDescent="0.3">
      <c r="A35" s="99" t="s">
        <v>111</v>
      </c>
      <c r="B35" s="468"/>
      <c r="C35" s="255"/>
      <c r="D35" s="255"/>
      <c r="E35" s="397"/>
      <c r="F35" s="280"/>
      <c r="G35" s="117"/>
      <c r="H35" s="44" t="s">
        <v>160</v>
      </c>
      <c r="I35" s="102" t="s">
        <v>702</v>
      </c>
      <c r="J35" s="893" t="s">
        <v>703</v>
      </c>
      <c r="K35" s="1086"/>
      <c r="L35" s="1086"/>
      <c r="M35" s="1086"/>
      <c r="N35" s="1086"/>
      <c r="O35" s="1086"/>
      <c r="P35" s="1086"/>
      <c r="Q35" s="1086"/>
      <c r="R35" s="437"/>
      <c r="S35" s="151"/>
      <c r="V35" s="472" t="b">
        <f>IF(AND(V36=TRUE,V37=TRUE,V38=TRUE,V39=TRUE,V40=TRUE,V41=TRUE,V42=TRUE,V43=TRUE,V44=TRUE,V45=TRUE,V46=TRUE,V47=TRUE,V48=TRUE,V49=TRUE,V50=TRUE,V51=TRUE,V52=TRUE),TRUE, FALSE)</f>
        <v>0</v>
      </c>
    </row>
    <row r="36" spans="1:26" ht="48" customHeight="1" thickTop="1" thickBot="1" x14ac:dyDescent="0.3">
      <c r="A36" s="99" t="s">
        <v>111</v>
      </c>
      <c r="B36" s="100"/>
      <c r="C36" s="298"/>
      <c r="D36" s="298"/>
      <c r="E36" s="298"/>
      <c r="F36" s="101" t="s">
        <v>127</v>
      </c>
      <c r="G36" s="117"/>
      <c r="H36" s="44" t="s">
        <v>160</v>
      </c>
      <c r="I36" s="102" t="s">
        <v>704</v>
      </c>
      <c r="J36" s="1092" t="s">
        <v>705</v>
      </c>
      <c r="K36" s="919"/>
      <c r="L36" s="919"/>
      <c r="M36" s="919"/>
      <c r="N36" s="919"/>
      <c r="O36" s="919"/>
      <c r="P36" s="919"/>
      <c r="Q36" s="919"/>
      <c r="R36" s="139"/>
      <c r="S36" s="479"/>
      <c r="T36" s="580">
        <f t="shared" ref="T36:T52" si="4">1/21</f>
        <v>4.7619047619047616E-2</v>
      </c>
      <c r="U36" s="575">
        <f>T36+T37+T38+T39+T40+T41+T42+T43+T44+T45+T46+T47+T48+T49+T50+T51+T52+T54+T55+T56+T57</f>
        <v>1.0000000000000004</v>
      </c>
      <c r="V36" s="472" t="b">
        <v>0</v>
      </c>
      <c r="W36" s="213">
        <f t="shared" ref="W36:W52" si="5">IF(V36=TRUE,$X$36,0)</f>
        <v>0</v>
      </c>
      <c r="X36" s="472">
        <v>4.7619047619047616E-2</v>
      </c>
      <c r="Y36" s="480">
        <f>SUM(W36:W57)</f>
        <v>0</v>
      </c>
      <c r="Z36" s="220">
        <f>Y36/1</f>
        <v>0</v>
      </c>
    </row>
    <row r="37" spans="1:26" ht="48" customHeight="1" thickTop="1" thickBot="1" x14ac:dyDescent="0.3">
      <c r="A37" s="99" t="s">
        <v>111</v>
      </c>
      <c r="B37" s="100"/>
      <c r="C37" s="298"/>
      <c r="D37" s="298"/>
      <c r="E37" s="298"/>
      <c r="F37" s="101" t="s">
        <v>127</v>
      </c>
      <c r="G37" s="117"/>
      <c r="H37" s="44" t="s">
        <v>160</v>
      </c>
      <c r="I37" s="102" t="s">
        <v>706</v>
      </c>
      <c r="J37" s="1092" t="s">
        <v>707</v>
      </c>
      <c r="K37" s="919"/>
      <c r="L37" s="919"/>
      <c r="M37" s="919"/>
      <c r="N37" s="919"/>
      <c r="O37" s="919"/>
      <c r="P37" s="919"/>
      <c r="Q37" s="919"/>
      <c r="R37" s="139"/>
      <c r="S37" s="479"/>
      <c r="T37" s="580">
        <f t="shared" si="4"/>
        <v>4.7619047619047616E-2</v>
      </c>
      <c r="V37" s="472" t="b">
        <v>0</v>
      </c>
      <c r="W37" s="213">
        <f t="shared" si="5"/>
        <v>0</v>
      </c>
    </row>
    <row r="38" spans="1:26" ht="48" customHeight="1" thickTop="1" thickBot="1" x14ac:dyDescent="0.3">
      <c r="A38" s="99" t="s">
        <v>111</v>
      </c>
      <c r="B38" s="100"/>
      <c r="C38" s="298"/>
      <c r="D38" s="298"/>
      <c r="E38" s="298"/>
      <c r="F38" s="101" t="s">
        <v>127</v>
      </c>
      <c r="G38" s="117"/>
      <c r="H38" s="44" t="s">
        <v>160</v>
      </c>
      <c r="I38" s="102" t="s">
        <v>708</v>
      </c>
      <c r="J38" s="1092" t="s">
        <v>709</v>
      </c>
      <c r="K38" s="919"/>
      <c r="L38" s="919"/>
      <c r="M38" s="919"/>
      <c r="N38" s="919"/>
      <c r="O38" s="919"/>
      <c r="P38" s="919"/>
      <c r="Q38" s="919"/>
      <c r="R38" s="139"/>
      <c r="S38" s="479"/>
      <c r="T38" s="580">
        <f t="shared" si="4"/>
        <v>4.7619047619047616E-2</v>
      </c>
      <c r="V38" s="472" t="b">
        <v>0</v>
      </c>
      <c r="W38" s="213">
        <f t="shared" si="5"/>
        <v>0</v>
      </c>
    </row>
    <row r="39" spans="1:26" ht="48" customHeight="1" thickTop="1" thickBot="1" x14ac:dyDescent="0.3">
      <c r="A39" s="99" t="s">
        <v>111</v>
      </c>
      <c r="B39" s="100"/>
      <c r="C39" s="298"/>
      <c r="D39" s="298"/>
      <c r="E39" s="298"/>
      <c r="F39" s="101" t="s">
        <v>127</v>
      </c>
      <c r="G39" s="117"/>
      <c r="H39" s="44" t="s">
        <v>160</v>
      </c>
      <c r="I39" s="102" t="s">
        <v>710</v>
      </c>
      <c r="J39" s="1092" t="s">
        <v>711</v>
      </c>
      <c r="K39" s="919"/>
      <c r="L39" s="919"/>
      <c r="M39" s="919"/>
      <c r="N39" s="919"/>
      <c r="O39" s="919"/>
      <c r="P39" s="919"/>
      <c r="Q39" s="919"/>
      <c r="R39" s="139"/>
      <c r="S39" s="479"/>
      <c r="T39" s="580">
        <f t="shared" si="4"/>
        <v>4.7619047619047616E-2</v>
      </c>
      <c r="V39" s="472" t="b">
        <v>0</v>
      </c>
      <c r="W39" s="213">
        <f t="shared" si="5"/>
        <v>0</v>
      </c>
    </row>
    <row r="40" spans="1:26" ht="48" customHeight="1" thickTop="1" thickBot="1" x14ac:dyDescent="0.3">
      <c r="A40" s="99" t="s">
        <v>111</v>
      </c>
      <c r="B40" s="100"/>
      <c r="C40" s="298"/>
      <c r="D40" s="298"/>
      <c r="E40" s="298"/>
      <c r="F40" s="101" t="s">
        <v>127</v>
      </c>
      <c r="G40" s="117"/>
      <c r="H40" s="44" t="s">
        <v>160</v>
      </c>
      <c r="I40" s="102" t="s">
        <v>712</v>
      </c>
      <c r="J40" s="1092" t="s">
        <v>713</v>
      </c>
      <c r="K40" s="919"/>
      <c r="L40" s="919"/>
      <c r="M40" s="919"/>
      <c r="N40" s="919"/>
      <c r="O40" s="919"/>
      <c r="P40" s="919"/>
      <c r="Q40" s="919"/>
      <c r="R40" s="139"/>
      <c r="S40" s="479"/>
      <c r="T40" s="580">
        <f t="shared" si="4"/>
        <v>4.7619047619047616E-2</v>
      </c>
      <c r="V40" s="472" t="b">
        <v>0</v>
      </c>
      <c r="W40" s="213">
        <f t="shared" si="5"/>
        <v>0</v>
      </c>
    </row>
    <row r="41" spans="1:26" ht="48" customHeight="1" thickTop="1" thickBot="1" x14ac:dyDescent="0.3">
      <c r="A41" s="99" t="s">
        <v>111</v>
      </c>
      <c r="B41" s="100"/>
      <c r="C41" s="298"/>
      <c r="D41" s="298"/>
      <c r="E41" s="298"/>
      <c r="F41" s="101" t="s">
        <v>127</v>
      </c>
      <c r="G41" s="117"/>
      <c r="H41" s="44" t="s">
        <v>160</v>
      </c>
      <c r="I41" s="102" t="s">
        <v>714</v>
      </c>
      <c r="J41" s="1092" t="s">
        <v>715</v>
      </c>
      <c r="K41" s="919"/>
      <c r="L41" s="919"/>
      <c r="M41" s="919"/>
      <c r="N41" s="919"/>
      <c r="O41" s="919"/>
      <c r="P41" s="919"/>
      <c r="Q41" s="919"/>
      <c r="R41" s="139"/>
      <c r="S41" s="479"/>
      <c r="T41" s="580">
        <f t="shared" si="4"/>
        <v>4.7619047619047616E-2</v>
      </c>
      <c r="V41" s="472" t="b">
        <v>0</v>
      </c>
      <c r="W41" s="213">
        <f t="shared" si="5"/>
        <v>0</v>
      </c>
    </row>
    <row r="42" spans="1:26" ht="48" customHeight="1" thickTop="1" thickBot="1" x14ac:dyDescent="0.3">
      <c r="A42" s="99" t="s">
        <v>111</v>
      </c>
      <c r="B42" s="100"/>
      <c r="C42" s="298"/>
      <c r="D42" s="298"/>
      <c r="E42" s="298"/>
      <c r="F42" s="101" t="s">
        <v>127</v>
      </c>
      <c r="G42" s="117"/>
      <c r="H42" s="44" t="s">
        <v>160</v>
      </c>
      <c r="I42" s="102" t="s">
        <v>716</v>
      </c>
      <c r="J42" s="1092" t="s">
        <v>717</v>
      </c>
      <c r="K42" s="919"/>
      <c r="L42" s="919"/>
      <c r="M42" s="919"/>
      <c r="N42" s="919"/>
      <c r="O42" s="919"/>
      <c r="P42" s="919"/>
      <c r="Q42" s="919"/>
      <c r="R42" s="139"/>
      <c r="S42" s="479"/>
      <c r="T42" s="580">
        <f t="shared" si="4"/>
        <v>4.7619047619047616E-2</v>
      </c>
      <c r="V42" s="472" t="b">
        <v>0</v>
      </c>
      <c r="W42" s="213">
        <f t="shared" si="5"/>
        <v>0</v>
      </c>
    </row>
    <row r="43" spans="1:26" ht="48" customHeight="1" thickTop="1" thickBot="1" x14ac:dyDescent="0.3">
      <c r="A43" s="99" t="s">
        <v>111</v>
      </c>
      <c r="B43" s="100"/>
      <c r="C43" s="298"/>
      <c r="D43" s="298"/>
      <c r="E43" s="298"/>
      <c r="F43" s="101" t="s">
        <v>127</v>
      </c>
      <c r="G43" s="117"/>
      <c r="H43" s="44" t="s">
        <v>160</v>
      </c>
      <c r="I43" s="102" t="s">
        <v>718</v>
      </c>
      <c r="J43" s="1092" t="s">
        <v>719</v>
      </c>
      <c r="K43" s="919"/>
      <c r="L43" s="919"/>
      <c r="M43" s="919"/>
      <c r="N43" s="919"/>
      <c r="O43" s="919"/>
      <c r="P43" s="919"/>
      <c r="Q43" s="919"/>
      <c r="R43" s="139"/>
      <c r="S43" s="479"/>
      <c r="T43" s="580">
        <f t="shared" si="4"/>
        <v>4.7619047619047616E-2</v>
      </c>
      <c r="V43" s="472" t="b">
        <v>0</v>
      </c>
      <c r="W43" s="213">
        <f t="shared" si="5"/>
        <v>0</v>
      </c>
    </row>
    <row r="44" spans="1:26" ht="48" customHeight="1" thickTop="1" thickBot="1" x14ac:dyDescent="0.3">
      <c r="A44" s="99" t="s">
        <v>111</v>
      </c>
      <c r="B44" s="100"/>
      <c r="C44" s="298"/>
      <c r="D44" s="298"/>
      <c r="E44" s="298"/>
      <c r="F44" s="101" t="s">
        <v>127</v>
      </c>
      <c r="G44" s="117"/>
      <c r="H44" s="44" t="s">
        <v>160</v>
      </c>
      <c r="I44" s="102" t="s">
        <v>720</v>
      </c>
      <c r="J44" s="1092" t="s">
        <v>721</v>
      </c>
      <c r="K44" s="919"/>
      <c r="L44" s="919"/>
      <c r="M44" s="919"/>
      <c r="N44" s="919"/>
      <c r="O44" s="919"/>
      <c r="P44" s="919"/>
      <c r="Q44" s="919"/>
      <c r="R44" s="139"/>
      <c r="S44" s="479"/>
      <c r="T44" s="580">
        <f t="shared" si="4"/>
        <v>4.7619047619047616E-2</v>
      </c>
      <c r="V44" s="472" t="b">
        <v>0</v>
      </c>
      <c r="W44" s="213">
        <f t="shared" si="5"/>
        <v>0</v>
      </c>
    </row>
    <row r="45" spans="1:26" ht="48" customHeight="1" thickTop="1" thickBot="1" x14ac:dyDescent="0.3">
      <c r="A45" s="99" t="s">
        <v>111</v>
      </c>
      <c r="B45" s="100"/>
      <c r="C45" s="298"/>
      <c r="D45" s="298"/>
      <c r="E45" s="298"/>
      <c r="F45" s="101" t="s">
        <v>127</v>
      </c>
      <c r="G45" s="117"/>
      <c r="H45" s="44" t="s">
        <v>160</v>
      </c>
      <c r="I45" s="102" t="s">
        <v>722</v>
      </c>
      <c r="J45" s="1092" t="s">
        <v>723</v>
      </c>
      <c r="K45" s="919"/>
      <c r="L45" s="919"/>
      <c r="M45" s="919"/>
      <c r="N45" s="919"/>
      <c r="O45" s="919"/>
      <c r="P45" s="919"/>
      <c r="Q45" s="919"/>
      <c r="R45" s="139"/>
      <c r="S45" s="479"/>
      <c r="T45" s="580">
        <f t="shared" si="4"/>
        <v>4.7619047619047616E-2</v>
      </c>
      <c r="V45" s="472" t="b">
        <v>0</v>
      </c>
      <c r="W45" s="213">
        <f t="shared" si="5"/>
        <v>0</v>
      </c>
    </row>
    <row r="46" spans="1:26" ht="48" customHeight="1" thickTop="1" thickBot="1" x14ac:dyDescent="0.3">
      <c r="A46" s="99" t="s">
        <v>111</v>
      </c>
      <c r="B46" s="100"/>
      <c r="C46" s="298"/>
      <c r="D46" s="298"/>
      <c r="E46" s="298"/>
      <c r="F46" s="101" t="s">
        <v>127</v>
      </c>
      <c r="G46" s="117"/>
      <c r="H46" s="44" t="s">
        <v>160</v>
      </c>
      <c r="I46" s="102" t="s">
        <v>724</v>
      </c>
      <c r="J46" s="1092" t="s">
        <v>725</v>
      </c>
      <c r="K46" s="919"/>
      <c r="L46" s="919"/>
      <c r="M46" s="919"/>
      <c r="N46" s="919"/>
      <c r="O46" s="919"/>
      <c r="P46" s="919"/>
      <c r="Q46" s="919"/>
      <c r="R46" s="139"/>
      <c r="S46" s="479"/>
      <c r="T46" s="580">
        <f t="shared" si="4"/>
        <v>4.7619047619047616E-2</v>
      </c>
      <c r="V46" s="472" t="b">
        <v>0</v>
      </c>
      <c r="W46" s="213">
        <f t="shared" si="5"/>
        <v>0</v>
      </c>
    </row>
    <row r="47" spans="1:26" ht="48" customHeight="1" thickTop="1" thickBot="1" x14ac:dyDescent="0.3">
      <c r="A47" s="99" t="s">
        <v>111</v>
      </c>
      <c r="B47" s="100"/>
      <c r="C47" s="298"/>
      <c r="D47" s="298"/>
      <c r="E47" s="298"/>
      <c r="F47" s="101" t="s">
        <v>127</v>
      </c>
      <c r="G47" s="117"/>
      <c r="H47" s="44" t="s">
        <v>160</v>
      </c>
      <c r="I47" s="102" t="s">
        <v>726</v>
      </c>
      <c r="J47" s="1092" t="s">
        <v>727</v>
      </c>
      <c r="K47" s="919"/>
      <c r="L47" s="919"/>
      <c r="M47" s="919"/>
      <c r="N47" s="919"/>
      <c r="O47" s="919"/>
      <c r="P47" s="919"/>
      <c r="Q47" s="919"/>
      <c r="R47" s="139"/>
      <c r="S47" s="479"/>
      <c r="T47" s="580">
        <f t="shared" si="4"/>
        <v>4.7619047619047616E-2</v>
      </c>
      <c r="V47" s="472" t="b">
        <v>0</v>
      </c>
      <c r="W47" s="213">
        <f t="shared" si="5"/>
        <v>0</v>
      </c>
    </row>
    <row r="48" spans="1:26" ht="48" customHeight="1" thickTop="1" thickBot="1" x14ac:dyDescent="0.3">
      <c r="A48" s="99" t="s">
        <v>111</v>
      </c>
      <c r="B48" s="100"/>
      <c r="C48" s="298"/>
      <c r="D48" s="298"/>
      <c r="E48" s="298"/>
      <c r="F48" s="101" t="s">
        <v>127</v>
      </c>
      <c r="G48" s="117"/>
      <c r="H48" s="44" t="s">
        <v>160</v>
      </c>
      <c r="I48" s="102" t="s">
        <v>728</v>
      </c>
      <c r="J48" s="1092" t="s">
        <v>729</v>
      </c>
      <c r="K48" s="919"/>
      <c r="L48" s="919"/>
      <c r="M48" s="919"/>
      <c r="N48" s="919"/>
      <c r="O48" s="919"/>
      <c r="P48" s="919"/>
      <c r="Q48" s="919"/>
      <c r="R48" s="139"/>
      <c r="S48" s="479"/>
      <c r="T48" s="580">
        <f t="shared" si="4"/>
        <v>4.7619047619047616E-2</v>
      </c>
      <c r="V48" s="472" t="b">
        <v>0</v>
      </c>
      <c r="W48" s="213">
        <f t="shared" si="5"/>
        <v>0</v>
      </c>
    </row>
    <row r="49" spans="1:26" ht="48" customHeight="1" thickTop="1" thickBot="1" x14ac:dyDescent="0.3">
      <c r="A49" s="99" t="s">
        <v>111</v>
      </c>
      <c r="B49" s="100"/>
      <c r="C49" s="298"/>
      <c r="D49" s="298"/>
      <c r="E49" s="298"/>
      <c r="F49" s="101" t="s">
        <v>127</v>
      </c>
      <c r="G49" s="117"/>
      <c r="H49" s="44" t="s">
        <v>160</v>
      </c>
      <c r="I49" s="102" t="s">
        <v>730</v>
      </c>
      <c r="J49" s="1092" t="s">
        <v>731</v>
      </c>
      <c r="K49" s="919"/>
      <c r="L49" s="919"/>
      <c r="M49" s="919"/>
      <c r="N49" s="919"/>
      <c r="O49" s="919"/>
      <c r="P49" s="919"/>
      <c r="Q49" s="919"/>
      <c r="R49" s="139"/>
      <c r="S49" s="479"/>
      <c r="T49" s="580">
        <f t="shared" si="4"/>
        <v>4.7619047619047616E-2</v>
      </c>
      <c r="V49" s="472" t="b">
        <v>0</v>
      </c>
      <c r="W49" s="213">
        <f t="shared" si="5"/>
        <v>0</v>
      </c>
    </row>
    <row r="50" spans="1:26" ht="48" customHeight="1" thickTop="1" thickBot="1" x14ac:dyDescent="0.3">
      <c r="A50" s="99" t="s">
        <v>111</v>
      </c>
      <c r="B50" s="100"/>
      <c r="C50" s="298"/>
      <c r="D50" s="298"/>
      <c r="E50" s="298"/>
      <c r="F50" s="101" t="s">
        <v>127</v>
      </c>
      <c r="G50" s="117"/>
      <c r="H50" s="44" t="s">
        <v>160</v>
      </c>
      <c r="I50" s="102" t="s">
        <v>732</v>
      </c>
      <c r="J50" s="1092" t="s">
        <v>733</v>
      </c>
      <c r="K50" s="919"/>
      <c r="L50" s="919"/>
      <c r="M50" s="919"/>
      <c r="N50" s="919"/>
      <c r="O50" s="919"/>
      <c r="P50" s="919"/>
      <c r="Q50" s="919"/>
      <c r="R50" s="139"/>
      <c r="S50" s="479"/>
      <c r="T50" s="580">
        <f t="shared" si="4"/>
        <v>4.7619047619047616E-2</v>
      </c>
      <c r="V50" s="472" t="b">
        <v>0</v>
      </c>
      <c r="W50" s="213">
        <f t="shared" si="5"/>
        <v>0</v>
      </c>
    </row>
    <row r="51" spans="1:26" ht="48" customHeight="1" thickTop="1" thickBot="1" x14ac:dyDescent="0.3">
      <c r="A51" s="99" t="s">
        <v>111</v>
      </c>
      <c r="B51" s="100"/>
      <c r="C51" s="298"/>
      <c r="D51" s="298"/>
      <c r="E51" s="298"/>
      <c r="F51" s="101" t="s">
        <v>127</v>
      </c>
      <c r="G51" s="117"/>
      <c r="H51" s="44" t="s">
        <v>160</v>
      </c>
      <c r="I51" s="102" t="s">
        <v>734</v>
      </c>
      <c r="J51" s="1092" t="s">
        <v>735</v>
      </c>
      <c r="K51" s="919"/>
      <c r="L51" s="919"/>
      <c r="M51" s="919"/>
      <c r="N51" s="919"/>
      <c r="O51" s="919"/>
      <c r="P51" s="919"/>
      <c r="Q51" s="919"/>
      <c r="R51" s="139"/>
      <c r="S51" s="479"/>
      <c r="T51" s="580">
        <f t="shared" si="4"/>
        <v>4.7619047619047616E-2</v>
      </c>
      <c r="V51" s="472" t="b">
        <v>0</v>
      </c>
      <c r="W51" s="213">
        <f t="shared" si="5"/>
        <v>0</v>
      </c>
    </row>
    <row r="52" spans="1:26" ht="48" customHeight="1" thickTop="1" thickBot="1" x14ac:dyDescent="0.3">
      <c r="A52" s="99" t="s">
        <v>111</v>
      </c>
      <c r="B52" s="100"/>
      <c r="C52" s="298"/>
      <c r="D52" s="298"/>
      <c r="E52" s="298"/>
      <c r="F52" s="101" t="s">
        <v>127</v>
      </c>
      <c r="G52" s="117"/>
      <c r="H52" s="44" t="s">
        <v>160</v>
      </c>
      <c r="I52" s="102" t="s">
        <v>736</v>
      </c>
      <c r="J52" s="1093" t="s">
        <v>737</v>
      </c>
      <c r="K52" s="942"/>
      <c r="L52" s="942"/>
      <c r="M52" s="942"/>
      <c r="N52" s="942"/>
      <c r="O52" s="942"/>
      <c r="P52" s="942"/>
      <c r="Q52" s="942"/>
      <c r="R52" s="436"/>
      <c r="S52" s="479"/>
      <c r="T52" s="580">
        <f t="shared" si="4"/>
        <v>4.7619047619047616E-2</v>
      </c>
      <c r="V52" s="472" t="b">
        <v>0</v>
      </c>
      <c r="W52" s="213">
        <f t="shared" si="5"/>
        <v>0</v>
      </c>
    </row>
    <row r="53" spans="1:26" ht="41.25" customHeight="1" thickTop="1" thickBot="1" x14ac:dyDescent="0.3">
      <c r="A53" s="99" t="s">
        <v>123</v>
      </c>
      <c r="B53" s="468"/>
      <c r="C53" s="255"/>
      <c r="D53" s="255"/>
      <c r="E53" s="255"/>
      <c r="F53" s="101" t="s">
        <v>127</v>
      </c>
      <c r="G53" s="117"/>
      <c r="H53" s="44" t="s">
        <v>160</v>
      </c>
      <c r="I53" s="102" t="s">
        <v>335</v>
      </c>
      <c r="J53" s="893" t="s">
        <v>1139</v>
      </c>
      <c r="K53" s="893"/>
      <c r="L53" s="893"/>
      <c r="M53" s="893"/>
      <c r="N53" s="893"/>
      <c r="O53" s="893"/>
      <c r="P53" s="893"/>
      <c r="Q53" s="893"/>
      <c r="R53" s="437"/>
      <c r="S53" s="151"/>
      <c r="V53" s="472" t="b">
        <f>IF(AND(V54=TRUE,V55=TRUE,V56=TRUE),TRUE,FALSE)</f>
        <v>0</v>
      </c>
    </row>
    <row r="54" spans="1:26" ht="51" customHeight="1" thickTop="1" thickBot="1" x14ac:dyDescent="0.3">
      <c r="A54" s="99" t="s">
        <v>123</v>
      </c>
      <c r="B54" s="100"/>
      <c r="C54" s="298"/>
      <c r="D54" s="298"/>
      <c r="E54" s="298"/>
      <c r="F54" s="101" t="s">
        <v>127</v>
      </c>
      <c r="G54" s="117"/>
      <c r="H54" s="44" t="s">
        <v>160</v>
      </c>
      <c r="I54" s="102" t="s">
        <v>337</v>
      </c>
      <c r="J54" s="1069" t="s">
        <v>338</v>
      </c>
      <c r="K54" s="1068"/>
      <c r="L54" s="1068"/>
      <c r="M54" s="1068"/>
      <c r="N54" s="1068"/>
      <c r="O54" s="1068"/>
      <c r="P54" s="1068"/>
      <c r="Q54" s="1068"/>
      <c r="R54" s="139"/>
      <c r="S54" s="479"/>
      <c r="T54" s="580">
        <f>1/21</f>
        <v>4.7619047619047616E-2</v>
      </c>
      <c r="V54" s="472" t="b">
        <v>0</v>
      </c>
      <c r="W54" s="213">
        <f>IF(V54=TRUE,$X$54,0)</f>
        <v>0</v>
      </c>
      <c r="X54" s="472">
        <v>4.7619047619047616E-2</v>
      </c>
    </row>
    <row r="55" spans="1:26" ht="41.25" customHeight="1" thickTop="1" thickBot="1" x14ac:dyDescent="0.3">
      <c r="A55" s="99" t="s">
        <v>123</v>
      </c>
      <c r="B55" s="100"/>
      <c r="C55" s="298"/>
      <c r="D55" s="298"/>
      <c r="E55" s="298"/>
      <c r="F55" s="101" t="s">
        <v>127</v>
      </c>
      <c r="G55" s="117"/>
      <c r="H55" s="40" t="s">
        <v>160</v>
      </c>
      <c r="I55" s="102" t="s">
        <v>339</v>
      </c>
      <c r="J55" s="1089" t="s">
        <v>978</v>
      </c>
      <c r="K55" s="1068"/>
      <c r="L55" s="1068"/>
      <c r="M55" s="1068"/>
      <c r="N55" s="1068"/>
      <c r="O55" s="1068"/>
      <c r="P55" s="1068"/>
      <c r="Q55" s="1068"/>
      <c r="R55" s="441"/>
      <c r="S55" s="479"/>
      <c r="T55" s="580">
        <f>1/21</f>
        <v>4.7619047619047616E-2</v>
      </c>
      <c r="V55" s="472" t="b">
        <v>0</v>
      </c>
      <c r="W55" s="213">
        <f>IF(V55=TRUE,$X$54,0)</f>
        <v>0</v>
      </c>
    </row>
    <row r="56" spans="1:26" ht="41.25" customHeight="1" thickTop="1" thickBot="1" x14ac:dyDescent="0.3">
      <c r="A56" s="99" t="s">
        <v>111</v>
      </c>
      <c r="B56" s="100"/>
      <c r="C56" s="298"/>
      <c r="D56" s="298"/>
      <c r="E56" s="298"/>
      <c r="F56" s="101" t="s">
        <v>127</v>
      </c>
      <c r="G56" s="117"/>
      <c r="H56" s="44" t="s">
        <v>160</v>
      </c>
      <c r="I56" s="102" t="s">
        <v>738</v>
      </c>
      <c r="J56" s="1090" t="s">
        <v>739</v>
      </c>
      <c r="K56" s="1091"/>
      <c r="L56" s="1091"/>
      <c r="M56" s="1091"/>
      <c r="N56" s="1091"/>
      <c r="O56" s="1091"/>
      <c r="P56" s="1091"/>
      <c r="Q56" s="1091"/>
      <c r="R56" s="436"/>
      <c r="S56" s="479"/>
      <c r="T56" s="580">
        <f>1/21</f>
        <v>4.7619047619047616E-2</v>
      </c>
      <c r="V56" s="472" t="b">
        <v>0</v>
      </c>
      <c r="W56" s="213">
        <f>IF(V56=TRUE,$X$54,0)</f>
        <v>0</v>
      </c>
    </row>
    <row r="57" spans="1:26" ht="41.25" customHeight="1" thickTop="1" thickBot="1" x14ac:dyDescent="0.3">
      <c r="A57" s="99" t="s">
        <v>111</v>
      </c>
      <c r="B57" s="100"/>
      <c r="C57" s="298"/>
      <c r="D57" s="298"/>
      <c r="E57" s="298"/>
      <c r="F57" s="101" t="s">
        <v>127</v>
      </c>
      <c r="G57" s="117"/>
      <c r="H57" s="40" t="s">
        <v>160</v>
      </c>
      <c r="I57" s="102" t="s">
        <v>740</v>
      </c>
      <c r="J57" s="692" t="s">
        <v>1078</v>
      </c>
      <c r="K57" s="1087"/>
      <c r="L57" s="1087"/>
      <c r="M57" s="1087"/>
      <c r="N57" s="1087"/>
      <c r="O57" s="1087"/>
      <c r="P57" s="1087"/>
      <c r="Q57" s="1087"/>
      <c r="R57" s="439"/>
      <c r="S57" s="479"/>
      <c r="T57" s="580">
        <f>1/21</f>
        <v>4.7619047619047616E-2</v>
      </c>
      <c r="V57" s="472" t="b">
        <v>0</v>
      </c>
      <c r="W57" s="213">
        <f>IF(V57=TRUE,$X$54,0)</f>
        <v>0</v>
      </c>
    </row>
    <row r="58" spans="1:26" ht="22.5" customHeight="1" thickTop="1" x14ac:dyDescent="0.25">
      <c r="A58" s="468"/>
      <c r="B58" s="468"/>
      <c r="C58" s="255"/>
      <c r="D58" s="255"/>
      <c r="E58" s="255"/>
      <c r="F58" s="280"/>
      <c r="G58" s="117"/>
      <c r="H58" s="117"/>
      <c r="I58" s="428"/>
      <c r="J58" s="474"/>
      <c r="K58" s="117"/>
      <c r="L58" s="117"/>
      <c r="M58" s="117"/>
      <c r="N58" s="117"/>
      <c r="O58" s="117"/>
      <c r="P58" s="117"/>
      <c r="Q58" s="117"/>
      <c r="R58" s="139"/>
      <c r="S58" s="117"/>
    </row>
    <row r="59" spans="1:26" ht="22.5" customHeight="1" thickBot="1" x14ac:dyDescent="0.3">
      <c r="A59" s="468"/>
      <c r="B59" s="468"/>
      <c r="C59" s="255"/>
      <c r="D59" s="255"/>
      <c r="E59" s="255"/>
      <c r="F59" s="280"/>
      <c r="G59" s="117"/>
      <c r="H59" s="791" t="s">
        <v>117</v>
      </c>
      <c r="I59" s="792"/>
      <c r="J59" s="1077" t="s">
        <v>0</v>
      </c>
      <c r="K59" s="1078"/>
      <c r="L59" s="1078"/>
      <c r="M59" s="1078"/>
      <c r="N59" s="1078"/>
      <c r="O59" s="1078"/>
      <c r="P59" s="1078"/>
      <c r="Q59" s="1078"/>
      <c r="R59" s="1078"/>
      <c r="S59" s="1079"/>
      <c r="V59" s="470" t="s">
        <v>945</v>
      </c>
      <c r="W59" s="471">
        <f>(U64+U66+U72+U76)/4</f>
        <v>0.99999999999999989</v>
      </c>
    </row>
    <row r="60" spans="1:26" ht="7.5" customHeight="1" thickTop="1" x14ac:dyDescent="0.25">
      <c r="A60" s="468"/>
      <c r="B60" s="468"/>
      <c r="C60" s="255"/>
      <c r="D60" s="255"/>
      <c r="E60" s="255"/>
      <c r="F60" s="280"/>
      <c r="G60" s="117"/>
      <c r="H60" s="117"/>
      <c r="I60" s="428"/>
      <c r="J60" s="474"/>
      <c r="K60" s="117"/>
      <c r="L60" s="117"/>
      <c r="M60" s="117"/>
      <c r="N60" s="117"/>
      <c r="O60" s="117"/>
      <c r="P60" s="117"/>
      <c r="Q60" s="117"/>
      <c r="R60" s="139"/>
      <c r="S60" s="117"/>
    </row>
    <row r="61" spans="1:26" ht="74.25" customHeight="1" thickBot="1" x14ac:dyDescent="0.3">
      <c r="A61" s="468"/>
      <c r="B61" s="468"/>
      <c r="C61" s="255"/>
      <c r="D61" s="255"/>
      <c r="E61" s="255"/>
      <c r="F61" s="280"/>
      <c r="G61" s="117"/>
      <c r="H61" s="659" t="s">
        <v>135</v>
      </c>
      <c r="I61" s="786"/>
      <c r="J61" s="786"/>
      <c r="K61" s="786"/>
      <c r="L61" s="786"/>
      <c r="M61" s="786"/>
      <c r="N61" s="786"/>
      <c r="O61" s="786"/>
      <c r="P61" s="786"/>
      <c r="Q61" s="786"/>
      <c r="R61" s="786"/>
      <c r="S61" s="787"/>
    </row>
    <row r="62" spans="1:26" ht="7.5" customHeight="1" thickTop="1" x14ac:dyDescent="0.25">
      <c r="A62" s="468"/>
      <c r="B62" s="468"/>
      <c r="C62" s="255"/>
      <c r="D62" s="255"/>
      <c r="E62" s="255"/>
      <c r="F62" s="280"/>
      <c r="G62" s="117"/>
      <c r="H62" s="117"/>
      <c r="I62" s="428"/>
      <c r="J62" s="474"/>
      <c r="K62" s="117"/>
      <c r="L62" s="117"/>
      <c r="M62" s="117"/>
      <c r="N62" s="117"/>
      <c r="O62" s="117"/>
      <c r="P62" s="117"/>
      <c r="Q62" s="117"/>
      <c r="R62" s="139"/>
      <c r="S62" s="117"/>
    </row>
    <row r="63" spans="1:26" ht="41.25" customHeight="1" thickBot="1" x14ac:dyDescent="0.3">
      <c r="A63" s="468"/>
      <c r="B63" s="468"/>
      <c r="C63" s="255"/>
      <c r="D63" s="255"/>
      <c r="E63" s="255"/>
      <c r="F63" s="280"/>
      <c r="G63" s="117"/>
      <c r="H63" s="35" t="s">
        <v>120</v>
      </c>
      <c r="I63" s="51" t="s">
        <v>946</v>
      </c>
      <c r="J63" s="36" t="s">
        <v>121</v>
      </c>
      <c r="K63" s="477"/>
      <c r="L63" s="477"/>
      <c r="M63" s="477"/>
      <c r="N63" s="477"/>
      <c r="O63" s="477"/>
      <c r="P63" s="477"/>
      <c r="Q63" s="477"/>
      <c r="R63" s="139"/>
      <c r="S63" s="35" t="s">
        <v>122</v>
      </c>
      <c r="V63" s="210" t="s">
        <v>825</v>
      </c>
      <c r="W63" s="211" t="s">
        <v>826</v>
      </c>
      <c r="X63" s="211" t="s">
        <v>827</v>
      </c>
      <c r="Y63" s="478" t="s">
        <v>829</v>
      </c>
      <c r="Z63" s="223" t="s">
        <v>863</v>
      </c>
    </row>
    <row r="64" spans="1:26" ht="54" customHeight="1" thickTop="1" thickBot="1" x14ac:dyDescent="0.3">
      <c r="A64" s="99" t="s">
        <v>123</v>
      </c>
      <c r="B64" s="100"/>
      <c r="C64" s="101" t="s">
        <v>124</v>
      </c>
      <c r="D64" s="101" t="s">
        <v>125</v>
      </c>
      <c r="E64" s="101" t="s">
        <v>126</v>
      </c>
      <c r="F64" s="101" t="s">
        <v>127</v>
      </c>
      <c r="G64" s="117"/>
      <c r="H64" s="40" t="s">
        <v>128</v>
      </c>
      <c r="I64" s="102" t="s">
        <v>136</v>
      </c>
      <c r="J64" s="663" t="s">
        <v>137</v>
      </c>
      <c r="K64" s="1088"/>
      <c r="L64" s="1088"/>
      <c r="M64" s="1088"/>
      <c r="N64" s="1088"/>
      <c r="O64" s="1088"/>
      <c r="P64" s="1088"/>
      <c r="Q64" s="1088"/>
      <c r="R64" s="438"/>
      <c r="S64" s="479"/>
      <c r="T64" s="580">
        <v>1</v>
      </c>
      <c r="U64" s="575">
        <f>T64</f>
        <v>1</v>
      </c>
      <c r="V64" s="472" t="b">
        <v>0</v>
      </c>
      <c r="W64" s="213">
        <f>IF(V64=TRUE,$X$64,0)</f>
        <v>0</v>
      </c>
      <c r="X64" s="472">
        <v>1</v>
      </c>
      <c r="Y64" s="480">
        <f>SUM(W64)</f>
        <v>0</v>
      </c>
      <c r="Z64" s="220">
        <f>Y64/1</f>
        <v>0</v>
      </c>
    </row>
    <row r="65" spans="1:26" ht="41.25" customHeight="1" thickTop="1" thickBot="1" x14ac:dyDescent="0.3">
      <c r="A65" s="99" t="s">
        <v>123</v>
      </c>
      <c r="B65" s="468"/>
      <c r="C65" s="255"/>
      <c r="D65" s="255"/>
      <c r="E65" s="255"/>
      <c r="F65" s="280"/>
      <c r="G65" s="117"/>
      <c r="H65" s="44" t="s">
        <v>131</v>
      </c>
      <c r="I65" s="106" t="s">
        <v>138</v>
      </c>
      <c r="J65" s="688" t="s">
        <v>139</v>
      </c>
      <c r="K65" s="1082"/>
      <c r="L65" s="1082"/>
      <c r="M65" s="1082"/>
      <c r="N65" s="1082"/>
      <c r="O65" s="1082"/>
      <c r="P65" s="1082"/>
      <c r="Q65" s="1082"/>
      <c r="R65" s="437"/>
      <c r="S65" s="52"/>
      <c r="V65" s="472" t="b">
        <f>IF(AND(V66=TRUE,V67=TRUE,V68=TRUE,V69=TRUE),TRUE, FALSE)</f>
        <v>0</v>
      </c>
    </row>
    <row r="66" spans="1:26" ht="41.25" customHeight="1" thickTop="1" thickBot="1" x14ac:dyDescent="0.3">
      <c r="A66" s="99" t="s">
        <v>391</v>
      </c>
      <c r="B66" s="100"/>
      <c r="C66" s="101" t="s">
        <v>124</v>
      </c>
      <c r="D66" s="101" t="s">
        <v>125</v>
      </c>
      <c r="E66" s="101" t="s">
        <v>126</v>
      </c>
      <c r="F66" s="101" t="s">
        <v>127</v>
      </c>
      <c r="G66" s="117"/>
      <c r="H66" s="44" t="s">
        <v>131</v>
      </c>
      <c r="I66" s="106" t="s">
        <v>173</v>
      </c>
      <c r="J66" s="1004" t="s">
        <v>1079</v>
      </c>
      <c r="K66" s="1005"/>
      <c r="L66" s="1005"/>
      <c r="M66" s="1005"/>
      <c r="N66" s="1005"/>
      <c r="O66" s="1005"/>
      <c r="P66" s="1005"/>
      <c r="Q66" s="1005"/>
      <c r="R66" s="139"/>
      <c r="S66" s="479"/>
      <c r="T66" s="580">
        <f>1/5</f>
        <v>0.2</v>
      </c>
      <c r="U66" s="575">
        <f>T66+T67+T68+T69+T70</f>
        <v>1</v>
      </c>
      <c r="V66" s="472" t="b">
        <v>0</v>
      </c>
      <c r="W66" s="213">
        <f>IF(V66=TRUE,$X$66,0)</f>
        <v>0</v>
      </c>
      <c r="X66" s="472">
        <v>0.2</v>
      </c>
      <c r="Y66" s="480">
        <f>SUM(W66:W70)</f>
        <v>0</v>
      </c>
      <c r="Z66" s="220">
        <f>Y66/1</f>
        <v>0</v>
      </c>
    </row>
    <row r="67" spans="1:26" ht="41.25" customHeight="1" thickTop="1" thickBot="1" x14ac:dyDescent="0.3">
      <c r="A67" s="99" t="s">
        <v>123</v>
      </c>
      <c r="B67" s="100"/>
      <c r="C67" s="101" t="s">
        <v>124</v>
      </c>
      <c r="D67" s="101" t="s">
        <v>125</v>
      </c>
      <c r="E67" s="101" t="s">
        <v>126</v>
      </c>
      <c r="F67" s="101" t="s">
        <v>127</v>
      </c>
      <c r="G67" s="117"/>
      <c r="H67" s="44" t="s">
        <v>131</v>
      </c>
      <c r="I67" s="106" t="s">
        <v>140</v>
      </c>
      <c r="J67" s="1006" t="s">
        <v>141</v>
      </c>
      <c r="K67" s="762"/>
      <c r="L67" s="762"/>
      <c r="M67" s="762"/>
      <c r="N67" s="762"/>
      <c r="O67" s="762"/>
      <c r="P67" s="762"/>
      <c r="Q67" s="762"/>
      <c r="R67" s="139"/>
      <c r="S67" s="479"/>
      <c r="T67" s="580">
        <f>1/5</f>
        <v>0.2</v>
      </c>
      <c r="V67" s="472" t="b">
        <v>0</v>
      </c>
      <c r="W67" s="213">
        <f>IF(V67=TRUE,$X$66,0)</f>
        <v>0</v>
      </c>
    </row>
    <row r="68" spans="1:26" ht="41.25" customHeight="1" thickTop="1" thickBot="1" x14ac:dyDescent="0.3">
      <c r="A68" s="99" t="s">
        <v>391</v>
      </c>
      <c r="B68" s="100"/>
      <c r="C68" s="101" t="s">
        <v>124</v>
      </c>
      <c r="D68" s="101" t="s">
        <v>125</v>
      </c>
      <c r="E68" s="101" t="s">
        <v>126</v>
      </c>
      <c r="F68" s="101" t="s">
        <v>127</v>
      </c>
      <c r="G68" s="117"/>
      <c r="H68" s="44" t="s">
        <v>131</v>
      </c>
      <c r="I68" s="106" t="s">
        <v>356</v>
      </c>
      <c r="J68" s="897" t="s">
        <v>988</v>
      </c>
      <c r="K68" s="1005"/>
      <c r="L68" s="1005"/>
      <c r="M68" s="1005"/>
      <c r="N68" s="1005"/>
      <c r="O68" s="1005"/>
      <c r="P68" s="1005"/>
      <c r="Q68" s="1005"/>
      <c r="R68" s="139"/>
      <c r="S68" s="479"/>
      <c r="T68" s="580">
        <f>1/5</f>
        <v>0.2</v>
      </c>
      <c r="V68" s="472" t="b">
        <v>0</v>
      </c>
      <c r="W68" s="213">
        <f>IF(V68=TRUE,$X$66,0)</f>
        <v>0</v>
      </c>
    </row>
    <row r="69" spans="1:26" ht="48" customHeight="1" thickTop="1" thickBot="1" x14ac:dyDescent="0.3">
      <c r="A69" s="99" t="s">
        <v>391</v>
      </c>
      <c r="B69" s="100"/>
      <c r="C69" s="116"/>
      <c r="D69" s="101" t="s">
        <v>125</v>
      </c>
      <c r="E69" s="101" t="s">
        <v>126</v>
      </c>
      <c r="F69" s="101" t="s">
        <v>127</v>
      </c>
      <c r="G69" s="117"/>
      <c r="H69" s="44" t="s">
        <v>131</v>
      </c>
      <c r="I69" s="106" t="s">
        <v>394</v>
      </c>
      <c r="J69" s="1008" t="s">
        <v>395</v>
      </c>
      <c r="K69" s="1011"/>
      <c r="L69" s="1011"/>
      <c r="M69" s="1011"/>
      <c r="N69" s="1011"/>
      <c r="O69" s="1011"/>
      <c r="P69" s="1011"/>
      <c r="Q69" s="1011"/>
      <c r="R69" s="440"/>
      <c r="S69" s="479"/>
      <c r="T69" s="580">
        <f>1/5</f>
        <v>0.2</v>
      </c>
      <c r="V69" s="472" t="b">
        <v>0</v>
      </c>
      <c r="W69" s="213">
        <f>IF(V69=TRUE,$X$66,0)</f>
        <v>0</v>
      </c>
    </row>
    <row r="70" spans="1:26" ht="41.25" customHeight="1" thickTop="1" thickBot="1" x14ac:dyDescent="0.3">
      <c r="A70" s="99" t="s">
        <v>391</v>
      </c>
      <c r="B70" s="100"/>
      <c r="C70" s="116"/>
      <c r="D70" s="116"/>
      <c r="E70" s="101" t="s">
        <v>126</v>
      </c>
      <c r="F70" s="101" t="s">
        <v>127</v>
      </c>
      <c r="G70" s="117"/>
      <c r="H70" s="44" t="s">
        <v>131</v>
      </c>
      <c r="I70" s="106" t="s">
        <v>275</v>
      </c>
      <c r="J70" s="923" t="s">
        <v>999</v>
      </c>
      <c r="K70" s="924"/>
      <c r="L70" s="924"/>
      <c r="M70" s="924"/>
      <c r="N70" s="924"/>
      <c r="O70" s="924"/>
      <c r="P70" s="924"/>
      <c r="Q70" s="924"/>
      <c r="R70" s="435"/>
      <c r="S70" s="479"/>
      <c r="T70" s="580">
        <f>1/5</f>
        <v>0.2</v>
      </c>
      <c r="V70" s="472" t="b">
        <v>0</v>
      </c>
      <c r="W70" s="213">
        <f>IF(V70=TRUE,$X$66,0)</f>
        <v>0</v>
      </c>
    </row>
    <row r="71" spans="1:26" ht="48.75" customHeight="1" thickTop="1" thickBot="1" x14ac:dyDescent="0.3">
      <c r="A71" s="99" t="s">
        <v>425</v>
      </c>
      <c r="B71" s="468"/>
      <c r="C71" s="255"/>
      <c r="D71" s="397"/>
      <c r="E71" s="255"/>
      <c r="F71" s="280"/>
      <c r="G71" s="117"/>
      <c r="H71" s="44" t="s">
        <v>250</v>
      </c>
      <c r="I71" s="102" t="s">
        <v>251</v>
      </c>
      <c r="J71" s="689" t="s">
        <v>438</v>
      </c>
      <c r="K71" s="1082"/>
      <c r="L71" s="1082"/>
      <c r="M71" s="1082"/>
      <c r="N71" s="1082"/>
      <c r="O71" s="1082"/>
      <c r="P71" s="1082"/>
      <c r="Q71" s="1082"/>
      <c r="R71" s="437"/>
      <c r="S71" s="52"/>
      <c r="V71" s="472" t="b">
        <f>IF(AND(V72=TRUE,V73=TRUE),TRUE,FALSE)</f>
        <v>0</v>
      </c>
    </row>
    <row r="72" spans="1:26" ht="41.25" customHeight="1" thickTop="1" thickBot="1" x14ac:dyDescent="0.3">
      <c r="A72" s="99" t="s">
        <v>425</v>
      </c>
      <c r="B72" s="100"/>
      <c r="C72" s="298"/>
      <c r="D72" s="101" t="s">
        <v>125</v>
      </c>
      <c r="E72" s="101" t="s">
        <v>126</v>
      </c>
      <c r="F72" s="101" t="s">
        <v>127</v>
      </c>
      <c r="G72" s="117"/>
      <c r="H72" s="44" t="s">
        <v>250</v>
      </c>
      <c r="I72" s="102" t="s">
        <v>253</v>
      </c>
      <c r="J72" s="1004" t="s">
        <v>439</v>
      </c>
      <c r="K72" s="1005"/>
      <c r="L72" s="1005"/>
      <c r="M72" s="1005"/>
      <c r="N72" s="1005"/>
      <c r="O72" s="1005"/>
      <c r="P72" s="1005"/>
      <c r="Q72" s="1005"/>
      <c r="R72" s="441"/>
      <c r="S72" s="479"/>
      <c r="T72" s="580">
        <f>1/3</f>
        <v>0.33333333333333331</v>
      </c>
      <c r="U72" s="575">
        <f>T72+T73+T74</f>
        <v>1</v>
      </c>
      <c r="V72" s="472" t="b">
        <v>0</v>
      </c>
      <c r="W72" s="213">
        <f>IF(V72=TRUE,$X$72,0)</f>
        <v>0</v>
      </c>
      <c r="X72" s="472">
        <v>0.33333333333333331</v>
      </c>
      <c r="Y72" s="480">
        <f>SUM(W72:W74)</f>
        <v>0</v>
      </c>
      <c r="Z72" s="565">
        <f>Y72/1</f>
        <v>0</v>
      </c>
    </row>
    <row r="73" spans="1:26" ht="41.25" customHeight="1" thickTop="1" thickBot="1" x14ac:dyDescent="0.3">
      <c r="A73" s="99" t="s">
        <v>425</v>
      </c>
      <c r="B73" s="100"/>
      <c r="C73" s="298"/>
      <c r="D73" s="101" t="s">
        <v>125</v>
      </c>
      <c r="E73" s="101" t="s">
        <v>126</v>
      </c>
      <c r="F73" s="101" t="s">
        <v>127</v>
      </c>
      <c r="G73" s="117"/>
      <c r="H73" s="44" t="s">
        <v>250</v>
      </c>
      <c r="I73" s="102" t="s">
        <v>303</v>
      </c>
      <c r="J73" s="1075" t="s">
        <v>440</v>
      </c>
      <c r="K73" s="759"/>
      <c r="L73" s="759"/>
      <c r="M73" s="759"/>
      <c r="N73" s="759"/>
      <c r="O73" s="759"/>
      <c r="P73" s="759"/>
      <c r="Q73" s="759"/>
      <c r="R73" s="440"/>
      <c r="S73" s="479"/>
      <c r="T73" s="580">
        <f>1/3</f>
        <v>0.33333333333333331</v>
      </c>
      <c r="V73" s="472" t="b">
        <v>0</v>
      </c>
      <c r="W73" s="213">
        <f>IF(V73=TRUE,$X$72,0)</f>
        <v>0</v>
      </c>
    </row>
    <row r="74" spans="1:26" ht="51.75" customHeight="1" thickTop="1" thickBot="1" x14ac:dyDescent="0.3">
      <c r="A74" s="99" t="s">
        <v>425</v>
      </c>
      <c r="B74" s="100"/>
      <c r="C74" s="298"/>
      <c r="D74" s="298"/>
      <c r="E74" s="116"/>
      <c r="F74" s="101" t="s">
        <v>127</v>
      </c>
      <c r="G74" s="117"/>
      <c r="H74" s="44" t="s">
        <v>250</v>
      </c>
      <c r="I74" s="102" t="s">
        <v>550</v>
      </c>
      <c r="J74" s="1087" t="s">
        <v>551</v>
      </c>
      <c r="K74" s="1087"/>
      <c r="L74" s="1087"/>
      <c r="M74" s="1087"/>
      <c r="N74" s="1087"/>
      <c r="O74" s="1087"/>
      <c r="P74" s="1087"/>
      <c r="Q74" s="1087"/>
      <c r="R74" s="439"/>
      <c r="S74" s="479"/>
      <c r="T74" s="580">
        <f>1/3</f>
        <v>0.33333333333333331</v>
      </c>
      <c r="V74" s="472" t="b">
        <v>0</v>
      </c>
      <c r="W74" s="213">
        <f>IF(V74=TRUE,$X$72,0)</f>
        <v>0</v>
      </c>
    </row>
    <row r="75" spans="1:26" ht="41.25" customHeight="1" thickTop="1" thickBot="1" x14ac:dyDescent="0.3">
      <c r="A75" s="99" t="s">
        <v>123</v>
      </c>
      <c r="B75" s="468"/>
      <c r="C75" s="255"/>
      <c r="D75" s="255"/>
      <c r="E75" s="255"/>
      <c r="F75" s="280"/>
      <c r="G75" s="117"/>
      <c r="H75" s="44" t="s">
        <v>160</v>
      </c>
      <c r="I75" s="102" t="s">
        <v>278</v>
      </c>
      <c r="J75" s="893" t="s">
        <v>279</v>
      </c>
      <c r="K75" s="764"/>
      <c r="L75" s="764"/>
      <c r="M75" s="764"/>
      <c r="N75" s="764"/>
      <c r="O75" s="764"/>
      <c r="P75" s="764"/>
      <c r="Q75" s="764"/>
      <c r="R75" s="482"/>
      <c r="S75" s="483"/>
      <c r="V75" s="472" t="b">
        <f>IF(AND(V76=TRUE,V77=TRUE,V78=TRUE,V79=TRUE),TRUE, FALSE)</f>
        <v>0</v>
      </c>
    </row>
    <row r="76" spans="1:26" ht="41.25" customHeight="1" thickTop="1" thickBot="1" x14ac:dyDescent="0.3">
      <c r="A76" s="99" t="s">
        <v>111</v>
      </c>
      <c r="B76" s="100"/>
      <c r="C76" s="298"/>
      <c r="D76" s="101" t="s">
        <v>125</v>
      </c>
      <c r="E76" s="101" t="s">
        <v>126</v>
      </c>
      <c r="F76" s="101" t="s">
        <v>127</v>
      </c>
      <c r="G76" s="117"/>
      <c r="H76" s="44" t="s">
        <v>160</v>
      </c>
      <c r="I76" s="102" t="s">
        <v>502</v>
      </c>
      <c r="J76" s="964" t="s">
        <v>625</v>
      </c>
      <c r="K76" s="1005"/>
      <c r="L76" s="1005"/>
      <c r="M76" s="1005"/>
      <c r="N76" s="1005"/>
      <c r="O76" s="1005"/>
      <c r="P76" s="1005"/>
      <c r="Q76" s="1005"/>
      <c r="R76" s="139"/>
      <c r="S76" s="479"/>
      <c r="T76" s="580">
        <f>1/14</f>
        <v>7.1428571428571425E-2</v>
      </c>
      <c r="U76" s="575">
        <f>T76+T77+T78+T79+T82+T83+T84+T85+T86+T88+T89+T90+T91+T92</f>
        <v>0.99999999999999967</v>
      </c>
      <c r="V76" s="472" t="b">
        <v>0</v>
      </c>
      <c r="W76" s="213">
        <f>IF(V76=TRUE,$X$76,0)</f>
        <v>0</v>
      </c>
      <c r="X76" s="472">
        <v>7.1428571428571425E-2</v>
      </c>
      <c r="Y76" s="480">
        <f>SUM(W76:W92)</f>
        <v>0</v>
      </c>
      <c r="Z76" s="220">
        <f>Y76/1</f>
        <v>0</v>
      </c>
    </row>
    <row r="77" spans="1:26" ht="41.25" customHeight="1" thickTop="1" thickBot="1" x14ac:dyDescent="0.3">
      <c r="A77" s="99" t="s">
        <v>111</v>
      </c>
      <c r="B77" s="100"/>
      <c r="C77" s="298"/>
      <c r="D77" s="101" t="s">
        <v>125</v>
      </c>
      <c r="E77" s="101" t="s">
        <v>126</v>
      </c>
      <c r="F77" s="101" t="s">
        <v>127</v>
      </c>
      <c r="G77" s="117"/>
      <c r="H77" s="44" t="s">
        <v>160</v>
      </c>
      <c r="I77" s="102" t="s">
        <v>341</v>
      </c>
      <c r="J77" s="964" t="s">
        <v>626</v>
      </c>
      <c r="K77" s="1005"/>
      <c r="L77" s="1005"/>
      <c r="M77" s="1005"/>
      <c r="N77" s="1005"/>
      <c r="O77" s="1005"/>
      <c r="P77" s="1005"/>
      <c r="Q77" s="1005"/>
      <c r="R77" s="139"/>
      <c r="S77" s="479"/>
      <c r="T77" s="580">
        <f>1/14</f>
        <v>7.1428571428571425E-2</v>
      </c>
      <c r="V77" s="472" t="b">
        <v>0</v>
      </c>
      <c r="W77" s="213">
        <f>IF(V77=TRUE,$X$76,0)</f>
        <v>0</v>
      </c>
    </row>
    <row r="78" spans="1:26" ht="41.25" customHeight="1" thickTop="1" thickBot="1" x14ac:dyDescent="0.3">
      <c r="A78" s="99" t="s">
        <v>123</v>
      </c>
      <c r="B78" s="100"/>
      <c r="C78" s="298"/>
      <c r="D78" s="298"/>
      <c r="E78" s="101" t="s">
        <v>126</v>
      </c>
      <c r="F78" s="101" t="s">
        <v>127</v>
      </c>
      <c r="G78" s="117"/>
      <c r="H78" s="44" t="s">
        <v>160</v>
      </c>
      <c r="I78" s="102" t="s">
        <v>280</v>
      </c>
      <c r="J78" s="761" t="s">
        <v>281</v>
      </c>
      <c r="K78" s="762"/>
      <c r="L78" s="762"/>
      <c r="M78" s="762"/>
      <c r="N78" s="762"/>
      <c r="O78" s="762"/>
      <c r="P78" s="762"/>
      <c r="Q78" s="762"/>
      <c r="R78" s="484"/>
      <c r="S78" s="479"/>
      <c r="T78" s="580">
        <f>1/14</f>
        <v>7.1428571428571425E-2</v>
      </c>
      <c r="V78" s="472" t="b">
        <v>0</v>
      </c>
      <c r="W78" s="213">
        <f>IF(V78=TRUE,$X$76,0)</f>
        <v>0</v>
      </c>
    </row>
    <row r="79" spans="1:26" ht="41.25" customHeight="1" thickTop="1" thickBot="1" x14ac:dyDescent="0.3">
      <c r="A79" s="99" t="s">
        <v>111</v>
      </c>
      <c r="B79" s="100"/>
      <c r="C79" s="298"/>
      <c r="D79" s="101" t="s">
        <v>125</v>
      </c>
      <c r="E79" s="101" t="s">
        <v>126</v>
      </c>
      <c r="F79" s="101" t="s">
        <v>127</v>
      </c>
      <c r="G79" s="117"/>
      <c r="H79" s="44" t="s">
        <v>160</v>
      </c>
      <c r="I79" s="102" t="s">
        <v>627</v>
      </c>
      <c r="J79" s="765" t="s">
        <v>628</v>
      </c>
      <c r="K79" s="1011"/>
      <c r="L79" s="1011"/>
      <c r="M79" s="1011"/>
      <c r="N79" s="1011"/>
      <c r="O79" s="1011"/>
      <c r="P79" s="1011"/>
      <c r="Q79" s="1011"/>
      <c r="R79" s="440"/>
      <c r="S79" s="479"/>
      <c r="T79" s="580">
        <f>1/14</f>
        <v>7.1428571428571425E-2</v>
      </c>
      <c r="V79" s="472" t="b">
        <v>0</v>
      </c>
      <c r="W79" s="213">
        <f>IF(V79=TRUE,$X$76,0)</f>
        <v>0</v>
      </c>
    </row>
    <row r="80" spans="1:26" ht="51.75" customHeight="1" thickTop="1" thickBot="1" x14ac:dyDescent="0.3">
      <c r="A80" s="99" t="s">
        <v>123</v>
      </c>
      <c r="B80" s="468"/>
      <c r="C80" s="255"/>
      <c r="D80" s="255"/>
      <c r="E80" s="255"/>
      <c r="F80" s="280"/>
      <c r="G80" s="117"/>
      <c r="H80" s="44" t="s">
        <v>160</v>
      </c>
      <c r="I80" s="102" t="s">
        <v>282</v>
      </c>
      <c r="J80" s="893" t="s">
        <v>283</v>
      </c>
      <c r="K80" s="1086"/>
      <c r="L80" s="1086"/>
      <c r="M80" s="1086"/>
      <c r="N80" s="1086"/>
      <c r="O80" s="1086"/>
      <c r="P80" s="1086"/>
      <c r="Q80" s="1086"/>
      <c r="R80" s="482"/>
      <c r="S80" s="52"/>
      <c r="V80" s="472" t="b">
        <f>IF(AND(V81=TRUE,V87=TRUE),TRUE, FALSE)</f>
        <v>0</v>
      </c>
    </row>
    <row r="81" spans="1:24" ht="41.25" customHeight="1" thickTop="1" thickBot="1" x14ac:dyDescent="0.3">
      <c r="A81" s="99" t="s">
        <v>123</v>
      </c>
      <c r="B81" s="468"/>
      <c r="C81" s="255"/>
      <c r="D81" s="255"/>
      <c r="E81" s="397"/>
      <c r="F81" s="280"/>
      <c r="G81" s="117"/>
      <c r="H81" s="44" t="s">
        <v>160</v>
      </c>
      <c r="I81" s="102"/>
      <c r="J81" s="930" t="s">
        <v>971</v>
      </c>
      <c r="K81" s="1085"/>
      <c r="L81" s="1085"/>
      <c r="M81" s="1085"/>
      <c r="N81" s="1085"/>
      <c r="O81" s="1085"/>
      <c r="P81" s="1085"/>
      <c r="Q81" s="1085"/>
      <c r="R81" s="484"/>
      <c r="S81" s="146"/>
      <c r="V81" s="472" t="b">
        <f>IF(AND(V82=TRUE,V83=TRUE,V84=TRUE,V85=TRUE,V86=TRUE),TRUE, FALSE)</f>
        <v>0</v>
      </c>
    </row>
    <row r="82" spans="1:24" ht="41.25" customHeight="1" thickTop="1" thickBot="1" x14ac:dyDescent="0.3">
      <c r="A82" s="99" t="s">
        <v>111</v>
      </c>
      <c r="B82" s="100"/>
      <c r="C82" s="298"/>
      <c r="D82" s="101" t="s">
        <v>125</v>
      </c>
      <c r="E82" s="101" t="s">
        <v>126</v>
      </c>
      <c r="F82" s="101" t="s">
        <v>127</v>
      </c>
      <c r="G82" s="117"/>
      <c r="H82" s="44" t="s">
        <v>160</v>
      </c>
      <c r="I82" s="102" t="s">
        <v>629</v>
      </c>
      <c r="J82" s="964" t="s">
        <v>630</v>
      </c>
      <c r="K82" s="1005"/>
      <c r="L82" s="1005"/>
      <c r="M82" s="1005"/>
      <c r="N82" s="1005"/>
      <c r="O82" s="1005"/>
      <c r="P82" s="1005"/>
      <c r="Q82" s="1005"/>
      <c r="R82" s="139"/>
      <c r="S82" s="479"/>
      <c r="T82" s="580">
        <f>1/14</f>
        <v>7.1428571428571425E-2</v>
      </c>
      <c r="V82" s="472" t="b">
        <v>0</v>
      </c>
      <c r="W82" s="213">
        <f>IF(V82=TRUE,$X$82,0)</f>
        <v>0</v>
      </c>
      <c r="X82" s="472">
        <v>7.1428571428571425E-2</v>
      </c>
    </row>
    <row r="83" spans="1:24" ht="41.25" customHeight="1" thickTop="1" thickBot="1" x14ac:dyDescent="0.3">
      <c r="A83" s="99" t="s">
        <v>111</v>
      </c>
      <c r="B83" s="100"/>
      <c r="C83" s="298"/>
      <c r="D83" s="101" t="s">
        <v>125</v>
      </c>
      <c r="E83" s="101" t="s">
        <v>126</v>
      </c>
      <c r="F83" s="101" t="s">
        <v>127</v>
      </c>
      <c r="G83" s="117"/>
      <c r="H83" s="44" t="s">
        <v>160</v>
      </c>
      <c r="I83" s="102" t="s">
        <v>631</v>
      </c>
      <c r="J83" s="964" t="s">
        <v>632</v>
      </c>
      <c r="K83" s="1005"/>
      <c r="L83" s="1005"/>
      <c r="M83" s="1005"/>
      <c r="N83" s="1005"/>
      <c r="O83" s="1005"/>
      <c r="P83" s="1005"/>
      <c r="Q83" s="1005"/>
      <c r="R83" s="139"/>
      <c r="S83" s="479"/>
      <c r="T83" s="580">
        <f>1/14</f>
        <v>7.1428571428571425E-2</v>
      </c>
      <c r="V83" s="472" t="b">
        <v>0</v>
      </c>
      <c r="W83" s="213">
        <f>IF(V83=TRUE,$X$82,0)</f>
        <v>0</v>
      </c>
    </row>
    <row r="84" spans="1:24" ht="41.25" customHeight="1" thickTop="1" thickBot="1" x14ac:dyDescent="0.3">
      <c r="A84" s="99" t="s">
        <v>111</v>
      </c>
      <c r="B84" s="100"/>
      <c r="C84" s="298"/>
      <c r="D84" s="101" t="s">
        <v>125</v>
      </c>
      <c r="E84" s="101" t="s">
        <v>126</v>
      </c>
      <c r="F84" s="101" t="s">
        <v>127</v>
      </c>
      <c r="G84" s="117"/>
      <c r="H84" s="44" t="s">
        <v>160</v>
      </c>
      <c r="I84" s="102" t="s">
        <v>633</v>
      </c>
      <c r="J84" s="964" t="s">
        <v>634</v>
      </c>
      <c r="K84" s="1005"/>
      <c r="L84" s="1005"/>
      <c r="M84" s="1005"/>
      <c r="N84" s="1005"/>
      <c r="O84" s="1005"/>
      <c r="P84" s="1005"/>
      <c r="Q84" s="1005"/>
      <c r="R84" s="484"/>
      <c r="S84" s="479"/>
      <c r="T84" s="580">
        <f>1/14</f>
        <v>7.1428571428571425E-2</v>
      </c>
      <c r="V84" s="472" t="b">
        <v>0</v>
      </c>
      <c r="W84" s="213">
        <f>IF(V84=TRUE,$X$82,0)</f>
        <v>0</v>
      </c>
    </row>
    <row r="85" spans="1:24" ht="41.25" customHeight="1" thickTop="1" thickBot="1" x14ac:dyDescent="0.3">
      <c r="A85" s="99" t="s">
        <v>123</v>
      </c>
      <c r="B85" s="100"/>
      <c r="C85" s="298"/>
      <c r="D85" s="298"/>
      <c r="E85" s="101" t="s">
        <v>126</v>
      </c>
      <c r="F85" s="101" t="s">
        <v>127</v>
      </c>
      <c r="G85" s="117"/>
      <c r="H85" s="44" t="s">
        <v>160</v>
      </c>
      <c r="I85" s="102" t="s">
        <v>285</v>
      </c>
      <c r="J85" s="761" t="s">
        <v>286</v>
      </c>
      <c r="K85" s="762"/>
      <c r="L85" s="762"/>
      <c r="M85" s="762"/>
      <c r="N85" s="762"/>
      <c r="O85" s="762"/>
      <c r="P85" s="762"/>
      <c r="Q85" s="762"/>
      <c r="R85" s="484"/>
      <c r="S85" s="479"/>
      <c r="T85" s="580">
        <f>1/14</f>
        <v>7.1428571428571425E-2</v>
      </c>
      <c r="V85" s="472" t="b">
        <v>0</v>
      </c>
      <c r="W85" s="213">
        <f>IF(V85=TRUE,$X$82,0)</f>
        <v>0</v>
      </c>
    </row>
    <row r="86" spans="1:24" ht="41.25" customHeight="1" thickTop="1" thickBot="1" x14ac:dyDescent="0.3">
      <c r="A86" s="99" t="s">
        <v>123</v>
      </c>
      <c r="B86" s="100"/>
      <c r="C86" s="298"/>
      <c r="D86" s="298"/>
      <c r="E86" s="101" t="s">
        <v>126</v>
      </c>
      <c r="F86" s="101" t="s">
        <v>127</v>
      </c>
      <c r="G86" s="117"/>
      <c r="H86" s="40" t="s">
        <v>160</v>
      </c>
      <c r="I86" s="102" t="s">
        <v>287</v>
      </c>
      <c r="J86" s="1006" t="s">
        <v>288</v>
      </c>
      <c r="K86" s="762"/>
      <c r="L86" s="762"/>
      <c r="M86" s="762"/>
      <c r="N86" s="762"/>
      <c r="O86" s="762"/>
      <c r="P86" s="762"/>
      <c r="Q86" s="762"/>
      <c r="R86" s="484"/>
      <c r="S86" s="479"/>
      <c r="T86" s="580">
        <f>1/14</f>
        <v>7.1428571428571425E-2</v>
      </c>
      <c r="V86" s="472" t="b">
        <v>0</v>
      </c>
      <c r="W86" s="213">
        <f>IF(V86=TRUE,$X$82,0)</f>
        <v>0</v>
      </c>
    </row>
    <row r="87" spans="1:24" ht="41.25" customHeight="1" thickTop="1" thickBot="1" x14ac:dyDescent="0.3">
      <c r="A87" s="99" t="s">
        <v>111</v>
      </c>
      <c r="B87" s="468"/>
      <c r="C87" s="255"/>
      <c r="D87" s="255"/>
      <c r="E87" s="255"/>
      <c r="F87" s="280"/>
      <c r="G87" s="117"/>
      <c r="H87" s="44" t="s">
        <v>160</v>
      </c>
      <c r="I87" s="102"/>
      <c r="J87" s="835" t="s">
        <v>741</v>
      </c>
      <c r="K87" s="836"/>
      <c r="L87" s="836"/>
      <c r="M87" s="836"/>
      <c r="N87" s="836"/>
      <c r="O87" s="836"/>
      <c r="P87" s="836"/>
      <c r="Q87" s="836"/>
      <c r="R87" s="139"/>
      <c r="S87" s="146"/>
      <c r="V87" s="472" t="b">
        <f>IF(AND(V88=TRUE,V89=TRUE,V90=TRUE,V91=TRUE,V92=TRUE),TRUE, FALSE)</f>
        <v>0</v>
      </c>
    </row>
    <row r="88" spans="1:24" ht="41.25" customHeight="1" thickTop="1" thickBot="1" x14ac:dyDescent="0.3">
      <c r="A88" s="99" t="s">
        <v>111</v>
      </c>
      <c r="B88" s="100"/>
      <c r="C88" s="298"/>
      <c r="D88" s="298"/>
      <c r="E88" s="298"/>
      <c r="F88" s="101" t="s">
        <v>127</v>
      </c>
      <c r="G88" s="117"/>
      <c r="H88" s="44" t="s">
        <v>160</v>
      </c>
      <c r="I88" s="102" t="s">
        <v>742</v>
      </c>
      <c r="J88" s="964" t="s">
        <v>743</v>
      </c>
      <c r="K88" s="1005"/>
      <c r="L88" s="1005"/>
      <c r="M88" s="1005"/>
      <c r="N88" s="1005"/>
      <c r="O88" s="1005"/>
      <c r="P88" s="1005"/>
      <c r="Q88" s="1005"/>
      <c r="R88" s="139"/>
      <c r="S88" s="479"/>
      <c r="T88" s="580">
        <f>1/14</f>
        <v>7.1428571428571425E-2</v>
      </c>
      <c r="V88" s="472" t="b">
        <v>0</v>
      </c>
      <c r="W88" s="213">
        <f>IF(V88=TRUE,$X$88,0)</f>
        <v>0</v>
      </c>
      <c r="X88" s="472">
        <v>7.1428571428571425E-2</v>
      </c>
    </row>
    <row r="89" spans="1:24" ht="41.25" customHeight="1" thickTop="1" thickBot="1" x14ac:dyDescent="0.3">
      <c r="A89" s="99" t="s">
        <v>111</v>
      </c>
      <c r="B89" s="100"/>
      <c r="C89" s="298"/>
      <c r="D89" s="298"/>
      <c r="E89" s="298"/>
      <c r="F89" s="101" t="s">
        <v>127</v>
      </c>
      <c r="G89" s="117"/>
      <c r="H89" s="44" t="s">
        <v>160</v>
      </c>
      <c r="I89" s="102" t="s">
        <v>744</v>
      </c>
      <c r="J89" s="964" t="s">
        <v>745</v>
      </c>
      <c r="K89" s="1005"/>
      <c r="L89" s="1005"/>
      <c r="M89" s="1005"/>
      <c r="N89" s="1005"/>
      <c r="O89" s="1005"/>
      <c r="P89" s="1005"/>
      <c r="Q89" s="1005"/>
      <c r="R89" s="139"/>
      <c r="S89" s="479"/>
      <c r="T89" s="580">
        <f>1/14</f>
        <v>7.1428571428571425E-2</v>
      </c>
      <c r="V89" s="472" t="b">
        <v>0</v>
      </c>
      <c r="W89" s="213">
        <f>IF(V89=TRUE,$X$88,0)</f>
        <v>0</v>
      </c>
    </row>
    <row r="90" spans="1:24" ht="41.25" customHeight="1" thickTop="1" thickBot="1" x14ac:dyDescent="0.3">
      <c r="A90" s="99" t="s">
        <v>111</v>
      </c>
      <c r="B90" s="100"/>
      <c r="C90" s="298"/>
      <c r="D90" s="298"/>
      <c r="E90" s="298"/>
      <c r="F90" s="101" t="s">
        <v>127</v>
      </c>
      <c r="G90" s="117"/>
      <c r="H90" s="44" t="s">
        <v>160</v>
      </c>
      <c r="I90" s="102" t="s">
        <v>746</v>
      </c>
      <c r="J90" s="964" t="s">
        <v>747</v>
      </c>
      <c r="K90" s="1005"/>
      <c r="L90" s="1005"/>
      <c r="M90" s="1005"/>
      <c r="N90" s="1005"/>
      <c r="O90" s="1005"/>
      <c r="P90" s="1005"/>
      <c r="Q90" s="1005"/>
      <c r="R90" s="139"/>
      <c r="S90" s="479"/>
      <c r="T90" s="580">
        <f>1/14</f>
        <v>7.1428571428571425E-2</v>
      </c>
      <c r="V90" s="472" t="b">
        <v>0</v>
      </c>
      <c r="W90" s="213">
        <f>IF(V90=TRUE,$X$88,0)</f>
        <v>0</v>
      </c>
    </row>
    <row r="91" spans="1:24" ht="41.25" customHeight="1" thickTop="1" thickBot="1" x14ac:dyDescent="0.3">
      <c r="A91" s="99" t="s">
        <v>111</v>
      </c>
      <c r="B91" s="100"/>
      <c r="C91" s="298"/>
      <c r="D91" s="298"/>
      <c r="E91" s="298"/>
      <c r="F91" s="101" t="s">
        <v>127</v>
      </c>
      <c r="G91" s="117"/>
      <c r="H91" s="44" t="s">
        <v>160</v>
      </c>
      <c r="I91" s="102" t="s">
        <v>748</v>
      </c>
      <c r="J91" s="765" t="s">
        <v>749</v>
      </c>
      <c r="K91" s="1011"/>
      <c r="L91" s="1011"/>
      <c r="M91" s="1011"/>
      <c r="N91" s="1011"/>
      <c r="O91" s="1011"/>
      <c r="P91" s="1011"/>
      <c r="Q91" s="1011"/>
      <c r="R91" s="440"/>
      <c r="S91" s="479"/>
      <c r="T91" s="580">
        <f>1/14</f>
        <v>7.1428571428571425E-2</v>
      </c>
      <c r="V91" s="472" t="b">
        <v>0</v>
      </c>
      <c r="W91" s="213">
        <f>IF(V91=TRUE,$X$88,0)</f>
        <v>0</v>
      </c>
    </row>
    <row r="92" spans="1:24" ht="41.25" customHeight="1" thickTop="1" thickBot="1" x14ac:dyDescent="0.3">
      <c r="A92" s="99" t="s">
        <v>111</v>
      </c>
      <c r="B92" s="100"/>
      <c r="C92" s="298"/>
      <c r="D92" s="298"/>
      <c r="E92" s="298"/>
      <c r="F92" s="101" t="s">
        <v>127</v>
      </c>
      <c r="G92" s="117"/>
      <c r="H92" s="40" t="s">
        <v>160</v>
      </c>
      <c r="I92" s="102" t="s">
        <v>693</v>
      </c>
      <c r="J92" s="951" t="s">
        <v>750</v>
      </c>
      <c r="K92" s="924"/>
      <c r="L92" s="924"/>
      <c r="M92" s="924"/>
      <c r="N92" s="924"/>
      <c r="O92" s="924"/>
      <c r="P92" s="924"/>
      <c r="Q92" s="924"/>
      <c r="R92" s="439"/>
      <c r="S92" s="479"/>
      <c r="T92" s="580">
        <f>1/14</f>
        <v>7.1428571428571425E-2</v>
      </c>
      <c r="V92" s="472" t="b">
        <v>0</v>
      </c>
      <c r="W92" s="213">
        <f>IF(V92=TRUE,$X$88,0)</f>
        <v>0</v>
      </c>
    </row>
    <row r="93" spans="1:24" ht="23.25" customHeight="1" thickTop="1" x14ac:dyDescent="0.25">
      <c r="A93" s="468"/>
      <c r="B93" s="468"/>
      <c r="C93" s="255"/>
      <c r="D93" s="255"/>
      <c r="E93" s="255"/>
      <c r="F93" s="280"/>
      <c r="G93" s="117"/>
      <c r="H93" s="117"/>
      <c r="I93" s="428"/>
      <c r="J93" s="474"/>
      <c r="K93" s="117"/>
      <c r="L93" s="117"/>
      <c r="M93" s="117"/>
      <c r="N93" s="117"/>
      <c r="O93" s="117"/>
      <c r="P93" s="117"/>
      <c r="Q93" s="117"/>
      <c r="R93" s="139"/>
      <c r="S93" s="484"/>
    </row>
    <row r="94" spans="1:24" ht="22.5" customHeight="1" thickBot="1" x14ac:dyDescent="0.3">
      <c r="A94" s="468"/>
      <c r="B94" s="468"/>
      <c r="C94" s="255"/>
      <c r="D94" s="255"/>
      <c r="E94" s="255"/>
      <c r="F94" s="280"/>
      <c r="G94" s="117"/>
      <c r="H94" s="791" t="s">
        <v>117</v>
      </c>
      <c r="I94" s="792"/>
      <c r="J94" s="1077" t="s">
        <v>142</v>
      </c>
      <c r="K94" s="1078"/>
      <c r="L94" s="1078"/>
      <c r="M94" s="1078"/>
      <c r="N94" s="1078"/>
      <c r="O94" s="1078"/>
      <c r="P94" s="1078"/>
      <c r="Q94" s="1078"/>
      <c r="R94" s="1078"/>
      <c r="S94" s="1079"/>
      <c r="V94" s="470" t="s">
        <v>945</v>
      </c>
      <c r="W94" s="471">
        <f>(U99+U101+U109+U112)/4</f>
        <v>1</v>
      </c>
    </row>
    <row r="95" spans="1:24" ht="7.5" customHeight="1" thickTop="1" x14ac:dyDescent="0.25">
      <c r="A95" s="468"/>
      <c r="B95" s="468"/>
      <c r="C95" s="255"/>
      <c r="D95" s="255"/>
      <c r="E95" s="255"/>
      <c r="F95" s="280"/>
      <c r="G95" s="117"/>
      <c r="H95" s="117"/>
      <c r="I95" s="428"/>
      <c r="J95" s="474"/>
      <c r="K95" s="117"/>
      <c r="L95" s="117"/>
      <c r="M95" s="117"/>
      <c r="N95" s="117"/>
      <c r="O95" s="117"/>
      <c r="P95" s="117"/>
      <c r="Q95" s="117"/>
      <c r="R95" s="139"/>
      <c r="S95" s="117"/>
    </row>
    <row r="96" spans="1:24" ht="73.5" customHeight="1" thickBot="1" x14ac:dyDescent="0.3">
      <c r="A96" s="468"/>
      <c r="B96" s="468"/>
      <c r="C96" s="255"/>
      <c r="D96" s="255"/>
      <c r="E96" s="255"/>
      <c r="F96" s="280"/>
      <c r="G96" s="117"/>
      <c r="H96" s="658" t="s">
        <v>143</v>
      </c>
      <c r="I96" s="786"/>
      <c r="J96" s="786"/>
      <c r="K96" s="786"/>
      <c r="L96" s="786"/>
      <c r="M96" s="786"/>
      <c r="N96" s="786"/>
      <c r="O96" s="786"/>
      <c r="P96" s="786"/>
      <c r="Q96" s="786"/>
      <c r="R96" s="786"/>
      <c r="S96" s="787"/>
    </row>
    <row r="97" spans="1:26" ht="7.5" customHeight="1" thickTop="1" x14ac:dyDescent="0.25">
      <c r="A97" s="468"/>
      <c r="B97" s="468"/>
      <c r="C97" s="255"/>
      <c r="D97" s="255"/>
      <c r="E97" s="255"/>
      <c r="F97" s="280"/>
      <c r="G97" s="117"/>
      <c r="H97" s="117"/>
      <c r="I97" s="428"/>
      <c r="J97" s="474"/>
      <c r="K97" s="117"/>
      <c r="L97" s="117"/>
      <c r="M97" s="117"/>
      <c r="N97" s="117"/>
      <c r="O97" s="117"/>
      <c r="P97" s="117"/>
      <c r="Q97" s="117"/>
      <c r="R97" s="139"/>
      <c r="S97" s="117"/>
    </row>
    <row r="98" spans="1:26" ht="41.25" customHeight="1" thickBot="1" x14ac:dyDescent="0.3">
      <c r="A98" s="468"/>
      <c r="B98" s="468"/>
      <c r="C98" s="255"/>
      <c r="D98" s="255"/>
      <c r="E98" s="255"/>
      <c r="F98" s="280"/>
      <c r="G98" s="117"/>
      <c r="H98" s="35" t="s">
        <v>120</v>
      </c>
      <c r="I98" s="51" t="s">
        <v>946</v>
      </c>
      <c r="J98" s="36" t="s">
        <v>121</v>
      </c>
      <c r="K98" s="477"/>
      <c r="L98" s="477"/>
      <c r="M98" s="477"/>
      <c r="N98" s="477"/>
      <c r="O98" s="477"/>
      <c r="P98" s="477"/>
      <c r="Q98" s="477"/>
      <c r="R98" s="139"/>
      <c r="S98" s="35" t="s">
        <v>122</v>
      </c>
      <c r="V98" s="210" t="s">
        <v>825</v>
      </c>
      <c r="W98" s="211" t="s">
        <v>826</v>
      </c>
      <c r="X98" s="211" t="s">
        <v>827</v>
      </c>
      <c r="Y98" s="478" t="s">
        <v>830</v>
      </c>
      <c r="Z98" s="223" t="s">
        <v>863</v>
      </c>
    </row>
    <row r="99" spans="1:26" ht="54.75" customHeight="1" thickTop="1" thickBot="1" x14ac:dyDescent="0.3">
      <c r="A99" s="99" t="s">
        <v>123</v>
      </c>
      <c r="B99" s="100"/>
      <c r="C99" s="101" t="s">
        <v>124</v>
      </c>
      <c r="D99" s="101" t="s">
        <v>125</v>
      </c>
      <c r="E99" s="101" t="s">
        <v>126</v>
      </c>
      <c r="F99" s="101" t="s">
        <v>127</v>
      </c>
      <c r="G99" s="117"/>
      <c r="H99" s="40" t="s">
        <v>128</v>
      </c>
      <c r="I99" s="102" t="s">
        <v>144</v>
      </c>
      <c r="J99" s="663" t="s">
        <v>145</v>
      </c>
      <c r="K99" s="664"/>
      <c r="L99" s="664"/>
      <c r="M99" s="664"/>
      <c r="N99" s="664"/>
      <c r="O99" s="664"/>
      <c r="P99" s="664"/>
      <c r="Q99" s="664"/>
      <c r="R99" s="438"/>
      <c r="S99" s="479"/>
      <c r="T99" s="580">
        <v>1</v>
      </c>
      <c r="U99" s="575">
        <f>T99</f>
        <v>1</v>
      </c>
      <c r="V99" s="472" t="b">
        <v>0</v>
      </c>
      <c r="W99" s="213">
        <f>IF(V99=TRUE,$X$99,0)</f>
        <v>0</v>
      </c>
      <c r="X99" s="472">
        <v>1</v>
      </c>
      <c r="Y99" s="480">
        <f>SUM(W99)</f>
        <v>0</v>
      </c>
      <c r="Z99" s="220">
        <f>Y99/1</f>
        <v>0</v>
      </c>
    </row>
    <row r="100" spans="1:26" ht="54" customHeight="1" thickTop="1" thickBot="1" x14ac:dyDescent="0.3">
      <c r="A100" s="99" t="s">
        <v>123</v>
      </c>
      <c r="B100" s="468"/>
      <c r="C100" s="255"/>
      <c r="D100" s="255"/>
      <c r="E100" s="255"/>
      <c r="F100" s="280"/>
      <c r="G100" s="117"/>
      <c r="H100" s="44" t="s">
        <v>131</v>
      </c>
      <c r="I100" s="106" t="s">
        <v>146</v>
      </c>
      <c r="J100" s="688" t="s">
        <v>147</v>
      </c>
      <c r="K100" s="1082"/>
      <c r="L100" s="1082"/>
      <c r="M100" s="1082"/>
      <c r="N100" s="1082"/>
      <c r="O100" s="1082"/>
      <c r="P100" s="1082"/>
      <c r="Q100" s="1082"/>
      <c r="R100" s="437"/>
      <c r="S100" s="52"/>
      <c r="V100" s="472" t="b">
        <f>IF(AND(V101=TRUE, V102=TRUE,V103=TRUE,V104=TRUE,V105=TRUE,V106=TRUE),TRUE, FALSE)</f>
        <v>0</v>
      </c>
    </row>
    <row r="101" spans="1:26" ht="41.25" customHeight="1" thickTop="1" thickBot="1" x14ac:dyDescent="0.3">
      <c r="A101" s="99" t="s">
        <v>391</v>
      </c>
      <c r="B101" s="468"/>
      <c r="C101" s="101" t="s">
        <v>124</v>
      </c>
      <c r="D101" s="101" t="s">
        <v>125</v>
      </c>
      <c r="E101" s="101" t="s">
        <v>126</v>
      </c>
      <c r="F101" s="101" t="s">
        <v>127</v>
      </c>
      <c r="G101" s="117"/>
      <c r="H101" s="44" t="s">
        <v>131</v>
      </c>
      <c r="I101" s="106" t="s">
        <v>357</v>
      </c>
      <c r="J101" s="1004" t="s">
        <v>358</v>
      </c>
      <c r="K101" s="1005"/>
      <c r="L101" s="1005"/>
      <c r="M101" s="1005"/>
      <c r="N101" s="1005"/>
      <c r="O101" s="1005"/>
      <c r="P101" s="1005"/>
      <c r="Q101" s="1005"/>
      <c r="R101" s="139"/>
      <c r="S101" s="479"/>
      <c r="T101" s="580">
        <f t="shared" ref="T101:T106" si="6">1/7</f>
        <v>0.14285714285714285</v>
      </c>
      <c r="U101" s="575">
        <f>T101+T102+T103+T104+T105+T106+T107</f>
        <v>0.99999999999999978</v>
      </c>
      <c r="V101" s="472" t="b">
        <v>0</v>
      </c>
      <c r="W101" s="213">
        <f t="shared" ref="W101:W107" si="7">IF(V101=TRUE,$X$101,0)</f>
        <v>0</v>
      </c>
      <c r="X101" s="472">
        <v>0.14285714285714285</v>
      </c>
      <c r="Y101" s="480">
        <f>SUM(W101:W107)</f>
        <v>0</v>
      </c>
      <c r="Z101" s="220">
        <f>Y101/1</f>
        <v>0</v>
      </c>
    </row>
    <row r="102" spans="1:26" ht="41.25" customHeight="1" thickTop="1" thickBot="1" x14ac:dyDescent="0.3">
      <c r="A102" s="99" t="s">
        <v>391</v>
      </c>
      <c r="B102" s="100"/>
      <c r="C102" s="101" t="s">
        <v>124</v>
      </c>
      <c r="D102" s="101" t="s">
        <v>125</v>
      </c>
      <c r="E102" s="101" t="s">
        <v>126</v>
      </c>
      <c r="F102" s="101" t="s">
        <v>127</v>
      </c>
      <c r="G102" s="117"/>
      <c r="H102" s="44" t="s">
        <v>131</v>
      </c>
      <c r="I102" s="106" t="s">
        <v>359</v>
      </c>
      <c r="J102" s="1004" t="s">
        <v>360</v>
      </c>
      <c r="K102" s="1005"/>
      <c r="L102" s="1005"/>
      <c r="M102" s="1005"/>
      <c r="N102" s="1005"/>
      <c r="O102" s="1005"/>
      <c r="P102" s="1005"/>
      <c r="Q102" s="1005"/>
      <c r="R102" s="139"/>
      <c r="S102" s="479"/>
      <c r="T102" s="580">
        <f t="shared" si="6"/>
        <v>0.14285714285714285</v>
      </c>
      <c r="V102" s="472" t="b">
        <v>0</v>
      </c>
      <c r="W102" s="213">
        <f t="shared" si="7"/>
        <v>0</v>
      </c>
    </row>
    <row r="103" spans="1:26" ht="41.25" customHeight="1" thickTop="1" thickBot="1" x14ac:dyDescent="0.3">
      <c r="A103" s="99" t="s">
        <v>123</v>
      </c>
      <c r="B103" s="100"/>
      <c r="C103" s="101" t="s">
        <v>124</v>
      </c>
      <c r="D103" s="101" t="s">
        <v>125</v>
      </c>
      <c r="E103" s="101" t="s">
        <v>126</v>
      </c>
      <c r="F103" s="101" t="s">
        <v>127</v>
      </c>
      <c r="G103" s="117"/>
      <c r="H103" s="44" t="s">
        <v>131</v>
      </c>
      <c r="I103" s="106" t="s">
        <v>148</v>
      </c>
      <c r="J103" s="1004" t="s">
        <v>149</v>
      </c>
      <c r="K103" s="1005"/>
      <c r="L103" s="1005"/>
      <c r="M103" s="1005"/>
      <c r="N103" s="1005"/>
      <c r="O103" s="1005"/>
      <c r="P103" s="1005"/>
      <c r="Q103" s="1005"/>
      <c r="R103" s="139"/>
      <c r="S103" s="479"/>
      <c r="T103" s="580">
        <f t="shared" si="6"/>
        <v>0.14285714285714285</v>
      </c>
      <c r="V103" s="472" t="b">
        <v>0</v>
      </c>
      <c r="W103" s="213">
        <f t="shared" si="7"/>
        <v>0</v>
      </c>
    </row>
    <row r="104" spans="1:26" ht="41.25" customHeight="1" thickTop="1" thickBot="1" x14ac:dyDescent="0.3">
      <c r="A104" s="99" t="s">
        <v>391</v>
      </c>
      <c r="B104" s="100"/>
      <c r="C104" s="101" t="s">
        <v>124</v>
      </c>
      <c r="D104" s="101" t="s">
        <v>125</v>
      </c>
      <c r="E104" s="101" t="s">
        <v>126</v>
      </c>
      <c r="F104" s="101" t="s">
        <v>127</v>
      </c>
      <c r="G104" s="117"/>
      <c r="H104" s="44" t="s">
        <v>131</v>
      </c>
      <c r="I104" s="106" t="s">
        <v>361</v>
      </c>
      <c r="J104" s="1004" t="s">
        <v>362</v>
      </c>
      <c r="K104" s="1005"/>
      <c r="L104" s="1005"/>
      <c r="M104" s="1005"/>
      <c r="N104" s="1005"/>
      <c r="O104" s="1005"/>
      <c r="P104" s="1005"/>
      <c r="Q104" s="1005"/>
      <c r="R104" s="139"/>
      <c r="S104" s="479"/>
      <c r="T104" s="580">
        <f t="shared" si="6"/>
        <v>0.14285714285714285</v>
      </c>
      <c r="V104" s="472" t="b">
        <v>0</v>
      </c>
      <c r="W104" s="213">
        <f t="shared" si="7"/>
        <v>0</v>
      </c>
    </row>
    <row r="105" spans="1:26" ht="41.25" customHeight="1" thickTop="1" thickBot="1" x14ac:dyDescent="0.3">
      <c r="A105" s="99" t="s">
        <v>391</v>
      </c>
      <c r="B105" s="100"/>
      <c r="C105" s="101" t="s">
        <v>124</v>
      </c>
      <c r="D105" s="101" t="s">
        <v>125</v>
      </c>
      <c r="E105" s="101" t="s">
        <v>126</v>
      </c>
      <c r="F105" s="101" t="s">
        <v>127</v>
      </c>
      <c r="G105" s="117"/>
      <c r="H105" s="44" t="s">
        <v>131</v>
      </c>
      <c r="I105" s="106" t="s">
        <v>363</v>
      </c>
      <c r="J105" s="1006" t="s">
        <v>364</v>
      </c>
      <c r="K105" s="762"/>
      <c r="L105" s="762"/>
      <c r="M105" s="762"/>
      <c r="N105" s="762"/>
      <c r="O105" s="762"/>
      <c r="P105" s="762"/>
      <c r="Q105" s="762"/>
      <c r="R105" s="139"/>
      <c r="S105" s="479"/>
      <c r="T105" s="580">
        <f t="shared" si="6"/>
        <v>0.14285714285714285</v>
      </c>
      <c r="V105" s="472" t="b">
        <v>0</v>
      </c>
      <c r="W105" s="213">
        <f t="shared" si="7"/>
        <v>0</v>
      </c>
    </row>
    <row r="106" spans="1:26" ht="41.25" customHeight="1" thickTop="1" thickBot="1" x14ac:dyDescent="0.3">
      <c r="A106" s="99" t="s">
        <v>391</v>
      </c>
      <c r="B106" s="100"/>
      <c r="C106" s="101" t="s">
        <v>124</v>
      </c>
      <c r="D106" s="101" t="s">
        <v>125</v>
      </c>
      <c r="E106" s="101" t="s">
        <v>126</v>
      </c>
      <c r="F106" s="101" t="s">
        <v>127</v>
      </c>
      <c r="G106" s="117"/>
      <c r="H106" s="44" t="s">
        <v>131</v>
      </c>
      <c r="I106" s="106" t="s">
        <v>365</v>
      </c>
      <c r="J106" s="1008" t="s">
        <v>366</v>
      </c>
      <c r="K106" s="1011"/>
      <c r="L106" s="1011"/>
      <c r="M106" s="1011"/>
      <c r="N106" s="1011"/>
      <c r="O106" s="1011"/>
      <c r="P106" s="1011"/>
      <c r="Q106" s="1011"/>
      <c r="R106" s="440"/>
      <c r="S106" s="479"/>
      <c r="T106" s="580">
        <f t="shared" si="6"/>
        <v>0.14285714285714285</v>
      </c>
      <c r="V106" s="472" t="b">
        <v>0</v>
      </c>
      <c r="W106" s="213">
        <f t="shared" si="7"/>
        <v>0</v>
      </c>
    </row>
    <row r="107" spans="1:26" ht="41.25" customHeight="1" thickTop="1" thickBot="1" x14ac:dyDescent="0.3">
      <c r="A107" s="99" t="s">
        <v>391</v>
      </c>
      <c r="B107" s="100"/>
      <c r="C107" s="116"/>
      <c r="D107" s="116"/>
      <c r="E107" s="101" t="s">
        <v>126</v>
      </c>
      <c r="F107" s="101" t="s">
        <v>127</v>
      </c>
      <c r="G107" s="117"/>
      <c r="H107" s="44" t="s">
        <v>131</v>
      </c>
      <c r="I107" s="106" t="s">
        <v>404</v>
      </c>
      <c r="J107" s="923" t="s">
        <v>1025</v>
      </c>
      <c r="K107" s="924"/>
      <c r="L107" s="924"/>
      <c r="M107" s="924"/>
      <c r="N107" s="924"/>
      <c r="O107" s="924"/>
      <c r="P107" s="924"/>
      <c r="Q107" s="924"/>
      <c r="R107" s="435"/>
      <c r="S107" s="479"/>
      <c r="T107" s="580">
        <f>1/7</f>
        <v>0.14285714285714285</v>
      </c>
      <c r="V107" s="472" t="b">
        <v>0</v>
      </c>
      <c r="W107" s="213">
        <f t="shared" si="7"/>
        <v>0</v>
      </c>
    </row>
    <row r="108" spans="1:26" ht="53.25" customHeight="1" thickTop="1" thickBot="1" x14ac:dyDescent="0.3">
      <c r="A108" s="99" t="s">
        <v>425</v>
      </c>
      <c r="B108" s="468"/>
      <c r="C108" s="255"/>
      <c r="D108" s="255"/>
      <c r="E108" s="255"/>
      <c r="F108" s="280"/>
      <c r="G108" s="117"/>
      <c r="H108" s="44" t="s">
        <v>250</v>
      </c>
      <c r="I108" s="102" t="s">
        <v>276</v>
      </c>
      <c r="J108" s="689" t="s">
        <v>552</v>
      </c>
      <c r="K108" s="1082"/>
      <c r="L108" s="1082"/>
      <c r="M108" s="1082"/>
      <c r="N108" s="1082"/>
      <c r="O108" s="1082"/>
      <c r="P108" s="1082"/>
      <c r="Q108" s="1082"/>
      <c r="R108" s="437"/>
      <c r="S108" s="481"/>
      <c r="V108" s="472" t="b">
        <f>V109</f>
        <v>0</v>
      </c>
    </row>
    <row r="109" spans="1:26" ht="41.25" customHeight="1" thickTop="1" thickBot="1" x14ac:dyDescent="0.3">
      <c r="A109" s="99" t="s">
        <v>425</v>
      </c>
      <c r="B109" s="100"/>
      <c r="C109" s="298"/>
      <c r="D109" s="298"/>
      <c r="E109" s="101" t="s">
        <v>126</v>
      </c>
      <c r="F109" s="101" t="s">
        <v>127</v>
      </c>
      <c r="G109" s="117"/>
      <c r="H109" s="44" t="s">
        <v>250</v>
      </c>
      <c r="I109" s="102" t="s">
        <v>553</v>
      </c>
      <c r="J109" s="1083" t="s">
        <v>1080</v>
      </c>
      <c r="K109" s="1084"/>
      <c r="L109" s="1084"/>
      <c r="M109" s="1084"/>
      <c r="N109" s="1084"/>
      <c r="O109" s="1084"/>
      <c r="P109" s="1084"/>
      <c r="Q109" s="1084"/>
      <c r="R109" s="440"/>
      <c r="S109" s="479"/>
      <c r="T109" s="580">
        <v>0.5</v>
      </c>
      <c r="U109" s="575">
        <f>T109+T110</f>
        <v>1</v>
      </c>
      <c r="V109" s="472" t="b">
        <v>0</v>
      </c>
      <c r="W109" s="213">
        <f>IF(V109=TRUE,$X$109,0)</f>
        <v>0</v>
      </c>
      <c r="X109" s="472">
        <v>0.5</v>
      </c>
      <c r="Y109" s="480">
        <f>SUM(W109:W110)</f>
        <v>0</v>
      </c>
      <c r="Z109" s="220">
        <f>Y109/1</f>
        <v>0</v>
      </c>
    </row>
    <row r="110" spans="1:26" ht="59.25" customHeight="1" thickTop="1" thickBot="1" x14ac:dyDescent="0.3">
      <c r="A110" s="99" t="s">
        <v>425</v>
      </c>
      <c r="B110" s="100"/>
      <c r="C110" s="298"/>
      <c r="D110" s="298"/>
      <c r="E110" s="116" t="s">
        <v>126</v>
      </c>
      <c r="F110" s="101" t="s">
        <v>127</v>
      </c>
      <c r="G110" s="117"/>
      <c r="H110" s="44" t="s">
        <v>250</v>
      </c>
      <c r="I110" s="102" t="s">
        <v>541</v>
      </c>
      <c r="J110" s="692" t="s">
        <v>555</v>
      </c>
      <c r="K110" s="692"/>
      <c r="L110" s="692"/>
      <c r="M110" s="692"/>
      <c r="N110" s="692"/>
      <c r="O110" s="692"/>
      <c r="P110" s="692"/>
      <c r="Q110" s="692"/>
      <c r="R110" s="439"/>
      <c r="S110" s="479"/>
      <c r="T110" s="580">
        <v>0.5</v>
      </c>
      <c r="V110" s="472" t="b">
        <v>0</v>
      </c>
      <c r="W110" s="213">
        <f>IF(V110=TRUE,$X$109,0)</f>
        <v>0</v>
      </c>
    </row>
    <row r="111" spans="1:26" ht="41.25" customHeight="1" thickTop="1" thickBot="1" x14ac:dyDescent="0.3">
      <c r="A111" s="99" t="s">
        <v>111</v>
      </c>
      <c r="B111" s="468"/>
      <c r="C111" s="255"/>
      <c r="D111" s="255"/>
      <c r="E111" s="397"/>
      <c r="F111" s="280"/>
      <c r="G111" s="117"/>
      <c r="H111" s="44" t="s">
        <v>160</v>
      </c>
      <c r="I111" s="102" t="s">
        <v>330</v>
      </c>
      <c r="J111" s="689" t="s">
        <v>635</v>
      </c>
      <c r="K111" s="760"/>
      <c r="L111" s="760"/>
      <c r="M111" s="760"/>
      <c r="N111" s="760"/>
      <c r="O111" s="760"/>
      <c r="P111" s="760"/>
      <c r="Q111" s="760"/>
      <c r="R111" s="437"/>
      <c r="S111" s="52"/>
      <c r="V111" s="472" t="b">
        <f>IF(AND(V112=TRUE, V113=TRUE,V114=TRUE,V115=TRUE),TRUE, FALSE)</f>
        <v>0</v>
      </c>
    </row>
    <row r="112" spans="1:26" ht="41.25" customHeight="1" thickTop="1" thickBot="1" x14ac:dyDescent="0.3">
      <c r="A112" s="99" t="s">
        <v>111</v>
      </c>
      <c r="B112" s="100"/>
      <c r="C112" s="298"/>
      <c r="D112" s="101" t="s">
        <v>125</v>
      </c>
      <c r="E112" s="101" t="s">
        <v>126</v>
      </c>
      <c r="F112" s="101" t="s">
        <v>127</v>
      </c>
      <c r="G112" s="117"/>
      <c r="H112" s="44" t="s">
        <v>160</v>
      </c>
      <c r="I112" s="102" t="s">
        <v>636</v>
      </c>
      <c r="J112" s="964" t="s">
        <v>637</v>
      </c>
      <c r="K112" s="1005"/>
      <c r="L112" s="1005"/>
      <c r="M112" s="1005"/>
      <c r="N112" s="1005"/>
      <c r="O112" s="1005"/>
      <c r="P112" s="1005"/>
      <c r="Q112" s="1005"/>
      <c r="R112" s="139"/>
      <c r="S112" s="479"/>
      <c r="T112" s="580">
        <f>1/15</f>
        <v>6.6666666666666666E-2</v>
      </c>
      <c r="U112" s="575">
        <f>T112+T113+T114+T115+T117+T118+T119+T120+T121+T122+T123+T124+T125+T126+T127</f>
        <v>0.99999999999999989</v>
      </c>
      <c r="V112" s="472" t="b">
        <v>0</v>
      </c>
      <c r="W112" s="213">
        <f>IF(V112=TRUE,$X$112,0)</f>
        <v>0</v>
      </c>
      <c r="X112" s="472">
        <v>6.6666666666666666E-2</v>
      </c>
      <c r="Y112" s="480">
        <f>SUM(W112:W127)</f>
        <v>0</v>
      </c>
      <c r="Z112" s="220">
        <f>Y112/1</f>
        <v>0</v>
      </c>
    </row>
    <row r="113" spans="1:24" ht="41.25" customHeight="1" thickTop="1" thickBot="1" x14ac:dyDescent="0.3">
      <c r="A113" s="99" t="s">
        <v>111</v>
      </c>
      <c r="B113" s="100"/>
      <c r="C113" s="298"/>
      <c r="D113" s="101" t="s">
        <v>125</v>
      </c>
      <c r="E113" s="101" t="s">
        <v>126</v>
      </c>
      <c r="F113" s="101" t="s">
        <v>127</v>
      </c>
      <c r="G113" s="117"/>
      <c r="H113" s="44" t="s">
        <v>160</v>
      </c>
      <c r="I113" s="102" t="s">
        <v>638</v>
      </c>
      <c r="J113" s="964" t="s">
        <v>639</v>
      </c>
      <c r="K113" s="1005"/>
      <c r="L113" s="1005"/>
      <c r="M113" s="1005"/>
      <c r="N113" s="1005"/>
      <c r="O113" s="1005"/>
      <c r="P113" s="1005"/>
      <c r="Q113" s="1005"/>
      <c r="R113" s="139"/>
      <c r="S113" s="479"/>
      <c r="T113" s="580">
        <f>1/15</f>
        <v>6.6666666666666666E-2</v>
      </c>
      <c r="V113" s="472" t="b">
        <v>0</v>
      </c>
      <c r="W113" s="213">
        <f>IF(V113=TRUE,$X$112,0)</f>
        <v>0</v>
      </c>
    </row>
    <row r="114" spans="1:24" ht="41.25" customHeight="1" thickTop="1" thickBot="1" x14ac:dyDescent="0.3">
      <c r="A114" s="99" t="s">
        <v>111</v>
      </c>
      <c r="B114" s="100"/>
      <c r="C114" s="298"/>
      <c r="D114" s="101" t="s">
        <v>125</v>
      </c>
      <c r="E114" s="101" t="s">
        <v>126</v>
      </c>
      <c r="F114" s="101" t="s">
        <v>127</v>
      </c>
      <c r="G114" s="117"/>
      <c r="H114" s="44" t="s">
        <v>160</v>
      </c>
      <c r="I114" s="102" t="s">
        <v>640</v>
      </c>
      <c r="J114" s="964" t="s">
        <v>641</v>
      </c>
      <c r="K114" s="1005"/>
      <c r="L114" s="1005"/>
      <c r="M114" s="1005"/>
      <c r="N114" s="1005"/>
      <c r="O114" s="1005"/>
      <c r="P114" s="1005"/>
      <c r="Q114" s="1005"/>
      <c r="R114" s="139"/>
      <c r="S114" s="479"/>
      <c r="T114" s="580">
        <f>1/15</f>
        <v>6.6666666666666666E-2</v>
      </c>
      <c r="V114" s="472" t="b">
        <v>0</v>
      </c>
      <c r="W114" s="213">
        <f>IF(V114=TRUE,$X$112,0)</f>
        <v>0</v>
      </c>
    </row>
    <row r="115" spans="1:24" ht="41.25" customHeight="1" thickTop="1" thickBot="1" x14ac:dyDescent="0.3">
      <c r="A115" s="99" t="s">
        <v>111</v>
      </c>
      <c r="B115" s="100"/>
      <c r="C115" s="298"/>
      <c r="D115" s="101" t="s">
        <v>125</v>
      </c>
      <c r="E115" s="101" t="s">
        <v>126</v>
      </c>
      <c r="F115" s="101" t="s">
        <v>127</v>
      </c>
      <c r="G115" s="117"/>
      <c r="H115" s="44" t="s">
        <v>160</v>
      </c>
      <c r="I115" s="102" t="s">
        <v>642</v>
      </c>
      <c r="J115" s="765" t="s">
        <v>643</v>
      </c>
      <c r="K115" s="1011"/>
      <c r="L115" s="1011"/>
      <c r="M115" s="1011"/>
      <c r="N115" s="1011"/>
      <c r="O115" s="1011"/>
      <c r="P115" s="1011"/>
      <c r="Q115" s="1011"/>
      <c r="R115" s="440"/>
      <c r="S115" s="479"/>
      <c r="T115" s="580">
        <f>1/15</f>
        <v>6.6666666666666666E-2</v>
      </c>
      <c r="V115" s="472" t="b">
        <v>0</v>
      </c>
      <c r="W115" s="213">
        <f>IF(V115=TRUE,$X$112,0)</f>
        <v>0</v>
      </c>
    </row>
    <row r="116" spans="1:24" ht="48" customHeight="1" thickTop="1" thickBot="1" x14ac:dyDescent="0.3">
      <c r="A116" s="99" t="s">
        <v>123</v>
      </c>
      <c r="B116" s="468"/>
      <c r="C116" s="255"/>
      <c r="D116" s="397"/>
      <c r="E116" s="397"/>
      <c r="F116" s="402"/>
      <c r="G116" s="117"/>
      <c r="H116" s="44" t="s">
        <v>160</v>
      </c>
      <c r="I116" s="102" t="s">
        <v>236</v>
      </c>
      <c r="J116" s="689" t="s">
        <v>237</v>
      </c>
      <c r="K116" s="760"/>
      <c r="L116" s="760"/>
      <c r="M116" s="760"/>
      <c r="N116" s="760"/>
      <c r="O116" s="760"/>
      <c r="P116" s="760"/>
      <c r="Q116" s="760"/>
      <c r="R116" s="437"/>
      <c r="S116" s="52"/>
      <c r="V116" s="472" t="b">
        <f>IF(AND(V117=TRUE,V118=TRUE,V119=TRUE,V120=TRUE,V121=TRUE,V122=TRUE,V123=TRUE,V124=TRUE,V125=TRUE,V126=TRUE),TRUE, FALSE)</f>
        <v>0</v>
      </c>
    </row>
    <row r="117" spans="1:24" ht="41.25" customHeight="1" thickTop="1" thickBot="1" x14ac:dyDescent="0.3">
      <c r="A117" s="99" t="s">
        <v>425</v>
      </c>
      <c r="B117" s="100"/>
      <c r="C117" s="298"/>
      <c r="D117" s="101" t="s">
        <v>125</v>
      </c>
      <c r="E117" s="101" t="s">
        <v>126</v>
      </c>
      <c r="F117" s="101" t="s">
        <v>127</v>
      </c>
      <c r="G117" s="117"/>
      <c r="H117" s="44" t="s">
        <v>160</v>
      </c>
      <c r="I117" s="102" t="s">
        <v>441</v>
      </c>
      <c r="J117" s="964" t="s">
        <v>442</v>
      </c>
      <c r="K117" s="1005"/>
      <c r="L117" s="1005"/>
      <c r="M117" s="1005"/>
      <c r="N117" s="1005"/>
      <c r="O117" s="1005"/>
      <c r="P117" s="1005"/>
      <c r="Q117" s="1005"/>
      <c r="R117" s="139"/>
      <c r="S117" s="479"/>
      <c r="T117" s="580">
        <f>1/15</f>
        <v>6.6666666666666666E-2</v>
      </c>
      <c r="V117" s="472" t="b">
        <v>0</v>
      </c>
      <c r="W117" s="213">
        <f t="shared" ref="W117:W127" si="8">IF(V117=TRUE,$X$117,0)</f>
        <v>0</v>
      </c>
      <c r="X117" s="470">
        <f>1/15</f>
        <v>6.6666666666666666E-2</v>
      </c>
    </row>
    <row r="118" spans="1:24" ht="41.25" customHeight="1" thickTop="1" thickBot="1" x14ac:dyDescent="0.3">
      <c r="A118" s="99" t="s">
        <v>123</v>
      </c>
      <c r="B118" s="100"/>
      <c r="C118" s="298"/>
      <c r="D118" s="101" t="s">
        <v>125</v>
      </c>
      <c r="E118" s="101" t="s">
        <v>126</v>
      </c>
      <c r="F118" s="101" t="s">
        <v>127</v>
      </c>
      <c r="G118" s="117"/>
      <c r="H118" s="40" t="s">
        <v>160</v>
      </c>
      <c r="I118" s="102" t="s">
        <v>238</v>
      </c>
      <c r="J118" s="1004" t="s">
        <v>239</v>
      </c>
      <c r="K118" s="1005"/>
      <c r="L118" s="1005"/>
      <c r="M118" s="1005"/>
      <c r="N118" s="1005"/>
      <c r="O118" s="1005"/>
      <c r="P118" s="1005"/>
      <c r="Q118" s="1005"/>
      <c r="R118" s="441"/>
      <c r="S118" s="479"/>
      <c r="T118" s="580">
        <f t="shared" ref="T118:T127" si="9">1/15</f>
        <v>6.6666666666666666E-2</v>
      </c>
      <c r="V118" s="472" t="b">
        <v>0</v>
      </c>
      <c r="W118" s="213">
        <f t="shared" si="8"/>
        <v>0</v>
      </c>
    </row>
    <row r="119" spans="1:24" ht="41.25" customHeight="1" thickTop="1" thickBot="1" x14ac:dyDescent="0.3">
      <c r="A119" s="99" t="s">
        <v>425</v>
      </c>
      <c r="B119" s="100"/>
      <c r="C119" s="298"/>
      <c r="D119" s="101" t="s">
        <v>125</v>
      </c>
      <c r="E119" s="101" t="s">
        <v>126</v>
      </c>
      <c r="F119" s="101" t="s">
        <v>127</v>
      </c>
      <c r="G119" s="117"/>
      <c r="H119" s="44" t="s">
        <v>160</v>
      </c>
      <c r="I119" s="102" t="s">
        <v>443</v>
      </c>
      <c r="J119" s="1004" t="s">
        <v>444</v>
      </c>
      <c r="K119" s="1005"/>
      <c r="L119" s="1005"/>
      <c r="M119" s="1005"/>
      <c r="N119" s="1005"/>
      <c r="O119" s="1005"/>
      <c r="P119" s="1005"/>
      <c r="Q119" s="1005"/>
      <c r="R119" s="441"/>
      <c r="S119" s="479"/>
      <c r="T119" s="580">
        <f t="shared" si="9"/>
        <v>6.6666666666666666E-2</v>
      </c>
      <c r="V119" s="472" t="b">
        <v>0</v>
      </c>
      <c r="W119" s="213">
        <f t="shared" si="8"/>
        <v>0</v>
      </c>
    </row>
    <row r="120" spans="1:24" ht="41.25" customHeight="1" thickTop="1" thickBot="1" x14ac:dyDescent="0.3">
      <c r="A120" s="99" t="s">
        <v>425</v>
      </c>
      <c r="B120" s="100"/>
      <c r="C120" s="298"/>
      <c r="D120" s="101" t="s">
        <v>125</v>
      </c>
      <c r="E120" s="101" t="s">
        <v>126</v>
      </c>
      <c r="F120" s="101" t="s">
        <v>127</v>
      </c>
      <c r="G120" s="117"/>
      <c r="H120" s="44" t="s">
        <v>160</v>
      </c>
      <c r="I120" s="102" t="s">
        <v>445</v>
      </c>
      <c r="J120" s="964" t="s">
        <v>446</v>
      </c>
      <c r="K120" s="1005"/>
      <c r="L120" s="1005"/>
      <c r="M120" s="1005"/>
      <c r="N120" s="1005"/>
      <c r="O120" s="1005"/>
      <c r="P120" s="1005"/>
      <c r="Q120" s="1005"/>
      <c r="R120" s="139"/>
      <c r="S120" s="479"/>
      <c r="T120" s="580">
        <f t="shared" si="9"/>
        <v>6.6666666666666666E-2</v>
      </c>
      <c r="V120" s="472" t="b">
        <v>0</v>
      </c>
      <c r="W120" s="213">
        <f t="shared" si="8"/>
        <v>0</v>
      </c>
    </row>
    <row r="121" spans="1:24" ht="41.25" customHeight="1" thickTop="1" thickBot="1" x14ac:dyDescent="0.3">
      <c r="A121" s="99" t="s">
        <v>425</v>
      </c>
      <c r="B121" s="100"/>
      <c r="C121" s="298"/>
      <c r="D121" s="101" t="s">
        <v>125</v>
      </c>
      <c r="E121" s="101" t="s">
        <v>126</v>
      </c>
      <c r="F121" s="101" t="s">
        <v>127</v>
      </c>
      <c r="G121" s="117"/>
      <c r="H121" s="44" t="s">
        <v>160</v>
      </c>
      <c r="I121" s="102" t="s">
        <v>447</v>
      </c>
      <c r="J121" s="964" t="s">
        <v>448</v>
      </c>
      <c r="K121" s="1005"/>
      <c r="L121" s="1005"/>
      <c r="M121" s="1005"/>
      <c r="N121" s="1005"/>
      <c r="O121" s="1005"/>
      <c r="P121" s="1005"/>
      <c r="Q121" s="1005"/>
      <c r="R121" s="139"/>
      <c r="S121" s="479"/>
      <c r="T121" s="580">
        <f t="shared" si="9"/>
        <v>6.6666666666666666E-2</v>
      </c>
      <c r="V121" s="472" t="b">
        <v>0</v>
      </c>
      <c r="W121" s="213">
        <f t="shared" si="8"/>
        <v>0</v>
      </c>
    </row>
    <row r="122" spans="1:24" ht="41.25" customHeight="1" thickTop="1" thickBot="1" x14ac:dyDescent="0.3">
      <c r="A122" s="99" t="s">
        <v>425</v>
      </c>
      <c r="B122" s="100"/>
      <c r="C122" s="298"/>
      <c r="D122" s="101" t="s">
        <v>125</v>
      </c>
      <c r="E122" s="101" t="s">
        <v>126</v>
      </c>
      <c r="F122" s="101" t="s">
        <v>127</v>
      </c>
      <c r="G122" s="117"/>
      <c r="H122" s="44" t="s">
        <v>160</v>
      </c>
      <c r="I122" s="102" t="s">
        <v>449</v>
      </c>
      <c r="J122" s="964" t="s">
        <v>450</v>
      </c>
      <c r="K122" s="1005"/>
      <c r="L122" s="1005"/>
      <c r="M122" s="1005"/>
      <c r="N122" s="1005"/>
      <c r="O122" s="1005"/>
      <c r="P122" s="1005"/>
      <c r="Q122" s="1005"/>
      <c r="R122" s="139"/>
      <c r="S122" s="479"/>
      <c r="T122" s="580">
        <f t="shared" si="9"/>
        <v>6.6666666666666666E-2</v>
      </c>
      <c r="V122" s="472" t="b">
        <v>0</v>
      </c>
      <c r="W122" s="213">
        <f t="shared" si="8"/>
        <v>0</v>
      </c>
    </row>
    <row r="123" spans="1:24" ht="41.25" customHeight="1" thickTop="1" thickBot="1" x14ac:dyDescent="0.3">
      <c r="A123" s="99" t="s">
        <v>425</v>
      </c>
      <c r="B123" s="100"/>
      <c r="C123" s="298"/>
      <c r="D123" s="101" t="s">
        <v>125</v>
      </c>
      <c r="E123" s="101" t="s">
        <v>126</v>
      </c>
      <c r="F123" s="101" t="s">
        <v>127</v>
      </c>
      <c r="G123" s="117"/>
      <c r="H123" s="44" t="s">
        <v>160</v>
      </c>
      <c r="I123" s="102" t="s">
        <v>451</v>
      </c>
      <c r="J123" s="964" t="s">
        <v>452</v>
      </c>
      <c r="K123" s="1005"/>
      <c r="L123" s="1005"/>
      <c r="M123" s="1005"/>
      <c r="N123" s="1005"/>
      <c r="O123" s="1005"/>
      <c r="P123" s="1005"/>
      <c r="Q123" s="1005"/>
      <c r="R123" s="139"/>
      <c r="S123" s="479"/>
      <c r="T123" s="580">
        <f t="shared" si="9"/>
        <v>6.6666666666666666E-2</v>
      </c>
      <c r="V123" s="472" t="b">
        <v>0</v>
      </c>
      <c r="W123" s="213">
        <f t="shared" si="8"/>
        <v>0</v>
      </c>
    </row>
    <row r="124" spans="1:24" ht="41.25" customHeight="1" thickTop="1" thickBot="1" x14ac:dyDescent="0.3">
      <c r="A124" s="99" t="s">
        <v>425</v>
      </c>
      <c r="B124" s="100"/>
      <c r="C124" s="298"/>
      <c r="D124" s="101" t="s">
        <v>125</v>
      </c>
      <c r="E124" s="101" t="s">
        <v>126</v>
      </c>
      <c r="F124" s="101" t="s">
        <v>127</v>
      </c>
      <c r="G124" s="117"/>
      <c r="H124" s="44" t="s">
        <v>160</v>
      </c>
      <c r="I124" s="102" t="s">
        <v>453</v>
      </c>
      <c r="J124" s="964" t="s">
        <v>454</v>
      </c>
      <c r="K124" s="1005"/>
      <c r="L124" s="1005"/>
      <c r="M124" s="1005"/>
      <c r="N124" s="1005"/>
      <c r="O124" s="1005"/>
      <c r="P124" s="1005"/>
      <c r="Q124" s="1005"/>
      <c r="R124" s="486"/>
      <c r="S124" s="479"/>
      <c r="T124" s="580">
        <f t="shared" si="9"/>
        <v>6.6666666666666666E-2</v>
      </c>
      <c r="V124" s="472" t="b">
        <v>0</v>
      </c>
      <c r="W124" s="213">
        <f t="shared" si="8"/>
        <v>0</v>
      </c>
    </row>
    <row r="125" spans="1:24" ht="41.25" customHeight="1" thickTop="1" thickBot="1" x14ac:dyDescent="0.3">
      <c r="A125" s="99" t="s">
        <v>425</v>
      </c>
      <c r="B125" s="100"/>
      <c r="C125" s="298"/>
      <c r="D125" s="101" t="s">
        <v>125</v>
      </c>
      <c r="E125" s="101" t="s">
        <v>126</v>
      </c>
      <c r="F125" s="101" t="s">
        <v>127</v>
      </c>
      <c r="G125" s="117"/>
      <c r="H125" s="44" t="s">
        <v>160</v>
      </c>
      <c r="I125" s="102" t="s">
        <v>455</v>
      </c>
      <c r="J125" s="964" t="s">
        <v>456</v>
      </c>
      <c r="K125" s="1005"/>
      <c r="L125" s="1005"/>
      <c r="M125" s="1005"/>
      <c r="N125" s="1005"/>
      <c r="O125" s="1005"/>
      <c r="P125" s="1005"/>
      <c r="Q125" s="1005"/>
      <c r="R125" s="487"/>
      <c r="S125" s="479"/>
      <c r="T125" s="580">
        <f t="shared" si="9"/>
        <v>6.6666666666666666E-2</v>
      </c>
      <c r="V125" s="472" t="b">
        <v>0</v>
      </c>
      <c r="W125" s="213">
        <f t="shared" si="8"/>
        <v>0</v>
      </c>
    </row>
    <row r="126" spans="1:24" ht="41.25" customHeight="1" thickTop="1" thickBot="1" x14ac:dyDescent="0.3">
      <c r="A126" s="99" t="s">
        <v>425</v>
      </c>
      <c r="B126" s="100"/>
      <c r="C126" s="298"/>
      <c r="D126" s="101" t="s">
        <v>125</v>
      </c>
      <c r="E126" s="101" t="s">
        <v>126</v>
      </c>
      <c r="F126" s="101" t="s">
        <v>127</v>
      </c>
      <c r="G126" s="117"/>
      <c r="H126" s="44" t="s">
        <v>160</v>
      </c>
      <c r="I126" s="102" t="s">
        <v>457</v>
      </c>
      <c r="J126" s="765" t="s">
        <v>458</v>
      </c>
      <c r="K126" s="1011"/>
      <c r="L126" s="1011"/>
      <c r="M126" s="1011"/>
      <c r="N126" s="1011"/>
      <c r="O126" s="1011"/>
      <c r="P126" s="1011"/>
      <c r="Q126" s="1011"/>
      <c r="R126" s="440"/>
      <c r="S126" s="479"/>
      <c r="T126" s="580">
        <f t="shared" si="9"/>
        <v>6.6666666666666666E-2</v>
      </c>
      <c r="V126" s="472" t="b">
        <v>0</v>
      </c>
      <c r="W126" s="213">
        <f t="shared" si="8"/>
        <v>0</v>
      </c>
    </row>
    <row r="127" spans="1:24" ht="48.75" customHeight="1" thickTop="1" thickBot="1" x14ac:dyDescent="0.3">
      <c r="A127" s="99" t="s">
        <v>425</v>
      </c>
      <c r="B127" s="100"/>
      <c r="C127" s="298"/>
      <c r="D127" s="404"/>
      <c r="E127" s="101" t="s">
        <v>126</v>
      </c>
      <c r="F127" s="101" t="s">
        <v>127</v>
      </c>
      <c r="G127" s="117"/>
      <c r="H127" s="40" t="s">
        <v>160</v>
      </c>
      <c r="I127" s="102" t="s">
        <v>556</v>
      </c>
      <c r="J127" s="951" t="s">
        <v>557</v>
      </c>
      <c r="K127" s="924"/>
      <c r="L127" s="924"/>
      <c r="M127" s="924"/>
      <c r="N127" s="924"/>
      <c r="O127" s="924"/>
      <c r="P127" s="924"/>
      <c r="Q127" s="924"/>
      <c r="R127" s="439"/>
      <c r="S127" s="479"/>
      <c r="T127" s="580">
        <f t="shared" si="9"/>
        <v>6.6666666666666666E-2</v>
      </c>
      <c r="V127" s="472" t="b">
        <v>0</v>
      </c>
      <c r="W127" s="213">
        <f t="shared" si="8"/>
        <v>0</v>
      </c>
    </row>
    <row r="128" spans="1:24" ht="22.5" customHeight="1" thickTop="1" x14ac:dyDescent="0.25">
      <c r="A128" s="468"/>
      <c r="B128" s="468"/>
      <c r="C128" s="255"/>
      <c r="D128" s="255"/>
      <c r="E128" s="255"/>
      <c r="F128" s="280"/>
      <c r="G128" s="117"/>
      <c r="H128" s="117"/>
      <c r="I128" s="428"/>
      <c r="J128" s="474"/>
      <c r="K128" s="117"/>
      <c r="L128" s="117"/>
      <c r="M128" s="117"/>
      <c r="N128" s="117"/>
      <c r="O128" s="117"/>
      <c r="P128" s="117"/>
      <c r="Q128" s="117"/>
      <c r="R128" s="139"/>
      <c r="S128" s="139"/>
    </row>
    <row r="129" spans="1:26" ht="22.5" customHeight="1" thickBot="1" x14ac:dyDescent="0.3">
      <c r="A129" s="468"/>
      <c r="B129" s="468"/>
      <c r="C129" s="255"/>
      <c r="D129" s="255"/>
      <c r="E129" s="255"/>
      <c r="F129" s="280"/>
      <c r="G129" s="117"/>
      <c r="H129" s="791" t="s">
        <v>117</v>
      </c>
      <c r="I129" s="792"/>
      <c r="J129" s="1077" t="s">
        <v>150</v>
      </c>
      <c r="K129" s="1078"/>
      <c r="L129" s="1078"/>
      <c r="M129" s="1078"/>
      <c r="N129" s="1078"/>
      <c r="O129" s="1078"/>
      <c r="P129" s="1078"/>
      <c r="Q129" s="1078"/>
      <c r="R129" s="1078"/>
      <c r="S129" s="1079"/>
      <c r="V129" s="470" t="s">
        <v>945</v>
      </c>
      <c r="W129" s="471">
        <f>(U134+U136+U139+U146)/4</f>
        <v>1</v>
      </c>
    </row>
    <row r="130" spans="1:26" ht="7.5" customHeight="1" thickTop="1" x14ac:dyDescent="0.25">
      <c r="A130" s="468"/>
      <c r="B130" s="468"/>
      <c r="C130" s="255"/>
      <c r="D130" s="255"/>
      <c r="E130" s="255"/>
      <c r="F130" s="280"/>
      <c r="G130" s="117"/>
      <c r="H130" s="117"/>
      <c r="I130" s="428"/>
      <c r="J130" s="117"/>
      <c r="K130" s="117"/>
      <c r="L130" s="117"/>
      <c r="M130" s="117"/>
      <c r="N130" s="117"/>
      <c r="O130" s="117"/>
      <c r="P130" s="117"/>
      <c r="Q130" s="117"/>
      <c r="R130" s="117"/>
      <c r="S130" s="117"/>
    </row>
    <row r="131" spans="1:26" ht="67.5" customHeight="1" thickBot="1" x14ac:dyDescent="0.3">
      <c r="A131" s="468"/>
      <c r="B131" s="468"/>
      <c r="C131" s="255"/>
      <c r="D131" s="255"/>
      <c r="E131" s="255"/>
      <c r="F131" s="280"/>
      <c r="G131" s="117"/>
      <c r="H131" s="659" t="s">
        <v>151</v>
      </c>
      <c r="I131" s="786"/>
      <c r="J131" s="786"/>
      <c r="K131" s="786"/>
      <c r="L131" s="786"/>
      <c r="M131" s="786"/>
      <c r="N131" s="786"/>
      <c r="O131" s="786"/>
      <c r="P131" s="786"/>
      <c r="Q131" s="786"/>
      <c r="R131" s="786"/>
      <c r="S131" s="787"/>
    </row>
    <row r="132" spans="1:26" ht="7.5" customHeight="1" thickTop="1" x14ac:dyDescent="0.25">
      <c r="A132" s="468"/>
      <c r="B132" s="468"/>
      <c r="C132" s="255"/>
      <c r="D132" s="255"/>
      <c r="E132" s="255"/>
      <c r="F132" s="280"/>
      <c r="G132" s="117"/>
      <c r="H132" s="117"/>
      <c r="I132" s="428"/>
      <c r="J132" s="474"/>
      <c r="K132" s="117"/>
      <c r="L132" s="117"/>
      <c r="M132" s="117"/>
      <c r="N132" s="117"/>
      <c r="O132" s="117"/>
      <c r="P132" s="117"/>
      <c r="Q132" s="117"/>
      <c r="R132" s="139"/>
      <c r="S132" s="117"/>
    </row>
    <row r="133" spans="1:26" ht="41.25" customHeight="1" thickBot="1" x14ac:dyDescent="0.3">
      <c r="A133" s="468"/>
      <c r="B133" s="468"/>
      <c r="C133" s="255"/>
      <c r="D133" s="255"/>
      <c r="E133" s="255"/>
      <c r="F133" s="280"/>
      <c r="G133" s="117"/>
      <c r="H133" s="35" t="s">
        <v>120</v>
      </c>
      <c r="I133" s="51" t="s">
        <v>946</v>
      </c>
      <c r="J133" s="36" t="s">
        <v>121</v>
      </c>
      <c r="K133" s="477"/>
      <c r="L133" s="477"/>
      <c r="M133" s="477"/>
      <c r="N133" s="477"/>
      <c r="O133" s="477"/>
      <c r="P133" s="477"/>
      <c r="Q133" s="477"/>
      <c r="R133" s="139"/>
      <c r="S133" s="35" t="s">
        <v>122</v>
      </c>
      <c r="V133" s="210" t="s">
        <v>825</v>
      </c>
      <c r="W133" s="211" t="s">
        <v>826</v>
      </c>
      <c r="X133" s="211" t="s">
        <v>827</v>
      </c>
      <c r="Y133" s="478" t="s">
        <v>831</v>
      </c>
      <c r="Z133" s="223" t="s">
        <v>863</v>
      </c>
    </row>
    <row r="134" spans="1:26" ht="41.25" customHeight="1" thickTop="1" thickBot="1" x14ac:dyDescent="0.3">
      <c r="A134" s="99" t="s">
        <v>123</v>
      </c>
      <c r="B134" s="100"/>
      <c r="C134" s="101" t="s">
        <v>124</v>
      </c>
      <c r="D134" s="101" t="s">
        <v>125</v>
      </c>
      <c r="E134" s="101" t="s">
        <v>126</v>
      </c>
      <c r="F134" s="101" t="s">
        <v>127</v>
      </c>
      <c r="G134" s="117"/>
      <c r="H134" s="147" t="s">
        <v>128</v>
      </c>
      <c r="I134" s="102" t="s">
        <v>152</v>
      </c>
      <c r="J134" s="663" t="s">
        <v>153</v>
      </c>
      <c r="K134" s="664"/>
      <c r="L134" s="664"/>
      <c r="M134" s="664"/>
      <c r="N134" s="664"/>
      <c r="O134" s="664"/>
      <c r="P134" s="664"/>
      <c r="Q134" s="664"/>
      <c r="R134" s="439"/>
      <c r="S134" s="479"/>
      <c r="T134" s="580">
        <v>1</v>
      </c>
      <c r="U134" s="575">
        <f>T134</f>
        <v>1</v>
      </c>
      <c r="V134" s="472" t="b">
        <v>0</v>
      </c>
      <c r="W134" s="213">
        <f>IF(V134=TRUE,$X$134,0)</f>
        <v>0</v>
      </c>
      <c r="X134" s="472">
        <v>1</v>
      </c>
      <c r="Y134" s="480">
        <f>SUM(W134)</f>
        <v>0</v>
      </c>
      <c r="Z134" s="220">
        <f>Y134/1</f>
        <v>0</v>
      </c>
    </row>
    <row r="135" spans="1:26" ht="41.25" customHeight="1" thickTop="1" thickBot="1" x14ac:dyDescent="0.3">
      <c r="A135" s="99" t="s">
        <v>123</v>
      </c>
      <c r="B135" s="468"/>
      <c r="C135" s="255"/>
      <c r="D135" s="255"/>
      <c r="E135" s="255"/>
      <c r="F135" s="280"/>
      <c r="G135" s="117"/>
      <c r="H135" s="44" t="s">
        <v>131</v>
      </c>
      <c r="I135" s="102" t="s">
        <v>289</v>
      </c>
      <c r="J135" s="688" t="s">
        <v>1081</v>
      </c>
      <c r="K135" s="760"/>
      <c r="L135" s="760"/>
      <c r="M135" s="760"/>
      <c r="N135" s="760"/>
      <c r="O135" s="760"/>
      <c r="P135" s="760"/>
      <c r="Q135" s="760"/>
      <c r="R135" s="437"/>
      <c r="S135" s="52"/>
      <c r="V135" s="472" t="b">
        <f>IF(AND(V136=TRUE,V137=TRUE), TRUE, FALSE)</f>
        <v>0</v>
      </c>
    </row>
    <row r="136" spans="1:26" ht="41.25" customHeight="1" thickTop="1" thickBot="1" x14ac:dyDescent="0.3">
      <c r="A136" s="99" t="s">
        <v>123</v>
      </c>
      <c r="B136" s="100"/>
      <c r="C136" s="298"/>
      <c r="D136" s="298"/>
      <c r="E136" s="101" t="s">
        <v>126</v>
      </c>
      <c r="F136" s="101" t="s">
        <v>127</v>
      </c>
      <c r="G136" s="117"/>
      <c r="H136" s="44" t="s">
        <v>131</v>
      </c>
      <c r="I136" s="102" t="s">
        <v>291</v>
      </c>
      <c r="J136" s="1004" t="s">
        <v>292</v>
      </c>
      <c r="K136" s="1005"/>
      <c r="L136" s="1005"/>
      <c r="M136" s="1005"/>
      <c r="N136" s="1005"/>
      <c r="O136" s="1005"/>
      <c r="P136" s="1005"/>
      <c r="Q136" s="1005"/>
      <c r="R136" s="441"/>
      <c r="S136" s="479"/>
      <c r="T136" s="580">
        <v>0.5</v>
      </c>
      <c r="U136" s="575">
        <f>T136+T137</f>
        <v>1</v>
      </c>
      <c r="V136" s="472" t="b">
        <v>0</v>
      </c>
      <c r="W136" s="213">
        <f>IF(V136=TRUE,$X$136,0)</f>
        <v>0</v>
      </c>
      <c r="X136" s="472">
        <v>0.5</v>
      </c>
      <c r="Y136" s="480">
        <f>SUM(W136:W137)</f>
        <v>0</v>
      </c>
      <c r="Z136" s="220">
        <f>Y136/1</f>
        <v>0</v>
      </c>
    </row>
    <row r="137" spans="1:26" ht="41.25" customHeight="1" thickTop="1" thickBot="1" x14ac:dyDescent="0.3">
      <c r="A137" s="99" t="s">
        <v>123</v>
      </c>
      <c r="B137" s="100"/>
      <c r="C137" s="298"/>
      <c r="D137" s="298"/>
      <c r="E137" s="101" t="s">
        <v>126</v>
      </c>
      <c r="F137" s="101" t="s">
        <v>127</v>
      </c>
      <c r="G137" s="117"/>
      <c r="H137" s="44" t="s">
        <v>131</v>
      </c>
      <c r="I137" s="102" t="s">
        <v>293</v>
      </c>
      <c r="J137" s="1008" t="s">
        <v>294</v>
      </c>
      <c r="K137" s="1011"/>
      <c r="L137" s="1011"/>
      <c r="M137" s="1011"/>
      <c r="N137" s="1011"/>
      <c r="O137" s="1011"/>
      <c r="P137" s="1011"/>
      <c r="Q137" s="1011"/>
      <c r="R137" s="436"/>
      <c r="S137" s="479"/>
      <c r="T137" s="580">
        <v>0.5</v>
      </c>
      <c r="V137" s="472" t="b">
        <v>0</v>
      </c>
      <c r="W137" s="213">
        <f>IF(V137=TRUE,$X$136,0)</f>
        <v>0</v>
      </c>
    </row>
    <row r="138" spans="1:26" ht="41.25" customHeight="1" thickTop="1" thickBot="1" x14ac:dyDescent="0.3">
      <c r="A138" s="99" t="s">
        <v>425</v>
      </c>
      <c r="B138" s="468"/>
      <c r="C138" s="255"/>
      <c r="D138" s="397"/>
      <c r="E138" s="255"/>
      <c r="F138" s="280"/>
      <c r="G138" s="117"/>
      <c r="H138" s="44" t="s">
        <v>250</v>
      </c>
      <c r="I138" s="102" t="s">
        <v>459</v>
      </c>
      <c r="J138" s="688" t="s">
        <v>460</v>
      </c>
      <c r="K138" s="760"/>
      <c r="L138" s="760"/>
      <c r="M138" s="760"/>
      <c r="N138" s="760"/>
      <c r="O138" s="760"/>
      <c r="P138" s="760"/>
      <c r="Q138" s="760"/>
      <c r="R138" s="437"/>
      <c r="S138" s="52"/>
      <c r="V138" s="472" t="b">
        <f>IF(AND(V139=TRUE, V140=TRUE,V141=TRUE,V142=TRUE,V143=TRUE,V144=TRUE),TRUE, FALSE)</f>
        <v>0</v>
      </c>
    </row>
    <row r="139" spans="1:26" ht="41.25" customHeight="1" thickTop="1" thickBot="1" x14ac:dyDescent="0.3">
      <c r="A139" s="99" t="s">
        <v>425</v>
      </c>
      <c r="B139" s="100"/>
      <c r="C139" s="298"/>
      <c r="D139" s="101" t="s">
        <v>125</v>
      </c>
      <c r="E139" s="101" t="s">
        <v>126</v>
      </c>
      <c r="F139" s="101" t="s">
        <v>127</v>
      </c>
      <c r="G139" s="117"/>
      <c r="H139" s="44" t="s">
        <v>250</v>
      </c>
      <c r="I139" s="102" t="s">
        <v>461</v>
      </c>
      <c r="J139" s="1004" t="s">
        <v>462</v>
      </c>
      <c r="K139" s="1005"/>
      <c r="L139" s="1005"/>
      <c r="M139" s="1005"/>
      <c r="N139" s="1005"/>
      <c r="O139" s="1005"/>
      <c r="P139" s="1005"/>
      <c r="Q139" s="1005"/>
      <c r="R139" s="139"/>
      <c r="S139" s="479"/>
      <c r="T139" s="580">
        <f t="shared" ref="T139:T144" si="10">1/6</f>
        <v>0.16666666666666666</v>
      </c>
      <c r="U139" s="575">
        <f>T139+T140+T141+T142+T143+T144</f>
        <v>0.99999999999999989</v>
      </c>
      <c r="V139" s="472" t="b">
        <v>0</v>
      </c>
      <c r="W139" s="213">
        <f t="shared" ref="W139:W144" si="11">IF(V139=TRUE,$X$139,0)</f>
        <v>0</v>
      </c>
      <c r="X139" s="472">
        <v>0.16666666666666666</v>
      </c>
      <c r="Y139" s="480">
        <f>SUM(W139:W144)</f>
        <v>0</v>
      </c>
      <c r="Z139" s="220">
        <f>Y139/1</f>
        <v>0</v>
      </c>
    </row>
    <row r="140" spans="1:26" ht="41.25" customHeight="1" thickTop="1" thickBot="1" x14ac:dyDescent="0.3">
      <c r="A140" s="99" t="s">
        <v>425</v>
      </c>
      <c r="B140" s="100"/>
      <c r="C140" s="298"/>
      <c r="D140" s="101" t="s">
        <v>125</v>
      </c>
      <c r="E140" s="101" t="s">
        <v>126</v>
      </c>
      <c r="F140" s="101" t="s">
        <v>127</v>
      </c>
      <c r="G140" s="117"/>
      <c r="H140" s="44" t="s">
        <v>250</v>
      </c>
      <c r="I140" s="102" t="s">
        <v>463</v>
      </c>
      <c r="J140" s="1004" t="s">
        <v>464</v>
      </c>
      <c r="K140" s="1005"/>
      <c r="L140" s="1005"/>
      <c r="M140" s="1005"/>
      <c r="N140" s="1005"/>
      <c r="O140" s="1005"/>
      <c r="P140" s="1005"/>
      <c r="Q140" s="1005"/>
      <c r="R140" s="139"/>
      <c r="S140" s="479"/>
      <c r="T140" s="580">
        <f t="shared" si="10"/>
        <v>0.16666666666666666</v>
      </c>
      <c r="V140" s="472" t="b">
        <v>0</v>
      </c>
      <c r="W140" s="213">
        <f t="shared" si="11"/>
        <v>0</v>
      </c>
    </row>
    <row r="141" spans="1:26" ht="41.25" customHeight="1" thickTop="1" thickBot="1" x14ac:dyDescent="0.3">
      <c r="A141" s="99" t="s">
        <v>425</v>
      </c>
      <c r="B141" s="100"/>
      <c r="C141" s="298"/>
      <c r="D141" s="101" t="s">
        <v>125</v>
      </c>
      <c r="E141" s="101" t="s">
        <v>126</v>
      </c>
      <c r="F141" s="101" t="s">
        <v>127</v>
      </c>
      <c r="G141" s="117"/>
      <c r="H141" s="44" t="s">
        <v>250</v>
      </c>
      <c r="I141" s="102" t="s">
        <v>465</v>
      </c>
      <c r="J141" s="1004" t="s">
        <v>466</v>
      </c>
      <c r="K141" s="1005"/>
      <c r="L141" s="1005"/>
      <c r="M141" s="1005"/>
      <c r="N141" s="1005"/>
      <c r="O141" s="1005"/>
      <c r="P141" s="1005"/>
      <c r="Q141" s="1005"/>
      <c r="R141" s="139"/>
      <c r="S141" s="479"/>
      <c r="T141" s="580">
        <f t="shared" si="10"/>
        <v>0.16666666666666666</v>
      </c>
      <c r="V141" s="472" t="b">
        <v>0</v>
      </c>
      <c r="W141" s="213">
        <f t="shared" si="11"/>
        <v>0</v>
      </c>
    </row>
    <row r="142" spans="1:26" ht="41.25" customHeight="1" thickTop="1" thickBot="1" x14ac:dyDescent="0.3">
      <c r="A142" s="99" t="s">
        <v>425</v>
      </c>
      <c r="B142" s="100"/>
      <c r="C142" s="298"/>
      <c r="D142" s="101" t="s">
        <v>125</v>
      </c>
      <c r="E142" s="101" t="s">
        <v>126</v>
      </c>
      <c r="F142" s="101" t="s">
        <v>127</v>
      </c>
      <c r="G142" s="117"/>
      <c r="H142" s="44" t="s">
        <v>250</v>
      </c>
      <c r="I142" s="102" t="s">
        <v>467</v>
      </c>
      <c r="J142" s="1004" t="s">
        <v>468</v>
      </c>
      <c r="K142" s="1005"/>
      <c r="L142" s="1005"/>
      <c r="M142" s="1005"/>
      <c r="N142" s="1005"/>
      <c r="O142" s="1005"/>
      <c r="P142" s="1005"/>
      <c r="Q142" s="1005"/>
      <c r="R142" s="139"/>
      <c r="S142" s="479"/>
      <c r="T142" s="580">
        <f t="shared" si="10"/>
        <v>0.16666666666666666</v>
      </c>
      <c r="V142" s="472" t="b">
        <v>0</v>
      </c>
      <c r="W142" s="213">
        <f t="shared" si="11"/>
        <v>0</v>
      </c>
    </row>
    <row r="143" spans="1:26" ht="41.25" customHeight="1" thickTop="1" thickBot="1" x14ac:dyDescent="0.3">
      <c r="A143" s="99" t="s">
        <v>425</v>
      </c>
      <c r="B143" s="100"/>
      <c r="C143" s="298"/>
      <c r="D143" s="101" t="s">
        <v>125</v>
      </c>
      <c r="E143" s="101" t="s">
        <v>126</v>
      </c>
      <c r="F143" s="101" t="s">
        <v>127</v>
      </c>
      <c r="G143" s="117"/>
      <c r="H143" s="44" t="s">
        <v>250</v>
      </c>
      <c r="I143" s="102" t="s">
        <v>469</v>
      </c>
      <c r="J143" s="1004" t="s">
        <v>470</v>
      </c>
      <c r="K143" s="1005"/>
      <c r="L143" s="1005"/>
      <c r="M143" s="1005"/>
      <c r="N143" s="1005"/>
      <c r="O143" s="1005"/>
      <c r="P143" s="1005"/>
      <c r="Q143" s="1005"/>
      <c r="R143" s="139"/>
      <c r="S143" s="479"/>
      <c r="T143" s="580">
        <f t="shared" si="10"/>
        <v>0.16666666666666666</v>
      </c>
      <c r="V143" s="472" t="b">
        <v>0</v>
      </c>
      <c r="W143" s="213">
        <f t="shared" si="11"/>
        <v>0</v>
      </c>
    </row>
    <row r="144" spans="1:26" ht="41.25" customHeight="1" thickTop="1" thickBot="1" x14ac:dyDescent="0.3">
      <c r="A144" s="99" t="s">
        <v>425</v>
      </c>
      <c r="B144" s="100"/>
      <c r="C144" s="298"/>
      <c r="D144" s="101" t="s">
        <v>125</v>
      </c>
      <c r="E144" s="101" t="s">
        <v>126</v>
      </c>
      <c r="F144" s="101" t="s">
        <v>127</v>
      </c>
      <c r="G144" s="117"/>
      <c r="H144" s="44" t="s">
        <v>250</v>
      </c>
      <c r="I144" s="102" t="s">
        <v>471</v>
      </c>
      <c r="J144" s="1008" t="s">
        <v>472</v>
      </c>
      <c r="K144" s="1011"/>
      <c r="L144" s="1011"/>
      <c r="M144" s="1011"/>
      <c r="N144" s="1011"/>
      <c r="O144" s="1011"/>
      <c r="P144" s="1011"/>
      <c r="Q144" s="1011"/>
      <c r="R144" s="440"/>
      <c r="S144" s="479"/>
      <c r="T144" s="580">
        <f t="shared" si="10"/>
        <v>0.16666666666666666</v>
      </c>
      <c r="V144" s="472" t="b">
        <v>0</v>
      </c>
      <c r="W144" s="213">
        <f t="shared" si="11"/>
        <v>0</v>
      </c>
    </row>
    <row r="145" spans="1:26" ht="41.25" customHeight="1" thickTop="1" thickBot="1" x14ac:dyDescent="0.3">
      <c r="A145" s="99" t="s">
        <v>111</v>
      </c>
      <c r="B145" s="468"/>
      <c r="C145" s="255"/>
      <c r="D145" s="255"/>
      <c r="E145" s="255"/>
      <c r="F145" s="280"/>
      <c r="G145" s="117"/>
      <c r="H145" s="44" t="s">
        <v>160</v>
      </c>
      <c r="I145" s="102" t="s">
        <v>277</v>
      </c>
      <c r="J145" s="689" t="s">
        <v>751</v>
      </c>
      <c r="K145" s="760"/>
      <c r="L145" s="760"/>
      <c r="M145" s="760"/>
      <c r="N145" s="760"/>
      <c r="O145" s="760"/>
      <c r="P145" s="760"/>
      <c r="Q145" s="760"/>
      <c r="R145" s="437"/>
      <c r="S145" s="52"/>
      <c r="V145" s="472" t="b">
        <f>IF(AND(V146=TRUE, V147=TRUE,V148=TRUE,V149=TRUE,V150=TRUE,V151=TRUE),TRUE, FALSE)</f>
        <v>0</v>
      </c>
    </row>
    <row r="146" spans="1:26" ht="41.25" customHeight="1" thickTop="1" thickBot="1" x14ac:dyDescent="0.3">
      <c r="A146" s="99" t="s">
        <v>111</v>
      </c>
      <c r="B146" s="100"/>
      <c r="C146" s="298"/>
      <c r="D146" s="298"/>
      <c r="E146" s="298"/>
      <c r="F146" s="101" t="s">
        <v>127</v>
      </c>
      <c r="G146" s="117"/>
      <c r="H146" s="44" t="s">
        <v>160</v>
      </c>
      <c r="I146" s="102" t="s">
        <v>752</v>
      </c>
      <c r="J146" s="964" t="s">
        <v>753</v>
      </c>
      <c r="K146" s="964"/>
      <c r="L146" s="964"/>
      <c r="M146" s="964"/>
      <c r="N146" s="964"/>
      <c r="O146" s="964"/>
      <c r="P146" s="964"/>
      <c r="Q146" s="964"/>
      <c r="R146" s="139"/>
      <c r="S146" s="479"/>
      <c r="T146" s="580">
        <f>1/17</f>
        <v>5.8823529411764705E-2</v>
      </c>
      <c r="U146" s="575">
        <f>T146+T147+T148+T149+T150+T151+T153+T154+T155+T156+T157+T158+T159+T160+T161+T162+T163</f>
        <v>1</v>
      </c>
      <c r="V146" s="472" t="b">
        <v>0</v>
      </c>
      <c r="W146" s="213">
        <f t="shared" ref="W146:W151" si="12">IF(V146=TRUE,$X$146,0)</f>
        <v>0</v>
      </c>
      <c r="X146" s="472">
        <v>5.8823529411764705E-2</v>
      </c>
      <c r="Y146" s="480">
        <f>SUM(W146:W163)</f>
        <v>0</v>
      </c>
      <c r="Z146" s="220">
        <f>Y146/1</f>
        <v>0</v>
      </c>
    </row>
    <row r="147" spans="1:26" ht="41.25" customHeight="1" thickTop="1" thickBot="1" x14ac:dyDescent="0.3">
      <c r="A147" s="99" t="s">
        <v>111</v>
      </c>
      <c r="B147" s="100"/>
      <c r="C147" s="298"/>
      <c r="D147" s="298"/>
      <c r="E147" s="298"/>
      <c r="F147" s="101" t="s">
        <v>127</v>
      </c>
      <c r="G147" s="117"/>
      <c r="H147" s="44" t="s">
        <v>160</v>
      </c>
      <c r="I147" s="102" t="s">
        <v>754</v>
      </c>
      <c r="J147" s="964" t="s">
        <v>755</v>
      </c>
      <c r="K147" s="964"/>
      <c r="L147" s="964"/>
      <c r="M147" s="964"/>
      <c r="N147" s="964"/>
      <c r="O147" s="964"/>
      <c r="P147" s="964"/>
      <c r="Q147" s="964"/>
      <c r="R147" s="139"/>
      <c r="S147" s="479"/>
      <c r="T147" s="580">
        <f t="shared" ref="T147:T163" si="13">1/17</f>
        <v>5.8823529411764705E-2</v>
      </c>
      <c r="V147" s="472" t="b">
        <v>0</v>
      </c>
      <c r="W147" s="213">
        <f t="shared" si="12"/>
        <v>0</v>
      </c>
    </row>
    <row r="148" spans="1:26" ht="41.25" customHeight="1" thickTop="1" thickBot="1" x14ac:dyDescent="0.3">
      <c r="A148" s="99" t="s">
        <v>111</v>
      </c>
      <c r="B148" s="100"/>
      <c r="C148" s="298"/>
      <c r="D148" s="298"/>
      <c r="E148" s="298"/>
      <c r="F148" s="101" t="s">
        <v>127</v>
      </c>
      <c r="G148" s="117"/>
      <c r="H148" s="44" t="s">
        <v>160</v>
      </c>
      <c r="I148" s="102" t="s">
        <v>756</v>
      </c>
      <c r="J148" s="964" t="s">
        <v>757</v>
      </c>
      <c r="K148" s="964"/>
      <c r="L148" s="964"/>
      <c r="M148" s="964"/>
      <c r="N148" s="964"/>
      <c r="O148" s="964"/>
      <c r="P148" s="964"/>
      <c r="Q148" s="964"/>
      <c r="R148" s="139"/>
      <c r="S148" s="479"/>
      <c r="T148" s="580">
        <f t="shared" si="13"/>
        <v>5.8823529411764705E-2</v>
      </c>
      <c r="V148" s="472" t="b">
        <v>0</v>
      </c>
      <c r="W148" s="213">
        <f t="shared" si="12"/>
        <v>0</v>
      </c>
    </row>
    <row r="149" spans="1:26" ht="41.25" customHeight="1" thickTop="1" thickBot="1" x14ac:dyDescent="0.3">
      <c r="A149" s="99" t="s">
        <v>111</v>
      </c>
      <c r="B149" s="100"/>
      <c r="C149" s="298"/>
      <c r="D149" s="298"/>
      <c r="E149" s="298"/>
      <c r="F149" s="101" t="s">
        <v>127</v>
      </c>
      <c r="G149" s="117"/>
      <c r="H149" s="44" t="s">
        <v>160</v>
      </c>
      <c r="I149" s="102" t="s">
        <v>758</v>
      </c>
      <c r="J149" s="964" t="s">
        <v>759</v>
      </c>
      <c r="K149" s="964"/>
      <c r="L149" s="964"/>
      <c r="M149" s="964"/>
      <c r="N149" s="964"/>
      <c r="O149" s="964"/>
      <c r="P149" s="964"/>
      <c r="Q149" s="964"/>
      <c r="R149" s="139"/>
      <c r="S149" s="479"/>
      <c r="T149" s="580">
        <f t="shared" si="13"/>
        <v>5.8823529411764705E-2</v>
      </c>
      <c r="V149" s="472" t="b">
        <v>0</v>
      </c>
      <c r="W149" s="213">
        <f t="shared" si="12"/>
        <v>0</v>
      </c>
    </row>
    <row r="150" spans="1:26" ht="41.25" customHeight="1" thickTop="1" thickBot="1" x14ac:dyDescent="0.3">
      <c r="A150" s="99" t="s">
        <v>111</v>
      </c>
      <c r="B150" s="100"/>
      <c r="C150" s="298"/>
      <c r="D150" s="298"/>
      <c r="E150" s="298"/>
      <c r="F150" s="101" t="s">
        <v>127</v>
      </c>
      <c r="G150" s="117"/>
      <c r="H150" s="44" t="s">
        <v>160</v>
      </c>
      <c r="I150" s="102" t="s">
        <v>760</v>
      </c>
      <c r="J150" s="964" t="s">
        <v>761</v>
      </c>
      <c r="K150" s="964"/>
      <c r="L150" s="964"/>
      <c r="M150" s="964"/>
      <c r="N150" s="964"/>
      <c r="O150" s="964"/>
      <c r="P150" s="964"/>
      <c r="Q150" s="964"/>
      <c r="R150" s="139"/>
      <c r="S150" s="479"/>
      <c r="T150" s="580">
        <f t="shared" si="13"/>
        <v>5.8823529411764705E-2</v>
      </c>
      <c r="V150" s="472" t="b">
        <v>0</v>
      </c>
      <c r="W150" s="213">
        <f t="shared" si="12"/>
        <v>0</v>
      </c>
    </row>
    <row r="151" spans="1:26" ht="41.25" customHeight="1" thickTop="1" thickBot="1" x14ac:dyDescent="0.3">
      <c r="A151" s="99" t="s">
        <v>111</v>
      </c>
      <c r="B151" s="100"/>
      <c r="C151" s="298"/>
      <c r="D151" s="298"/>
      <c r="E151" s="298"/>
      <c r="F151" s="101" t="s">
        <v>127</v>
      </c>
      <c r="G151" s="117"/>
      <c r="H151" s="44" t="s">
        <v>160</v>
      </c>
      <c r="I151" s="102" t="s">
        <v>762</v>
      </c>
      <c r="J151" s="765" t="s">
        <v>763</v>
      </c>
      <c r="K151" s="765"/>
      <c r="L151" s="765"/>
      <c r="M151" s="765"/>
      <c r="N151" s="765"/>
      <c r="O151" s="765"/>
      <c r="P151" s="765"/>
      <c r="Q151" s="765"/>
      <c r="R151" s="440"/>
      <c r="S151" s="479"/>
      <c r="T151" s="580">
        <f t="shared" si="13"/>
        <v>5.8823529411764705E-2</v>
      </c>
      <c r="V151" s="472" t="b">
        <v>0</v>
      </c>
      <c r="W151" s="213">
        <f t="shared" si="12"/>
        <v>0</v>
      </c>
    </row>
    <row r="152" spans="1:26" ht="41.25" customHeight="1" thickTop="1" thickBot="1" x14ac:dyDescent="0.3">
      <c r="A152" s="99" t="s">
        <v>123</v>
      </c>
      <c r="B152" s="468"/>
      <c r="C152" s="255"/>
      <c r="D152" s="255"/>
      <c r="E152" s="255"/>
      <c r="F152" s="280"/>
      <c r="G152" s="117"/>
      <c r="H152" s="44" t="s">
        <v>160</v>
      </c>
      <c r="I152" s="102" t="s">
        <v>295</v>
      </c>
      <c r="J152" s="893" t="s">
        <v>296</v>
      </c>
      <c r="K152" s="764"/>
      <c r="L152" s="764"/>
      <c r="M152" s="764"/>
      <c r="N152" s="764"/>
      <c r="O152" s="764"/>
      <c r="P152" s="764"/>
      <c r="Q152" s="764"/>
      <c r="R152" s="482"/>
      <c r="S152" s="52"/>
      <c r="V152" s="472" t="b">
        <f>IF(AND(V153=TRUE, V154=TRUE,V155=TRUE,V156=TRUE,V157=TRUE,V158=TRUE,V159=TRUE,V159=TRUE,V160=TRUE,V161=TRUE),TRUE, FALSE)</f>
        <v>0</v>
      </c>
    </row>
    <row r="153" spans="1:26" ht="41.25" customHeight="1" thickTop="1" thickBot="1" x14ac:dyDescent="0.3">
      <c r="A153" s="99" t="s">
        <v>111</v>
      </c>
      <c r="B153" s="100"/>
      <c r="C153" s="298"/>
      <c r="D153" s="101" t="s">
        <v>125</v>
      </c>
      <c r="E153" s="101" t="s">
        <v>126</v>
      </c>
      <c r="F153" s="101" t="s">
        <v>127</v>
      </c>
      <c r="G153" s="117"/>
      <c r="H153" s="44" t="s">
        <v>160</v>
      </c>
      <c r="I153" s="102" t="s">
        <v>644</v>
      </c>
      <c r="J153" s="964" t="s">
        <v>645</v>
      </c>
      <c r="K153" s="1005"/>
      <c r="L153" s="1005"/>
      <c r="M153" s="1005"/>
      <c r="N153" s="1005"/>
      <c r="O153" s="1005"/>
      <c r="P153" s="1005"/>
      <c r="Q153" s="1005"/>
      <c r="R153" s="139"/>
      <c r="S153" s="479"/>
      <c r="T153" s="580">
        <f t="shared" si="13"/>
        <v>5.8823529411764705E-2</v>
      </c>
      <c r="V153" s="472" t="b">
        <v>0</v>
      </c>
      <c r="W153" s="213">
        <f t="shared" ref="W153:W163" si="14">IF(V153=TRUE,$X$153,0)</f>
        <v>0</v>
      </c>
      <c r="X153" s="472">
        <v>5.8823529411764705E-2</v>
      </c>
    </row>
    <row r="154" spans="1:26" ht="41.25" customHeight="1" thickTop="1" thickBot="1" x14ac:dyDescent="0.3">
      <c r="A154" s="99" t="s">
        <v>123</v>
      </c>
      <c r="B154" s="100"/>
      <c r="C154" s="298"/>
      <c r="D154" s="298"/>
      <c r="E154" s="101" t="s">
        <v>126</v>
      </c>
      <c r="F154" s="101" t="s">
        <v>127</v>
      </c>
      <c r="G154" s="117"/>
      <c r="H154" s="44" t="s">
        <v>160</v>
      </c>
      <c r="I154" s="102" t="s">
        <v>297</v>
      </c>
      <c r="J154" s="761" t="s">
        <v>298</v>
      </c>
      <c r="K154" s="762"/>
      <c r="L154" s="762"/>
      <c r="M154" s="762"/>
      <c r="N154" s="762"/>
      <c r="O154" s="762"/>
      <c r="P154" s="762"/>
      <c r="Q154" s="762"/>
      <c r="R154" s="139"/>
      <c r="S154" s="479"/>
      <c r="T154" s="580">
        <f t="shared" si="13"/>
        <v>5.8823529411764705E-2</v>
      </c>
      <c r="V154" s="472" t="b">
        <v>0</v>
      </c>
      <c r="W154" s="213">
        <f t="shared" si="14"/>
        <v>0</v>
      </c>
    </row>
    <row r="155" spans="1:26" ht="41.25" customHeight="1" thickTop="1" thickBot="1" x14ac:dyDescent="0.3">
      <c r="A155" s="99" t="s">
        <v>111</v>
      </c>
      <c r="B155" s="100"/>
      <c r="C155" s="298"/>
      <c r="D155" s="101" t="s">
        <v>125</v>
      </c>
      <c r="E155" s="101" t="s">
        <v>126</v>
      </c>
      <c r="F155" s="101" t="s">
        <v>127</v>
      </c>
      <c r="G155" s="117"/>
      <c r="H155" s="44" t="s">
        <v>160</v>
      </c>
      <c r="I155" s="102" t="s">
        <v>646</v>
      </c>
      <c r="J155" s="964" t="s">
        <v>647</v>
      </c>
      <c r="K155" s="1005"/>
      <c r="L155" s="1005"/>
      <c r="M155" s="1005"/>
      <c r="N155" s="1005"/>
      <c r="O155" s="1005"/>
      <c r="P155" s="1005"/>
      <c r="Q155" s="1005"/>
      <c r="R155" s="139"/>
      <c r="S155" s="479"/>
      <c r="T155" s="580">
        <f t="shared" si="13"/>
        <v>5.8823529411764705E-2</v>
      </c>
      <c r="V155" s="472" t="b">
        <v>0</v>
      </c>
      <c r="W155" s="213">
        <f t="shared" si="14"/>
        <v>0</v>
      </c>
    </row>
    <row r="156" spans="1:26" ht="41.25" customHeight="1" thickTop="1" thickBot="1" x14ac:dyDescent="0.3">
      <c r="A156" s="99" t="s">
        <v>111</v>
      </c>
      <c r="B156" s="100"/>
      <c r="C156" s="298"/>
      <c r="D156" s="101" t="s">
        <v>125</v>
      </c>
      <c r="E156" s="101" t="s">
        <v>126</v>
      </c>
      <c r="F156" s="101" t="s">
        <v>127</v>
      </c>
      <c r="G156" s="117"/>
      <c r="H156" s="44" t="s">
        <v>160</v>
      </c>
      <c r="I156" s="102" t="s">
        <v>648</v>
      </c>
      <c r="J156" s="761" t="s">
        <v>649</v>
      </c>
      <c r="K156" s="762"/>
      <c r="L156" s="762"/>
      <c r="M156" s="762"/>
      <c r="N156" s="762"/>
      <c r="O156" s="762"/>
      <c r="P156" s="762"/>
      <c r="Q156" s="762"/>
      <c r="R156" s="139"/>
      <c r="S156" s="479"/>
      <c r="T156" s="580">
        <f t="shared" si="13"/>
        <v>5.8823529411764705E-2</v>
      </c>
      <c r="V156" s="472" t="b">
        <v>0</v>
      </c>
      <c r="W156" s="213">
        <f t="shared" si="14"/>
        <v>0</v>
      </c>
    </row>
    <row r="157" spans="1:26" ht="41.25" customHeight="1" thickTop="1" thickBot="1" x14ac:dyDescent="0.3">
      <c r="A157" s="99" t="s">
        <v>123</v>
      </c>
      <c r="B157" s="100"/>
      <c r="C157" s="298"/>
      <c r="D157" s="298"/>
      <c r="E157" s="101" t="s">
        <v>126</v>
      </c>
      <c r="F157" s="101" t="s">
        <v>127</v>
      </c>
      <c r="G157" s="117"/>
      <c r="H157" s="44" t="s">
        <v>160</v>
      </c>
      <c r="I157" s="102" t="s">
        <v>299</v>
      </c>
      <c r="J157" s="761" t="s">
        <v>300</v>
      </c>
      <c r="K157" s="762"/>
      <c r="L157" s="762"/>
      <c r="M157" s="762"/>
      <c r="N157" s="762"/>
      <c r="O157" s="762"/>
      <c r="P157" s="762"/>
      <c r="Q157" s="762"/>
      <c r="R157" s="139"/>
      <c r="S157" s="479"/>
      <c r="T157" s="580">
        <f t="shared" si="13"/>
        <v>5.8823529411764705E-2</v>
      </c>
      <c r="V157" s="472" t="b">
        <v>0</v>
      </c>
      <c r="W157" s="213">
        <f t="shared" si="14"/>
        <v>0</v>
      </c>
    </row>
    <row r="158" spans="1:26" ht="41.25" customHeight="1" thickTop="1" thickBot="1" x14ac:dyDescent="0.3">
      <c r="A158" s="99" t="s">
        <v>111</v>
      </c>
      <c r="B158" s="100"/>
      <c r="C158" s="298"/>
      <c r="D158" s="101" t="s">
        <v>125</v>
      </c>
      <c r="E158" s="101" t="s">
        <v>126</v>
      </c>
      <c r="F158" s="101" t="s">
        <v>127</v>
      </c>
      <c r="G158" s="117"/>
      <c r="H158" s="44" t="s">
        <v>160</v>
      </c>
      <c r="I158" s="102" t="s">
        <v>650</v>
      </c>
      <c r="J158" s="761" t="s">
        <v>651</v>
      </c>
      <c r="K158" s="762"/>
      <c r="L158" s="762"/>
      <c r="M158" s="762"/>
      <c r="N158" s="762"/>
      <c r="O158" s="762"/>
      <c r="P158" s="762"/>
      <c r="Q158" s="762"/>
      <c r="R158" s="139"/>
      <c r="S158" s="479"/>
      <c r="T158" s="580">
        <f t="shared" si="13"/>
        <v>5.8823529411764705E-2</v>
      </c>
      <c r="V158" s="472" t="b">
        <v>0</v>
      </c>
      <c r="W158" s="213">
        <f t="shared" si="14"/>
        <v>0</v>
      </c>
    </row>
    <row r="159" spans="1:26" ht="41.25" customHeight="1" thickTop="1" thickBot="1" x14ac:dyDescent="0.3">
      <c r="A159" s="99" t="s">
        <v>111</v>
      </c>
      <c r="B159" s="100"/>
      <c r="C159" s="298"/>
      <c r="D159" s="101" t="s">
        <v>125</v>
      </c>
      <c r="E159" s="101" t="s">
        <v>126</v>
      </c>
      <c r="F159" s="101" t="s">
        <v>127</v>
      </c>
      <c r="G159" s="117"/>
      <c r="H159" s="44" t="s">
        <v>160</v>
      </c>
      <c r="I159" s="102" t="s">
        <v>652</v>
      </c>
      <c r="J159" s="761" t="s">
        <v>653</v>
      </c>
      <c r="K159" s="762"/>
      <c r="L159" s="762"/>
      <c r="M159" s="762"/>
      <c r="N159" s="762"/>
      <c r="O159" s="762"/>
      <c r="P159" s="762"/>
      <c r="Q159" s="762"/>
      <c r="R159" s="139"/>
      <c r="S159" s="479"/>
      <c r="T159" s="580">
        <f t="shared" si="13"/>
        <v>5.8823529411764705E-2</v>
      </c>
      <c r="V159" s="472" t="b">
        <v>0</v>
      </c>
      <c r="W159" s="213">
        <f t="shared" si="14"/>
        <v>0</v>
      </c>
    </row>
    <row r="160" spans="1:26" ht="41.25" customHeight="1" thickTop="1" thickBot="1" x14ac:dyDescent="0.3">
      <c r="A160" s="99" t="s">
        <v>123</v>
      </c>
      <c r="B160" s="100"/>
      <c r="C160" s="298"/>
      <c r="D160" s="298"/>
      <c r="E160" s="101" t="s">
        <v>126</v>
      </c>
      <c r="F160" s="101" t="s">
        <v>127</v>
      </c>
      <c r="G160" s="117"/>
      <c r="H160" s="44" t="s">
        <v>160</v>
      </c>
      <c r="I160" s="102" t="s">
        <v>301</v>
      </c>
      <c r="J160" s="761" t="s">
        <v>302</v>
      </c>
      <c r="K160" s="762"/>
      <c r="L160" s="762"/>
      <c r="M160" s="762"/>
      <c r="N160" s="762"/>
      <c r="O160" s="762"/>
      <c r="P160" s="762"/>
      <c r="Q160" s="762"/>
      <c r="R160" s="139"/>
      <c r="S160" s="479"/>
      <c r="T160" s="580">
        <f t="shared" si="13"/>
        <v>5.8823529411764705E-2</v>
      </c>
      <c r="V160" s="472" t="b">
        <v>0</v>
      </c>
      <c r="W160" s="213">
        <f t="shared" si="14"/>
        <v>0</v>
      </c>
    </row>
    <row r="161" spans="1:26" ht="41.25" customHeight="1" thickTop="1" thickBot="1" x14ac:dyDescent="0.3">
      <c r="A161" s="99" t="s">
        <v>123</v>
      </c>
      <c r="B161" s="100"/>
      <c r="C161" s="298"/>
      <c r="D161" s="101" t="s">
        <v>125</v>
      </c>
      <c r="E161" s="101" t="s">
        <v>126</v>
      </c>
      <c r="F161" s="101" t="s">
        <v>127</v>
      </c>
      <c r="G161" s="117"/>
      <c r="H161" s="40" t="s">
        <v>160</v>
      </c>
      <c r="I161" s="102" t="s">
        <v>240</v>
      </c>
      <c r="J161" s="1075" t="s">
        <v>241</v>
      </c>
      <c r="K161" s="759"/>
      <c r="L161" s="759"/>
      <c r="M161" s="759"/>
      <c r="N161" s="759"/>
      <c r="O161" s="759"/>
      <c r="P161" s="759"/>
      <c r="Q161" s="759"/>
      <c r="R161" s="440"/>
      <c r="S161" s="479"/>
      <c r="T161" s="580">
        <f t="shared" si="13"/>
        <v>5.8823529411764705E-2</v>
      </c>
      <c r="V161" s="472" t="b">
        <v>0</v>
      </c>
      <c r="W161" s="213">
        <f t="shared" si="14"/>
        <v>0</v>
      </c>
    </row>
    <row r="162" spans="1:26" ht="41.25" customHeight="1" thickTop="1" thickBot="1" x14ac:dyDescent="0.3">
      <c r="A162" s="99" t="s">
        <v>111</v>
      </c>
      <c r="B162" s="100"/>
      <c r="C162" s="298"/>
      <c r="D162" s="298"/>
      <c r="E162" s="298"/>
      <c r="F162" s="101" t="s">
        <v>127</v>
      </c>
      <c r="G162" s="117"/>
      <c r="H162" s="44" t="s">
        <v>160</v>
      </c>
      <c r="I162" s="102" t="s">
        <v>694</v>
      </c>
      <c r="J162" s="692" t="s">
        <v>764</v>
      </c>
      <c r="K162" s="664"/>
      <c r="L162" s="664"/>
      <c r="M162" s="664"/>
      <c r="N162" s="664"/>
      <c r="O162" s="664"/>
      <c r="P162" s="664"/>
      <c r="Q162" s="664"/>
      <c r="R162" s="439"/>
      <c r="S162" s="479"/>
      <c r="T162" s="580">
        <f t="shared" si="13"/>
        <v>5.8823529411764705E-2</v>
      </c>
      <c r="V162" s="472" t="b">
        <v>0</v>
      </c>
      <c r="W162" s="213">
        <f t="shared" si="14"/>
        <v>0</v>
      </c>
    </row>
    <row r="163" spans="1:26" ht="41.25" customHeight="1" thickTop="1" thickBot="1" x14ac:dyDescent="0.3">
      <c r="A163" s="99" t="s">
        <v>111</v>
      </c>
      <c r="B163" s="100"/>
      <c r="C163" s="298"/>
      <c r="D163" s="298"/>
      <c r="E163" s="298"/>
      <c r="F163" s="101" t="s">
        <v>127</v>
      </c>
      <c r="G163" s="117"/>
      <c r="H163" s="40" t="s">
        <v>160</v>
      </c>
      <c r="I163" s="102" t="s">
        <v>695</v>
      </c>
      <c r="J163" s="692" t="s">
        <v>765</v>
      </c>
      <c r="K163" s="664"/>
      <c r="L163" s="664"/>
      <c r="M163" s="664"/>
      <c r="N163" s="664"/>
      <c r="O163" s="664"/>
      <c r="P163" s="664"/>
      <c r="Q163" s="664"/>
      <c r="R163" s="439"/>
      <c r="S163" s="479"/>
      <c r="T163" s="580">
        <f t="shared" si="13"/>
        <v>5.8823529411764705E-2</v>
      </c>
      <c r="V163" s="472" t="b">
        <v>0</v>
      </c>
      <c r="W163" s="213">
        <f t="shared" si="14"/>
        <v>0</v>
      </c>
    </row>
    <row r="164" spans="1:26" ht="22.5" customHeight="1" thickTop="1" x14ac:dyDescent="0.25">
      <c r="A164" s="468"/>
      <c r="B164" s="468"/>
      <c r="C164" s="255"/>
      <c r="D164" s="255"/>
      <c r="E164" s="255"/>
      <c r="F164" s="280"/>
      <c r="G164" s="117"/>
      <c r="H164" s="117"/>
      <c r="I164" s="428"/>
      <c r="J164" s="474"/>
      <c r="K164" s="117"/>
      <c r="L164" s="117"/>
      <c r="M164" s="117"/>
      <c r="N164" s="117"/>
      <c r="O164" s="117"/>
      <c r="P164" s="117"/>
      <c r="Q164" s="117"/>
      <c r="R164" s="139"/>
      <c r="S164" s="117"/>
    </row>
    <row r="165" spans="1:26" ht="22.5" customHeight="1" x14ac:dyDescent="0.25">
      <c r="A165" s="468"/>
      <c r="B165" s="468"/>
      <c r="C165" s="255"/>
      <c r="D165" s="255"/>
      <c r="E165" s="255"/>
      <c r="F165" s="280"/>
      <c r="G165" s="117"/>
      <c r="H165" s="117"/>
      <c r="I165" s="428"/>
      <c r="J165" s="117"/>
      <c r="K165" s="117"/>
      <c r="L165" s="117"/>
      <c r="M165" s="117"/>
      <c r="N165" s="117"/>
      <c r="O165" s="117"/>
      <c r="P165" s="117"/>
      <c r="Q165" s="117"/>
      <c r="R165" s="117"/>
      <c r="S165" s="117"/>
    </row>
    <row r="166" spans="1:26" ht="22.5" customHeight="1" thickBot="1" x14ac:dyDescent="0.3">
      <c r="A166" s="468"/>
      <c r="B166" s="468"/>
      <c r="C166" s="255"/>
      <c r="D166" s="255"/>
      <c r="E166" s="255"/>
      <c r="F166" s="280"/>
      <c r="G166" s="117"/>
      <c r="H166" s="1080" t="s">
        <v>154</v>
      </c>
      <c r="I166" s="1080"/>
      <c r="J166" s="1080"/>
      <c r="K166" s="1080"/>
      <c r="L166" s="1080"/>
      <c r="M166" s="1080"/>
      <c r="N166" s="1080"/>
      <c r="O166" s="1080"/>
      <c r="P166" s="1080"/>
      <c r="Q166" s="1080"/>
      <c r="R166" s="1080"/>
      <c r="S166" s="1081"/>
    </row>
    <row r="167" spans="1:26" ht="7.5" customHeight="1" thickTop="1" x14ac:dyDescent="0.25">
      <c r="A167" s="468"/>
      <c r="B167" s="468"/>
      <c r="C167" s="255"/>
      <c r="D167" s="255"/>
      <c r="E167" s="255"/>
      <c r="F167" s="280"/>
      <c r="G167" s="117"/>
      <c r="H167" s="117"/>
      <c r="I167" s="428"/>
      <c r="J167" s="117"/>
      <c r="K167" s="117"/>
      <c r="L167" s="117"/>
      <c r="M167" s="117"/>
      <c r="N167" s="117"/>
      <c r="O167" s="117"/>
      <c r="P167" s="117"/>
      <c r="Q167" s="117"/>
      <c r="R167" s="117"/>
      <c r="S167" s="117"/>
    </row>
    <row r="168" spans="1:26" ht="67.5" customHeight="1" thickBot="1" x14ac:dyDescent="0.3">
      <c r="A168" s="468"/>
      <c r="B168" s="468"/>
      <c r="C168" s="255"/>
      <c r="D168" s="255"/>
      <c r="E168" s="255"/>
      <c r="F168" s="280"/>
      <c r="G168" s="117"/>
      <c r="H168" s="651" t="s">
        <v>155</v>
      </c>
      <c r="I168" s="789"/>
      <c r="J168" s="789"/>
      <c r="K168" s="789"/>
      <c r="L168" s="789"/>
      <c r="M168" s="789"/>
      <c r="N168" s="789"/>
      <c r="O168" s="789"/>
      <c r="P168" s="789"/>
      <c r="Q168" s="789"/>
      <c r="R168" s="789"/>
      <c r="S168" s="790"/>
    </row>
    <row r="169" spans="1:26" ht="7.5" customHeight="1" thickTop="1" x14ac:dyDescent="0.25">
      <c r="A169" s="468"/>
      <c r="B169" s="468"/>
      <c r="C169" s="255"/>
      <c r="D169" s="255"/>
      <c r="E169" s="255"/>
      <c r="F169" s="280"/>
      <c r="G169" s="117"/>
      <c r="H169" s="117"/>
      <c r="I169" s="428"/>
      <c r="J169" s="474"/>
      <c r="K169" s="117"/>
      <c r="L169" s="117"/>
      <c r="M169" s="117"/>
      <c r="N169" s="117"/>
      <c r="O169" s="117"/>
      <c r="P169" s="117"/>
      <c r="Q169" s="117"/>
      <c r="R169" s="139"/>
      <c r="S169" s="117"/>
    </row>
    <row r="170" spans="1:26" ht="22.5" customHeight="1" thickBot="1" x14ac:dyDescent="0.3">
      <c r="A170" s="468"/>
      <c r="B170" s="468"/>
      <c r="C170" s="255"/>
      <c r="D170" s="255"/>
      <c r="E170" s="255"/>
      <c r="F170" s="280"/>
      <c r="G170" s="117"/>
      <c r="H170" s="791" t="s">
        <v>117</v>
      </c>
      <c r="I170" s="792"/>
      <c r="J170" s="1077" t="s">
        <v>156</v>
      </c>
      <c r="K170" s="1078"/>
      <c r="L170" s="1078"/>
      <c r="M170" s="1078"/>
      <c r="N170" s="1078"/>
      <c r="O170" s="1078"/>
      <c r="P170" s="1078"/>
      <c r="Q170" s="1078"/>
      <c r="R170" s="1078"/>
      <c r="S170" s="1079"/>
      <c r="V170" s="470" t="s">
        <v>945</v>
      </c>
      <c r="W170" s="471">
        <f>(U175+U177+U180+U183)/4</f>
        <v>1</v>
      </c>
    </row>
    <row r="171" spans="1:26" ht="7.5" customHeight="1" thickTop="1" x14ac:dyDescent="0.25">
      <c r="A171" s="468"/>
      <c r="B171" s="468"/>
      <c r="C171" s="255"/>
      <c r="D171" s="255"/>
      <c r="E171" s="255"/>
      <c r="F171" s="280"/>
      <c r="G171" s="117"/>
      <c r="H171" s="117"/>
      <c r="I171" s="428"/>
      <c r="J171" s="117"/>
      <c r="K171" s="117"/>
      <c r="L171" s="117"/>
      <c r="M171" s="117"/>
      <c r="N171" s="117"/>
      <c r="O171" s="117"/>
      <c r="P171" s="117"/>
      <c r="Q171" s="117"/>
      <c r="R171" s="117"/>
      <c r="S171" s="117"/>
    </row>
    <row r="172" spans="1:26" ht="150.75" customHeight="1" thickBot="1" x14ac:dyDescent="0.3">
      <c r="A172" s="468"/>
      <c r="B172" s="468"/>
      <c r="C172" s="255"/>
      <c r="D172" s="255"/>
      <c r="E172" s="255"/>
      <c r="F172" s="280"/>
      <c r="G172" s="117"/>
      <c r="H172" s="659" t="s">
        <v>157</v>
      </c>
      <c r="I172" s="786"/>
      <c r="J172" s="786"/>
      <c r="K172" s="786"/>
      <c r="L172" s="786"/>
      <c r="M172" s="786"/>
      <c r="N172" s="786"/>
      <c r="O172" s="786"/>
      <c r="P172" s="786"/>
      <c r="Q172" s="786"/>
      <c r="R172" s="786"/>
      <c r="S172" s="787"/>
    </row>
    <row r="173" spans="1:26" ht="7.5" customHeight="1" thickTop="1" x14ac:dyDescent="0.25">
      <c r="A173" s="468"/>
      <c r="B173" s="468"/>
      <c r="C173" s="255"/>
      <c r="D173" s="255"/>
      <c r="E173" s="255"/>
      <c r="F173" s="280"/>
      <c r="G173" s="117"/>
      <c r="H173" s="240"/>
      <c r="I173" s="100"/>
      <c r="J173" s="241"/>
      <c r="K173" s="241"/>
      <c r="L173" s="241"/>
      <c r="M173" s="241"/>
      <c r="N173" s="241"/>
      <c r="O173" s="241"/>
      <c r="P173" s="241"/>
      <c r="Q173" s="241"/>
      <c r="R173" s="241"/>
      <c r="S173" s="241"/>
    </row>
    <row r="174" spans="1:26" ht="41.25" customHeight="1" thickBot="1" x14ac:dyDescent="0.3">
      <c r="A174" s="468"/>
      <c r="B174" s="468"/>
      <c r="C174" s="255"/>
      <c r="D174" s="255"/>
      <c r="E174" s="255"/>
      <c r="F174" s="280"/>
      <c r="G174" s="117"/>
      <c r="H174" s="35" t="s">
        <v>120</v>
      </c>
      <c r="I174" s="51" t="s">
        <v>946</v>
      </c>
      <c r="J174" s="36" t="s">
        <v>121</v>
      </c>
      <c r="K174" s="477"/>
      <c r="L174" s="477"/>
      <c r="M174" s="477"/>
      <c r="N174" s="477"/>
      <c r="O174" s="477"/>
      <c r="P174" s="477"/>
      <c r="Q174" s="477"/>
      <c r="R174" s="139"/>
      <c r="S174" s="35" t="s">
        <v>122</v>
      </c>
      <c r="V174" s="210" t="s">
        <v>825</v>
      </c>
      <c r="W174" s="211" t="s">
        <v>826</v>
      </c>
      <c r="X174" s="211" t="s">
        <v>827</v>
      </c>
      <c r="Y174" s="478" t="s">
        <v>832</v>
      </c>
      <c r="Z174" s="223" t="s">
        <v>863</v>
      </c>
    </row>
    <row r="175" spans="1:26" ht="70.5" customHeight="1" thickTop="1" thickBot="1" x14ac:dyDescent="0.3">
      <c r="A175" s="99" t="s">
        <v>123</v>
      </c>
      <c r="B175" s="100"/>
      <c r="C175" s="101" t="s">
        <v>124</v>
      </c>
      <c r="D175" s="101" t="s">
        <v>125</v>
      </c>
      <c r="E175" s="101" t="s">
        <v>126</v>
      </c>
      <c r="F175" s="101" t="s">
        <v>127</v>
      </c>
      <c r="G175" s="117"/>
      <c r="H175" s="40" t="s">
        <v>128</v>
      </c>
      <c r="I175" s="102" t="s">
        <v>158</v>
      </c>
      <c r="J175" s="663" t="s">
        <v>159</v>
      </c>
      <c r="K175" s="664"/>
      <c r="L175" s="664"/>
      <c r="M175" s="664"/>
      <c r="N175" s="664"/>
      <c r="O175" s="664"/>
      <c r="P175" s="664"/>
      <c r="Q175" s="664"/>
      <c r="R175" s="438"/>
      <c r="S175" s="479"/>
      <c r="T175" s="580">
        <v>1</v>
      </c>
      <c r="U175" s="575">
        <f>T175</f>
        <v>1</v>
      </c>
      <c r="V175" s="472" t="b">
        <v>0</v>
      </c>
      <c r="W175" s="213">
        <f>IF(V175=TRUE,$X$175,0)</f>
        <v>0</v>
      </c>
      <c r="X175" s="472">
        <v>1</v>
      </c>
      <c r="Y175" s="480">
        <f>SUM(W175)</f>
        <v>0</v>
      </c>
      <c r="Z175" s="220">
        <f>Y175/1</f>
        <v>0</v>
      </c>
    </row>
    <row r="176" spans="1:26" ht="56.25" customHeight="1" thickTop="1" thickBot="1" x14ac:dyDescent="0.3">
      <c r="A176" s="99" t="s">
        <v>425</v>
      </c>
      <c r="B176" s="468"/>
      <c r="C176" s="255"/>
      <c r="D176" s="255"/>
      <c r="E176" s="255"/>
      <c r="F176" s="280"/>
      <c r="G176" s="117"/>
      <c r="H176" s="40" t="s">
        <v>131</v>
      </c>
      <c r="I176" s="106" t="s">
        <v>381</v>
      </c>
      <c r="J176" s="763" t="s">
        <v>473</v>
      </c>
      <c r="K176" s="764"/>
      <c r="L176" s="764"/>
      <c r="M176" s="764"/>
      <c r="N176" s="764"/>
      <c r="O176" s="764"/>
      <c r="P176" s="764"/>
      <c r="Q176" s="764"/>
      <c r="R176" s="482"/>
      <c r="S176" s="52"/>
      <c r="V176" s="472" t="b">
        <f>IF(AND(V177=TRUE, V178=TRUE),TRUE, FALSE)</f>
        <v>0</v>
      </c>
    </row>
    <row r="177" spans="1:26" ht="56.25" customHeight="1" thickTop="1" thickBot="1" x14ac:dyDescent="0.3">
      <c r="A177" s="99" t="s">
        <v>425</v>
      </c>
      <c r="B177" s="100"/>
      <c r="C177" s="116"/>
      <c r="D177" s="101" t="s">
        <v>125</v>
      </c>
      <c r="E177" s="101" t="s">
        <v>126</v>
      </c>
      <c r="F177" s="101" t="s">
        <v>127</v>
      </c>
      <c r="G177" s="117"/>
      <c r="H177" s="40" t="s">
        <v>131</v>
      </c>
      <c r="I177" s="106" t="s">
        <v>383</v>
      </c>
      <c r="J177" s="1006" t="s">
        <v>474</v>
      </c>
      <c r="K177" s="762"/>
      <c r="L177" s="762"/>
      <c r="M177" s="762"/>
      <c r="N177" s="762"/>
      <c r="O177" s="762"/>
      <c r="P177" s="762"/>
      <c r="Q177" s="762"/>
      <c r="R177" s="488"/>
      <c r="S177" s="479"/>
      <c r="T177" s="580">
        <v>0.5</v>
      </c>
      <c r="U177" s="575">
        <f>T177+T178</f>
        <v>1</v>
      </c>
      <c r="V177" s="472" t="b">
        <v>0</v>
      </c>
      <c r="W177" s="213">
        <f>IF(V177=TRUE,$X$177,0)</f>
        <v>0</v>
      </c>
      <c r="X177" s="472">
        <v>0.5</v>
      </c>
      <c r="Y177" s="480">
        <f>SUM(W177:W178)</f>
        <v>0</v>
      </c>
      <c r="Z177" s="220">
        <f>Y177/1</f>
        <v>0</v>
      </c>
    </row>
    <row r="178" spans="1:26" ht="56.25" customHeight="1" thickTop="1" thickBot="1" x14ac:dyDescent="0.3">
      <c r="A178" s="99" t="s">
        <v>425</v>
      </c>
      <c r="B178" s="100"/>
      <c r="C178" s="116"/>
      <c r="D178" s="101" t="s">
        <v>125</v>
      </c>
      <c r="E178" s="101" t="s">
        <v>126</v>
      </c>
      <c r="F178" s="101" t="s">
        <v>127</v>
      </c>
      <c r="G178" s="117"/>
      <c r="H178" s="40" t="s">
        <v>131</v>
      </c>
      <c r="I178" s="106" t="s">
        <v>385</v>
      </c>
      <c r="J178" s="1007" t="s">
        <v>475</v>
      </c>
      <c r="K178" s="759"/>
      <c r="L178" s="759"/>
      <c r="M178" s="759"/>
      <c r="N178" s="759"/>
      <c r="O178" s="759"/>
      <c r="P178" s="759"/>
      <c r="Q178" s="759"/>
      <c r="R178" s="489"/>
      <c r="S178" s="479"/>
      <c r="T178" s="580">
        <v>0.5</v>
      </c>
      <c r="V178" s="472" t="b">
        <v>0</v>
      </c>
      <c r="W178" s="213">
        <f>IF(V178=TRUE,$X$177,0)</f>
        <v>0</v>
      </c>
    </row>
    <row r="179" spans="1:26" ht="51.75" customHeight="1" thickTop="1" thickBot="1" x14ac:dyDescent="0.3">
      <c r="A179" s="99" t="s">
        <v>123</v>
      </c>
      <c r="B179" s="468"/>
      <c r="C179" s="255"/>
      <c r="D179" s="255"/>
      <c r="E179" s="255"/>
      <c r="F179" s="280"/>
      <c r="G179" s="117"/>
      <c r="H179" s="44" t="s">
        <v>242</v>
      </c>
      <c r="I179" s="102" t="s">
        <v>243</v>
      </c>
      <c r="J179" s="1001" t="s">
        <v>244</v>
      </c>
      <c r="K179" s="1076"/>
      <c r="L179" s="1076"/>
      <c r="M179" s="1076"/>
      <c r="N179" s="1076"/>
      <c r="O179" s="1076"/>
      <c r="P179" s="1076"/>
      <c r="Q179" s="1076"/>
      <c r="R179" s="437"/>
      <c r="S179" s="52"/>
      <c r="V179" s="472" t="b">
        <f>V180</f>
        <v>0</v>
      </c>
    </row>
    <row r="180" spans="1:26" ht="56.25" customHeight="1" thickTop="1" thickBot="1" x14ac:dyDescent="0.3">
      <c r="A180" s="99" t="s">
        <v>123</v>
      </c>
      <c r="B180" s="100"/>
      <c r="C180" s="298"/>
      <c r="D180" s="101" t="s">
        <v>125</v>
      </c>
      <c r="E180" s="101" t="s">
        <v>126</v>
      </c>
      <c r="F180" s="101" t="s">
        <v>127</v>
      </c>
      <c r="G180" s="117"/>
      <c r="H180" s="44" t="s">
        <v>242</v>
      </c>
      <c r="I180" s="102" t="s">
        <v>245</v>
      </c>
      <c r="J180" s="1075" t="s">
        <v>246</v>
      </c>
      <c r="K180" s="759"/>
      <c r="L180" s="759"/>
      <c r="M180" s="759"/>
      <c r="N180" s="759"/>
      <c r="O180" s="759"/>
      <c r="P180" s="759"/>
      <c r="Q180" s="759"/>
      <c r="R180" s="440"/>
      <c r="S180" s="479"/>
      <c r="T180" s="580">
        <v>0.5</v>
      </c>
      <c r="U180" s="575">
        <f>T180+T181</f>
        <v>1</v>
      </c>
      <c r="V180" s="472" t="b">
        <v>0</v>
      </c>
      <c r="W180" s="213">
        <f>IF(V180=TRUE,$X$177,0)</f>
        <v>0</v>
      </c>
      <c r="Y180" s="480">
        <f>SUM(W180:W181)</f>
        <v>0</v>
      </c>
      <c r="Z180" s="220">
        <f>Y180/1</f>
        <v>0</v>
      </c>
    </row>
    <row r="181" spans="1:26" ht="56.25" customHeight="1" thickTop="1" thickBot="1" x14ac:dyDescent="0.3">
      <c r="A181" s="99" t="s">
        <v>425</v>
      </c>
      <c r="B181" s="100"/>
      <c r="C181" s="298"/>
      <c r="D181" s="101" t="s">
        <v>125</v>
      </c>
      <c r="E181" s="101" t="s">
        <v>126</v>
      </c>
      <c r="F181" s="101" t="s">
        <v>127</v>
      </c>
      <c r="G181" s="490"/>
      <c r="H181" s="44" t="s">
        <v>242</v>
      </c>
      <c r="I181" s="102" t="s">
        <v>476</v>
      </c>
      <c r="J181" s="693" t="s">
        <v>477</v>
      </c>
      <c r="K181" s="693"/>
      <c r="L181" s="693"/>
      <c r="M181" s="693"/>
      <c r="N181" s="693"/>
      <c r="O181" s="693"/>
      <c r="P181" s="693"/>
      <c r="Q181" s="693"/>
      <c r="R181" s="439"/>
      <c r="S181" s="479"/>
      <c r="T181" s="580">
        <v>0.5</v>
      </c>
      <c r="V181" s="472" t="b">
        <v>0</v>
      </c>
      <c r="W181" s="213">
        <f>IF(V181=TRUE,$X$177,0)</f>
        <v>0</v>
      </c>
    </row>
    <row r="182" spans="1:26" ht="56.25" customHeight="1" thickTop="1" thickBot="1" x14ac:dyDescent="0.3">
      <c r="A182" s="99" t="s">
        <v>425</v>
      </c>
      <c r="B182" s="468"/>
      <c r="C182" s="255"/>
      <c r="D182" s="255"/>
      <c r="E182" s="255"/>
      <c r="F182" s="280"/>
      <c r="G182" s="117"/>
      <c r="H182" s="44" t="s">
        <v>160</v>
      </c>
      <c r="I182" s="102" t="s">
        <v>308</v>
      </c>
      <c r="J182" s="688" t="s">
        <v>478</v>
      </c>
      <c r="K182" s="760"/>
      <c r="L182" s="760"/>
      <c r="M182" s="760"/>
      <c r="N182" s="760"/>
      <c r="O182" s="760"/>
      <c r="P182" s="760"/>
      <c r="Q182" s="760"/>
      <c r="R182" s="437"/>
      <c r="S182" s="52"/>
      <c r="V182" s="472" t="b">
        <f>IF(AND(V183=TRUE,V184=TRUE, V185=TRUE,V186=TRUE,V187=TRUE,V188=TRUE,V189=TRUE,V190=TRUE),TRUE, FALSE)</f>
        <v>0</v>
      </c>
    </row>
    <row r="183" spans="1:26" ht="56.25" customHeight="1" thickTop="1" thickBot="1" x14ac:dyDescent="0.3">
      <c r="A183" s="99" t="s">
        <v>425</v>
      </c>
      <c r="B183" s="100"/>
      <c r="C183" s="298"/>
      <c r="D183" s="101" t="s">
        <v>125</v>
      </c>
      <c r="E183" s="101" t="s">
        <v>126</v>
      </c>
      <c r="F183" s="101" t="s">
        <v>127</v>
      </c>
      <c r="G183" s="117"/>
      <c r="H183" s="44" t="s">
        <v>160</v>
      </c>
      <c r="I183" s="102" t="s">
        <v>310</v>
      </c>
      <c r="J183" s="1004" t="s">
        <v>479</v>
      </c>
      <c r="K183" s="1005"/>
      <c r="L183" s="1005"/>
      <c r="M183" s="1005"/>
      <c r="N183" s="1005"/>
      <c r="O183" s="1005"/>
      <c r="P183" s="1005"/>
      <c r="Q183" s="1005"/>
      <c r="R183" s="139"/>
      <c r="S183" s="479"/>
      <c r="T183" s="580">
        <f t="shared" ref="T183:T190" si="15">1/16</f>
        <v>6.25E-2</v>
      </c>
      <c r="U183" s="575">
        <f>T183+T184+T185+T186+T187+T188+T189+T190+T192+T193+T194+T195+T196+T197+T198+T199</f>
        <v>1</v>
      </c>
      <c r="V183" s="472" t="b">
        <v>0</v>
      </c>
      <c r="W183" s="213">
        <f t="shared" ref="W183:W190" si="16">IF(V183=TRUE,$X$183,0)</f>
        <v>0</v>
      </c>
      <c r="X183" s="472">
        <v>6.25E-2</v>
      </c>
      <c r="Y183" s="480">
        <f>SUM(W183:W199)</f>
        <v>0</v>
      </c>
      <c r="Z183" s="220">
        <f>Y183/1</f>
        <v>0</v>
      </c>
    </row>
    <row r="184" spans="1:26" ht="56.25" customHeight="1" thickTop="1" thickBot="1" x14ac:dyDescent="0.3">
      <c r="A184" s="99" t="s">
        <v>425</v>
      </c>
      <c r="B184" s="100"/>
      <c r="C184" s="116"/>
      <c r="D184" s="101" t="s">
        <v>125</v>
      </c>
      <c r="E184" s="101" t="s">
        <v>126</v>
      </c>
      <c r="F184" s="101" t="s">
        <v>127</v>
      </c>
      <c r="G184" s="117"/>
      <c r="H184" s="44" t="s">
        <v>160</v>
      </c>
      <c r="I184" s="102" t="s">
        <v>312</v>
      </c>
      <c r="J184" s="906" t="s">
        <v>1013</v>
      </c>
      <c r="K184" s="762"/>
      <c r="L184" s="762"/>
      <c r="M184" s="762"/>
      <c r="N184" s="762"/>
      <c r="O184" s="762"/>
      <c r="P184" s="762"/>
      <c r="Q184" s="762"/>
      <c r="R184" s="139"/>
      <c r="S184" s="479"/>
      <c r="T184" s="580">
        <f t="shared" si="15"/>
        <v>6.25E-2</v>
      </c>
      <c r="V184" s="472" t="b">
        <v>0</v>
      </c>
      <c r="W184" s="213">
        <f t="shared" si="16"/>
        <v>0</v>
      </c>
    </row>
    <row r="185" spans="1:26" ht="56.25" customHeight="1" thickTop="1" thickBot="1" x14ac:dyDescent="0.3">
      <c r="A185" s="99" t="s">
        <v>425</v>
      </c>
      <c r="B185" s="100"/>
      <c r="C185" s="298"/>
      <c r="D185" s="101" t="s">
        <v>125</v>
      </c>
      <c r="E185" s="101" t="s">
        <v>126</v>
      </c>
      <c r="F185" s="101" t="s">
        <v>127</v>
      </c>
      <c r="G185" s="117"/>
      <c r="H185" s="44" t="s">
        <v>160</v>
      </c>
      <c r="I185" s="102" t="s">
        <v>332</v>
      </c>
      <c r="J185" s="1004" t="s">
        <v>480</v>
      </c>
      <c r="K185" s="1005"/>
      <c r="L185" s="1005"/>
      <c r="M185" s="1005"/>
      <c r="N185" s="1005"/>
      <c r="O185" s="1005"/>
      <c r="P185" s="1005"/>
      <c r="Q185" s="1005"/>
      <c r="R185" s="139"/>
      <c r="S185" s="479"/>
      <c r="T185" s="580">
        <f t="shared" si="15"/>
        <v>6.25E-2</v>
      </c>
      <c r="V185" s="472" t="b">
        <v>0</v>
      </c>
      <c r="W185" s="213">
        <f t="shared" si="16"/>
        <v>0</v>
      </c>
    </row>
    <row r="186" spans="1:26" ht="56.25" customHeight="1" thickTop="1" thickBot="1" x14ac:dyDescent="0.3">
      <c r="A186" s="99" t="s">
        <v>425</v>
      </c>
      <c r="B186" s="100"/>
      <c r="C186" s="298"/>
      <c r="D186" s="101" t="s">
        <v>125</v>
      </c>
      <c r="E186" s="101" t="s">
        <v>126</v>
      </c>
      <c r="F186" s="101" t="s">
        <v>127</v>
      </c>
      <c r="G186" s="117"/>
      <c r="H186" s="44" t="s">
        <v>160</v>
      </c>
      <c r="I186" s="102" t="s">
        <v>481</v>
      </c>
      <c r="J186" s="1004" t="s">
        <v>482</v>
      </c>
      <c r="K186" s="1005"/>
      <c r="L186" s="1005"/>
      <c r="M186" s="1005"/>
      <c r="N186" s="1005"/>
      <c r="O186" s="1005"/>
      <c r="P186" s="1005"/>
      <c r="Q186" s="1005"/>
      <c r="R186" s="139"/>
      <c r="S186" s="479"/>
      <c r="T186" s="580">
        <f t="shared" si="15"/>
        <v>6.25E-2</v>
      </c>
      <c r="V186" s="472" t="b">
        <v>0</v>
      </c>
      <c r="W186" s="213">
        <f t="shared" si="16"/>
        <v>0</v>
      </c>
    </row>
    <row r="187" spans="1:26" ht="56.25" customHeight="1" thickTop="1" thickBot="1" x14ac:dyDescent="0.3">
      <c r="A187" s="99" t="s">
        <v>425</v>
      </c>
      <c r="B187" s="100"/>
      <c r="C187" s="298"/>
      <c r="D187" s="101" t="s">
        <v>125</v>
      </c>
      <c r="E187" s="101" t="s">
        <v>126</v>
      </c>
      <c r="F187" s="101" t="s">
        <v>127</v>
      </c>
      <c r="G187" s="117"/>
      <c r="H187" s="44" t="s">
        <v>160</v>
      </c>
      <c r="I187" s="102" t="s">
        <v>483</v>
      </c>
      <c r="J187" s="1004" t="s">
        <v>484</v>
      </c>
      <c r="K187" s="1005"/>
      <c r="L187" s="1005"/>
      <c r="M187" s="1005"/>
      <c r="N187" s="1005"/>
      <c r="O187" s="1005"/>
      <c r="P187" s="1005"/>
      <c r="Q187" s="1005"/>
      <c r="R187" s="139"/>
      <c r="S187" s="479"/>
      <c r="T187" s="580">
        <f t="shared" si="15"/>
        <v>6.25E-2</v>
      </c>
      <c r="V187" s="472" t="b">
        <v>0</v>
      </c>
      <c r="W187" s="213">
        <f t="shared" si="16"/>
        <v>0</v>
      </c>
    </row>
    <row r="188" spans="1:26" ht="56.25" customHeight="1" thickTop="1" thickBot="1" x14ac:dyDescent="0.3">
      <c r="A188" s="99" t="s">
        <v>425</v>
      </c>
      <c r="B188" s="100"/>
      <c r="C188" s="298"/>
      <c r="D188" s="101" t="s">
        <v>125</v>
      </c>
      <c r="E188" s="101" t="s">
        <v>126</v>
      </c>
      <c r="F188" s="101" t="s">
        <v>127</v>
      </c>
      <c r="G188" s="117"/>
      <c r="H188" s="44" t="s">
        <v>160</v>
      </c>
      <c r="I188" s="102" t="s">
        <v>485</v>
      </c>
      <c r="J188" s="1004" t="s">
        <v>486</v>
      </c>
      <c r="K188" s="1005"/>
      <c r="L188" s="1005"/>
      <c r="M188" s="1005"/>
      <c r="N188" s="1005"/>
      <c r="O188" s="1005"/>
      <c r="P188" s="1005"/>
      <c r="Q188" s="1005"/>
      <c r="R188" s="139"/>
      <c r="S188" s="479"/>
      <c r="T188" s="580">
        <f t="shared" si="15"/>
        <v>6.25E-2</v>
      </c>
      <c r="V188" s="472" t="b">
        <v>0</v>
      </c>
      <c r="W188" s="213">
        <f t="shared" si="16"/>
        <v>0</v>
      </c>
    </row>
    <row r="189" spans="1:26" ht="56.25" customHeight="1" thickTop="1" thickBot="1" x14ac:dyDescent="0.3">
      <c r="A189" s="99" t="s">
        <v>425</v>
      </c>
      <c r="B189" s="100"/>
      <c r="C189" s="298"/>
      <c r="D189" s="101" t="s">
        <v>125</v>
      </c>
      <c r="E189" s="101" t="s">
        <v>126</v>
      </c>
      <c r="F189" s="101" t="s">
        <v>127</v>
      </c>
      <c r="G189" s="117"/>
      <c r="H189" s="44" t="s">
        <v>160</v>
      </c>
      <c r="I189" s="102" t="s">
        <v>487</v>
      </c>
      <c r="J189" s="1004" t="s">
        <v>488</v>
      </c>
      <c r="K189" s="1005"/>
      <c r="L189" s="1005"/>
      <c r="M189" s="1005"/>
      <c r="N189" s="1005"/>
      <c r="O189" s="1005"/>
      <c r="P189" s="1005"/>
      <c r="Q189" s="1005"/>
      <c r="R189" s="139"/>
      <c r="S189" s="479"/>
      <c r="T189" s="580">
        <f t="shared" si="15"/>
        <v>6.25E-2</v>
      </c>
      <c r="V189" s="472" t="b">
        <v>0</v>
      </c>
      <c r="W189" s="213">
        <f t="shared" si="16"/>
        <v>0</v>
      </c>
    </row>
    <row r="190" spans="1:26" ht="56.25" customHeight="1" thickTop="1" thickBot="1" x14ac:dyDescent="0.3">
      <c r="A190" s="99" t="s">
        <v>425</v>
      </c>
      <c r="B190" s="100"/>
      <c r="C190" s="298"/>
      <c r="D190" s="101" t="s">
        <v>125</v>
      </c>
      <c r="E190" s="101" t="s">
        <v>126</v>
      </c>
      <c r="F190" s="101" t="s">
        <v>127</v>
      </c>
      <c r="G190" s="117"/>
      <c r="H190" s="44" t="s">
        <v>160</v>
      </c>
      <c r="I190" s="102" t="s">
        <v>333</v>
      </c>
      <c r="J190" s="1008" t="s">
        <v>489</v>
      </c>
      <c r="K190" s="1011"/>
      <c r="L190" s="1011"/>
      <c r="M190" s="1011"/>
      <c r="N190" s="1011"/>
      <c r="O190" s="1011"/>
      <c r="P190" s="1011"/>
      <c r="Q190" s="1011"/>
      <c r="R190" s="440"/>
      <c r="S190" s="479"/>
      <c r="T190" s="580">
        <f t="shared" si="15"/>
        <v>6.25E-2</v>
      </c>
      <c r="V190" s="472" t="b">
        <v>0</v>
      </c>
      <c r="W190" s="213">
        <f t="shared" si="16"/>
        <v>0</v>
      </c>
    </row>
    <row r="191" spans="1:26" ht="41.25" customHeight="1" thickTop="1" thickBot="1" x14ac:dyDescent="0.3">
      <c r="A191" s="99" t="s">
        <v>123</v>
      </c>
      <c r="B191" s="468"/>
      <c r="C191" s="255"/>
      <c r="D191" s="397"/>
      <c r="E191" s="116"/>
      <c r="F191" s="116"/>
      <c r="G191" s="117"/>
      <c r="H191" s="44" t="s">
        <v>160</v>
      </c>
      <c r="I191" s="102" t="s">
        <v>161</v>
      </c>
      <c r="J191" s="689" t="s">
        <v>162</v>
      </c>
      <c r="K191" s="760"/>
      <c r="L191" s="760"/>
      <c r="M191" s="760"/>
      <c r="N191" s="760"/>
      <c r="O191" s="760"/>
      <c r="P191" s="760"/>
      <c r="Q191" s="760"/>
      <c r="R191" s="437"/>
      <c r="S191" s="481"/>
      <c r="V191" s="472" t="b">
        <f>IF(AND(V192=TRUE, V193=TRUE, V194=TRUE,V195=TRUE,V196=TRUE,V197=TRUE,V198=TRUE,V199=TRUE),TRUE, FALSE)</f>
        <v>0</v>
      </c>
    </row>
    <row r="192" spans="1:26" ht="41.25" customHeight="1" thickTop="1" thickBot="1" x14ac:dyDescent="0.3">
      <c r="A192" s="99" t="s">
        <v>425</v>
      </c>
      <c r="B192" s="100"/>
      <c r="C192" s="298"/>
      <c r="D192" s="101" t="s">
        <v>125</v>
      </c>
      <c r="E192" s="101" t="s">
        <v>126</v>
      </c>
      <c r="F192" s="101" t="s">
        <v>127</v>
      </c>
      <c r="G192" s="117"/>
      <c r="H192" s="44" t="s">
        <v>160</v>
      </c>
      <c r="I192" s="102" t="s">
        <v>490</v>
      </c>
      <c r="J192" s="964" t="s">
        <v>491</v>
      </c>
      <c r="K192" s="1005"/>
      <c r="L192" s="1005"/>
      <c r="M192" s="1005"/>
      <c r="N192" s="1005"/>
      <c r="O192" s="1005"/>
      <c r="P192" s="1005"/>
      <c r="Q192" s="1005"/>
      <c r="R192" s="139"/>
      <c r="S192" s="479"/>
      <c r="T192" s="580">
        <f t="shared" ref="T192:T198" si="17">1/16</f>
        <v>6.25E-2</v>
      </c>
      <c r="V192" s="472" t="b">
        <v>0</v>
      </c>
      <c r="W192" s="213">
        <f t="shared" ref="W192:W199" si="18">IF(V192=TRUE,$X$192,0)</f>
        <v>0</v>
      </c>
      <c r="X192" s="472">
        <v>6.25E-2</v>
      </c>
    </row>
    <row r="193" spans="1:26" ht="41.25" customHeight="1" thickTop="1" thickBot="1" x14ac:dyDescent="0.3">
      <c r="A193" s="99" t="s">
        <v>425</v>
      </c>
      <c r="B193" s="100"/>
      <c r="C193" s="298"/>
      <c r="D193" s="101" t="s">
        <v>125</v>
      </c>
      <c r="E193" s="101" t="s">
        <v>126</v>
      </c>
      <c r="F193" s="101" t="s">
        <v>127</v>
      </c>
      <c r="G193" s="117"/>
      <c r="H193" s="44" t="s">
        <v>160</v>
      </c>
      <c r="I193" s="102" t="s">
        <v>492</v>
      </c>
      <c r="J193" s="964" t="s">
        <v>493</v>
      </c>
      <c r="K193" s="1005"/>
      <c r="L193" s="1005"/>
      <c r="M193" s="1005"/>
      <c r="N193" s="1005"/>
      <c r="O193" s="1005"/>
      <c r="P193" s="1005"/>
      <c r="Q193" s="1005"/>
      <c r="R193" s="139"/>
      <c r="S193" s="479"/>
      <c r="T193" s="580">
        <f t="shared" si="17"/>
        <v>6.25E-2</v>
      </c>
      <c r="V193" s="472" t="b">
        <v>0</v>
      </c>
      <c r="W193" s="213">
        <f t="shared" si="18"/>
        <v>0</v>
      </c>
    </row>
    <row r="194" spans="1:26" ht="41.25" customHeight="1" thickTop="1" thickBot="1" x14ac:dyDescent="0.3">
      <c r="A194" s="99" t="s">
        <v>425</v>
      </c>
      <c r="B194" s="100"/>
      <c r="C194" s="298"/>
      <c r="D194" s="101" t="s">
        <v>125</v>
      </c>
      <c r="E194" s="101" t="s">
        <v>126</v>
      </c>
      <c r="F194" s="101" t="s">
        <v>127</v>
      </c>
      <c r="G194" s="117"/>
      <c r="H194" s="44" t="s">
        <v>160</v>
      </c>
      <c r="I194" s="102" t="s">
        <v>494</v>
      </c>
      <c r="J194" s="964" t="s">
        <v>495</v>
      </c>
      <c r="K194" s="1005"/>
      <c r="L194" s="1005"/>
      <c r="M194" s="1005"/>
      <c r="N194" s="1005"/>
      <c r="O194" s="1005"/>
      <c r="P194" s="1005"/>
      <c r="Q194" s="1005"/>
      <c r="R194" s="139"/>
      <c r="S194" s="479"/>
      <c r="T194" s="580">
        <f t="shared" si="17"/>
        <v>6.25E-2</v>
      </c>
      <c r="V194" s="472" t="b">
        <v>0</v>
      </c>
      <c r="W194" s="213">
        <f t="shared" si="18"/>
        <v>0</v>
      </c>
    </row>
    <row r="195" spans="1:26" ht="41.25" customHeight="1" thickTop="1" thickBot="1" x14ac:dyDescent="0.3">
      <c r="A195" s="99" t="s">
        <v>425</v>
      </c>
      <c r="B195" s="100"/>
      <c r="C195" s="298"/>
      <c r="D195" s="101" t="s">
        <v>125</v>
      </c>
      <c r="E195" s="101" t="s">
        <v>126</v>
      </c>
      <c r="F195" s="101" t="s">
        <v>127</v>
      </c>
      <c r="G195" s="117"/>
      <c r="H195" s="44" t="s">
        <v>160</v>
      </c>
      <c r="I195" s="102" t="s">
        <v>496</v>
      </c>
      <c r="J195" s="964" t="s">
        <v>497</v>
      </c>
      <c r="K195" s="1005"/>
      <c r="L195" s="1005"/>
      <c r="M195" s="1005"/>
      <c r="N195" s="1005"/>
      <c r="O195" s="1005"/>
      <c r="P195" s="1005"/>
      <c r="Q195" s="1005"/>
      <c r="R195" s="139"/>
      <c r="S195" s="479"/>
      <c r="T195" s="580">
        <f t="shared" si="17"/>
        <v>6.25E-2</v>
      </c>
      <c r="V195" s="472" t="b">
        <v>0</v>
      </c>
      <c r="W195" s="213">
        <f t="shared" si="18"/>
        <v>0</v>
      </c>
    </row>
    <row r="196" spans="1:26" ht="41.25" customHeight="1" thickTop="1" thickBot="1" x14ac:dyDescent="0.3">
      <c r="A196" s="99" t="s">
        <v>425</v>
      </c>
      <c r="B196" s="100"/>
      <c r="C196" s="298"/>
      <c r="D196" s="101" t="s">
        <v>125</v>
      </c>
      <c r="E196" s="101" t="s">
        <v>126</v>
      </c>
      <c r="F196" s="101" t="s">
        <v>127</v>
      </c>
      <c r="G196" s="117"/>
      <c r="H196" s="44" t="s">
        <v>160</v>
      </c>
      <c r="I196" s="102" t="s">
        <v>498</v>
      </c>
      <c r="J196" s="964" t="s">
        <v>499</v>
      </c>
      <c r="K196" s="1005"/>
      <c r="L196" s="1005"/>
      <c r="M196" s="1005"/>
      <c r="N196" s="1005"/>
      <c r="O196" s="1005"/>
      <c r="P196" s="1005"/>
      <c r="Q196" s="1005"/>
      <c r="R196" s="139"/>
      <c r="S196" s="479"/>
      <c r="T196" s="580">
        <f t="shared" si="17"/>
        <v>6.25E-2</v>
      </c>
      <c r="V196" s="472" t="b">
        <v>0</v>
      </c>
      <c r="W196" s="213">
        <f t="shared" si="18"/>
        <v>0</v>
      </c>
    </row>
    <row r="197" spans="1:26" ht="41.25" customHeight="1" thickTop="1" thickBot="1" x14ac:dyDescent="0.3">
      <c r="A197" s="99" t="s">
        <v>425</v>
      </c>
      <c r="B197" s="100"/>
      <c r="C197" s="298"/>
      <c r="D197" s="101" t="s">
        <v>125</v>
      </c>
      <c r="E197" s="101" t="s">
        <v>126</v>
      </c>
      <c r="F197" s="101" t="s">
        <v>127</v>
      </c>
      <c r="G197" s="117"/>
      <c r="H197" s="44" t="s">
        <v>160</v>
      </c>
      <c r="I197" s="102" t="s">
        <v>500</v>
      </c>
      <c r="J197" s="964" t="s">
        <v>501</v>
      </c>
      <c r="K197" s="1005"/>
      <c r="L197" s="1005"/>
      <c r="M197" s="1005"/>
      <c r="N197" s="1005"/>
      <c r="O197" s="1005"/>
      <c r="P197" s="1005"/>
      <c r="Q197" s="1005"/>
      <c r="R197" s="139"/>
      <c r="S197" s="479"/>
      <c r="T197" s="580">
        <f t="shared" si="17"/>
        <v>6.25E-2</v>
      </c>
      <c r="V197" s="472" t="b">
        <v>0</v>
      </c>
      <c r="W197" s="213">
        <f t="shared" si="18"/>
        <v>0</v>
      </c>
    </row>
    <row r="198" spans="1:26" ht="41.25" customHeight="1" thickTop="1" thickBot="1" x14ac:dyDescent="0.3">
      <c r="A198" s="99" t="s">
        <v>123</v>
      </c>
      <c r="B198" s="100"/>
      <c r="C198" s="101" t="s">
        <v>124</v>
      </c>
      <c r="D198" s="101" t="s">
        <v>125</v>
      </c>
      <c r="E198" s="101" t="s">
        <v>126</v>
      </c>
      <c r="F198" s="101" t="s">
        <v>127</v>
      </c>
      <c r="G198" s="117"/>
      <c r="H198" s="40" t="s">
        <v>160</v>
      </c>
      <c r="I198" s="102" t="s">
        <v>163</v>
      </c>
      <c r="J198" s="1075" t="s">
        <v>164</v>
      </c>
      <c r="K198" s="759"/>
      <c r="L198" s="759"/>
      <c r="M198" s="759"/>
      <c r="N198" s="759"/>
      <c r="O198" s="759"/>
      <c r="P198" s="759"/>
      <c r="Q198" s="759"/>
      <c r="R198" s="440"/>
      <c r="S198" s="479"/>
      <c r="T198" s="580">
        <f t="shared" si="17"/>
        <v>6.25E-2</v>
      </c>
      <c r="V198" s="472" t="b">
        <v>0</v>
      </c>
      <c r="W198" s="213">
        <f t="shared" si="18"/>
        <v>0</v>
      </c>
    </row>
    <row r="199" spans="1:26" ht="41.25" customHeight="1" thickTop="1" thickBot="1" x14ac:dyDescent="0.3">
      <c r="A199" s="99" t="s">
        <v>425</v>
      </c>
      <c r="B199" s="100"/>
      <c r="C199" s="298"/>
      <c r="D199" s="298"/>
      <c r="E199" s="101" t="s">
        <v>126</v>
      </c>
      <c r="F199" s="101" t="s">
        <v>127</v>
      </c>
      <c r="G199" s="117"/>
      <c r="H199" s="40" t="s">
        <v>160</v>
      </c>
      <c r="I199" s="102" t="s">
        <v>558</v>
      </c>
      <c r="J199" s="692" t="s">
        <v>559</v>
      </c>
      <c r="K199" s="664"/>
      <c r="L199" s="664"/>
      <c r="M199" s="664"/>
      <c r="N199" s="664"/>
      <c r="O199" s="664"/>
      <c r="P199" s="664"/>
      <c r="Q199" s="664"/>
      <c r="R199" s="439"/>
      <c r="S199" s="479"/>
      <c r="T199" s="580">
        <f>1/16</f>
        <v>6.25E-2</v>
      </c>
      <c r="V199" s="472" t="b">
        <v>0</v>
      </c>
      <c r="W199" s="213">
        <f t="shared" si="18"/>
        <v>0</v>
      </c>
    </row>
    <row r="200" spans="1:26" ht="22.5" customHeight="1" thickTop="1" x14ac:dyDescent="0.25">
      <c r="A200" s="468"/>
      <c r="B200" s="468"/>
      <c r="C200" s="263"/>
      <c r="D200" s="263"/>
      <c r="E200" s="263"/>
      <c r="F200" s="264"/>
      <c r="G200" s="117"/>
      <c r="H200" s="117"/>
      <c r="I200" s="469"/>
      <c r="J200" s="117"/>
      <c r="K200" s="117"/>
      <c r="L200" s="117"/>
      <c r="M200" s="117"/>
      <c r="N200" s="117"/>
      <c r="O200" s="117"/>
      <c r="P200" s="117"/>
      <c r="Q200" s="117"/>
      <c r="R200" s="117"/>
      <c r="S200" s="117"/>
    </row>
    <row r="201" spans="1:26" ht="22.5" customHeight="1" x14ac:dyDescent="0.25">
      <c r="A201" s="117"/>
      <c r="B201" s="29"/>
      <c r="C201" s="307"/>
      <c r="D201" s="307"/>
      <c r="E201" s="307"/>
      <c r="F201" s="307"/>
      <c r="G201" s="117"/>
      <c r="H201" s="117"/>
      <c r="I201" s="428"/>
      <c r="J201" s="117"/>
      <c r="K201" s="117"/>
      <c r="L201" s="117"/>
      <c r="M201" s="117"/>
      <c r="N201" s="117"/>
      <c r="O201" s="117"/>
      <c r="P201" s="117"/>
      <c r="Q201" s="117"/>
      <c r="R201" s="139"/>
      <c r="S201" s="117"/>
    </row>
    <row r="202" spans="1:26" ht="30" customHeight="1" thickBot="1" x14ac:dyDescent="0.3">
      <c r="A202" s="117"/>
      <c r="B202" s="29"/>
      <c r="C202" s="307"/>
      <c r="D202" s="307"/>
      <c r="E202" s="307"/>
      <c r="F202" s="307"/>
      <c r="G202" s="117"/>
      <c r="H202" s="1065" t="s">
        <v>165</v>
      </c>
      <c r="I202" s="1065"/>
      <c r="J202" s="1065"/>
      <c r="K202" s="1065"/>
      <c r="L202" s="1065"/>
      <c r="M202" s="1065"/>
      <c r="N202" s="1065"/>
      <c r="O202" s="1065"/>
      <c r="P202" s="1065"/>
      <c r="Q202" s="1065"/>
      <c r="R202" s="1065"/>
      <c r="S202" s="1066"/>
    </row>
    <row r="203" spans="1:26" ht="7.5" customHeight="1" thickTop="1" x14ac:dyDescent="0.25">
      <c r="A203" s="117"/>
      <c r="B203" s="29"/>
      <c r="C203" s="307"/>
      <c r="D203" s="307"/>
      <c r="E203" s="307"/>
      <c r="F203" s="307"/>
      <c r="G203" s="117"/>
      <c r="H203" s="117"/>
      <c r="I203" s="469"/>
      <c r="J203" s="474"/>
      <c r="K203" s="117"/>
      <c r="L203" s="117"/>
      <c r="M203" s="117"/>
      <c r="N203" s="117"/>
      <c r="O203" s="117"/>
      <c r="P203" s="117"/>
      <c r="Q203" s="117"/>
      <c r="R203" s="139"/>
      <c r="S203" s="117"/>
    </row>
    <row r="204" spans="1:26" ht="106.5" customHeight="1" thickBot="1" x14ac:dyDescent="0.4">
      <c r="A204" s="117"/>
      <c r="B204" s="29"/>
      <c r="C204" s="307"/>
      <c r="D204" s="307"/>
      <c r="E204" s="307"/>
      <c r="F204" s="307"/>
      <c r="G204" s="117"/>
      <c r="H204" s="651" t="s">
        <v>166</v>
      </c>
      <c r="I204" s="789"/>
      <c r="J204" s="789"/>
      <c r="K204" s="789"/>
      <c r="L204" s="789"/>
      <c r="M204" s="789"/>
      <c r="N204" s="789"/>
      <c r="O204" s="789"/>
      <c r="P204" s="789"/>
      <c r="Q204" s="789"/>
      <c r="R204" s="789"/>
      <c r="S204" s="790"/>
      <c r="Y204" s="480"/>
      <c r="Z204" s="222">
        <f>AVERAGE(Z211:Z439)</f>
        <v>0</v>
      </c>
    </row>
    <row r="205" spans="1:26" ht="7.5" customHeight="1" thickTop="1" x14ac:dyDescent="0.25">
      <c r="A205" s="117"/>
      <c r="B205" s="29"/>
      <c r="C205" s="307"/>
      <c r="D205" s="307"/>
      <c r="E205" s="307"/>
      <c r="F205" s="307"/>
      <c r="G205" s="117"/>
      <c r="H205" s="94"/>
      <c r="I205" s="476"/>
      <c r="J205" s="94"/>
      <c r="K205" s="94"/>
      <c r="L205" s="94"/>
      <c r="M205" s="94"/>
      <c r="N205" s="94"/>
      <c r="O205" s="94"/>
      <c r="P205" s="94"/>
      <c r="Q205" s="94"/>
      <c r="R205" s="94"/>
      <c r="S205" s="94"/>
    </row>
    <row r="206" spans="1:26" ht="22.5" customHeight="1" thickBot="1" x14ac:dyDescent="0.3">
      <c r="A206" s="117"/>
      <c r="B206" s="29"/>
      <c r="C206" s="307"/>
      <c r="D206" s="307"/>
      <c r="E206" s="307"/>
      <c r="F206" s="307"/>
      <c r="G206" s="117"/>
      <c r="H206" s="791" t="s">
        <v>117</v>
      </c>
      <c r="I206" s="792"/>
      <c r="J206" s="1062" t="s">
        <v>167</v>
      </c>
      <c r="K206" s="1073"/>
      <c r="L206" s="1073"/>
      <c r="M206" s="1073"/>
      <c r="N206" s="1073"/>
      <c r="O206" s="1073"/>
      <c r="P206" s="1073"/>
      <c r="Q206" s="1073"/>
      <c r="R206" s="1073"/>
      <c r="S206" s="1074"/>
      <c r="V206" s="470" t="s">
        <v>945</v>
      </c>
      <c r="W206" s="471">
        <f>(U211+U213+U219+U223)/4</f>
        <v>1</v>
      </c>
    </row>
    <row r="207" spans="1:26" ht="7.5" customHeight="1" thickTop="1" x14ac:dyDescent="0.25">
      <c r="A207" s="117"/>
      <c r="B207" s="29"/>
      <c r="C207" s="307"/>
      <c r="D207" s="307"/>
      <c r="E207" s="307"/>
      <c r="F207" s="307"/>
      <c r="G207" s="117"/>
      <c r="H207" s="117"/>
      <c r="I207" s="469"/>
      <c r="J207" s="474"/>
      <c r="K207" s="117"/>
      <c r="L207" s="117"/>
      <c r="M207" s="117"/>
      <c r="N207" s="117"/>
      <c r="O207" s="117"/>
      <c r="P207" s="117"/>
      <c r="Q207" s="117"/>
      <c r="R207" s="139"/>
      <c r="S207" s="117"/>
    </row>
    <row r="208" spans="1:26" ht="85.5" customHeight="1" thickBot="1" x14ac:dyDescent="0.3">
      <c r="A208" s="117"/>
      <c r="B208" s="29"/>
      <c r="C208" s="307"/>
      <c r="D208" s="307"/>
      <c r="E208" s="307"/>
      <c r="F208" s="307"/>
      <c r="G208" s="117"/>
      <c r="H208" s="659" t="s">
        <v>168</v>
      </c>
      <c r="I208" s="786"/>
      <c r="J208" s="786"/>
      <c r="K208" s="786"/>
      <c r="L208" s="786"/>
      <c r="M208" s="786"/>
      <c r="N208" s="786"/>
      <c r="O208" s="786"/>
      <c r="P208" s="786"/>
      <c r="Q208" s="786"/>
      <c r="R208" s="786"/>
      <c r="S208" s="787"/>
    </row>
    <row r="209" spans="1:26" ht="12.75" customHeight="1" thickTop="1" x14ac:dyDescent="0.25">
      <c r="A209" s="117"/>
      <c r="B209" s="29"/>
      <c r="C209" s="307"/>
      <c r="D209" s="307"/>
      <c r="E209" s="307"/>
      <c r="F209" s="307"/>
      <c r="G209" s="117"/>
      <c r="H209" s="117"/>
      <c r="I209" s="428"/>
      <c r="J209" s="117"/>
      <c r="K209" s="117"/>
      <c r="L209" s="117"/>
      <c r="M209" s="117"/>
      <c r="N209" s="117"/>
      <c r="O209" s="117"/>
      <c r="P209" s="117"/>
      <c r="Q209" s="117"/>
      <c r="R209" s="117"/>
      <c r="S209" s="117"/>
    </row>
    <row r="210" spans="1:26" ht="41.25" customHeight="1" thickBot="1" x14ac:dyDescent="0.3">
      <c r="A210" s="427" t="s">
        <v>112</v>
      </c>
      <c r="B210" s="29"/>
      <c r="C210" s="307"/>
      <c r="D210" s="307"/>
      <c r="E210" s="307"/>
      <c r="F210" s="307"/>
      <c r="G210" s="117"/>
      <c r="H210" s="35" t="s">
        <v>120</v>
      </c>
      <c r="I210" s="51" t="s">
        <v>946</v>
      </c>
      <c r="J210" s="36" t="s">
        <v>121</v>
      </c>
      <c r="K210" s="477"/>
      <c r="L210" s="477"/>
      <c r="M210" s="477"/>
      <c r="N210" s="477"/>
      <c r="O210" s="477"/>
      <c r="P210" s="477"/>
      <c r="Q210" s="477"/>
      <c r="R210" s="139"/>
      <c r="S210" s="35" t="s">
        <v>122</v>
      </c>
      <c r="V210" s="210" t="s">
        <v>825</v>
      </c>
      <c r="W210" s="211" t="s">
        <v>826</v>
      </c>
      <c r="X210" s="211" t="s">
        <v>827</v>
      </c>
      <c r="Y210" s="491" t="s">
        <v>833</v>
      </c>
      <c r="Z210" s="225" t="s">
        <v>863</v>
      </c>
    </row>
    <row r="211" spans="1:26" ht="41.25" customHeight="1" thickTop="1" thickBot="1" x14ac:dyDescent="0.3">
      <c r="A211" s="58" t="s">
        <v>123</v>
      </c>
      <c r="B211" s="29"/>
      <c r="C211" s="101" t="s">
        <v>124</v>
      </c>
      <c r="D211" s="101" t="s">
        <v>125</v>
      </c>
      <c r="E211" s="101" t="s">
        <v>126</v>
      </c>
      <c r="F211" s="101" t="s">
        <v>127</v>
      </c>
      <c r="G211" s="117"/>
      <c r="H211" s="59" t="s">
        <v>128</v>
      </c>
      <c r="I211" s="102" t="s">
        <v>129</v>
      </c>
      <c r="J211" s="669" t="s">
        <v>169</v>
      </c>
      <c r="K211" s="670"/>
      <c r="L211" s="670"/>
      <c r="M211" s="670"/>
      <c r="N211" s="670"/>
      <c r="O211" s="670"/>
      <c r="P211" s="670"/>
      <c r="Q211" s="670"/>
      <c r="R211" s="438"/>
      <c r="S211" s="492"/>
      <c r="T211" s="580">
        <v>1</v>
      </c>
      <c r="U211" s="575">
        <f>T211</f>
        <v>1</v>
      </c>
      <c r="V211" s="472" t="b">
        <v>0</v>
      </c>
      <c r="W211" s="213">
        <f>IF(V211=TRUE,$X$211,0)</f>
        <v>0</v>
      </c>
      <c r="X211" s="472">
        <v>1</v>
      </c>
      <c r="Y211" s="480">
        <f>SUM(W211)</f>
        <v>0</v>
      </c>
      <c r="Z211" s="220">
        <f>Y211/1</f>
        <v>0</v>
      </c>
    </row>
    <row r="212" spans="1:26" ht="48.75" customHeight="1" thickTop="1" thickBot="1" x14ac:dyDescent="0.3">
      <c r="A212" s="58" t="s">
        <v>123</v>
      </c>
      <c r="B212" s="29"/>
      <c r="C212" s="313"/>
      <c r="D212" s="313"/>
      <c r="E212" s="313"/>
      <c r="F212" s="313"/>
      <c r="G212" s="117"/>
      <c r="H212" s="59" t="s">
        <v>131</v>
      </c>
      <c r="I212" s="102" t="s">
        <v>132</v>
      </c>
      <c r="J212" s="763" t="s">
        <v>247</v>
      </c>
      <c r="K212" s="764"/>
      <c r="L212" s="764"/>
      <c r="M212" s="764"/>
      <c r="N212" s="764"/>
      <c r="O212" s="764"/>
      <c r="P212" s="764"/>
      <c r="Q212" s="764"/>
      <c r="R212" s="482"/>
      <c r="S212" s="481"/>
      <c r="V212" s="472" t="b">
        <f>IF(AND(V213=TRUE,V214=TRUE),TRUE, FALSE)</f>
        <v>0</v>
      </c>
    </row>
    <row r="213" spans="1:26" ht="46.5" customHeight="1" thickTop="1" thickBot="1" x14ac:dyDescent="0.3">
      <c r="A213" s="58" t="s">
        <v>123</v>
      </c>
      <c r="B213" s="29"/>
      <c r="C213" s="116"/>
      <c r="D213" s="101" t="s">
        <v>125</v>
      </c>
      <c r="E213" s="101" t="s">
        <v>126</v>
      </c>
      <c r="F213" s="101" t="s">
        <v>127</v>
      </c>
      <c r="G213" s="117"/>
      <c r="H213" s="59" t="s">
        <v>131</v>
      </c>
      <c r="I213" s="102" t="s">
        <v>219</v>
      </c>
      <c r="J213" s="955" t="s">
        <v>248</v>
      </c>
      <c r="K213" s="939"/>
      <c r="L213" s="939"/>
      <c r="M213" s="939"/>
      <c r="N213" s="939"/>
      <c r="O213" s="939"/>
      <c r="P213" s="939"/>
      <c r="Q213" s="939"/>
      <c r="R213" s="484"/>
      <c r="S213" s="492"/>
      <c r="T213" s="580">
        <v>0.25</v>
      </c>
      <c r="U213" s="575">
        <f>T213+T214+T216+T217</f>
        <v>1</v>
      </c>
      <c r="V213" s="472" t="b">
        <v>0</v>
      </c>
      <c r="W213" s="213">
        <f>IF(V213=TRUE,$X$213,0)</f>
        <v>0</v>
      </c>
      <c r="X213" s="472">
        <v>0.25</v>
      </c>
      <c r="Y213" s="480">
        <f>SUM(W213:W217)</f>
        <v>0</v>
      </c>
      <c r="Z213" s="220">
        <f>Y213/1</f>
        <v>0</v>
      </c>
    </row>
    <row r="214" spans="1:26" ht="41.25" customHeight="1" thickTop="1" thickBot="1" x14ac:dyDescent="0.3">
      <c r="A214" s="58" t="s">
        <v>123</v>
      </c>
      <c r="B214" s="29"/>
      <c r="C214" s="116"/>
      <c r="D214" s="101" t="s">
        <v>125</v>
      </c>
      <c r="E214" s="101" t="s">
        <v>126</v>
      </c>
      <c r="F214" s="101" t="s">
        <v>127</v>
      </c>
      <c r="G214" s="117"/>
      <c r="H214" s="59" t="s">
        <v>131</v>
      </c>
      <c r="I214" s="102" t="s">
        <v>134</v>
      </c>
      <c r="J214" s="937" t="s">
        <v>249</v>
      </c>
      <c r="K214" s="938"/>
      <c r="L214" s="938"/>
      <c r="M214" s="938"/>
      <c r="N214" s="938"/>
      <c r="O214" s="938"/>
      <c r="P214" s="938"/>
      <c r="Q214" s="938"/>
      <c r="R214" s="485"/>
      <c r="S214" s="492"/>
      <c r="T214" s="580">
        <v>0.25</v>
      </c>
      <c r="V214" s="472" t="b">
        <v>0</v>
      </c>
      <c r="W214" s="213">
        <f>IF(V214=TRUE,$X$213,0)</f>
        <v>0</v>
      </c>
    </row>
    <row r="215" spans="1:26" ht="41.25" customHeight="1" thickTop="1" thickBot="1" x14ac:dyDescent="0.3">
      <c r="A215" s="58" t="s">
        <v>347</v>
      </c>
      <c r="B215" s="29"/>
      <c r="C215" s="116"/>
      <c r="D215" s="116"/>
      <c r="E215" s="116"/>
      <c r="F215" s="116"/>
      <c r="G215" s="117"/>
      <c r="H215" s="59" t="s">
        <v>131</v>
      </c>
      <c r="I215" s="106" t="s">
        <v>272</v>
      </c>
      <c r="J215" s="912" t="s">
        <v>396</v>
      </c>
      <c r="K215" s="913"/>
      <c r="L215" s="913"/>
      <c r="M215" s="913"/>
      <c r="N215" s="913"/>
      <c r="O215" s="913"/>
      <c r="P215" s="913"/>
      <c r="Q215" s="913"/>
      <c r="R215" s="437"/>
      <c r="S215" s="483"/>
      <c r="V215" s="472" t="b">
        <f>IF(AND(V216=TRUE,V217=TRUE),TRUE, FALSE)</f>
        <v>0</v>
      </c>
    </row>
    <row r="216" spans="1:26" ht="41.25" customHeight="1" thickTop="1" thickBot="1" x14ac:dyDescent="0.3">
      <c r="A216" s="58" t="s">
        <v>347</v>
      </c>
      <c r="B216" s="29"/>
      <c r="C216" s="116"/>
      <c r="D216" s="101" t="s">
        <v>125</v>
      </c>
      <c r="E216" s="101" t="s">
        <v>126</v>
      </c>
      <c r="F216" s="101" t="s">
        <v>127</v>
      </c>
      <c r="G216" s="117"/>
      <c r="H216" s="59" t="s">
        <v>131</v>
      </c>
      <c r="I216" s="102" t="s">
        <v>274</v>
      </c>
      <c r="J216" s="918" t="s">
        <v>397</v>
      </c>
      <c r="K216" s="1059"/>
      <c r="L216" s="1059"/>
      <c r="M216" s="1059"/>
      <c r="N216" s="1059"/>
      <c r="O216" s="1059"/>
      <c r="P216" s="1059"/>
      <c r="Q216" s="1059"/>
      <c r="R216" s="441"/>
      <c r="S216" s="492"/>
      <c r="T216" s="580">
        <v>0.25</v>
      </c>
      <c r="V216" s="472" t="b">
        <v>0</v>
      </c>
      <c r="W216" s="213">
        <f>IF(V216=TRUE,$X$213,0)</f>
        <v>0</v>
      </c>
    </row>
    <row r="217" spans="1:26" ht="41.25" customHeight="1" thickTop="1" thickBot="1" x14ac:dyDescent="0.3">
      <c r="A217" s="58" t="s">
        <v>347</v>
      </c>
      <c r="B217" s="29"/>
      <c r="C217" s="116"/>
      <c r="D217" s="101" t="s">
        <v>125</v>
      </c>
      <c r="E217" s="101" t="s">
        <v>126</v>
      </c>
      <c r="F217" s="101" t="s">
        <v>127</v>
      </c>
      <c r="G217" s="117"/>
      <c r="H217" s="59" t="s">
        <v>131</v>
      </c>
      <c r="I217" s="102" t="s">
        <v>398</v>
      </c>
      <c r="J217" s="941" t="s">
        <v>399</v>
      </c>
      <c r="K217" s="942"/>
      <c r="L217" s="942"/>
      <c r="M217" s="942"/>
      <c r="N217" s="942"/>
      <c r="O217" s="942"/>
      <c r="P217" s="942"/>
      <c r="Q217" s="942"/>
      <c r="R217" s="436"/>
      <c r="S217" s="492"/>
      <c r="T217" s="580">
        <v>0.25</v>
      </c>
      <c r="V217" s="472" t="b">
        <v>0</v>
      </c>
      <c r="W217" s="213">
        <f>IF(V217=TRUE,$X$213,0)</f>
        <v>0</v>
      </c>
    </row>
    <row r="218" spans="1:26" ht="53.25" customHeight="1" thickTop="1" thickBot="1" x14ac:dyDescent="0.3">
      <c r="A218" s="58" t="s">
        <v>425</v>
      </c>
      <c r="B218" s="29"/>
      <c r="C218" s="313"/>
      <c r="D218" s="313"/>
      <c r="E218" s="313"/>
      <c r="F218" s="313"/>
      <c r="G218" s="117"/>
      <c r="H218" s="59" t="s">
        <v>250</v>
      </c>
      <c r="I218" s="102" t="s">
        <v>321</v>
      </c>
      <c r="J218" s="688" t="s">
        <v>560</v>
      </c>
      <c r="K218" s="760"/>
      <c r="L218" s="760"/>
      <c r="M218" s="760"/>
      <c r="N218" s="760"/>
      <c r="O218" s="760"/>
      <c r="P218" s="760"/>
      <c r="Q218" s="760"/>
      <c r="R218" s="437"/>
      <c r="S218" s="481"/>
      <c r="V218" s="472" t="b">
        <f>IF(AND(V219=TRUE,V220=TRUE),TRUE, FALSE)</f>
        <v>0</v>
      </c>
    </row>
    <row r="219" spans="1:26" ht="53.25" customHeight="1" thickTop="1" thickBot="1" x14ac:dyDescent="0.3">
      <c r="A219" s="58" t="s">
        <v>111</v>
      </c>
      <c r="B219" s="29"/>
      <c r="C219" s="116"/>
      <c r="D219" s="101" t="s">
        <v>125</v>
      </c>
      <c r="E219" s="101" t="s">
        <v>126</v>
      </c>
      <c r="F219" s="101" t="s">
        <v>127</v>
      </c>
      <c r="G219" s="117"/>
      <c r="H219" s="59" t="s">
        <v>250</v>
      </c>
      <c r="I219" s="102" t="s">
        <v>322</v>
      </c>
      <c r="J219" s="955" t="s">
        <v>654</v>
      </c>
      <c r="K219" s="940"/>
      <c r="L219" s="940"/>
      <c r="M219" s="940"/>
      <c r="N219" s="940"/>
      <c r="O219" s="940"/>
      <c r="P219" s="940"/>
      <c r="Q219" s="940"/>
      <c r="R219" s="139"/>
      <c r="S219" s="492"/>
      <c r="T219" s="580">
        <f>1/3</f>
        <v>0.33333333333333331</v>
      </c>
      <c r="U219" s="575">
        <f>T219+T220+T221</f>
        <v>1</v>
      </c>
      <c r="V219" s="472" t="b">
        <v>0</v>
      </c>
      <c r="W219" s="213">
        <f>IF(V219=TRUE,$X$219,0)</f>
        <v>0</v>
      </c>
      <c r="X219" s="472">
        <v>0.33333333333333331</v>
      </c>
      <c r="Y219" s="480">
        <f>SUM(W219:W221)</f>
        <v>0</v>
      </c>
      <c r="Z219" s="220">
        <f>Y219/1</f>
        <v>0</v>
      </c>
    </row>
    <row r="220" spans="1:26" ht="56.25" customHeight="1" thickTop="1" thickBot="1" x14ac:dyDescent="0.3">
      <c r="A220" s="58" t="s">
        <v>425</v>
      </c>
      <c r="B220" s="29"/>
      <c r="C220" s="116"/>
      <c r="D220" s="116"/>
      <c r="E220" s="101" t="s">
        <v>126</v>
      </c>
      <c r="F220" s="101" t="s">
        <v>127</v>
      </c>
      <c r="G220" s="117"/>
      <c r="H220" s="59" t="s">
        <v>250</v>
      </c>
      <c r="I220" s="102" t="s">
        <v>429</v>
      </c>
      <c r="J220" s="937" t="s">
        <v>561</v>
      </c>
      <c r="K220" s="957"/>
      <c r="L220" s="957"/>
      <c r="M220" s="957"/>
      <c r="N220" s="957"/>
      <c r="O220" s="957"/>
      <c r="P220" s="957"/>
      <c r="Q220" s="957"/>
      <c r="R220" s="436"/>
      <c r="S220" s="492"/>
      <c r="T220" s="580">
        <f>1/3</f>
        <v>0.33333333333333331</v>
      </c>
      <c r="V220" s="472" t="b">
        <v>0</v>
      </c>
      <c r="W220" s="213">
        <f>IF(V220=TRUE,$X$219,0)</f>
        <v>0</v>
      </c>
    </row>
    <row r="221" spans="1:26" ht="51.75" customHeight="1" thickTop="1" thickBot="1" x14ac:dyDescent="0.3">
      <c r="A221" s="58" t="s">
        <v>425</v>
      </c>
      <c r="B221" s="29"/>
      <c r="C221" s="116"/>
      <c r="D221" s="116"/>
      <c r="E221" s="101" t="s">
        <v>126</v>
      </c>
      <c r="F221" s="101" t="s">
        <v>127</v>
      </c>
      <c r="G221" s="117"/>
      <c r="H221" s="59" t="s">
        <v>250</v>
      </c>
      <c r="I221" s="102" t="s">
        <v>548</v>
      </c>
      <c r="J221" s="692" t="s">
        <v>562</v>
      </c>
      <c r="K221" s="692"/>
      <c r="L221" s="692"/>
      <c r="M221" s="692"/>
      <c r="N221" s="692"/>
      <c r="O221" s="692"/>
      <c r="P221" s="692"/>
      <c r="Q221" s="692"/>
      <c r="R221" s="439"/>
      <c r="S221" s="492"/>
      <c r="T221" s="580">
        <f>1/3</f>
        <v>0.33333333333333331</v>
      </c>
      <c r="V221" s="472" t="b">
        <v>0</v>
      </c>
      <c r="W221" s="213">
        <f>IF(V221=TRUE,$X$219,0)</f>
        <v>0</v>
      </c>
    </row>
    <row r="222" spans="1:26" ht="51.75" customHeight="1" thickTop="1" thickBot="1" x14ac:dyDescent="0.3">
      <c r="A222" s="58" t="s">
        <v>111</v>
      </c>
      <c r="B222" s="29"/>
      <c r="C222" s="313"/>
      <c r="D222" s="313"/>
      <c r="E222" s="313"/>
      <c r="F222" s="313"/>
      <c r="G222" s="117"/>
      <c r="H222" s="59" t="s">
        <v>160</v>
      </c>
      <c r="I222" s="106" t="s">
        <v>702</v>
      </c>
      <c r="J222" s="688" t="s">
        <v>766</v>
      </c>
      <c r="K222" s="760"/>
      <c r="L222" s="760"/>
      <c r="M222" s="760"/>
      <c r="N222" s="760"/>
      <c r="O222" s="760"/>
      <c r="P222" s="760"/>
      <c r="Q222" s="760"/>
      <c r="R222" s="437"/>
      <c r="S222" s="151"/>
      <c r="V222" s="472" t="b">
        <f>IF(AND(V223=TRUE,V224=TRUE,V225=TRUE,V226=TRUE,V227=TRUE),TRUE, FALSE)</f>
        <v>0</v>
      </c>
    </row>
    <row r="223" spans="1:26" ht="51.75" customHeight="1" thickTop="1" thickBot="1" x14ac:dyDescent="0.3">
      <c r="A223" s="58" t="s">
        <v>111</v>
      </c>
      <c r="B223" s="29"/>
      <c r="C223" s="116"/>
      <c r="D223" s="116"/>
      <c r="E223" s="116"/>
      <c r="F223" s="101" t="s">
        <v>127</v>
      </c>
      <c r="G223" s="117"/>
      <c r="H223" s="59" t="s">
        <v>160</v>
      </c>
      <c r="I223" s="106" t="s">
        <v>704</v>
      </c>
      <c r="J223" s="918" t="s">
        <v>767</v>
      </c>
      <c r="K223" s="919"/>
      <c r="L223" s="919"/>
      <c r="M223" s="919"/>
      <c r="N223" s="919"/>
      <c r="O223" s="919"/>
      <c r="P223" s="919"/>
      <c r="Q223" s="919"/>
      <c r="R223" s="139"/>
      <c r="S223" s="492"/>
      <c r="T223" s="580">
        <f>1/9</f>
        <v>0.1111111111111111</v>
      </c>
      <c r="U223" s="575">
        <f>T224+T223+T225+T226+T227+T229+T230+T231+T232</f>
        <v>1.0000000000000002</v>
      </c>
      <c r="V223" s="472" t="b">
        <v>0</v>
      </c>
      <c r="W223" s="213">
        <f>IF(V223=TRUE,$X$223,0)</f>
        <v>0</v>
      </c>
      <c r="X223" s="472">
        <v>0.1111111111111111</v>
      </c>
      <c r="Y223" s="480">
        <f>SUM(W223:W232)</f>
        <v>0</v>
      </c>
      <c r="Z223" s="220">
        <f>Y223/1</f>
        <v>0</v>
      </c>
    </row>
    <row r="224" spans="1:26" ht="51.75" customHeight="1" thickTop="1" thickBot="1" x14ac:dyDescent="0.3">
      <c r="A224" s="58" t="s">
        <v>111</v>
      </c>
      <c r="B224" s="29"/>
      <c r="C224" s="116"/>
      <c r="D224" s="116"/>
      <c r="E224" s="116"/>
      <c r="F224" s="101" t="s">
        <v>127</v>
      </c>
      <c r="G224" s="117"/>
      <c r="H224" s="59" t="s">
        <v>160</v>
      </c>
      <c r="I224" s="106" t="s">
        <v>706</v>
      </c>
      <c r="J224" s="955" t="s">
        <v>768</v>
      </c>
      <c r="K224" s="939"/>
      <c r="L224" s="939"/>
      <c r="M224" s="939"/>
      <c r="N224" s="939"/>
      <c r="O224" s="939"/>
      <c r="P224" s="939"/>
      <c r="Q224" s="939"/>
      <c r="R224" s="139"/>
      <c r="S224" s="492"/>
      <c r="T224" s="580">
        <f t="shared" ref="T224:T232" si="19">1/9</f>
        <v>0.1111111111111111</v>
      </c>
      <c r="V224" s="472" t="b">
        <v>0</v>
      </c>
      <c r="W224" s="213">
        <f>IF(V224=TRUE,$X$223,0)</f>
        <v>0</v>
      </c>
    </row>
    <row r="225" spans="1:26" ht="51.75" customHeight="1" thickTop="1" thickBot="1" x14ac:dyDescent="0.3">
      <c r="A225" s="58" t="s">
        <v>111</v>
      </c>
      <c r="B225" s="29"/>
      <c r="C225" s="116"/>
      <c r="D225" s="116"/>
      <c r="E225" s="116"/>
      <c r="F225" s="101" t="s">
        <v>127</v>
      </c>
      <c r="G225" s="117"/>
      <c r="H225" s="59" t="s">
        <v>160</v>
      </c>
      <c r="I225" s="106" t="s">
        <v>708</v>
      </c>
      <c r="J225" s="955" t="s">
        <v>769</v>
      </c>
      <c r="K225" s="939"/>
      <c r="L225" s="939"/>
      <c r="M225" s="939"/>
      <c r="N225" s="939"/>
      <c r="O225" s="939"/>
      <c r="P225" s="939"/>
      <c r="Q225" s="939"/>
      <c r="R225" s="139"/>
      <c r="S225" s="492"/>
      <c r="T225" s="580">
        <f t="shared" si="19"/>
        <v>0.1111111111111111</v>
      </c>
      <c r="V225" s="472" t="b">
        <v>0</v>
      </c>
      <c r="W225" s="213">
        <f>IF(V225=TRUE,$X$223,0)</f>
        <v>0</v>
      </c>
    </row>
    <row r="226" spans="1:26" ht="51.75" customHeight="1" thickTop="1" thickBot="1" x14ac:dyDescent="0.3">
      <c r="A226" s="58" t="s">
        <v>111</v>
      </c>
      <c r="B226" s="29"/>
      <c r="C226" s="116"/>
      <c r="D226" s="116"/>
      <c r="E226" s="116"/>
      <c r="F226" s="101" t="s">
        <v>127</v>
      </c>
      <c r="G226" s="117"/>
      <c r="H226" s="59" t="s">
        <v>160</v>
      </c>
      <c r="I226" s="106" t="s">
        <v>710</v>
      </c>
      <c r="J226" s="955" t="s">
        <v>770</v>
      </c>
      <c r="K226" s="939"/>
      <c r="L226" s="939"/>
      <c r="M226" s="939"/>
      <c r="N226" s="939"/>
      <c r="O226" s="939"/>
      <c r="P226" s="939"/>
      <c r="Q226" s="939"/>
      <c r="R226" s="139"/>
      <c r="S226" s="492"/>
      <c r="T226" s="580">
        <f t="shared" si="19"/>
        <v>0.1111111111111111</v>
      </c>
      <c r="V226" s="472" t="b">
        <v>0</v>
      </c>
      <c r="W226" s="213">
        <f>IF(V226=TRUE,$X$223,0)</f>
        <v>0</v>
      </c>
    </row>
    <row r="227" spans="1:26" ht="51.75" customHeight="1" thickTop="1" thickBot="1" x14ac:dyDescent="0.3">
      <c r="A227" s="58" t="s">
        <v>111</v>
      </c>
      <c r="B227" s="29"/>
      <c r="C227" s="116"/>
      <c r="D227" s="116"/>
      <c r="E227" s="116"/>
      <c r="F227" s="101" t="s">
        <v>127</v>
      </c>
      <c r="G227" s="117"/>
      <c r="H227" s="59" t="s">
        <v>160</v>
      </c>
      <c r="I227" s="106" t="s">
        <v>712</v>
      </c>
      <c r="J227" s="937" t="s">
        <v>771</v>
      </c>
      <c r="K227" s="938"/>
      <c r="L227" s="938"/>
      <c r="M227" s="938"/>
      <c r="N227" s="938"/>
      <c r="O227" s="938"/>
      <c r="P227" s="938"/>
      <c r="Q227" s="938"/>
      <c r="R227" s="436"/>
      <c r="S227" s="492"/>
      <c r="T227" s="580">
        <f t="shared" si="19"/>
        <v>0.1111111111111111</v>
      </c>
      <c r="V227" s="472" t="b">
        <v>0</v>
      </c>
      <c r="W227" s="213">
        <f>IF(V227=TRUE,$X$223,0)</f>
        <v>0</v>
      </c>
    </row>
    <row r="228" spans="1:26" ht="51.75" customHeight="1" thickTop="1" thickBot="1" x14ac:dyDescent="0.3">
      <c r="A228" s="58" t="s">
        <v>111</v>
      </c>
      <c r="B228" s="29"/>
      <c r="C228" s="313"/>
      <c r="D228" s="313"/>
      <c r="E228" s="313"/>
      <c r="F228" s="313"/>
      <c r="G228" s="117"/>
      <c r="H228" s="59" t="s">
        <v>160</v>
      </c>
      <c r="I228" s="106" t="s">
        <v>335</v>
      </c>
      <c r="J228" s="689" t="s">
        <v>772</v>
      </c>
      <c r="K228" s="760"/>
      <c r="L228" s="760"/>
      <c r="M228" s="760"/>
      <c r="N228" s="760"/>
      <c r="O228" s="760"/>
      <c r="P228" s="760"/>
      <c r="Q228" s="760"/>
      <c r="R228" s="437"/>
      <c r="S228" s="52"/>
      <c r="V228" s="472" t="b">
        <f>IF(AND(V229=TRUE,V230=TRUE,V231),TRUE, FALSE)</f>
        <v>0</v>
      </c>
    </row>
    <row r="229" spans="1:26" ht="51.75" customHeight="1" thickTop="1" thickBot="1" x14ac:dyDescent="0.3">
      <c r="A229" s="58" t="s">
        <v>111</v>
      </c>
      <c r="B229" s="29"/>
      <c r="C229" s="116"/>
      <c r="D229" s="116"/>
      <c r="E229" s="116"/>
      <c r="F229" s="101" t="s">
        <v>127</v>
      </c>
      <c r="G229" s="117"/>
      <c r="H229" s="59" t="s">
        <v>160</v>
      </c>
      <c r="I229" s="106" t="s">
        <v>337</v>
      </c>
      <c r="J229" s="964" t="s">
        <v>773</v>
      </c>
      <c r="K229" s="1005"/>
      <c r="L229" s="1005"/>
      <c r="M229" s="1005"/>
      <c r="N229" s="1005"/>
      <c r="O229" s="1005"/>
      <c r="P229" s="1005"/>
      <c r="Q229" s="1005"/>
      <c r="R229" s="139"/>
      <c r="S229" s="492"/>
      <c r="T229" s="580">
        <f t="shared" si="19"/>
        <v>0.1111111111111111</v>
      </c>
      <c r="V229" s="472" t="b">
        <v>0</v>
      </c>
      <c r="W229" s="213">
        <f>IF(V229=TRUE,$X$229,0)</f>
        <v>0</v>
      </c>
      <c r="X229" s="472">
        <v>0.1111111111111111</v>
      </c>
    </row>
    <row r="230" spans="1:26" ht="51.75" customHeight="1" thickTop="1" thickBot="1" x14ac:dyDescent="0.3">
      <c r="A230" s="58" t="s">
        <v>111</v>
      </c>
      <c r="B230" s="29"/>
      <c r="C230" s="116"/>
      <c r="D230" s="116"/>
      <c r="E230" s="116"/>
      <c r="F230" s="101" t="s">
        <v>127</v>
      </c>
      <c r="G230" s="117"/>
      <c r="H230" s="59" t="s">
        <v>160</v>
      </c>
      <c r="I230" s="106" t="s">
        <v>339</v>
      </c>
      <c r="J230" s="964" t="s">
        <v>774</v>
      </c>
      <c r="K230" s="1005"/>
      <c r="L230" s="1005"/>
      <c r="M230" s="1005"/>
      <c r="N230" s="1005"/>
      <c r="O230" s="1005"/>
      <c r="P230" s="1005"/>
      <c r="Q230" s="1005"/>
      <c r="R230" s="139"/>
      <c r="S230" s="492"/>
      <c r="T230" s="580">
        <f t="shared" si="19"/>
        <v>0.1111111111111111</v>
      </c>
      <c r="V230" s="472" t="b">
        <v>0</v>
      </c>
      <c r="W230" s="213">
        <f>IF(V230=TRUE,$X$229,0)</f>
        <v>0</v>
      </c>
    </row>
    <row r="231" spans="1:26" ht="51.75" customHeight="1" thickTop="1" thickBot="1" x14ac:dyDescent="0.3">
      <c r="A231" s="58" t="s">
        <v>111</v>
      </c>
      <c r="B231" s="29"/>
      <c r="C231" s="116"/>
      <c r="D231" s="116"/>
      <c r="E231" s="116"/>
      <c r="F231" s="101" t="s">
        <v>127</v>
      </c>
      <c r="G231" s="117"/>
      <c r="H231" s="59" t="s">
        <v>160</v>
      </c>
      <c r="I231" s="106" t="s">
        <v>738</v>
      </c>
      <c r="J231" s="1008" t="s">
        <v>775</v>
      </c>
      <c r="K231" s="1011"/>
      <c r="L231" s="1011"/>
      <c r="M231" s="1011"/>
      <c r="N231" s="1011"/>
      <c r="O231" s="1011"/>
      <c r="P231" s="1011"/>
      <c r="Q231" s="1011"/>
      <c r="R231" s="440"/>
      <c r="S231" s="492"/>
      <c r="T231" s="580">
        <f t="shared" si="19"/>
        <v>0.1111111111111111</v>
      </c>
      <c r="V231" s="472" t="b">
        <v>0</v>
      </c>
      <c r="W231" s="213">
        <f>IF(V231=TRUE,$X$229,0)</f>
        <v>0</v>
      </c>
    </row>
    <row r="232" spans="1:26" ht="51.75" customHeight="1" thickTop="1" thickBot="1" x14ac:dyDescent="0.3">
      <c r="A232" s="58" t="s">
        <v>111</v>
      </c>
      <c r="B232" s="29"/>
      <c r="C232" s="116"/>
      <c r="D232" s="116"/>
      <c r="E232" s="116"/>
      <c r="F232" s="101" t="s">
        <v>127</v>
      </c>
      <c r="G232" s="117"/>
      <c r="H232" s="59" t="s">
        <v>160</v>
      </c>
      <c r="I232" s="106" t="s">
        <v>740</v>
      </c>
      <c r="J232" s="951" t="s">
        <v>776</v>
      </c>
      <c r="K232" s="924"/>
      <c r="L232" s="924"/>
      <c r="M232" s="924"/>
      <c r="N232" s="924"/>
      <c r="O232" s="924"/>
      <c r="P232" s="924"/>
      <c r="Q232" s="924"/>
      <c r="R232" s="439"/>
      <c r="S232" s="492"/>
      <c r="T232" s="580">
        <f t="shared" si="19"/>
        <v>0.1111111111111111</v>
      </c>
      <c r="V232" s="472" t="b">
        <v>0</v>
      </c>
      <c r="W232" s="213">
        <f>IF(V232=TRUE,$X$229,0)</f>
        <v>0</v>
      </c>
    </row>
    <row r="233" spans="1:26" ht="21.75" customHeight="1" thickTop="1" x14ac:dyDescent="0.25">
      <c r="A233" s="468"/>
      <c r="B233" s="468"/>
      <c r="C233" s="263"/>
      <c r="D233" s="263"/>
      <c r="E233" s="263"/>
      <c r="F233" s="264"/>
      <c r="G233" s="117"/>
      <c r="H233" s="117"/>
      <c r="I233" s="469"/>
      <c r="J233" s="117"/>
      <c r="K233" s="117"/>
      <c r="L233" s="117"/>
      <c r="M233" s="117"/>
      <c r="N233" s="117"/>
      <c r="O233" s="117"/>
      <c r="P233" s="117"/>
      <c r="Q233" s="117"/>
      <c r="R233" s="117"/>
      <c r="S233" s="117"/>
    </row>
    <row r="234" spans="1:26" ht="22.5" customHeight="1" thickBot="1" x14ac:dyDescent="0.3">
      <c r="A234" s="29"/>
      <c r="B234" s="29"/>
      <c r="C234" s="313"/>
      <c r="D234" s="313"/>
      <c r="E234" s="313"/>
      <c r="F234" s="313"/>
      <c r="G234" s="117"/>
      <c r="H234" s="653" t="s">
        <v>117</v>
      </c>
      <c r="I234" s="654"/>
      <c r="J234" s="1062" t="s">
        <v>170</v>
      </c>
      <c r="K234" s="1063"/>
      <c r="L234" s="1063"/>
      <c r="M234" s="1063"/>
      <c r="N234" s="1063"/>
      <c r="O234" s="1063"/>
      <c r="P234" s="1063"/>
      <c r="Q234" s="1063"/>
      <c r="R234" s="1063"/>
      <c r="S234" s="1064"/>
      <c r="V234" s="470" t="s">
        <v>945</v>
      </c>
      <c r="W234" s="471">
        <f>(U239+U241+U246+U251)/4</f>
        <v>1</v>
      </c>
    </row>
    <row r="235" spans="1:26" ht="6.75" customHeight="1" thickTop="1" x14ac:dyDescent="0.25">
      <c r="A235" s="29"/>
      <c r="B235" s="29"/>
      <c r="C235" s="313"/>
      <c r="D235" s="313"/>
      <c r="E235" s="313"/>
      <c r="F235" s="313"/>
      <c r="G235" s="117"/>
      <c r="H235" s="57"/>
      <c r="I235" s="493"/>
      <c r="J235" s="57"/>
      <c r="K235" s="57"/>
      <c r="L235" s="57"/>
      <c r="M235" s="57"/>
      <c r="N235" s="57"/>
      <c r="O235" s="57"/>
      <c r="P235" s="57"/>
      <c r="Q235" s="57"/>
      <c r="R235" s="81"/>
      <c r="S235" s="57"/>
    </row>
    <row r="236" spans="1:26" ht="102" customHeight="1" thickBot="1" x14ac:dyDescent="0.3">
      <c r="A236" s="29"/>
      <c r="B236" s="29"/>
      <c r="C236" s="313"/>
      <c r="D236" s="313"/>
      <c r="E236" s="313"/>
      <c r="F236" s="313"/>
      <c r="G236" s="117"/>
      <c r="H236" s="659" t="s">
        <v>171</v>
      </c>
      <c r="I236" s="659"/>
      <c r="J236" s="659"/>
      <c r="K236" s="659"/>
      <c r="L236" s="659"/>
      <c r="M236" s="659"/>
      <c r="N236" s="659"/>
      <c r="O236" s="659"/>
      <c r="P236" s="659"/>
      <c r="Q236" s="659"/>
      <c r="R236" s="659"/>
      <c r="S236" s="660"/>
    </row>
    <row r="237" spans="1:26" ht="7.5" customHeight="1" thickTop="1" x14ac:dyDescent="0.25">
      <c r="A237" s="29"/>
      <c r="B237" s="29"/>
      <c r="C237" s="313"/>
      <c r="D237" s="313"/>
      <c r="E237" s="313"/>
      <c r="F237" s="313"/>
      <c r="G237" s="117"/>
      <c r="H237" s="117"/>
      <c r="I237" s="428"/>
      <c r="J237" s="117"/>
      <c r="K237" s="117"/>
      <c r="L237" s="117"/>
      <c r="M237" s="117"/>
      <c r="N237" s="117"/>
      <c r="O237" s="117"/>
      <c r="P237" s="117"/>
      <c r="Q237" s="117"/>
      <c r="R237" s="117"/>
      <c r="S237" s="117"/>
    </row>
    <row r="238" spans="1:26" ht="41.25" customHeight="1" thickBot="1" x14ac:dyDescent="0.3">
      <c r="A238" s="29"/>
      <c r="B238" s="29"/>
      <c r="C238" s="313"/>
      <c r="D238" s="317"/>
      <c r="E238" s="317"/>
      <c r="F238" s="317"/>
      <c r="G238" s="117"/>
      <c r="H238" s="35" t="s">
        <v>120</v>
      </c>
      <c r="I238" s="51" t="s">
        <v>946</v>
      </c>
      <c r="J238" s="36" t="s">
        <v>121</v>
      </c>
      <c r="K238" s="477"/>
      <c r="L238" s="477"/>
      <c r="M238" s="477"/>
      <c r="N238" s="477"/>
      <c r="O238" s="477"/>
      <c r="P238" s="477"/>
      <c r="Q238" s="477"/>
      <c r="R238" s="139"/>
      <c r="S238" s="35" t="s">
        <v>122</v>
      </c>
      <c r="V238" s="210" t="s">
        <v>825</v>
      </c>
      <c r="W238" s="211" t="s">
        <v>826</v>
      </c>
      <c r="X238" s="211" t="s">
        <v>827</v>
      </c>
      <c r="Y238" s="491" t="s">
        <v>834</v>
      </c>
      <c r="Z238" s="225" t="s">
        <v>863</v>
      </c>
    </row>
    <row r="239" spans="1:26" ht="53.25" customHeight="1" thickTop="1" thickBot="1" x14ac:dyDescent="0.3">
      <c r="A239" s="58" t="s">
        <v>123</v>
      </c>
      <c r="B239" s="29"/>
      <c r="C239" s="101" t="s">
        <v>124</v>
      </c>
      <c r="D239" s="101" t="s">
        <v>125</v>
      </c>
      <c r="E239" s="101" t="s">
        <v>126</v>
      </c>
      <c r="F239" s="101" t="s">
        <v>127</v>
      </c>
      <c r="G239" s="117"/>
      <c r="H239" s="59" t="s">
        <v>128</v>
      </c>
      <c r="I239" s="102" t="s">
        <v>136</v>
      </c>
      <c r="J239" s="669" t="s">
        <v>949</v>
      </c>
      <c r="K239" s="670"/>
      <c r="L239" s="670"/>
      <c r="M239" s="670"/>
      <c r="N239" s="670"/>
      <c r="O239" s="670"/>
      <c r="P239" s="670"/>
      <c r="Q239" s="670"/>
      <c r="R239" s="438"/>
      <c r="S239" s="492"/>
      <c r="T239" s="580">
        <v>1</v>
      </c>
      <c r="U239" s="575">
        <f>T239</f>
        <v>1</v>
      </c>
      <c r="V239" s="472" t="b">
        <v>0</v>
      </c>
      <c r="W239" s="213">
        <f>IF(V239=TRUE,$X$239,0)</f>
        <v>0</v>
      </c>
      <c r="X239" s="472">
        <v>1</v>
      </c>
      <c r="Y239" s="480">
        <f>SUM(W239)</f>
        <v>0</v>
      </c>
      <c r="Z239" s="220">
        <f>Y239/1</f>
        <v>0</v>
      </c>
    </row>
    <row r="240" spans="1:26" ht="41.25" customHeight="1" thickTop="1" thickBot="1" x14ac:dyDescent="0.3">
      <c r="A240" s="58" t="s">
        <v>123</v>
      </c>
      <c r="B240" s="29"/>
      <c r="C240" s="317"/>
      <c r="D240" s="313"/>
      <c r="E240" s="313"/>
      <c r="F240" s="313"/>
      <c r="G240" s="117"/>
      <c r="H240" s="59" t="s">
        <v>131</v>
      </c>
      <c r="I240" s="102" t="s">
        <v>138</v>
      </c>
      <c r="J240" s="689" t="s">
        <v>172</v>
      </c>
      <c r="K240" s="760"/>
      <c r="L240" s="760"/>
      <c r="M240" s="760"/>
      <c r="N240" s="760"/>
      <c r="O240" s="760"/>
      <c r="P240" s="760"/>
      <c r="Q240" s="760"/>
      <c r="R240" s="437"/>
      <c r="S240" s="52"/>
      <c r="V240" s="472" t="b">
        <f>IF(AND(V241=TRUE,V242=TRUE),TRUE,FALSE)</f>
        <v>0</v>
      </c>
    </row>
    <row r="241" spans="1:26" ht="41.25" customHeight="1" thickTop="1" thickBot="1" x14ac:dyDescent="0.3">
      <c r="A241" s="58" t="s">
        <v>123</v>
      </c>
      <c r="B241" s="29"/>
      <c r="C241" s="101" t="s">
        <v>124</v>
      </c>
      <c r="D241" s="101" t="s">
        <v>125</v>
      </c>
      <c r="E241" s="101" t="s">
        <v>126</v>
      </c>
      <c r="F241" s="101" t="s">
        <v>127</v>
      </c>
      <c r="G241" s="117"/>
      <c r="H241" s="59" t="s">
        <v>131</v>
      </c>
      <c r="I241" s="102" t="s">
        <v>173</v>
      </c>
      <c r="J241" s="955" t="s">
        <v>174</v>
      </c>
      <c r="K241" s="940"/>
      <c r="L241" s="940"/>
      <c r="M241" s="940"/>
      <c r="N241" s="940"/>
      <c r="O241" s="940"/>
      <c r="P241" s="940"/>
      <c r="Q241" s="940"/>
      <c r="R241" s="139"/>
      <c r="S241" s="492"/>
      <c r="T241" s="580">
        <f>1/3</f>
        <v>0.33333333333333331</v>
      </c>
      <c r="U241" s="575">
        <f>T241+T242+T244</f>
        <v>1</v>
      </c>
      <c r="V241" s="472" t="b">
        <v>0</v>
      </c>
      <c r="W241" s="213">
        <f>IF(V241=TRUE,$X$241,0)</f>
        <v>0</v>
      </c>
      <c r="X241" s="472">
        <v>0.33333333333333331</v>
      </c>
      <c r="Y241" s="480">
        <f>SUM(W241:W244)</f>
        <v>0</v>
      </c>
      <c r="Z241" s="220">
        <f>Y241/1</f>
        <v>0</v>
      </c>
    </row>
    <row r="242" spans="1:26" ht="71.25" customHeight="1" thickTop="1" thickBot="1" x14ac:dyDescent="0.3">
      <c r="A242" s="58" t="s">
        <v>123</v>
      </c>
      <c r="B242" s="29"/>
      <c r="C242" s="101" t="s">
        <v>124</v>
      </c>
      <c r="D242" s="101" t="s">
        <v>125</v>
      </c>
      <c r="E242" s="101" t="s">
        <v>126</v>
      </c>
      <c r="F242" s="101" t="s">
        <v>127</v>
      </c>
      <c r="G242" s="117"/>
      <c r="H242" s="59" t="s">
        <v>131</v>
      </c>
      <c r="I242" s="102" t="s">
        <v>140</v>
      </c>
      <c r="J242" s="937" t="s">
        <v>175</v>
      </c>
      <c r="K242" s="1071"/>
      <c r="L242" s="1071"/>
      <c r="M242" s="1071"/>
      <c r="N242" s="1071"/>
      <c r="O242" s="1071"/>
      <c r="P242" s="1071"/>
      <c r="Q242" s="1071"/>
      <c r="R242" s="436"/>
      <c r="S242" s="492"/>
      <c r="T242" s="580">
        <f>1/3</f>
        <v>0.33333333333333331</v>
      </c>
      <c r="V242" s="472" t="b">
        <v>0</v>
      </c>
      <c r="W242" s="213">
        <f>IF(V242=TRUE,$X$241,0)</f>
        <v>0</v>
      </c>
    </row>
    <row r="243" spans="1:26" ht="51" customHeight="1" thickTop="1" thickBot="1" x14ac:dyDescent="0.3">
      <c r="A243" s="58" t="s">
        <v>347</v>
      </c>
      <c r="B243" s="29"/>
      <c r="C243" s="116"/>
      <c r="D243" s="317"/>
      <c r="E243" s="116"/>
      <c r="F243" s="116"/>
      <c r="G243" s="117"/>
      <c r="H243" s="59" t="s">
        <v>131</v>
      </c>
      <c r="I243" s="106" t="s">
        <v>275</v>
      </c>
      <c r="J243" s="912" t="s">
        <v>273</v>
      </c>
      <c r="K243" s="913"/>
      <c r="L243" s="913"/>
      <c r="M243" s="913"/>
      <c r="N243" s="913"/>
      <c r="O243" s="913"/>
      <c r="P243" s="913"/>
      <c r="Q243" s="913"/>
      <c r="R243" s="437"/>
      <c r="S243" s="494"/>
      <c r="V243" s="472" t="b">
        <f>V244</f>
        <v>0</v>
      </c>
    </row>
    <row r="244" spans="1:26" ht="51" customHeight="1" thickTop="1" thickBot="1" x14ac:dyDescent="0.3">
      <c r="A244" s="58" t="s">
        <v>347</v>
      </c>
      <c r="B244" s="29"/>
      <c r="C244" s="116"/>
      <c r="D244" s="116"/>
      <c r="E244" s="101" t="s">
        <v>126</v>
      </c>
      <c r="F244" s="101" t="s">
        <v>127</v>
      </c>
      <c r="G244" s="117"/>
      <c r="H244" s="59" t="s">
        <v>131</v>
      </c>
      <c r="I244" s="102" t="s">
        <v>405</v>
      </c>
      <c r="J244" s="941" t="s">
        <v>406</v>
      </c>
      <c r="K244" s="1072"/>
      <c r="L244" s="1072"/>
      <c r="M244" s="1072"/>
      <c r="N244" s="1072"/>
      <c r="O244" s="1072"/>
      <c r="P244" s="1072"/>
      <c r="Q244" s="1072"/>
      <c r="R244" s="436"/>
      <c r="S244" s="492"/>
      <c r="T244" s="580">
        <f>1/3</f>
        <v>0.33333333333333331</v>
      </c>
      <c r="V244" s="472" t="b">
        <v>0</v>
      </c>
      <c r="W244" s="213">
        <f>IF(V244=TRUE,$X$241,0)</f>
        <v>0</v>
      </c>
    </row>
    <row r="245" spans="1:26" ht="55.5" customHeight="1" thickTop="1" thickBot="1" x14ac:dyDescent="0.3">
      <c r="A245" s="58" t="s">
        <v>123</v>
      </c>
      <c r="B245" s="29"/>
      <c r="C245" s="313"/>
      <c r="D245" s="313"/>
      <c r="E245" s="313"/>
      <c r="F245" s="313"/>
      <c r="G245" s="117"/>
      <c r="H245" s="59" t="s">
        <v>250</v>
      </c>
      <c r="I245" s="102" t="s">
        <v>251</v>
      </c>
      <c r="J245" s="763" t="s">
        <v>252</v>
      </c>
      <c r="K245" s="764"/>
      <c r="L245" s="764"/>
      <c r="M245" s="764"/>
      <c r="N245" s="764"/>
      <c r="O245" s="764"/>
      <c r="P245" s="764"/>
      <c r="Q245" s="764"/>
      <c r="R245" s="437"/>
      <c r="S245" s="481"/>
      <c r="V245" s="472" t="b">
        <f>IF(AND(V246=TRUE, V247=TRUE,V248=TRUE),TRUE, FALSE)</f>
        <v>0</v>
      </c>
    </row>
    <row r="246" spans="1:26" ht="52.5" customHeight="1" thickTop="1" thickBot="1" x14ac:dyDescent="0.3">
      <c r="A246" s="58" t="s">
        <v>123</v>
      </c>
      <c r="B246" s="29"/>
      <c r="C246" s="116"/>
      <c r="D246" s="101" t="s">
        <v>125</v>
      </c>
      <c r="E246" s="101" t="s">
        <v>126</v>
      </c>
      <c r="F246" s="101" t="s">
        <v>127</v>
      </c>
      <c r="G246" s="117"/>
      <c r="H246" s="59" t="s">
        <v>250</v>
      </c>
      <c r="I246" s="102" t="s">
        <v>253</v>
      </c>
      <c r="J246" s="955" t="s">
        <v>254</v>
      </c>
      <c r="K246" s="939"/>
      <c r="L246" s="939"/>
      <c r="M246" s="939"/>
      <c r="N246" s="939"/>
      <c r="O246" s="939"/>
      <c r="P246" s="939"/>
      <c r="Q246" s="939"/>
      <c r="R246" s="441"/>
      <c r="S246" s="492"/>
      <c r="T246" s="580">
        <f>1/4</f>
        <v>0.25</v>
      </c>
      <c r="U246" s="575">
        <f>T246+T247+T248+T249</f>
        <v>1</v>
      </c>
      <c r="V246" s="472" t="b">
        <v>0</v>
      </c>
      <c r="W246" s="213">
        <f>IF(V246=TRUE,$X$246,0)</f>
        <v>0</v>
      </c>
      <c r="X246" s="472">
        <v>0.25</v>
      </c>
      <c r="Y246" s="480">
        <f>SUM(W246:W249)</f>
        <v>0</v>
      </c>
      <c r="Z246" s="220">
        <f>Y246/1</f>
        <v>0</v>
      </c>
    </row>
    <row r="247" spans="1:26" ht="41.25" customHeight="1" thickTop="1" thickBot="1" x14ac:dyDescent="0.3">
      <c r="A247" s="58" t="s">
        <v>123</v>
      </c>
      <c r="B247" s="29"/>
      <c r="C247" s="116"/>
      <c r="D247" s="116"/>
      <c r="E247" s="101" t="s">
        <v>126</v>
      </c>
      <c r="F247" s="101" t="s">
        <v>127</v>
      </c>
      <c r="G247" s="117"/>
      <c r="H247" s="59" t="s">
        <v>250</v>
      </c>
      <c r="I247" s="102" t="s">
        <v>303</v>
      </c>
      <c r="J247" s="955" t="s">
        <v>304</v>
      </c>
      <c r="K247" s="940"/>
      <c r="L247" s="940"/>
      <c r="M247" s="940"/>
      <c r="N247" s="940"/>
      <c r="O247" s="940"/>
      <c r="P247" s="940"/>
      <c r="Q247" s="940"/>
      <c r="R247" s="441"/>
      <c r="S247" s="492"/>
      <c r="T247" s="580">
        <f>1/4</f>
        <v>0.25</v>
      </c>
      <c r="V247" s="472" t="b">
        <v>0</v>
      </c>
      <c r="W247" s="213">
        <f>IF(V247=TRUE,$X$246,0)</f>
        <v>0</v>
      </c>
    </row>
    <row r="248" spans="1:26" ht="55.5" customHeight="1" thickTop="1" thickBot="1" x14ac:dyDescent="0.3">
      <c r="A248" s="58" t="s">
        <v>123</v>
      </c>
      <c r="B248" s="29"/>
      <c r="C248" s="116"/>
      <c r="D248" s="101" t="s">
        <v>125</v>
      </c>
      <c r="E248" s="101" t="s">
        <v>126</v>
      </c>
      <c r="F248" s="101" t="s">
        <v>127</v>
      </c>
      <c r="G248" s="117"/>
      <c r="H248" s="59" t="s">
        <v>250</v>
      </c>
      <c r="I248" s="102" t="s">
        <v>255</v>
      </c>
      <c r="J248" s="937" t="s">
        <v>256</v>
      </c>
      <c r="K248" s="957"/>
      <c r="L248" s="957"/>
      <c r="M248" s="957"/>
      <c r="N248" s="957"/>
      <c r="O248" s="957"/>
      <c r="P248" s="957"/>
      <c r="Q248" s="957"/>
      <c r="R248" s="436"/>
      <c r="S248" s="492"/>
      <c r="T248" s="580">
        <f>1/4</f>
        <v>0.25</v>
      </c>
      <c r="V248" s="472" t="b">
        <v>0</v>
      </c>
      <c r="W248" s="213">
        <f>IF(V248=TRUE,$X$246,0)</f>
        <v>0</v>
      </c>
    </row>
    <row r="249" spans="1:26" ht="55.5" customHeight="1" thickTop="1" thickBot="1" x14ac:dyDescent="0.3">
      <c r="A249" s="58" t="s">
        <v>425</v>
      </c>
      <c r="B249" s="29"/>
      <c r="C249" s="116"/>
      <c r="D249" s="116"/>
      <c r="E249" s="101" t="s">
        <v>126</v>
      </c>
      <c r="F249" s="101" t="s">
        <v>127</v>
      </c>
      <c r="G249" s="117"/>
      <c r="H249" s="59" t="s">
        <v>250</v>
      </c>
      <c r="I249" s="102" t="s">
        <v>550</v>
      </c>
      <c r="J249" s="692" t="s">
        <v>563</v>
      </c>
      <c r="K249" s="692"/>
      <c r="L249" s="692"/>
      <c r="M249" s="692"/>
      <c r="N249" s="692"/>
      <c r="O249" s="692"/>
      <c r="P249" s="692"/>
      <c r="Q249" s="692"/>
      <c r="R249" s="439"/>
      <c r="S249" s="492"/>
      <c r="T249" s="580">
        <f>1/4</f>
        <v>0.25</v>
      </c>
      <c r="V249" s="472" t="b">
        <v>0</v>
      </c>
      <c r="W249" s="213">
        <f>IF(V249=TRUE,$X$246,0)</f>
        <v>0</v>
      </c>
    </row>
    <row r="250" spans="1:26" ht="41.25" customHeight="1" thickTop="1" thickBot="1" x14ac:dyDescent="0.3">
      <c r="A250" s="58" t="s">
        <v>123</v>
      </c>
      <c r="B250" s="29"/>
      <c r="C250" s="313"/>
      <c r="D250" s="313"/>
      <c r="E250" s="313"/>
      <c r="F250" s="313"/>
      <c r="G250" s="117"/>
      <c r="H250" s="59" t="s">
        <v>160</v>
      </c>
      <c r="I250" s="106" t="s">
        <v>278</v>
      </c>
      <c r="J250" s="688" t="s">
        <v>340</v>
      </c>
      <c r="K250" s="760"/>
      <c r="L250" s="760"/>
      <c r="M250" s="760"/>
      <c r="N250" s="760"/>
      <c r="O250" s="760"/>
      <c r="P250" s="760"/>
      <c r="Q250" s="760"/>
      <c r="R250" s="437"/>
      <c r="S250" s="52"/>
      <c r="V250" s="472" t="b">
        <f>IF(AND(V251=TRUE,V252=TRUE,V253=TRUE,V254=TRUE,V255=TRUE,V256=TRUE),TRUE, FALSE)</f>
        <v>0</v>
      </c>
    </row>
    <row r="251" spans="1:26" ht="41.25" customHeight="1" thickTop="1" thickBot="1" x14ac:dyDescent="0.3">
      <c r="A251" s="58" t="s">
        <v>425</v>
      </c>
      <c r="B251" s="29"/>
      <c r="C251" s="116"/>
      <c r="D251" s="101" t="s">
        <v>125</v>
      </c>
      <c r="E251" s="101" t="s">
        <v>126</v>
      </c>
      <c r="F251" s="101" t="s">
        <v>127</v>
      </c>
      <c r="G251" s="117"/>
      <c r="H251" s="59" t="s">
        <v>160</v>
      </c>
      <c r="I251" s="106" t="s">
        <v>502</v>
      </c>
      <c r="J251" s="955" t="s">
        <v>503</v>
      </c>
      <c r="K251" s="939"/>
      <c r="L251" s="939"/>
      <c r="M251" s="939"/>
      <c r="N251" s="939"/>
      <c r="O251" s="939"/>
      <c r="P251" s="939"/>
      <c r="Q251" s="939"/>
      <c r="R251" s="139"/>
      <c r="S251" s="492"/>
      <c r="T251" s="580">
        <f t="shared" ref="T251:T256" si="20">1/10</f>
        <v>0.1</v>
      </c>
      <c r="U251" s="575">
        <f>T251+T252+T253+T254+T255+T256+T258+T259+T260+T261</f>
        <v>0.99999999999999989</v>
      </c>
      <c r="V251" s="472" t="b">
        <v>0</v>
      </c>
      <c r="W251" s="213">
        <f t="shared" ref="W251:W256" si="21">IF(V251=TRUE,$X$251,0)</f>
        <v>0</v>
      </c>
      <c r="X251" s="472">
        <v>0.1</v>
      </c>
      <c r="Y251" s="480">
        <f>SUM(W251:W261)</f>
        <v>0</v>
      </c>
      <c r="Z251" s="220">
        <f>Y251/1</f>
        <v>0</v>
      </c>
    </row>
    <row r="252" spans="1:26" ht="51.75" customHeight="1" thickTop="1" thickBot="1" x14ac:dyDescent="0.3">
      <c r="A252" s="58" t="s">
        <v>123</v>
      </c>
      <c r="B252" s="29"/>
      <c r="C252" s="116"/>
      <c r="D252" s="116"/>
      <c r="E252" s="116"/>
      <c r="F252" s="101" t="s">
        <v>127</v>
      </c>
      <c r="G252" s="117"/>
      <c r="H252" s="59" t="s">
        <v>160</v>
      </c>
      <c r="I252" s="106" t="s">
        <v>341</v>
      </c>
      <c r="J252" s="955" t="s">
        <v>342</v>
      </c>
      <c r="K252" s="939"/>
      <c r="L252" s="939"/>
      <c r="M252" s="939"/>
      <c r="N252" s="939"/>
      <c r="O252" s="939"/>
      <c r="P252" s="939"/>
      <c r="Q252" s="939"/>
      <c r="R252" s="441"/>
      <c r="S252" s="492"/>
      <c r="T252" s="580">
        <f t="shared" si="20"/>
        <v>0.1</v>
      </c>
      <c r="V252" s="472" t="b">
        <v>0</v>
      </c>
      <c r="W252" s="213">
        <f t="shared" si="21"/>
        <v>0</v>
      </c>
    </row>
    <row r="253" spans="1:26" ht="63" customHeight="1" thickTop="1" thickBot="1" x14ac:dyDescent="0.3">
      <c r="A253" s="58" t="s">
        <v>111</v>
      </c>
      <c r="B253" s="29"/>
      <c r="C253" s="116"/>
      <c r="D253" s="116"/>
      <c r="E253" s="116"/>
      <c r="F253" s="101" t="s">
        <v>127</v>
      </c>
      <c r="G253" s="117"/>
      <c r="H253" s="59" t="s">
        <v>160</v>
      </c>
      <c r="I253" s="106" t="s">
        <v>280</v>
      </c>
      <c r="J253" s="918" t="s">
        <v>777</v>
      </c>
      <c r="K253" s="919"/>
      <c r="L253" s="919"/>
      <c r="M253" s="919"/>
      <c r="N253" s="919"/>
      <c r="O253" s="919"/>
      <c r="P253" s="919"/>
      <c r="Q253" s="919"/>
      <c r="R253" s="441"/>
      <c r="S253" s="492"/>
      <c r="T253" s="580">
        <f t="shared" si="20"/>
        <v>0.1</v>
      </c>
      <c r="V253" s="472" t="b">
        <v>0</v>
      </c>
      <c r="W253" s="213">
        <f t="shared" si="21"/>
        <v>0</v>
      </c>
    </row>
    <row r="254" spans="1:26" ht="51.75" customHeight="1" thickTop="1" thickBot="1" x14ac:dyDescent="0.3">
      <c r="A254" s="58" t="s">
        <v>111</v>
      </c>
      <c r="B254" s="29"/>
      <c r="C254" s="116"/>
      <c r="D254" s="101" t="s">
        <v>125</v>
      </c>
      <c r="E254" s="101" t="s">
        <v>126</v>
      </c>
      <c r="F254" s="101" t="s">
        <v>127</v>
      </c>
      <c r="G254" s="117"/>
      <c r="H254" s="59" t="s">
        <v>160</v>
      </c>
      <c r="I254" s="106" t="s">
        <v>627</v>
      </c>
      <c r="J254" s="918" t="s">
        <v>655</v>
      </c>
      <c r="K254" s="919"/>
      <c r="L254" s="919"/>
      <c r="M254" s="919"/>
      <c r="N254" s="919"/>
      <c r="O254" s="919"/>
      <c r="P254" s="919"/>
      <c r="Q254" s="919"/>
      <c r="R254" s="139"/>
      <c r="S254" s="492"/>
      <c r="T254" s="580">
        <f t="shared" si="20"/>
        <v>0.1</v>
      </c>
      <c r="V254" s="472" t="b">
        <v>0</v>
      </c>
      <c r="W254" s="213">
        <f t="shared" si="21"/>
        <v>0</v>
      </c>
    </row>
    <row r="255" spans="1:26" ht="66" customHeight="1" thickTop="1" thickBot="1" x14ac:dyDescent="0.3">
      <c r="A255" s="58" t="s">
        <v>111</v>
      </c>
      <c r="B255" s="29"/>
      <c r="C255" s="116"/>
      <c r="D255" s="116"/>
      <c r="E255" s="116"/>
      <c r="F255" s="101" t="s">
        <v>127</v>
      </c>
      <c r="G255" s="117"/>
      <c r="H255" s="59" t="s">
        <v>160</v>
      </c>
      <c r="I255" s="106" t="s">
        <v>778</v>
      </c>
      <c r="J255" s="918" t="s">
        <v>779</v>
      </c>
      <c r="K255" s="919"/>
      <c r="L255" s="919"/>
      <c r="M255" s="919"/>
      <c r="N255" s="919"/>
      <c r="O255" s="919"/>
      <c r="P255" s="919"/>
      <c r="Q255" s="919"/>
      <c r="R255" s="441"/>
      <c r="S255" s="492"/>
      <c r="T255" s="580">
        <f t="shared" si="20"/>
        <v>0.1</v>
      </c>
      <c r="V255" s="472" t="b">
        <v>0</v>
      </c>
      <c r="W255" s="213">
        <f t="shared" si="21"/>
        <v>0</v>
      </c>
    </row>
    <row r="256" spans="1:26" ht="51.75" customHeight="1" thickTop="1" thickBot="1" x14ac:dyDescent="0.3">
      <c r="A256" s="58" t="s">
        <v>425</v>
      </c>
      <c r="B256" s="29"/>
      <c r="C256" s="116"/>
      <c r="D256" s="101" t="s">
        <v>125</v>
      </c>
      <c r="E256" s="101" t="s">
        <v>126</v>
      </c>
      <c r="F256" s="101" t="s">
        <v>127</v>
      </c>
      <c r="G256" s="117"/>
      <c r="H256" s="59" t="s">
        <v>160</v>
      </c>
      <c r="I256" s="106" t="s">
        <v>504</v>
      </c>
      <c r="J256" s="937" t="s">
        <v>505</v>
      </c>
      <c r="K256" s="957"/>
      <c r="L256" s="957"/>
      <c r="M256" s="957"/>
      <c r="N256" s="957"/>
      <c r="O256" s="957"/>
      <c r="P256" s="957"/>
      <c r="Q256" s="957"/>
      <c r="R256" s="436"/>
      <c r="S256" s="492"/>
      <c r="T256" s="580">
        <f t="shared" si="20"/>
        <v>0.1</v>
      </c>
      <c r="V256" s="472" t="b">
        <v>0</v>
      </c>
      <c r="W256" s="213">
        <f t="shared" si="21"/>
        <v>0</v>
      </c>
    </row>
    <row r="257" spans="1:26" ht="51.75" customHeight="1" thickTop="1" thickBot="1" x14ac:dyDescent="0.3">
      <c r="A257" s="58" t="s">
        <v>111</v>
      </c>
      <c r="B257" s="29"/>
      <c r="C257" s="116"/>
      <c r="D257" s="317"/>
      <c r="E257" s="317"/>
      <c r="F257" s="116"/>
      <c r="G257" s="117"/>
      <c r="H257" s="59" t="s">
        <v>160</v>
      </c>
      <c r="I257" s="106" t="s">
        <v>282</v>
      </c>
      <c r="J257" s="689" t="s">
        <v>780</v>
      </c>
      <c r="K257" s="760"/>
      <c r="L257" s="760"/>
      <c r="M257" s="760"/>
      <c r="N257" s="760"/>
      <c r="O257" s="760"/>
      <c r="P257" s="760"/>
      <c r="Q257" s="760"/>
      <c r="R257" s="437"/>
      <c r="S257" s="52"/>
      <c r="V257" s="472" t="b">
        <f>IF(AND(V258=TRUE,V259=TRUE,V260=TRUE),TRUE, FALSE)</f>
        <v>0</v>
      </c>
    </row>
    <row r="258" spans="1:26" ht="51.75" customHeight="1" thickTop="1" thickBot="1" x14ac:dyDescent="0.3">
      <c r="A258" s="58" t="s">
        <v>111</v>
      </c>
      <c r="B258" s="29"/>
      <c r="C258" s="116"/>
      <c r="D258" s="116"/>
      <c r="E258" s="116"/>
      <c r="F258" s="101" t="s">
        <v>127</v>
      </c>
      <c r="G258" s="117"/>
      <c r="H258" s="59" t="s">
        <v>160</v>
      </c>
      <c r="I258" s="106" t="s">
        <v>629</v>
      </c>
      <c r="J258" s="964" t="s">
        <v>781</v>
      </c>
      <c r="K258" s="1005"/>
      <c r="L258" s="1005"/>
      <c r="M258" s="1005"/>
      <c r="N258" s="1005"/>
      <c r="O258" s="1005"/>
      <c r="P258" s="1005"/>
      <c r="Q258" s="1005"/>
      <c r="R258" s="139"/>
      <c r="S258" s="492"/>
      <c r="T258" s="580">
        <f>1/10</f>
        <v>0.1</v>
      </c>
      <c r="V258" s="472" t="b">
        <v>0</v>
      </c>
      <c r="W258" s="213">
        <f>IF(V258=TRUE,$X$258,0)</f>
        <v>0</v>
      </c>
      <c r="X258" s="472">
        <v>0.1</v>
      </c>
    </row>
    <row r="259" spans="1:26" ht="51.75" customHeight="1" thickTop="1" thickBot="1" x14ac:dyDescent="0.3">
      <c r="A259" s="58" t="s">
        <v>111</v>
      </c>
      <c r="B259" s="29"/>
      <c r="C259" s="116"/>
      <c r="D259" s="116"/>
      <c r="E259" s="116"/>
      <c r="F259" s="101" t="s">
        <v>127</v>
      </c>
      <c r="G259" s="117"/>
      <c r="H259" s="59" t="s">
        <v>160</v>
      </c>
      <c r="I259" s="106" t="s">
        <v>631</v>
      </c>
      <c r="J259" s="1004" t="s">
        <v>782</v>
      </c>
      <c r="K259" s="1005"/>
      <c r="L259" s="1005"/>
      <c r="M259" s="1005"/>
      <c r="N259" s="1005"/>
      <c r="O259" s="1005"/>
      <c r="P259" s="1005"/>
      <c r="Q259" s="1005"/>
      <c r="R259" s="441"/>
      <c r="S259" s="492"/>
      <c r="T259" s="580">
        <f>1/10</f>
        <v>0.1</v>
      </c>
      <c r="V259" s="472" t="b">
        <v>0</v>
      </c>
      <c r="W259" s="213">
        <f>IF(V259=TRUE,$X$258,0)</f>
        <v>0</v>
      </c>
    </row>
    <row r="260" spans="1:26" ht="51.75" customHeight="1" thickTop="1" thickBot="1" x14ac:dyDescent="0.3">
      <c r="A260" s="58" t="s">
        <v>111</v>
      </c>
      <c r="B260" s="29"/>
      <c r="C260" s="116"/>
      <c r="D260" s="116"/>
      <c r="E260" s="116"/>
      <c r="F260" s="101" t="s">
        <v>127</v>
      </c>
      <c r="G260" s="117"/>
      <c r="H260" s="59" t="s">
        <v>160</v>
      </c>
      <c r="I260" s="106" t="s">
        <v>633</v>
      </c>
      <c r="J260" s="1007" t="s">
        <v>783</v>
      </c>
      <c r="K260" s="759"/>
      <c r="L260" s="759"/>
      <c r="M260" s="759"/>
      <c r="N260" s="759"/>
      <c r="O260" s="759"/>
      <c r="P260" s="759"/>
      <c r="Q260" s="759"/>
      <c r="R260" s="436"/>
      <c r="S260" s="492"/>
      <c r="T260" s="580">
        <f>1/10</f>
        <v>0.1</v>
      </c>
      <c r="V260" s="472" t="b">
        <v>0</v>
      </c>
      <c r="W260" s="213">
        <f>IF(V260=TRUE,$X$258,0)</f>
        <v>0</v>
      </c>
    </row>
    <row r="261" spans="1:26" ht="51.75" customHeight="1" thickTop="1" thickBot="1" x14ac:dyDescent="0.3">
      <c r="A261" s="58" t="s">
        <v>111</v>
      </c>
      <c r="B261" s="29"/>
      <c r="C261" s="116"/>
      <c r="D261" s="116"/>
      <c r="E261" s="116"/>
      <c r="F261" s="101" t="s">
        <v>127</v>
      </c>
      <c r="G261" s="117"/>
      <c r="H261" s="59" t="s">
        <v>160</v>
      </c>
      <c r="I261" s="106" t="s">
        <v>693</v>
      </c>
      <c r="J261" s="951" t="s">
        <v>784</v>
      </c>
      <c r="K261" s="924"/>
      <c r="L261" s="924"/>
      <c r="M261" s="924"/>
      <c r="N261" s="924"/>
      <c r="O261" s="924"/>
      <c r="P261" s="924"/>
      <c r="Q261" s="924"/>
      <c r="R261" s="439"/>
      <c r="S261" s="492"/>
      <c r="T261" s="580">
        <f>1/10</f>
        <v>0.1</v>
      </c>
      <c r="V261" s="472" t="b">
        <v>0</v>
      </c>
      <c r="W261" s="213">
        <f>IF(V261=TRUE,$X$258,0)</f>
        <v>0</v>
      </c>
    </row>
    <row r="262" spans="1:26" ht="22.5" customHeight="1" thickTop="1" x14ac:dyDescent="0.25">
      <c r="C262" s="197"/>
    </row>
    <row r="263" spans="1:26" ht="22.5" customHeight="1" x14ac:dyDescent="0.25">
      <c r="A263" s="468"/>
      <c r="B263" s="468"/>
      <c r="C263" s="263"/>
      <c r="D263" s="263"/>
      <c r="E263" s="263"/>
      <c r="F263" s="264"/>
      <c r="G263" s="117"/>
      <c r="H263" s="117"/>
      <c r="I263" s="469"/>
      <c r="J263" s="117"/>
      <c r="K263" s="117"/>
      <c r="L263" s="117"/>
      <c r="M263" s="117"/>
      <c r="N263" s="117"/>
      <c r="O263" s="117"/>
      <c r="P263" s="117"/>
      <c r="Q263" s="117"/>
      <c r="R263" s="117"/>
      <c r="S263" s="117"/>
    </row>
    <row r="264" spans="1:26" ht="22.5" customHeight="1" thickBot="1" x14ac:dyDescent="0.3">
      <c r="A264" s="29"/>
      <c r="B264" s="29"/>
      <c r="C264" s="313"/>
      <c r="D264" s="313"/>
      <c r="E264" s="313"/>
      <c r="F264" s="313"/>
      <c r="G264" s="117"/>
      <c r="H264" s="1065" t="s">
        <v>176</v>
      </c>
      <c r="I264" s="1065"/>
      <c r="J264" s="1065"/>
      <c r="K264" s="1065"/>
      <c r="L264" s="1065"/>
      <c r="M264" s="1065"/>
      <c r="N264" s="1065"/>
      <c r="O264" s="1065"/>
      <c r="P264" s="1065"/>
      <c r="Q264" s="1065"/>
      <c r="R264" s="1065"/>
      <c r="S264" s="1066"/>
    </row>
    <row r="265" spans="1:26" ht="7.5" customHeight="1" thickTop="1" x14ac:dyDescent="0.25">
      <c r="A265" s="29"/>
      <c r="B265" s="29"/>
      <c r="C265" s="313"/>
      <c r="D265" s="313"/>
      <c r="E265" s="313"/>
      <c r="F265" s="313"/>
      <c r="G265" s="117"/>
      <c r="H265" s="57"/>
      <c r="I265" s="495"/>
      <c r="J265" s="57"/>
      <c r="K265" s="57"/>
      <c r="L265" s="57"/>
      <c r="M265" s="57"/>
      <c r="N265" s="57"/>
      <c r="O265" s="57"/>
      <c r="P265" s="57"/>
      <c r="Q265" s="57"/>
      <c r="R265" s="81"/>
      <c r="S265" s="57"/>
    </row>
    <row r="266" spans="1:26" ht="108" customHeight="1" thickBot="1" x14ac:dyDescent="0.3">
      <c r="A266" s="29"/>
      <c r="B266" s="29"/>
      <c r="C266" s="313"/>
      <c r="D266" s="313"/>
      <c r="E266" s="313"/>
      <c r="F266" s="313"/>
      <c r="G266" s="117"/>
      <c r="H266" s="651" t="s">
        <v>177</v>
      </c>
      <c r="I266" s="651"/>
      <c r="J266" s="651"/>
      <c r="K266" s="651"/>
      <c r="L266" s="651"/>
      <c r="M266" s="651"/>
      <c r="N266" s="651"/>
      <c r="O266" s="651"/>
      <c r="P266" s="651"/>
      <c r="Q266" s="651"/>
      <c r="R266" s="651"/>
      <c r="S266" s="652"/>
    </row>
    <row r="267" spans="1:26" ht="7.5" customHeight="1" thickTop="1" x14ac:dyDescent="0.25">
      <c r="A267" s="29"/>
      <c r="B267" s="29"/>
      <c r="C267" s="313"/>
      <c r="D267" s="313"/>
      <c r="E267" s="313"/>
      <c r="F267" s="313"/>
      <c r="G267" s="117"/>
      <c r="H267" s="32"/>
      <c r="I267" s="496"/>
      <c r="J267" s="32"/>
      <c r="K267" s="32"/>
      <c r="L267" s="32"/>
      <c r="M267" s="32"/>
      <c r="N267" s="32"/>
      <c r="O267" s="32"/>
      <c r="P267" s="32"/>
      <c r="Q267" s="32"/>
      <c r="R267" s="32"/>
      <c r="S267" s="32"/>
    </row>
    <row r="268" spans="1:26" ht="22.5" customHeight="1" thickBot="1" x14ac:dyDescent="0.3">
      <c r="A268" s="29"/>
      <c r="B268" s="29"/>
      <c r="C268" s="313"/>
      <c r="D268" s="313"/>
      <c r="E268" s="313"/>
      <c r="F268" s="313"/>
      <c r="G268" s="117"/>
      <c r="H268" s="653" t="s">
        <v>117</v>
      </c>
      <c r="I268" s="654"/>
      <c r="J268" s="1062" t="s">
        <v>178</v>
      </c>
      <c r="K268" s="1063"/>
      <c r="L268" s="1063"/>
      <c r="M268" s="1063"/>
      <c r="N268" s="1063"/>
      <c r="O268" s="1063"/>
      <c r="P268" s="1063"/>
      <c r="Q268" s="1063"/>
      <c r="R268" s="1063"/>
      <c r="S268" s="1064"/>
      <c r="V268" s="470" t="s">
        <v>945</v>
      </c>
      <c r="W268" s="471">
        <f>(U273+U275+U278+U285)/4</f>
        <v>1</v>
      </c>
    </row>
    <row r="269" spans="1:26" ht="7.5" customHeight="1" thickTop="1" x14ac:dyDescent="0.25">
      <c r="A269" s="29"/>
      <c r="B269" s="29"/>
      <c r="C269" s="313"/>
      <c r="D269" s="313"/>
      <c r="E269" s="313"/>
      <c r="F269" s="313"/>
      <c r="G269" s="117"/>
      <c r="H269" s="57"/>
      <c r="I269" s="495"/>
      <c r="J269" s="57"/>
      <c r="K269" s="57"/>
      <c r="L269" s="57"/>
      <c r="M269" s="57"/>
      <c r="N269" s="57"/>
      <c r="O269" s="57"/>
      <c r="P269" s="57"/>
      <c r="Q269" s="57"/>
      <c r="R269" s="81"/>
      <c r="S269" s="57"/>
    </row>
    <row r="270" spans="1:26" ht="123.75" customHeight="1" thickBot="1" x14ac:dyDescent="0.3">
      <c r="A270" s="29"/>
      <c r="B270" s="29"/>
      <c r="C270" s="313"/>
      <c r="D270" s="313"/>
      <c r="E270" s="313"/>
      <c r="F270" s="313"/>
      <c r="G270" s="117"/>
      <c r="H270" s="659" t="s">
        <v>179</v>
      </c>
      <c r="I270" s="659"/>
      <c r="J270" s="659"/>
      <c r="K270" s="659"/>
      <c r="L270" s="659"/>
      <c r="M270" s="659"/>
      <c r="N270" s="659"/>
      <c r="O270" s="659"/>
      <c r="P270" s="659"/>
      <c r="Q270" s="659"/>
      <c r="R270" s="659"/>
      <c r="S270" s="660"/>
    </row>
    <row r="271" spans="1:26" ht="7.5" customHeight="1" thickTop="1" x14ac:dyDescent="0.25">
      <c r="A271" s="29"/>
      <c r="B271" s="29"/>
      <c r="C271" s="313"/>
      <c r="D271" s="313"/>
      <c r="E271" s="313"/>
      <c r="F271" s="313"/>
      <c r="G271" s="117"/>
      <c r="H271" s="117"/>
      <c r="I271" s="428"/>
      <c r="J271" s="117"/>
      <c r="K271" s="117"/>
      <c r="L271" s="117"/>
      <c r="M271" s="117"/>
      <c r="N271" s="117"/>
      <c r="O271" s="117"/>
      <c r="P271" s="117"/>
      <c r="Q271" s="117"/>
      <c r="R271" s="117"/>
      <c r="S271" s="117"/>
    </row>
    <row r="272" spans="1:26" ht="41.25" customHeight="1" thickBot="1" x14ac:dyDescent="0.3">
      <c r="A272" s="29"/>
      <c r="B272" s="29"/>
      <c r="C272" s="313"/>
      <c r="D272" s="313"/>
      <c r="E272" s="313"/>
      <c r="F272" s="313"/>
      <c r="G272" s="117"/>
      <c r="H272" s="35" t="s">
        <v>120</v>
      </c>
      <c r="I272" s="51" t="s">
        <v>946</v>
      </c>
      <c r="J272" s="36" t="s">
        <v>121</v>
      </c>
      <c r="K272" s="477"/>
      <c r="L272" s="477"/>
      <c r="M272" s="477"/>
      <c r="N272" s="477"/>
      <c r="O272" s="477"/>
      <c r="P272" s="477"/>
      <c r="Q272" s="477"/>
      <c r="R272" s="139"/>
      <c r="S272" s="35" t="s">
        <v>122</v>
      </c>
      <c r="V272" s="210" t="s">
        <v>825</v>
      </c>
      <c r="W272" s="211" t="s">
        <v>826</v>
      </c>
      <c r="X272" s="211" t="s">
        <v>827</v>
      </c>
      <c r="Y272" s="491" t="s">
        <v>835</v>
      </c>
      <c r="Z272" s="225" t="s">
        <v>863</v>
      </c>
    </row>
    <row r="273" spans="1:26" ht="54.75" customHeight="1" thickTop="1" thickBot="1" x14ac:dyDescent="0.3">
      <c r="A273" s="58" t="s">
        <v>123</v>
      </c>
      <c r="B273" s="29"/>
      <c r="C273" s="101" t="s">
        <v>124</v>
      </c>
      <c r="D273" s="101" t="s">
        <v>125</v>
      </c>
      <c r="E273" s="101" t="s">
        <v>126</v>
      </c>
      <c r="F273" s="101" t="s">
        <v>127</v>
      </c>
      <c r="G273" s="117"/>
      <c r="H273" s="59" t="s">
        <v>128</v>
      </c>
      <c r="I273" s="102" t="s">
        <v>158</v>
      </c>
      <c r="J273" s="669" t="s">
        <v>180</v>
      </c>
      <c r="K273" s="670"/>
      <c r="L273" s="670"/>
      <c r="M273" s="670"/>
      <c r="N273" s="670"/>
      <c r="O273" s="670"/>
      <c r="P273" s="670"/>
      <c r="Q273" s="670"/>
      <c r="R273" s="438"/>
      <c r="S273" s="492"/>
      <c r="T273" s="580">
        <v>1</v>
      </c>
      <c r="U273" s="575">
        <f>T273</f>
        <v>1</v>
      </c>
      <c r="V273" s="472" t="b">
        <v>0</v>
      </c>
      <c r="W273" s="213">
        <f>IF(V273=TRUE,$X$273,0)</f>
        <v>0</v>
      </c>
      <c r="X273" s="472">
        <v>1</v>
      </c>
      <c r="Y273" s="480">
        <f>SUM(W273)</f>
        <v>0</v>
      </c>
      <c r="Z273" s="220">
        <f>Y273/1</f>
        <v>0</v>
      </c>
    </row>
    <row r="274" spans="1:26" ht="41.25" customHeight="1" thickTop="1" thickBot="1" x14ac:dyDescent="0.3">
      <c r="A274" s="58" t="s">
        <v>123</v>
      </c>
      <c r="B274" s="29"/>
      <c r="C274" s="313"/>
      <c r="D274" s="313"/>
      <c r="E274" s="313"/>
      <c r="F274" s="313"/>
      <c r="G274" s="117"/>
      <c r="H274" s="59" t="s">
        <v>131</v>
      </c>
      <c r="I274" s="102" t="s">
        <v>257</v>
      </c>
      <c r="J274" s="688" t="s">
        <v>258</v>
      </c>
      <c r="K274" s="760"/>
      <c r="L274" s="760"/>
      <c r="M274" s="760"/>
      <c r="N274" s="760"/>
      <c r="O274" s="760"/>
      <c r="P274" s="760"/>
      <c r="Q274" s="760"/>
      <c r="R274" s="437"/>
      <c r="S274" s="481"/>
      <c r="V274" s="472" t="b">
        <f>IF(AND(V275=TRUE),TRUE, FALSE)</f>
        <v>0</v>
      </c>
    </row>
    <row r="275" spans="1:26" ht="41.25" customHeight="1" thickTop="1" thickBot="1" x14ac:dyDescent="0.3">
      <c r="A275" s="58" t="s">
        <v>123</v>
      </c>
      <c r="B275" s="29"/>
      <c r="C275" s="116"/>
      <c r="D275" s="101" t="s">
        <v>125</v>
      </c>
      <c r="E275" s="101" t="s">
        <v>126</v>
      </c>
      <c r="F275" s="101" t="s">
        <v>127</v>
      </c>
      <c r="G275" s="117"/>
      <c r="H275" s="59" t="s">
        <v>131</v>
      </c>
      <c r="I275" s="102" t="s">
        <v>259</v>
      </c>
      <c r="J275" s="941" t="s">
        <v>260</v>
      </c>
      <c r="K275" s="942"/>
      <c r="L275" s="942"/>
      <c r="M275" s="942"/>
      <c r="N275" s="942"/>
      <c r="O275" s="942"/>
      <c r="P275" s="942"/>
      <c r="Q275" s="942"/>
      <c r="R275" s="436"/>
      <c r="S275" s="492"/>
      <c r="T275" s="580">
        <v>0.5</v>
      </c>
      <c r="U275" s="575">
        <f>T275+T276</f>
        <v>1</v>
      </c>
      <c r="V275" s="472" t="b">
        <v>0</v>
      </c>
      <c r="W275" s="213">
        <f>IF(V275=TRUE,$X$275,0)</f>
        <v>0</v>
      </c>
      <c r="X275" s="472">
        <v>0.5</v>
      </c>
      <c r="Y275" s="480">
        <f>SUM(W275:W276)</f>
        <v>0</v>
      </c>
      <c r="Z275" s="220">
        <f>Y275/1</f>
        <v>0</v>
      </c>
    </row>
    <row r="276" spans="1:26" ht="53.25" customHeight="1" thickTop="1" thickBot="1" x14ac:dyDescent="0.3">
      <c r="A276" s="58" t="s">
        <v>347</v>
      </c>
      <c r="B276" s="29"/>
      <c r="C276" s="116"/>
      <c r="D276" s="116"/>
      <c r="E276" s="101" t="s">
        <v>126</v>
      </c>
      <c r="F276" s="101" t="s">
        <v>127</v>
      </c>
      <c r="G276" s="117"/>
      <c r="H276" s="59" t="s">
        <v>131</v>
      </c>
      <c r="I276" s="106" t="s">
        <v>407</v>
      </c>
      <c r="J276" s="920" t="s">
        <v>408</v>
      </c>
      <c r="K276" s="921"/>
      <c r="L276" s="921"/>
      <c r="M276" s="921"/>
      <c r="N276" s="921"/>
      <c r="O276" s="921"/>
      <c r="P276" s="921"/>
      <c r="Q276" s="921"/>
      <c r="R276" s="436"/>
      <c r="S276" s="492"/>
      <c r="T276" s="580">
        <v>0.5</v>
      </c>
      <c r="V276" s="472" t="b">
        <v>0</v>
      </c>
      <c r="W276" s="213">
        <f>IF(V276=TRUE,$X$275,0)</f>
        <v>0</v>
      </c>
    </row>
    <row r="277" spans="1:26" ht="54.75" customHeight="1" thickTop="1" thickBot="1" x14ac:dyDescent="0.3">
      <c r="A277" s="58" t="s">
        <v>123</v>
      </c>
      <c r="B277" s="29"/>
      <c r="C277" s="313"/>
      <c r="D277" s="313"/>
      <c r="E277" s="313"/>
      <c r="F277" s="313"/>
      <c r="G277" s="117"/>
      <c r="H277" s="59" t="s">
        <v>250</v>
      </c>
      <c r="I277" s="106" t="s">
        <v>243</v>
      </c>
      <c r="J277" s="688" t="s">
        <v>972</v>
      </c>
      <c r="K277" s="760"/>
      <c r="L277" s="760"/>
      <c r="M277" s="760"/>
      <c r="N277" s="760"/>
      <c r="O277" s="760"/>
      <c r="P277" s="760"/>
      <c r="Q277" s="760"/>
      <c r="R277" s="437"/>
      <c r="S277" s="52"/>
      <c r="V277" s="472" t="b">
        <f>IF(AND(V278=TRUE,V279=TRUE,V280=TRUE,V281=TRUE,V282=TRUE),TRUE,FALSE)</f>
        <v>0</v>
      </c>
    </row>
    <row r="278" spans="1:26" ht="60.75" customHeight="1" thickTop="1" thickBot="1" x14ac:dyDescent="0.3">
      <c r="A278" s="58" t="s">
        <v>123</v>
      </c>
      <c r="B278" s="29"/>
      <c r="C278" s="116"/>
      <c r="D278" s="116"/>
      <c r="E278" s="101" t="s">
        <v>126</v>
      </c>
      <c r="F278" s="101" t="s">
        <v>127</v>
      </c>
      <c r="G278" s="117"/>
      <c r="H278" s="59" t="s">
        <v>250</v>
      </c>
      <c r="I278" s="106" t="s">
        <v>245</v>
      </c>
      <c r="J278" s="955" t="s">
        <v>305</v>
      </c>
      <c r="K278" s="939"/>
      <c r="L278" s="939"/>
      <c r="M278" s="939"/>
      <c r="N278" s="939"/>
      <c r="O278" s="939"/>
      <c r="P278" s="939"/>
      <c r="Q278" s="939"/>
      <c r="R278" s="139"/>
      <c r="S278" s="492"/>
      <c r="T278" s="580">
        <f t="shared" ref="T278:T283" si="22">1/6</f>
        <v>0.16666666666666666</v>
      </c>
      <c r="U278" s="575">
        <f>T278+T279+T280+T281+T282+T283</f>
        <v>0.99999999999999989</v>
      </c>
      <c r="V278" s="472" t="b">
        <v>0</v>
      </c>
      <c r="W278" s="213">
        <f t="shared" ref="W278:W283" si="23">IF(V278=TRUE,$X$278,0)</f>
        <v>0</v>
      </c>
      <c r="X278" s="472">
        <v>0.16666666666666666</v>
      </c>
      <c r="Y278" s="480">
        <f>SUM(W278:W283)</f>
        <v>0</v>
      </c>
      <c r="Z278" s="220">
        <f>Y278/1</f>
        <v>0</v>
      </c>
    </row>
    <row r="279" spans="1:26" ht="41.25" customHeight="1" thickTop="1" thickBot="1" x14ac:dyDescent="0.3">
      <c r="A279" s="58" t="s">
        <v>123</v>
      </c>
      <c r="B279" s="29"/>
      <c r="C279" s="116"/>
      <c r="D279" s="116"/>
      <c r="E279" s="101" t="s">
        <v>126</v>
      </c>
      <c r="F279" s="101" t="s">
        <v>127</v>
      </c>
      <c r="G279" s="117"/>
      <c r="H279" s="59" t="s">
        <v>250</v>
      </c>
      <c r="I279" s="106" t="s">
        <v>306</v>
      </c>
      <c r="J279" s="955" t="s">
        <v>307</v>
      </c>
      <c r="K279" s="940"/>
      <c r="L279" s="940"/>
      <c r="M279" s="940"/>
      <c r="N279" s="940"/>
      <c r="O279" s="940"/>
      <c r="P279" s="940"/>
      <c r="Q279" s="940"/>
      <c r="R279" s="139"/>
      <c r="S279" s="492"/>
      <c r="T279" s="580">
        <f t="shared" si="22"/>
        <v>0.16666666666666666</v>
      </c>
      <c r="V279" s="472" t="b">
        <v>0</v>
      </c>
      <c r="W279" s="213">
        <f t="shared" si="23"/>
        <v>0</v>
      </c>
    </row>
    <row r="280" spans="1:26" ht="41.25" customHeight="1" thickTop="1" thickBot="1" x14ac:dyDescent="0.3">
      <c r="A280" s="58" t="s">
        <v>425</v>
      </c>
      <c r="B280" s="29"/>
      <c r="C280" s="116"/>
      <c r="D280" s="116"/>
      <c r="E280" s="101" t="s">
        <v>126</v>
      </c>
      <c r="F280" s="101" t="s">
        <v>127</v>
      </c>
      <c r="G280" s="117"/>
      <c r="H280" s="59" t="s">
        <v>250</v>
      </c>
      <c r="I280" s="106" t="s">
        <v>564</v>
      </c>
      <c r="J280" s="955" t="s">
        <v>565</v>
      </c>
      <c r="K280" s="939"/>
      <c r="L280" s="939"/>
      <c r="M280" s="939"/>
      <c r="N280" s="939"/>
      <c r="O280" s="939"/>
      <c r="P280" s="939"/>
      <c r="Q280" s="939"/>
      <c r="R280" s="139"/>
      <c r="S280" s="492"/>
      <c r="T280" s="580">
        <f t="shared" si="22"/>
        <v>0.16666666666666666</v>
      </c>
      <c r="V280" s="472" t="b">
        <v>0</v>
      </c>
      <c r="W280" s="213">
        <f t="shared" si="23"/>
        <v>0</v>
      </c>
    </row>
    <row r="281" spans="1:26" ht="61.5" customHeight="1" thickTop="1" thickBot="1" x14ac:dyDescent="0.3">
      <c r="A281" s="58" t="s">
        <v>425</v>
      </c>
      <c r="B281" s="29"/>
      <c r="C281" s="116"/>
      <c r="D281" s="116"/>
      <c r="E281" s="101" t="s">
        <v>126</v>
      </c>
      <c r="F281" s="101" t="s">
        <v>127</v>
      </c>
      <c r="G281" s="117"/>
      <c r="H281" s="59" t="s">
        <v>250</v>
      </c>
      <c r="I281" s="106" t="s">
        <v>566</v>
      </c>
      <c r="J281" s="918" t="s">
        <v>567</v>
      </c>
      <c r="K281" s="919"/>
      <c r="L281" s="919"/>
      <c r="M281" s="919"/>
      <c r="N281" s="919"/>
      <c r="O281" s="919"/>
      <c r="P281" s="919"/>
      <c r="Q281" s="919"/>
      <c r="R281" s="139"/>
      <c r="S281" s="492"/>
      <c r="T281" s="580">
        <f t="shared" si="22"/>
        <v>0.16666666666666666</v>
      </c>
      <c r="V281" s="472" t="b">
        <v>0</v>
      </c>
      <c r="W281" s="213">
        <f t="shared" si="23"/>
        <v>0</v>
      </c>
    </row>
    <row r="282" spans="1:26" ht="60" customHeight="1" thickTop="1" thickBot="1" x14ac:dyDescent="0.3">
      <c r="A282" s="58" t="s">
        <v>425</v>
      </c>
      <c r="B282" s="29"/>
      <c r="C282" s="116"/>
      <c r="D282" s="116"/>
      <c r="E282" s="101" t="s">
        <v>126</v>
      </c>
      <c r="F282" s="101" t="s">
        <v>127</v>
      </c>
      <c r="G282" s="117"/>
      <c r="H282" s="59" t="s">
        <v>250</v>
      </c>
      <c r="I282" s="106" t="s">
        <v>568</v>
      </c>
      <c r="J282" s="941" t="s">
        <v>569</v>
      </c>
      <c r="K282" s="942"/>
      <c r="L282" s="942"/>
      <c r="M282" s="942"/>
      <c r="N282" s="942"/>
      <c r="O282" s="942"/>
      <c r="P282" s="942"/>
      <c r="Q282" s="942"/>
      <c r="R282" s="436"/>
      <c r="S282" s="492"/>
      <c r="T282" s="580">
        <f t="shared" si="22"/>
        <v>0.16666666666666666</v>
      </c>
      <c r="V282" s="472" t="b">
        <v>0</v>
      </c>
      <c r="W282" s="213">
        <f t="shared" si="23"/>
        <v>0</v>
      </c>
    </row>
    <row r="283" spans="1:26" ht="58.5" customHeight="1" thickTop="1" thickBot="1" x14ac:dyDescent="0.3">
      <c r="A283" s="58" t="s">
        <v>425</v>
      </c>
      <c r="B283" s="29"/>
      <c r="C283" s="116"/>
      <c r="D283" s="116"/>
      <c r="E283" s="101" t="s">
        <v>126</v>
      </c>
      <c r="F283" s="101" t="s">
        <v>127</v>
      </c>
      <c r="G283" s="117"/>
      <c r="H283" s="59" t="s">
        <v>250</v>
      </c>
      <c r="I283" s="102" t="s">
        <v>476</v>
      </c>
      <c r="J283" s="663" t="s">
        <v>570</v>
      </c>
      <c r="K283" s="692"/>
      <c r="L283" s="692"/>
      <c r="M283" s="692"/>
      <c r="N283" s="692"/>
      <c r="O283" s="692"/>
      <c r="P283" s="692"/>
      <c r="Q283" s="692"/>
      <c r="R283" s="439"/>
      <c r="S283" s="492"/>
      <c r="T283" s="580">
        <f t="shared" si="22"/>
        <v>0.16666666666666666</v>
      </c>
      <c r="V283" s="472" t="b">
        <v>0</v>
      </c>
      <c r="W283" s="213">
        <f t="shared" si="23"/>
        <v>0</v>
      </c>
    </row>
    <row r="284" spans="1:26" ht="41.25" customHeight="1" thickTop="1" thickBot="1" x14ac:dyDescent="0.3">
      <c r="A284" s="58" t="s">
        <v>123</v>
      </c>
      <c r="B284" s="29"/>
      <c r="C284" s="313"/>
      <c r="D284" s="313"/>
      <c r="E284" s="313"/>
      <c r="F284" s="313"/>
      <c r="G284" s="117"/>
      <c r="H284" s="59" t="s">
        <v>160</v>
      </c>
      <c r="I284" s="102" t="s">
        <v>308</v>
      </c>
      <c r="J284" s="763" t="s">
        <v>309</v>
      </c>
      <c r="K284" s="764"/>
      <c r="L284" s="764"/>
      <c r="M284" s="764"/>
      <c r="N284" s="764"/>
      <c r="O284" s="764"/>
      <c r="P284" s="764"/>
      <c r="Q284" s="764"/>
      <c r="R284" s="437"/>
      <c r="S284" s="52"/>
      <c r="V284" s="472" t="b">
        <f>IF(AND(V285=TRUE,V286=TRUE,V287=TRUE,V288=TRUE,V289=TRUE,V290=TRUE,V291=TRUE),TRUE, FALSE)</f>
        <v>0</v>
      </c>
    </row>
    <row r="285" spans="1:26" ht="59.25" customHeight="1" thickTop="1" thickBot="1" x14ac:dyDescent="0.3">
      <c r="A285" s="58" t="s">
        <v>123</v>
      </c>
      <c r="B285" s="29"/>
      <c r="C285" s="116"/>
      <c r="D285" s="116"/>
      <c r="E285" s="101" t="s">
        <v>126</v>
      </c>
      <c r="F285" s="101" t="s">
        <v>127</v>
      </c>
      <c r="G285" s="117"/>
      <c r="H285" s="59" t="s">
        <v>160</v>
      </c>
      <c r="I285" s="102" t="s">
        <v>310</v>
      </c>
      <c r="J285" s="955" t="s">
        <v>311</v>
      </c>
      <c r="K285" s="939"/>
      <c r="L285" s="939"/>
      <c r="M285" s="939"/>
      <c r="N285" s="939"/>
      <c r="O285" s="939"/>
      <c r="P285" s="939"/>
      <c r="Q285" s="939"/>
      <c r="R285" s="139"/>
      <c r="S285" s="492"/>
      <c r="T285" s="580">
        <f>1/12</f>
        <v>8.3333333333333329E-2</v>
      </c>
      <c r="U285" s="575">
        <f>T285+T286+T287+T288+T289+T290+T291+T293+T294+T295+T296+T297</f>
        <v>1</v>
      </c>
      <c r="V285" s="472" t="b">
        <v>0</v>
      </c>
      <c r="W285" s="213">
        <f t="shared" ref="W285:W291" si="24">IF(V285=TRUE,$X$285,0)</f>
        <v>0</v>
      </c>
      <c r="X285" s="472">
        <v>8.3333333333333329E-2</v>
      </c>
      <c r="Y285" s="480">
        <f>SUM(W285:W297)</f>
        <v>0</v>
      </c>
      <c r="Z285" s="220">
        <f>Y285/1</f>
        <v>0</v>
      </c>
    </row>
    <row r="286" spans="1:26" ht="41.25" customHeight="1" thickTop="1" thickBot="1" x14ac:dyDescent="0.3">
      <c r="A286" s="58" t="s">
        <v>123</v>
      </c>
      <c r="B286" s="29"/>
      <c r="C286" s="116"/>
      <c r="D286" s="116"/>
      <c r="E286" s="101" t="s">
        <v>126</v>
      </c>
      <c r="F286" s="101" t="s">
        <v>127</v>
      </c>
      <c r="G286" s="117"/>
      <c r="H286" s="59" t="s">
        <v>160</v>
      </c>
      <c r="I286" s="102" t="s">
        <v>312</v>
      </c>
      <c r="J286" s="955" t="s">
        <v>313</v>
      </c>
      <c r="K286" s="939"/>
      <c r="L286" s="939"/>
      <c r="M286" s="939"/>
      <c r="N286" s="939"/>
      <c r="O286" s="939"/>
      <c r="P286" s="939"/>
      <c r="Q286" s="939"/>
      <c r="R286" s="441"/>
      <c r="S286" s="492"/>
      <c r="T286" s="580">
        <f t="shared" ref="T286:T297" si="25">1/12</f>
        <v>8.3333333333333329E-2</v>
      </c>
      <c r="V286" s="472" t="b">
        <v>0</v>
      </c>
      <c r="W286" s="213">
        <f t="shared" si="24"/>
        <v>0</v>
      </c>
    </row>
    <row r="287" spans="1:26" ht="41.25" customHeight="1" thickTop="1" thickBot="1" x14ac:dyDescent="0.3">
      <c r="A287" s="58" t="s">
        <v>111</v>
      </c>
      <c r="B287" s="29"/>
      <c r="C287" s="116"/>
      <c r="D287" s="116"/>
      <c r="E287" s="116"/>
      <c r="F287" s="101" t="s">
        <v>127</v>
      </c>
      <c r="G287" s="117"/>
      <c r="H287" s="59" t="s">
        <v>160</v>
      </c>
      <c r="I287" s="102" t="s">
        <v>332</v>
      </c>
      <c r="J287" s="918" t="s">
        <v>785</v>
      </c>
      <c r="K287" s="919"/>
      <c r="L287" s="919"/>
      <c r="M287" s="919"/>
      <c r="N287" s="919"/>
      <c r="O287" s="919"/>
      <c r="P287" s="919"/>
      <c r="Q287" s="919"/>
      <c r="R287" s="441"/>
      <c r="S287" s="492"/>
      <c r="T287" s="580">
        <f t="shared" si="25"/>
        <v>8.3333333333333329E-2</v>
      </c>
      <c r="V287" s="472" t="b">
        <v>0</v>
      </c>
      <c r="W287" s="213">
        <f t="shared" si="24"/>
        <v>0</v>
      </c>
    </row>
    <row r="288" spans="1:26" ht="41.25" customHeight="1" thickTop="1" thickBot="1" x14ac:dyDescent="0.3">
      <c r="A288" s="58" t="s">
        <v>111</v>
      </c>
      <c r="B288" s="29"/>
      <c r="C288" s="116"/>
      <c r="D288" s="116"/>
      <c r="E288" s="116"/>
      <c r="F288" s="101" t="s">
        <v>127</v>
      </c>
      <c r="G288" s="117"/>
      <c r="H288" s="59" t="s">
        <v>160</v>
      </c>
      <c r="I288" s="102" t="s">
        <v>481</v>
      </c>
      <c r="J288" s="918" t="s">
        <v>786</v>
      </c>
      <c r="K288" s="919"/>
      <c r="L288" s="919"/>
      <c r="M288" s="919"/>
      <c r="N288" s="919"/>
      <c r="O288" s="919"/>
      <c r="P288" s="919"/>
      <c r="Q288" s="919"/>
      <c r="R288" s="139"/>
      <c r="S288" s="492"/>
      <c r="T288" s="580">
        <f t="shared" si="25"/>
        <v>8.3333333333333329E-2</v>
      </c>
      <c r="V288" s="472" t="b">
        <v>0</v>
      </c>
      <c r="W288" s="213">
        <f t="shared" si="24"/>
        <v>0</v>
      </c>
    </row>
    <row r="289" spans="1:26" ht="41.25" customHeight="1" thickTop="1" thickBot="1" x14ac:dyDescent="0.3">
      <c r="A289" s="58" t="s">
        <v>111</v>
      </c>
      <c r="B289" s="29"/>
      <c r="C289" s="116"/>
      <c r="D289" s="116"/>
      <c r="E289" s="116"/>
      <c r="F289" s="101" t="s">
        <v>127</v>
      </c>
      <c r="G289" s="117"/>
      <c r="H289" s="59" t="s">
        <v>160</v>
      </c>
      <c r="I289" s="102" t="s">
        <v>483</v>
      </c>
      <c r="J289" s="918" t="s">
        <v>787</v>
      </c>
      <c r="K289" s="919"/>
      <c r="L289" s="919"/>
      <c r="M289" s="919"/>
      <c r="N289" s="919"/>
      <c r="O289" s="919"/>
      <c r="P289" s="919"/>
      <c r="Q289" s="919"/>
      <c r="R289" s="139"/>
      <c r="S289" s="492"/>
      <c r="T289" s="580">
        <f t="shared" si="25"/>
        <v>8.3333333333333329E-2</v>
      </c>
      <c r="V289" s="472" t="b">
        <v>0</v>
      </c>
      <c r="W289" s="213">
        <f t="shared" si="24"/>
        <v>0</v>
      </c>
    </row>
    <row r="290" spans="1:26" ht="48" customHeight="1" thickTop="1" thickBot="1" x14ac:dyDescent="0.3">
      <c r="A290" s="58" t="s">
        <v>111</v>
      </c>
      <c r="B290" s="29"/>
      <c r="C290" s="116"/>
      <c r="D290" s="116"/>
      <c r="E290" s="116"/>
      <c r="F290" s="101" t="s">
        <v>127</v>
      </c>
      <c r="G290" s="117"/>
      <c r="H290" s="59" t="s">
        <v>160</v>
      </c>
      <c r="I290" s="102" t="s">
        <v>485</v>
      </c>
      <c r="J290" s="918" t="s">
        <v>788</v>
      </c>
      <c r="K290" s="919"/>
      <c r="L290" s="919"/>
      <c r="M290" s="919"/>
      <c r="N290" s="919"/>
      <c r="O290" s="919"/>
      <c r="P290" s="919"/>
      <c r="Q290" s="919"/>
      <c r="R290" s="139"/>
      <c r="S290" s="492"/>
      <c r="T290" s="580">
        <f t="shared" si="25"/>
        <v>8.3333333333333329E-2</v>
      </c>
      <c r="V290" s="472" t="b">
        <v>0</v>
      </c>
      <c r="W290" s="213">
        <f t="shared" si="24"/>
        <v>0</v>
      </c>
    </row>
    <row r="291" spans="1:26" ht="48.75" customHeight="1" thickTop="1" thickBot="1" x14ac:dyDescent="0.3">
      <c r="A291" s="58" t="s">
        <v>111</v>
      </c>
      <c r="B291" s="29"/>
      <c r="C291" s="116"/>
      <c r="D291" s="116"/>
      <c r="E291" s="116"/>
      <c r="F291" s="101" t="s">
        <v>127</v>
      </c>
      <c r="G291" s="117"/>
      <c r="H291" s="59" t="s">
        <v>160</v>
      </c>
      <c r="I291" s="102" t="s">
        <v>487</v>
      </c>
      <c r="J291" s="941" t="s">
        <v>789</v>
      </c>
      <c r="K291" s="942"/>
      <c r="L291" s="942"/>
      <c r="M291" s="942"/>
      <c r="N291" s="942"/>
      <c r="O291" s="942"/>
      <c r="P291" s="942"/>
      <c r="Q291" s="942"/>
      <c r="R291" s="436"/>
      <c r="S291" s="492"/>
      <c r="T291" s="580">
        <f t="shared" si="25"/>
        <v>8.3333333333333329E-2</v>
      </c>
      <c r="V291" s="472" t="b">
        <v>0</v>
      </c>
      <c r="W291" s="213">
        <f t="shared" si="24"/>
        <v>0</v>
      </c>
    </row>
    <row r="292" spans="1:26" ht="41.25" customHeight="1" thickTop="1" thickBot="1" x14ac:dyDescent="0.3">
      <c r="A292" s="58" t="s">
        <v>111</v>
      </c>
      <c r="B292" s="29"/>
      <c r="C292" s="313"/>
      <c r="D292" s="313"/>
      <c r="E292" s="313"/>
      <c r="F292" s="313"/>
      <c r="G292" s="117"/>
      <c r="H292" s="59" t="s">
        <v>160</v>
      </c>
      <c r="I292" s="106" t="s">
        <v>161</v>
      </c>
      <c r="J292" s="689" t="s">
        <v>319</v>
      </c>
      <c r="K292" s="760"/>
      <c r="L292" s="760"/>
      <c r="M292" s="760"/>
      <c r="N292" s="760"/>
      <c r="O292" s="760"/>
      <c r="P292" s="760"/>
      <c r="Q292" s="760"/>
      <c r="R292" s="437"/>
      <c r="S292" s="52"/>
      <c r="V292" s="472" t="b">
        <f>IF(AND(V293=TRUE,V294=TRUE,V295=TRUE,V296=TRUE),TRUE,FALSE)</f>
        <v>0</v>
      </c>
    </row>
    <row r="293" spans="1:26" ht="41.25" customHeight="1" thickTop="1" thickBot="1" x14ac:dyDescent="0.3">
      <c r="A293" s="58" t="s">
        <v>111</v>
      </c>
      <c r="B293" s="29"/>
      <c r="C293" s="116"/>
      <c r="D293" s="101" t="s">
        <v>125</v>
      </c>
      <c r="E293" s="101" t="s">
        <v>126</v>
      </c>
      <c r="F293" s="101" t="s">
        <v>127</v>
      </c>
      <c r="G293" s="117"/>
      <c r="H293" s="59" t="s">
        <v>160</v>
      </c>
      <c r="I293" s="106" t="s">
        <v>490</v>
      </c>
      <c r="J293" s="964" t="s">
        <v>656</v>
      </c>
      <c r="K293" s="1005"/>
      <c r="L293" s="1005"/>
      <c r="M293" s="1005"/>
      <c r="N293" s="1005"/>
      <c r="O293" s="1005"/>
      <c r="P293" s="1005"/>
      <c r="Q293" s="1005"/>
      <c r="R293" s="139"/>
      <c r="S293" s="492"/>
      <c r="T293" s="580">
        <f t="shared" si="25"/>
        <v>8.3333333333333329E-2</v>
      </c>
      <c r="V293" s="472" t="b">
        <v>0</v>
      </c>
      <c r="W293" s="213">
        <f>IF(V293=TRUE,$X$293,0)</f>
        <v>0</v>
      </c>
      <c r="X293" s="472">
        <v>8.3333333333333329E-2</v>
      </c>
    </row>
    <row r="294" spans="1:26" ht="41.25" customHeight="1" thickTop="1" thickBot="1" x14ac:dyDescent="0.3">
      <c r="A294" s="58" t="s">
        <v>111</v>
      </c>
      <c r="B294" s="29"/>
      <c r="C294" s="116"/>
      <c r="D294" s="101" t="s">
        <v>125</v>
      </c>
      <c r="E294" s="101" t="s">
        <v>126</v>
      </c>
      <c r="F294" s="101" t="s">
        <v>127</v>
      </c>
      <c r="G294" s="117"/>
      <c r="H294" s="59" t="s">
        <v>160</v>
      </c>
      <c r="I294" s="106" t="s">
        <v>492</v>
      </c>
      <c r="J294" s="964" t="s">
        <v>657</v>
      </c>
      <c r="K294" s="1005"/>
      <c r="L294" s="1005"/>
      <c r="M294" s="1005"/>
      <c r="N294" s="1005"/>
      <c r="O294" s="1005"/>
      <c r="P294" s="1005"/>
      <c r="Q294" s="1005"/>
      <c r="R294" s="139"/>
      <c r="S294" s="492"/>
      <c r="T294" s="580">
        <f t="shared" si="25"/>
        <v>8.3333333333333329E-2</v>
      </c>
      <c r="V294" s="472" t="b">
        <v>0</v>
      </c>
      <c r="W294" s="213">
        <f>IF(V294=TRUE,$X$293,0)</f>
        <v>0</v>
      </c>
    </row>
    <row r="295" spans="1:26" ht="41.25" customHeight="1" thickTop="1" thickBot="1" x14ac:dyDescent="0.3">
      <c r="A295" s="58" t="s">
        <v>111</v>
      </c>
      <c r="B295" s="29"/>
      <c r="C295" s="116"/>
      <c r="D295" s="101" t="s">
        <v>125</v>
      </c>
      <c r="E295" s="101" t="s">
        <v>126</v>
      </c>
      <c r="F295" s="101" t="s">
        <v>127</v>
      </c>
      <c r="G295" s="117"/>
      <c r="H295" s="59" t="s">
        <v>160</v>
      </c>
      <c r="I295" s="106" t="s">
        <v>494</v>
      </c>
      <c r="J295" s="964" t="s">
        <v>658</v>
      </c>
      <c r="K295" s="1005"/>
      <c r="L295" s="1005"/>
      <c r="M295" s="1005"/>
      <c r="N295" s="1005"/>
      <c r="O295" s="1005"/>
      <c r="P295" s="1005"/>
      <c r="Q295" s="1005"/>
      <c r="R295" s="139"/>
      <c r="S295" s="492"/>
      <c r="T295" s="580">
        <f t="shared" si="25"/>
        <v>8.3333333333333329E-2</v>
      </c>
      <c r="V295" s="472" t="b">
        <v>0</v>
      </c>
      <c r="W295" s="213">
        <f>IF(V295=TRUE,$X$293,0)</f>
        <v>0</v>
      </c>
    </row>
    <row r="296" spans="1:26" ht="41.25" customHeight="1" thickTop="1" thickBot="1" x14ac:dyDescent="0.3">
      <c r="A296" s="58" t="s">
        <v>111</v>
      </c>
      <c r="B296" s="29"/>
      <c r="C296" s="116"/>
      <c r="D296" s="101" t="s">
        <v>125</v>
      </c>
      <c r="E296" s="101" t="s">
        <v>126</v>
      </c>
      <c r="F296" s="101" t="s">
        <v>127</v>
      </c>
      <c r="G296" s="117"/>
      <c r="H296" s="59" t="s">
        <v>160</v>
      </c>
      <c r="I296" s="106" t="s">
        <v>496</v>
      </c>
      <c r="J296" s="1008" t="s">
        <v>659</v>
      </c>
      <c r="K296" s="1011"/>
      <c r="L296" s="1011"/>
      <c r="M296" s="1011"/>
      <c r="N296" s="1011"/>
      <c r="O296" s="1011"/>
      <c r="P296" s="1011"/>
      <c r="Q296" s="1011"/>
      <c r="R296" s="436"/>
      <c r="S296" s="492"/>
      <c r="T296" s="580">
        <f t="shared" si="25"/>
        <v>8.3333333333333329E-2</v>
      </c>
      <c r="V296" s="472" t="b">
        <v>0</v>
      </c>
      <c r="W296" s="213">
        <f>IF(V296=TRUE,$X$293,0)</f>
        <v>0</v>
      </c>
    </row>
    <row r="297" spans="1:26" ht="48.75" customHeight="1" thickTop="1" thickBot="1" x14ac:dyDescent="0.3">
      <c r="A297" s="58" t="s">
        <v>111</v>
      </c>
      <c r="B297" s="29"/>
      <c r="C297" s="116"/>
      <c r="D297" s="116"/>
      <c r="E297" s="116"/>
      <c r="F297" s="101" t="s">
        <v>127</v>
      </c>
      <c r="G297" s="117"/>
      <c r="H297" s="59" t="s">
        <v>160</v>
      </c>
      <c r="I297" s="106" t="s">
        <v>558</v>
      </c>
      <c r="J297" s="951" t="s">
        <v>790</v>
      </c>
      <c r="K297" s="924"/>
      <c r="L297" s="924"/>
      <c r="M297" s="924"/>
      <c r="N297" s="924"/>
      <c r="O297" s="924"/>
      <c r="P297" s="924"/>
      <c r="Q297" s="924"/>
      <c r="R297" s="439"/>
      <c r="S297" s="492"/>
      <c r="T297" s="580">
        <f t="shared" si="25"/>
        <v>8.3333333333333329E-2</v>
      </c>
      <c r="V297" s="472" t="b">
        <v>0</v>
      </c>
      <c r="W297" s="213">
        <f>IF(V297=TRUE,$X$293,0)</f>
        <v>0</v>
      </c>
    </row>
    <row r="298" spans="1:26" ht="23.25" customHeight="1" thickTop="1" x14ac:dyDescent="0.25">
      <c r="A298" s="468"/>
      <c r="B298" s="468"/>
      <c r="C298" s="263"/>
      <c r="D298" s="263"/>
      <c r="E298" s="263"/>
      <c r="F298" s="264"/>
      <c r="G298" s="117"/>
      <c r="H298" s="117"/>
      <c r="I298" s="469"/>
      <c r="J298" s="117"/>
      <c r="K298" s="117"/>
      <c r="L298" s="117"/>
      <c r="M298" s="117"/>
      <c r="N298" s="117"/>
      <c r="O298" s="117"/>
      <c r="P298" s="117"/>
      <c r="Q298" s="117"/>
      <c r="R298" s="117"/>
      <c r="S298" s="117"/>
    </row>
    <row r="299" spans="1:26" ht="22.5" customHeight="1" thickBot="1" x14ac:dyDescent="0.3">
      <c r="A299" s="468"/>
      <c r="B299" s="468"/>
      <c r="C299" s="263"/>
      <c r="D299" s="263"/>
      <c r="E299" s="263"/>
      <c r="F299" s="264"/>
      <c r="G299" s="117"/>
      <c r="H299" s="653" t="s">
        <v>117</v>
      </c>
      <c r="I299" s="654"/>
      <c r="J299" s="1062" t="s">
        <v>181</v>
      </c>
      <c r="K299" s="1063"/>
      <c r="L299" s="1063"/>
      <c r="M299" s="1063"/>
      <c r="N299" s="1063"/>
      <c r="O299" s="1063"/>
      <c r="P299" s="1063"/>
      <c r="Q299" s="1063"/>
      <c r="R299" s="1063"/>
      <c r="S299" s="1064"/>
      <c r="V299" s="470" t="s">
        <v>945</v>
      </c>
      <c r="W299" s="471">
        <f>(U304+U307+U315+U327)/4</f>
        <v>0.99999999999999989</v>
      </c>
    </row>
    <row r="300" spans="1:26" ht="7.5" customHeight="1" thickTop="1" x14ac:dyDescent="0.25">
      <c r="A300" s="29"/>
      <c r="B300" s="29"/>
      <c r="C300" s="313"/>
      <c r="D300" s="313"/>
      <c r="E300" s="313"/>
      <c r="F300" s="313"/>
      <c r="G300" s="117"/>
      <c r="H300" s="57"/>
      <c r="I300" s="495"/>
      <c r="J300" s="57"/>
      <c r="K300" s="57"/>
      <c r="L300" s="57"/>
      <c r="M300" s="57"/>
      <c r="N300" s="57"/>
      <c r="O300" s="57"/>
      <c r="P300" s="57"/>
      <c r="Q300" s="57"/>
      <c r="R300" s="81"/>
      <c r="S300" s="57"/>
    </row>
    <row r="301" spans="1:26" ht="132" customHeight="1" thickBot="1" x14ac:dyDescent="0.3">
      <c r="A301" s="29"/>
      <c r="B301" s="29"/>
      <c r="C301" s="313"/>
      <c r="D301" s="313"/>
      <c r="E301" s="313"/>
      <c r="F301" s="313"/>
      <c r="G301" s="117"/>
      <c r="H301" s="659" t="s">
        <v>182</v>
      </c>
      <c r="I301" s="659"/>
      <c r="J301" s="659"/>
      <c r="K301" s="659"/>
      <c r="L301" s="659"/>
      <c r="M301" s="659"/>
      <c r="N301" s="659"/>
      <c r="O301" s="659"/>
      <c r="P301" s="659"/>
      <c r="Q301" s="659"/>
      <c r="R301" s="659"/>
      <c r="S301" s="660"/>
    </row>
    <row r="302" spans="1:26" ht="7.5" customHeight="1" thickTop="1" x14ac:dyDescent="0.25">
      <c r="A302" s="29"/>
      <c r="B302" s="29"/>
      <c r="C302" s="313"/>
      <c r="D302" s="313"/>
      <c r="E302" s="313"/>
      <c r="F302" s="313"/>
      <c r="G302" s="117"/>
      <c r="H302" s="117"/>
      <c r="I302" s="428"/>
      <c r="J302" s="117"/>
      <c r="K302" s="117"/>
      <c r="L302" s="117"/>
      <c r="M302" s="117"/>
      <c r="N302" s="117"/>
      <c r="O302" s="117"/>
      <c r="P302" s="117"/>
      <c r="Q302" s="117"/>
      <c r="R302" s="117"/>
      <c r="S302" s="117"/>
    </row>
    <row r="303" spans="1:26" ht="41.25" customHeight="1" thickBot="1" x14ac:dyDescent="0.3">
      <c r="A303" s="29"/>
      <c r="B303" s="29"/>
      <c r="C303" s="313"/>
      <c r="D303" s="313"/>
      <c r="E303" s="313"/>
      <c r="F303" s="313"/>
      <c r="G303" s="117"/>
      <c r="H303" s="35" t="s">
        <v>120</v>
      </c>
      <c r="I303" s="51" t="s">
        <v>946</v>
      </c>
      <c r="J303" s="36" t="s">
        <v>121</v>
      </c>
      <c r="K303" s="477"/>
      <c r="L303" s="477"/>
      <c r="M303" s="477"/>
      <c r="N303" s="477"/>
      <c r="O303" s="477"/>
      <c r="P303" s="477"/>
      <c r="Q303" s="477"/>
      <c r="R303" s="139"/>
      <c r="S303" s="35" t="s">
        <v>122</v>
      </c>
      <c r="V303" s="210" t="s">
        <v>825</v>
      </c>
      <c r="W303" s="211" t="s">
        <v>826</v>
      </c>
      <c r="X303" s="211" t="s">
        <v>827</v>
      </c>
      <c r="Y303" s="491" t="s">
        <v>843</v>
      </c>
      <c r="Z303" s="225" t="s">
        <v>863</v>
      </c>
    </row>
    <row r="304" spans="1:26" ht="66" customHeight="1" thickTop="1" thickBot="1" x14ac:dyDescent="0.3">
      <c r="A304" s="58" t="s">
        <v>123</v>
      </c>
      <c r="B304" s="29"/>
      <c r="C304" s="101" t="s">
        <v>124</v>
      </c>
      <c r="D304" s="101" t="s">
        <v>125</v>
      </c>
      <c r="E304" s="101" t="s">
        <v>126</v>
      </c>
      <c r="F304" s="101" t="s">
        <v>127</v>
      </c>
      <c r="G304" s="117"/>
      <c r="H304" s="59" t="s">
        <v>128</v>
      </c>
      <c r="I304" s="102" t="s">
        <v>183</v>
      </c>
      <c r="J304" s="669" t="s">
        <v>184</v>
      </c>
      <c r="K304" s="670"/>
      <c r="L304" s="670"/>
      <c r="M304" s="670"/>
      <c r="N304" s="670"/>
      <c r="O304" s="670"/>
      <c r="P304" s="670"/>
      <c r="Q304" s="670"/>
      <c r="R304" s="439"/>
      <c r="S304" s="492"/>
      <c r="T304" s="580">
        <v>0.5</v>
      </c>
      <c r="U304" s="575">
        <f>T304+T305</f>
        <v>1</v>
      </c>
      <c r="V304" s="472" t="b">
        <v>0</v>
      </c>
      <c r="W304" s="213">
        <f>IF(V304=TRUE,$X$304,0)</f>
        <v>0</v>
      </c>
      <c r="X304" s="472">
        <v>0.5</v>
      </c>
      <c r="Y304" s="480">
        <f>SUM(W304:W305)</f>
        <v>0</v>
      </c>
      <c r="Z304" s="220">
        <f>Y304/1</f>
        <v>0</v>
      </c>
    </row>
    <row r="305" spans="1:26" ht="66.75" customHeight="1" thickTop="1" thickBot="1" x14ac:dyDescent="0.3">
      <c r="A305" s="58" t="s">
        <v>123</v>
      </c>
      <c r="B305" s="29"/>
      <c r="C305" s="101" t="s">
        <v>124</v>
      </c>
      <c r="D305" s="101" t="s">
        <v>125</v>
      </c>
      <c r="E305" s="101" t="s">
        <v>126</v>
      </c>
      <c r="F305" s="101" t="s">
        <v>127</v>
      </c>
      <c r="G305" s="117"/>
      <c r="H305" s="59" t="s">
        <v>128</v>
      </c>
      <c r="I305" s="102" t="s">
        <v>185</v>
      </c>
      <c r="J305" s="669" t="s">
        <v>186</v>
      </c>
      <c r="K305" s="670"/>
      <c r="L305" s="670"/>
      <c r="M305" s="670"/>
      <c r="N305" s="670"/>
      <c r="O305" s="670"/>
      <c r="P305" s="670"/>
      <c r="Q305" s="670"/>
      <c r="R305" s="439"/>
      <c r="S305" s="492"/>
      <c r="T305" s="580">
        <v>0.5</v>
      </c>
      <c r="V305" s="472" t="b">
        <v>0</v>
      </c>
      <c r="W305" s="213">
        <f>IF(V305=TRUE,$X$304,0)</f>
        <v>0</v>
      </c>
    </row>
    <row r="306" spans="1:26" ht="41.25" customHeight="1" thickTop="1" thickBot="1" x14ac:dyDescent="0.3">
      <c r="A306" s="58" t="s">
        <v>123</v>
      </c>
      <c r="B306" s="29"/>
      <c r="C306" s="313"/>
      <c r="D306" s="313"/>
      <c r="E306" s="313"/>
      <c r="F306" s="313"/>
      <c r="G306" s="117"/>
      <c r="H306" s="59" t="s">
        <v>131</v>
      </c>
      <c r="I306" s="102" t="s">
        <v>187</v>
      </c>
      <c r="J306" s="688" t="s">
        <v>188</v>
      </c>
      <c r="K306" s="760"/>
      <c r="L306" s="760"/>
      <c r="M306" s="760"/>
      <c r="N306" s="760"/>
      <c r="O306" s="760"/>
      <c r="P306" s="760"/>
      <c r="Q306" s="760"/>
      <c r="R306" s="437"/>
      <c r="S306" s="481"/>
      <c r="V306" s="472" t="b">
        <f>IF(AND(V307=TRUE,V308=TRUE,V309=TRUE,V310=TRUE),TRUE, FALSE)</f>
        <v>0</v>
      </c>
    </row>
    <row r="307" spans="1:26" ht="41.25" customHeight="1" thickTop="1" thickBot="1" x14ac:dyDescent="0.3">
      <c r="A307" s="58" t="s">
        <v>123</v>
      </c>
      <c r="B307" s="29"/>
      <c r="C307" s="101" t="s">
        <v>124</v>
      </c>
      <c r="D307" s="101" t="s">
        <v>125</v>
      </c>
      <c r="E307" s="101" t="s">
        <v>126</v>
      </c>
      <c r="F307" s="101" t="s">
        <v>127</v>
      </c>
      <c r="G307" s="117"/>
      <c r="H307" s="59" t="s">
        <v>131</v>
      </c>
      <c r="I307" s="102" t="s">
        <v>189</v>
      </c>
      <c r="J307" s="955" t="s">
        <v>190</v>
      </c>
      <c r="K307" s="940"/>
      <c r="L307" s="940"/>
      <c r="M307" s="940"/>
      <c r="N307" s="940"/>
      <c r="O307" s="940"/>
      <c r="P307" s="940"/>
      <c r="Q307" s="940"/>
      <c r="R307" s="1070"/>
      <c r="S307" s="492"/>
      <c r="T307" s="580">
        <f>1/5</f>
        <v>0.2</v>
      </c>
      <c r="U307" s="575">
        <f>T307+T308+T309+T310+T312</f>
        <v>1</v>
      </c>
      <c r="V307" s="472" t="b">
        <v>0</v>
      </c>
      <c r="W307" s="213">
        <f>IF(V307=TRUE,$X$307,0)</f>
        <v>0</v>
      </c>
      <c r="X307" s="472">
        <v>0.2</v>
      </c>
      <c r="Y307" s="480">
        <f>SUM(W307:W312)</f>
        <v>0</v>
      </c>
      <c r="Z307" s="220">
        <f>Y307/1</f>
        <v>0</v>
      </c>
    </row>
    <row r="308" spans="1:26" ht="41.25" customHeight="1" thickTop="1" thickBot="1" x14ac:dyDescent="0.3">
      <c r="A308" s="58" t="s">
        <v>347</v>
      </c>
      <c r="B308" s="29"/>
      <c r="C308" s="101" t="s">
        <v>124</v>
      </c>
      <c r="D308" s="101" t="s">
        <v>125</v>
      </c>
      <c r="E308" s="101" t="s">
        <v>126</v>
      </c>
      <c r="F308" s="101" t="s">
        <v>127</v>
      </c>
      <c r="G308" s="117"/>
      <c r="H308" s="59" t="s">
        <v>131</v>
      </c>
      <c r="I308" s="102" t="s">
        <v>367</v>
      </c>
      <c r="J308" s="955" t="s">
        <v>368</v>
      </c>
      <c r="K308" s="939"/>
      <c r="L308" s="939"/>
      <c r="M308" s="939"/>
      <c r="N308" s="939"/>
      <c r="O308" s="939"/>
      <c r="P308" s="939"/>
      <c r="Q308" s="939"/>
      <c r="R308" s="139"/>
      <c r="S308" s="492"/>
      <c r="T308" s="580">
        <f>1/5</f>
        <v>0.2</v>
      </c>
      <c r="V308" s="472" t="b">
        <v>0</v>
      </c>
      <c r="W308" s="213">
        <f>IF(V308=TRUE,$X$307,0)</f>
        <v>0</v>
      </c>
    </row>
    <row r="309" spans="1:26" ht="41.25" customHeight="1" thickTop="1" thickBot="1" x14ac:dyDescent="0.3">
      <c r="A309" s="58" t="s">
        <v>123</v>
      </c>
      <c r="B309" s="29"/>
      <c r="C309" s="101" t="s">
        <v>124</v>
      </c>
      <c r="D309" s="101" t="s">
        <v>125</v>
      </c>
      <c r="E309" s="101" t="s">
        <v>126</v>
      </c>
      <c r="F309" s="101" t="s">
        <v>127</v>
      </c>
      <c r="G309" s="117"/>
      <c r="H309" s="59" t="s">
        <v>131</v>
      </c>
      <c r="I309" s="102" t="s">
        <v>191</v>
      </c>
      <c r="J309" s="955" t="s">
        <v>192</v>
      </c>
      <c r="K309" s="939"/>
      <c r="L309" s="939"/>
      <c r="M309" s="939"/>
      <c r="N309" s="939"/>
      <c r="O309" s="939"/>
      <c r="P309" s="939"/>
      <c r="Q309" s="939"/>
      <c r="R309" s="139"/>
      <c r="S309" s="492"/>
      <c r="T309" s="580">
        <f>1/5</f>
        <v>0.2</v>
      </c>
      <c r="V309" s="472" t="b">
        <v>0</v>
      </c>
      <c r="W309" s="213">
        <f>IF(V309=TRUE,$X$307,0)</f>
        <v>0</v>
      </c>
    </row>
    <row r="310" spans="1:26" ht="48.75" customHeight="1" thickTop="1" thickBot="1" x14ac:dyDescent="0.3">
      <c r="A310" s="58" t="s">
        <v>123</v>
      </c>
      <c r="B310" s="29"/>
      <c r="C310" s="101" t="s">
        <v>124</v>
      </c>
      <c r="D310" s="101" t="s">
        <v>125</v>
      </c>
      <c r="E310" s="101" t="s">
        <v>126</v>
      </c>
      <c r="F310" s="101" t="s">
        <v>127</v>
      </c>
      <c r="G310" s="117"/>
      <c r="H310" s="59" t="s">
        <v>131</v>
      </c>
      <c r="I310" s="102" t="s">
        <v>193</v>
      </c>
      <c r="J310" s="937" t="s">
        <v>194</v>
      </c>
      <c r="K310" s="938"/>
      <c r="L310" s="938"/>
      <c r="M310" s="938"/>
      <c r="N310" s="938"/>
      <c r="O310" s="938"/>
      <c r="P310" s="938"/>
      <c r="Q310" s="938"/>
      <c r="R310" s="436"/>
      <c r="S310" s="492"/>
      <c r="T310" s="580">
        <f>1/5</f>
        <v>0.2</v>
      </c>
      <c r="V310" s="472" t="b">
        <v>0</v>
      </c>
      <c r="W310" s="213">
        <f>IF(V310=TRUE,$X$307,0)</f>
        <v>0</v>
      </c>
    </row>
    <row r="311" spans="1:26" ht="48.75" customHeight="1" thickTop="1" thickBot="1" x14ac:dyDescent="0.3">
      <c r="A311" s="58" t="s">
        <v>425</v>
      </c>
      <c r="B311" s="29"/>
      <c r="C311" s="313"/>
      <c r="D311" s="313"/>
      <c r="E311" s="313"/>
      <c r="F311" s="313"/>
      <c r="G311" s="117"/>
      <c r="H311" s="59" t="s">
        <v>131</v>
      </c>
      <c r="I311" s="102" t="s">
        <v>506</v>
      </c>
      <c r="J311" s="688" t="s">
        <v>273</v>
      </c>
      <c r="K311" s="689"/>
      <c r="L311" s="689"/>
      <c r="M311" s="689"/>
      <c r="N311" s="689"/>
      <c r="O311" s="689"/>
      <c r="P311" s="689"/>
      <c r="Q311" s="689"/>
      <c r="R311" s="437"/>
      <c r="S311" s="483"/>
      <c r="V311" s="472" t="b">
        <f>V312</f>
        <v>0</v>
      </c>
    </row>
    <row r="312" spans="1:26" ht="48.75" customHeight="1" thickTop="1" thickBot="1" x14ac:dyDescent="0.3">
      <c r="A312" s="58" t="s">
        <v>425</v>
      </c>
      <c r="B312" s="29"/>
      <c r="C312" s="116"/>
      <c r="D312" s="101" t="s">
        <v>125</v>
      </c>
      <c r="E312" s="101" t="s">
        <v>126</v>
      </c>
      <c r="F312" s="101" t="s">
        <v>127</v>
      </c>
      <c r="G312" s="117"/>
      <c r="H312" s="59" t="s">
        <v>131</v>
      </c>
      <c r="I312" s="102" t="s">
        <v>507</v>
      </c>
      <c r="J312" s="941" t="s">
        <v>508</v>
      </c>
      <c r="K312" s="942"/>
      <c r="L312" s="942"/>
      <c r="M312" s="942"/>
      <c r="N312" s="942"/>
      <c r="O312" s="942"/>
      <c r="P312" s="942"/>
      <c r="Q312" s="942"/>
      <c r="R312" s="436"/>
      <c r="S312" s="492"/>
      <c r="T312" s="580">
        <f>1/5</f>
        <v>0.2</v>
      </c>
      <c r="V312" s="472" t="b">
        <v>0</v>
      </c>
      <c r="W312" s="213">
        <f>IF(V312=TRUE,$X$307,0)</f>
        <v>0</v>
      </c>
    </row>
    <row r="313" spans="1:26" ht="48.75" customHeight="1" thickTop="1" thickBot="1" x14ac:dyDescent="0.3">
      <c r="A313" s="58"/>
      <c r="B313" s="29"/>
      <c r="C313" s="101"/>
      <c r="D313" s="101"/>
      <c r="E313" s="101"/>
      <c r="F313" s="101"/>
      <c r="G313" s="117"/>
      <c r="H313" s="59" t="s">
        <v>250</v>
      </c>
      <c r="I313" s="102" t="s">
        <v>261</v>
      </c>
      <c r="J313" s="763" t="s">
        <v>955</v>
      </c>
      <c r="K313" s="764"/>
      <c r="L313" s="764"/>
      <c r="M313" s="764"/>
      <c r="N313" s="764"/>
      <c r="O313" s="764"/>
      <c r="P313" s="764"/>
      <c r="Q313" s="764"/>
      <c r="R313" s="437"/>
      <c r="S313" s="481"/>
      <c r="V313" s="472" t="b">
        <f>IF(AND(V314=TRUE,V320=TRUE),TRUE,FALSE)</f>
        <v>0</v>
      </c>
    </row>
    <row r="314" spans="1:26" ht="48.75" customHeight="1" thickTop="1" thickBot="1" x14ac:dyDescent="0.3">
      <c r="A314" s="58" t="s">
        <v>347</v>
      </c>
      <c r="B314" s="29"/>
      <c r="C314" s="317"/>
      <c r="D314" s="317"/>
      <c r="E314" s="313"/>
      <c r="F314" s="313"/>
      <c r="G314" s="117"/>
      <c r="H314" s="59" t="s">
        <v>250</v>
      </c>
      <c r="I314" s="102"/>
      <c r="J314" s="777" t="s">
        <v>369</v>
      </c>
      <c r="K314" s="777"/>
      <c r="L314" s="777"/>
      <c r="M314" s="777"/>
      <c r="N314" s="777"/>
      <c r="O314" s="777"/>
      <c r="P314" s="777"/>
      <c r="Q314" s="777"/>
      <c r="R314" s="139"/>
      <c r="S314" s="123"/>
      <c r="V314" s="472" t="b">
        <f>IF(AND(V315=TRUE,V316=TRUE,V317=TRUE,V318=TRUE,V319=TRUE),TRUE, FALSE)</f>
        <v>0</v>
      </c>
    </row>
    <row r="315" spans="1:26" ht="48.75" customHeight="1" thickTop="1" thickBot="1" x14ac:dyDescent="0.3">
      <c r="A315" s="58" t="s">
        <v>347</v>
      </c>
      <c r="B315" s="29"/>
      <c r="C315" s="116"/>
      <c r="D315" s="116"/>
      <c r="E315" s="101" t="s">
        <v>126</v>
      </c>
      <c r="F315" s="101" t="s">
        <v>127</v>
      </c>
      <c r="G315" s="117"/>
      <c r="H315" s="59" t="s">
        <v>250</v>
      </c>
      <c r="I315" s="102" t="s">
        <v>409</v>
      </c>
      <c r="J315" s="918" t="s">
        <v>410</v>
      </c>
      <c r="K315" s="919"/>
      <c r="L315" s="919"/>
      <c r="M315" s="919"/>
      <c r="N315" s="919"/>
      <c r="O315" s="919"/>
      <c r="P315" s="919"/>
      <c r="Q315" s="919"/>
      <c r="R315" s="139"/>
      <c r="S315" s="492"/>
      <c r="T315" s="580">
        <f>1/9</f>
        <v>0.1111111111111111</v>
      </c>
      <c r="U315" s="575">
        <f>T315+T316+T317+T318+T319+T321+T322+T323+T324</f>
        <v>1.0000000000000002</v>
      </c>
      <c r="V315" s="472" t="b">
        <v>0</v>
      </c>
      <c r="W315" s="213">
        <f>IF(V315=TRUE,$X$315,0)</f>
        <v>0</v>
      </c>
      <c r="X315" s="472">
        <v>0.1111111111111111</v>
      </c>
      <c r="Y315" s="480">
        <f>SUM(W315:W324)</f>
        <v>0</v>
      </c>
      <c r="Z315" s="220">
        <f>Y315/1</f>
        <v>0</v>
      </c>
    </row>
    <row r="316" spans="1:26" ht="73.5" customHeight="1" thickTop="1" thickBot="1" x14ac:dyDescent="0.3">
      <c r="A316" s="58" t="s">
        <v>347</v>
      </c>
      <c r="B316" s="29"/>
      <c r="C316" s="101" t="s">
        <v>124</v>
      </c>
      <c r="D316" s="101" t="s">
        <v>125</v>
      </c>
      <c r="E316" s="101" t="s">
        <v>126</v>
      </c>
      <c r="F316" s="101" t="s">
        <v>127</v>
      </c>
      <c r="G316" s="117"/>
      <c r="H316" s="59" t="s">
        <v>250</v>
      </c>
      <c r="I316" s="102" t="s">
        <v>370</v>
      </c>
      <c r="J316" s="955" t="s">
        <v>371</v>
      </c>
      <c r="K316" s="940"/>
      <c r="L316" s="940"/>
      <c r="M316" s="940"/>
      <c r="N316" s="940"/>
      <c r="O316" s="940"/>
      <c r="P316" s="940"/>
      <c r="Q316" s="940"/>
      <c r="R316" s="139"/>
      <c r="S316" s="492"/>
      <c r="T316" s="580">
        <f>1/9</f>
        <v>0.1111111111111111</v>
      </c>
      <c r="V316" s="472" t="b">
        <v>0</v>
      </c>
      <c r="W316" s="213">
        <f>IF(V316=TRUE,$X$315,0)</f>
        <v>0</v>
      </c>
    </row>
    <row r="317" spans="1:26" ht="73.5" customHeight="1" thickTop="1" thickBot="1" x14ac:dyDescent="0.3">
      <c r="A317" s="58" t="s">
        <v>347</v>
      </c>
      <c r="B317" s="29"/>
      <c r="C317" s="116"/>
      <c r="D317" s="101" t="s">
        <v>125</v>
      </c>
      <c r="E317" s="101" t="s">
        <v>126</v>
      </c>
      <c r="F317" s="101" t="s">
        <v>127</v>
      </c>
      <c r="G317" s="117"/>
      <c r="H317" s="59" t="s">
        <v>250</v>
      </c>
      <c r="I317" s="102" t="s">
        <v>400</v>
      </c>
      <c r="J317" s="955" t="s">
        <v>401</v>
      </c>
      <c r="K317" s="940"/>
      <c r="L317" s="940"/>
      <c r="M317" s="940"/>
      <c r="N317" s="940"/>
      <c r="O317" s="940"/>
      <c r="P317" s="940"/>
      <c r="Q317" s="940"/>
      <c r="R317" s="139"/>
      <c r="S317" s="492"/>
      <c r="T317" s="580">
        <f>1/9</f>
        <v>0.1111111111111111</v>
      </c>
      <c r="V317" s="472" t="b">
        <v>0</v>
      </c>
      <c r="W317" s="213">
        <f>IF(V317=TRUE,$X$315,0)</f>
        <v>0</v>
      </c>
    </row>
    <row r="318" spans="1:26" ht="57.75" customHeight="1" thickTop="1" thickBot="1" x14ac:dyDescent="0.3">
      <c r="A318" s="58" t="s">
        <v>425</v>
      </c>
      <c r="B318" s="29"/>
      <c r="C318" s="116"/>
      <c r="D318" s="116"/>
      <c r="E318" s="101" t="s">
        <v>126</v>
      </c>
      <c r="F318" s="101" t="s">
        <v>127</v>
      </c>
      <c r="G318" s="117"/>
      <c r="H318" s="59" t="s">
        <v>250</v>
      </c>
      <c r="I318" s="102" t="s">
        <v>571</v>
      </c>
      <c r="J318" s="955" t="s">
        <v>572</v>
      </c>
      <c r="K318" s="939"/>
      <c r="L318" s="939"/>
      <c r="M318" s="939"/>
      <c r="N318" s="939"/>
      <c r="O318" s="939"/>
      <c r="P318" s="939"/>
      <c r="Q318" s="939"/>
      <c r="R318" s="139"/>
      <c r="S318" s="492"/>
      <c r="T318" s="580">
        <f>1/9</f>
        <v>0.1111111111111111</v>
      </c>
      <c r="V318" s="472" t="b">
        <v>0</v>
      </c>
      <c r="W318" s="213">
        <f>IF(V318=TRUE,$X$315,0)</f>
        <v>0</v>
      </c>
    </row>
    <row r="319" spans="1:26" ht="77.25" customHeight="1" thickTop="1" thickBot="1" x14ac:dyDescent="0.3">
      <c r="A319" s="58" t="s">
        <v>425</v>
      </c>
      <c r="B319" s="29"/>
      <c r="C319" s="116"/>
      <c r="D319" s="116"/>
      <c r="E319" s="101" t="s">
        <v>126</v>
      </c>
      <c r="F319" s="101" t="s">
        <v>127</v>
      </c>
      <c r="G319" s="117"/>
      <c r="H319" s="59" t="s">
        <v>250</v>
      </c>
      <c r="I319" s="102" t="s">
        <v>573</v>
      </c>
      <c r="J319" s="918" t="s">
        <v>574</v>
      </c>
      <c r="K319" s="919"/>
      <c r="L319" s="919"/>
      <c r="M319" s="919"/>
      <c r="N319" s="919"/>
      <c r="O319" s="919"/>
      <c r="P319" s="919"/>
      <c r="Q319" s="919"/>
      <c r="R319" s="139"/>
      <c r="S319" s="492"/>
      <c r="T319" s="580">
        <f>1/9</f>
        <v>0.1111111111111111</v>
      </c>
      <c r="V319" s="472" t="b">
        <v>0</v>
      </c>
      <c r="W319" s="213">
        <f>IF(V319=TRUE,$X$315,0)</f>
        <v>0</v>
      </c>
    </row>
    <row r="320" spans="1:26" ht="41.25" customHeight="1" thickTop="1" thickBot="1" x14ac:dyDescent="0.3">
      <c r="A320" s="58" t="s">
        <v>123</v>
      </c>
      <c r="B320" s="29"/>
      <c r="C320" s="313"/>
      <c r="D320" s="313"/>
      <c r="E320" s="313"/>
      <c r="F320" s="313"/>
      <c r="G320" s="117"/>
      <c r="H320" s="59" t="s">
        <v>250</v>
      </c>
      <c r="I320" s="102"/>
      <c r="J320" s="777" t="s">
        <v>262</v>
      </c>
      <c r="K320" s="777"/>
      <c r="L320" s="777"/>
      <c r="M320" s="777"/>
      <c r="N320" s="777"/>
      <c r="O320" s="777"/>
      <c r="P320" s="777"/>
      <c r="Q320" s="777"/>
      <c r="R320" s="139"/>
      <c r="S320" s="123"/>
      <c r="V320" s="472" t="b">
        <f>IF(AND(V321=TRUE,V322=TRUE,V323=TRUE),TRUE, FALSE)</f>
        <v>0</v>
      </c>
    </row>
    <row r="321" spans="1:26" ht="41.25" customHeight="1" thickTop="1" thickBot="1" x14ac:dyDescent="0.3">
      <c r="A321" s="58" t="s">
        <v>123</v>
      </c>
      <c r="B321" s="29"/>
      <c r="C321" s="116"/>
      <c r="D321" s="101" t="s">
        <v>125</v>
      </c>
      <c r="E321" s="101" t="s">
        <v>126</v>
      </c>
      <c r="F321" s="101" t="s">
        <v>127</v>
      </c>
      <c r="G321" s="117"/>
      <c r="H321" s="59" t="s">
        <v>250</v>
      </c>
      <c r="I321" s="102" t="s">
        <v>263</v>
      </c>
      <c r="J321" s="955" t="s">
        <v>264</v>
      </c>
      <c r="K321" s="939"/>
      <c r="L321" s="939"/>
      <c r="M321" s="939"/>
      <c r="N321" s="939"/>
      <c r="O321" s="939"/>
      <c r="P321" s="939"/>
      <c r="Q321" s="939"/>
      <c r="R321" s="139"/>
      <c r="S321" s="492"/>
      <c r="T321" s="580">
        <f>1/9</f>
        <v>0.1111111111111111</v>
      </c>
      <c r="V321" s="472" t="b">
        <v>0</v>
      </c>
      <c r="W321" s="213">
        <f>IF(V321=TRUE,$X$315,0)</f>
        <v>0</v>
      </c>
    </row>
    <row r="322" spans="1:26" ht="41.25" customHeight="1" thickTop="1" thickBot="1" x14ac:dyDescent="0.3">
      <c r="A322" s="58" t="s">
        <v>123</v>
      </c>
      <c r="B322" s="29"/>
      <c r="C322" s="116"/>
      <c r="D322" s="101" t="s">
        <v>125</v>
      </c>
      <c r="E322" s="101" t="s">
        <v>126</v>
      </c>
      <c r="F322" s="101" t="s">
        <v>127</v>
      </c>
      <c r="G322" s="117"/>
      <c r="H322" s="59" t="s">
        <v>250</v>
      </c>
      <c r="I322" s="102" t="s">
        <v>265</v>
      </c>
      <c r="J322" s="955" t="s">
        <v>266</v>
      </c>
      <c r="K322" s="940"/>
      <c r="L322" s="940"/>
      <c r="M322" s="940"/>
      <c r="N322" s="940"/>
      <c r="O322" s="940"/>
      <c r="P322" s="940"/>
      <c r="Q322" s="940"/>
      <c r="R322" s="441"/>
      <c r="S322" s="492"/>
      <c r="T322" s="580">
        <f>1/9</f>
        <v>0.1111111111111111</v>
      </c>
      <c r="V322" s="472" t="b">
        <v>0</v>
      </c>
      <c r="W322" s="213">
        <f>IF(V322=TRUE,$X$315,0)</f>
        <v>0</v>
      </c>
    </row>
    <row r="323" spans="1:26" ht="41.25" customHeight="1" thickTop="1" thickBot="1" x14ac:dyDescent="0.3">
      <c r="A323" s="58" t="s">
        <v>425</v>
      </c>
      <c r="B323" s="29"/>
      <c r="C323" s="116"/>
      <c r="D323" s="116"/>
      <c r="E323" s="101" t="s">
        <v>126</v>
      </c>
      <c r="F323" s="101" t="s">
        <v>127</v>
      </c>
      <c r="G323" s="117"/>
      <c r="H323" s="59" t="s">
        <v>250</v>
      </c>
      <c r="I323" s="102" t="s">
        <v>575</v>
      </c>
      <c r="J323" s="941" t="s">
        <v>576</v>
      </c>
      <c r="K323" s="942"/>
      <c r="L323" s="942"/>
      <c r="M323" s="942"/>
      <c r="N323" s="942"/>
      <c r="O323" s="942"/>
      <c r="P323" s="942"/>
      <c r="Q323" s="942"/>
      <c r="R323" s="436"/>
      <c r="S323" s="492"/>
      <c r="T323" s="580">
        <f>1/9</f>
        <v>0.1111111111111111</v>
      </c>
      <c r="V323" s="472" t="b">
        <v>0</v>
      </c>
      <c r="W323" s="213">
        <f>IF(V323=TRUE,$X$315,0)</f>
        <v>0</v>
      </c>
    </row>
    <row r="324" spans="1:26" ht="57" customHeight="1" thickTop="1" thickBot="1" x14ac:dyDescent="0.3">
      <c r="A324" s="58" t="s">
        <v>347</v>
      </c>
      <c r="B324" s="29"/>
      <c r="C324" s="116"/>
      <c r="D324" s="116"/>
      <c r="E324" s="101" t="s">
        <v>126</v>
      </c>
      <c r="F324" s="101" t="s">
        <v>127</v>
      </c>
      <c r="G324" s="117"/>
      <c r="H324" s="59" t="s">
        <v>250</v>
      </c>
      <c r="I324" s="102" t="s">
        <v>411</v>
      </c>
      <c r="J324" s="692" t="s">
        <v>412</v>
      </c>
      <c r="K324" s="692"/>
      <c r="L324" s="692"/>
      <c r="M324" s="692"/>
      <c r="N324" s="692"/>
      <c r="O324" s="692"/>
      <c r="P324" s="692"/>
      <c r="Q324" s="692"/>
      <c r="R324" s="439"/>
      <c r="S324" s="492"/>
      <c r="T324" s="580">
        <f>1/9</f>
        <v>0.1111111111111111</v>
      </c>
      <c r="V324" s="472" t="b">
        <v>0</v>
      </c>
      <c r="W324" s="213">
        <f>IF(V324=TRUE,$X$315,0)</f>
        <v>0</v>
      </c>
    </row>
    <row r="325" spans="1:26" ht="41.25" customHeight="1" thickTop="1" thickBot="1" x14ac:dyDescent="0.3">
      <c r="A325" s="58" t="s">
        <v>347</v>
      </c>
      <c r="B325" s="29"/>
      <c r="C325" s="313"/>
      <c r="D325" s="313"/>
      <c r="E325" s="317"/>
      <c r="F325" s="313"/>
      <c r="G325" s="117"/>
      <c r="H325" s="59" t="s">
        <v>160</v>
      </c>
      <c r="I325" s="106" t="s">
        <v>413</v>
      </c>
      <c r="J325" s="688" t="s">
        <v>414</v>
      </c>
      <c r="K325" s="760"/>
      <c r="L325" s="760"/>
      <c r="M325" s="760"/>
      <c r="N325" s="760"/>
      <c r="O325" s="760"/>
      <c r="P325" s="760"/>
      <c r="Q325" s="760"/>
      <c r="R325" s="437"/>
      <c r="S325" s="481"/>
      <c r="V325" s="472" t="b">
        <f>IF(AND(V326=TRUE,V331=TRUE,V336=TRUE),TRUE,FALSE)</f>
        <v>0</v>
      </c>
    </row>
    <row r="326" spans="1:26" ht="41.25" customHeight="1" thickTop="1" thickBot="1" x14ac:dyDescent="0.3">
      <c r="A326" s="58" t="s">
        <v>347</v>
      </c>
      <c r="B326" s="29"/>
      <c r="C326" s="313"/>
      <c r="D326" s="313"/>
      <c r="E326" s="313"/>
      <c r="F326" s="313"/>
      <c r="G326" s="117"/>
      <c r="H326" s="59" t="s">
        <v>160</v>
      </c>
      <c r="I326" s="102"/>
      <c r="J326" s="777" t="s">
        <v>415</v>
      </c>
      <c r="K326" s="777"/>
      <c r="L326" s="777"/>
      <c r="M326" s="777"/>
      <c r="N326" s="777"/>
      <c r="O326" s="777"/>
      <c r="P326" s="777"/>
      <c r="Q326" s="777"/>
      <c r="R326" s="139"/>
      <c r="S326" s="123"/>
      <c r="V326" s="472" t="b">
        <f>IF(AND(V327=TRUE,V328=TRUE,V329=TRUE,V330=TRUE),TRUE,FALSE)</f>
        <v>0</v>
      </c>
    </row>
    <row r="327" spans="1:26" ht="41.25" customHeight="1" thickTop="1" thickBot="1" x14ac:dyDescent="0.3">
      <c r="A327" s="58" t="s">
        <v>347</v>
      </c>
      <c r="B327" s="29"/>
      <c r="C327" s="116"/>
      <c r="D327" s="116"/>
      <c r="E327" s="101" t="s">
        <v>126</v>
      </c>
      <c r="F327" s="101" t="s">
        <v>127</v>
      </c>
      <c r="G327" s="117"/>
      <c r="H327" s="59" t="s">
        <v>160</v>
      </c>
      <c r="I327" s="106" t="s">
        <v>416</v>
      </c>
      <c r="J327" s="955" t="s">
        <v>417</v>
      </c>
      <c r="K327" s="939"/>
      <c r="L327" s="939"/>
      <c r="M327" s="939"/>
      <c r="N327" s="939"/>
      <c r="O327" s="939"/>
      <c r="P327" s="939"/>
      <c r="Q327" s="939"/>
      <c r="R327" s="139"/>
      <c r="S327" s="492"/>
      <c r="T327" s="580">
        <f>1/14</f>
        <v>7.1428571428571425E-2</v>
      </c>
      <c r="U327" s="575">
        <f>T327+T328+T329+T330+T332+T333+T334+T335+T337+T339+T340+T341+T342+T343</f>
        <v>0.99999999999999967</v>
      </c>
      <c r="V327" s="472" t="b">
        <v>0</v>
      </c>
      <c r="W327" s="213">
        <f>IF(V327=TRUE,$X$327,0)</f>
        <v>0</v>
      </c>
      <c r="X327" s="472">
        <v>7.1428571428571425E-2</v>
      </c>
      <c r="Y327" s="480">
        <f>SUM(W327:W343)</f>
        <v>0</v>
      </c>
      <c r="Z327" s="220">
        <f>Y327/1</f>
        <v>0</v>
      </c>
    </row>
    <row r="328" spans="1:26" ht="41.25" customHeight="1" thickTop="1" thickBot="1" x14ac:dyDescent="0.3">
      <c r="A328" s="58" t="s">
        <v>347</v>
      </c>
      <c r="B328" s="29"/>
      <c r="C328" s="116"/>
      <c r="D328" s="116"/>
      <c r="E328" s="101" t="s">
        <v>126</v>
      </c>
      <c r="F328" s="101" t="s">
        <v>127</v>
      </c>
      <c r="G328" s="117"/>
      <c r="H328" s="59" t="s">
        <v>160</v>
      </c>
      <c r="I328" s="106" t="s">
        <v>418</v>
      </c>
      <c r="J328" s="918" t="s">
        <v>419</v>
      </c>
      <c r="K328" s="919"/>
      <c r="L328" s="919"/>
      <c r="M328" s="919"/>
      <c r="N328" s="919"/>
      <c r="O328" s="919"/>
      <c r="P328" s="919"/>
      <c r="Q328" s="919"/>
      <c r="R328" s="139"/>
      <c r="S328" s="492"/>
      <c r="T328" s="580">
        <f>1/14</f>
        <v>7.1428571428571425E-2</v>
      </c>
      <c r="V328" s="472" t="b">
        <v>0</v>
      </c>
      <c r="W328" s="213">
        <f>IF(V328=TRUE,$X$327,0)</f>
        <v>0</v>
      </c>
    </row>
    <row r="329" spans="1:26" ht="41.25" customHeight="1" thickTop="1" thickBot="1" x14ac:dyDescent="0.3">
      <c r="A329" s="58" t="s">
        <v>347</v>
      </c>
      <c r="B329" s="29"/>
      <c r="C329" s="116"/>
      <c r="D329" s="116"/>
      <c r="E329" s="101" t="s">
        <v>126</v>
      </c>
      <c r="F329" s="101" t="s">
        <v>127</v>
      </c>
      <c r="G329" s="117"/>
      <c r="H329" s="59" t="s">
        <v>160</v>
      </c>
      <c r="I329" s="106" t="s">
        <v>420</v>
      </c>
      <c r="J329" s="955" t="s">
        <v>421</v>
      </c>
      <c r="K329" s="939"/>
      <c r="L329" s="939"/>
      <c r="M329" s="939"/>
      <c r="N329" s="939"/>
      <c r="O329" s="939"/>
      <c r="P329" s="939"/>
      <c r="Q329" s="939"/>
      <c r="R329" s="139"/>
      <c r="S329" s="492"/>
      <c r="T329" s="580">
        <f>1/14</f>
        <v>7.1428571428571425E-2</v>
      </c>
      <c r="V329" s="472" t="b">
        <v>0</v>
      </c>
      <c r="W329" s="213">
        <f>IF(V329=TRUE,$X$327,0)</f>
        <v>0</v>
      </c>
    </row>
    <row r="330" spans="1:26" ht="41.25" customHeight="1" thickTop="1" thickBot="1" x14ac:dyDescent="0.3">
      <c r="A330" s="58" t="s">
        <v>425</v>
      </c>
      <c r="B330" s="29"/>
      <c r="C330" s="116"/>
      <c r="D330" s="116"/>
      <c r="E330" s="116"/>
      <c r="F330" s="101" t="s">
        <v>127</v>
      </c>
      <c r="G330" s="117"/>
      <c r="H330" s="59" t="s">
        <v>160</v>
      </c>
      <c r="I330" s="106" t="s">
        <v>577</v>
      </c>
      <c r="J330" s="918" t="s">
        <v>578</v>
      </c>
      <c r="K330" s="919"/>
      <c r="L330" s="919"/>
      <c r="M330" s="919"/>
      <c r="N330" s="919"/>
      <c r="O330" s="919"/>
      <c r="P330" s="919"/>
      <c r="Q330" s="919"/>
      <c r="R330" s="139"/>
      <c r="S330" s="492"/>
      <c r="T330" s="580">
        <f>1/14</f>
        <v>7.1428571428571425E-2</v>
      </c>
      <c r="V330" s="472" t="b">
        <v>0</v>
      </c>
      <c r="W330" s="213">
        <f>IF(V330=TRUE,$X$327,0)</f>
        <v>0</v>
      </c>
    </row>
    <row r="331" spans="1:26" ht="41.25" customHeight="1" thickTop="1" thickBot="1" x14ac:dyDescent="0.3">
      <c r="A331" s="58" t="s">
        <v>425</v>
      </c>
      <c r="B331" s="29"/>
      <c r="C331" s="313"/>
      <c r="D331" s="313"/>
      <c r="E331" s="317"/>
      <c r="F331" s="313"/>
      <c r="G331" s="117"/>
      <c r="H331" s="59" t="s">
        <v>160</v>
      </c>
      <c r="I331" s="102"/>
      <c r="J331" s="931" t="s">
        <v>579</v>
      </c>
      <c r="K331" s="932"/>
      <c r="L331" s="932"/>
      <c r="M331" s="932"/>
      <c r="N331" s="932"/>
      <c r="O331" s="932"/>
      <c r="P331" s="932"/>
      <c r="Q331" s="932"/>
      <c r="R331" s="139"/>
      <c r="S331" s="123"/>
      <c r="V331" s="472" t="b">
        <f>IF(AND(V332=TRUE,V333=TRUE,V334=TRUE,V335=TRUE),TRUE, FALSE)</f>
        <v>0</v>
      </c>
    </row>
    <row r="332" spans="1:26" ht="41.25" customHeight="1" thickTop="1" thickBot="1" x14ac:dyDescent="0.3">
      <c r="A332" s="58" t="s">
        <v>425</v>
      </c>
      <c r="B332" s="29"/>
      <c r="C332" s="116"/>
      <c r="D332" s="116"/>
      <c r="E332" s="101" t="s">
        <v>126</v>
      </c>
      <c r="F332" s="101" t="s">
        <v>127</v>
      </c>
      <c r="G332" s="117"/>
      <c r="H332" s="59" t="s">
        <v>160</v>
      </c>
      <c r="I332" s="106" t="s">
        <v>580</v>
      </c>
      <c r="J332" s="918" t="s">
        <v>581</v>
      </c>
      <c r="K332" s="919"/>
      <c r="L332" s="919"/>
      <c r="M332" s="919"/>
      <c r="N332" s="919"/>
      <c r="O332" s="919"/>
      <c r="P332" s="919"/>
      <c r="Q332" s="919"/>
      <c r="R332" s="139"/>
      <c r="S332" s="492"/>
      <c r="T332" s="580">
        <f>1/14</f>
        <v>7.1428571428571425E-2</v>
      </c>
      <c r="V332" s="472" t="b">
        <v>0</v>
      </c>
      <c r="W332" s="213">
        <f>IF(V332=TRUE,$X$327,0)</f>
        <v>0</v>
      </c>
    </row>
    <row r="333" spans="1:26" ht="41.25" customHeight="1" thickTop="1" thickBot="1" x14ac:dyDescent="0.3">
      <c r="A333" s="58" t="s">
        <v>425</v>
      </c>
      <c r="B333" s="29"/>
      <c r="C333" s="116"/>
      <c r="D333" s="116"/>
      <c r="E333" s="101" t="s">
        <v>126</v>
      </c>
      <c r="F333" s="101" t="s">
        <v>127</v>
      </c>
      <c r="G333" s="117"/>
      <c r="H333" s="59" t="s">
        <v>160</v>
      </c>
      <c r="I333" s="106" t="s">
        <v>582</v>
      </c>
      <c r="J333" s="918" t="s">
        <v>583</v>
      </c>
      <c r="K333" s="919"/>
      <c r="L333" s="919"/>
      <c r="M333" s="919"/>
      <c r="N333" s="919"/>
      <c r="O333" s="919"/>
      <c r="P333" s="919"/>
      <c r="Q333" s="919"/>
      <c r="R333" s="139"/>
      <c r="S333" s="492"/>
      <c r="T333" s="580">
        <f>1/14</f>
        <v>7.1428571428571425E-2</v>
      </c>
      <c r="V333" s="472" t="b">
        <v>0</v>
      </c>
      <c r="W333" s="213">
        <f>IF(V333=TRUE,$X$327,0)</f>
        <v>0</v>
      </c>
    </row>
    <row r="334" spans="1:26" ht="41.25" customHeight="1" thickTop="1" thickBot="1" x14ac:dyDescent="0.3">
      <c r="A334" s="58" t="s">
        <v>425</v>
      </c>
      <c r="B334" s="29"/>
      <c r="C334" s="116"/>
      <c r="D334" s="116"/>
      <c r="E334" s="101" t="s">
        <v>126</v>
      </c>
      <c r="F334" s="101" t="s">
        <v>127</v>
      </c>
      <c r="G334" s="117"/>
      <c r="H334" s="59" t="s">
        <v>160</v>
      </c>
      <c r="I334" s="106" t="s">
        <v>584</v>
      </c>
      <c r="J334" s="918" t="s">
        <v>585</v>
      </c>
      <c r="K334" s="919"/>
      <c r="L334" s="919"/>
      <c r="M334" s="919"/>
      <c r="N334" s="919"/>
      <c r="O334" s="919"/>
      <c r="P334" s="919"/>
      <c r="Q334" s="919"/>
      <c r="R334" s="139"/>
      <c r="S334" s="492"/>
      <c r="T334" s="580">
        <f>1/14</f>
        <v>7.1428571428571425E-2</v>
      </c>
      <c r="V334" s="472" t="b">
        <v>0</v>
      </c>
      <c r="W334" s="213">
        <f>IF(V334=TRUE,$X$327,0)</f>
        <v>0</v>
      </c>
    </row>
    <row r="335" spans="1:26" ht="41.25" customHeight="1" thickTop="1" thickBot="1" x14ac:dyDescent="0.3">
      <c r="A335" s="58" t="s">
        <v>425</v>
      </c>
      <c r="B335" s="29"/>
      <c r="C335" s="116"/>
      <c r="D335" s="116"/>
      <c r="E335" s="101" t="s">
        <v>126</v>
      </c>
      <c r="F335" s="101" t="s">
        <v>127</v>
      </c>
      <c r="G335" s="117"/>
      <c r="H335" s="59" t="s">
        <v>160</v>
      </c>
      <c r="I335" s="106" t="s">
        <v>586</v>
      </c>
      <c r="J335" s="918" t="s">
        <v>587</v>
      </c>
      <c r="K335" s="919"/>
      <c r="L335" s="919"/>
      <c r="M335" s="919"/>
      <c r="N335" s="919"/>
      <c r="O335" s="919"/>
      <c r="P335" s="919"/>
      <c r="Q335" s="919"/>
      <c r="R335" s="139"/>
      <c r="S335" s="492"/>
      <c r="T335" s="580">
        <f>1/14</f>
        <v>7.1428571428571425E-2</v>
      </c>
      <c r="V335" s="472" t="b">
        <v>0</v>
      </c>
      <c r="W335" s="213">
        <f>IF(V335=TRUE,$X$327,0)</f>
        <v>0</v>
      </c>
    </row>
    <row r="336" spans="1:26" ht="41.25" customHeight="1" thickTop="1" thickBot="1" x14ac:dyDescent="0.3">
      <c r="A336" s="58" t="s">
        <v>347</v>
      </c>
      <c r="B336" s="29"/>
      <c r="C336" s="313"/>
      <c r="D336" s="313"/>
      <c r="E336" s="313"/>
      <c r="F336" s="313"/>
      <c r="G336" s="117"/>
      <c r="H336" s="59" t="s">
        <v>160</v>
      </c>
      <c r="I336" s="102"/>
      <c r="J336" s="931" t="s">
        <v>422</v>
      </c>
      <c r="K336" s="932"/>
      <c r="L336" s="932"/>
      <c r="M336" s="932"/>
      <c r="N336" s="932"/>
      <c r="O336" s="932"/>
      <c r="P336" s="932"/>
      <c r="Q336" s="932"/>
      <c r="R336" s="139"/>
      <c r="S336" s="123"/>
      <c r="V336" s="472" t="b">
        <f>V337</f>
        <v>0</v>
      </c>
    </row>
    <row r="337" spans="1:27" ht="48.75" customHeight="1" thickTop="1" thickBot="1" x14ac:dyDescent="0.3">
      <c r="A337" s="58" t="s">
        <v>347</v>
      </c>
      <c r="B337" s="29"/>
      <c r="C337" s="116"/>
      <c r="D337" s="116"/>
      <c r="E337" s="116"/>
      <c r="F337" s="101" t="s">
        <v>127</v>
      </c>
      <c r="G337" s="117"/>
      <c r="H337" s="59" t="s">
        <v>160</v>
      </c>
      <c r="I337" s="106" t="s">
        <v>423</v>
      </c>
      <c r="J337" s="955" t="s">
        <v>424</v>
      </c>
      <c r="K337" s="939"/>
      <c r="L337" s="939"/>
      <c r="M337" s="939"/>
      <c r="N337" s="939"/>
      <c r="O337" s="939"/>
      <c r="P337" s="939"/>
      <c r="Q337" s="939"/>
      <c r="R337" s="139"/>
      <c r="S337" s="492"/>
      <c r="T337" s="580">
        <f t="shared" ref="T337:T342" si="26">1/14</f>
        <v>7.1428571428571425E-2</v>
      </c>
      <c r="V337" s="472" t="b">
        <v>0</v>
      </c>
      <c r="W337" s="213">
        <f>IF(V337=TRUE,$X$327,0)</f>
        <v>0</v>
      </c>
    </row>
    <row r="338" spans="1:27" ht="48.75" customHeight="1" thickTop="1" thickBot="1" x14ac:dyDescent="0.3">
      <c r="A338" s="58" t="s">
        <v>425</v>
      </c>
      <c r="B338" s="29"/>
      <c r="C338" s="313"/>
      <c r="D338" s="313"/>
      <c r="E338" s="317"/>
      <c r="F338" s="313"/>
      <c r="G338" s="117"/>
      <c r="H338" s="59" t="s">
        <v>160</v>
      </c>
      <c r="I338" s="106" t="s">
        <v>588</v>
      </c>
      <c r="J338" s="689" t="s">
        <v>589</v>
      </c>
      <c r="K338" s="760"/>
      <c r="L338" s="760"/>
      <c r="M338" s="760"/>
      <c r="N338" s="760"/>
      <c r="O338" s="760"/>
      <c r="P338" s="760"/>
      <c r="Q338" s="760"/>
      <c r="R338" s="437"/>
      <c r="S338" s="52"/>
      <c r="V338" s="497" t="b">
        <f>IF(AND(V339=TRUE,V340=TRUE,V341=TRUE,V342=TRUE),TRUE,FALSE)</f>
        <v>0</v>
      </c>
      <c r="W338" s="497"/>
      <c r="X338" s="497"/>
      <c r="Y338" s="497"/>
    </row>
    <row r="339" spans="1:27" ht="48.75" customHeight="1" thickTop="1" thickBot="1" x14ac:dyDescent="0.3">
      <c r="A339" s="58" t="s">
        <v>425</v>
      </c>
      <c r="B339" s="29"/>
      <c r="C339" s="116"/>
      <c r="D339" s="116"/>
      <c r="E339" s="101" t="s">
        <v>126</v>
      </c>
      <c r="F339" s="101" t="s">
        <v>127</v>
      </c>
      <c r="G339" s="117"/>
      <c r="H339" s="59" t="s">
        <v>160</v>
      </c>
      <c r="I339" s="106" t="s">
        <v>590</v>
      </c>
      <c r="J339" s="964" t="s">
        <v>591</v>
      </c>
      <c r="K339" s="1005"/>
      <c r="L339" s="1005"/>
      <c r="M339" s="1005"/>
      <c r="N339" s="1005"/>
      <c r="O339" s="1005"/>
      <c r="P339" s="1005"/>
      <c r="Q339" s="1005"/>
      <c r="R339" s="139"/>
      <c r="S339" s="492"/>
      <c r="T339" s="580">
        <f t="shared" si="26"/>
        <v>7.1428571428571425E-2</v>
      </c>
      <c r="V339" s="497" t="b">
        <v>0</v>
      </c>
      <c r="W339" s="213">
        <f>IF(V339=TRUE,$X$339,0)</f>
        <v>0</v>
      </c>
      <c r="X339" s="497">
        <v>7.1428571428571425E-2</v>
      </c>
      <c r="Y339" s="497"/>
    </row>
    <row r="340" spans="1:27" ht="48.75" customHeight="1" thickTop="1" thickBot="1" x14ac:dyDescent="0.3">
      <c r="A340" s="58" t="s">
        <v>425</v>
      </c>
      <c r="B340" s="29"/>
      <c r="C340" s="116"/>
      <c r="D340" s="116"/>
      <c r="E340" s="101" t="s">
        <v>126</v>
      </c>
      <c r="F340" s="101" t="s">
        <v>127</v>
      </c>
      <c r="G340" s="117"/>
      <c r="H340" s="59" t="s">
        <v>160</v>
      </c>
      <c r="I340" s="106" t="s">
        <v>592</v>
      </c>
      <c r="J340" s="964" t="s">
        <v>593</v>
      </c>
      <c r="K340" s="1005"/>
      <c r="L340" s="1005"/>
      <c r="M340" s="1005"/>
      <c r="N340" s="1005"/>
      <c r="O340" s="1005"/>
      <c r="P340" s="1005"/>
      <c r="Q340" s="1005"/>
      <c r="R340" s="139"/>
      <c r="S340" s="492"/>
      <c r="T340" s="580">
        <f t="shared" si="26"/>
        <v>7.1428571428571425E-2</v>
      </c>
      <c r="V340" s="497" t="b">
        <v>0</v>
      </c>
      <c r="W340" s="213">
        <f>IF(V340=TRUE,$X$339,0)</f>
        <v>0</v>
      </c>
      <c r="X340" s="497"/>
      <c r="Y340" s="497"/>
    </row>
    <row r="341" spans="1:27" ht="48.75" customHeight="1" thickTop="1" thickBot="1" x14ac:dyDescent="0.3">
      <c r="A341" s="58" t="s">
        <v>425</v>
      </c>
      <c r="B341" s="29"/>
      <c r="C341" s="116"/>
      <c r="D341" s="116"/>
      <c r="E341" s="101" t="s">
        <v>126</v>
      </c>
      <c r="F341" s="101" t="s">
        <v>127</v>
      </c>
      <c r="G341" s="117"/>
      <c r="H341" s="59" t="s">
        <v>160</v>
      </c>
      <c r="I341" s="106" t="s">
        <v>594</v>
      </c>
      <c r="J341" s="964" t="s">
        <v>595</v>
      </c>
      <c r="K341" s="1005"/>
      <c r="L341" s="1005"/>
      <c r="M341" s="1005"/>
      <c r="N341" s="1005"/>
      <c r="O341" s="1005"/>
      <c r="P341" s="1005"/>
      <c r="Q341" s="1005"/>
      <c r="R341" s="139"/>
      <c r="S341" s="492"/>
      <c r="T341" s="580">
        <f t="shared" si="26"/>
        <v>7.1428571428571425E-2</v>
      </c>
      <c r="V341" s="497" t="b">
        <v>0</v>
      </c>
      <c r="W341" s="213">
        <f>IF(V341=TRUE,$X$339,0)</f>
        <v>0</v>
      </c>
      <c r="X341" s="497"/>
      <c r="Y341" s="497"/>
    </row>
    <row r="342" spans="1:27" ht="48.75" customHeight="1" thickTop="1" thickBot="1" x14ac:dyDescent="0.3">
      <c r="A342" s="58" t="s">
        <v>425</v>
      </c>
      <c r="B342" s="29"/>
      <c r="C342" s="116"/>
      <c r="D342" s="116"/>
      <c r="E342" s="101" t="s">
        <v>126</v>
      </c>
      <c r="F342" s="101" t="s">
        <v>127</v>
      </c>
      <c r="G342" s="117"/>
      <c r="H342" s="59" t="s">
        <v>160</v>
      </c>
      <c r="I342" s="106" t="s">
        <v>596</v>
      </c>
      <c r="J342" s="1008" t="s">
        <v>597</v>
      </c>
      <c r="K342" s="1011"/>
      <c r="L342" s="1011"/>
      <c r="M342" s="1011"/>
      <c r="N342" s="1011"/>
      <c r="O342" s="1011"/>
      <c r="P342" s="1011"/>
      <c r="Q342" s="1011"/>
      <c r="R342" s="436"/>
      <c r="S342" s="492"/>
      <c r="T342" s="580">
        <f t="shared" si="26"/>
        <v>7.1428571428571425E-2</v>
      </c>
      <c r="V342" s="497" t="b">
        <v>0</v>
      </c>
      <c r="W342" s="213">
        <f>IF(V342=TRUE,$X$339,0)</f>
        <v>0</v>
      </c>
      <c r="X342" s="497"/>
      <c r="Y342" s="497"/>
    </row>
    <row r="343" spans="1:27" ht="48.75" customHeight="1" thickTop="1" thickBot="1" x14ac:dyDescent="0.3">
      <c r="A343" s="58" t="s">
        <v>425</v>
      </c>
      <c r="B343" s="29"/>
      <c r="C343" s="116"/>
      <c r="D343" s="116"/>
      <c r="E343" s="116"/>
      <c r="F343" s="101" t="s">
        <v>127</v>
      </c>
      <c r="G343" s="117"/>
      <c r="H343" s="59" t="s">
        <v>160</v>
      </c>
      <c r="I343" s="106" t="s">
        <v>598</v>
      </c>
      <c r="J343" s="951" t="s">
        <v>599</v>
      </c>
      <c r="K343" s="924"/>
      <c r="L343" s="924"/>
      <c r="M343" s="924"/>
      <c r="N343" s="924"/>
      <c r="O343" s="924"/>
      <c r="P343" s="924"/>
      <c r="Q343" s="924"/>
      <c r="R343" s="439"/>
      <c r="S343" s="492"/>
      <c r="T343" s="580">
        <f>1/14</f>
        <v>7.1428571428571425E-2</v>
      </c>
      <c r="V343" s="497" t="b">
        <v>0</v>
      </c>
      <c r="W343" s="213">
        <f>IF(V343=TRUE,$X$339,0)</f>
        <v>0</v>
      </c>
      <c r="X343" s="497"/>
      <c r="Y343" s="497"/>
    </row>
    <row r="344" spans="1:27" ht="22.5" customHeight="1" thickTop="1" x14ac:dyDescent="0.25">
      <c r="C344" s="197"/>
      <c r="V344" s="497"/>
      <c r="W344" s="497"/>
      <c r="X344" s="497"/>
      <c r="Y344" s="497"/>
    </row>
    <row r="345" spans="1:27" ht="22.5" customHeight="1" thickBot="1" x14ac:dyDescent="0.3">
      <c r="C345" s="197"/>
      <c r="H345" s="653" t="s">
        <v>117</v>
      </c>
      <c r="I345" s="654"/>
      <c r="J345" s="1062" t="s">
        <v>509</v>
      </c>
      <c r="K345" s="1063"/>
      <c r="L345" s="1063"/>
      <c r="M345" s="1063"/>
      <c r="N345" s="1063"/>
      <c r="O345" s="1063"/>
      <c r="P345" s="1063"/>
      <c r="Q345" s="1063"/>
      <c r="R345" s="1063"/>
      <c r="S345" s="1064"/>
      <c r="V345" s="471">
        <f>(U351+U354+U363)/3</f>
        <v>1</v>
      </c>
      <c r="AA345" s="470" t="s">
        <v>945</v>
      </c>
    </row>
    <row r="346" spans="1:27" ht="7.5" customHeight="1" thickTop="1" x14ac:dyDescent="0.25">
      <c r="C346" s="197"/>
      <c r="H346" s="57"/>
      <c r="I346" s="495"/>
      <c r="J346" s="57"/>
      <c r="K346" s="57"/>
      <c r="L346" s="57"/>
      <c r="M346" s="57"/>
      <c r="N346" s="57"/>
      <c r="O346" s="57"/>
      <c r="P346" s="57"/>
      <c r="Q346" s="57"/>
      <c r="R346" s="81"/>
      <c r="S346" s="57"/>
      <c r="V346" s="497"/>
      <c r="W346" s="497"/>
      <c r="X346" s="497"/>
      <c r="Y346" s="497"/>
    </row>
    <row r="347" spans="1:27" ht="94.5" customHeight="1" thickBot="1" x14ac:dyDescent="0.3">
      <c r="C347" s="197"/>
      <c r="H347" s="659" t="s">
        <v>510</v>
      </c>
      <c r="I347" s="659"/>
      <c r="J347" s="659"/>
      <c r="K347" s="659"/>
      <c r="L347" s="659"/>
      <c r="M347" s="659"/>
      <c r="N347" s="659"/>
      <c r="O347" s="659"/>
      <c r="P347" s="659"/>
      <c r="Q347" s="659"/>
      <c r="R347" s="659"/>
      <c r="S347" s="660"/>
    </row>
    <row r="348" spans="1:27" ht="7.5" customHeight="1" thickTop="1" x14ac:dyDescent="0.25">
      <c r="C348" s="197"/>
    </row>
    <row r="349" spans="1:27" ht="48.75" customHeight="1" thickBot="1" x14ac:dyDescent="0.3">
      <c r="C349" s="197"/>
      <c r="H349" s="35" t="s">
        <v>120</v>
      </c>
      <c r="I349" s="51" t="s">
        <v>946</v>
      </c>
      <c r="J349" s="36" t="s">
        <v>121</v>
      </c>
      <c r="K349" s="477"/>
      <c r="L349" s="477"/>
      <c r="M349" s="477"/>
      <c r="N349" s="477"/>
      <c r="O349" s="477"/>
      <c r="P349" s="477"/>
      <c r="Q349" s="477"/>
      <c r="R349" s="139"/>
      <c r="S349" s="35" t="s">
        <v>122</v>
      </c>
      <c r="V349" s="210" t="s">
        <v>825</v>
      </c>
      <c r="W349" s="211" t="s">
        <v>826</v>
      </c>
      <c r="X349" s="211" t="s">
        <v>827</v>
      </c>
      <c r="Y349" s="491" t="s">
        <v>844</v>
      </c>
      <c r="Z349" s="225" t="s">
        <v>863</v>
      </c>
    </row>
    <row r="350" spans="1:27" ht="48.75" customHeight="1" thickTop="1" thickBot="1" x14ac:dyDescent="0.3">
      <c r="A350" s="58" t="s">
        <v>425</v>
      </c>
      <c r="B350" s="29"/>
      <c r="C350" s="313"/>
      <c r="D350" s="317"/>
      <c r="E350" s="313"/>
      <c r="F350" s="313"/>
      <c r="G350" s="117"/>
      <c r="H350" s="59" t="s">
        <v>131</v>
      </c>
      <c r="I350" s="102" t="s">
        <v>511</v>
      </c>
      <c r="J350" s="688" t="s">
        <v>512</v>
      </c>
      <c r="K350" s="760"/>
      <c r="L350" s="760"/>
      <c r="M350" s="760"/>
      <c r="N350" s="760"/>
      <c r="O350" s="760"/>
      <c r="P350" s="760"/>
      <c r="Q350" s="760"/>
      <c r="R350" s="437"/>
      <c r="S350" s="481"/>
      <c r="V350" s="472" t="b">
        <f>IF(AND(V351=TRUE),TRUE,FALSE)</f>
        <v>0</v>
      </c>
      <c r="Y350" s="480">
        <f>SUM(W351:W352)</f>
        <v>0</v>
      </c>
      <c r="Z350" s="220">
        <f>Y350/1</f>
        <v>0</v>
      </c>
    </row>
    <row r="351" spans="1:27" ht="48.75" customHeight="1" thickTop="1" thickBot="1" x14ac:dyDescent="0.3">
      <c r="A351" s="58" t="s">
        <v>425</v>
      </c>
      <c r="B351" s="29"/>
      <c r="C351" s="116"/>
      <c r="D351" s="101" t="s">
        <v>125</v>
      </c>
      <c r="E351" s="101" t="s">
        <v>126</v>
      </c>
      <c r="F351" s="101" t="s">
        <v>127</v>
      </c>
      <c r="G351" s="117"/>
      <c r="H351" s="59" t="s">
        <v>131</v>
      </c>
      <c r="I351" s="102" t="s">
        <v>513</v>
      </c>
      <c r="J351" s="775" t="s">
        <v>1011</v>
      </c>
      <c r="K351" s="938"/>
      <c r="L351" s="938"/>
      <c r="M351" s="938"/>
      <c r="N351" s="938"/>
      <c r="O351" s="938"/>
      <c r="P351" s="938"/>
      <c r="Q351" s="938"/>
      <c r="R351" s="436"/>
      <c r="S351" s="492"/>
      <c r="T351" s="580">
        <f>0.5</f>
        <v>0.5</v>
      </c>
      <c r="U351" s="575">
        <f>T351+T352</f>
        <v>1</v>
      </c>
      <c r="V351" s="472" t="b">
        <v>0</v>
      </c>
      <c r="W351" s="213">
        <f>IF(V351=TRUE,$X$351,0)</f>
        <v>0</v>
      </c>
      <c r="X351" s="472">
        <v>0.5</v>
      </c>
    </row>
    <row r="352" spans="1:27" ht="48.75" customHeight="1" thickTop="1" thickBot="1" x14ac:dyDescent="0.3">
      <c r="A352" s="58" t="s">
        <v>425</v>
      </c>
      <c r="B352" s="29"/>
      <c r="C352" s="116"/>
      <c r="D352" s="101" t="s">
        <v>125</v>
      </c>
      <c r="E352" s="101" t="s">
        <v>126</v>
      </c>
      <c r="F352" s="101" t="s">
        <v>127</v>
      </c>
      <c r="G352" s="117"/>
      <c r="H352" s="59" t="s">
        <v>131</v>
      </c>
      <c r="I352" s="102" t="s">
        <v>514</v>
      </c>
      <c r="J352" s="693" t="s">
        <v>515</v>
      </c>
      <c r="K352" s="693"/>
      <c r="L352" s="693"/>
      <c r="M352" s="693"/>
      <c r="N352" s="693"/>
      <c r="O352" s="693"/>
      <c r="P352" s="693"/>
      <c r="Q352" s="693"/>
      <c r="R352" s="439"/>
      <c r="S352" s="492"/>
      <c r="T352" s="580">
        <v>0.5</v>
      </c>
      <c r="V352" s="472" t="b">
        <v>0</v>
      </c>
      <c r="W352" s="213">
        <f>IF(V352=TRUE,$X$351,0)</f>
        <v>0</v>
      </c>
    </row>
    <row r="353" spans="1:26" ht="48.75" customHeight="1" thickTop="1" thickBot="1" x14ac:dyDescent="0.3">
      <c r="A353" s="58" t="s">
        <v>425</v>
      </c>
      <c r="B353" s="29"/>
      <c r="C353" s="313"/>
      <c r="D353" s="313"/>
      <c r="E353" s="313"/>
      <c r="F353" s="313"/>
      <c r="G353" s="117"/>
      <c r="H353" s="59" t="s">
        <v>250</v>
      </c>
      <c r="I353" s="102" t="s">
        <v>516</v>
      </c>
      <c r="J353" s="688" t="s">
        <v>1010</v>
      </c>
      <c r="K353" s="760"/>
      <c r="L353" s="760"/>
      <c r="M353" s="760"/>
      <c r="N353" s="760"/>
      <c r="O353" s="760"/>
      <c r="P353" s="760"/>
      <c r="Q353" s="760"/>
      <c r="R353" s="437"/>
      <c r="S353" s="481"/>
      <c r="V353" s="472" t="b">
        <f>IF(AND(V354=TRUE,V355=TRUE,V356=TRUE,V357=TRUE,V358=TRUE,V359=TRUE),TRUE,FALSE)</f>
        <v>0</v>
      </c>
    </row>
    <row r="354" spans="1:26" ht="48.75" customHeight="1" thickTop="1" thickBot="1" x14ac:dyDescent="0.3">
      <c r="A354" s="58" t="s">
        <v>425</v>
      </c>
      <c r="B354" s="29"/>
      <c r="C354" s="116"/>
      <c r="D354" s="101" t="s">
        <v>125</v>
      </c>
      <c r="E354" s="101" t="s">
        <v>126</v>
      </c>
      <c r="F354" s="101" t="s">
        <v>127</v>
      </c>
      <c r="G354" s="117"/>
      <c r="H354" s="59" t="s">
        <v>250</v>
      </c>
      <c r="I354" s="102" t="s">
        <v>517</v>
      </c>
      <c r="J354" s="955" t="s">
        <v>518</v>
      </c>
      <c r="K354" s="939"/>
      <c r="L354" s="939"/>
      <c r="M354" s="939"/>
      <c r="N354" s="939"/>
      <c r="O354" s="939"/>
      <c r="P354" s="939"/>
      <c r="Q354" s="939"/>
      <c r="R354" s="139"/>
      <c r="S354" s="492"/>
      <c r="T354" s="580">
        <f>1/7</f>
        <v>0.14285714285714285</v>
      </c>
      <c r="U354" s="575">
        <f>T354+T355+T356+T357+T358+T359+T360</f>
        <v>0.99999999999999978</v>
      </c>
      <c r="V354" s="472" t="b">
        <v>0</v>
      </c>
      <c r="W354" s="213">
        <f t="shared" ref="W354:W360" si="27">IF(V354=TRUE,$X$354,0)</f>
        <v>0</v>
      </c>
      <c r="X354" s="472">
        <v>0.14285714285714285</v>
      </c>
      <c r="Y354" s="480">
        <f>SUM(W354:W360)</f>
        <v>0</v>
      </c>
      <c r="Z354" s="220">
        <f>Y354/1</f>
        <v>0</v>
      </c>
    </row>
    <row r="355" spans="1:26" ht="48.75" customHeight="1" thickTop="1" thickBot="1" x14ac:dyDescent="0.3">
      <c r="A355" s="58" t="s">
        <v>425</v>
      </c>
      <c r="B355" s="29"/>
      <c r="C355" s="116"/>
      <c r="D355" s="101" t="s">
        <v>125</v>
      </c>
      <c r="E355" s="101" t="s">
        <v>126</v>
      </c>
      <c r="F355" s="101" t="s">
        <v>127</v>
      </c>
      <c r="G355" s="117"/>
      <c r="H355" s="59" t="s">
        <v>250</v>
      </c>
      <c r="I355" s="102" t="s">
        <v>519</v>
      </c>
      <c r="J355" s="918" t="s">
        <v>903</v>
      </c>
      <c r="K355" s="919"/>
      <c r="L355" s="919"/>
      <c r="M355" s="919"/>
      <c r="N355" s="919"/>
      <c r="O355" s="919"/>
      <c r="P355" s="919"/>
      <c r="Q355" s="919"/>
      <c r="R355" s="139"/>
      <c r="S355" s="492"/>
      <c r="T355" s="580">
        <f t="shared" ref="T355:T360" si="28">1/7</f>
        <v>0.14285714285714285</v>
      </c>
      <c r="V355" s="472" t="b">
        <v>0</v>
      </c>
      <c r="W355" s="213">
        <f t="shared" si="27"/>
        <v>0</v>
      </c>
    </row>
    <row r="356" spans="1:26" ht="48.75" customHeight="1" thickTop="1" thickBot="1" x14ac:dyDescent="0.3">
      <c r="A356" s="58" t="s">
        <v>425</v>
      </c>
      <c r="B356" s="29"/>
      <c r="C356" s="116"/>
      <c r="D356" s="101" t="s">
        <v>125</v>
      </c>
      <c r="E356" s="101" t="s">
        <v>126</v>
      </c>
      <c r="F356" s="101" t="s">
        <v>127</v>
      </c>
      <c r="G356" s="117"/>
      <c r="H356" s="59" t="s">
        <v>250</v>
      </c>
      <c r="I356" s="102" t="s">
        <v>520</v>
      </c>
      <c r="J356" s="955" t="s">
        <v>904</v>
      </c>
      <c r="K356" s="939"/>
      <c r="L356" s="939"/>
      <c r="M356" s="939"/>
      <c r="N356" s="939"/>
      <c r="O356" s="939"/>
      <c r="P356" s="939"/>
      <c r="Q356" s="939"/>
      <c r="R356" s="139"/>
      <c r="S356" s="492"/>
      <c r="T356" s="580">
        <f t="shared" si="28"/>
        <v>0.14285714285714285</v>
      </c>
      <c r="V356" s="472" t="b">
        <v>0</v>
      </c>
      <c r="W356" s="213">
        <f t="shared" si="27"/>
        <v>0</v>
      </c>
    </row>
    <row r="357" spans="1:26" ht="48.75" customHeight="1" thickTop="1" thickBot="1" x14ac:dyDescent="0.3">
      <c r="A357" s="58" t="s">
        <v>425</v>
      </c>
      <c r="B357" s="29"/>
      <c r="C357" s="116"/>
      <c r="D357" s="101" t="s">
        <v>125</v>
      </c>
      <c r="E357" s="101" t="s">
        <v>126</v>
      </c>
      <c r="F357" s="101" t="s">
        <v>127</v>
      </c>
      <c r="G357" s="117"/>
      <c r="H357" s="59" t="s">
        <v>250</v>
      </c>
      <c r="I357" s="102" t="s">
        <v>521</v>
      </c>
      <c r="J357" s="955" t="s">
        <v>905</v>
      </c>
      <c r="K357" s="940"/>
      <c r="L357" s="940"/>
      <c r="M357" s="940"/>
      <c r="N357" s="940"/>
      <c r="O357" s="940"/>
      <c r="P357" s="940"/>
      <c r="Q357" s="940"/>
      <c r="R357" s="139"/>
      <c r="S357" s="492"/>
      <c r="T357" s="580">
        <f t="shared" si="28"/>
        <v>0.14285714285714285</v>
      </c>
      <c r="V357" s="472" t="b">
        <v>0</v>
      </c>
      <c r="W357" s="213">
        <f t="shared" si="27"/>
        <v>0</v>
      </c>
    </row>
    <row r="358" spans="1:26" ht="48.75" customHeight="1" thickTop="1" thickBot="1" x14ac:dyDescent="0.3">
      <c r="A358" s="58" t="s">
        <v>425</v>
      </c>
      <c r="B358" s="29"/>
      <c r="C358" s="116"/>
      <c r="D358" s="101" t="s">
        <v>125</v>
      </c>
      <c r="E358" s="101" t="s">
        <v>126</v>
      </c>
      <c r="F358" s="101" t="s">
        <v>127</v>
      </c>
      <c r="G358" s="117"/>
      <c r="H358" s="59" t="s">
        <v>250</v>
      </c>
      <c r="I358" s="102" t="s">
        <v>522</v>
      </c>
      <c r="J358" s="918" t="s">
        <v>523</v>
      </c>
      <c r="K358" s="919"/>
      <c r="L358" s="919"/>
      <c r="M358" s="919"/>
      <c r="N358" s="919"/>
      <c r="O358" s="919"/>
      <c r="P358" s="919"/>
      <c r="Q358" s="919"/>
      <c r="R358" s="139"/>
      <c r="S358" s="492"/>
      <c r="T358" s="580">
        <f t="shared" si="28"/>
        <v>0.14285714285714285</v>
      </c>
      <c r="V358" s="472" t="b">
        <v>0</v>
      </c>
      <c r="W358" s="213">
        <f t="shared" si="27"/>
        <v>0</v>
      </c>
    </row>
    <row r="359" spans="1:26" ht="48.75" customHeight="1" thickTop="1" thickBot="1" x14ac:dyDescent="0.3">
      <c r="A359" s="58" t="s">
        <v>425</v>
      </c>
      <c r="B359" s="29"/>
      <c r="C359" s="116"/>
      <c r="D359" s="101" t="s">
        <v>125</v>
      </c>
      <c r="E359" s="101" t="s">
        <v>126</v>
      </c>
      <c r="F359" s="101" t="s">
        <v>127</v>
      </c>
      <c r="G359" s="117"/>
      <c r="H359" s="59" t="s">
        <v>250</v>
      </c>
      <c r="I359" s="102" t="s">
        <v>524</v>
      </c>
      <c r="J359" s="918" t="s">
        <v>525</v>
      </c>
      <c r="K359" s="919"/>
      <c r="L359" s="919"/>
      <c r="M359" s="919"/>
      <c r="N359" s="919"/>
      <c r="O359" s="919"/>
      <c r="P359" s="919"/>
      <c r="Q359" s="919"/>
      <c r="R359" s="139"/>
      <c r="S359" s="492"/>
      <c r="T359" s="580">
        <f t="shared" si="28"/>
        <v>0.14285714285714285</v>
      </c>
      <c r="V359" s="472" t="b">
        <v>0</v>
      </c>
      <c r="W359" s="213">
        <f t="shared" si="27"/>
        <v>0</v>
      </c>
    </row>
    <row r="360" spans="1:26" ht="48.75" customHeight="1" thickTop="1" thickBot="1" x14ac:dyDescent="0.3">
      <c r="A360" s="58" t="s">
        <v>425</v>
      </c>
      <c r="B360" s="29"/>
      <c r="C360" s="116"/>
      <c r="D360" s="116"/>
      <c r="E360" s="101" t="s">
        <v>126</v>
      </c>
      <c r="F360" s="101" t="s">
        <v>127</v>
      </c>
      <c r="G360" s="117"/>
      <c r="H360" s="59" t="s">
        <v>250</v>
      </c>
      <c r="I360" s="106" t="s">
        <v>600</v>
      </c>
      <c r="J360" s="692" t="s">
        <v>601</v>
      </c>
      <c r="K360" s="692"/>
      <c r="L360" s="692"/>
      <c r="M360" s="692"/>
      <c r="N360" s="692"/>
      <c r="O360" s="692"/>
      <c r="P360" s="692"/>
      <c r="Q360" s="692"/>
      <c r="R360" s="439"/>
      <c r="S360" s="492"/>
      <c r="T360" s="580">
        <f t="shared" si="28"/>
        <v>0.14285714285714285</v>
      </c>
      <c r="V360" s="472" t="b">
        <v>0</v>
      </c>
      <c r="W360" s="213">
        <f t="shared" si="27"/>
        <v>0</v>
      </c>
    </row>
    <row r="361" spans="1:26" ht="48.75" customHeight="1" thickTop="1" thickBot="1" x14ac:dyDescent="0.3">
      <c r="A361" s="58" t="s">
        <v>425</v>
      </c>
      <c r="B361" s="29"/>
      <c r="C361" s="313"/>
      <c r="D361" s="313"/>
      <c r="E361" s="313"/>
      <c r="F361" s="313"/>
      <c r="G361" s="117"/>
      <c r="H361" s="59" t="s">
        <v>160</v>
      </c>
      <c r="I361" s="106" t="s">
        <v>602</v>
      </c>
      <c r="J361" s="688" t="s">
        <v>603</v>
      </c>
      <c r="K361" s="760"/>
      <c r="L361" s="760"/>
      <c r="M361" s="760"/>
      <c r="N361" s="760"/>
      <c r="O361" s="760"/>
      <c r="P361" s="760"/>
      <c r="Q361" s="760"/>
      <c r="R361" s="437"/>
      <c r="S361" s="481"/>
      <c r="V361" s="472" t="b">
        <f>IF(AND(V362=TRUE,V369=TRUE),TRUE,FALSE)</f>
        <v>0</v>
      </c>
    </row>
    <row r="362" spans="1:26" ht="48.75" customHeight="1" thickTop="1" thickBot="1" x14ac:dyDescent="0.3">
      <c r="A362" s="58" t="s">
        <v>425</v>
      </c>
      <c r="B362" s="29"/>
      <c r="C362" s="313"/>
      <c r="D362" s="313"/>
      <c r="E362" s="313"/>
      <c r="F362" s="313"/>
      <c r="G362" s="117"/>
      <c r="H362" s="59" t="s">
        <v>160</v>
      </c>
      <c r="I362" s="102"/>
      <c r="J362" s="1067" t="s">
        <v>604</v>
      </c>
      <c r="K362" s="1069"/>
      <c r="L362" s="1069"/>
      <c r="M362" s="1069"/>
      <c r="N362" s="1069"/>
      <c r="O362" s="1069"/>
      <c r="P362" s="1069"/>
      <c r="Q362" s="1069"/>
      <c r="R362" s="139"/>
      <c r="S362" s="498"/>
      <c r="V362" s="472" t="b">
        <f>IF(AND(V363=TRUE,V364=TRUE,V365=TRUE,V366=TRUE,V367=TRUE,V368=TRUE),TRUE,FALSE)</f>
        <v>0</v>
      </c>
    </row>
    <row r="363" spans="1:26" ht="48.75" customHeight="1" thickTop="1" thickBot="1" x14ac:dyDescent="0.3">
      <c r="A363" s="58" t="s">
        <v>111</v>
      </c>
      <c r="B363" s="29"/>
      <c r="C363" s="116"/>
      <c r="D363" s="116"/>
      <c r="E363" s="116"/>
      <c r="F363" s="101" t="s">
        <v>127</v>
      </c>
      <c r="G363" s="117"/>
      <c r="H363" s="59" t="s">
        <v>160</v>
      </c>
      <c r="I363" s="106" t="s">
        <v>791</v>
      </c>
      <c r="J363" s="955" t="s">
        <v>792</v>
      </c>
      <c r="K363" s="939"/>
      <c r="L363" s="939"/>
      <c r="M363" s="939"/>
      <c r="N363" s="939"/>
      <c r="O363" s="939"/>
      <c r="P363" s="939"/>
      <c r="Q363" s="939"/>
      <c r="R363" s="139"/>
      <c r="S363" s="492"/>
      <c r="T363" s="580">
        <f t="shared" ref="T363:T368" si="29">1/11</f>
        <v>9.0909090909090912E-2</v>
      </c>
      <c r="U363" s="575">
        <f>T363+T364+T365+T366+T367+T370+T371+T372+T373+T374+T368</f>
        <v>1.0000000000000002</v>
      </c>
      <c r="V363" s="472" t="b">
        <v>0</v>
      </c>
      <c r="W363" s="213">
        <f t="shared" ref="W363:W368" si="30">IF(V363=TRUE,$X$363,0)</f>
        <v>0</v>
      </c>
      <c r="X363" s="472">
        <v>9.0909090909090912E-2</v>
      </c>
      <c r="Y363" s="480">
        <f>SUM(W363:W374)</f>
        <v>0</v>
      </c>
      <c r="Z363" s="220">
        <f>Y363/1</f>
        <v>0</v>
      </c>
    </row>
    <row r="364" spans="1:26" ht="48.75" customHeight="1" thickTop="1" thickBot="1" x14ac:dyDescent="0.3">
      <c r="A364" s="58" t="s">
        <v>425</v>
      </c>
      <c r="B364" s="29"/>
      <c r="C364" s="116"/>
      <c r="D364" s="116"/>
      <c r="E364" s="116"/>
      <c r="F364" s="101" t="s">
        <v>127</v>
      </c>
      <c r="G364" s="117"/>
      <c r="H364" s="59" t="s">
        <v>160</v>
      </c>
      <c r="I364" s="106" t="s">
        <v>605</v>
      </c>
      <c r="J364" s="955" t="s">
        <v>606</v>
      </c>
      <c r="K364" s="939"/>
      <c r="L364" s="939"/>
      <c r="M364" s="939"/>
      <c r="N364" s="939"/>
      <c r="O364" s="939"/>
      <c r="P364" s="939"/>
      <c r="Q364" s="939"/>
      <c r="R364" s="139"/>
      <c r="S364" s="492"/>
      <c r="T364" s="580">
        <f t="shared" si="29"/>
        <v>9.0909090909090912E-2</v>
      </c>
      <c r="V364" s="472" t="b">
        <v>0</v>
      </c>
      <c r="W364" s="213">
        <f t="shared" si="30"/>
        <v>0</v>
      </c>
    </row>
    <row r="365" spans="1:26" ht="48.75" customHeight="1" thickTop="1" thickBot="1" x14ac:dyDescent="0.3">
      <c r="A365" s="58" t="s">
        <v>111</v>
      </c>
      <c r="B365" s="29"/>
      <c r="C365" s="116"/>
      <c r="D365" s="116"/>
      <c r="E365" s="116"/>
      <c r="F365" s="101" t="s">
        <v>127</v>
      </c>
      <c r="G365" s="117"/>
      <c r="H365" s="59" t="s">
        <v>160</v>
      </c>
      <c r="I365" s="106" t="s">
        <v>793</v>
      </c>
      <c r="J365" s="918" t="s">
        <v>794</v>
      </c>
      <c r="K365" s="919"/>
      <c r="L365" s="919"/>
      <c r="M365" s="919"/>
      <c r="N365" s="919"/>
      <c r="O365" s="919"/>
      <c r="P365" s="919"/>
      <c r="Q365" s="919"/>
      <c r="R365" s="139"/>
      <c r="S365" s="492"/>
      <c r="T365" s="580">
        <f t="shared" si="29"/>
        <v>9.0909090909090912E-2</v>
      </c>
      <c r="V365" s="472" t="b">
        <v>0</v>
      </c>
      <c r="W365" s="213">
        <f t="shared" si="30"/>
        <v>0</v>
      </c>
    </row>
    <row r="366" spans="1:26" ht="68.25" customHeight="1" thickTop="1" thickBot="1" x14ac:dyDescent="0.3">
      <c r="A366" s="58" t="s">
        <v>111</v>
      </c>
      <c r="B366" s="29"/>
      <c r="C366" s="116"/>
      <c r="D366" s="116"/>
      <c r="E366" s="116"/>
      <c r="F366" s="101" t="s">
        <v>127</v>
      </c>
      <c r="G366" s="117"/>
      <c r="H366" s="59" t="s">
        <v>160</v>
      </c>
      <c r="I366" s="106" t="s">
        <v>795</v>
      </c>
      <c r="J366" s="1067" t="s">
        <v>796</v>
      </c>
      <c r="K366" s="1069"/>
      <c r="L366" s="1069"/>
      <c r="M366" s="1069"/>
      <c r="N366" s="1069"/>
      <c r="O366" s="1069"/>
      <c r="P366" s="1069"/>
      <c r="Q366" s="1069"/>
      <c r="R366" s="139"/>
      <c r="S366" s="492"/>
      <c r="T366" s="580">
        <f t="shared" si="29"/>
        <v>9.0909090909090912E-2</v>
      </c>
      <c r="V366" s="472" t="b">
        <v>0</v>
      </c>
      <c r="W366" s="213">
        <f t="shared" si="30"/>
        <v>0</v>
      </c>
    </row>
    <row r="367" spans="1:26" ht="48.75" customHeight="1" thickTop="1" thickBot="1" x14ac:dyDescent="0.3">
      <c r="A367" s="58" t="s">
        <v>111</v>
      </c>
      <c r="B367" s="29"/>
      <c r="C367" s="116"/>
      <c r="D367" s="116"/>
      <c r="E367" s="116"/>
      <c r="F367" s="101" t="s">
        <v>127</v>
      </c>
      <c r="G367" s="117"/>
      <c r="H367" s="59" t="s">
        <v>160</v>
      </c>
      <c r="I367" s="106" t="s">
        <v>797</v>
      </c>
      <c r="J367" s="1067" t="s">
        <v>798</v>
      </c>
      <c r="K367" s="1068"/>
      <c r="L367" s="1068"/>
      <c r="M367" s="1068"/>
      <c r="N367" s="1068"/>
      <c r="O367" s="1068"/>
      <c r="P367" s="1068"/>
      <c r="Q367" s="1068"/>
      <c r="R367" s="139"/>
      <c r="S367" s="492"/>
      <c r="T367" s="580">
        <f t="shared" si="29"/>
        <v>9.0909090909090912E-2</v>
      </c>
      <c r="V367" s="472" t="b">
        <v>0</v>
      </c>
      <c r="W367" s="213">
        <f t="shared" si="30"/>
        <v>0</v>
      </c>
    </row>
    <row r="368" spans="1:26" ht="48.75" customHeight="1" thickTop="1" thickBot="1" x14ac:dyDescent="0.3">
      <c r="A368" s="58" t="s">
        <v>111</v>
      </c>
      <c r="B368" s="29"/>
      <c r="C368" s="116"/>
      <c r="D368" s="116"/>
      <c r="E368" s="116"/>
      <c r="F368" s="101" t="s">
        <v>127</v>
      </c>
      <c r="G368" s="117"/>
      <c r="H368" s="59" t="s">
        <v>160</v>
      </c>
      <c r="I368" s="106" t="s">
        <v>799</v>
      </c>
      <c r="J368" s="1067" t="s">
        <v>800</v>
      </c>
      <c r="K368" s="1068"/>
      <c r="L368" s="1068"/>
      <c r="M368" s="1068"/>
      <c r="N368" s="1068"/>
      <c r="O368" s="1068"/>
      <c r="P368" s="1068"/>
      <c r="Q368" s="1068"/>
      <c r="R368" s="139"/>
      <c r="S368" s="492"/>
      <c r="T368" s="580">
        <f t="shared" si="29"/>
        <v>9.0909090909090912E-2</v>
      </c>
      <c r="V368" s="472" t="b">
        <v>0</v>
      </c>
      <c r="W368" s="213">
        <f t="shared" si="30"/>
        <v>0</v>
      </c>
    </row>
    <row r="369" spans="1:25" ht="48.75" customHeight="1" thickTop="1" thickBot="1" x14ac:dyDescent="0.3">
      <c r="A369" s="58" t="s">
        <v>111</v>
      </c>
      <c r="B369" s="29"/>
      <c r="C369" s="313"/>
      <c r="D369" s="313"/>
      <c r="E369" s="313"/>
      <c r="F369" s="313"/>
      <c r="G369" s="117"/>
      <c r="H369" s="59" t="s">
        <v>160</v>
      </c>
      <c r="I369" s="163" t="s">
        <v>801</v>
      </c>
      <c r="J369" s="954" t="s">
        <v>589</v>
      </c>
      <c r="K369" s="836"/>
      <c r="L369" s="836"/>
      <c r="M369" s="836"/>
      <c r="N369" s="836"/>
      <c r="O369" s="836"/>
      <c r="P369" s="836"/>
      <c r="Q369" s="836"/>
      <c r="R369" s="139"/>
      <c r="S369" s="146"/>
      <c r="V369" s="472" t="b">
        <f>IF(AND(V370=TRUE,V371=TRUE,V372=TRUE,V373=TRUE),TRUE,FALSE)</f>
        <v>0</v>
      </c>
    </row>
    <row r="370" spans="1:25" ht="48.75" customHeight="1" thickTop="1" thickBot="1" x14ac:dyDescent="0.3">
      <c r="A370" s="58" t="s">
        <v>111</v>
      </c>
      <c r="B370" s="29"/>
      <c r="C370" s="116"/>
      <c r="D370" s="116"/>
      <c r="E370" s="116"/>
      <c r="F370" s="101" t="s">
        <v>127</v>
      </c>
      <c r="G370" s="117"/>
      <c r="H370" s="59" t="s">
        <v>160</v>
      </c>
      <c r="I370" s="106" t="s">
        <v>802</v>
      </c>
      <c r="J370" s="964" t="s">
        <v>940</v>
      </c>
      <c r="K370" s="1005"/>
      <c r="L370" s="1005"/>
      <c r="M370" s="1005"/>
      <c r="N370" s="1005"/>
      <c r="O370" s="1005"/>
      <c r="P370" s="1005"/>
      <c r="Q370" s="1005"/>
      <c r="R370" s="139"/>
      <c r="S370" s="492"/>
      <c r="T370" s="580">
        <f>1/11</f>
        <v>9.0909090909090912E-2</v>
      </c>
      <c r="V370" s="472" t="b">
        <v>0</v>
      </c>
      <c r="W370" s="213">
        <f>IF(V370=TRUE,$X$363,0)</f>
        <v>0</v>
      </c>
    </row>
    <row r="371" spans="1:25" ht="48.75" customHeight="1" thickTop="1" thickBot="1" x14ac:dyDescent="0.3">
      <c r="A371" s="58" t="s">
        <v>111</v>
      </c>
      <c r="B371" s="29"/>
      <c r="C371" s="116"/>
      <c r="D371" s="116"/>
      <c r="E371" s="116"/>
      <c r="F371" s="101" t="s">
        <v>127</v>
      </c>
      <c r="G371" s="117"/>
      <c r="H371" s="59" t="s">
        <v>160</v>
      </c>
      <c r="I371" s="106" t="s">
        <v>803</v>
      </c>
      <c r="J371" s="964" t="s">
        <v>804</v>
      </c>
      <c r="K371" s="1005"/>
      <c r="L371" s="1005"/>
      <c r="M371" s="1005"/>
      <c r="N371" s="1005"/>
      <c r="O371" s="1005"/>
      <c r="P371" s="1005"/>
      <c r="Q371" s="1005"/>
      <c r="R371" s="139"/>
      <c r="S371" s="492"/>
      <c r="T371" s="580">
        <f>1/11</f>
        <v>9.0909090909090912E-2</v>
      </c>
      <c r="V371" s="472" t="b">
        <v>0</v>
      </c>
      <c r="W371" s="213">
        <f>IF(V371=TRUE,$X$363,0)</f>
        <v>0</v>
      </c>
    </row>
    <row r="372" spans="1:25" ht="48.75" customHeight="1" thickTop="1" thickBot="1" x14ac:dyDescent="0.3">
      <c r="A372" s="58" t="s">
        <v>111</v>
      </c>
      <c r="B372" s="29"/>
      <c r="C372" s="116"/>
      <c r="D372" s="116"/>
      <c r="E372" s="116"/>
      <c r="F372" s="101" t="s">
        <v>127</v>
      </c>
      <c r="G372" s="117"/>
      <c r="H372" s="59" t="s">
        <v>160</v>
      </c>
      <c r="I372" s="106" t="s">
        <v>805</v>
      </c>
      <c r="J372" s="964" t="s">
        <v>806</v>
      </c>
      <c r="K372" s="1005"/>
      <c r="L372" s="1005"/>
      <c r="M372" s="1005"/>
      <c r="N372" s="1005"/>
      <c r="O372" s="1005"/>
      <c r="P372" s="1005"/>
      <c r="Q372" s="1005"/>
      <c r="R372" s="139"/>
      <c r="S372" s="492"/>
      <c r="T372" s="580">
        <f>1/11</f>
        <v>9.0909090909090912E-2</v>
      </c>
      <c r="V372" s="472" t="b">
        <v>0</v>
      </c>
      <c r="W372" s="213">
        <f>IF(V372=TRUE,$X$363,0)</f>
        <v>0</v>
      </c>
    </row>
    <row r="373" spans="1:25" ht="48.75" customHeight="1" thickTop="1" thickBot="1" x14ac:dyDescent="0.3">
      <c r="A373" s="58" t="s">
        <v>111</v>
      </c>
      <c r="B373" s="29"/>
      <c r="C373" s="116"/>
      <c r="D373" s="116"/>
      <c r="E373" s="116"/>
      <c r="F373" s="101" t="s">
        <v>127</v>
      </c>
      <c r="G373" s="117"/>
      <c r="H373" s="59" t="s">
        <v>160</v>
      </c>
      <c r="I373" s="106" t="s">
        <v>807</v>
      </c>
      <c r="J373" s="1008" t="s">
        <v>808</v>
      </c>
      <c r="K373" s="1011"/>
      <c r="L373" s="1011"/>
      <c r="M373" s="1011"/>
      <c r="N373" s="1011"/>
      <c r="O373" s="1011"/>
      <c r="P373" s="1011"/>
      <c r="Q373" s="1011"/>
      <c r="R373" s="436"/>
      <c r="S373" s="492"/>
      <c r="T373" s="580">
        <f>1/11</f>
        <v>9.0909090909090912E-2</v>
      </c>
      <c r="V373" s="497" t="b">
        <v>0</v>
      </c>
      <c r="W373" s="213">
        <f>IF(V373=TRUE,$X$363,0)</f>
        <v>0</v>
      </c>
      <c r="X373" s="497"/>
      <c r="Y373" s="497"/>
    </row>
    <row r="374" spans="1:25" ht="48.75" customHeight="1" thickTop="1" thickBot="1" x14ac:dyDescent="0.3">
      <c r="A374" s="58" t="s">
        <v>111</v>
      </c>
      <c r="B374" s="29"/>
      <c r="C374" s="116"/>
      <c r="D374" s="116"/>
      <c r="E374" s="116"/>
      <c r="F374" s="101" t="s">
        <v>127</v>
      </c>
      <c r="G374" s="117"/>
      <c r="H374" s="59" t="s">
        <v>160</v>
      </c>
      <c r="I374" s="106" t="s">
        <v>809</v>
      </c>
      <c r="J374" s="1047" t="s">
        <v>810</v>
      </c>
      <c r="K374" s="668"/>
      <c r="L374" s="668"/>
      <c r="M374" s="668"/>
      <c r="N374" s="668"/>
      <c r="O374" s="668"/>
      <c r="P374" s="668"/>
      <c r="Q374" s="668"/>
      <c r="R374" s="439"/>
      <c r="S374" s="492"/>
      <c r="T374" s="580">
        <f>1/11</f>
        <v>9.0909090909090912E-2</v>
      </c>
      <c r="V374" s="497" t="b">
        <v>0</v>
      </c>
      <c r="W374" s="213">
        <f>IF(V374=TRUE,$X$363,0)</f>
        <v>0</v>
      </c>
      <c r="X374" s="497"/>
      <c r="Y374" s="497"/>
    </row>
    <row r="375" spans="1:25" ht="22.5" customHeight="1" thickTop="1" x14ac:dyDescent="0.25">
      <c r="C375" s="197"/>
      <c r="V375" s="497"/>
      <c r="W375" s="497"/>
      <c r="X375" s="497"/>
      <c r="Y375" s="497"/>
    </row>
    <row r="376" spans="1:25" ht="22.5" customHeight="1" x14ac:dyDescent="0.25">
      <c r="A376" s="468"/>
      <c r="B376" s="468"/>
      <c r="C376" s="263"/>
      <c r="D376" s="263"/>
      <c r="E376" s="263"/>
      <c r="F376" s="264"/>
      <c r="G376" s="117"/>
      <c r="H376" s="117"/>
      <c r="I376" s="469"/>
      <c r="J376" s="117"/>
      <c r="K376" s="117"/>
      <c r="L376" s="117"/>
      <c r="M376" s="117"/>
      <c r="N376" s="117"/>
      <c r="O376" s="117"/>
      <c r="P376" s="117"/>
      <c r="Q376" s="117"/>
      <c r="R376" s="117"/>
      <c r="S376" s="117"/>
      <c r="V376" s="497"/>
      <c r="W376" s="497"/>
      <c r="X376" s="497"/>
      <c r="Y376" s="497"/>
    </row>
    <row r="377" spans="1:25" ht="30" customHeight="1" thickBot="1" x14ac:dyDescent="0.3">
      <c r="A377" s="29"/>
      <c r="B377" s="29"/>
      <c r="C377" s="313"/>
      <c r="D377" s="313"/>
      <c r="E377" s="313"/>
      <c r="F377" s="313"/>
      <c r="G377" s="117"/>
      <c r="H377" s="1065" t="s">
        <v>195</v>
      </c>
      <c r="I377" s="1065"/>
      <c r="J377" s="1065"/>
      <c r="K377" s="1065"/>
      <c r="L377" s="1065"/>
      <c r="M377" s="1065"/>
      <c r="N377" s="1065"/>
      <c r="O377" s="1065"/>
      <c r="P377" s="1065"/>
      <c r="Q377" s="1065"/>
      <c r="R377" s="1065"/>
      <c r="S377" s="1066"/>
    </row>
    <row r="378" spans="1:25" ht="7.5" customHeight="1" thickTop="1" x14ac:dyDescent="0.25">
      <c r="A378" s="29"/>
      <c r="B378" s="29"/>
      <c r="C378" s="313"/>
      <c r="D378" s="313"/>
      <c r="E378" s="313"/>
      <c r="F378" s="313"/>
      <c r="G378" s="117"/>
      <c r="H378" s="57"/>
      <c r="I378" s="495"/>
      <c r="J378" s="57"/>
      <c r="K378" s="57"/>
      <c r="L378" s="57"/>
      <c r="M378" s="57"/>
      <c r="N378" s="57"/>
      <c r="O378" s="57"/>
      <c r="P378" s="57"/>
      <c r="Q378" s="57"/>
      <c r="R378" s="81"/>
      <c r="S378" s="57"/>
    </row>
    <row r="379" spans="1:25" ht="82.5" customHeight="1" thickBot="1" x14ac:dyDescent="0.3">
      <c r="A379" s="29"/>
      <c r="B379" s="29"/>
      <c r="C379" s="313"/>
      <c r="D379" s="313"/>
      <c r="E379" s="313"/>
      <c r="F379" s="313"/>
      <c r="G379" s="117"/>
      <c r="H379" s="651" t="s">
        <v>196</v>
      </c>
      <c r="I379" s="651"/>
      <c r="J379" s="651"/>
      <c r="K379" s="651"/>
      <c r="L379" s="651"/>
      <c r="M379" s="651"/>
      <c r="N379" s="651"/>
      <c r="O379" s="651"/>
      <c r="P379" s="651"/>
      <c r="Q379" s="651"/>
      <c r="R379" s="651"/>
      <c r="S379" s="652"/>
    </row>
    <row r="380" spans="1:25" ht="7.5" customHeight="1" thickTop="1" x14ac:dyDescent="0.25">
      <c r="A380" s="29"/>
      <c r="B380" s="29"/>
      <c r="C380" s="313"/>
      <c r="D380" s="313"/>
      <c r="E380" s="313"/>
      <c r="F380" s="313"/>
      <c r="G380" s="117"/>
      <c r="H380" s="32"/>
      <c r="I380" s="496"/>
      <c r="J380" s="32"/>
      <c r="K380" s="32"/>
      <c r="L380" s="32"/>
      <c r="M380" s="32"/>
      <c r="N380" s="32"/>
      <c r="O380" s="32"/>
      <c r="P380" s="32"/>
      <c r="Q380" s="32"/>
      <c r="R380" s="32"/>
      <c r="S380" s="32"/>
    </row>
    <row r="381" spans="1:25" ht="22.5" customHeight="1" thickBot="1" x14ac:dyDescent="0.3">
      <c r="A381" s="29"/>
      <c r="B381" s="29"/>
      <c r="C381" s="313"/>
      <c r="D381" s="313"/>
      <c r="E381" s="313"/>
      <c r="F381" s="313"/>
      <c r="G381" s="117"/>
      <c r="H381" s="653" t="s">
        <v>117</v>
      </c>
      <c r="I381" s="654"/>
      <c r="J381" s="1062" t="s">
        <v>197</v>
      </c>
      <c r="K381" s="1063"/>
      <c r="L381" s="1063"/>
      <c r="M381" s="1063"/>
      <c r="N381" s="1063"/>
      <c r="O381" s="1063"/>
      <c r="P381" s="1063"/>
      <c r="Q381" s="1063"/>
      <c r="R381" s="1063"/>
      <c r="S381" s="1064"/>
      <c r="V381" s="470" t="s">
        <v>945</v>
      </c>
      <c r="W381" s="471">
        <f>(U386+U388+U392+U399)/4</f>
        <v>1</v>
      </c>
    </row>
    <row r="382" spans="1:25" ht="7.5" customHeight="1" thickTop="1" x14ac:dyDescent="0.25">
      <c r="A382" s="29"/>
      <c r="B382" s="29"/>
      <c r="C382" s="313"/>
      <c r="D382" s="313"/>
      <c r="E382" s="313"/>
      <c r="F382" s="313"/>
      <c r="G382" s="117"/>
      <c r="H382" s="57"/>
      <c r="I382" s="495"/>
      <c r="J382" s="57"/>
      <c r="K382" s="57"/>
      <c r="L382" s="57"/>
      <c r="M382" s="57"/>
      <c r="N382" s="57"/>
      <c r="O382" s="57"/>
      <c r="P382" s="57"/>
      <c r="Q382" s="57"/>
      <c r="R382" s="81"/>
      <c r="S382" s="57"/>
    </row>
    <row r="383" spans="1:25" ht="88.5" customHeight="1" thickBot="1" x14ac:dyDescent="0.3">
      <c r="A383" s="29"/>
      <c r="B383" s="29"/>
      <c r="C383" s="313"/>
      <c r="D383" s="313"/>
      <c r="E383" s="313"/>
      <c r="F383" s="313"/>
      <c r="G383" s="117"/>
      <c r="H383" s="659" t="s">
        <v>198</v>
      </c>
      <c r="I383" s="659"/>
      <c r="J383" s="659"/>
      <c r="K383" s="659"/>
      <c r="L383" s="659"/>
      <c r="M383" s="659"/>
      <c r="N383" s="659"/>
      <c r="O383" s="659"/>
      <c r="P383" s="659"/>
      <c r="Q383" s="659"/>
      <c r="R383" s="659"/>
      <c r="S383" s="660"/>
    </row>
    <row r="384" spans="1:25" ht="7.5" customHeight="1" thickTop="1" x14ac:dyDescent="0.25">
      <c r="A384" s="29"/>
      <c r="B384" s="29"/>
      <c r="C384" s="313"/>
      <c r="D384" s="313"/>
      <c r="E384" s="313"/>
      <c r="F384" s="313"/>
      <c r="G384" s="117"/>
      <c r="H384" s="117"/>
      <c r="I384" s="428"/>
      <c r="J384" s="117"/>
      <c r="K384" s="117"/>
      <c r="L384" s="117"/>
      <c r="M384" s="117"/>
      <c r="N384" s="117"/>
      <c r="O384" s="117"/>
      <c r="P384" s="117"/>
      <c r="Q384" s="117"/>
      <c r="R384" s="117"/>
      <c r="S384" s="117"/>
    </row>
    <row r="385" spans="1:26" ht="41.25" customHeight="1" thickBot="1" x14ac:dyDescent="0.3">
      <c r="A385" s="29"/>
      <c r="B385" s="29"/>
      <c r="C385" s="313"/>
      <c r="D385" s="313"/>
      <c r="E385" s="313"/>
      <c r="F385" s="313"/>
      <c r="G385" s="117"/>
      <c r="H385" s="35" t="s">
        <v>120</v>
      </c>
      <c r="I385" s="51" t="s">
        <v>946</v>
      </c>
      <c r="J385" s="36" t="s">
        <v>121</v>
      </c>
      <c r="K385" s="477"/>
      <c r="L385" s="477"/>
      <c r="M385" s="477"/>
      <c r="N385" s="477"/>
      <c r="O385" s="477"/>
      <c r="P385" s="477"/>
      <c r="Q385" s="477"/>
      <c r="R385" s="139"/>
      <c r="S385" s="35" t="s">
        <v>122</v>
      </c>
      <c r="V385" s="210" t="s">
        <v>825</v>
      </c>
      <c r="W385" s="211" t="s">
        <v>826</v>
      </c>
      <c r="X385" s="211" t="s">
        <v>827</v>
      </c>
      <c r="Y385" s="491" t="s">
        <v>836</v>
      </c>
      <c r="Z385" s="225" t="s">
        <v>863</v>
      </c>
    </row>
    <row r="386" spans="1:26" ht="56.25" customHeight="1" thickTop="1" thickBot="1" x14ac:dyDescent="0.3">
      <c r="A386" s="58" t="s">
        <v>123</v>
      </c>
      <c r="B386" s="29"/>
      <c r="C386" s="101" t="s">
        <v>124</v>
      </c>
      <c r="D386" s="101" t="s">
        <v>125</v>
      </c>
      <c r="E386" s="101" t="s">
        <v>126</v>
      </c>
      <c r="F386" s="101" t="s">
        <v>127</v>
      </c>
      <c r="G386" s="117"/>
      <c r="H386" s="59" t="s">
        <v>128</v>
      </c>
      <c r="I386" s="102" t="s">
        <v>199</v>
      </c>
      <c r="J386" s="663" t="s">
        <v>200</v>
      </c>
      <c r="K386" s="664"/>
      <c r="L386" s="664"/>
      <c r="M386" s="664"/>
      <c r="N386" s="664"/>
      <c r="O386" s="664"/>
      <c r="P386" s="664"/>
      <c r="Q386" s="664"/>
      <c r="R386" s="438"/>
      <c r="S386" s="492"/>
      <c r="T386" s="580">
        <v>1</v>
      </c>
      <c r="U386" s="575">
        <f>T386</f>
        <v>1</v>
      </c>
      <c r="V386" s="472" t="b">
        <v>0</v>
      </c>
      <c r="W386" s="213">
        <f>IF(V386=TRUE,$X$386,0)</f>
        <v>0</v>
      </c>
      <c r="X386" s="472">
        <v>1</v>
      </c>
      <c r="Y386" s="480">
        <f>SUM(W386)</f>
        <v>0</v>
      </c>
      <c r="Z386" s="220">
        <f>Y386/1</f>
        <v>0</v>
      </c>
    </row>
    <row r="387" spans="1:26" ht="41.25" customHeight="1" thickTop="1" thickBot="1" x14ac:dyDescent="0.3">
      <c r="A387" s="58" t="s">
        <v>123</v>
      </c>
      <c r="B387" s="29"/>
      <c r="C387" s="313"/>
      <c r="D387" s="313"/>
      <c r="E387" s="313"/>
      <c r="F387" s="313"/>
      <c r="G387" s="117"/>
      <c r="H387" s="59" t="s">
        <v>131</v>
      </c>
      <c r="I387" s="106" t="s">
        <v>201</v>
      </c>
      <c r="J387" s="688" t="s">
        <v>202</v>
      </c>
      <c r="K387" s="760"/>
      <c r="L387" s="760"/>
      <c r="M387" s="760"/>
      <c r="N387" s="760"/>
      <c r="O387" s="760"/>
      <c r="P387" s="760"/>
      <c r="Q387" s="760"/>
      <c r="R387" s="437"/>
      <c r="S387" s="481"/>
      <c r="V387" s="472" t="b">
        <f>V388</f>
        <v>0</v>
      </c>
    </row>
    <row r="388" spans="1:26" ht="41.25" customHeight="1" thickTop="1" thickBot="1" x14ac:dyDescent="0.3">
      <c r="A388" s="58" t="s">
        <v>123</v>
      </c>
      <c r="B388" s="29"/>
      <c r="C388" s="101" t="s">
        <v>124</v>
      </c>
      <c r="D388" s="101" t="s">
        <v>125</v>
      </c>
      <c r="E388" s="101" t="s">
        <v>126</v>
      </c>
      <c r="F388" s="101" t="s">
        <v>127</v>
      </c>
      <c r="G388" s="117"/>
      <c r="H388" s="59" t="s">
        <v>131</v>
      </c>
      <c r="I388" s="106" t="s">
        <v>203</v>
      </c>
      <c r="J388" s="941" t="s">
        <v>204</v>
      </c>
      <c r="K388" s="942"/>
      <c r="L388" s="942"/>
      <c r="M388" s="942"/>
      <c r="N388" s="942"/>
      <c r="O388" s="942"/>
      <c r="P388" s="942"/>
      <c r="Q388" s="942"/>
      <c r="R388" s="436"/>
      <c r="S388" s="492"/>
      <c r="T388" s="580">
        <v>0.5</v>
      </c>
      <c r="U388" s="575">
        <f>T388+T390</f>
        <v>1</v>
      </c>
      <c r="V388" s="472" t="b">
        <v>0</v>
      </c>
      <c r="W388" s="213">
        <f>IF(V388=TRUE,$X$388,0)</f>
        <v>0</v>
      </c>
      <c r="X388" s="472">
        <v>0.5</v>
      </c>
      <c r="Y388" s="480">
        <f>SUM(W388:W390)</f>
        <v>0</v>
      </c>
      <c r="Z388" s="220">
        <f>Y388/1</f>
        <v>0</v>
      </c>
    </row>
    <row r="389" spans="1:26" ht="41.25" customHeight="1" thickTop="1" thickBot="1" x14ac:dyDescent="0.3">
      <c r="A389" s="58" t="s">
        <v>347</v>
      </c>
      <c r="B389" s="29"/>
      <c r="C389" s="313"/>
      <c r="D389" s="313"/>
      <c r="E389" s="313"/>
      <c r="F389" s="313"/>
      <c r="G389" s="117"/>
      <c r="H389" s="59" t="s">
        <v>131</v>
      </c>
      <c r="I389" s="106" t="s">
        <v>372</v>
      </c>
      <c r="J389" s="688" t="s">
        <v>373</v>
      </c>
      <c r="K389" s="689"/>
      <c r="L389" s="689"/>
      <c r="M389" s="689"/>
      <c r="N389" s="689"/>
      <c r="O389" s="689"/>
      <c r="P389" s="689"/>
      <c r="Q389" s="689"/>
      <c r="R389" s="437"/>
      <c r="S389" s="483"/>
      <c r="V389" s="497" t="b">
        <f>V390</f>
        <v>0</v>
      </c>
      <c r="W389" s="497"/>
      <c r="X389" s="497"/>
      <c r="Y389" s="497"/>
    </row>
    <row r="390" spans="1:26" ht="41.25" customHeight="1" thickTop="1" thickBot="1" x14ac:dyDescent="0.3">
      <c r="A390" s="58" t="s">
        <v>347</v>
      </c>
      <c r="B390" s="29"/>
      <c r="C390" s="101" t="s">
        <v>124</v>
      </c>
      <c r="D390" s="101" t="s">
        <v>125</v>
      </c>
      <c r="E390" s="101" t="s">
        <v>126</v>
      </c>
      <c r="F390" s="101" t="s">
        <v>127</v>
      </c>
      <c r="G390" s="117"/>
      <c r="H390" s="59" t="s">
        <v>131</v>
      </c>
      <c r="I390" s="106" t="s">
        <v>374</v>
      </c>
      <c r="J390" s="941" t="s">
        <v>375</v>
      </c>
      <c r="K390" s="942"/>
      <c r="L390" s="942"/>
      <c r="M390" s="942"/>
      <c r="N390" s="942"/>
      <c r="O390" s="942"/>
      <c r="P390" s="942"/>
      <c r="Q390" s="942"/>
      <c r="R390" s="436"/>
      <c r="S390" s="492"/>
      <c r="T390" s="580">
        <v>0.5</v>
      </c>
      <c r="V390" s="497" t="b">
        <v>0</v>
      </c>
      <c r="W390" s="213">
        <f>IF(V390=TRUE,$X$388,0)</f>
        <v>0</v>
      </c>
      <c r="X390" s="497"/>
      <c r="Y390" s="497"/>
    </row>
    <row r="391" spans="1:26" ht="41.25" customHeight="1" thickTop="1" thickBot="1" x14ac:dyDescent="0.3">
      <c r="A391" s="58" t="s">
        <v>123</v>
      </c>
      <c r="B391" s="29"/>
      <c r="C391" s="313"/>
      <c r="D391" s="313"/>
      <c r="E391" s="313"/>
      <c r="F391" s="313"/>
      <c r="G391" s="117"/>
      <c r="H391" s="59" t="s">
        <v>250</v>
      </c>
      <c r="I391" s="106" t="s">
        <v>267</v>
      </c>
      <c r="J391" s="763" t="s">
        <v>956</v>
      </c>
      <c r="K391" s="764"/>
      <c r="L391" s="764"/>
      <c r="M391" s="764"/>
      <c r="N391" s="764"/>
      <c r="O391" s="764"/>
      <c r="P391" s="764"/>
      <c r="Q391" s="764"/>
      <c r="R391" s="437"/>
      <c r="S391" s="481"/>
      <c r="V391" s="497" t="b">
        <f>IF(AND(V392=TRUE,V393=TRUE,V394=TRUE,V395=TRUE,V396=TRUE),TRUE,FALSE)</f>
        <v>0</v>
      </c>
      <c r="W391" s="497"/>
      <c r="X391" s="497"/>
      <c r="Y391" s="497"/>
    </row>
    <row r="392" spans="1:26" ht="57" customHeight="1" thickTop="1" thickBot="1" x14ac:dyDescent="0.3">
      <c r="A392" s="58" t="s">
        <v>123</v>
      </c>
      <c r="B392" s="29"/>
      <c r="C392" s="116"/>
      <c r="D392" s="116"/>
      <c r="E392" s="101" t="s">
        <v>126</v>
      </c>
      <c r="F392" s="101" t="s">
        <v>127</v>
      </c>
      <c r="G392" s="117"/>
      <c r="H392" s="59" t="s">
        <v>250</v>
      </c>
      <c r="I392" s="106" t="s">
        <v>314</v>
      </c>
      <c r="J392" s="955" t="s">
        <v>941</v>
      </c>
      <c r="K392" s="939"/>
      <c r="L392" s="939"/>
      <c r="M392" s="939"/>
      <c r="N392" s="939"/>
      <c r="O392" s="939"/>
      <c r="P392" s="939"/>
      <c r="Q392" s="939"/>
      <c r="R392" s="139"/>
      <c r="S392" s="492"/>
      <c r="T392" s="580">
        <f t="shared" ref="T392:T397" si="31">1/6</f>
        <v>0.16666666666666666</v>
      </c>
      <c r="U392" s="575">
        <f>T392+T393+T394+T395+T396+T397</f>
        <v>0.99999999999999989</v>
      </c>
      <c r="V392" s="472" t="b">
        <v>0</v>
      </c>
      <c r="W392" s="213">
        <f t="shared" ref="W392:W397" si="32">IF(V392=TRUE,$X$392,0)</f>
        <v>0</v>
      </c>
      <c r="X392" s="472">
        <v>0.16666666666666666</v>
      </c>
      <c r="Y392" s="480">
        <f>SUM(W392:W397)</f>
        <v>0</v>
      </c>
      <c r="Z392" s="220">
        <f>Y392/1</f>
        <v>0</v>
      </c>
    </row>
    <row r="393" spans="1:26" ht="64.5" customHeight="1" thickTop="1" thickBot="1" x14ac:dyDescent="0.3">
      <c r="A393" s="58" t="s">
        <v>123</v>
      </c>
      <c r="B393" s="29"/>
      <c r="C393" s="116"/>
      <c r="D393" s="101" t="s">
        <v>125</v>
      </c>
      <c r="E393" s="101" t="s">
        <v>126</v>
      </c>
      <c r="F393" s="101" t="s">
        <v>127</v>
      </c>
      <c r="G393" s="117"/>
      <c r="H393" s="59" t="s">
        <v>250</v>
      </c>
      <c r="I393" s="106" t="s">
        <v>268</v>
      </c>
      <c r="J393" s="955" t="s">
        <v>269</v>
      </c>
      <c r="K393" s="939"/>
      <c r="L393" s="939"/>
      <c r="M393" s="939"/>
      <c r="N393" s="939"/>
      <c r="O393" s="939"/>
      <c r="P393" s="939"/>
      <c r="Q393" s="939"/>
      <c r="R393" s="139"/>
      <c r="S393" s="492"/>
      <c r="T393" s="580">
        <f t="shared" si="31"/>
        <v>0.16666666666666666</v>
      </c>
      <c r="V393" s="472" t="b">
        <v>0</v>
      </c>
      <c r="W393" s="213">
        <f t="shared" si="32"/>
        <v>0</v>
      </c>
    </row>
    <row r="394" spans="1:26" ht="63" customHeight="1" thickTop="1" thickBot="1" x14ac:dyDescent="0.3">
      <c r="A394" s="58" t="s">
        <v>123</v>
      </c>
      <c r="B394" s="29"/>
      <c r="C394" s="116"/>
      <c r="D394" s="116"/>
      <c r="E394" s="101" t="s">
        <v>126</v>
      </c>
      <c r="F394" s="101" t="s">
        <v>127</v>
      </c>
      <c r="G394" s="117"/>
      <c r="H394" s="59" t="s">
        <v>250</v>
      </c>
      <c r="I394" s="106" t="s">
        <v>315</v>
      </c>
      <c r="J394" s="955" t="s">
        <v>316</v>
      </c>
      <c r="K394" s="940"/>
      <c r="L394" s="940"/>
      <c r="M394" s="940"/>
      <c r="N394" s="940"/>
      <c r="O394" s="940"/>
      <c r="P394" s="940"/>
      <c r="Q394" s="940"/>
      <c r="R394" s="139"/>
      <c r="S394" s="492"/>
      <c r="T394" s="580">
        <f t="shared" si="31"/>
        <v>0.16666666666666666</v>
      </c>
      <c r="V394" s="472" t="b">
        <v>0</v>
      </c>
      <c r="W394" s="213">
        <f t="shared" si="32"/>
        <v>0</v>
      </c>
    </row>
    <row r="395" spans="1:26" ht="52.5" customHeight="1" thickTop="1" thickBot="1" x14ac:dyDescent="0.3">
      <c r="A395" s="58" t="s">
        <v>123</v>
      </c>
      <c r="B395" s="29"/>
      <c r="C395" s="116"/>
      <c r="D395" s="116"/>
      <c r="E395" s="101" t="s">
        <v>126</v>
      </c>
      <c r="F395" s="101" t="s">
        <v>127</v>
      </c>
      <c r="G395" s="117"/>
      <c r="H395" s="59" t="s">
        <v>250</v>
      </c>
      <c r="I395" s="106" t="s">
        <v>317</v>
      </c>
      <c r="J395" s="955" t="s">
        <v>318</v>
      </c>
      <c r="K395" s="939"/>
      <c r="L395" s="939"/>
      <c r="M395" s="939"/>
      <c r="N395" s="939"/>
      <c r="O395" s="939"/>
      <c r="P395" s="939"/>
      <c r="Q395" s="939"/>
      <c r="R395" s="139"/>
      <c r="S395" s="492"/>
      <c r="T395" s="580">
        <f t="shared" si="31"/>
        <v>0.16666666666666666</v>
      </c>
      <c r="V395" s="472" t="b">
        <v>0</v>
      </c>
      <c r="W395" s="213">
        <f t="shared" si="32"/>
        <v>0</v>
      </c>
    </row>
    <row r="396" spans="1:26" ht="41.25" customHeight="1" thickTop="1" thickBot="1" x14ac:dyDescent="0.3">
      <c r="A396" s="58" t="s">
        <v>123</v>
      </c>
      <c r="B396" s="29"/>
      <c r="C396" s="116"/>
      <c r="D396" s="101" t="s">
        <v>125</v>
      </c>
      <c r="E396" s="101" t="s">
        <v>126</v>
      </c>
      <c r="F396" s="101" t="s">
        <v>127</v>
      </c>
      <c r="G396" s="117"/>
      <c r="H396" s="59" t="s">
        <v>250</v>
      </c>
      <c r="I396" s="106" t="s">
        <v>270</v>
      </c>
      <c r="J396" s="937" t="s">
        <v>271</v>
      </c>
      <c r="K396" s="938"/>
      <c r="L396" s="938"/>
      <c r="M396" s="938"/>
      <c r="N396" s="938"/>
      <c r="O396" s="938"/>
      <c r="P396" s="938"/>
      <c r="Q396" s="938"/>
      <c r="R396" s="436"/>
      <c r="S396" s="492"/>
      <c r="T396" s="580">
        <f t="shared" si="31"/>
        <v>0.16666666666666666</v>
      </c>
      <c r="V396" s="472" t="b">
        <v>0</v>
      </c>
      <c r="W396" s="213">
        <f t="shared" si="32"/>
        <v>0</v>
      </c>
    </row>
    <row r="397" spans="1:26" ht="53.25" customHeight="1" thickTop="1" thickBot="1" x14ac:dyDescent="0.3">
      <c r="A397" s="58" t="s">
        <v>425</v>
      </c>
      <c r="B397" s="29"/>
      <c r="C397" s="116"/>
      <c r="D397" s="116"/>
      <c r="E397" s="101" t="s">
        <v>126</v>
      </c>
      <c r="F397" s="101" t="s">
        <v>127</v>
      </c>
      <c r="G397" s="117"/>
      <c r="H397" s="59" t="s">
        <v>250</v>
      </c>
      <c r="I397" s="106" t="s">
        <v>607</v>
      </c>
      <c r="J397" s="692" t="s">
        <v>608</v>
      </c>
      <c r="K397" s="692"/>
      <c r="L397" s="692"/>
      <c r="M397" s="692"/>
      <c r="N397" s="692"/>
      <c r="O397" s="692"/>
      <c r="P397" s="692"/>
      <c r="Q397" s="692"/>
      <c r="R397" s="439"/>
      <c r="S397" s="492"/>
      <c r="T397" s="580">
        <f t="shared" si="31"/>
        <v>0.16666666666666666</v>
      </c>
      <c r="V397" s="472" t="b">
        <v>0</v>
      </c>
      <c r="W397" s="213">
        <f t="shared" si="32"/>
        <v>0</v>
      </c>
    </row>
    <row r="398" spans="1:26" ht="41.25" customHeight="1" thickTop="1" thickBot="1" x14ac:dyDescent="0.3">
      <c r="A398" s="58" t="s">
        <v>425</v>
      </c>
      <c r="B398" s="29"/>
      <c r="C398" s="313"/>
      <c r="D398" s="317"/>
      <c r="E398" s="313"/>
      <c r="F398" s="313"/>
      <c r="G398" s="117"/>
      <c r="H398" s="59" t="s">
        <v>160</v>
      </c>
      <c r="I398" s="106" t="s">
        <v>526</v>
      </c>
      <c r="J398" s="688" t="s">
        <v>1009</v>
      </c>
      <c r="K398" s="760"/>
      <c r="L398" s="760"/>
      <c r="M398" s="760"/>
      <c r="N398" s="760"/>
      <c r="O398" s="760"/>
      <c r="P398" s="760"/>
      <c r="Q398" s="760"/>
      <c r="R398" s="437"/>
      <c r="S398" s="481"/>
      <c r="V398" s="472" t="b">
        <f>IF(AND(V399=TRUE,V400=TRUE,V401=TRUE,V402=TRUE,V403=TRUE,V404=TRUE,V405=TRUE),TRUE,FALSE)</f>
        <v>0</v>
      </c>
    </row>
    <row r="399" spans="1:26" ht="48.75" customHeight="1" thickTop="1" thickBot="1" x14ac:dyDescent="0.3">
      <c r="A399" s="58" t="s">
        <v>111</v>
      </c>
      <c r="B399" s="29"/>
      <c r="C399" s="116"/>
      <c r="D399" s="101" t="s">
        <v>125</v>
      </c>
      <c r="E399" s="101" t="s">
        <v>126</v>
      </c>
      <c r="F399" s="101" t="s">
        <v>127</v>
      </c>
      <c r="G399" s="117"/>
      <c r="H399" s="59" t="s">
        <v>160</v>
      </c>
      <c r="I399" s="106" t="s">
        <v>660</v>
      </c>
      <c r="J399" s="918" t="s">
        <v>661</v>
      </c>
      <c r="K399" s="919"/>
      <c r="L399" s="919"/>
      <c r="M399" s="919"/>
      <c r="N399" s="919"/>
      <c r="O399" s="919"/>
      <c r="P399" s="919"/>
      <c r="Q399" s="919"/>
      <c r="R399" s="441"/>
      <c r="S399" s="492"/>
      <c r="T399" s="580">
        <f t="shared" ref="T399:T405" si="33">1/10</f>
        <v>0.1</v>
      </c>
      <c r="U399" s="575">
        <f>T399+T400+T401+T402+T403+T404+T405+T407+T408+T409</f>
        <v>0.99999999999999989</v>
      </c>
      <c r="V399" s="472" t="b">
        <v>0</v>
      </c>
      <c r="W399" s="213">
        <f t="shared" ref="W399:W405" si="34">IF(V399=TRUE,$X$399,0)</f>
        <v>0</v>
      </c>
      <c r="X399" s="472">
        <v>0.1</v>
      </c>
      <c r="Y399" s="480">
        <f>SUM(W399:W409)</f>
        <v>0</v>
      </c>
      <c r="Z399" s="220">
        <f>Y399/1</f>
        <v>0</v>
      </c>
    </row>
    <row r="400" spans="1:26" ht="41.25" customHeight="1" thickTop="1" thickBot="1" x14ac:dyDescent="0.3">
      <c r="A400" s="58" t="s">
        <v>111</v>
      </c>
      <c r="B400" s="29"/>
      <c r="C400" s="116"/>
      <c r="D400" s="101" t="s">
        <v>125</v>
      </c>
      <c r="E400" s="101" t="s">
        <v>126</v>
      </c>
      <c r="F400" s="101" t="s">
        <v>127</v>
      </c>
      <c r="G400" s="117"/>
      <c r="H400" s="59" t="s">
        <v>160</v>
      </c>
      <c r="I400" s="106" t="s">
        <v>662</v>
      </c>
      <c r="J400" s="773" t="s">
        <v>1082</v>
      </c>
      <c r="K400" s="939"/>
      <c r="L400" s="939"/>
      <c r="M400" s="939"/>
      <c r="N400" s="939"/>
      <c r="O400" s="939"/>
      <c r="P400" s="939"/>
      <c r="Q400" s="939"/>
      <c r="R400" s="441"/>
      <c r="S400" s="492"/>
      <c r="T400" s="580">
        <f t="shared" si="33"/>
        <v>0.1</v>
      </c>
      <c r="V400" s="472" t="b">
        <v>0</v>
      </c>
      <c r="W400" s="213">
        <f t="shared" si="34"/>
        <v>0</v>
      </c>
    </row>
    <row r="401" spans="1:26" ht="41.25" customHeight="1" thickTop="1" thickBot="1" x14ac:dyDescent="0.3">
      <c r="A401" s="58" t="s">
        <v>425</v>
      </c>
      <c r="B401" s="29"/>
      <c r="C401" s="116"/>
      <c r="D401" s="101" t="s">
        <v>125</v>
      </c>
      <c r="E401" s="101" t="s">
        <v>126</v>
      </c>
      <c r="F401" s="101" t="s">
        <v>127</v>
      </c>
      <c r="G401" s="117"/>
      <c r="H401" s="59" t="s">
        <v>160</v>
      </c>
      <c r="I401" s="106" t="s">
        <v>527</v>
      </c>
      <c r="J401" s="955" t="s">
        <v>528</v>
      </c>
      <c r="K401" s="939"/>
      <c r="L401" s="939"/>
      <c r="M401" s="939"/>
      <c r="N401" s="939"/>
      <c r="O401" s="939"/>
      <c r="P401" s="939"/>
      <c r="Q401" s="939"/>
      <c r="R401" s="441"/>
      <c r="S401" s="492"/>
      <c r="T401" s="580">
        <f t="shared" si="33"/>
        <v>0.1</v>
      </c>
      <c r="V401" s="472" t="b">
        <v>0</v>
      </c>
      <c r="W401" s="213">
        <f t="shared" si="34"/>
        <v>0</v>
      </c>
    </row>
    <row r="402" spans="1:26" ht="45" customHeight="1" thickTop="1" thickBot="1" x14ac:dyDescent="0.3">
      <c r="A402" s="58" t="s">
        <v>111</v>
      </c>
      <c r="B402" s="29"/>
      <c r="C402" s="116"/>
      <c r="D402" s="101" t="s">
        <v>125</v>
      </c>
      <c r="E402" s="101" t="s">
        <v>126</v>
      </c>
      <c r="F402" s="101" t="s">
        <v>127</v>
      </c>
      <c r="G402" s="117"/>
      <c r="H402" s="59" t="s">
        <v>160</v>
      </c>
      <c r="I402" s="106" t="s">
        <v>664</v>
      </c>
      <c r="J402" s="955" t="s">
        <v>665</v>
      </c>
      <c r="K402" s="940"/>
      <c r="L402" s="940"/>
      <c r="M402" s="940"/>
      <c r="N402" s="940"/>
      <c r="O402" s="940"/>
      <c r="P402" s="940"/>
      <c r="Q402" s="940"/>
      <c r="R402" s="441"/>
      <c r="S402" s="492"/>
      <c r="T402" s="580">
        <f t="shared" si="33"/>
        <v>0.1</v>
      </c>
      <c r="V402" s="472" t="b">
        <v>0</v>
      </c>
      <c r="W402" s="213">
        <f t="shared" si="34"/>
        <v>0</v>
      </c>
    </row>
    <row r="403" spans="1:26" ht="45" customHeight="1" thickTop="1" thickBot="1" x14ac:dyDescent="0.3">
      <c r="A403" s="58" t="s">
        <v>111</v>
      </c>
      <c r="B403" s="29"/>
      <c r="C403" s="116"/>
      <c r="D403" s="101" t="s">
        <v>125</v>
      </c>
      <c r="E403" s="101" t="s">
        <v>126</v>
      </c>
      <c r="F403" s="101" t="s">
        <v>127</v>
      </c>
      <c r="G403" s="117"/>
      <c r="H403" s="59" t="s">
        <v>160</v>
      </c>
      <c r="I403" s="106" t="s">
        <v>666</v>
      </c>
      <c r="J403" s="955" t="s">
        <v>667</v>
      </c>
      <c r="K403" s="939"/>
      <c r="L403" s="939"/>
      <c r="M403" s="939"/>
      <c r="N403" s="939"/>
      <c r="O403" s="939"/>
      <c r="P403" s="939"/>
      <c r="Q403" s="939"/>
      <c r="R403" s="441"/>
      <c r="S403" s="492"/>
      <c r="T403" s="580">
        <f t="shared" si="33"/>
        <v>0.1</v>
      </c>
      <c r="V403" s="472" t="b">
        <v>0</v>
      </c>
      <c r="W403" s="213">
        <f t="shared" si="34"/>
        <v>0</v>
      </c>
    </row>
    <row r="404" spans="1:26" ht="51" customHeight="1" thickTop="1" thickBot="1" x14ac:dyDescent="0.3">
      <c r="A404" s="58" t="s">
        <v>111</v>
      </c>
      <c r="B404" s="29"/>
      <c r="C404" s="116"/>
      <c r="D404" s="101" t="s">
        <v>125</v>
      </c>
      <c r="E404" s="101" t="s">
        <v>126</v>
      </c>
      <c r="F404" s="101" t="s">
        <v>127</v>
      </c>
      <c r="G404" s="117"/>
      <c r="H404" s="59" t="s">
        <v>160</v>
      </c>
      <c r="I404" s="106" t="s">
        <v>668</v>
      </c>
      <c r="J404" s="955" t="s">
        <v>669</v>
      </c>
      <c r="K404" s="939"/>
      <c r="L404" s="939"/>
      <c r="M404" s="939"/>
      <c r="N404" s="939"/>
      <c r="O404" s="939"/>
      <c r="P404" s="939"/>
      <c r="Q404" s="939"/>
      <c r="R404" s="441"/>
      <c r="S404" s="492"/>
      <c r="T404" s="580">
        <f t="shared" si="33"/>
        <v>0.1</v>
      </c>
      <c r="V404" s="472" t="b">
        <v>0</v>
      </c>
      <c r="W404" s="213">
        <f t="shared" si="34"/>
        <v>0</v>
      </c>
    </row>
    <row r="405" spans="1:26" ht="57" customHeight="1" thickTop="1" thickBot="1" x14ac:dyDescent="0.3">
      <c r="A405" s="58" t="s">
        <v>111</v>
      </c>
      <c r="B405" s="29"/>
      <c r="C405" s="116"/>
      <c r="D405" s="101" t="s">
        <v>125</v>
      </c>
      <c r="E405" s="101" t="s">
        <v>126</v>
      </c>
      <c r="F405" s="101" t="s">
        <v>127</v>
      </c>
      <c r="G405" s="117"/>
      <c r="H405" s="59" t="s">
        <v>160</v>
      </c>
      <c r="I405" s="106" t="s">
        <v>670</v>
      </c>
      <c r="J405" s="941" t="s">
        <v>671</v>
      </c>
      <c r="K405" s="942"/>
      <c r="L405" s="942"/>
      <c r="M405" s="942"/>
      <c r="N405" s="942"/>
      <c r="O405" s="942"/>
      <c r="P405" s="942"/>
      <c r="Q405" s="942"/>
      <c r="R405" s="436"/>
      <c r="S405" s="492"/>
      <c r="T405" s="580">
        <f t="shared" si="33"/>
        <v>0.1</v>
      </c>
      <c r="V405" s="497" t="b">
        <v>0</v>
      </c>
      <c r="W405" s="213">
        <f t="shared" si="34"/>
        <v>0</v>
      </c>
      <c r="X405" s="497"/>
      <c r="Y405" s="497"/>
    </row>
    <row r="406" spans="1:26" ht="41.25" customHeight="1" thickTop="1" thickBot="1" x14ac:dyDescent="0.3">
      <c r="A406" s="58" t="s">
        <v>111</v>
      </c>
      <c r="B406" s="29"/>
      <c r="C406" s="313"/>
      <c r="D406" s="313"/>
      <c r="E406" s="313"/>
      <c r="F406" s="313"/>
      <c r="G406" s="117"/>
      <c r="H406" s="59" t="s">
        <v>160</v>
      </c>
      <c r="I406" s="148" t="s">
        <v>672</v>
      </c>
      <c r="J406" s="688" t="s">
        <v>589</v>
      </c>
      <c r="K406" s="760"/>
      <c r="L406" s="760"/>
      <c r="M406" s="760"/>
      <c r="N406" s="760"/>
      <c r="O406" s="760"/>
      <c r="P406" s="760"/>
      <c r="Q406" s="760"/>
      <c r="R406" s="437"/>
      <c r="S406" s="52"/>
      <c r="V406" s="497" t="b">
        <f>IF(AND(V407=TRUE,V408=TRUE),TRUE,FALSE)</f>
        <v>0</v>
      </c>
      <c r="W406" s="497"/>
      <c r="X406" s="497"/>
      <c r="Y406" s="497"/>
    </row>
    <row r="407" spans="1:26" ht="41.25" customHeight="1" thickTop="1" thickBot="1" x14ac:dyDescent="0.3">
      <c r="A407" s="58" t="s">
        <v>111</v>
      </c>
      <c r="B407" s="29"/>
      <c r="C407" s="116"/>
      <c r="D407" s="101" t="s">
        <v>125</v>
      </c>
      <c r="E407" s="101" t="s">
        <v>126</v>
      </c>
      <c r="F407" s="101" t="s">
        <v>127</v>
      </c>
      <c r="G407" s="117"/>
      <c r="H407" s="59" t="s">
        <v>160</v>
      </c>
      <c r="I407" s="106" t="s">
        <v>673</v>
      </c>
      <c r="J407" s="964" t="s">
        <v>674</v>
      </c>
      <c r="K407" s="1005"/>
      <c r="L407" s="1005"/>
      <c r="M407" s="1005"/>
      <c r="N407" s="1005"/>
      <c r="O407" s="1005"/>
      <c r="P407" s="1005"/>
      <c r="Q407" s="1005"/>
      <c r="R407" s="139"/>
      <c r="S407" s="492"/>
      <c r="T407" s="580">
        <f>1/10</f>
        <v>0.1</v>
      </c>
      <c r="V407" s="497" t="b">
        <v>0</v>
      </c>
      <c r="W407" s="213">
        <f>IF(V407=TRUE,$X$407,0)</f>
        <v>0</v>
      </c>
      <c r="X407" s="472">
        <v>0.1</v>
      </c>
      <c r="Y407" s="497"/>
    </row>
    <row r="408" spans="1:26" ht="41.25" customHeight="1" thickTop="1" thickBot="1" x14ac:dyDescent="0.3">
      <c r="A408" s="58" t="s">
        <v>111</v>
      </c>
      <c r="B408" s="29"/>
      <c r="C408" s="116"/>
      <c r="D408" s="101" t="s">
        <v>125</v>
      </c>
      <c r="E408" s="101" t="s">
        <v>126</v>
      </c>
      <c r="F408" s="101" t="s">
        <v>127</v>
      </c>
      <c r="G408" s="117"/>
      <c r="H408" s="59" t="s">
        <v>160</v>
      </c>
      <c r="I408" s="106" t="s">
        <v>675</v>
      </c>
      <c r="J408" s="1008" t="s">
        <v>676</v>
      </c>
      <c r="K408" s="1011"/>
      <c r="L408" s="1011"/>
      <c r="M408" s="1011"/>
      <c r="N408" s="1011"/>
      <c r="O408" s="1011"/>
      <c r="P408" s="1011"/>
      <c r="Q408" s="1011"/>
      <c r="R408" s="436"/>
      <c r="S408" s="492"/>
      <c r="T408" s="580">
        <f>1/10</f>
        <v>0.1</v>
      </c>
      <c r="V408" s="472" t="b">
        <v>0</v>
      </c>
      <c r="W408" s="213">
        <f>IF(V408=TRUE,$X$407,0)</f>
        <v>0</v>
      </c>
    </row>
    <row r="409" spans="1:26" ht="41.25" customHeight="1" thickTop="1" thickBot="1" x14ac:dyDescent="0.3">
      <c r="A409" s="58" t="s">
        <v>111</v>
      </c>
      <c r="B409" s="29"/>
      <c r="C409" s="116"/>
      <c r="D409" s="101" t="s">
        <v>125</v>
      </c>
      <c r="E409" s="101" t="s">
        <v>126</v>
      </c>
      <c r="F409" s="101" t="s">
        <v>127</v>
      </c>
      <c r="G409" s="117"/>
      <c r="H409" s="59" t="s">
        <v>160</v>
      </c>
      <c r="I409" s="106" t="s">
        <v>677</v>
      </c>
      <c r="J409" s="951" t="s">
        <v>678</v>
      </c>
      <c r="K409" s="924"/>
      <c r="L409" s="924"/>
      <c r="M409" s="924"/>
      <c r="N409" s="924"/>
      <c r="O409" s="924"/>
      <c r="P409" s="924"/>
      <c r="Q409" s="924"/>
      <c r="R409" s="439"/>
      <c r="S409" s="492"/>
      <c r="T409" s="580">
        <f>1/10</f>
        <v>0.1</v>
      </c>
      <c r="V409" s="472" t="b">
        <v>0</v>
      </c>
      <c r="W409" s="213">
        <f>IF(V409=TRUE,$X$407,0)</f>
        <v>0</v>
      </c>
    </row>
    <row r="410" spans="1:26" ht="22.5" customHeight="1" thickTop="1" x14ac:dyDescent="0.25">
      <c r="A410" s="468"/>
      <c r="B410" s="468"/>
      <c r="C410" s="263"/>
      <c r="D410" s="263"/>
      <c r="E410" s="263"/>
      <c r="F410" s="264"/>
      <c r="G410" s="117"/>
      <c r="H410" s="117"/>
      <c r="I410" s="469"/>
      <c r="J410" s="117"/>
      <c r="K410" s="117"/>
      <c r="L410" s="117"/>
      <c r="M410" s="117"/>
      <c r="N410" s="117"/>
      <c r="O410" s="117"/>
      <c r="P410" s="117"/>
      <c r="Q410" s="117"/>
      <c r="R410" s="117"/>
      <c r="S410" s="117"/>
    </row>
    <row r="411" spans="1:26" ht="22.5" customHeight="1" thickBot="1" x14ac:dyDescent="0.3">
      <c r="A411" s="468"/>
      <c r="B411" s="468"/>
      <c r="C411" s="263"/>
      <c r="D411" s="263"/>
      <c r="E411" s="263"/>
      <c r="F411" s="264"/>
      <c r="G411" s="117"/>
      <c r="H411" s="653" t="s">
        <v>117</v>
      </c>
      <c r="I411" s="654"/>
      <c r="J411" s="1062" t="s">
        <v>205</v>
      </c>
      <c r="K411" s="1063"/>
      <c r="L411" s="1063"/>
      <c r="M411" s="1063"/>
      <c r="N411" s="1063"/>
      <c r="O411" s="1063"/>
      <c r="P411" s="1063"/>
      <c r="Q411" s="1063"/>
      <c r="R411" s="1063"/>
      <c r="S411" s="1064"/>
      <c r="V411" s="470" t="s">
        <v>945</v>
      </c>
      <c r="W411" s="471">
        <f>(U416+U417+U424+U430)/4</f>
        <v>1</v>
      </c>
    </row>
    <row r="412" spans="1:26" ht="6.75" customHeight="1" thickTop="1" x14ac:dyDescent="0.25">
      <c r="A412" s="29"/>
      <c r="B412" s="29"/>
      <c r="C412" s="313"/>
      <c r="D412" s="313"/>
      <c r="E412" s="313"/>
      <c r="F412" s="313"/>
      <c r="G412" s="117"/>
      <c r="H412" s="57"/>
      <c r="I412" s="495"/>
      <c r="J412" s="57"/>
      <c r="K412" s="57"/>
      <c r="L412" s="57"/>
      <c r="M412" s="57"/>
      <c r="N412" s="57"/>
      <c r="O412" s="57"/>
      <c r="P412" s="57"/>
      <c r="Q412" s="57"/>
      <c r="R412" s="81"/>
      <c r="S412" s="57"/>
    </row>
    <row r="413" spans="1:26" ht="83.25" customHeight="1" thickBot="1" x14ac:dyDescent="0.3">
      <c r="A413" s="29"/>
      <c r="B413" s="29"/>
      <c r="C413" s="313"/>
      <c r="D413" s="313"/>
      <c r="E413" s="313"/>
      <c r="F413" s="313"/>
      <c r="G413" s="117"/>
      <c r="H413" s="659" t="s">
        <v>206</v>
      </c>
      <c r="I413" s="659"/>
      <c r="J413" s="659"/>
      <c r="K413" s="659"/>
      <c r="L413" s="659"/>
      <c r="M413" s="659"/>
      <c r="N413" s="659"/>
      <c r="O413" s="659"/>
      <c r="P413" s="659"/>
      <c r="Q413" s="659"/>
      <c r="R413" s="659"/>
      <c r="S413" s="660"/>
    </row>
    <row r="414" spans="1:26" ht="7.5" customHeight="1" thickTop="1" x14ac:dyDescent="0.25">
      <c r="A414" s="29"/>
      <c r="B414" s="29"/>
      <c r="C414" s="313"/>
      <c r="D414" s="313"/>
      <c r="E414" s="313"/>
      <c r="F414" s="313"/>
      <c r="G414" s="117"/>
      <c r="H414" s="117"/>
      <c r="I414" s="428"/>
      <c r="J414" s="117"/>
      <c r="K414" s="117"/>
      <c r="L414" s="117"/>
      <c r="M414" s="117"/>
      <c r="N414" s="117"/>
      <c r="O414" s="117"/>
      <c r="P414" s="117"/>
      <c r="Q414" s="117"/>
      <c r="R414" s="117"/>
      <c r="S414" s="117"/>
    </row>
    <row r="415" spans="1:26" ht="41.25" customHeight="1" thickBot="1" x14ac:dyDescent="0.3">
      <c r="A415" s="499"/>
      <c r="B415" s="29"/>
      <c r="C415" s="313"/>
      <c r="D415" s="313"/>
      <c r="E415" s="313"/>
      <c r="F415" s="313"/>
      <c r="G415" s="117"/>
      <c r="H415" s="35" t="s">
        <v>120</v>
      </c>
      <c r="I415" s="51" t="s">
        <v>946</v>
      </c>
      <c r="J415" s="36" t="s">
        <v>121</v>
      </c>
      <c r="K415" s="477"/>
      <c r="L415" s="477"/>
      <c r="M415" s="477"/>
      <c r="N415" s="477"/>
      <c r="O415" s="477"/>
      <c r="P415" s="477"/>
      <c r="Q415" s="477"/>
      <c r="R415" s="139"/>
      <c r="S415" s="35" t="s">
        <v>122</v>
      </c>
      <c r="V415" s="210" t="s">
        <v>825</v>
      </c>
      <c r="W415" s="211" t="s">
        <v>826</v>
      </c>
      <c r="X415" s="211" t="s">
        <v>827</v>
      </c>
      <c r="Y415" s="491" t="s">
        <v>837</v>
      </c>
      <c r="Z415" s="225" t="s">
        <v>863</v>
      </c>
    </row>
    <row r="416" spans="1:26" ht="41.25" customHeight="1" thickTop="1" thickBot="1" x14ac:dyDescent="0.3">
      <c r="A416" s="58" t="s">
        <v>425</v>
      </c>
      <c r="B416" s="29"/>
      <c r="C416" s="116"/>
      <c r="D416" s="101" t="s">
        <v>125</v>
      </c>
      <c r="E416" s="101" t="s">
        <v>126</v>
      </c>
      <c r="F416" s="101" t="s">
        <v>127</v>
      </c>
      <c r="G416" s="117"/>
      <c r="H416" s="59" t="s">
        <v>128</v>
      </c>
      <c r="I416" s="102" t="s">
        <v>907</v>
      </c>
      <c r="J416" s="663" t="s">
        <v>529</v>
      </c>
      <c r="K416" s="664"/>
      <c r="L416" s="664"/>
      <c r="M416" s="664"/>
      <c r="N416" s="664"/>
      <c r="O416" s="664"/>
      <c r="P416" s="664"/>
      <c r="Q416" s="664"/>
      <c r="R416" s="438"/>
      <c r="S416" s="492"/>
      <c r="T416" s="580">
        <v>1</v>
      </c>
      <c r="U416" s="575">
        <f>T416</f>
        <v>1</v>
      </c>
      <c r="V416" s="472" t="b">
        <v>0</v>
      </c>
      <c r="W416" s="213">
        <f>IF(V416=TRUE,$X$416,0)</f>
        <v>0</v>
      </c>
      <c r="X416" s="472">
        <v>1</v>
      </c>
      <c r="Y416" s="480">
        <f>SUM(W416)</f>
        <v>0</v>
      </c>
      <c r="Z416" s="220">
        <f>Y416/1</f>
        <v>0</v>
      </c>
    </row>
    <row r="417" spans="1:26" ht="49.5" customHeight="1" thickTop="1" thickBot="1" x14ac:dyDescent="0.3">
      <c r="A417" s="58" t="s">
        <v>425</v>
      </c>
      <c r="B417" s="29"/>
      <c r="C417" s="313"/>
      <c r="D417" s="101" t="s">
        <v>125</v>
      </c>
      <c r="E417" s="101" t="s">
        <v>126</v>
      </c>
      <c r="F417" s="101" t="s">
        <v>127</v>
      </c>
      <c r="G417" s="117"/>
      <c r="H417" s="59" t="s">
        <v>131</v>
      </c>
      <c r="I417" s="102" t="s">
        <v>908</v>
      </c>
      <c r="J417" s="663" t="s">
        <v>906</v>
      </c>
      <c r="K417" s="664"/>
      <c r="L417" s="664"/>
      <c r="M417" s="664"/>
      <c r="N417" s="664"/>
      <c r="O417" s="664"/>
      <c r="P417" s="664"/>
      <c r="Q417" s="664"/>
      <c r="R417" s="435"/>
      <c r="S417" s="492"/>
      <c r="T417" s="580">
        <f>1/4</f>
        <v>0.25</v>
      </c>
      <c r="U417" s="575">
        <f>T417+T419+T420+T421</f>
        <v>1</v>
      </c>
      <c r="V417" s="500" t="b">
        <v>0</v>
      </c>
      <c r="W417" s="213">
        <f>IF(V417=TRUE,$X$417,0)</f>
        <v>0</v>
      </c>
      <c r="X417" s="218">
        <v>0.25</v>
      </c>
      <c r="Y417" s="480">
        <f>SUM(W417:W421)</f>
        <v>0</v>
      </c>
      <c r="Z417" s="220">
        <f>Y417/1</f>
        <v>0</v>
      </c>
    </row>
    <row r="418" spans="1:26" ht="41.25" customHeight="1" thickTop="1" thickBot="1" x14ac:dyDescent="0.3">
      <c r="A418" s="58" t="s">
        <v>123</v>
      </c>
      <c r="B418" s="29"/>
      <c r="C418" s="313"/>
      <c r="D418" s="313"/>
      <c r="E418" s="313"/>
      <c r="F418" s="313"/>
      <c r="G418" s="117"/>
      <c r="H418" s="59" t="s">
        <v>131</v>
      </c>
      <c r="I418" s="102" t="s">
        <v>207</v>
      </c>
      <c r="J418" s="688" t="s">
        <v>208</v>
      </c>
      <c r="K418" s="760"/>
      <c r="L418" s="760"/>
      <c r="M418" s="760"/>
      <c r="N418" s="760"/>
      <c r="O418" s="760"/>
      <c r="P418" s="760"/>
      <c r="Q418" s="760"/>
      <c r="R418" s="139"/>
      <c r="S418" s="481"/>
      <c r="V418" s="472" t="b">
        <f>IF(AND(V419=TRUE,V420=TRUE),TRUE,FALSE)</f>
        <v>0</v>
      </c>
    </row>
    <row r="419" spans="1:26" ht="41.25" customHeight="1" thickTop="1" thickBot="1" x14ac:dyDescent="0.3">
      <c r="A419" s="58" t="s">
        <v>347</v>
      </c>
      <c r="B419" s="29"/>
      <c r="C419" s="101" t="s">
        <v>124</v>
      </c>
      <c r="D419" s="101" t="s">
        <v>125</v>
      </c>
      <c r="E419" s="101" t="s">
        <v>126</v>
      </c>
      <c r="F419" s="101" t="s">
        <v>127</v>
      </c>
      <c r="G419" s="117"/>
      <c r="H419" s="59" t="s">
        <v>131</v>
      </c>
      <c r="I419" s="102" t="s">
        <v>376</v>
      </c>
      <c r="J419" s="1054" t="s">
        <v>377</v>
      </c>
      <c r="K419" s="1055"/>
      <c r="L419" s="1055"/>
      <c r="M419" s="1055"/>
      <c r="N419" s="1055"/>
      <c r="O419" s="1055"/>
      <c r="P419" s="1055"/>
      <c r="Q419" s="1055"/>
      <c r="R419" s="139"/>
      <c r="S419" s="492"/>
      <c r="T419" s="580">
        <f>1/4</f>
        <v>0.25</v>
      </c>
      <c r="V419" s="472" t="b">
        <v>0</v>
      </c>
      <c r="W419" s="213">
        <f>IF(V419=TRUE,$X$417,0)</f>
        <v>0</v>
      </c>
    </row>
    <row r="420" spans="1:26" ht="47.25" customHeight="1" thickTop="1" thickBot="1" x14ac:dyDescent="0.3">
      <c r="A420" s="58" t="s">
        <v>123</v>
      </c>
      <c r="B420" s="29"/>
      <c r="C420" s="101" t="s">
        <v>124</v>
      </c>
      <c r="D420" s="101" t="s">
        <v>125</v>
      </c>
      <c r="E420" s="101" t="s">
        <v>126</v>
      </c>
      <c r="F420" s="101" t="s">
        <v>127</v>
      </c>
      <c r="G420" s="117"/>
      <c r="H420" s="59" t="s">
        <v>131</v>
      </c>
      <c r="I420" s="102" t="s">
        <v>209</v>
      </c>
      <c r="J420" s="1057" t="s">
        <v>909</v>
      </c>
      <c r="K420" s="1061"/>
      <c r="L420" s="1061"/>
      <c r="M420" s="1061"/>
      <c r="N420" s="1061"/>
      <c r="O420" s="1061"/>
      <c r="P420" s="1061"/>
      <c r="Q420" s="1061"/>
      <c r="R420" s="440"/>
      <c r="S420" s="492"/>
      <c r="T420" s="580">
        <f>1/4</f>
        <v>0.25</v>
      </c>
      <c r="V420" s="472" t="b">
        <v>0</v>
      </c>
      <c r="W420" s="213">
        <f>IF(V420=TRUE,$X$417,0)</f>
        <v>0</v>
      </c>
    </row>
    <row r="421" spans="1:26" ht="41.25" customHeight="1" thickTop="1" thickBot="1" x14ac:dyDescent="0.3">
      <c r="A421" s="58" t="s">
        <v>347</v>
      </c>
      <c r="B421" s="29"/>
      <c r="C421" s="101" t="s">
        <v>124</v>
      </c>
      <c r="D421" s="101" t="s">
        <v>125</v>
      </c>
      <c r="E421" s="101" t="s">
        <v>126</v>
      </c>
      <c r="F421" s="101" t="s">
        <v>127</v>
      </c>
      <c r="G421" s="117"/>
      <c r="H421" s="59" t="s">
        <v>131</v>
      </c>
      <c r="I421" s="102" t="s">
        <v>378</v>
      </c>
      <c r="J421" s="692" t="s">
        <v>379</v>
      </c>
      <c r="K421" s="692"/>
      <c r="L421" s="692"/>
      <c r="M421" s="692"/>
      <c r="N421" s="692"/>
      <c r="O421" s="692"/>
      <c r="P421" s="692"/>
      <c r="Q421" s="692"/>
      <c r="R421" s="139"/>
      <c r="S421" s="492"/>
      <c r="T421" s="580">
        <f>1/4</f>
        <v>0.25</v>
      </c>
      <c r="V421" s="472" t="b">
        <v>0</v>
      </c>
      <c r="W421" s="213">
        <f>IF(V421=TRUE,$X$417,0)</f>
        <v>0</v>
      </c>
    </row>
    <row r="422" spans="1:26" ht="68.25" customHeight="1" thickTop="1" thickBot="1" x14ac:dyDescent="0.3">
      <c r="A422" s="58" t="s">
        <v>425</v>
      </c>
      <c r="B422" s="29"/>
      <c r="C422" s="313"/>
      <c r="D422" s="313"/>
      <c r="E422" s="313"/>
      <c r="F422" s="313"/>
      <c r="G422" s="117"/>
      <c r="H422" s="59" t="s">
        <v>250</v>
      </c>
      <c r="I422" s="106" t="s">
        <v>530</v>
      </c>
      <c r="J422" s="689" t="s">
        <v>531</v>
      </c>
      <c r="K422" s="760"/>
      <c r="L422" s="760"/>
      <c r="M422" s="760"/>
      <c r="N422" s="760"/>
      <c r="O422" s="760"/>
      <c r="P422" s="760"/>
      <c r="Q422" s="760"/>
      <c r="R422" s="437"/>
      <c r="S422" s="481"/>
      <c r="V422" s="472" t="b">
        <f>V423</f>
        <v>0</v>
      </c>
    </row>
    <row r="423" spans="1:26" ht="41.25" customHeight="1" thickTop="1" thickBot="1" x14ac:dyDescent="0.3">
      <c r="A423" s="58" t="s">
        <v>425</v>
      </c>
      <c r="B423" s="29"/>
      <c r="C423" s="313"/>
      <c r="D423" s="317"/>
      <c r="E423" s="313"/>
      <c r="F423" s="313"/>
      <c r="G423" s="117"/>
      <c r="H423" s="59" t="s">
        <v>250</v>
      </c>
      <c r="I423" s="106"/>
      <c r="J423" s="943" t="s">
        <v>532</v>
      </c>
      <c r="K423" s="944"/>
      <c r="L423" s="944"/>
      <c r="M423" s="944"/>
      <c r="N423" s="944"/>
      <c r="O423" s="944"/>
      <c r="P423" s="944"/>
      <c r="Q423" s="944"/>
      <c r="R423" s="139"/>
      <c r="S423" s="441"/>
      <c r="V423" s="472" t="b">
        <f>IF(AND(V424=TRUE,V425=TRUE,V426=TRUE,V427=TRUE),TRUE,FALSE)</f>
        <v>0</v>
      </c>
    </row>
    <row r="424" spans="1:26" ht="64.5" customHeight="1" thickTop="1" thickBot="1" x14ac:dyDescent="0.3">
      <c r="A424" s="58" t="s">
        <v>425</v>
      </c>
      <c r="B424" s="117"/>
      <c r="C424" s="116"/>
      <c r="D424" s="101" t="s">
        <v>125</v>
      </c>
      <c r="E424" s="101" t="s">
        <v>126</v>
      </c>
      <c r="F424" s="101" t="s">
        <v>127</v>
      </c>
      <c r="G424" s="117"/>
      <c r="H424" s="59" t="s">
        <v>250</v>
      </c>
      <c r="I424" s="106" t="s">
        <v>533</v>
      </c>
      <c r="J424" s="1054" t="s">
        <v>910</v>
      </c>
      <c r="K424" s="1060"/>
      <c r="L424" s="1060"/>
      <c r="M424" s="1060"/>
      <c r="N424" s="1060"/>
      <c r="O424" s="1060"/>
      <c r="P424" s="1060"/>
      <c r="Q424" s="1060"/>
      <c r="R424" s="139"/>
      <c r="S424" s="492"/>
      <c r="T424" s="580">
        <f>1/5</f>
        <v>0.2</v>
      </c>
      <c r="U424" s="575">
        <f>T424+T425+T426+T427+T428</f>
        <v>1</v>
      </c>
      <c r="V424" s="472" t="b">
        <v>0</v>
      </c>
      <c r="W424" s="213">
        <f>IF(V424=TRUE,$X$424,0)</f>
        <v>0</v>
      </c>
      <c r="X424" s="472">
        <v>0.2</v>
      </c>
      <c r="Y424" s="480">
        <f>SUM(W424:W428)</f>
        <v>0</v>
      </c>
      <c r="Z424" s="220">
        <f>Y424/1</f>
        <v>0</v>
      </c>
    </row>
    <row r="425" spans="1:26" ht="60.75" customHeight="1" thickTop="1" thickBot="1" x14ac:dyDescent="0.3">
      <c r="A425" s="58" t="s">
        <v>425</v>
      </c>
      <c r="B425" s="29"/>
      <c r="C425" s="116"/>
      <c r="D425" s="101" t="s">
        <v>125</v>
      </c>
      <c r="E425" s="101" t="s">
        <v>126</v>
      </c>
      <c r="F425" s="101" t="s">
        <v>127</v>
      </c>
      <c r="G425" s="117"/>
      <c r="H425" s="59" t="s">
        <v>250</v>
      </c>
      <c r="I425" s="106" t="s">
        <v>534</v>
      </c>
      <c r="J425" s="1054" t="s">
        <v>1083</v>
      </c>
      <c r="K425" s="1060"/>
      <c r="L425" s="1060"/>
      <c r="M425" s="1060"/>
      <c r="N425" s="1060"/>
      <c r="O425" s="1060"/>
      <c r="P425" s="1060"/>
      <c r="Q425" s="1060"/>
      <c r="R425" s="139"/>
      <c r="S425" s="492"/>
      <c r="T425" s="580">
        <f>1/5</f>
        <v>0.2</v>
      </c>
      <c r="V425" s="472" t="b">
        <v>0</v>
      </c>
      <c r="W425" s="213">
        <f>IF(V425=TRUE,$X$424,0)</f>
        <v>0</v>
      </c>
    </row>
    <row r="426" spans="1:26" ht="60" customHeight="1" thickTop="1" thickBot="1" x14ac:dyDescent="0.3">
      <c r="A426" s="58" t="s">
        <v>425</v>
      </c>
      <c r="B426" s="29"/>
      <c r="C426" s="116"/>
      <c r="D426" s="101" t="s">
        <v>125</v>
      </c>
      <c r="E426" s="101" t="s">
        <v>126</v>
      </c>
      <c r="F426" s="101" t="s">
        <v>127</v>
      </c>
      <c r="G426" s="117"/>
      <c r="H426" s="59" t="s">
        <v>250</v>
      </c>
      <c r="I426" s="106" t="s">
        <v>535</v>
      </c>
      <c r="J426" s="945" t="s">
        <v>1037</v>
      </c>
      <c r="K426" s="946"/>
      <c r="L426" s="946"/>
      <c r="M426" s="946"/>
      <c r="N426" s="946"/>
      <c r="O426" s="946"/>
      <c r="P426" s="946"/>
      <c r="Q426" s="946"/>
      <c r="R426" s="139"/>
      <c r="S426" s="492"/>
      <c r="T426" s="580">
        <f>1/5</f>
        <v>0.2</v>
      </c>
      <c r="V426" s="472" t="b">
        <v>0</v>
      </c>
      <c r="W426" s="213">
        <f>IF(V426=TRUE,$X$424,0)</f>
        <v>0</v>
      </c>
    </row>
    <row r="427" spans="1:26" ht="51.75" customHeight="1" thickTop="1" thickBot="1" x14ac:dyDescent="0.3">
      <c r="A427" s="58" t="s">
        <v>425</v>
      </c>
      <c r="B427" s="29"/>
      <c r="C427" s="116"/>
      <c r="D427" s="101" t="s">
        <v>125</v>
      </c>
      <c r="E427" s="101" t="s">
        <v>126</v>
      </c>
      <c r="F427" s="101" t="s">
        <v>127</v>
      </c>
      <c r="G427" s="117"/>
      <c r="H427" s="59" t="s">
        <v>250</v>
      </c>
      <c r="I427" s="106" t="s">
        <v>536</v>
      </c>
      <c r="J427" s="949" t="s">
        <v>911</v>
      </c>
      <c r="K427" s="946"/>
      <c r="L427" s="946"/>
      <c r="M427" s="946"/>
      <c r="N427" s="946"/>
      <c r="O427" s="946"/>
      <c r="P427" s="946"/>
      <c r="Q427" s="946"/>
      <c r="R427" s="139"/>
      <c r="S427" s="492"/>
      <c r="T427" s="580">
        <f>1/5</f>
        <v>0.2</v>
      </c>
      <c r="V427" s="497" t="b">
        <v>0</v>
      </c>
      <c r="W427" s="213">
        <f>IF(V427=TRUE,$X$424,0)</f>
        <v>0</v>
      </c>
      <c r="X427" s="497"/>
      <c r="Y427" s="497"/>
    </row>
    <row r="428" spans="1:26" ht="51.75" customHeight="1" thickTop="1" thickBot="1" x14ac:dyDescent="0.3">
      <c r="A428" s="58" t="s">
        <v>425</v>
      </c>
      <c r="B428" s="29"/>
      <c r="C428" s="116"/>
      <c r="D428" s="116"/>
      <c r="E428" s="101" t="s">
        <v>126</v>
      </c>
      <c r="F428" s="101" t="s">
        <v>127</v>
      </c>
      <c r="G428" s="117"/>
      <c r="H428" s="59" t="s">
        <v>250</v>
      </c>
      <c r="I428" s="106" t="s">
        <v>609</v>
      </c>
      <c r="J428" s="692" t="s">
        <v>610</v>
      </c>
      <c r="K428" s="692"/>
      <c r="L428" s="692"/>
      <c r="M428" s="692"/>
      <c r="N428" s="692"/>
      <c r="O428" s="692"/>
      <c r="P428" s="692"/>
      <c r="Q428" s="692"/>
      <c r="R428" s="439"/>
      <c r="S428" s="492"/>
      <c r="T428" s="580">
        <f>1/5</f>
        <v>0.2</v>
      </c>
      <c r="V428" s="472" t="b">
        <v>0</v>
      </c>
      <c r="W428" s="213">
        <f>IF(V428=TRUE,$X$424,0)</f>
        <v>0</v>
      </c>
    </row>
    <row r="429" spans="1:26" ht="51.75" customHeight="1" thickTop="1" thickBot="1" x14ac:dyDescent="0.3">
      <c r="A429" s="58" t="s">
        <v>111</v>
      </c>
      <c r="B429" s="29"/>
      <c r="C429" s="313"/>
      <c r="D429" s="313"/>
      <c r="E429" s="313"/>
      <c r="F429" s="313"/>
      <c r="G429" s="117"/>
      <c r="H429" s="59" t="s">
        <v>160</v>
      </c>
      <c r="I429" s="102" t="s">
        <v>679</v>
      </c>
      <c r="J429" s="689" t="s">
        <v>680</v>
      </c>
      <c r="K429" s="760"/>
      <c r="L429" s="760"/>
      <c r="M429" s="760"/>
      <c r="N429" s="760"/>
      <c r="O429" s="760"/>
      <c r="P429" s="760"/>
      <c r="Q429" s="760"/>
      <c r="R429" s="437"/>
      <c r="S429" s="52"/>
      <c r="V429" s="497" t="b">
        <f>IF(AND(V430=TRUE,V431=TRUE,V432=TRUE,V433=TRUE),TRUE,FALSE)</f>
        <v>0</v>
      </c>
      <c r="W429" s="497"/>
      <c r="X429" s="497"/>
      <c r="Y429" s="497"/>
    </row>
    <row r="430" spans="1:26" ht="51.75" customHeight="1" thickTop="1" thickBot="1" x14ac:dyDescent="0.3">
      <c r="A430" s="58" t="s">
        <v>111</v>
      </c>
      <c r="B430" s="29"/>
      <c r="C430" s="116"/>
      <c r="D430" s="101" t="s">
        <v>125</v>
      </c>
      <c r="E430" s="101" t="s">
        <v>126</v>
      </c>
      <c r="F430" s="101" t="s">
        <v>127</v>
      </c>
      <c r="G430" s="117"/>
      <c r="H430" s="59" t="s">
        <v>160</v>
      </c>
      <c r="I430" s="102" t="s">
        <v>681</v>
      </c>
      <c r="J430" s="918" t="s">
        <v>912</v>
      </c>
      <c r="K430" s="1059"/>
      <c r="L430" s="1059"/>
      <c r="M430" s="1059"/>
      <c r="N430" s="1059"/>
      <c r="O430" s="1059"/>
      <c r="P430" s="1059"/>
      <c r="Q430" s="1059"/>
      <c r="R430" s="139"/>
      <c r="S430" s="492"/>
      <c r="T430" s="580">
        <f>1/9</f>
        <v>0.1111111111111111</v>
      </c>
      <c r="U430" s="575">
        <f>T430+T431+T432+T433+T435+T436+T437+T438+T439</f>
        <v>1.0000000000000002</v>
      </c>
      <c r="V430" s="497" t="b">
        <v>0</v>
      </c>
      <c r="W430" s="213">
        <f>IF(V430=TRUE,$X$430,0)</f>
        <v>0</v>
      </c>
      <c r="X430" s="497">
        <v>0.1111111111111111</v>
      </c>
      <c r="Y430" s="480">
        <f>SUM(W430:W439)</f>
        <v>0</v>
      </c>
      <c r="Z430" s="220">
        <f>Y430/1</f>
        <v>0</v>
      </c>
    </row>
    <row r="431" spans="1:26" ht="51.75" customHeight="1" thickTop="1" thickBot="1" x14ac:dyDescent="0.3">
      <c r="A431" s="58" t="s">
        <v>111</v>
      </c>
      <c r="B431" s="29"/>
      <c r="C431" s="116"/>
      <c r="D431" s="101" t="s">
        <v>125</v>
      </c>
      <c r="E431" s="101" t="s">
        <v>126</v>
      </c>
      <c r="F431" s="101" t="s">
        <v>127</v>
      </c>
      <c r="G431" s="117"/>
      <c r="H431" s="59" t="s">
        <v>160</v>
      </c>
      <c r="I431" s="102" t="s">
        <v>683</v>
      </c>
      <c r="J431" s="918" t="s">
        <v>682</v>
      </c>
      <c r="K431" s="919"/>
      <c r="L431" s="919"/>
      <c r="M431" s="919"/>
      <c r="N431" s="919"/>
      <c r="O431" s="919"/>
      <c r="P431" s="919"/>
      <c r="Q431" s="919"/>
      <c r="R431" s="139"/>
      <c r="S431" s="492"/>
      <c r="T431" s="580">
        <f>1/9</f>
        <v>0.1111111111111111</v>
      </c>
      <c r="V431" s="497" t="b">
        <v>0</v>
      </c>
      <c r="W431" s="213">
        <f>IF(V431=TRUE,$X$430,0)</f>
        <v>0</v>
      </c>
      <c r="X431" s="497"/>
      <c r="Y431" s="497"/>
    </row>
    <row r="432" spans="1:26" ht="51.75" customHeight="1" thickTop="1" thickBot="1" x14ac:dyDescent="0.3">
      <c r="A432" s="58" t="s">
        <v>111</v>
      </c>
      <c r="B432" s="29"/>
      <c r="C432" s="116"/>
      <c r="D432" s="101" t="s">
        <v>125</v>
      </c>
      <c r="E432" s="101" t="s">
        <v>126</v>
      </c>
      <c r="F432" s="101" t="s">
        <v>127</v>
      </c>
      <c r="G432" s="117"/>
      <c r="H432" s="59" t="s">
        <v>160</v>
      </c>
      <c r="I432" s="102" t="s">
        <v>685</v>
      </c>
      <c r="J432" s="918" t="s">
        <v>684</v>
      </c>
      <c r="K432" s="919"/>
      <c r="L432" s="919"/>
      <c r="M432" s="919"/>
      <c r="N432" s="919"/>
      <c r="O432" s="919"/>
      <c r="P432" s="919"/>
      <c r="Q432" s="919"/>
      <c r="R432" s="441"/>
      <c r="S432" s="492"/>
      <c r="T432" s="580">
        <f>1/9</f>
        <v>0.1111111111111111</v>
      </c>
      <c r="V432" s="497" t="b">
        <v>0</v>
      </c>
      <c r="W432" s="213">
        <f>IF(V432=TRUE,$X$430,0)</f>
        <v>0</v>
      </c>
      <c r="X432" s="497"/>
      <c r="Y432" s="497"/>
    </row>
    <row r="433" spans="1:27" ht="51.75" customHeight="1" thickTop="1" thickBot="1" x14ac:dyDescent="0.3">
      <c r="A433" s="58"/>
      <c r="B433" s="29"/>
      <c r="C433" s="116"/>
      <c r="D433" s="101"/>
      <c r="E433" s="101"/>
      <c r="F433" s="101"/>
      <c r="G433" s="117"/>
      <c r="H433" s="59" t="s">
        <v>160</v>
      </c>
      <c r="I433" s="102" t="s">
        <v>913</v>
      </c>
      <c r="J433" s="941" t="s">
        <v>686</v>
      </c>
      <c r="K433" s="942"/>
      <c r="L433" s="942"/>
      <c r="M433" s="942"/>
      <c r="N433" s="942"/>
      <c r="O433" s="942"/>
      <c r="P433" s="942"/>
      <c r="Q433" s="942"/>
      <c r="R433" s="436"/>
      <c r="S433" s="492"/>
      <c r="T433" s="580">
        <f>1/9</f>
        <v>0.1111111111111111</v>
      </c>
      <c r="V433" s="501" t="b">
        <v>0</v>
      </c>
      <c r="W433" s="213">
        <f>IF(V433=TRUE,$X$430,0)</f>
        <v>0</v>
      </c>
      <c r="X433" s="497"/>
      <c r="Y433" s="497"/>
    </row>
    <row r="434" spans="1:27" ht="51.75" customHeight="1" thickTop="1" thickBot="1" x14ac:dyDescent="0.3">
      <c r="A434" s="58" t="s">
        <v>111</v>
      </c>
      <c r="B434" s="29"/>
      <c r="C434" s="313"/>
      <c r="D434" s="313"/>
      <c r="E434" s="313"/>
      <c r="F434" s="313"/>
      <c r="G434" s="117"/>
      <c r="H434" s="59" t="s">
        <v>160</v>
      </c>
      <c r="I434" s="148" t="s">
        <v>687</v>
      </c>
      <c r="J434" s="835" t="s">
        <v>319</v>
      </c>
      <c r="K434" s="836"/>
      <c r="L434" s="836"/>
      <c r="M434" s="836"/>
      <c r="N434" s="836"/>
      <c r="O434" s="836"/>
      <c r="P434" s="836"/>
      <c r="Q434" s="836"/>
      <c r="R434" s="139"/>
      <c r="S434" s="52"/>
      <c r="V434" s="497" t="b">
        <f>IF(AND(V435=TRUE,V436=TRUE,V437=TRUE,V438=TRUE),TRUE,FALSE)</f>
        <v>0</v>
      </c>
      <c r="W434" s="497"/>
      <c r="X434" s="497"/>
      <c r="Y434" s="497"/>
    </row>
    <row r="435" spans="1:27" ht="51.75" customHeight="1" thickTop="1" thickBot="1" x14ac:dyDescent="0.3">
      <c r="A435" s="58" t="s">
        <v>111</v>
      </c>
      <c r="B435" s="29"/>
      <c r="C435" s="116"/>
      <c r="D435" s="101" t="s">
        <v>125</v>
      </c>
      <c r="E435" s="101" t="s">
        <v>126</v>
      </c>
      <c r="F435" s="101" t="s">
        <v>127</v>
      </c>
      <c r="G435" s="117"/>
      <c r="H435" s="59" t="s">
        <v>160</v>
      </c>
      <c r="I435" s="148" t="s">
        <v>688</v>
      </c>
      <c r="J435" s="1054" t="s">
        <v>689</v>
      </c>
      <c r="K435" s="1055"/>
      <c r="L435" s="1055"/>
      <c r="M435" s="1055"/>
      <c r="N435" s="1055"/>
      <c r="O435" s="1055"/>
      <c r="P435" s="1055"/>
      <c r="Q435" s="1055"/>
      <c r="R435" s="441"/>
      <c r="S435" s="492"/>
      <c r="T435" s="580">
        <f>1/9</f>
        <v>0.1111111111111111</v>
      </c>
      <c r="V435" s="497" t="b">
        <v>0</v>
      </c>
      <c r="W435" s="213">
        <f>IF(V435=TRUE,$X$435,0)</f>
        <v>0</v>
      </c>
      <c r="X435" s="497">
        <v>0.1111111111111111</v>
      </c>
      <c r="Y435" s="497"/>
    </row>
    <row r="436" spans="1:27" ht="51.75" customHeight="1" thickTop="1" thickBot="1" x14ac:dyDescent="0.3">
      <c r="A436" s="58" t="s">
        <v>111</v>
      </c>
      <c r="B436" s="29"/>
      <c r="C436" s="116"/>
      <c r="D436" s="101" t="s">
        <v>125</v>
      </c>
      <c r="E436" s="101" t="s">
        <v>126</v>
      </c>
      <c r="F436" s="101" t="s">
        <v>127</v>
      </c>
      <c r="G436" s="117"/>
      <c r="H436" s="59" t="s">
        <v>160</v>
      </c>
      <c r="I436" s="148" t="s">
        <v>690</v>
      </c>
      <c r="J436" s="1054" t="s">
        <v>691</v>
      </c>
      <c r="K436" s="1055"/>
      <c r="L436" s="1055"/>
      <c r="M436" s="1055"/>
      <c r="N436" s="1055"/>
      <c r="O436" s="1055"/>
      <c r="P436" s="1055"/>
      <c r="Q436" s="1055"/>
      <c r="R436" s="441"/>
      <c r="S436" s="492"/>
      <c r="T436" s="580">
        <f>1/9</f>
        <v>0.1111111111111111</v>
      </c>
      <c r="V436" s="500" t="b">
        <v>0</v>
      </c>
      <c r="W436" s="213">
        <f>IF(V436=TRUE,$X$435,0)</f>
        <v>0</v>
      </c>
    </row>
    <row r="437" spans="1:27" ht="51.75" customHeight="1" thickTop="1" thickBot="1" x14ac:dyDescent="0.3">
      <c r="A437" s="58"/>
      <c r="B437" s="29"/>
      <c r="C437" s="116"/>
      <c r="D437" s="101"/>
      <c r="E437" s="101"/>
      <c r="F437" s="101"/>
      <c r="G437" s="117"/>
      <c r="H437" s="59" t="s">
        <v>160</v>
      </c>
      <c r="I437" s="148" t="s">
        <v>914</v>
      </c>
      <c r="J437" s="1056" t="s">
        <v>942</v>
      </c>
      <c r="K437" s="946"/>
      <c r="L437" s="946"/>
      <c r="M437" s="946"/>
      <c r="N437" s="946"/>
      <c r="O437" s="946"/>
      <c r="P437" s="946"/>
      <c r="Q437" s="946"/>
      <c r="R437" s="139"/>
      <c r="S437" s="492"/>
      <c r="T437" s="580">
        <f>1/9</f>
        <v>0.1111111111111111</v>
      </c>
      <c r="V437" s="500" t="b">
        <v>0</v>
      </c>
      <c r="W437" s="213">
        <f>IF(V437=TRUE,$X$435,0)</f>
        <v>0</v>
      </c>
    </row>
    <row r="438" spans="1:27" ht="51.75" customHeight="1" thickTop="1" thickBot="1" x14ac:dyDescent="0.3">
      <c r="A438" s="58"/>
      <c r="B438" s="29"/>
      <c r="C438" s="116"/>
      <c r="D438" s="101"/>
      <c r="E438" s="101"/>
      <c r="F438" s="101"/>
      <c r="G438" s="117"/>
      <c r="H438" s="59" t="s">
        <v>160</v>
      </c>
      <c r="I438" s="148" t="s">
        <v>915</v>
      </c>
      <c r="J438" s="1057" t="s">
        <v>320</v>
      </c>
      <c r="K438" s="1058"/>
      <c r="L438" s="1058"/>
      <c r="M438" s="1058"/>
      <c r="N438" s="1058"/>
      <c r="O438" s="1058"/>
      <c r="P438" s="1058"/>
      <c r="Q438" s="1058"/>
      <c r="R438" s="436"/>
      <c r="S438" s="492"/>
      <c r="T438" s="580">
        <f>1/9</f>
        <v>0.1111111111111111</v>
      </c>
      <c r="V438" s="500" t="b">
        <v>0</v>
      </c>
      <c r="W438" s="213">
        <f>IF(V438=TRUE,$X$435,0)</f>
        <v>0</v>
      </c>
    </row>
    <row r="439" spans="1:27" ht="51.75" customHeight="1" thickTop="1" thickBot="1" x14ac:dyDescent="0.3">
      <c r="A439" s="58" t="s">
        <v>111</v>
      </c>
      <c r="B439" s="29"/>
      <c r="C439" s="116"/>
      <c r="D439" s="116"/>
      <c r="E439" s="116"/>
      <c r="F439" s="101" t="s">
        <v>127</v>
      </c>
      <c r="G439" s="117"/>
      <c r="H439" s="59" t="s">
        <v>160</v>
      </c>
      <c r="I439" s="106" t="s">
        <v>811</v>
      </c>
      <c r="J439" s="951" t="s">
        <v>812</v>
      </c>
      <c r="K439" s="924"/>
      <c r="L439" s="924"/>
      <c r="M439" s="924"/>
      <c r="N439" s="924"/>
      <c r="O439" s="924"/>
      <c r="P439" s="924"/>
      <c r="Q439" s="924"/>
      <c r="R439" s="439"/>
      <c r="S439" s="492"/>
      <c r="T439" s="580">
        <f>1/9</f>
        <v>0.1111111111111111</v>
      </c>
      <c r="V439" s="472" t="b">
        <v>0</v>
      </c>
      <c r="W439" s="213">
        <f>IF(V439=TRUE,$X$435,0)</f>
        <v>0</v>
      </c>
    </row>
    <row r="440" spans="1:27" ht="22.5" customHeight="1" thickTop="1" x14ac:dyDescent="0.25">
      <c r="A440" s="468"/>
      <c r="B440" s="468"/>
      <c r="C440" s="263"/>
      <c r="D440" s="263"/>
      <c r="E440" s="263"/>
      <c r="F440" s="264"/>
      <c r="G440" s="117"/>
      <c r="H440" s="117"/>
      <c r="I440" s="469"/>
      <c r="J440" s="117"/>
      <c r="K440" s="117"/>
      <c r="L440" s="117"/>
      <c r="M440" s="117"/>
      <c r="N440" s="117"/>
      <c r="O440" s="117"/>
      <c r="P440" s="117"/>
      <c r="Q440" s="117"/>
      <c r="R440" s="117"/>
      <c r="S440" s="117"/>
    </row>
    <row r="441" spans="1:27" ht="22.5" customHeight="1" x14ac:dyDescent="0.25">
      <c r="A441" s="468"/>
      <c r="B441" s="468"/>
      <c r="C441" s="263"/>
      <c r="D441" s="263"/>
      <c r="E441" s="263"/>
      <c r="F441" s="264"/>
      <c r="G441" s="117"/>
      <c r="H441" s="117"/>
      <c r="I441" s="469"/>
      <c r="J441" s="117"/>
      <c r="K441" s="117"/>
      <c r="L441" s="117"/>
      <c r="M441" s="117"/>
      <c r="N441" s="117"/>
      <c r="O441" s="117"/>
      <c r="P441" s="117"/>
      <c r="Q441" s="117"/>
      <c r="R441" s="117"/>
      <c r="S441" s="117"/>
    </row>
    <row r="442" spans="1:27" s="503" customFormat="1" ht="30" customHeight="1" thickBot="1" x14ac:dyDescent="0.3">
      <c r="A442" s="57"/>
      <c r="B442" s="57"/>
      <c r="C442" s="324"/>
      <c r="D442" s="324"/>
      <c r="E442" s="324"/>
      <c r="F442" s="324"/>
      <c r="G442" s="57"/>
      <c r="H442" s="1043" t="s">
        <v>210</v>
      </c>
      <c r="I442" s="1043"/>
      <c r="J442" s="1043"/>
      <c r="K442" s="1043"/>
      <c r="L442" s="1043"/>
      <c r="M442" s="1043"/>
      <c r="N442" s="1043"/>
      <c r="O442" s="1043"/>
      <c r="P442" s="1043"/>
      <c r="Q442" s="1043"/>
      <c r="R442" s="1043"/>
      <c r="S442" s="1044"/>
      <c r="T442" s="584"/>
      <c r="U442" s="577"/>
      <c r="V442" s="472"/>
      <c r="W442" s="472"/>
      <c r="X442" s="472"/>
      <c r="Y442" s="472"/>
      <c r="Z442" s="208"/>
      <c r="AA442" s="497"/>
    </row>
    <row r="443" spans="1:27" s="503" customFormat="1" ht="7.5" customHeight="1" thickTop="1" x14ac:dyDescent="0.25">
      <c r="A443" s="57"/>
      <c r="B443" s="57"/>
      <c r="C443" s="324"/>
      <c r="D443" s="324"/>
      <c r="E443" s="324"/>
      <c r="F443" s="324"/>
      <c r="G443" s="57"/>
      <c r="H443" s="57"/>
      <c r="I443" s="495"/>
      <c r="J443" s="57"/>
      <c r="K443" s="57"/>
      <c r="L443" s="57"/>
      <c r="M443" s="57"/>
      <c r="N443" s="57"/>
      <c r="O443" s="57"/>
      <c r="P443" s="57"/>
      <c r="Q443" s="57"/>
      <c r="R443" s="81"/>
      <c r="S443" s="57"/>
      <c r="T443" s="584"/>
      <c r="U443" s="577"/>
      <c r="V443" s="472"/>
      <c r="W443" s="472"/>
      <c r="X443" s="472"/>
      <c r="Y443" s="472"/>
      <c r="Z443" s="208"/>
      <c r="AA443" s="497"/>
    </row>
    <row r="444" spans="1:27" s="503" customFormat="1" ht="81" customHeight="1" thickBot="1" x14ac:dyDescent="0.4">
      <c r="A444" s="57"/>
      <c r="B444" s="57"/>
      <c r="C444" s="324"/>
      <c r="D444" s="324"/>
      <c r="E444" s="324"/>
      <c r="F444" s="324"/>
      <c r="G444" s="57"/>
      <c r="H444" s="651" t="s">
        <v>211</v>
      </c>
      <c r="I444" s="651"/>
      <c r="J444" s="651"/>
      <c r="K444" s="651"/>
      <c r="L444" s="651"/>
      <c r="M444" s="651"/>
      <c r="N444" s="651"/>
      <c r="O444" s="651"/>
      <c r="P444" s="651"/>
      <c r="Q444" s="651"/>
      <c r="R444" s="651"/>
      <c r="S444" s="652"/>
      <c r="T444" s="584"/>
      <c r="U444" s="577"/>
      <c r="V444" s="472"/>
      <c r="W444" s="472"/>
      <c r="X444" s="472"/>
      <c r="Y444" s="480"/>
      <c r="Z444" s="222">
        <f>AVERAGE(Z451:Z601)</f>
        <v>0</v>
      </c>
      <c r="AA444" s="497"/>
    </row>
    <row r="445" spans="1:27" s="503" customFormat="1" ht="7.5" customHeight="1" thickTop="1" x14ac:dyDescent="0.25">
      <c r="A445" s="57"/>
      <c r="B445" s="57"/>
      <c r="C445" s="324"/>
      <c r="D445" s="324"/>
      <c r="E445" s="324"/>
      <c r="F445" s="324"/>
      <c r="G445" s="57"/>
      <c r="H445" s="32"/>
      <c r="I445" s="496"/>
      <c r="J445" s="32"/>
      <c r="K445" s="32"/>
      <c r="L445" s="32"/>
      <c r="M445" s="32"/>
      <c r="N445" s="32"/>
      <c r="O445" s="32"/>
      <c r="P445" s="32"/>
      <c r="Q445" s="32"/>
      <c r="R445" s="32"/>
      <c r="S445" s="32"/>
      <c r="T445" s="584"/>
      <c r="U445" s="577"/>
      <c r="V445" s="472"/>
      <c r="W445" s="472"/>
      <c r="X445" s="472"/>
      <c r="Y445" s="472"/>
      <c r="Z445" s="208"/>
      <c r="AA445" s="497"/>
    </row>
    <row r="446" spans="1:27" s="503" customFormat="1" ht="22.5" customHeight="1" thickBot="1" x14ac:dyDescent="0.3">
      <c r="A446" s="57"/>
      <c r="B446" s="57"/>
      <c r="C446" s="324"/>
      <c r="D446" s="324"/>
      <c r="E446" s="324"/>
      <c r="F446" s="324"/>
      <c r="G446" s="57"/>
      <c r="H446" s="653" t="s">
        <v>117</v>
      </c>
      <c r="I446" s="654"/>
      <c r="J446" s="1040" t="s">
        <v>212</v>
      </c>
      <c r="K446" s="1041"/>
      <c r="L446" s="1041"/>
      <c r="M446" s="1041"/>
      <c r="N446" s="1041"/>
      <c r="O446" s="1041"/>
      <c r="P446" s="1041"/>
      <c r="Q446" s="1041"/>
      <c r="R446" s="1041"/>
      <c r="S446" s="1042"/>
      <c r="T446" s="578"/>
      <c r="U446" s="578"/>
      <c r="V446" s="504" t="s">
        <v>945</v>
      </c>
      <c r="W446" s="502">
        <f>(U452+U455+U461+U474)/4</f>
        <v>1</v>
      </c>
      <c r="X446" s="472"/>
      <c r="Y446" s="472"/>
      <c r="Z446" s="208"/>
      <c r="AA446" s="497"/>
    </row>
    <row r="447" spans="1:27" s="503" customFormat="1" ht="8.25" customHeight="1" thickTop="1" x14ac:dyDescent="0.25">
      <c r="A447" s="57"/>
      <c r="B447" s="57"/>
      <c r="C447" s="324"/>
      <c r="D447" s="324"/>
      <c r="E447" s="324"/>
      <c r="F447" s="324"/>
      <c r="G447" s="57"/>
      <c r="H447" s="57"/>
      <c r="I447" s="495"/>
      <c r="J447" s="57"/>
      <c r="K447" s="57"/>
      <c r="L447" s="57"/>
      <c r="M447" s="57"/>
      <c r="N447" s="57"/>
      <c r="O447" s="57"/>
      <c r="P447" s="57"/>
      <c r="Q447" s="57"/>
      <c r="R447" s="81"/>
      <c r="S447" s="57"/>
      <c r="T447" s="584"/>
      <c r="U447" s="577"/>
      <c r="V447" s="472"/>
      <c r="W447" s="472"/>
      <c r="X447" s="472"/>
      <c r="Y447" s="472"/>
      <c r="Z447" s="208"/>
      <c r="AA447" s="497"/>
    </row>
    <row r="448" spans="1:27" s="503" customFormat="1" ht="81.75" customHeight="1" thickBot="1" x14ac:dyDescent="0.3">
      <c r="A448" s="57"/>
      <c r="B448" s="57"/>
      <c r="C448" s="324"/>
      <c r="D448" s="324"/>
      <c r="E448" s="324"/>
      <c r="F448" s="324"/>
      <c r="G448" s="57"/>
      <c r="H448" s="659" t="s">
        <v>213</v>
      </c>
      <c r="I448" s="659"/>
      <c r="J448" s="659"/>
      <c r="K448" s="659"/>
      <c r="L448" s="659"/>
      <c r="M448" s="659"/>
      <c r="N448" s="659"/>
      <c r="O448" s="659"/>
      <c r="P448" s="659"/>
      <c r="Q448" s="659"/>
      <c r="R448" s="659"/>
      <c r="S448" s="660"/>
      <c r="T448" s="584"/>
      <c r="U448" s="577"/>
      <c r="V448" s="472"/>
      <c r="W448" s="472"/>
      <c r="X448" s="472"/>
      <c r="Y448" s="472"/>
      <c r="Z448" s="208"/>
      <c r="AA448" s="497"/>
    </row>
    <row r="449" spans="1:26" ht="8.25" customHeight="1" thickTop="1" x14ac:dyDescent="0.25">
      <c r="A449" s="117"/>
      <c r="B449" s="117"/>
      <c r="C449" s="307"/>
      <c r="D449" s="307"/>
      <c r="E449" s="307"/>
      <c r="F449" s="307"/>
      <c r="G449" s="117"/>
      <c r="H449" s="117"/>
      <c r="I449" s="428"/>
      <c r="J449" s="474"/>
      <c r="K449" s="117"/>
      <c r="L449" s="117"/>
      <c r="M449" s="117"/>
      <c r="N449" s="117"/>
      <c r="O449" s="117"/>
      <c r="P449" s="117"/>
      <c r="Q449" s="117"/>
      <c r="R449" s="139"/>
      <c r="S449" s="117"/>
    </row>
    <row r="450" spans="1:26" ht="41.25" customHeight="1" thickBot="1" x14ac:dyDescent="0.3">
      <c r="A450" s="117"/>
      <c r="B450" s="117"/>
      <c r="C450" s="307"/>
      <c r="D450" s="307"/>
      <c r="E450" s="307"/>
      <c r="F450" s="307"/>
      <c r="G450" s="117"/>
      <c r="H450" s="505" t="s">
        <v>120</v>
      </c>
      <c r="I450" s="506" t="s">
        <v>946</v>
      </c>
      <c r="J450" s="507" t="s">
        <v>121</v>
      </c>
      <c r="K450" s="125"/>
      <c r="L450" s="125"/>
      <c r="M450" s="125"/>
      <c r="N450" s="125"/>
      <c r="O450" s="125"/>
      <c r="P450" s="125"/>
      <c r="Q450" s="125"/>
      <c r="R450" s="126"/>
      <c r="S450" s="505" t="s">
        <v>122</v>
      </c>
      <c r="V450" s="210" t="s">
        <v>825</v>
      </c>
      <c r="W450" s="211" t="s">
        <v>826</v>
      </c>
      <c r="X450" s="211" t="s">
        <v>827</v>
      </c>
      <c r="Y450" s="508" t="s">
        <v>838</v>
      </c>
      <c r="Z450" s="226" t="s">
        <v>863</v>
      </c>
    </row>
    <row r="451" spans="1:26" ht="41.25" customHeight="1" thickTop="1" thickBot="1" x14ac:dyDescent="0.3">
      <c r="A451" s="427" t="s">
        <v>112</v>
      </c>
      <c r="B451" s="428"/>
      <c r="C451" s="377"/>
      <c r="D451" s="127"/>
      <c r="E451" s="127"/>
      <c r="F451" s="307"/>
      <c r="G451" s="117"/>
      <c r="H451" s="247" t="s">
        <v>128</v>
      </c>
      <c r="I451" s="144" t="s">
        <v>129</v>
      </c>
      <c r="J451" s="681" t="s">
        <v>214</v>
      </c>
      <c r="K451" s="682"/>
      <c r="L451" s="682"/>
      <c r="M451" s="682"/>
      <c r="N451" s="682"/>
      <c r="O451" s="682"/>
      <c r="P451" s="682"/>
      <c r="Q451" s="682"/>
      <c r="R451" s="130"/>
      <c r="S451" s="131"/>
      <c r="V451" s="472" t="b">
        <f>IF(AND(V452=TRUE,V453=TRUE),TRUE,FALSE)</f>
        <v>0</v>
      </c>
      <c r="Y451" s="213">
        <f>SUM(W452:W453)</f>
        <v>0</v>
      </c>
      <c r="Z451" s="220">
        <f>Y451/1</f>
        <v>0</v>
      </c>
    </row>
    <row r="452" spans="1:26" ht="41.25" customHeight="1" thickTop="1" thickBot="1" x14ac:dyDescent="0.3">
      <c r="A452" s="41" t="s">
        <v>123</v>
      </c>
      <c r="B452" s="73"/>
      <c r="C452" s="101" t="s">
        <v>124</v>
      </c>
      <c r="D452" s="101" t="s">
        <v>125</v>
      </c>
      <c r="E452" s="101" t="s">
        <v>126</v>
      </c>
      <c r="F452" s="101" t="s">
        <v>127</v>
      </c>
      <c r="G452" s="117"/>
      <c r="H452" s="247" t="s">
        <v>128</v>
      </c>
      <c r="I452" s="144" t="s">
        <v>215</v>
      </c>
      <c r="J452" s="671" t="s">
        <v>216</v>
      </c>
      <c r="K452" s="672"/>
      <c r="L452" s="672"/>
      <c r="M452" s="672"/>
      <c r="N452" s="672"/>
      <c r="O452" s="672"/>
      <c r="P452" s="672"/>
      <c r="Q452" s="672"/>
      <c r="R452" s="133"/>
      <c r="S452" s="134"/>
      <c r="T452" s="580">
        <v>0.5</v>
      </c>
      <c r="U452" s="575">
        <f>T452+T453</f>
        <v>1</v>
      </c>
      <c r="V452" s="472" t="b">
        <v>0</v>
      </c>
      <c r="W452" s="213">
        <f>IF(V452=TRUE,$X$452,0)</f>
        <v>0</v>
      </c>
      <c r="X452" s="472">
        <v>0.5</v>
      </c>
    </row>
    <row r="453" spans="1:26" ht="41.25" customHeight="1" thickTop="1" thickBot="1" x14ac:dyDescent="0.3">
      <c r="A453" s="41" t="s">
        <v>123</v>
      </c>
      <c r="B453" s="73"/>
      <c r="C453" s="101" t="s">
        <v>124</v>
      </c>
      <c r="D453" s="101" t="s">
        <v>125</v>
      </c>
      <c r="E453" s="101" t="s">
        <v>126</v>
      </c>
      <c r="F453" s="101" t="s">
        <v>127</v>
      </c>
      <c r="G453" s="117"/>
      <c r="H453" s="247" t="s">
        <v>128</v>
      </c>
      <c r="I453" s="144" t="s">
        <v>217</v>
      </c>
      <c r="J453" s="673" t="s">
        <v>950</v>
      </c>
      <c r="K453" s="674"/>
      <c r="L453" s="674"/>
      <c r="M453" s="674"/>
      <c r="N453" s="674"/>
      <c r="O453" s="674"/>
      <c r="P453" s="674"/>
      <c r="Q453" s="674"/>
      <c r="R453" s="135"/>
      <c r="S453" s="134"/>
      <c r="T453" s="580">
        <v>0.5</v>
      </c>
      <c r="V453" s="472" t="b">
        <v>0</v>
      </c>
      <c r="W453" s="213">
        <f>IF(V453=TRUE,$X$452,0)</f>
        <v>0</v>
      </c>
    </row>
    <row r="454" spans="1:26" ht="41.25" customHeight="1" thickTop="1" thickBot="1" x14ac:dyDescent="0.3">
      <c r="A454" s="41" t="s">
        <v>123</v>
      </c>
      <c r="B454" s="90"/>
      <c r="C454" s="101" t="s">
        <v>124</v>
      </c>
      <c r="D454" s="101" t="s">
        <v>125</v>
      </c>
      <c r="E454" s="101" t="s">
        <v>126</v>
      </c>
      <c r="F454" s="101" t="s">
        <v>127</v>
      </c>
      <c r="G454" s="117"/>
      <c r="H454" s="247" t="s">
        <v>131</v>
      </c>
      <c r="I454" s="144" t="s">
        <v>132</v>
      </c>
      <c r="J454" s="675" t="s">
        <v>218</v>
      </c>
      <c r="K454" s="676"/>
      <c r="L454" s="676"/>
      <c r="M454" s="676"/>
      <c r="N454" s="676"/>
      <c r="O454" s="676"/>
      <c r="P454" s="676"/>
      <c r="Q454" s="676"/>
      <c r="R454" s="130"/>
      <c r="S454" s="429"/>
      <c r="V454" s="472" t="b">
        <f>IF(AND(V455=TRUE,V456=TRUE,V457=TRUE),TRUE,FALSE)</f>
        <v>0</v>
      </c>
    </row>
    <row r="455" spans="1:26" ht="53.25" customHeight="1" thickTop="1" thickBot="1" x14ac:dyDescent="0.3">
      <c r="A455" s="41" t="s">
        <v>123</v>
      </c>
      <c r="B455" s="73"/>
      <c r="C455" s="101" t="s">
        <v>124</v>
      </c>
      <c r="D455" s="101" t="s">
        <v>125</v>
      </c>
      <c r="E455" s="101" t="s">
        <v>126</v>
      </c>
      <c r="F455" s="101" t="s">
        <v>127</v>
      </c>
      <c r="G455" s="117"/>
      <c r="H455" s="247" t="s">
        <v>131</v>
      </c>
      <c r="I455" s="144" t="s">
        <v>219</v>
      </c>
      <c r="J455" s="677" t="s">
        <v>951</v>
      </c>
      <c r="K455" s="678"/>
      <c r="L455" s="678"/>
      <c r="M455" s="678"/>
      <c r="N455" s="678"/>
      <c r="O455" s="678"/>
      <c r="P455" s="678"/>
      <c r="Q455" s="678"/>
      <c r="R455" s="126"/>
      <c r="S455" s="134"/>
      <c r="T455" s="580">
        <f>1/4</f>
        <v>0.25</v>
      </c>
      <c r="U455" s="575">
        <f>T455+T456+T457+T459</f>
        <v>1</v>
      </c>
      <c r="V455" s="472" t="b">
        <v>0</v>
      </c>
      <c r="W455" s="213">
        <f>IF(V455=TRUE,$X$455,0)</f>
        <v>0</v>
      </c>
      <c r="X455" s="472">
        <v>0.25</v>
      </c>
      <c r="Y455" s="213">
        <f>SUM(W455:W459)</f>
        <v>0</v>
      </c>
      <c r="Z455" s="220">
        <f>Y455/1</f>
        <v>0</v>
      </c>
    </row>
    <row r="456" spans="1:26" ht="49.5" customHeight="1" thickTop="1" thickBot="1" x14ac:dyDescent="0.3">
      <c r="A456" s="41" t="s">
        <v>402</v>
      </c>
      <c r="B456" s="73"/>
      <c r="C456" s="73"/>
      <c r="D456" s="101" t="s">
        <v>125</v>
      </c>
      <c r="E456" s="101" t="s">
        <v>126</v>
      </c>
      <c r="F456" s="101" t="s">
        <v>127</v>
      </c>
      <c r="G456" s="117"/>
      <c r="H456" s="247" t="s">
        <v>131</v>
      </c>
      <c r="I456" s="144" t="s">
        <v>134</v>
      </c>
      <c r="J456" s="671" t="s">
        <v>996</v>
      </c>
      <c r="K456" s="672"/>
      <c r="L456" s="672"/>
      <c r="M456" s="672"/>
      <c r="N456" s="672"/>
      <c r="O456" s="672"/>
      <c r="P456" s="672"/>
      <c r="Q456" s="672"/>
      <c r="R456" s="126"/>
      <c r="S456" s="134"/>
      <c r="T456" s="580">
        <f t="shared" ref="T456:T459" si="35">1/4</f>
        <v>0.25</v>
      </c>
      <c r="V456" s="472" t="b">
        <v>0</v>
      </c>
      <c r="W456" s="213">
        <f>IF(V456=TRUE,$X$455,0)</f>
        <v>0</v>
      </c>
    </row>
    <row r="457" spans="1:26" ht="41.25" customHeight="1" thickTop="1" thickBot="1" x14ac:dyDescent="0.3">
      <c r="A457" s="41" t="s">
        <v>123</v>
      </c>
      <c r="B457" s="73"/>
      <c r="C457" s="101" t="s">
        <v>124</v>
      </c>
      <c r="D457" s="101" t="s">
        <v>125</v>
      </c>
      <c r="E457" s="101" t="s">
        <v>126</v>
      </c>
      <c r="F457" s="101" t="s">
        <v>127</v>
      </c>
      <c r="G457" s="117"/>
      <c r="H457" s="247" t="s">
        <v>131</v>
      </c>
      <c r="I457" s="144" t="s">
        <v>220</v>
      </c>
      <c r="J457" s="679" t="s">
        <v>221</v>
      </c>
      <c r="K457" s="680"/>
      <c r="L457" s="680"/>
      <c r="M457" s="680"/>
      <c r="N457" s="680"/>
      <c r="O457" s="680"/>
      <c r="P457" s="680"/>
      <c r="Q457" s="680"/>
      <c r="R457" s="136"/>
      <c r="S457" s="134"/>
      <c r="T457" s="580">
        <f t="shared" si="35"/>
        <v>0.25</v>
      </c>
      <c r="V457" s="472" t="b">
        <v>0</v>
      </c>
      <c r="W457" s="213">
        <f>IF(V457=TRUE,$X$455,0)</f>
        <v>0</v>
      </c>
    </row>
    <row r="458" spans="1:26" ht="41.25" customHeight="1" thickTop="1" thickBot="1" x14ac:dyDescent="0.3">
      <c r="A458" s="41" t="s">
        <v>123</v>
      </c>
      <c r="B458" s="90"/>
      <c r="C458" s="93"/>
      <c r="D458" s="101" t="s">
        <v>125</v>
      </c>
      <c r="E458" s="101" t="s">
        <v>126</v>
      </c>
      <c r="F458" s="101" t="s">
        <v>127</v>
      </c>
      <c r="G458" s="117"/>
      <c r="H458" s="247" t="s">
        <v>131</v>
      </c>
      <c r="I458" s="144" t="s">
        <v>272</v>
      </c>
      <c r="J458" s="681" t="s">
        <v>273</v>
      </c>
      <c r="K458" s="766"/>
      <c r="L458" s="766"/>
      <c r="M458" s="766"/>
      <c r="N458" s="766"/>
      <c r="O458" s="766"/>
      <c r="P458" s="766"/>
      <c r="Q458" s="766"/>
      <c r="R458" s="130"/>
      <c r="S458" s="137"/>
      <c r="V458" s="472" t="b">
        <f>V459</f>
        <v>0</v>
      </c>
    </row>
    <row r="459" spans="1:26" ht="57" customHeight="1" thickTop="1" thickBot="1" x14ac:dyDescent="0.3">
      <c r="A459" s="41" t="s">
        <v>123</v>
      </c>
      <c r="B459" s="73"/>
      <c r="C459" s="73"/>
      <c r="D459" s="101" t="s">
        <v>125</v>
      </c>
      <c r="E459" s="101" t="s">
        <v>126</v>
      </c>
      <c r="F459" s="101" t="s">
        <v>127</v>
      </c>
      <c r="G459" s="117"/>
      <c r="H459" s="247" t="s">
        <v>131</v>
      </c>
      <c r="I459" s="144" t="s">
        <v>274</v>
      </c>
      <c r="J459" s="679" t="s">
        <v>957</v>
      </c>
      <c r="K459" s="680"/>
      <c r="L459" s="680"/>
      <c r="M459" s="680"/>
      <c r="N459" s="680"/>
      <c r="O459" s="680"/>
      <c r="P459" s="680"/>
      <c r="Q459" s="680"/>
      <c r="R459" s="138"/>
      <c r="S459" s="134"/>
      <c r="T459" s="580">
        <f t="shared" si="35"/>
        <v>0.25</v>
      </c>
      <c r="V459" s="472" t="b">
        <v>0</v>
      </c>
      <c r="W459" s="213">
        <f>IF(V459=TRUE,$X$455,0)</f>
        <v>0</v>
      </c>
    </row>
    <row r="460" spans="1:26" ht="81.75" customHeight="1" thickTop="1" thickBot="1" x14ac:dyDescent="0.3">
      <c r="A460" s="41" t="s">
        <v>123</v>
      </c>
      <c r="B460" s="90"/>
      <c r="C460" s="93"/>
      <c r="D460" s="101" t="s">
        <v>125</v>
      </c>
      <c r="E460" s="101" t="s">
        <v>126</v>
      </c>
      <c r="F460" s="101" t="s">
        <v>127</v>
      </c>
      <c r="G460" s="117"/>
      <c r="H460" s="247" t="s">
        <v>250</v>
      </c>
      <c r="I460" s="144" t="s">
        <v>321</v>
      </c>
      <c r="J460" s="675" t="s">
        <v>958</v>
      </c>
      <c r="K460" s="676"/>
      <c r="L460" s="676"/>
      <c r="M460" s="676"/>
      <c r="N460" s="676"/>
      <c r="O460" s="676"/>
      <c r="P460" s="676"/>
      <c r="Q460" s="676"/>
      <c r="R460" s="130"/>
      <c r="S460" s="430"/>
      <c r="V460" s="472" t="b">
        <f>IF(AND(V461=TRUE,V462=TRUE,V463=TRUE,V464=TRUE,V465=TRUE,V466=TRUE,V467=TRUE,V468=TRUE,V469=TRUE),TRUE,FALSE)</f>
        <v>0</v>
      </c>
    </row>
    <row r="461" spans="1:26" ht="53.25" customHeight="1" thickTop="1" thickBot="1" x14ac:dyDescent="0.3">
      <c r="A461" s="41" t="s">
        <v>123</v>
      </c>
      <c r="B461" s="73"/>
      <c r="C461" s="73"/>
      <c r="D461" s="101" t="s">
        <v>125</v>
      </c>
      <c r="E461" s="101" t="s">
        <v>126</v>
      </c>
      <c r="F461" s="101" t="s">
        <v>127</v>
      </c>
      <c r="G461" s="117"/>
      <c r="H461" s="247" t="s">
        <v>250</v>
      </c>
      <c r="I461" s="144" t="s">
        <v>322</v>
      </c>
      <c r="J461" s="754" t="s">
        <v>323</v>
      </c>
      <c r="K461" s="754"/>
      <c r="L461" s="754"/>
      <c r="M461" s="754"/>
      <c r="N461" s="754"/>
      <c r="O461" s="754"/>
      <c r="P461" s="754"/>
      <c r="Q461" s="754"/>
      <c r="R461" s="126"/>
      <c r="S461" s="134"/>
      <c r="T461" s="580">
        <f t="shared" ref="T461:T470" si="36">1/11</f>
        <v>9.0909090909090912E-2</v>
      </c>
      <c r="U461" s="575">
        <f>T461+T462+T463+T464+T465+T466+T467+T468+T469+T470+T471</f>
        <v>1.0000000000000002</v>
      </c>
      <c r="V461" s="472" t="b">
        <v>0</v>
      </c>
      <c r="W461" s="213">
        <f t="shared" ref="W461:W471" si="37">IF(V461=TRUE,$X$461,0)</f>
        <v>0</v>
      </c>
      <c r="X461" s="472">
        <v>9.0909090909090912E-2</v>
      </c>
      <c r="Y461" s="213">
        <f>SUM(W461:W471)</f>
        <v>0</v>
      </c>
      <c r="Z461" s="220">
        <f>Y461/1</f>
        <v>0</v>
      </c>
    </row>
    <row r="462" spans="1:26" ht="53.25" customHeight="1" thickTop="1" thickBot="1" x14ac:dyDescent="0.3">
      <c r="A462" s="41" t="s">
        <v>537</v>
      </c>
      <c r="B462" s="73"/>
      <c r="C462" s="73"/>
      <c r="D462" s="101" t="s">
        <v>125</v>
      </c>
      <c r="E462" s="101" t="s">
        <v>126</v>
      </c>
      <c r="F462" s="101" t="s">
        <v>127</v>
      </c>
      <c r="G462" s="117"/>
      <c r="H462" s="247" t="s">
        <v>250</v>
      </c>
      <c r="I462" s="144" t="s">
        <v>429</v>
      </c>
      <c r="J462" s="754" t="s">
        <v>611</v>
      </c>
      <c r="K462" s="754"/>
      <c r="L462" s="754"/>
      <c r="M462" s="754"/>
      <c r="N462" s="754"/>
      <c r="O462" s="754"/>
      <c r="P462" s="754"/>
      <c r="Q462" s="754"/>
      <c r="R462" s="126"/>
      <c r="S462" s="134"/>
      <c r="T462" s="580">
        <f t="shared" si="36"/>
        <v>9.0909090909090912E-2</v>
      </c>
      <c r="V462" s="472" t="b">
        <v>0</v>
      </c>
      <c r="W462" s="213">
        <f t="shared" si="37"/>
        <v>0</v>
      </c>
    </row>
    <row r="463" spans="1:26" ht="53.25" customHeight="1" thickTop="1" thickBot="1" x14ac:dyDescent="0.3">
      <c r="A463" s="41" t="s">
        <v>537</v>
      </c>
      <c r="B463" s="73"/>
      <c r="C463" s="73"/>
      <c r="D463" s="101" t="s">
        <v>125</v>
      </c>
      <c r="E463" s="101" t="s">
        <v>126</v>
      </c>
      <c r="F463" s="101" t="s">
        <v>127</v>
      </c>
      <c r="G463" s="117"/>
      <c r="H463" s="247" t="s">
        <v>250</v>
      </c>
      <c r="I463" s="144" t="s">
        <v>431</v>
      </c>
      <c r="J463" s="769" t="s">
        <v>612</v>
      </c>
      <c r="K463" s="769"/>
      <c r="L463" s="769"/>
      <c r="M463" s="769"/>
      <c r="N463" s="769"/>
      <c r="O463" s="769"/>
      <c r="P463" s="769"/>
      <c r="Q463" s="769"/>
      <c r="R463" s="126"/>
      <c r="S463" s="134"/>
      <c r="T463" s="580">
        <f t="shared" si="36"/>
        <v>9.0909090909090912E-2</v>
      </c>
      <c r="V463" s="472" t="b">
        <v>0</v>
      </c>
      <c r="W463" s="213">
        <f t="shared" si="37"/>
        <v>0</v>
      </c>
    </row>
    <row r="464" spans="1:26" ht="53.25" customHeight="1" thickTop="1" thickBot="1" x14ac:dyDescent="0.3">
      <c r="A464" s="41" t="s">
        <v>537</v>
      </c>
      <c r="B464" s="73"/>
      <c r="C464" s="73"/>
      <c r="D464" s="101" t="s">
        <v>125</v>
      </c>
      <c r="E464" s="101" t="s">
        <v>126</v>
      </c>
      <c r="F464" s="101" t="s">
        <v>127</v>
      </c>
      <c r="G464" s="117"/>
      <c r="H464" s="247" t="s">
        <v>250</v>
      </c>
      <c r="I464" s="144" t="s">
        <v>433</v>
      </c>
      <c r="J464" s="754" t="s">
        <v>538</v>
      </c>
      <c r="K464" s="754"/>
      <c r="L464" s="754"/>
      <c r="M464" s="754"/>
      <c r="N464" s="754"/>
      <c r="O464" s="754"/>
      <c r="P464" s="754"/>
      <c r="Q464" s="754"/>
      <c r="R464" s="126"/>
      <c r="S464" s="134"/>
      <c r="T464" s="580">
        <f t="shared" si="36"/>
        <v>9.0909090909090912E-2</v>
      </c>
      <c r="V464" s="472" t="b">
        <v>0</v>
      </c>
      <c r="W464" s="213">
        <f t="shared" si="37"/>
        <v>0</v>
      </c>
    </row>
    <row r="465" spans="1:26" ht="80.25" customHeight="1" thickTop="1" thickBot="1" x14ac:dyDescent="0.3">
      <c r="A465" s="41" t="s">
        <v>123</v>
      </c>
      <c r="B465" s="73"/>
      <c r="C465" s="73"/>
      <c r="D465" s="101" t="s">
        <v>125</v>
      </c>
      <c r="E465" s="101" t="s">
        <v>126</v>
      </c>
      <c r="F465" s="101" t="s">
        <v>127</v>
      </c>
      <c r="G465" s="117"/>
      <c r="H465" s="247" t="s">
        <v>250</v>
      </c>
      <c r="I465" s="144" t="s">
        <v>324</v>
      </c>
      <c r="J465" s="754" t="s">
        <v>325</v>
      </c>
      <c r="K465" s="754"/>
      <c r="L465" s="754"/>
      <c r="M465" s="754"/>
      <c r="N465" s="754"/>
      <c r="O465" s="754"/>
      <c r="P465" s="754"/>
      <c r="Q465" s="754"/>
      <c r="R465" s="126"/>
      <c r="S465" s="134"/>
      <c r="T465" s="580">
        <f t="shared" si="36"/>
        <v>9.0909090909090912E-2</v>
      </c>
      <c r="V465" s="472" t="b">
        <v>0</v>
      </c>
      <c r="W465" s="213">
        <f t="shared" si="37"/>
        <v>0</v>
      </c>
    </row>
    <row r="466" spans="1:26" ht="55.5" customHeight="1" thickTop="1" thickBot="1" x14ac:dyDescent="0.3">
      <c r="A466" s="41" t="s">
        <v>123</v>
      </c>
      <c r="B466" s="73"/>
      <c r="C466" s="73"/>
      <c r="D466" s="101" t="s">
        <v>125</v>
      </c>
      <c r="E466" s="101" t="s">
        <v>126</v>
      </c>
      <c r="F466" s="101" t="s">
        <v>127</v>
      </c>
      <c r="G466" s="117"/>
      <c r="H466" s="247" t="s">
        <v>250</v>
      </c>
      <c r="I466" s="144" t="s">
        <v>326</v>
      </c>
      <c r="J466" s="754" t="s">
        <v>327</v>
      </c>
      <c r="K466" s="754"/>
      <c r="L466" s="754"/>
      <c r="M466" s="754"/>
      <c r="N466" s="754"/>
      <c r="O466" s="754"/>
      <c r="P466" s="754"/>
      <c r="Q466" s="754"/>
      <c r="R466" s="126"/>
      <c r="S466" s="134"/>
      <c r="T466" s="580">
        <f t="shared" si="36"/>
        <v>9.0909090909090912E-2</v>
      </c>
      <c r="V466" s="472" t="b">
        <v>0</v>
      </c>
      <c r="W466" s="213">
        <f t="shared" si="37"/>
        <v>0</v>
      </c>
    </row>
    <row r="467" spans="1:26" ht="60" customHeight="1" thickTop="1" thickBot="1" x14ac:dyDescent="0.3">
      <c r="A467" s="41" t="s">
        <v>123</v>
      </c>
      <c r="B467" s="73"/>
      <c r="C467" s="73"/>
      <c r="D467" s="101" t="s">
        <v>125</v>
      </c>
      <c r="E467" s="101" t="s">
        <v>126</v>
      </c>
      <c r="F467" s="101" t="s">
        <v>127</v>
      </c>
      <c r="G467" s="117"/>
      <c r="H467" s="247" t="s">
        <v>250</v>
      </c>
      <c r="I467" s="144" t="s">
        <v>328</v>
      </c>
      <c r="J467" s="754" t="s">
        <v>329</v>
      </c>
      <c r="K467" s="754"/>
      <c r="L467" s="754"/>
      <c r="M467" s="754"/>
      <c r="N467" s="754"/>
      <c r="O467" s="754"/>
      <c r="P467" s="754"/>
      <c r="Q467" s="754"/>
      <c r="R467" s="126"/>
      <c r="S467" s="134"/>
      <c r="T467" s="580">
        <f t="shared" si="36"/>
        <v>9.0909090909090912E-2</v>
      </c>
      <c r="V467" s="472" t="b">
        <v>0</v>
      </c>
      <c r="W467" s="213">
        <f t="shared" si="37"/>
        <v>0</v>
      </c>
    </row>
    <row r="468" spans="1:26" ht="60" customHeight="1" thickTop="1" thickBot="1" x14ac:dyDescent="0.3">
      <c r="A468" s="41" t="s">
        <v>537</v>
      </c>
      <c r="B468" s="73"/>
      <c r="C468" s="73"/>
      <c r="D468" s="101" t="s">
        <v>125</v>
      </c>
      <c r="E468" s="101" t="s">
        <v>126</v>
      </c>
      <c r="F468" s="101" t="s">
        <v>127</v>
      </c>
      <c r="G468" s="117"/>
      <c r="H468" s="247" t="s">
        <v>250</v>
      </c>
      <c r="I468" s="144" t="s">
        <v>544</v>
      </c>
      <c r="J468" s="754" t="s">
        <v>613</v>
      </c>
      <c r="K468" s="754"/>
      <c r="L468" s="754"/>
      <c r="M468" s="754"/>
      <c r="N468" s="754"/>
      <c r="O468" s="754"/>
      <c r="P468" s="754"/>
      <c r="Q468" s="754"/>
      <c r="R468" s="126"/>
      <c r="S468" s="134"/>
      <c r="T468" s="580">
        <f t="shared" si="36"/>
        <v>9.0909090909090912E-2</v>
      </c>
      <c r="V468" s="472" t="b">
        <v>0</v>
      </c>
      <c r="W468" s="213">
        <f t="shared" si="37"/>
        <v>0</v>
      </c>
    </row>
    <row r="469" spans="1:26" ht="60" customHeight="1" thickTop="1" thickBot="1" x14ac:dyDescent="0.3">
      <c r="A469" s="41" t="s">
        <v>537</v>
      </c>
      <c r="B469" s="73"/>
      <c r="C469" s="73"/>
      <c r="D469" s="101" t="s">
        <v>125</v>
      </c>
      <c r="E469" s="101" t="s">
        <v>126</v>
      </c>
      <c r="F469" s="101" t="s">
        <v>127</v>
      </c>
      <c r="G469" s="117"/>
      <c r="H469" s="247" t="s">
        <v>250</v>
      </c>
      <c r="I469" s="144" t="s">
        <v>546</v>
      </c>
      <c r="J469" s="755" t="s">
        <v>614</v>
      </c>
      <c r="K469" s="755"/>
      <c r="L469" s="755"/>
      <c r="M469" s="755"/>
      <c r="N469" s="755"/>
      <c r="O469" s="755"/>
      <c r="P469" s="755"/>
      <c r="Q469" s="755"/>
      <c r="R469" s="136"/>
      <c r="S469" s="134"/>
      <c r="T469" s="580">
        <f t="shared" si="36"/>
        <v>9.0909090909090912E-2</v>
      </c>
      <c r="V469" s="472" t="b">
        <v>0</v>
      </c>
      <c r="W469" s="213">
        <f t="shared" si="37"/>
        <v>0</v>
      </c>
    </row>
    <row r="470" spans="1:26" ht="60" customHeight="1" thickTop="1" thickBot="1" x14ac:dyDescent="0.3">
      <c r="A470" s="41" t="s">
        <v>537</v>
      </c>
      <c r="B470" s="73"/>
      <c r="C470" s="73"/>
      <c r="D470" s="162"/>
      <c r="E470" s="116"/>
      <c r="F470" s="101" t="s">
        <v>127</v>
      </c>
      <c r="G470" s="117"/>
      <c r="H470" s="247" t="s">
        <v>250</v>
      </c>
      <c r="I470" s="144" t="s">
        <v>548</v>
      </c>
      <c r="J470" s="999" t="s">
        <v>615</v>
      </c>
      <c r="K470" s="999"/>
      <c r="L470" s="999"/>
      <c r="M470" s="999"/>
      <c r="N470" s="999"/>
      <c r="O470" s="999"/>
      <c r="P470" s="999"/>
      <c r="Q470" s="999"/>
      <c r="R470" s="160"/>
      <c r="S470" s="134"/>
      <c r="T470" s="580">
        <f t="shared" si="36"/>
        <v>9.0909090909090912E-2</v>
      </c>
      <c r="V470" s="472" t="b">
        <v>0</v>
      </c>
      <c r="W470" s="213">
        <f t="shared" si="37"/>
        <v>0</v>
      </c>
    </row>
    <row r="471" spans="1:26" ht="60" customHeight="1" thickTop="1" thickBot="1" x14ac:dyDescent="0.3">
      <c r="A471" s="41" t="s">
        <v>537</v>
      </c>
      <c r="B471" s="73"/>
      <c r="C471" s="73"/>
      <c r="D471" s="101" t="s">
        <v>125</v>
      </c>
      <c r="E471" s="101" t="s">
        <v>126</v>
      </c>
      <c r="F471" s="101" t="s">
        <v>127</v>
      </c>
      <c r="G471" s="117"/>
      <c r="H471" s="247" t="s">
        <v>250</v>
      </c>
      <c r="I471" s="144" t="s">
        <v>539</v>
      </c>
      <c r="J471" s="1013" t="s">
        <v>540</v>
      </c>
      <c r="K471" s="1013"/>
      <c r="L471" s="1013"/>
      <c r="M471" s="1013"/>
      <c r="N471" s="1013"/>
      <c r="O471" s="1013"/>
      <c r="P471" s="1013"/>
      <c r="Q471" s="1013"/>
      <c r="R471" s="160"/>
      <c r="S471" s="134"/>
      <c r="T471" s="580">
        <f>1/11</f>
        <v>9.0909090909090912E-2</v>
      </c>
      <c r="V471" s="472" t="b">
        <v>0</v>
      </c>
      <c r="W471" s="213">
        <f t="shared" si="37"/>
        <v>0</v>
      </c>
    </row>
    <row r="472" spans="1:26" ht="69.75" customHeight="1" thickTop="1" thickBot="1" x14ac:dyDescent="0.3">
      <c r="A472" s="41" t="s">
        <v>123</v>
      </c>
      <c r="B472" s="90"/>
      <c r="C472" s="93"/>
      <c r="D472" s="93"/>
      <c r="E472" s="93"/>
      <c r="F472" s="101" t="s">
        <v>127</v>
      </c>
      <c r="G472" s="117"/>
      <c r="H472" s="247" t="s">
        <v>160</v>
      </c>
      <c r="I472" s="144" t="s">
        <v>702</v>
      </c>
      <c r="J472" s="681" t="s">
        <v>343</v>
      </c>
      <c r="K472" s="682"/>
      <c r="L472" s="682"/>
      <c r="M472" s="682"/>
      <c r="N472" s="682"/>
      <c r="O472" s="682"/>
      <c r="P472" s="682"/>
      <c r="Q472" s="682"/>
      <c r="R472" s="130"/>
      <c r="S472" s="430"/>
      <c r="V472" s="472" t="b">
        <f>IF(AND(V473=TRUE,V476=TRUE,V479=TRUE),TRUE,FALSE)</f>
        <v>0</v>
      </c>
    </row>
    <row r="473" spans="1:26" ht="41.25" customHeight="1" thickTop="1" thickBot="1" x14ac:dyDescent="0.3">
      <c r="A473" s="41" t="s">
        <v>123</v>
      </c>
      <c r="B473" s="90"/>
      <c r="C473" s="93"/>
      <c r="D473" s="93"/>
      <c r="E473" s="112"/>
      <c r="F473" s="101" t="s">
        <v>127</v>
      </c>
      <c r="G473" s="117"/>
      <c r="H473" s="247" t="s">
        <v>160</v>
      </c>
      <c r="I473" s="144"/>
      <c r="J473" s="1052" t="s">
        <v>344</v>
      </c>
      <c r="K473" s="1053"/>
      <c r="L473" s="1053"/>
      <c r="M473" s="1053"/>
      <c r="N473" s="1053"/>
      <c r="O473" s="1053"/>
      <c r="P473" s="1053"/>
      <c r="Q473" s="1053"/>
      <c r="R473" s="126"/>
      <c r="S473" s="509"/>
      <c r="V473" s="472" t="b">
        <f>IF(AND(V474=TRUE,V475=TRUE),TRUE,FALSE)</f>
        <v>0</v>
      </c>
    </row>
    <row r="474" spans="1:26" ht="41.25" customHeight="1" thickTop="1" thickBot="1" x14ac:dyDescent="0.3">
      <c r="A474" s="41" t="s">
        <v>123</v>
      </c>
      <c r="B474" s="73"/>
      <c r="C474" s="73"/>
      <c r="D474" s="73"/>
      <c r="E474" s="116"/>
      <c r="F474" s="101" t="s">
        <v>127</v>
      </c>
      <c r="G474" s="117"/>
      <c r="H474" s="247" t="s">
        <v>160</v>
      </c>
      <c r="I474" s="144" t="s">
        <v>704</v>
      </c>
      <c r="J474" s="754" t="s">
        <v>980</v>
      </c>
      <c r="K474" s="678"/>
      <c r="L474" s="678"/>
      <c r="M474" s="678"/>
      <c r="N474" s="678"/>
      <c r="O474" s="678"/>
      <c r="P474" s="678"/>
      <c r="Q474" s="678"/>
      <c r="R474" s="126"/>
      <c r="S474" s="134"/>
      <c r="T474" s="580">
        <f>1/10</f>
        <v>0.1</v>
      </c>
      <c r="U474" s="575">
        <f>T474+T475+T477+T478+T480+T482+T483+T484+T485+T486</f>
        <v>0.99999999999999989</v>
      </c>
      <c r="V474" s="472" t="b">
        <v>0</v>
      </c>
      <c r="W474" s="213">
        <f>IF(V474=TRUE,$X$474,0)</f>
        <v>0</v>
      </c>
      <c r="X474" s="472">
        <v>0.1</v>
      </c>
      <c r="Y474" s="213">
        <f>SUM(W474:W486)</f>
        <v>0</v>
      </c>
      <c r="Z474" s="220">
        <f>Y474/1</f>
        <v>0</v>
      </c>
    </row>
    <row r="475" spans="1:26" ht="41.25" customHeight="1" thickTop="1" thickBot="1" x14ac:dyDescent="0.3">
      <c r="A475" s="41" t="s">
        <v>692</v>
      </c>
      <c r="B475" s="73"/>
      <c r="C475" s="73"/>
      <c r="D475" s="73"/>
      <c r="E475" s="116"/>
      <c r="F475" s="101" t="s">
        <v>127</v>
      </c>
      <c r="G475" s="117"/>
      <c r="H475" s="247" t="s">
        <v>160</v>
      </c>
      <c r="I475" s="144" t="s">
        <v>706</v>
      </c>
      <c r="J475" s="677" t="s">
        <v>813</v>
      </c>
      <c r="K475" s="678"/>
      <c r="L475" s="678"/>
      <c r="M475" s="678"/>
      <c r="N475" s="678"/>
      <c r="O475" s="678"/>
      <c r="P475" s="678"/>
      <c r="Q475" s="678"/>
      <c r="R475" s="126"/>
      <c r="S475" s="134"/>
      <c r="T475" s="580">
        <f>1/10</f>
        <v>0.1</v>
      </c>
      <c r="V475" s="472" t="b">
        <v>0</v>
      </c>
      <c r="W475" s="213">
        <f>IF(V475=TRUE,$X$474,0)</f>
        <v>0</v>
      </c>
    </row>
    <row r="476" spans="1:26" ht="41.25" customHeight="1" thickTop="1" thickBot="1" x14ac:dyDescent="0.3">
      <c r="A476" s="41" t="s">
        <v>123</v>
      </c>
      <c r="B476" s="73"/>
      <c r="C476" s="73"/>
      <c r="D476" s="73"/>
      <c r="E476" s="116"/>
      <c r="F476" s="101" t="s">
        <v>127</v>
      </c>
      <c r="G476" s="117"/>
      <c r="H476" s="247" t="s">
        <v>160</v>
      </c>
      <c r="I476" s="144"/>
      <c r="J476" s="1049" t="s">
        <v>345</v>
      </c>
      <c r="K476" s="1050"/>
      <c r="L476" s="1050"/>
      <c r="M476" s="1050"/>
      <c r="N476" s="1050"/>
      <c r="O476" s="1050"/>
      <c r="P476" s="1050"/>
      <c r="Q476" s="1050"/>
      <c r="R476" s="126"/>
      <c r="S476" s="430"/>
      <c r="V476" s="472" t="b">
        <f>IF(AND(V477=TRUE,V478=TRUE),TRUE,FALSE)</f>
        <v>0</v>
      </c>
    </row>
    <row r="477" spans="1:26" ht="48" customHeight="1" thickTop="1" thickBot="1" x14ac:dyDescent="0.3">
      <c r="A477" s="41" t="s">
        <v>692</v>
      </c>
      <c r="B477" s="73"/>
      <c r="C477" s="73"/>
      <c r="D477" s="73"/>
      <c r="E477" s="116"/>
      <c r="F477" s="101" t="s">
        <v>127</v>
      </c>
      <c r="G477" s="117"/>
      <c r="H477" s="247" t="s">
        <v>160</v>
      </c>
      <c r="I477" s="144" t="s">
        <v>708</v>
      </c>
      <c r="J477" s="754" t="s">
        <v>814</v>
      </c>
      <c r="K477" s="678"/>
      <c r="L477" s="678"/>
      <c r="M477" s="678"/>
      <c r="N477" s="678"/>
      <c r="O477" s="678"/>
      <c r="P477" s="678"/>
      <c r="Q477" s="678"/>
      <c r="R477" s="126"/>
      <c r="S477" s="134"/>
      <c r="T477" s="580">
        <f>1/10</f>
        <v>0.1</v>
      </c>
      <c r="V477" s="472" t="b">
        <v>0</v>
      </c>
      <c r="W477" s="213">
        <f>IF(V477=TRUE,$X$474,0)</f>
        <v>0</v>
      </c>
    </row>
    <row r="478" spans="1:26" ht="51" customHeight="1" thickTop="1" thickBot="1" x14ac:dyDescent="0.3">
      <c r="A478" s="41" t="s">
        <v>123</v>
      </c>
      <c r="B478" s="73"/>
      <c r="C478" s="73"/>
      <c r="D478" s="73"/>
      <c r="E478" s="116"/>
      <c r="F478" s="101" t="s">
        <v>127</v>
      </c>
      <c r="G478" s="117"/>
      <c r="H478" s="431" t="s">
        <v>160</v>
      </c>
      <c r="I478" s="144" t="s">
        <v>710</v>
      </c>
      <c r="J478" s="677" t="s">
        <v>346</v>
      </c>
      <c r="K478" s="678"/>
      <c r="L478" s="678"/>
      <c r="M478" s="678"/>
      <c r="N478" s="678"/>
      <c r="O478" s="678"/>
      <c r="P478" s="678"/>
      <c r="Q478" s="678"/>
      <c r="R478" s="126"/>
      <c r="S478" s="134"/>
      <c r="T478" s="580">
        <f>1/10</f>
        <v>0.1</v>
      </c>
      <c r="V478" s="472" t="b">
        <v>0</v>
      </c>
      <c r="W478" s="213">
        <f>IF(V478=TRUE,$X$474,0)</f>
        <v>0</v>
      </c>
    </row>
    <row r="479" spans="1:26" ht="51" customHeight="1" thickTop="1" thickBot="1" x14ac:dyDescent="0.3">
      <c r="A479" s="41" t="s">
        <v>692</v>
      </c>
      <c r="B479" s="90"/>
      <c r="C479" s="93"/>
      <c r="D479" s="93"/>
      <c r="E479" s="112"/>
      <c r="F479" s="101" t="s">
        <v>127</v>
      </c>
      <c r="G479" s="117"/>
      <c r="H479" s="247" t="s">
        <v>160</v>
      </c>
      <c r="I479" s="144"/>
      <c r="J479" s="1049" t="s">
        <v>815</v>
      </c>
      <c r="K479" s="1050"/>
      <c r="L479" s="1050"/>
      <c r="M479" s="1050"/>
      <c r="N479" s="1050"/>
      <c r="O479" s="1050"/>
      <c r="P479" s="1050"/>
      <c r="Q479" s="1050"/>
      <c r="R479" s="126"/>
      <c r="S479" s="430"/>
      <c r="V479" s="472" t="b">
        <f>V480</f>
        <v>0</v>
      </c>
    </row>
    <row r="480" spans="1:26" ht="51" customHeight="1" thickTop="1" thickBot="1" x14ac:dyDescent="0.3">
      <c r="A480" s="41" t="s">
        <v>692</v>
      </c>
      <c r="B480" s="73"/>
      <c r="C480" s="73"/>
      <c r="D480" s="73"/>
      <c r="E480" s="73"/>
      <c r="F480" s="101" t="s">
        <v>127</v>
      </c>
      <c r="G480" s="117"/>
      <c r="H480" s="431" t="s">
        <v>160</v>
      </c>
      <c r="I480" s="144" t="s">
        <v>712</v>
      </c>
      <c r="J480" s="679" t="s">
        <v>1084</v>
      </c>
      <c r="K480" s="680"/>
      <c r="L480" s="680"/>
      <c r="M480" s="680"/>
      <c r="N480" s="680"/>
      <c r="O480" s="680"/>
      <c r="P480" s="680"/>
      <c r="Q480" s="680"/>
      <c r="R480" s="138"/>
      <c r="S480" s="134"/>
      <c r="T480" s="580">
        <f>1/10</f>
        <v>0.1</v>
      </c>
      <c r="V480" s="472" t="b">
        <v>0</v>
      </c>
      <c r="W480" s="213">
        <f>IF(V480=TRUE,$X$474,0)</f>
        <v>0</v>
      </c>
    </row>
    <row r="481" spans="1:27" ht="51" customHeight="1" thickTop="1" thickBot="1" x14ac:dyDescent="0.3">
      <c r="A481" s="41" t="s">
        <v>111</v>
      </c>
      <c r="B481" s="29"/>
      <c r="C481" s="90"/>
      <c r="D481" s="93"/>
      <c r="E481" s="93"/>
      <c r="F481" s="101" t="s">
        <v>127</v>
      </c>
      <c r="G481" s="117"/>
      <c r="H481" s="247" t="s">
        <v>160</v>
      </c>
      <c r="I481" s="163" t="s">
        <v>335</v>
      </c>
      <c r="J481" s="1051" t="s">
        <v>589</v>
      </c>
      <c r="K481" s="1001"/>
      <c r="L481" s="1001"/>
      <c r="M481" s="1001"/>
      <c r="N481" s="1001"/>
      <c r="O481" s="1001"/>
      <c r="P481" s="1001"/>
      <c r="Q481" s="1001"/>
      <c r="R481" s="437"/>
      <c r="S481" s="52"/>
      <c r="V481" s="472" t="b">
        <f>IF(AND(V482=TRUE,V483=TRUE,V484=TRUE,V485=TRUE),TRUE,FALSE)</f>
        <v>0</v>
      </c>
    </row>
    <row r="482" spans="1:27" ht="51" customHeight="1" thickTop="1" thickBot="1" x14ac:dyDescent="0.3">
      <c r="A482" s="41" t="s">
        <v>111</v>
      </c>
      <c r="B482" s="29"/>
      <c r="C482" s="90"/>
      <c r="D482" s="116"/>
      <c r="E482" s="116"/>
      <c r="F482" s="101" t="s">
        <v>127</v>
      </c>
      <c r="G482" s="117"/>
      <c r="H482" s="247" t="s">
        <v>160</v>
      </c>
      <c r="I482" s="106" t="s">
        <v>337</v>
      </c>
      <c r="J482" s="1004" t="s">
        <v>845</v>
      </c>
      <c r="K482" s="964"/>
      <c r="L482" s="964"/>
      <c r="M482" s="964"/>
      <c r="N482" s="964"/>
      <c r="O482" s="964"/>
      <c r="P482" s="964"/>
      <c r="Q482" s="964"/>
      <c r="R482" s="1045"/>
      <c r="S482" s="134"/>
      <c r="T482" s="580">
        <f t="shared" ref="T482:T486" si="38">1/10</f>
        <v>0.1</v>
      </c>
      <c r="V482" s="472" t="b">
        <v>0</v>
      </c>
      <c r="W482" s="213">
        <f>IF(V482=TRUE,$X$482,0)</f>
        <v>0</v>
      </c>
      <c r="X482" s="472">
        <v>0.1</v>
      </c>
    </row>
    <row r="483" spans="1:27" ht="51" customHeight="1" thickTop="1" thickBot="1" x14ac:dyDescent="0.3">
      <c r="A483" s="41" t="s">
        <v>111</v>
      </c>
      <c r="B483" s="29"/>
      <c r="C483" s="90"/>
      <c r="D483" s="116"/>
      <c r="E483" s="116"/>
      <c r="F483" s="101" t="s">
        <v>127</v>
      </c>
      <c r="G483" s="117"/>
      <c r="H483" s="247" t="s">
        <v>160</v>
      </c>
      <c r="I483" s="106" t="s">
        <v>339</v>
      </c>
      <c r="J483" s="1004" t="s">
        <v>1085</v>
      </c>
      <c r="K483" s="964"/>
      <c r="L483" s="964"/>
      <c r="M483" s="964"/>
      <c r="N483" s="964"/>
      <c r="O483" s="964"/>
      <c r="P483" s="964"/>
      <c r="Q483" s="964"/>
      <c r="R483" s="1045"/>
      <c r="S483" s="134"/>
      <c r="T483" s="580">
        <f t="shared" si="38"/>
        <v>0.1</v>
      </c>
      <c r="V483" s="472" t="b">
        <v>0</v>
      </c>
      <c r="W483" s="213">
        <f>IF(V483=TRUE,$X$482,0)</f>
        <v>0</v>
      </c>
    </row>
    <row r="484" spans="1:27" ht="51" customHeight="1" thickTop="1" thickBot="1" x14ac:dyDescent="0.3">
      <c r="A484" s="41" t="s">
        <v>111</v>
      </c>
      <c r="B484" s="29"/>
      <c r="C484" s="90"/>
      <c r="D484" s="116"/>
      <c r="E484" s="116"/>
      <c r="F484" s="101" t="s">
        <v>127</v>
      </c>
      <c r="G484" s="117"/>
      <c r="H484" s="247" t="s">
        <v>160</v>
      </c>
      <c r="I484" s="106" t="s">
        <v>738</v>
      </c>
      <c r="J484" s="1004" t="s">
        <v>920</v>
      </c>
      <c r="K484" s="964"/>
      <c r="L484" s="964"/>
      <c r="M484" s="964"/>
      <c r="N484" s="964"/>
      <c r="O484" s="964"/>
      <c r="P484" s="964"/>
      <c r="Q484" s="964"/>
      <c r="R484" s="1045"/>
      <c r="S484" s="134"/>
      <c r="T484" s="580">
        <f t="shared" si="38"/>
        <v>0.1</v>
      </c>
      <c r="V484" s="472" t="b">
        <v>0</v>
      </c>
      <c r="W484" s="213">
        <f>IF(V484=TRUE,$X$482,0)</f>
        <v>0</v>
      </c>
    </row>
    <row r="485" spans="1:27" ht="51" customHeight="1" thickTop="1" thickBot="1" x14ac:dyDescent="0.3">
      <c r="A485" s="41" t="s">
        <v>111</v>
      </c>
      <c r="B485" s="29"/>
      <c r="C485" s="90"/>
      <c r="D485" s="116"/>
      <c r="E485" s="116"/>
      <c r="F485" s="101" t="s">
        <v>127</v>
      </c>
      <c r="G485" s="117"/>
      <c r="H485" s="247" t="s">
        <v>160</v>
      </c>
      <c r="I485" s="106" t="s">
        <v>1086</v>
      </c>
      <c r="J485" s="1008" t="s">
        <v>846</v>
      </c>
      <c r="K485" s="765"/>
      <c r="L485" s="765"/>
      <c r="M485" s="765"/>
      <c r="N485" s="765"/>
      <c r="O485" s="765"/>
      <c r="P485" s="765"/>
      <c r="Q485" s="765"/>
      <c r="R485" s="1046"/>
      <c r="S485" s="134"/>
      <c r="T485" s="580">
        <f t="shared" si="38"/>
        <v>0.1</v>
      </c>
      <c r="V485" s="472" t="b">
        <v>0</v>
      </c>
      <c r="W485" s="213">
        <f>IF(V485=TRUE,$X$482,0)</f>
        <v>0</v>
      </c>
    </row>
    <row r="486" spans="1:27" ht="51" customHeight="1" thickTop="1" thickBot="1" x14ac:dyDescent="0.3">
      <c r="A486" s="41" t="s">
        <v>111</v>
      </c>
      <c r="B486" s="29"/>
      <c r="C486" s="90"/>
      <c r="D486" s="116"/>
      <c r="E486" s="116"/>
      <c r="F486" s="101" t="s">
        <v>127</v>
      </c>
      <c r="G486" s="117"/>
      <c r="H486" s="431" t="s">
        <v>160</v>
      </c>
      <c r="I486" s="106" t="s">
        <v>740</v>
      </c>
      <c r="J486" s="667" t="s">
        <v>810</v>
      </c>
      <c r="K486" s="1047"/>
      <c r="L486" s="1047"/>
      <c r="M486" s="1047"/>
      <c r="N486" s="1047"/>
      <c r="O486" s="1047"/>
      <c r="P486" s="1047"/>
      <c r="Q486" s="1047"/>
      <c r="R486" s="1048"/>
      <c r="S486" s="134"/>
      <c r="T486" s="580">
        <f t="shared" si="38"/>
        <v>0.1</v>
      </c>
      <c r="V486" s="472" t="b">
        <v>0</v>
      </c>
      <c r="W486" s="213">
        <f>IF(V486=TRUE,$X$482,0)</f>
        <v>0</v>
      </c>
    </row>
    <row r="487" spans="1:27" ht="22.5" customHeight="1" thickTop="1" x14ac:dyDescent="0.25">
      <c r="A487" s="117"/>
      <c r="B487" s="117"/>
      <c r="C487" s="313"/>
      <c r="D487" s="313"/>
      <c r="E487" s="313"/>
      <c r="F487" s="313"/>
      <c r="G487" s="117"/>
      <c r="H487" s="117"/>
      <c r="I487" s="428"/>
      <c r="J487" s="117"/>
      <c r="K487" s="117"/>
      <c r="L487" s="117"/>
      <c r="M487" s="117"/>
      <c r="N487" s="117"/>
      <c r="O487" s="117"/>
      <c r="P487" s="117"/>
      <c r="Q487" s="117"/>
      <c r="R487" s="117"/>
      <c r="S487" s="117"/>
    </row>
    <row r="488" spans="1:27" s="503" customFormat="1" ht="22.5" customHeight="1" thickBot="1" x14ac:dyDescent="0.3">
      <c r="A488" s="510"/>
      <c r="B488" s="510"/>
      <c r="C488" s="354"/>
      <c r="D488" s="354"/>
      <c r="E488" s="354"/>
      <c r="F488" s="355"/>
      <c r="G488" s="57"/>
      <c r="H488" s="653" t="s">
        <v>117</v>
      </c>
      <c r="I488" s="654"/>
      <c r="J488" s="1040" t="s">
        <v>222</v>
      </c>
      <c r="K488" s="1041"/>
      <c r="L488" s="1041"/>
      <c r="M488" s="1041"/>
      <c r="N488" s="1041"/>
      <c r="O488" s="1041"/>
      <c r="P488" s="1041"/>
      <c r="Q488" s="1041"/>
      <c r="R488" s="1041"/>
      <c r="S488" s="1042"/>
      <c r="T488" s="578"/>
      <c r="U488" s="578"/>
      <c r="V488" s="504" t="s">
        <v>945</v>
      </c>
      <c r="W488" s="502"/>
      <c r="X488" s="472"/>
      <c r="Y488" s="472"/>
      <c r="Z488" s="208"/>
      <c r="AA488" s="497"/>
    </row>
    <row r="489" spans="1:27" s="503" customFormat="1" ht="7.5" customHeight="1" thickTop="1" x14ac:dyDescent="0.25">
      <c r="A489" s="57"/>
      <c r="B489" s="57"/>
      <c r="C489" s="356"/>
      <c r="D489" s="356"/>
      <c r="E489" s="356"/>
      <c r="F489" s="356"/>
      <c r="G489" s="57"/>
      <c r="H489" s="57"/>
      <c r="I489" s="495"/>
      <c r="J489" s="57"/>
      <c r="K489" s="57"/>
      <c r="L489" s="57"/>
      <c r="M489" s="57"/>
      <c r="N489" s="57"/>
      <c r="O489" s="57"/>
      <c r="P489" s="57"/>
      <c r="Q489" s="57"/>
      <c r="R489" s="81"/>
      <c r="S489" s="57"/>
      <c r="T489" s="584"/>
      <c r="U489" s="577"/>
      <c r="V489" s="472"/>
      <c r="W489" s="472"/>
      <c r="X489" s="472"/>
      <c r="Y489" s="472"/>
      <c r="Z489" s="208"/>
      <c r="AA489" s="497"/>
    </row>
    <row r="490" spans="1:27" s="503" customFormat="1" ht="172.5" customHeight="1" thickBot="1" x14ac:dyDescent="0.3">
      <c r="A490" s="57"/>
      <c r="B490" s="57"/>
      <c r="C490" s="356"/>
      <c r="D490" s="356"/>
      <c r="E490" s="356"/>
      <c r="F490" s="356"/>
      <c r="G490" s="57"/>
      <c r="H490" s="659" t="s">
        <v>223</v>
      </c>
      <c r="I490" s="659"/>
      <c r="J490" s="659"/>
      <c r="K490" s="659"/>
      <c r="L490" s="659"/>
      <c r="M490" s="659"/>
      <c r="N490" s="659"/>
      <c r="O490" s="659"/>
      <c r="P490" s="659"/>
      <c r="Q490" s="659"/>
      <c r="R490" s="659"/>
      <c r="S490" s="660"/>
      <c r="T490" s="584"/>
      <c r="U490" s="577"/>
      <c r="V490" s="472"/>
      <c r="W490" s="472"/>
      <c r="X490" s="472"/>
      <c r="Y490" s="472"/>
      <c r="Z490" s="208"/>
      <c r="AA490" s="497"/>
    </row>
    <row r="491" spans="1:27" s="503" customFormat="1" ht="7.5" customHeight="1" thickTop="1" x14ac:dyDescent="0.25">
      <c r="A491" s="57"/>
      <c r="B491" s="57"/>
      <c r="C491" s="356"/>
      <c r="D491" s="356"/>
      <c r="E491" s="356"/>
      <c r="F491" s="356"/>
      <c r="G491" s="57"/>
      <c r="H491" s="57"/>
      <c r="I491" s="493"/>
      <c r="J491" s="57"/>
      <c r="K491" s="57"/>
      <c r="L491" s="57"/>
      <c r="M491" s="57"/>
      <c r="N491" s="57"/>
      <c r="O491" s="57"/>
      <c r="P491" s="57"/>
      <c r="Q491" s="57"/>
      <c r="R491" s="57"/>
      <c r="S491" s="57"/>
      <c r="T491" s="584"/>
      <c r="U491" s="577"/>
      <c r="V491" s="472"/>
      <c r="W491" s="472"/>
      <c r="X491" s="472"/>
      <c r="Y491" s="472"/>
      <c r="Z491" s="208"/>
      <c r="AA491" s="497"/>
    </row>
    <row r="492" spans="1:27" ht="41.25" customHeight="1" thickBot="1" x14ac:dyDescent="0.3">
      <c r="A492" s="117"/>
      <c r="B492" s="117"/>
      <c r="C492" s="313"/>
      <c r="D492" s="313"/>
      <c r="E492" s="313"/>
      <c r="F492" s="313"/>
      <c r="G492" s="117"/>
      <c r="H492" s="35" t="s">
        <v>120</v>
      </c>
      <c r="I492" s="51" t="s">
        <v>946</v>
      </c>
      <c r="J492" s="36" t="s">
        <v>121</v>
      </c>
      <c r="K492" s="477"/>
      <c r="L492" s="477"/>
      <c r="M492" s="477"/>
      <c r="N492" s="477"/>
      <c r="O492" s="477"/>
      <c r="P492" s="477"/>
      <c r="Q492" s="477"/>
      <c r="R492" s="139"/>
      <c r="S492" s="35" t="s">
        <v>122</v>
      </c>
      <c r="V492" s="210" t="s">
        <v>825</v>
      </c>
      <c r="W492" s="211" t="s">
        <v>826</v>
      </c>
      <c r="X492" s="211" t="s">
        <v>827</v>
      </c>
      <c r="Y492" s="508" t="s">
        <v>839</v>
      </c>
      <c r="Z492" s="226" t="s">
        <v>863</v>
      </c>
    </row>
    <row r="493" spans="1:27" ht="41.25" customHeight="1" thickTop="1" thickBot="1" x14ac:dyDescent="0.3">
      <c r="A493" s="170" t="s">
        <v>123</v>
      </c>
      <c r="B493" s="432"/>
      <c r="C493" s="101" t="s">
        <v>124</v>
      </c>
      <c r="D493" s="101" t="s">
        <v>125</v>
      </c>
      <c r="E493" s="101" t="s">
        <v>126</v>
      </c>
      <c r="F493" s="101" t="s">
        <v>127</v>
      </c>
      <c r="G493" s="117"/>
      <c r="H493" s="433" t="s">
        <v>128</v>
      </c>
      <c r="I493" s="102" t="s">
        <v>136</v>
      </c>
      <c r="J493" s="667" t="s">
        <v>952</v>
      </c>
      <c r="K493" s="668"/>
      <c r="L493" s="668"/>
      <c r="M493" s="668"/>
      <c r="N493" s="668"/>
      <c r="O493" s="668"/>
      <c r="P493" s="668"/>
      <c r="Q493" s="668"/>
      <c r="R493" s="434"/>
      <c r="S493" s="134"/>
      <c r="T493" s="580">
        <v>1</v>
      </c>
      <c r="U493" s="575">
        <f>T493</f>
        <v>1</v>
      </c>
      <c r="V493" s="472" t="b">
        <v>0</v>
      </c>
      <c r="W493" s="213">
        <f>IF(V493=TRUE,$X$493,0)</f>
        <v>0</v>
      </c>
      <c r="X493" s="472">
        <v>1</v>
      </c>
      <c r="Y493" s="480">
        <f>SUM(W493)</f>
        <v>0</v>
      </c>
      <c r="Z493" s="220">
        <f>Y493/1</f>
        <v>0</v>
      </c>
    </row>
    <row r="494" spans="1:27" ht="75.75" customHeight="1" thickTop="1" thickBot="1" x14ac:dyDescent="0.3">
      <c r="A494" s="170" t="s">
        <v>123</v>
      </c>
      <c r="B494" s="432"/>
      <c r="C494" s="448"/>
      <c r="D494" s="101" t="s">
        <v>125</v>
      </c>
      <c r="E494" s="101" t="s">
        <v>126</v>
      </c>
      <c r="F494" s="101" t="s">
        <v>127</v>
      </c>
      <c r="G494" s="117"/>
      <c r="H494" s="360" t="s">
        <v>131</v>
      </c>
      <c r="I494" s="102" t="s">
        <v>138</v>
      </c>
      <c r="J494" s="763" t="s">
        <v>959</v>
      </c>
      <c r="K494" s="764"/>
      <c r="L494" s="764"/>
      <c r="M494" s="764"/>
      <c r="N494" s="764"/>
      <c r="O494" s="764"/>
      <c r="P494" s="764"/>
      <c r="Q494" s="764"/>
      <c r="R494" s="435"/>
      <c r="S494" s="134"/>
      <c r="T494" s="580">
        <v>0.5</v>
      </c>
      <c r="U494" s="575">
        <f>T494+T495</f>
        <v>1</v>
      </c>
      <c r="V494" s="472" t="b">
        <v>0</v>
      </c>
      <c r="W494" s="213">
        <f>IF(V494=TRUE,$X$494,0)</f>
        <v>0</v>
      </c>
      <c r="X494" s="472">
        <v>0.5</v>
      </c>
      <c r="Y494" s="480">
        <f>SUM(W494:W495)</f>
        <v>0</v>
      </c>
      <c r="Z494" s="220">
        <f>Y494/1</f>
        <v>0</v>
      </c>
    </row>
    <row r="495" spans="1:27" ht="75.75" customHeight="1" thickTop="1" thickBot="1" x14ac:dyDescent="0.3">
      <c r="A495" s="170" t="s">
        <v>123</v>
      </c>
      <c r="B495" s="432"/>
      <c r="C495" s="448"/>
      <c r="D495" s="101" t="s">
        <v>125</v>
      </c>
      <c r="E495" s="101" t="s">
        <v>126</v>
      </c>
      <c r="F495" s="101" t="s">
        <v>127</v>
      </c>
      <c r="G495" s="117"/>
      <c r="H495" s="360" t="s">
        <v>131</v>
      </c>
      <c r="I495" s="102" t="s">
        <v>275</v>
      </c>
      <c r="J495" s="669" t="s">
        <v>960</v>
      </c>
      <c r="K495" s="670"/>
      <c r="L495" s="670"/>
      <c r="M495" s="670"/>
      <c r="N495" s="670"/>
      <c r="O495" s="670"/>
      <c r="P495" s="670"/>
      <c r="Q495" s="670"/>
      <c r="R495" s="436"/>
      <c r="S495" s="134"/>
      <c r="T495" s="580">
        <v>0.5</v>
      </c>
      <c r="V495" s="472" t="b">
        <v>0</v>
      </c>
      <c r="W495" s="213">
        <f>IF(V495=TRUE,$X$494,0)</f>
        <v>0</v>
      </c>
    </row>
    <row r="496" spans="1:27" ht="81" customHeight="1" thickTop="1" thickBot="1" x14ac:dyDescent="0.3">
      <c r="A496" s="170" t="s">
        <v>123</v>
      </c>
      <c r="B496" s="432"/>
      <c r="C496" s="432"/>
      <c r="D496" s="101" t="s">
        <v>125</v>
      </c>
      <c r="E496" s="101" t="s">
        <v>126</v>
      </c>
      <c r="F496" s="101" t="s">
        <v>127</v>
      </c>
      <c r="G496" s="117"/>
      <c r="H496" s="143" t="s">
        <v>250</v>
      </c>
      <c r="I496" s="102" t="s">
        <v>251</v>
      </c>
      <c r="J496" s="835" t="s">
        <v>961</v>
      </c>
      <c r="K496" s="954"/>
      <c r="L496" s="954"/>
      <c r="M496" s="954"/>
      <c r="N496" s="954"/>
      <c r="O496" s="954"/>
      <c r="P496" s="954"/>
      <c r="Q496" s="954"/>
      <c r="R496" s="437"/>
      <c r="S496" s="52"/>
      <c r="V496" s="472" t="b">
        <f>IF(AND(V497=TRUE,V498=TRUE),TRUE,FALSE)</f>
        <v>0</v>
      </c>
    </row>
    <row r="497" spans="1:26" ht="52.5" customHeight="1" thickTop="1" thickBot="1" x14ac:dyDescent="0.3">
      <c r="A497" s="170" t="s">
        <v>123</v>
      </c>
      <c r="B497" s="432"/>
      <c r="C497" s="432"/>
      <c r="D497" s="101" t="s">
        <v>125</v>
      </c>
      <c r="E497" s="101" t="s">
        <v>126</v>
      </c>
      <c r="F497" s="101" t="s">
        <v>127</v>
      </c>
      <c r="G497" s="117"/>
      <c r="H497" s="143" t="s">
        <v>250</v>
      </c>
      <c r="I497" s="102" t="s">
        <v>253</v>
      </c>
      <c r="J497" s="964" t="s">
        <v>962</v>
      </c>
      <c r="K497" s="964"/>
      <c r="L497" s="964"/>
      <c r="M497" s="964"/>
      <c r="N497" s="964"/>
      <c r="O497" s="964"/>
      <c r="P497" s="964"/>
      <c r="Q497" s="964"/>
      <c r="R497" s="139"/>
      <c r="S497" s="134"/>
      <c r="T497" s="580">
        <f>1/3</f>
        <v>0.33333333333333331</v>
      </c>
      <c r="U497" s="575">
        <f>T497+T498+T499</f>
        <v>1</v>
      </c>
      <c r="V497" s="472" t="b">
        <v>0</v>
      </c>
      <c r="W497" s="213">
        <f>IF(V497=TRUE,$X$497,0)</f>
        <v>0</v>
      </c>
      <c r="X497" s="472">
        <v>0.33333333333333331</v>
      </c>
      <c r="Y497" s="480">
        <f>SUM(W497:W499)</f>
        <v>0</v>
      </c>
      <c r="Z497" s="220">
        <f>Y497/1</f>
        <v>0</v>
      </c>
    </row>
    <row r="498" spans="1:26" ht="77.25" customHeight="1" thickTop="1" thickBot="1" x14ac:dyDescent="0.3">
      <c r="A498" s="170" t="s">
        <v>537</v>
      </c>
      <c r="B498" s="432"/>
      <c r="C498" s="432"/>
      <c r="D498" s="432"/>
      <c r="E498" s="448"/>
      <c r="F498" s="101" t="s">
        <v>127</v>
      </c>
      <c r="G498" s="117"/>
      <c r="H498" s="143" t="s">
        <v>250</v>
      </c>
      <c r="I498" s="102" t="s">
        <v>303</v>
      </c>
      <c r="J498" s="964" t="s">
        <v>1033</v>
      </c>
      <c r="K498" s="964"/>
      <c r="L498" s="964"/>
      <c r="M498" s="964"/>
      <c r="N498" s="964"/>
      <c r="O498" s="964"/>
      <c r="P498" s="964"/>
      <c r="Q498" s="964"/>
      <c r="R498" s="139"/>
      <c r="S498" s="134"/>
      <c r="T498" s="580">
        <f t="shared" ref="T498:T499" si="39">1/3</f>
        <v>0.33333333333333331</v>
      </c>
      <c r="V498" s="472" t="b">
        <v>0</v>
      </c>
      <c r="W498" s="213">
        <f>IF(V498=TRUE,$X$497,0)</f>
        <v>0</v>
      </c>
    </row>
    <row r="499" spans="1:26" ht="49.5" customHeight="1" thickTop="1" thickBot="1" x14ac:dyDescent="0.3">
      <c r="A499" s="170" t="s">
        <v>537</v>
      </c>
      <c r="B499" s="432"/>
      <c r="C499" s="432"/>
      <c r="D499" s="101" t="s">
        <v>125</v>
      </c>
      <c r="E499" s="101" t="s">
        <v>126</v>
      </c>
      <c r="F499" s="101" t="s">
        <v>127</v>
      </c>
      <c r="G499" s="117"/>
      <c r="H499" s="143" t="s">
        <v>250</v>
      </c>
      <c r="I499" s="102" t="s">
        <v>550</v>
      </c>
      <c r="J499" s="669" t="s">
        <v>1007</v>
      </c>
      <c r="K499" s="670"/>
      <c r="L499" s="670"/>
      <c r="M499" s="670"/>
      <c r="N499" s="670"/>
      <c r="O499" s="670"/>
      <c r="P499" s="670"/>
      <c r="Q499" s="670"/>
      <c r="R499" s="437"/>
      <c r="S499" s="134"/>
      <c r="T499" s="580">
        <f t="shared" si="39"/>
        <v>0.33333333333333331</v>
      </c>
      <c r="V499" s="472" t="b">
        <v>0</v>
      </c>
      <c r="W499" s="213">
        <f>IF(V499=TRUE,$X$497,0)</f>
        <v>0</v>
      </c>
    </row>
    <row r="500" spans="1:26" ht="51.75" customHeight="1" thickTop="1" thickBot="1" x14ac:dyDescent="0.3">
      <c r="A500" s="170" t="s">
        <v>692</v>
      </c>
      <c r="B500" s="432"/>
      <c r="C500" s="432"/>
      <c r="D500" s="101" t="s">
        <v>125</v>
      </c>
      <c r="E500" s="101" t="s">
        <v>126</v>
      </c>
      <c r="F500" s="101" t="s">
        <v>127</v>
      </c>
      <c r="G500" s="117"/>
      <c r="H500" s="143" t="s">
        <v>160</v>
      </c>
      <c r="I500" s="41" t="s">
        <v>278</v>
      </c>
      <c r="J500" s="835" t="s">
        <v>1041</v>
      </c>
      <c r="K500" s="954"/>
      <c r="L500" s="954"/>
      <c r="M500" s="954"/>
      <c r="N500" s="954"/>
      <c r="O500" s="954"/>
      <c r="P500" s="954"/>
      <c r="Q500" s="954"/>
      <c r="R500" s="437"/>
      <c r="S500" s="52"/>
      <c r="V500" s="472" t="b">
        <f>IF(AND(V501=TRUE,V502=TRUE,V503=TRUE,V504=TRUE,V505=TRUE,V506=TRUE,V507=TRUE,V508=TRUE,V509=TRUE,V510=TRUE,V511=TRUE),TRUE,FALSE)</f>
        <v>0</v>
      </c>
    </row>
    <row r="501" spans="1:26" ht="41.25" customHeight="1" thickTop="1" thickBot="1" x14ac:dyDescent="0.3">
      <c r="A501" s="170" t="s">
        <v>692</v>
      </c>
      <c r="B501" s="432"/>
      <c r="C501" s="432"/>
      <c r="D501" s="101" t="s">
        <v>125</v>
      </c>
      <c r="E501" s="101" t="s">
        <v>126</v>
      </c>
      <c r="F501" s="101" t="s">
        <v>127</v>
      </c>
      <c r="G501" s="117"/>
      <c r="H501" s="143" t="s">
        <v>160</v>
      </c>
      <c r="I501" s="41" t="s">
        <v>502</v>
      </c>
      <c r="J501" s="964" t="s">
        <v>1042</v>
      </c>
      <c r="K501" s="964"/>
      <c r="L501" s="964"/>
      <c r="M501" s="964"/>
      <c r="N501" s="964"/>
      <c r="O501" s="964"/>
      <c r="P501" s="964"/>
      <c r="Q501" s="964"/>
      <c r="R501" s="139"/>
      <c r="S501" s="134"/>
      <c r="T501" s="580">
        <f t="shared" ref="T501:T511" si="40">1/15</f>
        <v>6.6666666666666666E-2</v>
      </c>
      <c r="U501" s="575">
        <f>T501+T502+T503+T504+T505+T506+T507+T508+T509+T510+T511+T513+T514+T515+T516</f>
        <v>0.99999999999999989</v>
      </c>
      <c r="V501" s="472" t="b">
        <v>0</v>
      </c>
      <c r="W501" s="213">
        <f t="shared" ref="W501:W511" si="41">IF(V501=TRUE,$X$501,0)</f>
        <v>0</v>
      </c>
      <c r="X501" s="472">
        <v>6.6666666666666666E-2</v>
      </c>
      <c r="Y501" s="480">
        <f>SUM(W501:W516)</f>
        <v>0</v>
      </c>
      <c r="Z501" s="220">
        <f>Y501/1</f>
        <v>0</v>
      </c>
    </row>
    <row r="502" spans="1:26" ht="41.25" customHeight="1" thickTop="1" thickBot="1" x14ac:dyDescent="0.3">
      <c r="A502" s="170" t="s">
        <v>692</v>
      </c>
      <c r="B502" s="432"/>
      <c r="C502" s="432"/>
      <c r="D502" s="101" t="s">
        <v>125</v>
      </c>
      <c r="E502" s="101" t="s">
        <v>126</v>
      </c>
      <c r="F502" s="101" t="s">
        <v>127</v>
      </c>
      <c r="G502" s="117"/>
      <c r="H502" s="143" t="s">
        <v>160</v>
      </c>
      <c r="I502" s="41" t="s">
        <v>341</v>
      </c>
      <c r="J502" s="964" t="s">
        <v>1043</v>
      </c>
      <c r="K502" s="964"/>
      <c r="L502" s="964"/>
      <c r="M502" s="964"/>
      <c r="N502" s="964"/>
      <c r="O502" s="964"/>
      <c r="P502" s="964"/>
      <c r="Q502" s="964"/>
      <c r="R502" s="139"/>
      <c r="S502" s="134"/>
      <c r="T502" s="580">
        <f t="shared" si="40"/>
        <v>6.6666666666666666E-2</v>
      </c>
      <c r="V502" s="472" t="b">
        <v>0</v>
      </c>
      <c r="W502" s="213">
        <f t="shared" si="41"/>
        <v>0</v>
      </c>
    </row>
    <row r="503" spans="1:26" ht="41.25" customHeight="1" thickTop="1" thickBot="1" x14ac:dyDescent="0.3">
      <c r="A503" s="170" t="s">
        <v>692</v>
      </c>
      <c r="B503" s="432"/>
      <c r="C503" s="432"/>
      <c r="D503" s="101" t="s">
        <v>125</v>
      </c>
      <c r="E503" s="101" t="s">
        <v>126</v>
      </c>
      <c r="F503" s="101" t="s">
        <v>127</v>
      </c>
      <c r="G503" s="117"/>
      <c r="H503" s="143" t="s">
        <v>160</v>
      </c>
      <c r="I503" s="41" t="s">
        <v>280</v>
      </c>
      <c r="J503" s="964" t="s">
        <v>1044</v>
      </c>
      <c r="K503" s="964"/>
      <c r="L503" s="964"/>
      <c r="M503" s="964"/>
      <c r="N503" s="964"/>
      <c r="O503" s="964"/>
      <c r="P503" s="964"/>
      <c r="Q503" s="964"/>
      <c r="R503" s="139"/>
      <c r="S503" s="134"/>
      <c r="T503" s="580">
        <f t="shared" si="40"/>
        <v>6.6666666666666666E-2</v>
      </c>
      <c r="V503" s="472" t="b">
        <v>0</v>
      </c>
      <c r="W503" s="213">
        <f t="shared" si="41"/>
        <v>0</v>
      </c>
    </row>
    <row r="504" spans="1:26" ht="41.25" customHeight="1" thickTop="1" thickBot="1" x14ac:dyDescent="0.3">
      <c r="A504" s="170" t="s">
        <v>692</v>
      </c>
      <c r="B504" s="432"/>
      <c r="C504" s="432"/>
      <c r="D504" s="101" t="s">
        <v>125</v>
      </c>
      <c r="E504" s="101" t="s">
        <v>126</v>
      </c>
      <c r="F504" s="101" t="s">
        <v>127</v>
      </c>
      <c r="G504" s="117"/>
      <c r="H504" s="143" t="s">
        <v>160</v>
      </c>
      <c r="I504" s="41" t="s">
        <v>627</v>
      </c>
      <c r="J504" s="964" t="s">
        <v>1045</v>
      </c>
      <c r="K504" s="964"/>
      <c r="L504" s="964"/>
      <c r="M504" s="964"/>
      <c r="N504" s="964"/>
      <c r="O504" s="964"/>
      <c r="P504" s="964"/>
      <c r="Q504" s="964"/>
      <c r="R504" s="139"/>
      <c r="S504" s="134"/>
      <c r="T504" s="580">
        <f t="shared" si="40"/>
        <v>6.6666666666666666E-2</v>
      </c>
      <c r="V504" s="472" t="b">
        <v>0</v>
      </c>
      <c r="W504" s="213">
        <f t="shared" si="41"/>
        <v>0</v>
      </c>
    </row>
    <row r="505" spans="1:26" ht="48.75" customHeight="1" thickTop="1" thickBot="1" x14ac:dyDescent="0.3">
      <c r="A505" s="170" t="s">
        <v>692</v>
      </c>
      <c r="B505" s="432"/>
      <c r="C505" s="432"/>
      <c r="D505" s="101" t="s">
        <v>125</v>
      </c>
      <c r="E505" s="101" t="s">
        <v>126</v>
      </c>
      <c r="F505" s="101" t="s">
        <v>127</v>
      </c>
      <c r="G505" s="117"/>
      <c r="H505" s="143" t="s">
        <v>160</v>
      </c>
      <c r="I505" s="41" t="s">
        <v>778</v>
      </c>
      <c r="J505" s="964" t="s">
        <v>1046</v>
      </c>
      <c r="K505" s="964"/>
      <c r="L505" s="964"/>
      <c r="M505" s="964"/>
      <c r="N505" s="964"/>
      <c r="O505" s="964"/>
      <c r="P505" s="964"/>
      <c r="Q505" s="964"/>
      <c r="R505" s="139"/>
      <c r="S505" s="134"/>
      <c r="T505" s="580">
        <f t="shared" si="40"/>
        <v>6.6666666666666666E-2</v>
      </c>
      <c r="V505" s="472" t="b">
        <v>0</v>
      </c>
      <c r="W505" s="213">
        <f t="shared" si="41"/>
        <v>0</v>
      </c>
    </row>
    <row r="506" spans="1:26" ht="48.75" customHeight="1" thickTop="1" thickBot="1" x14ac:dyDescent="0.3">
      <c r="A506" s="170" t="s">
        <v>692</v>
      </c>
      <c r="B506" s="432"/>
      <c r="C506" s="432"/>
      <c r="D506" s="101" t="s">
        <v>125</v>
      </c>
      <c r="E506" s="101" t="s">
        <v>126</v>
      </c>
      <c r="F506" s="101" t="s">
        <v>127</v>
      </c>
      <c r="G506" s="117"/>
      <c r="H506" s="143" t="s">
        <v>160</v>
      </c>
      <c r="I506" s="41" t="s">
        <v>627</v>
      </c>
      <c r="J506" s="964" t="s">
        <v>1047</v>
      </c>
      <c r="K506" s="964"/>
      <c r="L506" s="964"/>
      <c r="M506" s="964"/>
      <c r="N506" s="964"/>
      <c r="O506" s="964"/>
      <c r="P506" s="964"/>
      <c r="Q506" s="964"/>
      <c r="R506" s="139"/>
      <c r="S506" s="134"/>
      <c r="T506" s="580">
        <f t="shared" si="40"/>
        <v>6.6666666666666666E-2</v>
      </c>
      <c r="V506" s="472" t="b">
        <v>0</v>
      </c>
      <c r="W506" s="213">
        <f t="shared" si="41"/>
        <v>0</v>
      </c>
    </row>
    <row r="507" spans="1:26" ht="48.75" customHeight="1" thickTop="1" thickBot="1" x14ac:dyDescent="0.3">
      <c r="A507" s="170" t="s">
        <v>692</v>
      </c>
      <c r="B507" s="432"/>
      <c r="C507" s="432"/>
      <c r="D507" s="101" t="s">
        <v>125</v>
      </c>
      <c r="E507" s="101" t="s">
        <v>126</v>
      </c>
      <c r="F507" s="101" t="s">
        <v>127</v>
      </c>
      <c r="G507" s="117"/>
      <c r="H507" s="143" t="s">
        <v>160</v>
      </c>
      <c r="I507" s="41" t="s">
        <v>504</v>
      </c>
      <c r="J507" s="964" t="s">
        <v>1048</v>
      </c>
      <c r="K507" s="964"/>
      <c r="L507" s="964"/>
      <c r="M507" s="964"/>
      <c r="N507" s="964"/>
      <c r="O507" s="964"/>
      <c r="P507" s="964"/>
      <c r="Q507" s="964"/>
      <c r="R507" s="139"/>
      <c r="S507" s="134"/>
      <c r="T507" s="580">
        <f t="shared" si="40"/>
        <v>6.6666666666666666E-2</v>
      </c>
      <c r="V507" s="472" t="b">
        <v>0</v>
      </c>
      <c r="W507" s="213">
        <f t="shared" si="41"/>
        <v>0</v>
      </c>
    </row>
    <row r="508" spans="1:26" ht="48.75" customHeight="1" thickTop="1" thickBot="1" x14ac:dyDescent="0.3">
      <c r="A508" s="170" t="s">
        <v>692</v>
      </c>
      <c r="B508" s="432"/>
      <c r="C508" s="432"/>
      <c r="D508" s="101" t="s">
        <v>125</v>
      </c>
      <c r="E508" s="101" t="s">
        <v>126</v>
      </c>
      <c r="F508" s="101" t="s">
        <v>127</v>
      </c>
      <c r="G508" s="117"/>
      <c r="H508" s="143" t="s">
        <v>160</v>
      </c>
      <c r="I508" s="41" t="s">
        <v>1049</v>
      </c>
      <c r="J508" s="964" t="s">
        <v>1050</v>
      </c>
      <c r="K508" s="964"/>
      <c r="L508" s="964"/>
      <c r="M508" s="964"/>
      <c r="N508" s="964"/>
      <c r="O508" s="964"/>
      <c r="P508" s="964"/>
      <c r="Q508" s="964"/>
      <c r="R508" s="139"/>
      <c r="S508" s="134"/>
      <c r="T508" s="580">
        <f t="shared" si="40"/>
        <v>6.6666666666666666E-2</v>
      </c>
      <c r="V508" s="472" t="b">
        <v>0</v>
      </c>
      <c r="W508" s="213">
        <f t="shared" si="41"/>
        <v>0</v>
      </c>
    </row>
    <row r="509" spans="1:26" ht="48.75" customHeight="1" thickTop="1" thickBot="1" x14ac:dyDescent="0.3">
      <c r="A509" s="170" t="s">
        <v>692</v>
      </c>
      <c r="B509" s="432"/>
      <c r="C509" s="432"/>
      <c r="D509" s="101" t="s">
        <v>125</v>
      </c>
      <c r="E509" s="101" t="s">
        <v>126</v>
      </c>
      <c r="F509" s="101" t="s">
        <v>127</v>
      </c>
      <c r="G509" s="117"/>
      <c r="H509" s="143" t="s">
        <v>160</v>
      </c>
      <c r="I509" s="41" t="s">
        <v>1051</v>
      </c>
      <c r="J509" s="964" t="s">
        <v>1052</v>
      </c>
      <c r="K509" s="964"/>
      <c r="L509" s="964"/>
      <c r="M509" s="964"/>
      <c r="N509" s="964"/>
      <c r="O509" s="964"/>
      <c r="P509" s="964"/>
      <c r="Q509" s="964"/>
      <c r="R509" s="139"/>
      <c r="S509" s="134"/>
      <c r="T509" s="580">
        <f t="shared" si="40"/>
        <v>6.6666666666666666E-2</v>
      </c>
      <c r="V509" s="472" t="b">
        <v>0</v>
      </c>
      <c r="W509" s="213">
        <f t="shared" si="41"/>
        <v>0</v>
      </c>
    </row>
    <row r="510" spans="1:26" ht="48.75" customHeight="1" thickTop="1" thickBot="1" x14ac:dyDescent="0.3">
      <c r="A510" s="170" t="s">
        <v>692</v>
      </c>
      <c r="B510" s="432"/>
      <c r="C510" s="432"/>
      <c r="D510" s="101" t="s">
        <v>125</v>
      </c>
      <c r="E510" s="101" t="s">
        <v>126</v>
      </c>
      <c r="F510" s="101" t="s">
        <v>127</v>
      </c>
      <c r="G510" s="117"/>
      <c r="H510" s="143" t="s">
        <v>160</v>
      </c>
      <c r="I510" s="41" t="s">
        <v>1053</v>
      </c>
      <c r="J510" s="964" t="s">
        <v>1054</v>
      </c>
      <c r="K510" s="964"/>
      <c r="L510" s="964"/>
      <c r="M510" s="964"/>
      <c r="N510" s="964"/>
      <c r="O510" s="964"/>
      <c r="P510" s="964"/>
      <c r="Q510" s="964"/>
      <c r="R510" s="139"/>
      <c r="S510" s="134"/>
      <c r="T510" s="580">
        <f t="shared" si="40"/>
        <v>6.6666666666666666E-2</v>
      </c>
      <c r="V510" s="472" t="b">
        <v>0</v>
      </c>
      <c r="W510" s="213">
        <f t="shared" si="41"/>
        <v>0</v>
      </c>
    </row>
    <row r="511" spans="1:26" ht="48.75" customHeight="1" thickTop="1" thickBot="1" x14ac:dyDescent="0.3">
      <c r="A511" s="170" t="s">
        <v>692</v>
      </c>
      <c r="B511" s="432"/>
      <c r="C511" s="432"/>
      <c r="D511" s="101" t="s">
        <v>125</v>
      </c>
      <c r="E511" s="101" t="s">
        <v>126</v>
      </c>
      <c r="F511" s="101" t="s">
        <v>127</v>
      </c>
      <c r="G511" s="117"/>
      <c r="H511" s="143" t="s">
        <v>160</v>
      </c>
      <c r="I511" s="41" t="s">
        <v>1055</v>
      </c>
      <c r="J511" s="1008" t="s">
        <v>1056</v>
      </c>
      <c r="K511" s="765"/>
      <c r="L511" s="765"/>
      <c r="M511" s="765"/>
      <c r="N511" s="765"/>
      <c r="O511" s="765"/>
      <c r="P511" s="765"/>
      <c r="Q511" s="765"/>
      <c r="R511" s="436"/>
      <c r="S511" s="134"/>
      <c r="T511" s="580">
        <f t="shared" si="40"/>
        <v>6.6666666666666666E-2</v>
      </c>
      <c r="V511" s="472" t="b">
        <v>0</v>
      </c>
      <c r="W511" s="213">
        <f t="shared" si="41"/>
        <v>0</v>
      </c>
    </row>
    <row r="512" spans="1:26" ht="48.75" customHeight="1" thickTop="1" thickBot="1" x14ac:dyDescent="0.3">
      <c r="A512" s="170" t="s">
        <v>123</v>
      </c>
      <c r="B512" s="432"/>
      <c r="C512" s="432"/>
      <c r="D512" s="448"/>
      <c r="E512" s="101" t="s">
        <v>126</v>
      </c>
      <c r="F512" s="101" t="s">
        <v>127</v>
      </c>
      <c r="G512" s="117"/>
      <c r="H512" s="143" t="s">
        <v>160</v>
      </c>
      <c r="I512" s="41" t="s">
        <v>282</v>
      </c>
      <c r="J512" s="1028" t="s">
        <v>319</v>
      </c>
      <c r="K512" s="1029"/>
      <c r="L512" s="1029"/>
      <c r="M512" s="1029"/>
      <c r="N512" s="1029"/>
      <c r="O512" s="1029"/>
      <c r="P512" s="1029"/>
      <c r="Q512" s="1029"/>
      <c r="R512" s="139"/>
      <c r="S512" s="137"/>
      <c r="V512" t="b">
        <f>IF(AND(V513=TRUE,V514=TRUE,V515=TRUE),TRUE,FALSE)</f>
        <v>0</v>
      </c>
      <c r="W512"/>
    </row>
    <row r="513" spans="1:27" ht="48.75" customHeight="1" thickTop="1" thickBot="1" x14ac:dyDescent="0.3">
      <c r="A513" s="170" t="s">
        <v>123</v>
      </c>
      <c r="B513" s="432"/>
      <c r="C513" s="432"/>
      <c r="D513" s="448"/>
      <c r="E513" s="101" t="s">
        <v>126</v>
      </c>
      <c r="F513" s="101" t="s">
        <v>127</v>
      </c>
      <c r="G513" s="117"/>
      <c r="H513" s="143" t="s">
        <v>160</v>
      </c>
      <c r="I513" s="41" t="s">
        <v>629</v>
      </c>
      <c r="J513" s="964" t="s">
        <v>975</v>
      </c>
      <c r="K513" s="964"/>
      <c r="L513" s="964"/>
      <c r="M513" s="964"/>
      <c r="N513" s="964"/>
      <c r="O513" s="964"/>
      <c r="P513" s="964"/>
      <c r="Q513" s="964"/>
      <c r="R513" s="139"/>
      <c r="S513" s="134"/>
      <c r="T513" s="580">
        <f t="shared" ref="T513:T515" si="42">1/15</f>
        <v>6.6666666666666666E-2</v>
      </c>
      <c r="V513" s="472" t="b">
        <v>0</v>
      </c>
      <c r="W513" s="213">
        <f>IF(V513=TRUE,$X$501,0)</f>
        <v>0</v>
      </c>
    </row>
    <row r="514" spans="1:27" ht="48.75" customHeight="1" thickTop="1" thickBot="1" x14ac:dyDescent="0.3">
      <c r="A514" s="170" t="s">
        <v>123</v>
      </c>
      <c r="B514" s="432"/>
      <c r="C514" s="432"/>
      <c r="D514" s="448"/>
      <c r="E514" s="101" t="s">
        <v>126</v>
      </c>
      <c r="F514" s="101" t="s">
        <v>127</v>
      </c>
      <c r="G514" s="117"/>
      <c r="H514" s="143" t="s">
        <v>160</v>
      </c>
      <c r="I514" s="41" t="s">
        <v>631</v>
      </c>
      <c r="J514" s="964" t="s">
        <v>976</v>
      </c>
      <c r="K514" s="964"/>
      <c r="L514" s="964"/>
      <c r="M514" s="964"/>
      <c r="N514" s="964"/>
      <c r="O514" s="964"/>
      <c r="P514" s="964"/>
      <c r="Q514" s="964"/>
      <c r="R514" s="139"/>
      <c r="S514" s="134"/>
      <c r="T514" s="580">
        <f t="shared" si="42"/>
        <v>6.6666666666666666E-2</v>
      </c>
      <c r="V514" s="472" t="b">
        <v>0</v>
      </c>
      <c r="W514" s="213">
        <f>IF(V514=TRUE,$X$501,0)</f>
        <v>0</v>
      </c>
    </row>
    <row r="515" spans="1:27" ht="48.75" customHeight="1" thickTop="1" thickBot="1" x14ac:dyDescent="0.3">
      <c r="A515" s="170" t="s">
        <v>123</v>
      </c>
      <c r="B515" s="432"/>
      <c r="C515" s="432"/>
      <c r="D515" s="448"/>
      <c r="E515" s="101" t="s">
        <v>126</v>
      </c>
      <c r="F515" s="101" t="s">
        <v>127</v>
      </c>
      <c r="G515" s="117"/>
      <c r="H515" s="143" t="s">
        <v>160</v>
      </c>
      <c r="I515" s="41" t="s">
        <v>633</v>
      </c>
      <c r="J515" s="1008" t="s">
        <v>977</v>
      </c>
      <c r="K515" s="765"/>
      <c r="L515" s="765"/>
      <c r="M515" s="765"/>
      <c r="N515" s="765"/>
      <c r="O515" s="765"/>
      <c r="P515" s="765"/>
      <c r="Q515" s="765"/>
      <c r="R515" s="436"/>
      <c r="S515" s="134"/>
      <c r="T515" s="580">
        <f t="shared" si="42"/>
        <v>6.6666666666666666E-2</v>
      </c>
      <c r="V515" s="472" t="b">
        <v>0</v>
      </c>
      <c r="W515" s="213">
        <f>IF(V515=TRUE,$X$501,0)</f>
        <v>0</v>
      </c>
    </row>
    <row r="516" spans="1:27" ht="41.25" customHeight="1" thickTop="1" thickBot="1" x14ac:dyDescent="0.3">
      <c r="A516" s="170" t="s">
        <v>692</v>
      </c>
      <c r="B516" s="432"/>
      <c r="C516" s="432"/>
      <c r="D516" s="101" t="s">
        <v>125</v>
      </c>
      <c r="E516" s="101" t="s">
        <v>126</v>
      </c>
      <c r="F516" s="101" t="s">
        <v>127</v>
      </c>
      <c r="G516" s="117"/>
      <c r="H516" s="82" t="s">
        <v>160</v>
      </c>
      <c r="I516" s="102" t="s">
        <v>693</v>
      </c>
      <c r="J516" s="1012" t="s">
        <v>847</v>
      </c>
      <c r="K516" s="1010"/>
      <c r="L516" s="1010"/>
      <c r="M516" s="1010"/>
      <c r="N516" s="1010"/>
      <c r="O516" s="1010"/>
      <c r="P516" s="1010"/>
      <c r="Q516" s="1010"/>
      <c r="R516" s="436"/>
      <c r="S516" s="134"/>
      <c r="T516" s="580">
        <f>1/15</f>
        <v>6.6666666666666666E-2</v>
      </c>
      <c r="V516" s="472" t="b">
        <v>0</v>
      </c>
      <c r="W516" s="213">
        <f>IF(V516=TRUE,$X$501,0)</f>
        <v>0</v>
      </c>
    </row>
    <row r="517" spans="1:27" ht="22.5" customHeight="1" thickTop="1" x14ac:dyDescent="0.25">
      <c r="A517" s="468"/>
      <c r="B517" s="468"/>
      <c r="C517" s="263"/>
      <c r="D517" s="263"/>
      <c r="E517" s="263"/>
      <c r="F517" s="264"/>
      <c r="G517" s="117"/>
      <c r="H517" s="117"/>
      <c r="I517" s="469"/>
      <c r="J517" s="117"/>
      <c r="K517" s="117"/>
      <c r="L517" s="117"/>
      <c r="M517" s="117"/>
      <c r="N517" s="117"/>
      <c r="O517" s="117"/>
      <c r="P517" s="117"/>
      <c r="Q517" s="117"/>
      <c r="R517" s="117"/>
      <c r="S517" s="117"/>
    </row>
    <row r="518" spans="1:27" s="503" customFormat="1" ht="22.5" customHeight="1" thickBot="1" x14ac:dyDescent="0.3">
      <c r="A518" s="510"/>
      <c r="B518" s="510"/>
      <c r="C518" s="354"/>
      <c r="D518" s="354"/>
      <c r="E518" s="354"/>
      <c r="F518" s="355"/>
      <c r="G518" s="57"/>
      <c r="H518" s="653" t="s">
        <v>117</v>
      </c>
      <c r="I518" s="654"/>
      <c r="J518" s="1040" t="s">
        <v>224</v>
      </c>
      <c r="K518" s="1041"/>
      <c r="L518" s="1041"/>
      <c r="M518" s="1041"/>
      <c r="N518" s="1041"/>
      <c r="O518" s="1041"/>
      <c r="P518" s="1041"/>
      <c r="Q518" s="1041"/>
      <c r="R518" s="1041"/>
      <c r="S518" s="1042"/>
      <c r="T518" s="578"/>
      <c r="U518" s="578"/>
      <c r="V518" s="504" t="s">
        <v>945</v>
      </c>
      <c r="W518" s="502">
        <f>(U523+U524+U525+U528)/4</f>
        <v>1</v>
      </c>
      <c r="X518" s="472"/>
      <c r="Y518" s="472"/>
      <c r="Z518" s="208"/>
      <c r="AA518" s="497"/>
    </row>
    <row r="519" spans="1:27" s="503" customFormat="1" ht="7.5" customHeight="1" thickTop="1" x14ac:dyDescent="0.25">
      <c r="A519" s="57"/>
      <c r="B519" s="57"/>
      <c r="C519" s="356"/>
      <c r="D519" s="356"/>
      <c r="E519" s="356"/>
      <c r="F519" s="356"/>
      <c r="G519" s="57"/>
      <c r="H519" s="57"/>
      <c r="I519" s="495"/>
      <c r="J519" s="57"/>
      <c r="K519" s="57"/>
      <c r="L519" s="57"/>
      <c r="M519" s="57"/>
      <c r="N519" s="57"/>
      <c r="O519" s="57"/>
      <c r="P519" s="57"/>
      <c r="Q519" s="57"/>
      <c r="R519" s="81"/>
      <c r="S519" s="57"/>
      <c r="T519" s="584"/>
      <c r="U519" s="577"/>
      <c r="V519" s="472"/>
      <c r="W519" s="472"/>
      <c r="X519" s="472"/>
      <c r="Y519" s="472"/>
      <c r="Z519" s="208"/>
      <c r="AA519" s="497"/>
    </row>
    <row r="520" spans="1:27" s="503" customFormat="1" ht="90" customHeight="1" thickBot="1" x14ac:dyDescent="0.3">
      <c r="A520" s="57"/>
      <c r="B520" s="57"/>
      <c r="C520" s="356"/>
      <c r="D520" s="356"/>
      <c r="E520" s="356"/>
      <c r="F520" s="356"/>
      <c r="G520" s="57"/>
      <c r="H520" s="659" t="s">
        <v>225</v>
      </c>
      <c r="I520" s="659"/>
      <c r="J520" s="659"/>
      <c r="K520" s="659"/>
      <c r="L520" s="659"/>
      <c r="M520" s="659"/>
      <c r="N520" s="659"/>
      <c r="O520" s="659"/>
      <c r="P520" s="659"/>
      <c r="Q520" s="659"/>
      <c r="R520" s="659"/>
      <c r="S520" s="660"/>
      <c r="T520" s="584"/>
      <c r="U520" s="577"/>
      <c r="V520" s="472"/>
      <c r="W520" s="472"/>
      <c r="X520" s="472"/>
      <c r="Y520" s="472"/>
      <c r="Z520" s="208"/>
      <c r="AA520" s="497"/>
    </row>
    <row r="521" spans="1:27" ht="9" customHeight="1" thickTop="1" x14ac:dyDescent="0.25">
      <c r="A521" s="468"/>
      <c r="B521" s="468"/>
      <c r="C521" s="263"/>
      <c r="D521" s="263"/>
      <c r="E521" s="263"/>
      <c r="F521" s="264"/>
      <c r="G521" s="117"/>
      <c r="H521" s="117"/>
      <c r="I521" s="469"/>
      <c r="J521" s="117"/>
      <c r="K521" s="117"/>
      <c r="L521" s="117"/>
      <c r="M521" s="117"/>
      <c r="N521" s="117"/>
      <c r="O521" s="117"/>
      <c r="P521" s="117"/>
      <c r="Q521" s="117"/>
      <c r="R521" s="117"/>
      <c r="S521" s="117"/>
    </row>
    <row r="522" spans="1:27" ht="41.25" customHeight="1" thickBot="1" x14ac:dyDescent="0.3">
      <c r="A522" s="117"/>
      <c r="B522" s="117"/>
      <c r="C522" s="313"/>
      <c r="D522" s="313"/>
      <c r="E522" s="313"/>
      <c r="F522" s="313"/>
      <c r="G522" s="117"/>
      <c r="H522" s="35" t="s">
        <v>120</v>
      </c>
      <c r="I522" s="51" t="s">
        <v>946</v>
      </c>
      <c r="J522" s="36" t="s">
        <v>121</v>
      </c>
      <c r="K522" s="477"/>
      <c r="L522" s="477"/>
      <c r="M522" s="477"/>
      <c r="N522" s="477"/>
      <c r="O522" s="477"/>
      <c r="P522" s="477"/>
      <c r="Q522" s="477"/>
      <c r="R522" s="139"/>
      <c r="S522" s="35" t="s">
        <v>122</v>
      </c>
      <c r="V522" s="210" t="s">
        <v>825</v>
      </c>
      <c r="W522" s="211" t="s">
        <v>826</v>
      </c>
      <c r="X522" s="211" t="s">
        <v>827</v>
      </c>
      <c r="Y522" s="508" t="s">
        <v>841</v>
      </c>
      <c r="Z522" s="226" t="s">
        <v>863</v>
      </c>
    </row>
    <row r="523" spans="1:27" ht="41.25" customHeight="1" thickTop="1" thickBot="1" x14ac:dyDescent="0.3">
      <c r="A523" s="41" t="s">
        <v>123</v>
      </c>
      <c r="B523" s="73"/>
      <c r="C523" s="101" t="s">
        <v>124</v>
      </c>
      <c r="D523" s="101" t="s">
        <v>125</v>
      </c>
      <c r="E523" s="101" t="s">
        <v>126</v>
      </c>
      <c r="F523" s="101" t="s">
        <v>127</v>
      </c>
      <c r="G523" s="117"/>
      <c r="H523" s="82" t="s">
        <v>128</v>
      </c>
      <c r="I523" s="102" t="s">
        <v>144</v>
      </c>
      <c r="J523" s="669" t="s">
        <v>226</v>
      </c>
      <c r="K523" s="670"/>
      <c r="L523" s="670"/>
      <c r="M523" s="670"/>
      <c r="N523" s="670"/>
      <c r="O523" s="670"/>
      <c r="P523" s="670"/>
      <c r="Q523" s="670"/>
      <c r="R523" s="438"/>
      <c r="S523" s="134"/>
      <c r="T523" s="580">
        <v>1</v>
      </c>
      <c r="U523" s="575">
        <f>T523</f>
        <v>1</v>
      </c>
      <c r="V523" s="472" t="b">
        <v>0</v>
      </c>
      <c r="W523" s="213">
        <f>IF(V523=TRUE,$X$523,0)</f>
        <v>0</v>
      </c>
      <c r="X523" s="472">
        <v>1</v>
      </c>
      <c r="Y523" s="480">
        <f>SUM(W523)</f>
        <v>0</v>
      </c>
      <c r="Z523" s="220">
        <f>Y523/1</f>
        <v>0</v>
      </c>
    </row>
    <row r="524" spans="1:27" ht="78.75" customHeight="1" thickTop="1" thickBot="1" x14ac:dyDescent="0.3">
      <c r="A524" s="41" t="s">
        <v>123</v>
      </c>
      <c r="B524" s="73"/>
      <c r="C524" s="101" t="s">
        <v>124</v>
      </c>
      <c r="D524" s="101" t="s">
        <v>125</v>
      </c>
      <c r="E524" s="101" t="s">
        <v>126</v>
      </c>
      <c r="F524" s="101" t="s">
        <v>127</v>
      </c>
      <c r="G524" s="117"/>
      <c r="H524" s="82" t="s">
        <v>131</v>
      </c>
      <c r="I524" s="102" t="s">
        <v>227</v>
      </c>
      <c r="J524" s="663" t="s">
        <v>953</v>
      </c>
      <c r="K524" s="664"/>
      <c r="L524" s="664"/>
      <c r="M524" s="664"/>
      <c r="N524" s="664"/>
      <c r="O524" s="664"/>
      <c r="P524" s="664"/>
      <c r="Q524" s="664"/>
      <c r="R524" s="435"/>
      <c r="S524" s="134"/>
      <c r="T524" s="580">
        <v>1</v>
      </c>
      <c r="U524" s="575">
        <f>T524</f>
        <v>1</v>
      </c>
      <c r="V524" s="472" t="b">
        <v>0</v>
      </c>
      <c r="W524" s="213">
        <f>IF(V524=TRUE,$X$523,0)</f>
        <v>0</v>
      </c>
      <c r="Y524" s="480">
        <f>SUM(W524)</f>
        <v>0</v>
      </c>
      <c r="Z524" s="220">
        <f>Y524/1</f>
        <v>0</v>
      </c>
    </row>
    <row r="525" spans="1:27" ht="66.75" customHeight="1" thickTop="1" thickBot="1" x14ac:dyDescent="0.3">
      <c r="A525" s="41" t="s">
        <v>123</v>
      </c>
      <c r="B525" s="73"/>
      <c r="C525" s="73"/>
      <c r="D525" s="101" t="s">
        <v>125</v>
      </c>
      <c r="E525" s="101" t="s">
        <v>126</v>
      </c>
      <c r="F525" s="101" t="s">
        <v>127</v>
      </c>
      <c r="G525" s="117"/>
      <c r="H525" s="143" t="s">
        <v>250</v>
      </c>
      <c r="I525" s="41" t="s">
        <v>276</v>
      </c>
      <c r="J525" s="688" t="s">
        <v>963</v>
      </c>
      <c r="K525" s="760"/>
      <c r="L525" s="760"/>
      <c r="M525" s="760"/>
      <c r="N525" s="760"/>
      <c r="O525" s="760"/>
      <c r="P525" s="760"/>
      <c r="Q525" s="760"/>
      <c r="R525" s="437"/>
      <c r="S525" s="134"/>
      <c r="T525" s="580">
        <v>0.5</v>
      </c>
      <c r="U525" s="575">
        <f>T525+T526</f>
        <v>1</v>
      </c>
      <c r="V525" s="472" t="b">
        <v>0</v>
      </c>
      <c r="W525" s="213">
        <f>IF(V525=TRUE,$X$525,0)</f>
        <v>0</v>
      </c>
      <c r="X525" s="472">
        <v>0.5</v>
      </c>
      <c r="Y525" s="480">
        <f>SUM(W525:W526)</f>
        <v>0</v>
      </c>
      <c r="Z525" s="220">
        <f>Y525/1</f>
        <v>0</v>
      </c>
    </row>
    <row r="526" spans="1:27" ht="78" customHeight="1" thickTop="1" thickBot="1" x14ac:dyDescent="0.3">
      <c r="A526" s="41" t="s">
        <v>537</v>
      </c>
      <c r="B526" s="73"/>
      <c r="C526" s="73"/>
      <c r="D526" s="101" t="s">
        <v>125</v>
      </c>
      <c r="E526" s="101" t="s">
        <v>126</v>
      </c>
      <c r="F526" s="101" t="s">
        <v>127</v>
      </c>
      <c r="G526" s="117"/>
      <c r="H526" s="143" t="s">
        <v>250</v>
      </c>
      <c r="I526" s="102" t="s">
        <v>541</v>
      </c>
      <c r="J526" s="951" t="s">
        <v>1006</v>
      </c>
      <c r="K526" s="951"/>
      <c r="L526" s="951"/>
      <c r="M526" s="951"/>
      <c r="N526" s="951"/>
      <c r="O526" s="951"/>
      <c r="P526" s="951"/>
      <c r="Q526" s="951"/>
      <c r="R526" s="439"/>
      <c r="S526" s="134"/>
      <c r="T526" s="580">
        <v>0.5</v>
      </c>
      <c r="V526" s="472" t="b">
        <v>0</v>
      </c>
      <c r="W526" s="213">
        <f>IF(V526=TRUE,$X$525,0)</f>
        <v>0</v>
      </c>
    </row>
    <row r="527" spans="1:27" ht="55.5" customHeight="1" thickTop="1" thickBot="1" x14ac:dyDescent="0.3">
      <c r="A527" s="41" t="s">
        <v>123</v>
      </c>
      <c r="B527" s="73"/>
      <c r="C527" s="73"/>
      <c r="D527" s="101" t="s">
        <v>125</v>
      </c>
      <c r="E527" s="101" t="s">
        <v>126</v>
      </c>
      <c r="F527" s="101" t="s">
        <v>127</v>
      </c>
      <c r="G527" s="117"/>
      <c r="H527" s="143" t="s">
        <v>160</v>
      </c>
      <c r="I527" s="102" t="s">
        <v>330</v>
      </c>
      <c r="J527" s="689" t="s">
        <v>964</v>
      </c>
      <c r="K527" s="760"/>
      <c r="L527" s="760"/>
      <c r="M527" s="760"/>
      <c r="N527" s="760"/>
      <c r="O527" s="760"/>
      <c r="P527" s="760"/>
      <c r="Q527" s="760"/>
      <c r="R527" s="139"/>
      <c r="S527" s="137"/>
      <c r="V527" s="472" t="b">
        <f>IF(AND(V528=TRUE,V529=TRUE,V530=TRUE,V531=TRUE,V532=TRUE,V533=TRUE),TRUE,FALSE)</f>
        <v>0</v>
      </c>
    </row>
    <row r="528" spans="1:27" ht="51.75" customHeight="1" thickTop="1" thickBot="1" x14ac:dyDescent="0.3">
      <c r="A528" s="41" t="s">
        <v>123</v>
      </c>
      <c r="B528" s="73"/>
      <c r="C528" s="73"/>
      <c r="D528" s="101" t="s">
        <v>125</v>
      </c>
      <c r="E528" s="101" t="s">
        <v>126</v>
      </c>
      <c r="F528" s="101" t="s">
        <v>127</v>
      </c>
      <c r="G528" s="117"/>
      <c r="H528" s="143" t="s">
        <v>160</v>
      </c>
      <c r="I528" s="102" t="s">
        <v>636</v>
      </c>
      <c r="J528" s="761" t="s">
        <v>965</v>
      </c>
      <c r="K528" s="762"/>
      <c r="L528" s="762"/>
      <c r="M528" s="762"/>
      <c r="N528" s="762"/>
      <c r="O528" s="762"/>
      <c r="P528" s="762"/>
      <c r="Q528" s="762"/>
      <c r="R528" s="139"/>
      <c r="S528" s="134"/>
      <c r="T528" s="580">
        <f>1/10</f>
        <v>0.1</v>
      </c>
      <c r="U528" s="575">
        <f>T528+T529+T530+T531+T532+T533+T535+T536+T537+T538</f>
        <v>0.99999999999999989</v>
      </c>
      <c r="V528" s="472" t="b">
        <v>0</v>
      </c>
      <c r="W528" s="213">
        <f t="shared" ref="W528:W533" si="43">IF(V528=TRUE,$X$528,0)</f>
        <v>0</v>
      </c>
      <c r="X528" s="472">
        <v>0.1</v>
      </c>
      <c r="Y528" s="480">
        <f>SUM(W528:W538)</f>
        <v>0</v>
      </c>
      <c r="Z528" s="220">
        <f>Y528/1</f>
        <v>0</v>
      </c>
    </row>
    <row r="529" spans="1:27" ht="41.25" customHeight="1" thickTop="1" thickBot="1" x14ac:dyDescent="0.3">
      <c r="A529" s="41" t="s">
        <v>692</v>
      </c>
      <c r="B529" s="73"/>
      <c r="C529" s="73"/>
      <c r="D529" s="101" t="s">
        <v>125</v>
      </c>
      <c r="E529" s="101" t="s">
        <v>126</v>
      </c>
      <c r="F529" s="101" t="s">
        <v>127</v>
      </c>
      <c r="G529" s="117"/>
      <c r="H529" s="143" t="s">
        <v>160</v>
      </c>
      <c r="I529" s="102" t="s">
        <v>638</v>
      </c>
      <c r="J529" s="964" t="s">
        <v>848</v>
      </c>
      <c r="K529" s="1005"/>
      <c r="L529" s="1005"/>
      <c r="M529" s="1005"/>
      <c r="N529" s="1005"/>
      <c r="O529" s="1005"/>
      <c r="P529" s="1005"/>
      <c r="Q529" s="1005"/>
      <c r="R529" s="139"/>
      <c r="S529" s="134"/>
      <c r="T529" s="580">
        <f t="shared" ref="T529:T538" si="44">1/10</f>
        <v>0.1</v>
      </c>
      <c r="V529" s="472" t="b">
        <v>0</v>
      </c>
      <c r="W529" s="213">
        <f t="shared" si="43"/>
        <v>0</v>
      </c>
    </row>
    <row r="530" spans="1:27" ht="51.75" customHeight="1" thickTop="1" thickBot="1" x14ac:dyDescent="0.3">
      <c r="A530" s="41" t="s">
        <v>692</v>
      </c>
      <c r="B530" s="73"/>
      <c r="C530" s="73"/>
      <c r="D530" s="101" t="s">
        <v>125</v>
      </c>
      <c r="E530" s="101" t="s">
        <v>126</v>
      </c>
      <c r="F530" s="101" t="s">
        <v>127</v>
      </c>
      <c r="G530" s="117"/>
      <c r="H530" s="143" t="s">
        <v>160</v>
      </c>
      <c r="I530" s="102" t="s">
        <v>640</v>
      </c>
      <c r="J530" s="964" t="s">
        <v>849</v>
      </c>
      <c r="K530" s="1005"/>
      <c r="L530" s="1005"/>
      <c r="M530" s="1005"/>
      <c r="N530" s="1005"/>
      <c r="O530" s="1005"/>
      <c r="P530" s="1005"/>
      <c r="Q530" s="1005"/>
      <c r="R530" s="139"/>
      <c r="S530" s="134"/>
      <c r="T530" s="580">
        <f t="shared" si="44"/>
        <v>0.1</v>
      </c>
      <c r="V530" s="472" t="b">
        <v>0</v>
      </c>
      <c r="W530" s="213">
        <f t="shared" si="43"/>
        <v>0</v>
      </c>
    </row>
    <row r="531" spans="1:27" ht="41.25" customHeight="1" thickTop="1" thickBot="1" x14ac:dyDescent="0.3">
      <c r="A531" s="41" t="s">
        <v>692</v>
      </c>
      <c r="B531" s="73"/>
      <c r="C531" s="73"/>
      <c r="D531" s="101" t="s">
        <v>125</v>
      </c>
      <c r="E531" s="101" t="s">
        <v>126</v>
      </c>
      <c r="F531" s="101" t="s">
        <v>127</v>
      </c>
      <c r="G531" s="117"/>
      <c r="H531" s="143" t="s">
        <v>160</v>
      </c>
      <c r="I531" s="102" t="s">
        <v>850</v>
      </c>
      <c r="J531" s="899" t="s">
        <v>1057</v>
      </c>
      <c r="K531" s="1005"/>
      <c r="L531" s="1005"/>
      <c r="M531" s="1005"/>
      <c r="N531" s="1005"/>
      <c r="O531" s="1005"/>
      <c r="P531" s="1005"/>
      <c r="Q531" s="1005"/>
      <c r="R531" s="139"/>
      <c r="S531" s="134"/>
      <c r="T531" s="580">
        <f t="shared" si="44"/>
        <v>0.1</v>
      </c>
      <c r="V531" s="472" t="b">
        <v>0</v>
      </c>
      <c r="W531" s="213">
        <f t="shared" si="43"/>
        <v>0</v>
      </c>
    </row>
    <row r="532" spans="1:27" ht="41.25" customHeight="1" thickTop="1" thickBot="1" x14ac:dyDescent="0.3">
      <c r="A532" s="41" t="s">
        <v>123</v>
      </c>
      <c r="B532" s="73"/>
      <c r="C532" s="73"/>
      <c r="D532" s="101" t="s">
        <v>125</v>
      </c>
      <c r="E532" s="101" t="s">
        <v>126</v>
      </c>
      <c r="F532" s="101" t="s">
        <v>127</v>
      </c>
      <c r="G532" s="117"/>
      <c r="H532" s="143" t="s">
        <v>160</v>
      </c>
      <c r="I532" s="102" t="s">
        <v>851</v>
      </c>
      <c r="J532" s="899" t="s">
        <v>966</v>
      </c>
      <c r="K532" s="1005"/>
      <c r="L532" s="1005"/>
      <c r="M532" s="1005"/>
      <c r="N532" s="1005"/>
      <c r="O532" s="1005"/>
      <c r="P532" s="1005"/>
      <c r="Q532" s="1005"/>
      <c r="R532" s="139"/>
      <c r="S532" s="134"/>
      <c r="T532" s="580">
        <f t="shared" si="44"/>
        <v>0.1</v>
      </c>
      <c r="V532" s="472" t="b">
        <v>0</v>
      </c>
      <c r="W532" s="213">
        <f t="shared" si="43"/>
        <v>0</v>
      </c>
    </row>
    <row r="533" spans="1:27" ht="57" customHeight="1" thickTop="1" thickBot="1" x14ac:dyDescent="0.3">
      <c r="A533" s="41" t="s">
        <v>692</v>
      </c>
      <c r="B533" s="73"/>
      <c r="C533" s="73"/>
      <c r="D533" s="101" t="s">
        <v>125</v>
      </c>
      <c r="E533" s="101" t="s">
        <v>126</v>
      </c>
      <c r="F533" s="101" t="s">
        <v>127</v>
      </c>
      <c r="G533" s="117"/>
      <c r="H533" s="143" t="s">
        <v>160</v>
      </c>
      <c r="I533" s="102" t="s">
        <v>852</v>
      </c>
      <c r="J533" s="1008" t="s">
        <v>853</v>
      </c>
      <c r="K533" s="1011"/>
      <c r="L533" s="1011"/>
      <c r="M533" s="1011"/>
      <c r="N533" s="1011"/>
      <c r="O533" s="1011"/>
      <c r="P533" s="1011"/>
      <c r="Q533" s="1011"/>
      <c r="R533" s="139"/>
      <c r="S533" s="134"/>
      <c r="T533" s="580">
        <f t="shared" si="44"/>
        <v>0.1</v>
      </c>
      <c r="V533" s="472" t="b">
        <v>0</v>
      </c>
      <c r="W533" s="213">
        <f t="shared" si="43"/>
        <v>0</v>
      </c>
    </row>
    <row r="534" spans="1:27" ht="51.75" customHeight="1" thickTop="1" thickBot="1" x14ac:dyDescent="0.3">
      <c r="A534" s="41" t="s">
        <v>692</v>
      </c>
      <c r="B534" s="73"/>
      <c r="C534" s="73"/>
      <c r="D534" s="101" t="s">
        <v>125</v>
      </c>
      <c r="E534" s="101" t="s">
        <v>126</v>
      </c>
      <c r="F534" s="101" t="s">
        <v>127</v>
      </c>
      <c r="G534" s="117"/>
      <c r="H534" s="143" t="s">
        <v>160</v>
      </c>
      <c r="I534" s="102" t="s">
        <v>236</v>
      </c>
      <c r="J534" s="932" t="s">
        <v>696</v>
      </c>
      <c r="K534" s="932"/>
      <c r="L534" s="932"/>
      <c r="M534" s="932"/>
      <c r="N534" s="932"/>
      <c r="O534" s="932"/>
      <c r="P534" s="932"/>
      <c r="Q534" s="932"/>
      <c r="R534" s="437"/>
      <c r="S534" s="430"/>
      <c r="V534" s="472" t="b">
        <f>IF(AND(V535=TRUE,V536=TRUE,V537=TRUE),TRUE,FALSE)</f>
        <v>0</v>
      </c>
    </row>
    <row r="535" spans="1:27" ht="51.75" customHeight="1" thickTop="1" thickBot="1" x14ac:dyDescent="0.3">
      <c r="A535" s="41" t="s">
        <v>692</v>
      </c>
      <c r="B535" s="73"/>
      <c r="C535" s="73"/>
      <c r="D535" s="101" t="s">
        <v>125</v>
      </c>
      <c r="E535" s="101" t="s">
        <v>126</v>
      </c>
      <c r="F535" s="101" t="s">
        <v>127</v>
      </c>
      <c r="G535" s="117"/>
      <c r="H535" s="143" t="s">
        <v>160</v>
      </c>
      <c r="I535" s="102" t="s">
        <v>1058</v>
      </c>
      <c r="J535" s="964" t="s">
        <v>1059</v>
      </c>
      <c r="K535" s="964"/>
      <c r="L535" s="964"/>
      <c r="M535" s="964"/>
      <c r="N535" s="964"/>
      <c r="O535" s="964"/>
      <c r="P535" s="964"/>
      <c r="Q535" s="964"/>
      <c r="R535" s="139"/>
      <c r="S535" s="134"/>
      <c r="T535" s="580">
        <f t="shared" si="44"/>
        <v>0.1</v>
      </c>
      <c r="V535" s="472" t="b">
        <v>0</v>
      </c>
      <c r="W535" s="213">
        <f>IF(V535=TRUE,$X$535,0)</f>
        <v>0</v>
      </c>
      <c r="X535" s="472">
        <v>0.1</v>
      </c>
    </row>
    <row r="536" spans="1:27" ht="48" customHeight="1" thickTop="1" thickBot="1" x14ac:dyDescent="0.3">
      <c r="A536" s="41" t="s">
        <v>692</v>
      </c>
      <c r="B536" s="73"/>
      <c r="C536" s="73"/>
      <c r="D536" s="101" t="s">
        <v>125</v>
      </c>
      <c r="E536" s="101" t="s">
        <v>126</v>
      </c>
      <c r="F536" s="101" t="s">
        <v>127</v>
      </c>
      <c r="G536" s="117"/>
      <c r="H536" s="143" t="s">
        <v>160</v>
      </c>
      <c r="I536" s="102" t="s">
        <v>1060</v>
      </c>
      <c r="J536" s="964" t="s">
        <v>1061</v>
      </c>
      <c r="K536" s="964"/>
      <c r="L536" s="964"/>
      <c r="M536" s="964"/>
      <c r="N536" s="964"/>
      <c r="O536" s="964"/>
      <c r="P536" s="964"/>
      <c r="Q536" s="964"/>
      <c r="R536" s="139"/>
      <c r="S536" s="134"/>
      <c r="T536" s="580">
        <f t="shared" si="44"/>
        <v>0.1</v>
      </c>
      <c r="V536" s="472" t="b">
        <v>0</v>
      </c>
      <c r="W536" s="213">
        <f>IF(V536=TRUE,$X$535,0)</f>
        <v>0</v>
      </c>
    </row>
    <row r="537" spans="1:27" ht="73.5" customHeight="1" thickTop="1" thickBot="1" x14ac:dyDescent="0.3">
      <c r="A537" s="41" t="s">
        <v>692</v>
      </c>
      <c r="B537" s="73"/>
      <c r="C537" s="73"/>
      <c r="D537" s="101" t="s">
        <v>125</v>
      </c>
      <c r="E537" s="101" t="s">
        <v>126</v>
      </c>
      <c r="F537" s="101" t="s">
        <v>127</v>
      </c>
      <c r="G537" s="117"/>
      <c r="H537" s="143" t="s">
        <v>160</v>
      </c>
      <c r="I537" s="102" t="s">
        <v>1062</v>
      </c>
      <c r="J537" s="1008" t="s">
        <v>1063</v>
      </c>
      <c r="K537" s="765"/>
      <c r="L537" s="765"/>
      <c r="M537" s="765"/>
      <c r="N537" s="765"/>
      <c r="O537" s="765"/>
      <c r="P537" s="765"/>
      <c r="Q537" s="765"/>
      <c r="R537" s="440"/>
      <c r="S537" s="134"/>
      <c r="T537" s="580">
        <f t="shared" si="44"/>
        <v>0.1</v>
      </c>
      <c r="V537" s="472" t="b">
        <v>0</v>
      </c>
      <c r="W537" s="213">
        <f>IF(V537=TRUE,$X$535,0)</f>
        <v>0</v>
      </c>
    </row>
    <row r="538" spans="1:27" ht="41.25" customHeight="1" thickTop="1" thickBot="1" x14ac:dyDescent="0.3">
      <c r="A538" s="41" t="s">
        <v>692</v>
      </c>
      <c r="B538" s="73"/>
      <c r="C538" s="73"/>
      <c r="D538" s="101" t="s">
        <v>125</v>
      </c>
      <c r="E538" s="101" t="s">
        <v>126</v>
      </c>
      <c r="F538" s="101" t="s">
        <v>127</v>
      </c>
      <c r="G538" s="117"/>
      <c r="H538" s="82" t="s">
        <v>160</v>
      </c>
      <c r="I538" s="102" t="s">
        <v>556</v>
      </c>
      <c r="J538" s="1009" t="s">
        <v>1064</v>
      </c>
      <c r="K538" s="1010"/>
      <c r="L538" s="1010"/>
      <c r="M538" s="1010"/>
      <c r="N538" s="1010"/>
      <c r="O538" s="1010"/>
      <c r="P538" s="1010"/>
      <c r="Q538" s="1010"/>
      <c r="R538" s="439"/>
      <c r="S538" s="134"/>
      <c r="T538" s="580">
        <f t="shared" si="44"/>
        <v>0.1</v>
      </c>
      <c r="V538" s="472" t="b">
        <v>0</v>
      </c>
      <c r="W538" s="213">
        <f>IF(V538=TRUE,$X$535,0)</f>
        <v>0</v>
      </c>
    </row>
    <row r="539" spans="1:27" ht="21.75" customHeight="1" thickTop="1" x14ac:dyDescent="0.25">
      <c r="A539" s="468"/>
      <c r="B539" s="468"/>
      <c r="C539" s="263"/>
      <c r="D539" s="263"/>
      <c r="E539" s="263"/>
      <c r="F539" s="264"/>
      <c r="G539" s="117"/>
      <c r="H539" s="117"/>
      <c r="I539" s="469"/>
      <c r="J539" s="117"/>
      <c r="K539" s="117"/>
      <c r="L539" s="117"/>
      <c r="M539" s="117"/>
      <c r="N539" s="117"/>
      <c r="O539" s="117"/>
      <c r="P539" s="117"/>
      <c r="Q539" s="117"/>
      <c r="R539" s="117"/>
      <c r="S539" s="117"/>
    </row>
    <row r="540" spans="1:27" s="503" customFormat="1" ht="22.5" customHeight="1" thickBot="1" x14ac:dyDescent="0.3">
      <c r="A540" s="510"/>
      <c r="B540" s="510"/>
      <c r="C540" s="354"/>
      <c r="D540" s="354"/>
      <c r="E540" s="354"/>
      <c r="F540" s="355"/>
      <c r="G540" s="57"/>
      <c r="H540" s="653" t="s">
        <v>117</v>
      </c>
      <c r="I540" s="654"/>
      <c r="J540" s="1040" t="s">
        <v>228</v>
      </c>
      <c r="K540" s="1041"/>
      <c r="L540" s="1041"/>
      <c r="M540" s="1041"/>
      <c r="N540" s="1041"/>
      <c r="O540" s="1041"/>
      <c r="P540" s="1041"/>
      <c r="Q540" s="1041"/>
      <c r="R540" s="1041"/>
      <c r="S540" s="1042"/>
      <c r="T540" s="578"/>
      <c r="U540" s="578"/>
      <c r="V540" s="504" t="s">
        <v>945</v>
      </c>
      <c r="W540" s="502">
        <f>(U545+U547+U554+U556)/4</f>
        <v>1</v>
      </c>
      <c r="X540" s="472"/>
      <c r="Y540" s="472"/>
      <c r="Z540" s="208"/>
      <c r="AA540" s="497"/>
    </row>
    <row r="541" spans="1:27" s="503" customFormat="1" ht="7.5" customHeight="1" thickTop="1" x14ac:dyDescent="0.25">
      <c r="A541" s="57"/>
      <c r="B541" s="57"/>
      <c r="C541" s="356"/>
      <c r="D541" s="356"/>
      <c r="E541" s="356"/>
      <c r="F541" s="356"/>
      <c r="G541" s="57"/>
      <c r="H541" s="57"/>
      <c r="I541" s="495"/>
      <c r="J541" s="57"/>
      <c r="K541" s="57"/>
      <c r="L541" s="57"/>
      <c r="M541" s="57"/>
      <c r="N541" s="57"/>
      <c r="O541" s="57"/>
      <c r="P541" s="57"/>
      <c r="Q541" s="57"/>
      <c r="R541" s="81"/>
      <c r="S541" s="57"/>
      <c r="T541" s="584"/>
      <c r="U541" s="577"/>
      <c r="V541" s="472"/>
      <c r="W541" s="472"/>
      <c r="X541" s="472"/>
      <c r="Y541" s="472"/>
      <c r="Z541" s="208"/>
      <c r="AA541" s="497"/>
    </row>
    <row r="542" spans="1:27" s="503" customFormat="1" ht="103.5" customHeight="1" thickBot="1" x14ac:dyDescent="0.3">
      <c r="A542" s="57"/>
      <c r="B542" s="57"/>
      <c r="C542" s="356"/>
      <c r="D542" s="356"/>
      <c r="E542" s="356"/>
      <c r="F542" s="356"/>
      <c r="G542" s="57"/>
      <c r="H542" s="659" t="s">
        <v>229</v>
      </c>
      <c r="I542" s="659"/>
      <c r="J542" s="659"/>
      <c r="K542" s="659"/>
      <c r="L542" s="659"/>
      <c r="M542" s="659"/>
      <c r="N542" s="659"/>
      <c r="O542" s="659"/>
      <c r="P542" s="659"/>
      <c r="Q542" s="659"/>
      <c r="R542" s="659"/>
      <c r="S542" s="660"/>
      <c r="T542" s="584"/>
      <c r="U542" s="577"/>
      <c r="V542" s="472"/>
      <c r="W542" s="472"/>
      <c r="X542" s="472"/>
      <c r="Y542" s="472"/>
      <c r="Z542" s="208"/>
      <c r="AA542" s="497"/>
    </row>
    <row r="543" spans="1:27" ht="7.5" customHeight="1" thickTop="1" x14ac:dyDescent="0.25">
      <c r="A543" s="117"/>
      <c r="B543" s="117"/>
      <c r="C543" s="313"/>
      <c r="D543" s="313"/>
      <c r="E543" s="313"/>
      <c r="F543" s="313"/>
      <c r="G543" s="117"/>
      <c r="H543" s="117"/>
      <c r="I543" s="428"/>
      <c r="J543" s="474"/>
      <c r="K543" s="117"/>
      <c r="L543" s="117"/>
      <c r="M543" s="117"/>
      <c r="N543" s="117"/>
      <c r="O543" s="117"/>
      <c r="P543" s="117"/>
      <c r="Q543" s="117"/>
      <c r="R543" s="139"/>
      <c r="S543" s="117"/>
    </row>
    <row r="544" spans="1:27" ht="41.25" customHeight="1" thickBot="1" x14ac:dyDescent="0.3">
      <c r="A544" s="117"/>
      <c r="B544" s="117"/>
      <c r="C544" s="313"/>
      <c r="D544" s="313"/>
      <c r="E544" s="313"/>
      <c r="F544" s="313"/>
      <c r="G544" s="117"/>
      <c r="H544" s="35" t="s">
        <v>120</v>
      </c>
      <c r="I544" s="51" t="s">
        <v>946</v>
      </c>
      <c r="J544" s="36" t="s">
        <v>121</v>
      </c>
      <c r="K544" s="477"/>
      <c r="L544" s="477"/>
      <c r="M544" s="477"/>
      <c r="N544" s="477"/>
      <c r="O544" s="477"/>
      <c r="P544" s="477"/>
      <c r="Q544" s="477"/>
      <c r="R544" s="139"/>
      <c r="S544" s="35" t="s">
        <v>122</v>
      </c>
      <c r="V544" s="210" t="s">
        <v>825</v>
      </c>
      <c r="W544" s="211" t="s">
        <v>826</v>
      </c>
      <c r="X544" s="211" t="s">
        <v>827</v>
      </c>
      <c r="Y544" s="508" t="s">
        <v>840</v>
      </c>
      <c r="Z544" s="226" t="s">
        <v>863</v>
      </c>
    </row>
    <row r="545" spans="1:26" ht="53.25" customHeight="1" thickTop="1" thickBot="1" x14ac:dyDescent="0.3">
      <c r="A545" s="41" t="s">
        <v>123</v>
      </c>
      <c r="B545" s="73"/>
      <c r="C545" s="101" t="s">
        <v>124</v>
      </c>
      <c r="D545" s="101" t="s">
        <v>125</v>
      </c>
      <c r="E545" s="101" t="s">
        <v>126</v>
      </c>
      <c r="F545" s="101" t="s">
        <v>127</v>
      </c>
      <c r="G545" s="117"/>
      <c r="H545" s="82" t="s">
        <v>128</v>
      </c>
      <c r="I545" s="102" t="s">
        <v>152</v>
      </c>
      <c r="J545" s="663" t="s">
        <v>954</v>
      </c>
      <c r="K545" s="664"/>
      <c r="L545" s="664"/>
      <c r="M545" s="664"/>
      <c r="N545" s="664"/>
      <c r="O545" s="664"/>
      <c r="P545" s="664"/>
      <c r="Q545" s="664"/>
      <c r="R545" s="438"/>
      <c r="S545" s="134"/>
      <c r="T545" s="580">
        <v>1</v>
      </c>
      <c r="U545" s="575">
        <f>T545</f>
        <v>1</v>
      </c>
      <c r="V545" s="472" t="b">
        <v>0</v>
      </c>
      <c r="W545" s="213">
        <f>IF(V545=TRUE,$X$545,0)</f>
        <v>0</v>
      </c>
      <c r="X545" s="472">
        <v>1</v>
      </c>
      <c r="Y545" s="480">
        <f>SUM(W545)</f>
        <v>0</v>
      </c>
      <c r="Z545" s="220">
        <f>Y545/1</f>
        <v>0</v>
      </c>
    </row>
    <row r="546" spans="1:26" ht="41.25" customHeight="1" thickTop="1" thickBot="1" x14ac:dyDescent="0.3">
      <c r="A546" s="41" t="s">
        <v>402</v>
      </c>
      <c r="B546" s="73"/>
      <c r="C546" s="101" t="s">
        <v>124</v>
      </c>
      <c r="D546" s="101" t="s">
        <v>125</v>
      </c>
      <c r="E546" s="101" t="s">
        <v>126</v>
      </c>
      <c r="F546" s="101" t="s">
        <v>127</v>
      </c>
      <c r="G546" s="117"/>
      <c r="H546" s="143" t="s">
        <v>131</v>
      </c>
      <c r="I546" s="102" t="s">
        <v>230</v>
      </c>
      <c r="J546" s="688" t="s">
        <v>854</v>
      </c>
      <c r="K546" s="760"/>
      <c r="L546" s="760"/>
      <c r="M546" s="760"/>
      <c r="N546" s="760"/>
      <c r="O546" s="760"/>
      <c r="P546" s="760"/>
      <c r="Q546" s="760"/>
      <c r="R546" s="437"/>
      <c r="S546" s="137"/>
      <c r="V546" s="472" t="b">
        <f>IF(AND(V547=TRUE,V548=TRUE,V549=TRUE,V550=TRUE,V551=TRUE),TRUE,FALSE)</f>
        <v>0</v>
      </c>
    </row>
    <row r="547" spans="1:26" ht="58.5" customHeight="1" thickTop="1" thickBot="1" x14ac:dyDescent="0.3">
      <c r="A547" s="41" t="s">
        <v>402</v>
      </c>
      <c r="B547" s="73"/>
      <c r="C547" s="101" t="s">
        <v>124</v>
      </c>
      <c r="D547" s="101" t="s">
        <v>125</v>
      </c>
      <c r="E547" s="101" t="s">
        <v>126</v>
      </c>
      <c r="F547" s="101" t="s">
        <v>127</v>
      </c>
      <c r="G547" s="117"/>
      <c r="H547" s="143" t="s">
        <v>131</v>
      </c>
      <c r="I547" s="102" t="s">
        <v>855</v>
      </c>
      <c r="J547" s="1004" t="s">
        <v>989</v>
      </c>
      <c r="K547" s="1005"/>
      <c r="L547" s="1005"/>
      <c r="M547" s="1005"/>
      <c r="N547" s="1005"/>
      <c r="O547" s="1005"/>
      <c r="P547" s="1005"/>
      <c r="Q547" s="1005"/>
      <c r="R547" s="139"/>
      <c r="S547" s="134"/>
      <c r="T547" s="580">
        <f>1/6</f>
        <v>0.16666666666666666</v>
      </c>
      <c r="U547" s="575">
        <f>T547+T548+T549+T550+T551+T552</f>
        <v>0.99999999999999989</v>
      </c>
      <c r="V547" s="472" t="b">
        <v>0</v>
      </c>
      <c r="W547" s="213">
        <f t="shared" ref="W547:W552" si="45">IF(V547=TRUE,$X$547,0)</f>
        <v>0</v>
      </c>
      <c r="X547" s="472">
        <v>0.16666666666666666</v>
      </c>
      <c r="Y547" s="480">
        <f>SUM(W547:W552)</f>
        <v>0</v>
      </c>
      <c r="Z547" s="220">
        <f>Y547/1</f>
        <v>0</v>
      </c>
    </row>
    <row r="548" spans="1:26" ht="51.75" customHeight="1" thickTop="1" thickBot="1" x14ac:dyDescent="0.3">
      <c r="A548" s="41" t="s">
        <v>402</v>
      </c>
      <c r="B548" s="73"/>
      <c r="C548" s="101" t="s">
        <v>124</v>
      </c>
      <c r="D548" s="101" t="s">
        <v>125</v>
      </c>
      <c r="E548" s="101" t="s">
        <v>126</v>
      </c>
      <c r="F548" s="101" t="s">
        <v>127</v>
      </c>
      <c r="G548" s="117"/>
      <c r="H548" s="143" t="s">
        <v>131</v>
      </c>
      <c r="I548" s="102" t="s">
        <v>856</v>
      </c>
      <c r="J548" s="1004" t="s">
        <v>990</v>
      </c>
      <c r="K548" s="1005"/>
      <c r="L548" s="1005"/>
      <c r="M548" s="1005"/>
      <c r="N548" s="1005"/>
      <c r="O548" s="1005"/>
      <c r="P548" s="1005"/>
      <c r="Q548" s="1005"/>
      <c r="R548" s="139"/>
      <c r="S548" s="134"/>
      <c r="T548" s="580">
        <f t="shared" ref="T548:T552" si="46">1/6</f>
        <v>0.16666666666666666</v>
      </c>
      <c r="V548" s="472" t="b">
        <v>0</v>
      </c>
      <c r="W548" s="213">
        <f t="shared" si="45"/>
        <v>0</v>
      </c>
    </row>
    <row r="549" spans="1:26" ht="55.5" customHeight="1" thickTop="1" thickBot="1" x14ac:dyDescent="0.3">
      <c r="A549" s="41" t="s">
        <v>402</v>
      </c>
      <c r="B549" s="73"/>
      <c r="C549" s="116"/>
      <c r="D549" s="101" t="s">
        <v>125</v>
      </c>
      <c r="E549" s="101" t="s">
        <v>126</v>
      </c>
      <c r="F549" s="101" t="s">
        <v>127</v>
      </c>
      <c r="G549" s="117"/>
      <c r="H549" s="143" t="s">
        <v>131</v>
      </c>
      <c r="I549" s="102" t="s">
        <v>857</v>
      </c>
      <c r="J549" s="1006" t="s">
        <v>995</v>
      </c>
      <c r="K549" s="762"/>
      <c r="L549" s="762"/>
      <c r="M549" s="762"/>
      <c r="N549" s="762"/>
      <c r="O549" s="762"/>
      <c r="P549" s="762"/>
      <c r="Q549" s="762"/>
      <c r="R549" s="139"/>
      <c r="S549" s="134"/>
      <c r="T549" s="580">
        <f t="shared" si="46"/>
        <v>0.16666666666666666</v>
      </c>
      <c r="V549" s="472" t="b">
        <v>0</v>
      </c>
      <c r="W549" s="213">
        <f t="shared" si="45"/>
        <v>0</v>
      </c>
    </row>
    <row r="550" spans="1:26" ht="69" customHeight="1" thickTop="1" thickBot="1" x14ac:dyDescent="0.3">
      <c r="A550" s="41" t="s">
        <v>402</v>
      </c>
      <c r="B550" s="73"/>
      <c r="C550" s="101" t="s">
        <v>124</v>
      </c>
      <c r="D550" s="101" t="s">
        <v>125</v>
      </c>
      <c r="E550" s="101" t="s">
        <v>126</v>
      </c>
      <c r="F550" s="101" t="s">
        <v>127</v>
      </c>
      <c r="G550" s="117"/>
      <c r="H550" s="143" t="s">
        <v>131</v>
      </c>
      <c r="I550" s="102" t="s">
        <v>858</v>
      </c>
      <c r="J550" s="1004" t="s">
        <v>991</v>
      </c>
      <c r="K550" s="1005"/>
      <c r="L550" s="1005"/>
      <c r="M550" s="1005"/>
      <c r="N550" s="1005"/>
      <c r="O550" s="1005"/>
      <c r="P550" s="1005"/>
      <c r="Q550" s="1005"/>
      <c r="R550" s="139"/>
      <c r="S550" s="134"/>
      <c r="T550" s="580">
        <f t="shared" si="46"/>
        <v>0.16666666666666666</v>
      </c>
      <c r="V550" s="472" t="b">
        <v>0</v>
      </c>
      <c r="W550" s="213">
        <f t="shared" si="45"/>
        <v>0</v>
      </c>
    </row>
    <row r="551" spans="1:26" ht="69" customHeight="1" thickTop="1" thickBot="1" x14ac:dyDescent="0.3">
      <c r="A551" s="41" t="s">
        <v>402</v>
      </c>
      <c r="B551" s="73"/>
      <c r="C551" s="101" t="s">
        <v>124</v>
      </c>
      <c r="D551" s="101" t="s">
        <v>125</v>
      </c>
      <c r="E551" s="101" t="s">
        <v>126</v>
      </c>
      <c r="F551" s="101" t="s">
        <v>127</v>
      </c>
      <c r="G551" s="117"/>
      <c r="H551" s="143" t="s">
        <v>131</v>
      </c>
      <c r="I551" s="102" t="s">
        <v>992</v>
      </c>
      <c r="J551" s="1007" t="s">
        <v>993</v>
      </c>
      <c r="K551" s="759"/>
      <c r="L551" s="759"/>
      <c r="M551" s="759"/>
      <c r="N551" s="759"/>
      <c r="O551" s="759"/>
      <c r="P551" s="759"/>
      <c r="Q551" s="759"/>
      <c r="R551" s="436"/>
      <c r="S551" s="134"/>
      <c r="T551" s="580">
        <f t="shared" si="46"/>
        <v>0.16666666666666666</v>
      </c>
      <c r="V551" s="472" t="b">
        <v>0</v>
      </c>
      <c r="W551" s="213">
        <f t="shared" si="45"/>
        <v>0</v>
      </c>
    </row>
    <row r="552" spans="1:26" ht="41.25" customHeight="1" thickTop="1" thickBot="1" x14ac:dyDescent="0.3">
      <c r="A552" s="41" t="s">
        <v>402</v>
      </c>
      <c r="B552" s="73"/>
      <c r="C552" s="116"/>
      <c r="D552" s="101" t="s">
        <v>125</v>
      </c>
      <c r="E552" s="101" t="s">
        <v>126</v>
      </c>
      <c r="F552" s="101" t="s">
        <v>127</v>
      </c>
      <c r="G552" s="117"/>
      <c r="H552" s="82" t="s">
        <v>131</v>
      </c>
      <c r="I552" s="102" t="s">
        <v>380</v>
      </c>
      <c r="J552" s="1002" t="s">
        <v>859</v>
      </c>
      <c r="K552" s="1003"/>
      <c r="L552" s="1003"/>
      <c r="M552" s="1003"/>
      <c r="N552" s="1003"/>
      <c r="O552" s="1003"/>
      <c r="P552" s="1003"/>
      <c r="Q552" s="1003"/>
      <c r="R552" s="440"/>
      <c r="S552" s="134"/>
      <c r="T552" s="580">
        <f t="shared" si="46"/>
        <v>0.16666666666666666</v>
      </c>
      <c r="V552" s="472" t="b">
        <v>0</v>
      </c>
      <c r="W552" s="213">
        <f t="shared" si="45"/>
        <v>0</v>
      </c>
    </row>
    <row r="553" spans="1:26" ht="51" customHeight="1" thickTop="1" thickBot="1" x14ac:dyDescent="0.3">
      <c r="A553" s="41" t="s">
        <v>537</v>
      </c>
      <c r="B553" s="73"/>
      <c r="C553" s="73"/>
      <c r="D553" s="101" t="s">
        <v>125</v>
      </c>
      <c r="E553" s="101" t="s">
        <v>126</v>
      </c>
      <c r="F553" s="101" t="s">
        <v>127</v>
      </c>
      <c r="G553" s="117"/>
      <c r="H553" s="143" t="s">
        <v>250</v>
      </c>
      <c r="I553" s="102" t="s">
        <v>616</v>
      </c>
      <c r="J553" s="688" t="s">
        <v>1005</v>
      </c>
      <c r="K553" s="760"/>
      <c r="L553" s="760"/>
      <c r="M553" s="760"/>
      <c r="N553" s="760"/>
      <c r="O553" s="760"/>
      <c r="P553" s="760"/>
      <c r="Q553" s="760"/>
      <c r="R553" s="437"/>
      <c r="S553" s="134"/>
      <c r="T553" s="580">
        <v>1</v>
      </c>
      <c r="U553" s="575">
        <v>1</v>
      </c>
      <c r="V553" s="472" t="b">
        <v>0</v>
      </c>
      <c r="W553" s="213">
        <f>IF(V553=TRUE,$X$554,0)</f>
        <v>0</v>
      </c>
      <c r="X553" s="472">
        <v>0.5</v>
      </c>
      <c r="Y553" s="480">
        <f>SUM(W553:W554)</f>
        <v>0</v>
      </c>
      <c r="Z553" s="220">
        <f>Y553/1</f>
        <v>0</v>
      </c>
    </row>
    <row r="554" spans="1:26" ht="48.75" customHeight="1" thickTop="1" thickBot="1" x14ac:dyDescent="0.3">
      <c r="A554" s="41" t="s">
        <v>537</v>
      </c>
      <c r="B554" s="73"/>
      <c r="C554" s="73"/>
      <c r="D554" s="101" t="s">
        <v>125</v>
      </c>
      <c r="E554" s="101" t="s">
        <v>126</v>
      </c>
      <c r="F554" s="101" t="s">
        <v>127</v>
      </c>
      <c r="G554" s="117"/>
      <c r="H554" s="143" t="s">
        <v>250</v>
      </c>
      <c r="I554" s="102" t="s">
        <v>542</v>
      </c>
      <c r="J554" s="951" t="s">
        <v>1004</v>
      </c>
      <c r="K554" s="951"/>
      <c r="L554" s="951"/>
      <c r="M554" s="951"/>
      <c r="N554" s="951"/>
      <c r="O554" s="951"/>
      <c r="P554" s="951"/>
      <c r="Q554" s="951"/>
      <c r="R554" s="435"/>
      <c r="S554" s="134"/>
      <c r="T554" s="580">
        <v>1</v>
      </c>
      <c r="U554" s="575">
        <f>T554</f>
        <v>1</v>
      </c>
      <c r="V554" s="472" t="b">
        <v>0</v>
      </c>
      <c r="W554" s="213">
        <f>IF(V554=TRUE,$X$554,0)</f>
        <v>0</v>
      </c>
      <c r="X554" s="472">
        <v>0.5</v>
      </c>
      <c r="Y554" s="480"/>
    </row>
    <row r="555" spans="1:26" ht="48.75" customHeight="1" thickTop="1" thickBot="1" x14ac:dyDescent="0.3">
      <c r="A555" s="41" t="s">
        <v>692</v>
      </c>
      <c r="B555" s="73"/>
      <c r="C555" s="73"/>
      <c r="D555" s="101" t="s">
        <v>125</v>
      </c>
      <c r="E555" s="101" t="s">
        <v>126</v>
      </c>
      <c r="F555" s="101" t="s">
        <v>127</v>
      </c>
      <c r="G555" s="117"/>
      <c r="H555" s="143" t="s">
        <v>160</v>
      </c>
      <c r="I555" s="102" t="s">
        <v>277</v>
      </c>
      <c r="J555" s="689" t="s">
        <v>1065</v>
      </c>
      <c r="K555" s="760"/>
      <c r="L555" s="760"/>
      <c r="M555" s="760"/>
      <c r="N555" s="760"/>
      <c r="O555" s="760"/>
      <c r="P555" s="760"/>
      <c r="Q555" s="760"/>
      <c r="R555" s="437"/>
      <c r="S555" s="137"/>
      <c r="V555" s="472" t="b">
        <f>IF(AND(V556=TRUE,V557=TRUE,V558=TRUE,V559=TRUE,V560=TRUE),TRUE,FALSE)</f>
        <v>0</v>
      </c>
    </row>
    <row r="556" spans="1:26" ht="48.75" customHeight="1" thickTop="1" thickBot="1" x14ac:dyDescent="0.3">
      <c r="A556" s="41" t="s">
        <v>692</v>
      </c>
      <c r="B556" s="73"/>
      <c r="C556" s="73"/>
      <c r="D556" s="101" t="s">
        <v>125</v>
      </c>
      <c r="E556" s="101" t="s">
        <v>126</v>
      </c>
      <c r="F556" s="101" t="s">
        <v>127</v>
      </c>
      <c r="G556" s="117"/>
      <c r="H556" s="143" t="s">
        <v>160</v>
      </c>
      <c r="I556" s="102" t="s">
        <v>752</v>
      </c>
      <c r="J556" s="964" t="s">
        <v>860</v>
      </c>
      <c r="K556" s="964"/>
      <c r="L556" s="964"/>
      <c r="M556" s="964"/>
      <c r="N556" s="964"/>
      <c r="O556" s="964"/>
      <c r="P556" s="964"/>
      <c r="Q556" s="964"/>
      <c r="R556" s="441"/>
      <c r="S556" s="134"/>
      <c r="T556" s="580">
        <f>1/7</f>
        <v>0.14285714285714285</v>
      </c>
      <c r="U556" s="575">
        <f>T556+T557+T558+T559+T560+T561+T562</f>
        <v>0.99999999999999978</v>
      </c>
      <c r="V556" s="472" t="b">
        <v>0</v>
      </c>
      <c r="W556" s="213">
        <f t="shared" ref="W556:W562" si="47">IF(V556=TRUE,$X$556,0)</f>
        <v>0</v>
      </c>
      <c r="X556" s="472">
        <v>0.14285714285714285</v>
      </c>
      <c r="Y556" s="480">
        <f>SUM(W556:W563)</f>
        <v>0</v>
      </c>
      <c r="Z556" s="220">
        <f>Y556/1</f>
        <v>0</v>
      </c>
    </row>
    <row r="557" spans="1:26" ht="48.75" customHeight="1" thickTop="1" thickBot="1" x14ac:dyDescent="0.3">
      <c r="A557" s="41" t="s">
        <v>692</v>
      </c>
      <c r="B557" s="73"/>
      <c r="C557" s="73"/>
      <c r="D557" s="101" t="s">
        <v>125</v>
      </c>
      <c r="E557" s="101" t="s">
        <v>126</v>
      </c>
      <c r="F557" s="101" t="s">
        <v>127</v>
      </c>
      <c r="G557" s="117"/>
      <c r="H557" s="143" t="s">
        <v>160</v>
      </c>
      <c r="I557" s="102" t="s">
        <v>754</v>
      </c>
      <c r="J557" s="761" t="s">
        <v>1066</v>
      </c>
      <c r="K557" s="761"/>
      <c r="L557" s="761"/>
      <c r="M557" s="761"/>
      <c r="N557" s="761"/>
      <c r="O557" s="761"/>
      <c r="P557" s="761"/>
      <c r="Q557" s="761"/>
      <c r="R557" s="441"/>
      <c r="S557" s="134"/>
      <c r="T557" s="580">
        <f t="shared" ref="T557:T562" si="48">1/7</f>
        <v>0.14285714285714285</v>
      </c>
      <c r="V557" s="472" t="b">
        <v>0</v>
      </c>
      <c r="W557" s="213">
        <f t="shared" si="47"/>
        <v>0</v>
      </c>
    </row>
    <row r="558" spans="1:26" ht="48.75" customHeight="1" thickTop="1" thickBot="1" x14ac:dyDescent="0.3">
      <c r="A558" s="41" t="s">
        <v>692</v>
      </c>
      <c r="B558" s="73"/>
      <c r="C558" s="73"/>
      <c r="D558" s="101" t="s">
        <v>125</v>
      </c>
      <c r="E558" s="101" t="s">
        <v>126</v>
      </c>
      <c r="F558" s="101" t="s">
        <v>127</v>
      </c>
      <c r="G558" s="117"/>
      <c r="H558" s="143" t="s">
        <v>160</v>
      </c>
      <c r="I558" s="102" t="s">
        <v>756</v>
      </c>
      <c r="J558" s="964" t="s">
        <v>861</v>
      </c>
      <c r="K558" s="964"/>
      <c r="L558" s="964"/>
      <c r="M558" s="964"/>
      <c r="N558" s="964"/>
      <c r="O558" s="964"/>
      <c r="P558" s="964"/>
      <c r="Q558" s="964"/>
      <c r="R558" s="441"/>
      <c r="S558" s="134"/>
      <c r="T558" s="580">
        <f t="shared" si="48"/>
        <v>0.14285714285714285</v>
      </c>
      <c r="V558" s="472" t="b">
        <v>0</v>
      </c>
      <c r="W558" s="213">
        <f t="shared" si="47"/>
        <v>0</v>
      </c>
    </row>
    <row r="559" spans="1:26" ht="48.75" customHeight="1" thickTop="1" thickBot="1" x14ac:dyDescent="0.3">
      <c r="A559" s="41" t="s">
        <v>692</v>
      </c>
      <c r="B559" s="73"/>
      <c r="C559" s="73"/>
      <c r="D559" s="101" t="s">
        <v>125</v>
      </c>
      <c r="E559" s="101" t="s">
        <v>126</v>
      </c>
      <c r="F559" s="101" t="s">
        <v>127</v>
      </c>
      <c r="G559" s="117"/>
      <c r="H559" s="143" t="s">
        <v>160</v>
      </c>
      <c r="I559" s="102" t="s">
        <v>758</v>
      </c>
      <c r="J559" s="964" t="s">
        <v>1067</v>
      </c>
      <c r="K559" s="964"/>
      <c r="L559" s="964"/>
      <c r="M559" s="964"/>
      <c r="N559" s="964"/>
      <c r="O559" s="964"/>
      <c r="P559" s="964"/>
      <c r="Q559" s="964"/>
      <c r="R559" s="441"/>
      <c r="S559" s="134"/>
      <c r="T559" s="580">
        <f t="shared" si="48"/>
        <v>0.14285714285714285</v>
      </c>
      <c r="V559" s="472" t="b">
        <v>0</v>
      </c>
      <c r="W559" s="213">
        <f t="shared" si="47"/>
        <v>0</v>
      </c>
    </row>
    <row r="560" spans="1:26" ht="48.75" customHeight="1" thickTop="1" thickBot="1" x14ac:dyDescent="0.3">
      <c r="A560" s="41" t="s">
        <v>692</v>
      </c>
      <c r="B560" s="73"/>
      <c r="C560" s="73"/>
      <c r="D560" s="101" t="s">
        <v>125</v>
      </c>
      <c r="E560" s="101" t="s">
        <v>126</v>
      </c>
      <c r="F560" s="101" t="s">
        <v>127</v>
      </c>
      <c r="G560" s="117"/>
      <c r="H560" s="143" t="s">
        <v>160</v>
      </c>
      <c r="I560" s="102" t="s">
        <v>760</v>
      </c>
      <c r="J560" s="964" t="s">
        <v>862</v>
      </c>
      <c r="K560" s="964"/>
      <c r="L560" s="964"/>
      <c r="M560" s="964"/>
      <c r="N560" s="964"/>
      <c r="O560" s="964"/>
      <c r="P560" s="964"/>
      <c r="Q560" s="964"/>
      <c r="R560" s="436"/>
      <c r="S560" s="134"/>
      <c r="T560" s="580">
        <f t="shared" si="48"/>
        <v>0.14285714285714285</v>
      </c>
      <c r="V560" s="472" t="b">
        <v>0</v>
      </c>
      <c r="W560" s="213">
        <f t="shared" si="47"/>
        <v>0</v>
      </c>
    </row>
    <row r="561" spans="1:27" ht="48.75" customHeight="1" thickTop="1" thickBot="1" x14ac:dyDescent="0.3">
      <c r="A561" s="41" t="s">
        <v>692</v>
      </c>
      <c r="B561" s="73"/>
      <c r="C561" s="73"/>
      <c r="D561" s="101" t="s">
        <v>125</v>
      </c>
      <c r="E561" s="101" t="s">
        <v>126</v>
      </c>
      <c r="F561" s="101" t="s">
        <v>127</v>
      </c>
      <c r="G561" s="117"/>
      <c r="H561" s="143" t="s">
        <v>160</v>
      </c>
      <c r="I561" s="102" t="s">
        <v>295</v>
      </c>
      <c r="J561" s="1001" t="s">
        <v>1068</v>
      </c>
      <c r="K561" s="1001"/>
      <c r="L561" s="1001"/>
      <c r="M561" s="1001"/>
      <c r="N561" s="1001"/>
      <c r="O561" s="1001"/>
      <c r="P561" s="1001"/>
      <c r="Q561" s="1001"/>
      <c r="R561" s="437"/>
      <c r="S561" s="134"/>
      <c r="T561" s="580">
        <f t="shared" si="48"/>
        <v>0.14285714285714285</v>
      </c>
      <c r="V561" s="472" t="b">
        <v>0</v>
      </c>
      <c r="W561" s="213">
        <f t="shared" si="47"/>
        <v>0</v>
      </c>
    </row>
    <row r="562" spans="1:27" ht="48.75" customHeight="1" thickTop="1" thickBot="1" x14ac:dyDescent="0.3">
      <c r="A562" s="41" t="s">
        <v>692</v>
      </c>
      <c r="B562" s="73"/>
      <c r="C562" s="73"/>
      <c r="D562" s="101" t="s">
        <v>125</v>
      </c>
      <c r="E562" s="101" t="s">
        <v>126</v>
      </c>
      <c r="F562" s="101" t="s">
        <v>127</v>
      </c>
      <c r="G562" s="117"/>
      <c r="H562" s="82" t="s">
        <v>160</v>
      </c>
      <c r="I562" s="102" t="s">
        <v>694</v>
      </c>
      <c r="J562" s="951" t="s">
        <v>1069</v>
      </c>
      <c r="K562" s="924"/>
      <c r="L562" s="924"/>
      <c r="M562" s="924"/>
      <c r="N562" s="924"/>
      <c r="O562" s="924"/>
      <c r="P562" s="924"/>
      <c r="Q562" s="924"/>
      <c r="R562" s="435"/>
      <c r="S562" s="134"/>
      <c r="T562" s="580">
        <f t="shared" si="48"/>
        <v>0.14285714285714285</v>
      </c>
      <c r="V562" s="472" t="b">
        <v>0</v>
      </c>
      <c r="W562" s="213">
        <f t="shared" si="47"/>
        <v>0</v>
      </c>
    </row>
    <row r="563" spans="1:27" ht="22.5" customHeight="1" thickTop="1" x14ac:dyDescent="0.25">
      <c r="A563" s="468"/>
      <c r="B563" s="468"/>
      <c r="C563" s="263"/>
      <c r="D563" s="263"/>
      <c r="E563" s="263"/>
      <c r="F563" s="264"/>
      <c r="G563" s="117"/>
      <c r="H563" s="117"/>
      <c r="I563" s="469"/>
      <c r="J563" s="117"/>
      <c r="K563" s="117"/>
      <c r="L563" s="117"/>
      <c r="M563" s="117"/>
      <c r="N563" s="117"/>
      <c r="O563" s="117"/>
      <c r="P563" s="117"/>
      <c r="Q563" s="117"/>
      <c r="R563" s="117"/>
      <c r="S563" s="117"/>
    </row>
    <row r="564" spans="1:27" ht="22.5" customHeight="1" x14ac:dyDescent="0.25">
      <c r="A564" s="468"/>
      <c r="B564" s="468"/>
      <c r="C564" s="263"/>
      <c r="D564" s="263"/>
      <c r="E564" s="263"/>
      <c r="F564" s="264"/>
      <c r="G564" s="117"/>
      <c r="H564" s="117"/>
      <c r="I564" s="469"/>
      <c r="J564" s="117"/>
      <c r="K564" s="117"/>
      <c r="L564" s="117"/>
      <c r="M564" s="117"/>
      <c r="N564" s="117"/>
      <c r="O564" s="117"/>
      <c r="P564" s="117"/>
      <c r="Q564" s="117"/>
      <c r="R564" s="117"/>
      <c r="S564" s="117"/>
    </row>
    <row r="565" spans="1:27" s="503" customFormat="1" ht="30" customHeight="1" thickBot="1" x14ac:dyDescent="0.3">
      <c r="A565" s="57"/>
      <c r="B565" s="57"/>
      <c r="C565" s="356"/>
      <c r="D565" s="356"/>
      <c r="E565" s="356"/>
      <c r="F565" s="356"/>
      <c r="G565" s="57"/>
      <c r="H565" s="1043" t="s">
        <v>231</v>
      </c>
      <c r="I565" s="1043"/>
      <c r="J565" s="1043"/>
      <c r="K565" s="1043"/>
      <c r="L565" s="1043"/>
      <c r="M565" s="1043"/>
      <c r="N565" s="1043"/>
      <c r="O565" s="1043"/>
      <c r="P565" s="1043"/>
      <c r="Q565" s="1043"/>
      <c r="R565" s="1043"/>
      <c r="S565" s="1044"/>
      <c r="T565" s="584"/>
      <c r="U565" s="577"/>
      <c r="V565" s="472"/>
      <c r="W565" s="472"/>
      <c r="X565" s="472"/>
      <c r="Y565" s="472"/>
      <c r="Z565" s="208"/>
      <c r="AA565" s="497"/>
    </row>
    <row r="566" spans="1:27" s="503" customFormat="1" ht="7.5" customHeight="1" thickTop="1" x14ac:dyDescent="0.25">
      <c r="A566" s="57"/>
      <c r="B566" s="57"/>
      <c r="C566" s="356"/>
      <c r="D566" s="356"/>
      <c r="E566" s="356"/>
      <c r="F566" s="356"/>
      <c r="G566" s="57"/>
      <c r="H566" s="57"/>
      <c r="I566" s="493"/>
      <c r="J566" s="57"/>
      <c r="K566" s="57"/>
      <c r="L566" s="57"/>
      <c r="M566" s="57"/>
      <c r="N566" s="57"/>
      <c r="O566" s="57"/>
      <c r="P566" s="57"/>
      <c r="Q566" s="57"/>
      <c r="R566" s="57"/>
      <c r="S566" s="57"/>
      <c r="T566" s="584"/>
      <c r="U566" s="577"/>
      <c r="V566" s="472"/>
      <c r="W566" s="472"/>
      <c r="X566" s="472"/>
      <c r="Y566" s="472"/>
      <c r="Z566" s="208"/>
      <c r="AA566" s="497"/>
    </row>
    <row r="567" spans="1:27" s="503" customFormat="1" ht="104.25" customHeight="1" thickBot="1" x14ac:dyDescent="0.3">
      <c r="A567" s="57"/>
      <c r="B567" s="57"/>
      <c r="C567" s="356"/>
      <c r="D567" s="356"/>
      <c r="E567" s="356"/>
      <c r="F567" s="356"/>
      <c r="G567" s="57"/>
      <c r="H567" s="651" t="s">
        <v>232</v>
      </c>
      <c r="I567" s="651"/>
      <c r="J567" s="651"/>
      <c r="K567" s="651"/>
      <c r="L567" s="651"/>
      <c r="M567" s="651"/>
      <c r="N567" s="651"/>
      <c r="O567" s="651"/>
      <c r="P567" s="651"/>
      <c r="Q567" s="651"/>
      <c r="R567" s="651"/>
      <c r="S567" s="652"/>
      <c r="T567" s="584"/>
      <c r="U567" s="577"/>
      <c r="V567" s="472"/>
      <c r="W567" s="472"/>
      <c r="X567" s="472"/>
      <c r="Y567" s="472"/>
      <c r="Z567" s="208"/>
      <c r="AA567" s="497"/>
    </row>
    <row r="568" spans="1:27" s="503" customFormat="1" ht="7.5" customHeight="1" thickTop="1" x14ac:dyDescent="0.25">
      <c r="A568" s="57"/>
      <c r="B568" s="57"/>
      <c r="C568" s="356"/>
      <c r="D568" s="356"/>
      <c r="E568" s="356"/>
      <c r="F568" s="356"/>
      <c r="G568" s="57"/>
      <c r="H568" s="57"/>
      <c r="I568" s="493"/>
      <c r="J568" s="57"/>
      <c r="K568" s="57"/>
      <c r="L568" s="57"/>
      <c r="M568" s="57"/>
      <c r="N568" s="57"/>
      <c r="O568" s="57"/>
      <c r="P568" s="57"/>
      <c r="Q568" s="57"/>
      <c r="R568" s="81"/>
      <c r="S568" s="57"/>
      <c r="T568" s="584"/>
      <c r="U568" s="577"/>
      <c r="V568" s="472"/>
      <c r="W568" s="472"/>
      <c r="X568" s="472"/>
      <c r="Y568" s="472"/>
      <c r="Z568" s="208"/>
      <c r="AA568" s="497"/>
    </row>
    <row r="569" spans="1:27" s="503" customFormat="1" ht="22.5" customHeight="1" thickBot="1" x14ac:dyDescent="0.3">
      <c r="A569" s="57"/>
      <c r="B569" s="57"/>
      <c r="C569" s="356"/>
      <c r="D569" s="356"/>
      <c r="E569" s="356"/>
      <c r="F569" s="356"/>
      <c r="G569" s="57"/>
      <c r="H569" s="653" t="s">
        <v>117</v>
      </c>
      <c r="I569" s="654"/>
      <c r="J569" s="1040" t="s">
        <v>233</v>
      </c>
      <c r="K569" s="1041"/>
      <c r="L569" s="1041"/>
      <c r="M569" s="1041"/>
      <c r="N569" s="1041"/>
      <c r="O569" s="1041"/>
      <c r="P569" s="1041"/>
      <c r="Q569" s="1041"/>
      <c r="R569" s="1041"/>
      <c r="S569" s="1042"/>
      <c r="T569" s="584" t="s">
        <v>945</v>
      </c>
      <c r="U569" s="577">
        <f>(U574+U576+U580+U586)/4</f>
        <v>1</v>
      </c>
      <c r="V569" s="472"/>
      <c r="W569" s="472"/>
      <c r="X569" s="472"/>
      <c r="Y569" s="472"/>
      <c r="Z569" s="208"/>
      <c r="AA569" s="497"/>
    </row>
    <row r="570" spans="1:27" s="503" customFormat="1" ht="7.5" customHeight="1" thickTop="1" x14ac:dyDescent="0.25">
      <c r="A570" s="57"/>
      <c r="B570" s="57"/>
      <c r="C570" s="356"/>
      <c r="D570" s="356"/>
      <c r="E570" s="356"/>
      <c r="F570" s="356"/>
      <c r="G570" s="57"/>
      <c r="H570" s="57"/>
      <c r="I570" s="493"/>
      <c r="J570" s="57"/>
      <c r="K570" s="57"/>
      <c r="L570" s="57"/>
      <c r="M570" s="57"/>
      <c r="N570" s="57"/>
      <c r="O570" s="57"/>
      <c r="P570" s="57"/>
      <c r="Q570" s="57"/>
      <c r="R570" s="57"/>
      <c r="S570" s="57"/>
      <c r="T570" s="584"/>
      <c r="U570" s="577"/>
      <c r="V570" s="472"/>
      <c r="W570" s="472"/>
      <c r="X570" s="472"/>
      <c r="Y570" s="472"/>
      <c r="Z570" s="208"/>
      <c r="AA570" s="497"/>
    </row>
    <row r="571" spans="1:27" s="503" customFormat="1" ht="219" customHeight="1" thickBot="1" x14ac:dyDescent="0.3">
      <c r="A571" s="57"/>
      <c r="B571" s="57"/>
      <c r="C571" s="356"/>
      <c r="D571" s="356"/>
      <c r="E571" s="356"/>
      <c r="F571" s="356"/>
      <c r="G571" s="57"/>
      <c r="H571" s="659" t="s">
        <v>234</v>
      </c>
      <c r="I571" s="659"/>
      <c r="J571" s="659"/>
      <c r="K571" s="659"/>
      <c r="L571" s="659"/>
      <c r="M571" s="659"/>
      <c r="N571" s="659"/>
      <c r="O571" s="659"/>
      <c r="P571" s="659"/>
      <c r="Q571" s="659"/>
      <c r="R571" s="659"/>
      <c r="S571" s="660"/>
      <c r="T571" s="584"/>
      <c r="U571" s="577"/>
      <c r="V571" s="472"/>
      <c r="W571" s="472"/>
      <c r="X571" s="472"/>
      <c r="Y571" s="472"/>
      <c r="Z571" s="208"/>
      <c r="AA571" s="497"/>
    </row>
    <row r="572" spans="1:27" s="503" customFormat="1" ht="7.5" customHeight="1" thickTop="1" x14ac:dyDescent="0.25">
      <c r="A572" s="57"/>
      <c r="B572" s="57"/>
      <c r="C572" s="356"/>
      <c r="D572" s="356"/>
      <c r="E572" s="356"/>
      <c r="F572" s="356"/>
      <c r="G572" s="57"/>
      <c r="H572" s="240"/>
      <c r="I572" s="238"/>
      <c r="J572" s="240"/>
      <c r="K572" s="240"/>
      <c r="L572" s="240"/>
      <c r="M572" s="240"/>
      <c r="N572" s="240"/>
      <c r="O572" s="240"/>
      <c r="P572" s="240"/>
      <c r="Q572" s="240"/>
      <c r="R572" s="240"/>
      <c r="S572" s="240"/>
      <c r="T572" s="584"/>
      <c r="U572" s="577"/>
      <c r="V572" s="472"/>
      <c r="W572" s="472"/>
      <c r="X572" s="472"/>
      <c r="Y572" s="472"/>
      <c r="Z572" s="208"/>
      <c r="AA572" s="497"/>
    </row>
    <row r="573" spans="1:27" ht="41.25" customHeight="1" thickBot="1" x14ac:dyDescent="0.3">
      <c r="A573" s="117"/>
      <c r="B573" s="117"/>
      <c r="C573" s="313"/>
      <c r="D573" s="313"/>
      <c r="E573" s="313"/>
      <c r="F573" s="367"/>
      <c r="G573" s="126"/>
      <c r="H573" s="35" t="s">
        <v>120</v>
      </c>
      <c r="I573" s="51" t="s">
        <v>946</v>
      </c>
      <c r="J573" s="36" t="s">
        <v>121</v>
      </c>
      <c r="K573" s="477"/>
      <c r="L573" s="477"/>
      <c r="M573" s="477"/>
      <c r="N573" s="477"/>
      <c r="O573" s="477"/>
      <c r="P573" s="477"/>
      <c r="Q573" s="477"/>
      <c r="R573" s="139"/>
      <c r="S573" s="35" t="s">
        <v>122</v>
      </c>
      <c r="V573" s="210" t="s">
        <v>825</v>
      </c>
      <c r="W573" s="211" t="s">
        <v>826</v>
      </c>
      <c r="X573" s="211" t="s">
        <v>827</v>
      </c>
      <c r="Y573" s="508" t="s">
        <v>842</v>
      </c>
      <c r="Z573" s="226" t="s">
        <v>863</v>
      </c>
    </row>
    <row r="574" spans="1:27" ht="63.75" customHeight="1" thickTop="1" thickBot="1" x14ac:dyDescent="0.3">
      <c r="A574" s="41" t="s">
        <v>123</v>
      </c>
      <c r="B574" s="73"/>
      <c r="C574" s="101" t="s">
        <v>124</v>
      </c>
      <c r="D574" s="101" t="s">
        <v>125</v>
      </c>
      <c r="E574" s="101" t="s">
        <v>126</v>
      </c>
      <c r="F574" s="101" t="s">
        <v>127</v>
      </c>
      <c r="G574" s="126"/>
      <c r="H574" s="442" t="s">
        <v>128</v>
      </c>
      <c r="I574" s="144" t="s">
        <v>158</v>
      </c>
      <c r="J574" s="661" t="s">
        <v>235</v>
      </c>
      <c r="K574" s="756"/>
      <c r="L574" s="756"/>
      <c r="M574" s="756"/>
      <c r="N574" s="756"/>
      <c r="O574" s="756"/>
      <c r="P574" s="756"/>
      <c r="Q574" s="756"/>
      <c r="R574" s="145"/>
      <c r="S574" s="134"/>
      <c r="T574" s="580">
        <v>1</v>
      </c>
      <c r="U574" s="575">
        <f>T574</f>
        <v>1</v>
      </c>
      <c r="V574" s="472" t="b">
        <v>0</v>
      </c>
      <c r="W574" s="213">
        <f>IF(V574=TRUE,$X$574,0)</f>
        <v>0</v>
      </c>
      <c r="X574" s="472">
        <v>1</v>
      </c>
      <c r="Y574" s="480">
        <f>SUM(W574)</f>
        <v>0</v>
      </c>
      <c r="Z574" s="220">
        <f>Y574/1</f>
        <v>0</v>
      </c>
    </row>
    <row r="575" spans="1:27" ht="41.25" customHeight="1" thickTop="1" thickBot="1" x14ac:dyDescent="0.3">
      <c r="A575" s="41" t="s">
        <v>402</v>
      </c>
      <c r="B575" s="90"/>
      <c r="C575" s="101" t="s">
        <v>124</v>
      </c>
      <c r="D575" s="101" t="s">
        <v>125</v>
      </c>
      <c r="E575" s="101" t="s">
        <v>126</v>
      </c>
      <c r="F575" s="101" t="s">
        <v>127</v>
      </c>
      <c r="G575" s="126"/>
      <c r="H575" s="443" t="s">
        <v>131</v>
      </c>
      <c r="I575" s="144" t="s">
        <v>381</v>
      </c>
      <c r="J575" s="681" t="s">
        <v>382</v>
      </c>
      <c r="K575" s="766"/>
      <c r="L575" s="766"/>
      <c r="M575" s="766"/>
      <c r="N575" s="766"/>
      <c r="O575" s="766"/>
      <c r="P575" s="766"/>
      <c r="Q575" s="766"/>
      <c r="R575" s="130"/>
      <c r="S575" s="131"/>
      <c r="V575" s="472" t="b">
        <f>IF(AND(V576=TRUE,V577=TRUE,V578=TRUE,V579=TRUE),TRUE,FALSE)</f>
        <v>0</v>
      </c>
    </row>
    <row r="576" spans="1:27" ht="41.25" customHeight="1" thickTop="1" thickBot="1" x14ac:dyDescent="0.3">
      <c r="A576" s="41" t="s">
        <v>402</v>
      </c>
      <c r="B576" s="73"/>
      <c r="C576" s="101" t="s">
        <v>124</v>
      </c>
      <c r="D576" s="101" t="s">
        <v>125</v>
      </c>
      <c r="E576" s="101" t="s">
        <v>126</v>
      </c>
      <c r="F576" s="101" t="s">
        <v>127</v>
      </c>
      <c r="G576" s="126"/>
      <c r="H576" s="443" t="s">
        <v>131</v>
      </c>
      <c r="I576" s="144" t="s">
        <v>383</v>
      </c>
      <c r="J576" s="671" t="s">
        <v>384</v>
      </c>
      <c r="K576" s="769"/>
      <c r="L576" s="769"/>
      <c r="M576" s="769"/>
      <c r="N576" s="769"/>
      <c r="O576" s="769"/>
      <c r="P576" s="769"/>
      <c r="Q576" s="769"/>
      <c r="R576" s="126"/>
      <c r="S576" s="134"/>
      <c r="T576" s="580">
        <f>1/4</f>
        <v>0.25</v>
      </c>
      <c r="U576" s="575">
        <f>T576+T577+T578+T579</f>
        <v>1</v>
      </c>
      <c r="V576" s="472" t="b">
        <v>0</v>
      </c>
      <c r="W576" s="213">
        <f>IF(V576=TRUE,$X$576,0)</f>
        <v>0</v>
      </c>
      <c r="X576" s="472">
        <v>0.25</v>
      </c>
      <c r="Y576" s="480">
        <f>SUM(W576:W579)</f>
        <v>0</v>
      </c>
      <c r="Z576" s="220">
        <f>Y576/1</f>
        <v>0</v>
      </c>
    </row>
    <row r="577" spans="1:26" ht="41.25" customHeight="1" thickTop="1" thickBot="1" x14ac:dyDescent="0.3">
      <c r="A577" s="41" t="s">
        <v>402</v>
      </c>
      <c r="B577" s="73"/>
      <c r="C577" s="101" t="s">
        <v>124</v>
      </c>
      <c r="D577" s="101" t="s">
        <v>125</v>
      </c>
      <c r="E577" s="101" t="s">
        <v>126</v>
      </c>
      <c r="F577" s="101" t="s">
        <v>127</v>
      </c>
      <c r="G577" s="126"/>
      <c r="H577" s="443" t="s">
        <v>131</v>
      </c>
      <c r="I577" s="144" t="s">
        <v>385</v>
      </c>
      <c r="J577" s="671" t="s">
        <v>386</v>
      </c>
      <c r="K577" s="769"/>
      <c r="L577" s="769"/>
      <c r="M577" s="769"/>
      <c r="N577" s="769"/>
      <c r="O577" s="769"/>
      <c r="P577" s="769"/>
      <c r="Q577" s="769"/>
      <c r="R577" s="126"/>
      <c r="S577" s="134"/>
      <c r="T577" s="580">
        <f t="shared" ref="T577:T579" si="49">1/4</f>
        <v>0.25</v>
      </c>
      <c r="V577" s="472" t="b">
        <v>0</v>
      </c>
      <c r="W577" s="213">
        <f>IF(V577=TRUE,$X$576,0)</f>
        <v>0</v>
      </c>
    </row>
    <row r="578" spans="1:26" ht="41.25" customHeight="1" thickTop="1" thickBot="1" x14ac:dyDescent="0.3">
      <c r="A578" s="41" t="s">
        <v>402</v>
      </c>
      <c r="B578" s="73"/>
      <c r="C578" s="101" t="s">
        <v>124</v>
      </c>
      <c r="D578" s="101" t="s">
        <v>125</v>
      </c>
      <c r="E578" s="101" t="s">
        <v>126</v>
      </c>
      <c r="F578" s="101" t="s">
        <v>127</v>
      </c>
      <c r="G578" s="126"/>
      <c r="H578" s="443" t="s">
        <v>131</v>
      </c>
      <c r="I578" s="144" t="s">
        <v>387</v>
      </c>
      <c r="J578" s="671" t="s">
        <v>388</v>
      </c>
      <c r="K578" s="769"/>
      <c r="L578" s="769"/>
      <c r="M578" s="769"/>
      <c r="N578" s="769"/>
      <c r="O578" s="769"/>
      <c r="P578" s="769"/>
      <c r="Q578" s="769"/>
      <c r="R578" s="126"/>
      <c r="S578" s="134"/>
      <c r="T578" s="580">
        <f t="shared" si="49"/>
        <v>0.25</v>
      </c>
      <c r="V578" s="472" t="b">
        <v>0</v>
      </c>
      <c r="W578" s="213">
        <f>IF(V578=TRUE,$X$576,0)</f>
        <v>0</v>
      </c>
    </row>
    <row r="579" spans="1:26" ht="41.25" customHeight="1" thickTop="1" thickBot="1" x14ac:dyDescent="0.3">
      <c r="A579" s="41" t="s">
        <v>402</v>
      </c>
      <c r="B579" s="73"/>
      <c r="C579" s="101" t="s">
        <v>124</v>
      </c>
      <c r="D579" s="101" t="s">
        <v>125</v>
      </c>
      <c r="E579" s="101" t="s">
        <v>126</v>
      </c>
      <c r="F579" s="101" t="s">
        <v>127</v>
      </c>
      <c r="G579" s="126"/>
      <c r="H579" s="443" t="s">
        <v>131</v>
      </c>
      <c r="I579" s="144" t="s">
        <v>389</v>
      </c>
      <c r="J579" s="673" t="s">
        <v>390</v>
      </c>
      <c r="K579" s="770"/>
      <c r="L579" s="770"/>
      <c r="M579" s="770"/>
      <c r="N579" s="770"/>
      <c r="O579" s="770"/>
      <c r="P579" s="770"/>
      <c r="Q579" s="770"/>
      <c r="R579" s="136"/>
      <c r="S579" s="134"/>
      <c r="T579" s="580">
        <f t="shared" si="49"/>
        <v>0.25</v>
      </c>
      <c r="V579" s="472" t="b">
        <v>0</v>
      </c>
      <c r="W579" s="213">
        <f>IF(V579=TRUE,$X$576,0)</f>
        <v>0</v>
      </c>
    </row>
    <row r="580" spans="1:26" ht="81" customHeight="1" thickTop="1" thickBot="1" x14ac:dyDescent="0.3">
      <c r="A580" s="41" t="s">
        <v>537</v>
      </c>
      <c r="B580" s="73"/>
      <c r="C580" s="73"/>
      <c r="D580" s="101" t="s">
        <v>125</v>
      </c>
      <c r="E580" s="101" t="s">
        <v>126</v>
      </c>
      <c r="F580" s="101" t="s">
        <v>127</v>
      </c>
      <c r="G580" s="126"/>
      <c r="H580" s="443" t="s">
        <v>250</v>
      </c>
      <c r="I580" s="144" t="s">
        <v>243</v>
      </c>
      <c r="J580" s="952" t="s">
        <v>617</v>
      </c>
      <c r="K580" s="952"/>
      <c r="L580" s="952"/>
      <c r="M580" s="952"/>
      <c r="N580" s="952"/>
      <c r="O580" s="952"/>
      <c r="P580" s="952"/>
      <c r="Q580" s="952"/>
      <c r="R580" s="160"/>
      <c r="S580" s="134"/>
      <c r="T580" s="580">
        <f>1/4</f>
        <v>0.25</v>
      </c>
      <c r="U580" s="575">
        <f>T580+T582+T583+T584</f>
        <v>1</v>
      </c>
      <c r="V580" s="472" t="b">
        <v>0</v>
      </c>
      <c r="W580" s="213">
        <f>IF(V580=TRUE,$X$576,0)</f>
        <v>0</v>
      </c>
      <c r="X580" s="472">
        <v>0.25</v>
      </c>
      <c r="Y580" s="480">
        <f>SUM(W580:W584)</f>
        <v>0</v>
      </c>
      <c r="Z580" s="220">
        <f>Y580/1</f>
        <v>0</v>
      </c>
    </row>
    <row r="581" spans="1:26" ht="65.25" customHeight="1" thickTop="1" thickBot="1" x14ac:dyDescent="0.3">
      <c r="A581" s="41" t="s">
        <v>537</v>
      </c>
      <c r="B581" s="90"/>
      <c r="C581" s="93"/>
      <c r="D581" s="93"/>
      <c r="E581" s="93"/>
      <c r="F581" s="101" t="s">
        <v>127</v>
      </c>
      <c r="G581" s="126"/>
      <c r="H581" s="443" t="s">
        <v>250</v>
      </c>
      <c r="I581" s="144" t="s">
        <v>476</v>
      </c>
      <c r="J581" s="959" t="s">
        <v>618</v>
      </c>
      <c r="K581" s="959"/>
      <c r="L581" s="959"/>
      <c r="M581" s="959"/>
      <c r="N581" s="959"/>
      <c r="O581" s="959"/>
      <c r="P581" s="959"/>
      <c r="Q581" s="959"/>
      <c r="R581" s="130"/>
      <c r="S581" s="430"/>
      <c r="V581" s="472" t="b">
        <f>IF(AND(V582=TRUE,V583=TRUE,V584=TRUE),TRUE,FALSE)</f>
        <v>0</v>
      </c>
    </row>
    <row r="582" spans="1:26" ht="65.25" customHeight="1" thickTop="1" thickBot="1" x14ac:dyDescent="0.3">
      <c r="A582" s="41" t="s">
        <v>537</v>
      </c>
      <c r="B582" s="73"/>
      <c r="C582" s="73"/>
      <c r="D582" s="73"/>
      <c r="E582" s="116"/>
      <c r="F582" s="101" t="s">
        <v>127</v>
      </c>
      <c r="G582" s="126"/>
      <c r="H582" s="443" t="s">
        <v>250</v>
      </c>
      <c r="I582" s="144" t="s">
        <v>619</v>
      </c>
      <c r="J582" s="1037" t="s">
        <v>620</v>
      </c>
      <c r="K582" s="1037"/>
      <c r="L582" s="1037"/>
      <c r="M582" s="1037"/>
      <c r="N582" s="1037"/>
      <c r="O582" s="1037"/>
      <c r="P582" s="1037"/>
      <c r="Q582" s="1037"/>
      <c r="R582" s="126"/>
      <c r="S582" s="134"/>
      <c r="T582" s="580">
        <f t="shared" ref="T582:T584" si="50">1/4</f>
        <v>0.25</v>
      </c>
      <c r="V582" s="472" t="b">
        <v>0</v>
      </c>
      <c r="W582" s="213">
        <f>IF(V582=TRUE,$X$580,0)</f>
        <v>0</v>
      </c>
    </row>
    <row r="583" spans="1:26" ht="65.25" customHeight="1" thickTop="1" thickBot="1" x14ac:dyDescent="0.3">
      <c r="A583" s="41" t="s">
        <v>537</v>
      </c>
      <c r="B583" s="73"/>
      <c r="C583" s="73"/>
      <c r="D583" s="73"/>
      <c r="E583" s="116"/>
      <c r="F583" s="101" t="s">
        <v>127</v>
      </c>
      <c r="G583" s="126"/>
      <c r="H583" s="443" t="s">
        <v>250</v>
      </c>
      <c r="I583" s="144" t="s">
        <v>621</v>
      </c>
      <c r="J583" s="1036" t="s">
        <v>622</v>
      </c>
      <c r="K583" s="1037"/>
      <c r="L583" s="1037"/>
      <c r="M583" s="1037"/>
      <c r="N583" s="1037"/>
      <c r="O583" s="1037"/>
      <c r="P583" s="1037"/>
      <c r="Q583" s="1037"/>
      <c r="R583" s="126"/>
      <c r="S583" s="134"/>
      <c r="T583" s="580">
        <f t="shared" si="50"/>
        <v>0.25</v>
      </c>
      <c r="V583" s="472" t="b">
        <v>0</v>
      </c>
      <c r="W583" s="213">
        <f>IF(V583=TRUE,$X$580,0)</f>
        <v>0</v>
      </c>
    </row>
    <row r="584" spans="1:26" ht="65.25" customHeight="1" thickTop="1" thickBot="1" x14ac:dyDescent="0.3">
      <c r="A584" s="41" t="s">
        <v>537</v>
      </c>
      <c r="B584" s="73"/>
      <c r="C584" s="73"/>
      <c r="D584" s="73"/>
      <c r="E584" s="116"/>
      <c r="F584" s="101" t="s">
        <v>127</v>
      </c>
      <c r="G584" s="126"/>
      <c r="H584" s="443" t="s">
        <v>250</v>
      </c>
      <c r="I584" s="144" t="s">
        <v>623</v>
      </c>
      <c r="J584" s="1038" t="s">
        <v>624</v>
      </c>
      <c r="K584" s="1039"/>
      <c r="L584" s="1039"/>
      <c r="M584" s="1039"/>
      <c r="N584" s="1039"/>
      <c r="O584" s="1039"/>
      <c r="P584" s="1039"/>
      <c r="Q584" s="1039"/>
      <c r="R584" s="136"/>
      <c r="S584" s="134"/>
      <c r="T584" s="580">
        <f t="shared" si="50"/>
        <v>0.25</v>
      </c>
      <c r="V584" s="472" t="b">
        <v>0</v>
      </c>
      <c r="W584" s="213">
        <f>IF(V584=TRUE,$X$580,0)</f>
        <v>0</v>
      </c>
    </row>
    <row r="585" spans="1:26" ht="41.25" customHeight="1" thickTop="1" thickBot="1" x14ac:dyDescent="0.3">
      <c r="A585" s="41" t="s">
        <v>123</v>
      </c>
      <c r="B585" s="90"/>
      <c r="C585" s="93"/>
      <c r="D585" s="101" t="s">
        <v>125</v>
      </c>
      <c r="E585" s="101" t="s">
        <v>126</v>
      </c>
      <c r="F585" s="101" t="s">
        <v>127</v>
      </c>
      <c r="G585" s="126"/>
      <c r="H585" s="443" t="s">
        <v>160</v>
      </c>
      <c r="I585" s="144" t="s">
        <v>308</v>
      </c>
      <c r="J585" s="757" t="s">
        <v>331</v>
      </c>
      <c r="K585" s="757"/>
      <c r="L585" s="757"/>
      <c r="M585" s="757"/>
      <c r="N585" s="757"/>
      <c r="O585" s="757"/>
      <c r="P585" s="757"/>
      <c r="Q585" s="757"/>
      <c r="R585" s="130"/>
      <c r="S585" s="430"/>
      <c r="V585" s="472" t="b">
        <f>IF(AND(V586=TRUE,V587=TRUE,V588=TRUE,V589=TRUE,V590=TRUE,V591=TRUE,V592=TRUE,V593=TRUE,V594=TRUE,V595=TRUE),TRUE,FALSE)</f>
        <v>0</v>
      </c>
    </row>
    <row r="586" spans="1:26" ht="56.25" customHeight="1" thickTop="1" thickBot="1" x14ac:dyDescent="0.3">
      <c r="A586" s="41" t="s">
        <v>692</v>
      </c>
      <c r="B586" s="73"/>
      <c r="C586" s="73"/>
      <c r="D586" s="73"/>
      <c r="E586" s="73"/>
      <c r="F586" s="101" t="s">
        <v>127</v>
      </c>
      <c r="G586" s="126"/>
      <c r="H586" s="443" t="s">
        <v>160</v>
      </c>
      <c r="I586" s="144" t="s">
        <v>310</v>
      </c>
      <c r="J586" s="769" t="s">
        <v>1087</v>
      </c>
      <c r="K586" s="769"/>
      <c r="L586" s="769"/>
      <c r="M586" s="769"/>
      <c r="N586" s="769"/>
      <c r="O586" s="769"/>
      <c r="P586" s="769"/>
      <c r="Q586" s="769"/>
      <c r="R586" s="126"/>
      <c r="S586" s="134"/>
      <c r="T586" s="580">
        <f t="shared" ref="T586:T595" si="51">1/15</f>
        <v>6.6666666666666666E-2</v>
      </c>
      <c r="U586" s="575">
        <f>T586+T587+T588+T589+T590+T591+T592+T593+T594+T595+T597+T598+T599+T600+T601</f>
        <v>0.99999999999999989</v>
      </c>
      <c r="V586" s="472" t="b">
        <v>0</v>
      </c>
      <c r="W586" s="213">
        <f t="shared" ref="W586:W595" si="52">IF(V586=TRUE,$X$586,0)</f>
        <v>0</v>
      </c>
      <c r="X586" s="472">
        <v>6.6666666666666666E-2</v>
      </c>
      <c r="Y586" s="480">
        <f>SUM(W586:W601)</f>
        <v>0</v>
      </c>
      <c r="Z586" s="220">
        <f>Y586/1</f>
        <v>0</v>
      </c>
    </row>
    <row r="587" spans="1:26" ht="54.75" customHeight="1" thickTop="1" thickBot="1" x14ac:dyDescent="0.3">
      <c r="A587" s="41" t="s">
        <v>123</v>
      </c>
      <c r="B587" s="73"/>
      <c r="C587" s="73"/>
      <c r="D587" s="101" t="s">
        <v>125</v>
      </c>
      <c r="E587" s="101" t="s">
        <v>126</v>
      </c>
      <c r="F587" s="101" t="s">
        <v>127</v>
      </c>
      <c r="G587" s="126"/>
      <c r="H587" s="443" t="s">
        <v>160</v>
      </c>
      <c r="I587" s="144" t="s">
        <v>312</v>
      </c>
      <c r="J587" s="754" t="s">
        <v>967</v>
      </c>
      <c r="K587" s="754"/>
      <c r="L587" s="754"/>
      <c r="M587" s="754"/>
      <c r="N587" s="754"/>
      <c r="O587" s="754"/>
      <c r="P587" s="754"/>
      <c r="Q587" s="754"/>
      <c r="R587" s="126"/>
      <c r="S587" s="134"/>
      <c r="T587" s="580">
        <f t="shared" si="51"/>
        <v>6.6666666666666666E-2</v>
      </c>
      <c r="V587" s="472" t="b">
        <v>0</v>
      </c>
      <c r="W587" s="213">
        <f t="shared" si="52"/>
        <v>0</v>
      </c>
    </row>
    <row r="588" spans="1:26" ht="65.25" customHeight="1" thickTop="1" thickBot="1" x14ac:dyDescent="0.3">
      <c r="A588" s="41" t="s">
        <v>123</v>
      </c>
      <c r="B588" s="73"/>
      <c r="C588" s="73"/>
      <c r="D588" s="101" t="s">
        <v>125</v>
      </c>
      <c r="E588" s="101" t="s">
        <v>126</v>
      </c>
      <c r="F588" s="101" t="s">
        <v>127</v>
      </c>
      <c r="G588" s="126"/>
      <c r="H588" s="443" t="s">
        <v>160</v>
      </c>
      <c r="I588" s="144" t="s">
        <v>332</v>
      </c>
      <c r="J588" s="754" t="s">
        <v>968</v>
      </c>
      <c r="K588" s="754"/>
      <c r="L588" s="754"/>
      <c r="M588" s="754"/>
      <c r="N588" s="754"/>
      <c r="O588" s="754"/>
      <c r="P588" s="754"/>
      <c r="Q588" s="754"/>
      <c r="R588" s="126"/>
      <c r="S588" s="134"/>
      <c r="T588" s="580">
        <f t="shared" si="51"/>
        <v>6.6666666666666666E-2</v>
      </c>
      <c r="V588" s="472" t="b">
        <v>0</v>
      </c>
      <c r="W588" s="213">
        <f t="shared" si="52"/>
        <v>0</v>
      </c>
    </row>
    <row r="589" spans="1:26" ht="65.25" customHeight="1" thickTop="1" thickBot="1" x14ac:dyDescent="0.3">
      <c r="A589" s="41" t="s">
        <v>692</v>
      </c>
      <c r="B589" s="73"/>
      <c r="C589" s="73"/>
      <c r="D589" s="73"/>
      <c r="E589" s="73"/>
      <c r="F589" s="101" t="s">
        <v>127</v>
      </c>
      <c r="G589" s="126"/>
      <c r="H589" s="443" t="s">
        <v>160</v>
      </c>
      <c r="I589" s="144" t="s">
        <v>481</v>
      </c>
      <c r="J589" s="769" t="s">
        <v>816</v>
      </c>
      <c r="K589" s="769"/>
      <c r="L589" s="769"/>
      <c r="M589" s="769"/>
      <c r="N589" s="769"/>
      <c r="O589" s="769"/>
      <c r="P589" s="769"/>
      <c r="Q589" s="769"/>
      <c r="R589" s="126"/>
      <c r="S589" s="134"/>
      <c r="T589" s="580">
        <f t="shared" si="51"/>
        <v>6.6666666666666666E-2</v>
      </c>
      <c r="V589" s="472" t="b">
        <v>0</v>
      </c>
      <c r="W589" s="213">
        <f t="shared" si="52"/>
        <v>0</v>
      </c>
    </row>
    <row r="590" spans="1:26" ht="65.25" customHeight="1" thickTop="1" thickBot="1" x14ac:dyDescent="0.3">
      <c r="A590" s="41" t="s">
        <v>692</v>
      </c>
      <c r="B590" s="73"/>
      <c r="C590" s="73"/>
      <c r="D590" s="73"/>
      <c r="E590" s="73"/>
      <c r="F590" s="101" t="s">
        <v>127</v>
      </c>
      <c r="G590" s="126"/>
      <c r="H590" s="443" t="s">
        <v>160</v>
      </c>
      <c r="I590" s="144" t="s">
        <v>483</v>
      </c>
      <c r="J590" s="769" t="s">
        <v>817</v>
      </c>
      <c r="K590" s="769"/>
      <c r="L590" s="769"/>
      <c r="M590" s="769"/>
      <c r="N590" s="769"/>
      <c r="O590" s="769"/>
      <c r="P590" s="769"/>
      <c r="Q590" s="769"/>
      <c r="R590" s="126"/>
      <c r="S590" s="134"/>
      <c r="T590" s="580">
        <f t="shared" si="51"/>
        <v>6.6666666666666666E-2</v>
      </c>
      <c r="V590" s="472" t="b">
        <v>0</v>
      </c>
      <c r="W590" s="213">
        <f t="shared" si="52"/>
        <v>0</v>
      </c>
    </row>
    <row r="591" spans="1:26" ht="65.25" customHeight="1" thickTop="1" thickBot="1" x14ac:dyDescent="0.3">
      <c r="A591" s="41" t="s">
        <v>692</v>
      </c>
      <c r="B591" s="73"/>
      <c r="C591" s="73"/>
      <c r="D591" s="73"/>
      <c r="E591" s="73"/>
      <c r="F591" s="101" t="s">
        <v>127</v>
      </c>
      <c r="G591" s="126"/>
      <c r="H591" s="443" t="s">
        <v>160</v>
      </c>
      <c r="I591" s="144" t="s">
        <v>485</v>
      </c>
      <c r="J591" s="769" t="s">
        <v>818</v>
      </c>
      <c r="K591" s="769"/>
      <c r="L591" s="769"/>
      <c r="M591" s="769"/>
      <c r="N591" s="769"/>
      <c r="O591" s="769"/>
      <c r="P591" s="769"/>
      <c r="Q591" s="769"/>
      <c r="R591" s="126"/>
      <c r="S591" s="134"/>
      <c r="T591" s="580">
        <f t="shared" si="51"/>
        <v>6.6666666666666666E-2</v>
      </c>
      <c r="V591" s="472" t="b">
        <v>0</v>
      </c>
      <c r="W591" s="213">
        <f t="shared" si="52"/>
        <v>0</v>
      </c>
    </row>
    <row r="592" spans="1:26" ht="65.25" customHeight="1" thickTop="1" thickBot="1" x14ac:dyDescent="0.3">
      <c r="A592" s="41" t="s">
        <v>692</v>
      </c>
      <c r="B592" s="73"/>
      <c r="C592" s="73"/>
      <c r="D592" s="73"/>
      <c r="E592" s="73"/>
      <c r="F592" s="101" t="s">
        <v>127</v>
      </c>
      <c r="G592" s="126"/>
      <c r="H592" s="443" t="s">
        <v>160</v>
      </c>
      <c r="I592" s="144" t="s">
        <v>487</v>
      </c>
      <c r="J592" s="769" t="s">
        <v>819</v>
      </c>
      <c r="K592" s="769"/>
      <c r="L592" s="769"/>
      <c r="M592" s="769"/>
      <c r="N592" s="769"/>
      <c r="O592" s="769"/>
      <c r="P592" s="769"/>
      <c r="Q592" s="769"/>
      <c r="R592" s="126"/>
      <c r="S592" s="134"/>
      <c r="T592" s="580">
        <f t="shared" si="51"/>
        <v>6.6666666666666666E-2</v>
      </c>
      <c r="V592" s="472" t="b">
        <v>0</v>
      </c>
      <c r="W592" s="213">
        <f t="shared" si="52"/>
        <v>0</v>
      </c>
    </row>
    <row r="593" spans="1:24" ht="41.25" customHeight="1" thickTop="1" thickBot="1" x14ac:dyDescent="0.3">
      <c r="A593" s="41" t="s">
        <v>123</v>
      </c>
      <c r="B593" s="73"/>
      <c r="C593" s="73"/>
      <c r="D593" s="101" t="s">
        <v>125</v>
      </c>
      <c r="E593" s="101" t="s">
        <v>126</v>
      </c>
      <c r="F593" s="101" t="s">
        <v>127</v>
      </c>
      <c r="G593" s="126"/>
      <c r="H593" s="442" t="s">
        <v>160</v>
      </c>
      <c r="I593" s="144" t="s">
        <v>333</v>
      </c>
      <c r="J593" s="754" t="s">
        <v>334</v>
      </c>
      <c r="K593" s="754"/>
      <c r="L593" s="754"/>
      <c r="M593" s="754"/>
      <c r="N593" s="754"/>
      <c r="O593" s="754"/>
      <c r="P593" s="754"/>
      <c r="Q593" s="754"/>
      <c r="R593" s="164"/>
      <c r="S593" s="134"/>
      <c r="T593" s="580">
        <f t="shared" si="51"/>
        <v>6.6666666666666666E-2</v>
      </c>
      <c r="V593" s="472" t="b">
        <v>0</v>
      </c>
      <c r="W593" s="213">
        <f t="shared" si="52"/>
        <v>0</v>
      </c>
    </row>
    <row r="594" spans="1:24" ht="41.25" customHeight="1" thickTop="1" thickBot="1" x14ac:dyDescent="0.3">
      <c r="A594" s="41" t="s">
        <v>692</v>
      </c>
      <c r="B594" s="73"/>
      <c r="C594" s="73"/>
      <c r="D594" s="73"/>
      <c r="E594" s="73"/>
      <c r="F594" s="101" t="s">
        <v>127</v>
      </c>
      <c r="G594" s="126"/>
      <c r="H594" s="443" t="s">
        <v>160</v>
      </c>
      <c r="I594" s="144" t="s">
        <v>820</v>
      </c>
      <c r="J594" s="769" t="s">
        <v>821</v>
      </c>
      <c r="K594" s="769"/>
      <c r="L594" s="769"/>
      <c r="M594" s="769"/>
      <c r="N594" s="769"/>
      <c r="O594" s="769"/>
      <c r="P594" s="769"/>
      <c r="Q594" s="769"/>
      <c r="R594" s="164"/>
      <c r="S594" s="134"/>
      <c r="T594" s="580">
        <f t="shared" si="51"/>
        <v>6.6666666666666666E-2</v>
      </c>
      <c r="V594" s="472" t="b">
        <v>0</v>
      </c>
      <c r="W594" s="213">
        <f t="shared" si="52"/>
        <v>0</v>
      </c>
    </row>
    <row r="595" spans="1:24" ht="41.25" customHeight="1" thickTop="1" thickBot="1" x14ac:dyDescent="0.3">
      <c r="A595" s="41" t="s">
        <v>692</v>
      </c>
      <c r="B595" s="73"/>
      <c r="C595" s="73"/>
      <c r="D595" s="73"/>
      <c r="E595" s="73"/>
      <c r="F595" s="101" t="s">
        <v>127</v>
      </c>
      <c r="G595" s="126"/>
      <c r="H595" s="443" t="s">
        <v>160</v>
      </c>
      <c r="I595" s="144" t="s">
        <v>822</v>
      </c>
      <c r="J595" s="770" t="s">
        <v>823</v>
      </c>
      <c r="K595" s="770"/>
      <c r="L595" s="770"/>
      <c r="M595" s="770"/>
      <c r="N595" s="770"/>
      <c r="O595" s="770"/>
      <c r="P595" s="770"/>
      <c r="Q595" s="770"/>
      <c r="R595" s="136"/>
      <c r="S595" s="134"/>
      <c r="T595" s="580">
        <f t="shared" si="51"/>
        <v>6.6666666666666666E-2</v>
      </c>
      <c r="V595" s="472" t="b">
        <v>0</v>
      </c>
      <c r="W595" s="213">
        <f t="shared" si="52"/>
        <v>0</v>
      </c>
    </row>
    <row r="596" spans="1:24" ht="41.25" customHeight="1" thickTop="1" thickBot="1" x14ac:dyDescent="0.3">
      <c r="A596" s="41" t="s">
        <v>692</v>
      </c>
      <c r="B596" s="90"/>
      <c r="C596" s="93"/>
      <c r="D596" s="93"/>
      <c r="E596" s="93"/>
      <c r="F596" s="93"/>
      <c r="G596" s="126"/>
      <c r="H596" s="443" t="s">
        <v>160</v>
      </c>
      <c r="I596" s="144" t="s">
        <v>161</v>
      </c>
      <c r="J596" s="959" t="s">
        <v>696</v>
      </c>
      <c r="K596" s="959"/>
      <c r="L596" s="959"/>
      <c r="M596" s="959"/>
      <c r="N596" s="959"/>
      <c r="O596" s="959"/>
      <c r="P596" s="959"/>
      <c r="Q596" s="959"/>
      <c r="R596" s="130"/>
      <c r="S596" s="430"/>
      <c r="V596" s="472" t="b">
        <f>IF(AND(V597=TRUE,V598=TRUE,V599=TRUE,V600=TRUE),TRUE,FALSE)</f>
        <v>0</v>
      </c>
    </row>
    <row r="597" spans="1:24" ht="41.25" customHeight="1" thickTop="1" thickBot="1" x14ac:dyDescent="0.3">
      <c r="A597" s="41" t="s">
        <v>692</v>
      </c>
      <c r="B597" s="73"/>
      <c r="C597" s="73"/>
      <c r="D597" s="101" t="s">
        <v>125</v>
      </c>
      <c r="E597" s="101" t="s">
        <v>126</v>
      </c>
      <c r="F597" s="101" t="s">
        <v>127</v>
      </c>
      <c r="G597" s="126"/>
      <c r="H597" s="443" t="s">
        <v>160</v>
      </c>
      <c r="I597" s="144" t="s">
        <v>490</v>
      </c>
      <c r="J597" s="769" t="s">
        <v>697</v>
      </c>
      <c r="K597" s="769"/>
      <c r="L597" s="769"/>
      <c r="M597" s="769"/>
      <c r="N597" s="769"/>
      <c r="O597" s="769"/>
      <c r="P597" s="769"/>
      <c r="Q597" s="769"/>
      <c r="R597" s="126"/>
      <c r="S597" s="134"/>
      <c r="T597" s="580">
        <f t="shared" ref="T597:T600" si="53">1/15</f>
        <v>6.6666666666666666E-2</v>
      </c>
      <c r="V597" s="472" t="b">
        <v>0</v>
      </c>
      <c r="W597" s="213">
        <f>IF(V597=TRUE,$X$597,0)</f>
        <v>0</v>
      </c>
      <c r="X597" s="472">
        <v>6.6666666666666666E-2</v>
      </c>
    </row>
    <row r="598" spans="1:24" ht="41.25" customHeight="1" thickTop="1" thickBot="1" x14ac:dyDescent="0.3">
      <c r="A598" s="41" t="s">
        <v>692</v>
      </c>
      <c r="B598" s="73"/>
      <c r="C598" s="73"/>
      <c r="D598" s="101" t="s">
        <v>125</v>
      </c>
      <c r="E598" s="101" t="s">
        <v>126</v>
      </c>
      <c r="F598" s="101" t="s">
        <v>127</v>
      </c>
      <c r="G598" s="126"/>
      <c r="H598" s="443" t="s">
        <v>160</v>
      </c>
      <c r="I598" s="144" t="s">
        <v>492</v>
      </c>
      <c r="J598" s="769" t="s">
        <v>698</v>
      </c>
      <c r="K598" s="769"/>
      <c r="L598" s="769"/>
      <c r="M598" s="769"/>
      <c r="N598" s="769"/>
      <c r="O598" s="769"/>
      <c r="P598" s="769"/>
      <c r="Q598" s="769"/>
      <c r="R598" s="126"/>
      <c r="S598" s="134"/>
      <c r="T598" s="580">
        <f t="shared" si="53"/>
        <v>6.6666666666666666E-2</v>
      </c>
      <c r="V598" s="472" t="b">
        <v>0</v>
      </c>
      <c r="W598" s="213">
        <f>IF(V598=TRUE,$X$597,0)</f>
        <v>0</v>
      </c>
    </row>
    <row r="599" spans="1:24" ht="41.25" customHeight="1" thickTop="1" thickBot="1" x14ac:dyDescent="0.3">
      <c r="A599" s="41" t="s">
        <v>692</v>
      </c>
      <c r="B599" s="73"/>
      <c r="C599" s="73"/>
      <c r="D599" s="101" t="s">
        <v>125</v>
      </c>
      <c r="E599" s="101" t="s">
        <v>126</v>
      </c>
      <c r="F599" s="101" t="s">
        <v>127</v>
      </c>
      <c r="G599" s="126"/>
      <c r="H599" s="443" t="s">
        <v>160</v>
      </c>
      <c r="I599" s="144" t="s">
        <v>494</v>
      </c>
      <c r="J599" s="769" t="s">
        <v>699</v>
      </c>
      <c r="K599" s="769"/>
      <c r="L599" s="769"/>
      <c r="M599" s="769"/>
      <c r="N599" s="769"/>
      <c r="O599" s="769"/>
      <c r="P599" s="769"/>
      <c r="Q599" s="769"/>
      <c r="R599" s="126"/>
      <c r="S599" s="134"/>
      <c r="T599" s="580">
        <f t="shared" si="53"/>
        <v>6.6666666666666666E-2</v>
      </c>
      <c r="V599" s="472" t="b">
        <v>0</v>
      </c>
      <c r="W599" s="213">
        <f>IF(V599=TRUE,$X$597,0)</f>
        <v>0</v>
      </c>
    </row>
    <row r="600" spans="1:24" ht="41.25" customHeight="1" thickTop="1" thickBot="1" x14ac:dyDescent="0.3">
      <c r="A600" s="41" t="s">
        <v>692</v>
      </c>
      <c r="B600" s="73"/>
      <c r="C600" s="73"/>
      <c r="D600" s="101" t="s">
        <v>125</v>
      </c>
      <c r="E600" s="101" t="s">
        <v>126</v>
      </c>
      <c r="F600" s="101" t="s">
        <v>127</v>
      </c>
      <c r="G600" s="126"/>
      <c r="H600" s="443" t="s">
        <v>160</v>
      </c>
      <c r="I600" s="144" t="s">
        <v>496</v>
      </c>
      <c r="J600" s="770" t="s">
        <v>700</v>
      </c>
      <c r="K600" s="770"/>
      <c r="L600" s="770"/>
      <c r="M600" s="770"/>
      <c r="N600" s="770"/>
      <c r="O600" s="770"/>
      <c r="P600" s="770"/>
      <c r="Q600" s="770"/>
      <c r="R600" s="136"/>
      <c r="S600" s="134"/>
      <c r="T600" s="580">
        <f t="shared" si="53"/>
        <v>6.6666666666666666E-2</v>
      </c>
      <c r="V600" s="472" t="b">
        <v>0</v>
      </c>
      <c r="W600" s="213">
        <f>IF(V600=TRUE,$X$597,0)</f>
        <v>0</v>
      </c>
    </row>
    <row r="601" spans="1:24" ht="41.25" customHeight="1" thickTop="1" thickBot="1" x14ac:dyDescent="0.3">
      <c r="A601" s="41" t="s">
        <v>692</v>
      </c>
      <c r="B601" s="73"/>
      <c r="C601" s="73"/>
      <c r="D601" s="101" t="s">
        <v>125</v>
      </c>
      <c r="E601" s="101" t="s">
        <v>126</v>
      </c>
      <c r="F601" s="101" t="s">
        <v>127</v>
      </c>
      <c r="G601" s="126"/>
      <c r="H601" s="443" t="s">
        <v>160</v>
      </c>
      <c r="I601" s="144" t="s">
        <v>558</v>
      </c>
      <c r="J601" s="999" t="s">
        <v>701</v>
      </c>
      <c r="K601" s="999"/>
      <c r="L601" s="999"/>
      <c r="M601" s="999"/>
      <c r="N601" s="999"/>
      <c r="O601" s="999"/>
      <c r="P601" s="999"/>
      <c r="Q601" s="999"/>
      <c r="R601" s="160"/>
      <c r="S601" s="134"/>
      <c r="T601" s="580">
        <f>1/15</f>
        <v>6.6666666666666666E-2</v>
      </c>
      <c r="V601" s="472" t="b">
        <v>0</v>
      </c>
      <c r="W601" s="213">
        <f>IF(V601=TRUE,$X$597,0)</f>
        <v>0</v>
      </c>
    </row>
    <row r="602" spans="1:24" ht="41.25" customHeight="1" thickTop="1" x14ac:dyDescent="0.25">
      <c r="A602" s="466" t="s">
        <v>1074</v>
      </c>
      <c r="B602" s="467"/>
      <c r="C602" s="463"/>
      <c r="D602" s="1026" t="s">
        <v>1088</v>
      </c>
      <c r="E602" s="1027">
        <v>299</v>
      </c>
      <c r="F602" s="1027"/>
    </row>
    <row r="603" spans="1:24" ht="41.25" customHeight="1" x14ac:dyDescent="0.25">
      <c r="A603" s="466" t="s">
        <v>1074</v>
      </c>
      <c r="B603" s="467"/>
      <c r="C603" s="463">
        <v>398</v>
      </c>
      <c r="D603" s="1026" t="s">
        <v>1088</v>
      </c>
      <c r="E603" s="1027">
        <v>299</v>
      </c>
      <c r="F603" s="1027"/>
    </row>
    <row r="604" spans="1:24" ht="41.25" customHeight="1" x14ac:dyDescent="0.25">
      <c r="C604" s="197"/>
    </row>
  </sheetData>
  <sheetProtection formatCells="0" formatColumns="0" formatRows="0" insertColumns="0" insertRows="0" insertHyperlinks="0"/>
  <mergeCells count="532">
    <mergeCell ref="J12:Q12"/>
    <mergeCell ref="J13:Q13"/>
    <mergeCell ref="J14:Q14"/>
    <mergeCell ref="J15:Q15"/>
    <mergeCell ref="J16:Q16"/>
    <mergeCell ref="J17:Q17"/>
    <mergeCell ref="H2:S2"/>
    <mergeCell ref="H4:S4"/>
    <mergeCell ref="H6:I6"/>
    <mergeCell ref="J6:S6"/>
    <mergeCell ref="H8:S8"/>
    <mergeCell ref="J11:Q11"/>
    <mergeCell ref="J24:Q24"/>
    <mergeCell ref="J25:Q25"/>
    <mergeCell ref="J26:Q26"/>
    <mergeCell ref="J27:Q27"/>
    <mergeCell ref="J28:Q28"/>
    <mergeCell ref="J29:Q29"/>
    <mergeCell ref="J18:Q18"/>
    <mergeCell ref="J19:Q19"/>
    <mergeCell ref="J20:Q20"/>
    <mergeCell ref="J21:Q21"/>
    <mergeCell ref="J22:Q22"/>
    <mergeCell ref="J23:Q23"/>
    <mergeCell ref="J36:Q36"/>
    <mergeCell ref="J37:Q37"/>
    <mergeCell ref="J38:Q38"/>
    <mergeCell ref="J39:Q39"/>
    <mergeCell ref="J40:Q40"/>
    <mergeCell ref="J41:Q41"/>
    <mergeCell ref="J30:Q30"/>
    <mergeCell ref="J31:Q31"/>
    <mergeCell ref="J32:Q32"/>
    <mergeCell ref="J33:Q33"/>
    <mergeCell ref="J34:Q34"/>
    <mergeCell ref="J35:Q35"/>
    <mergeCell ref="J48:Q48"/>
    <mergeCell ref="J49:Q49"/>
    <mergeCell ref="J50:Q50"/>
    <mergeCell ref="J51:Q51"/>
    <mergeCell ref="J52:Q52"/>
    <mergeCell ref="J53:Q53"/>
    <mergeCell ref="J42:Q42"/>
    <mergeCell ref="J43:Q43"/>
    <mergeCell ref="J44:Q44"/>
    <mergeCell ref="J45:Q45"/>
    <mergeCell ref="J46:Q46"/>
    <mergeCell ref="J47:Q47"/>
    <mergeCell ref="H61:S61"/>
    <mergeCell ref="J64:Q64"/>
    <mergeCell ref="J65:Q65"/>
    <mergeCell ref="J66:Q66"/>
    <mergeCell ref="J67:Q67"/>
    <mergeCell ref="J68:Q68"/>
    <mergeCell ref="J54:Q54"/>
    <mergeCell ref="J55:Q55"/>
    <mergeCell ref="J56:Q56"/>
    <mergeCell ref="J57:Q57"/>
    <mergeCell ref="H59:I59"/>
    <mergeCell ref="J59:S59"/>
    <mergeCell ref="J75:Q75"/>
    <mergeCell ref="J76:Q76"/>
    <mergeCell ref="J77:Q77"/>
    <mergeCell ref="J78:Q78"/>
    <mergeCell ref="J79:Q79"/>
    <mergeCell ref="J80:Q80"/>
    <mergeCell ref="J69:Q69"/>
    <mergeCell ref="J70:Q70"/>
    <mergeCell ref="J71:Q71"/>
    <mergeCell ref="J72:Q72"/>
    <mergeCell ref="J73:Q73"/>
    <mergeCell ref="J74:Q74"/>
    <mergeCell ref="J87:Q87"/>
    <mergeCell ref="J88:Q88"/>
    <mergeCell ref="J89:Q89"/>
    <mergeCell ref="J90:Q90"/>
    <mergeCell ref="J91:Q91"/>
    <mergeCell ref="J92:Q92"/>
    <mergeCell ref="J81:Q81"/>
    <mergeCell ref="J82:Q82"/>
    <mergeCell ref="J83:Q83"/>
    <mergeCell ref="J84:Q84"/>
    <mergeCell ref="J85:Q85"/>
    <mergeCell ref="J86:Q86"/>
    <mergeCell ref="J102:Q102"/>
    <mergeCell ref="J103:Q103"/>
    <mergeCell ref="J104:Q104"/>
    <mergeCell ref="J105:Q105"/>
    <mergeCell ref="J106:Q106"/>
    <mergeCell ref="J107:Q107"/>
    <mergeCell ref="H94:I94"/>
    <mergeCell ref="J94:S94"/>
    <mergeCell ref="H96:S96"/>
    <mergeCell ref="J99:Q99"/>
    <mergeCell ref="J100:Q100"/>
    <mergeCell ref="J101:Q101"/>
    <mergeCell ref="J114:Q114"/>
    <mergeCell ref="J115:Q115"/>
    <mergeCell ref="J116:Q116"/>
    <mergeCell ref="J117:Q117"/>
    <mergeCell ref="J118:Q118"/>
    <mergeCell ref="J119:Q119"/>
    <mergeCell ref="J108:Q108"/>
    <mergeCell ref="J109:Q109"/>
    <mergeCell ref="J110:Q110"/>
    <mergeCell ref="J111:Q111"/>
    <mergeCell ref="J112:Q112"/>
    <mergeCell ref="J113:Q113"/>
    <mergeCell ref="J126:Q126"/>
    <mergeCell ref="J127:Q127"/>
    <mergeCell ref="H129:I129"/>
    <mergeCell ref="J129:S129"/>
    <mergeCell ref="H131:S131"/>
    <mergeCell ref="J134:Q134"/>
    <mergeCell ref="J120:Q120"/>
    <mergeCell ref="J121:Q121"/>
    <mergeCell ref="J122:Q122"/>
    <mergeCell ref="J123:Q123"/>
    <mergeCell ref="J124:Q124"/>
    <mergeCell ref="J125:Q125"/>
    <mergeCell ref="J141:Q141"/>
    <mergeCell ref="J142:Q142"/>
    <mergeCell ref="J143:Q143"/>
    <mergeCell ref="J144:Q144"/>
    <mergeCell ref="J145:Q145"/>
    <mergeCell ref="J146:Q146"/>
    <mergeCell ref="J135:Q135"/>
    <mergeCell ref="J136:Q136"/>
    <mergeCell ref="J137:Q137"/>
    <mergeCell ref="J138:Q138"/>
    <mergeCell ref="J139:Q139"/>
    <mergeCell ref="J140:Q140"/>
    <mergeCell ref="J153:Q153"/>
    <mergeCell ref="J154:Q154"/>
    <mergeCell ref="J155:Q155"/>
    <mergeCell ref="J156:Q156"/>
    <mergeCell ref="J157:Q157"/>
    <mergeCell ref="J158:Q158"/>
    <mergeCell ref="J147:Q147"/>
    <mergeCell ref="J148:Q148"/>
    <mergeCell ref="J149:Q149"/>
    <mergeCell ref="J150:Q150"/>
    <mergeCell ref="J151:Q151"/>
    <mergeCell ref="J152:Q152"/>
    <mergeCell ref="H168:S168"/>
    <mergeCell ref="H170:I170"/>
    <mergeCell ref="J170:S170"/>
    <mergeCell ref="H172:S172"/>
    <mergeCell ref="J175:Q175"/>
    <mergeCell ref="J176:Q176"/>
    <mergeCell ref="J159:Q159"/>
    <mergeCell ref="J160:Q160"/>
    <mergeCell ref="J161:Q161"/>
    <mergeCell ref="J162:Q162"/>
    <mergeCell ref="J163:Q163"/>
    <mergeCell ref="H166:S166"/>
    <mergeCell ref="J183:Q183"/>
    <mergeCell ref="J184:Q184"/>
    <mergeCell ref="J185:Q185"/>
    <mergeCell ref="J186:Q186"/>
    <mergeCell ref="J187:Q187"/>
    <mergeCell ref="J188:Q188"/>
    <mergeCell ref="J177:Q177"/>
    <mergeCell ref="J178:Q178"/>
    <mergeCell ref="J179:Q179"/>
    <mergeCell ref="J180:Q180"/>
    <mergeCell ref="J181:Q181"/>
    <mergeCell ref="J182:Q182"/>
    <mergeCell ref="J195:Q195"/>
    <mergeCell ref="J196:Q196"/>
    <mergeCell ref="J197:Q197"/>
    <mergeCell ref="J198:Q198"/>
    <mergeCell ref="J199:Q199"/>
    <mergeCell ref="H202:S202"/>
    <mergeCell ref="J189:Q189"/>
    <mergeCell ref="J190:Q190"/>
    <mergeCell ref="J191:Q191"/>
    <mergeCell ref="J192:Q192"/>
    <mergeCell ref="J193:Q193"/>
    <mergeCell ref="J194:Q194"/>
    <mergeCell ref="J213:Q213"/>
    <mergeCell ref="J214:Q214"/>
    <mergeCell ref="J215:Q215"/>
    <mergeCell ref="J216:Q216"/>
    <mergeCell ref="J217:Q217"/>
    <mergeCell ref="J218:Q218"/>
    <mergeCell ref="H204:S204"/>
    <mergeCell ref="H206:I206"/>
    <mergeCell ref="J206:S206"/>
    <mergeCell ref="H208:S208"/>
    <mergeCell ref="J211:Q211"/>
    <mergeCell ref="J212:Q212"/>
    <mergeCell ref="J225:Q225"/>
    <mergeCell ref="J226:Q226"/>
    <mergeCell ref="J227:Q227"/>
    <mergeCell ref="J228:Q228"/>
    <mergeCell ref="J229:Q229"/>
    <mergeCell ref="J230:Q230"/>
    <mergeCell ref="J219:Q219"/>
    <mergeCell ref="J220:Q220"/>
    <mergeCell ref="J221:Q221"/>
    <mergeCell ref="J222:Q222"/>
    <mergeCell ref="J223:Q223"/>
    <mergeCell ref="J224:Q224"/>
    <mergeCell ref="J240:Q240"/>
    <mergeCell ref="J241:Q241"/>
    <mergeCell ref="J242:Q242"/>
    <mergeCell ref="J243:Q243"/>
    <mergeCell ref="J244:Q244"/>
    <mergeCell ref="J245:Q245"/>
    <mergeCell ref="J231:Q231"/>
    <mergeCell ref="J232:Q232"/>
    <mergeCell ref="H234:I234"/>
    <mergeCell ref="J234:S234"/>
    <mergeCell ref="H236:S236"/>
    <mergeCell ref="J239:Q239"/>
    <mergeCell ref="J252:Q252"/>
    <mergeCell ref="J253:Q253"/>
    <mergeCell ref="J254:Q254"/>
    <mergeCell ref="J255:Q255"/>
    <mergeCell ref="J256:Q256"/>
    <mergeCell ref="J257:Q257"/>
    <mergeCell ref="J246:Q246"/>
    <mergeCell ref="J247:Q247"/>
    <mergeCell ref="J248:Q248"/>
    <mergeCell ref="J249:Q249"/>
    <mergeCell ref="J250:Q250"/>
    <mergeCell ref="J251:Q251"/>
    <mergeCell ref="H268:I268"/>
    <mergeCell ref="J268:S268"/>
    <mergeCell ref="H270:S270"/>
    <mergeCell ref="J273:Q273"/>
    <mergeCell ref="J274:Q274"/>
    <mergeCell ref="J275:Q275"/>
    <mergeCell ref="J258:Q258"/>
    <mergeCell ref="J259:Q259"/>
    <mergeCell ref="J260:Q260"/>
    <mergeCell ref="J261:Q261"/>
    <mergeCell ref="H264:S264"/>
    <mergeCell ref="H266:S266"/>
    <mergeCell ref="J282:Q282"/>
    <mergeCell ref="J283:Q283"/>
    <mergeCell ref="J284:Q284"/>
    <mergeCell ref="J285:Q285"/>
    <mergeCell ref="J286:Q286"/>
    <mergeCell ref="J287:Q287"/>
    <mergeCell ref="J276:Q276"/>
    <mergeCell ref="J277:Q277"/>
    <mergeCell ref="J278:Q278"/>
    <mergeCell ref="J279:Q279"/>
    <mergeCell ref="J280:Q280"/>
    <mergeCell ref="J281:Q281"/>
    <mergeCell ref="J294:Q294"/>
    <mergeCell ref="J295:Q295"/>
    <mergeCell ref="J296:Q296"/>
    <mergeCell ref="J297:Q297"/>
    <mergeCell ref="H299:I299"/>
    <mergeCell ref="J299:S299"/>
    <mergeCell ref="J288:Q288"/>
    <mergeCell ref="J289:Q289"/>
    <mergeCell ref="J290:Q290"/>
    <mergeCell ref="J291:Q291"/>
    <mergeCell ref="J292:Q292"/>
    <mergeCell ref="J293:Q293"/>
    <mergeCell ref="J309:Q309"/>
    <mergeCell ref="J310:Q310"/>
    <mergeCell ref="J311:Q311"/>
    <mergeCell ref="J312:Q312"/>
    <mergeCell ref="J313:Q313"/>
    <mergeCell ref="J314:Q314"/>
    <mergeCell ref="H301:S301"/>
    <mergeCell ref="J304:Q304"/>
    <mergeCell ref="J305:Q305"/>
    <mergeCell ref="J306:Q306"/>
    <mergeCell ref="J307:R307"/>
    <mergeCell ref="J308:Q308"/>
    <mergeCell ref="J321:Q321"/>
    <mergeCell ref="J322:Q322"/>
    <mergeCell ref="J323:Q323"/>
    <mergeCell ref="J324:Q324"/>
    <mergeCell ref="J325:Q325"/>
    <mergeCell ref="J326:Q326"/>
    <mergeCell ref="J315:Q315"/>
    <mergeCell ref="J316:Q316"/>
    <mergeCell ref="J317:Q317"/>
    <mergeCell ref="J318:Q318"/>
    <mergeCell ref="J319:Q319"/>
    <mergeCell ref="J320:Q320"/>
    <mergeCell ref="J333:Q333"/>
    <mergeCell ref="J334:Q334"/>
    <mergeCell ref="J335:Q335"/>
    <mergeCell ref="J336:Q336"/>
    <mergeCell ref="J337:Q337"/>
    <mergeCell ref="J338:Q338"/>
    <mergeCell ref="J327:Q327"/>
    <mergeCell ref="J328:Q328"/>
    <mergeCell ref="J329:Q329"/>
    <mergeCell ref="J330:Q330"/>
    <mergeCell ref="J331:Q331"/>
    <mergeCell ref="J332:Q332"/>
    <mergeCell ref="H347:S347"/>
    <mergeCell ref="J350:Q350"/>
    <mergeCell ref="J351:Q351"/>
    <mergeCell ref="J352:Q352"/>
    <mergeCell ref="J353:Q353"/>
    <mergeCell ref="J354:Q354"/>
    <mergeCell ref="J339:Q339"/>
    <mergeCell ref="J340:Q340"/>
    <mergeCell ref="J341:Q341"/>
    <mergeCell ref="J342:Q342"/>
    <mergeCell ref="J343:Q343"/>
    <mergeCell ref="H345:I345"/>
    <mergeCell ref="J345:S345"/>
    <mergeCell ref="J361:Q361"/>
    <mergeCell ref="J362:Q362"/>
    <mergeCell ref="J363:Q363"/>
    <mergeCell ref="J364:Q364"/>
    <mergeCell ref="J365:Q365"/>
    <mergeCell ref="J366:Q366"/>
    <mergeCell ref="J355:Q355"/>
    <mergeCell ref="J356:Q356"/>
    <mergeCell ref="J357:Q357"/>
    <mergeCell ref="J358:Q358"/>
    <mergeCell ref="J359:Q359"/>
    <mergeCell ref="J360:Q360"/>
    <mergeCell ref="J373:Q373"/>
    <mergeCell ref="J374:Q374"/>
    <mergeCell ref="H377:S377"/>
    <mergeCell ref="H379:S379"/>
    <mergeCell ref="H381:I381"/>
    <mergeCell ref="J381:S381"/>
    <mergeCell ref="J367:Q367"/>
    <mergeCell ref="J368:Q368"/>
    <mergeCell ref="J369:Q369"/>
    <mergeCell ref="J370:Q370"/>
    <mergeCell ref="J371:Q371"/>
    <mergeCell ref="J372:Q372"/>
    <mergeCell ref="J391:Q391"/>
    <mergeCell ref="J392:Q392"/>
    <mergeCell ref="J393:Q393"/>
    <mergeCell ref="J394:Q394"/>
    <mergeCell ref="J395:Q395"/>
    <mergeCell ref="J396:Q396"/>
    <mergeCell ref="H383:S383"/>
    <mergeCell ref="J386:Q386"/>
    <mergeCell ref="J387:Q387"/>
    <mergeCell ref="J388:Q388"/>
    <mergeCell ref="J389:Q389"/>
    <mergeCell ref="J390:Q390"/>
    <mergeCell ref="J403:Q403"/>
    <mergeCell ref="J404:Q404"/>
    <mergeCell ref="J405:Q405"/>
    <mergeCell ref="J406:Q406"/>
    <mergeCell ref="J407:Q407"/>
    <mergeCell ref="J408:Q408"/>
    <mergeCell ref="J397:Q397"/>
    <mergeCell ref="J398:Q398"/>
    <mergeCell ref="J399:Q399"/>
    <mergeCell ref="J400:Q400"/>
    <mergeCell ref="J401:Q401"/>
    <mergeCell ref="J402:Q402"/>
    <mergeCell ref="J418:Q418"/>
    <mergeCell ref="J419:Q419"/>
    <mergeCell ref="J420:Q420"/>
    <mergeCell ref="J421:Q421"/>
    <mergeCell ref="J422:Q422"/>
    <mergeCell ref="J423:Q423"/>
    <mergeCell ref="J409:Q409"/>
    <mergeCell ref="H411:I411"/>
    <mergeCell ref="J411:S411"/>
    <mergeCell ref="H413:S413"/>
    <mergeCell ref="J416:Q416"/>
    <mergeCell ref="J417:Q417"/>
    <mergeCell ref="J430:Q430"/>
    <mergeCell ref="J431:Q431"/>
    <mergeCell ref="J432:Q432"/>
    <mergeCell ref="J433:Q433"/>
    <mergeCell ref="J434:Q434"/>
    <mergeCell ref="J435:Q435"/>
    <mergeCell ref="J424:Q424"/>
    <mergeCell ref="J425:Q425"/>
    <mergeCell ref="J426:Q426"/>
    <mergeCell ref="J427:Q427"/>
    <mergeCell ref="J428:Q428"/>
    <mergeCell ref="J429:Q429"/>
    <mergeCell ref="H446:I446"/>
    <mergeCell ref="J446:S446"/>
    <mergeCell ref="H448:S448"/>
    <mergeCell ref="J451:Q451"/>
    <mergeCell ref="J452:Q452"/>
    <mergeCell ref="J453:Q453"/>
    <mergeCell ref="J436:Q436"/>
    <mergeCell ref="J437:Q437"/>
    <mergeCell ref="J438:Q438"/>
    <mergeCell ref="J439:Q439"/>
    <mergeCell ref="H442:S442"/>
    <mergeCell ref="H444:S444"/>
    <mergeCell ref="J460:Q460"/>
    <mergeCell ref="J461:Q461"/>
    <mergeCell ref="J462:Q462"/>
    <mergeCell ref="J463:Q463"/>
    <mergeCell ref="J464:Q464"/>
    <mergeCell ref="J465:Q465"/>
    <mergeCell ref="J454:Q454"/>
    <mergeCell ref="J455:Q455"/>
    <mergeCell ref="J456:Q456"/>
    <mergeCell ref="J457:Q457"/>
    <mergeCell ref="J458:Q458"/>
    <mergeCell ref="J459:Q459"/>
    <mergeCell ref="J472:Q472"/>
    <mergeCell ref="J473:Q473"/>
    <mergeCell ref="J474:Q474"/>
    <mergeCell ref="J475:Q475"/>
    <mergeCell ref="J476:Q476"/>
    <mergeCell ref="J477:Q477"/>
    <mergeCell ref="J466:Q466"/>
    <mergeCell ref="J467:Q467"/>
    <mergeCell ref="J468:Q468"/>
    <mergeCell ref="J469:Q469"/>
    <mergeCell ref="J470:Q470"/>
    <mergeCell ref="J471:Q471"/>
    <mergeCell ref="H488:I488"/>
    <mergeCell ref="J488:S488"/>
    <mergeCell ref="H490:S490"/>
    <mergeCell ref="J478:Q478"/>
    <mergeCell ref="J479:Q479"/>
    <mergeCell ref="J480:Q480"/>
    <mergeCell ref="J481:Q481"/>
    <mergeCell ref="J482:R482"/>
    <mergeCell ref="J483:R483"/>
    <mergeCell ref="J493:Q493"/>
    <mergeCell ref="J494:Q494"/>
    <mergeCell ref="J495:Q495"/>
    <mergeCell ref="J496:Q496"/>
    <mergeCell ref="J497:Q497"/>
    <mergeCell ref="J498:Q498"/>
    <mergeCell ref="J484:R484"/>
    <mergeCell ref="J485:R485"/>
    <mergeCell ref="J486:R486"/>
    <mergeCell ref="J505:Q505"/>
    <mergeCell ref="J506:Q506"/>
    <mergeCell ref="J507:Q507"/>
    <mergeCell ref="J508:Q508"/>
    <mergeCell ref="J509:Q509"/>
    <mergeCell ref="J510:Q510"/>
    <mergeCell ref="J499:Q499"/>
    <mergeCell ref="J500:Q500"/>
    <mergeCell ref="J501:Q501"/>
    <mergeCell ref="J502:Q502"/>
    <mergeCell ref="J503:Q503"/>
    <mergeCell ref="J504:Q504"/>
    <mergeCell ref="H518:I518"/>
    <mergeCell ref="J518:S518"/>
    <mergeCell ref="H520:S520"/>
    <mergeCell ref="J523:Q523"/>
    <mergeCell ref="J524:Q524"/>
    <mergeCell ref="J525:Q525"/>
    <mergeCell ref="J511:Q511"/>
    <mergeCell ref="J512:Q512"/>
    <mergeCell ref="J513:Q513"/>
    <mergeCell ref="J514:Q514"/>
    <mergeCell ref="J515:Q515"/>
    <mergeCell ref="J516:Q516"/>
    <mergeCell ref="J532:Q532"/>
    <mergeCell ref="J533:Q533"/>
    <mergeCell ref="J534:Q534"/>
    <mergeCell ref="J535:Q535"/>
    <mergeCell ref="J536:Q536"/>
    <mergeCell ref="J537:Q537"/>
    <mergeCell ref="J526:Q526"/>
    <mergeCell ref="J527:Q527"/>
    <mergeCell ref="J528:Q528"/>
    <mergeCell ref="J529:Q529"/>
    <mergeCell ref="J530:Q530"/>
    <mergeCell ref="J531:Q531"/>
    <mergeCell ref="J547:Q547"/>
    <mergeCell ref="J548:Q548"/>
    <mergeCell ref="J549:Q549"/>
    <mergeCell ref="J550:Q550"/>
    <mergeCell ref="J551:Q551"/>
    <mergeCell ref="J552:Q552"/>
    <mergeCell ref="J538:Q538"/>
    <mergeCell ref="H540:I540"/>
    <mergeCell ref="J540:S540"/>
    <mergeCell ref="H542:S542"/>
    <mergeCell ref="J545:Q545"/>
    <mergeCell ref="J546:Q546"/>
    <mergeCell ref="J559:Q559"/>
    <mergeCell ref="J560:Q560"/>
    <mergeCell ref="J561:Q561"/>
    <mergeCell ref="J562:Q562"/>
    <mergeCell ref="H565:S565"/>
    <mergeCell ref="H567:S567"/>
    <mergeCell ref="J553:Q553"/>
    <mergeCell ref="J554:Q554"/>
    <mergeCell ref="J555:Q555"/>
    <mergeCell ref="J556:Q556"/>
    <mergeCell ref="J557:Q557"/>
    <mergeCell ref="J558:Q558"/>
    <mergeCell ref="J577:Q577"/>
    <mergeCell ref="J578:Q578"/>
    <mergeCell ref="J579:Q579"/>
    <mergeCell ref="J580:Q580"/>
    <mergeCell ref="J581:Q581"/>
    <mergeCell ref="J582:Q582"/>
    <mergeCell ref="H569:I569"/>
    <mergeCell ref="J569:S569"/>
    <mergeCell ref="H571:S571"/>
    <mergeCell ref="J574:Q574"/>
    <mergeCell ref="J575:Q575"/>
    <mergeCell ref="J576:Q576"/>
    <mergeCell ref="J589:Q589"/>
    <mergeCell ref="J590:Q590"/>
    <mergeCell ref="J591:Q591"/>
    <mergeCell ref="J592:Q592"/>
    <mergeCell ref="J593:Q593"/>
    <mergeCell ref="J594:Q594"/>
    <mergeCell ref="J583:Q583"/>
    <mergeCell ref="J584:Q584"/>
    <mergeCell ref="J585:Q585"/>
    <mergeCell ref="J586:Q586"/>
    <mergeCell ref="J587:Q587"/>
    <mergeCell ref="J588:Q588"/>
    <mergeCell ref="J601:Q601"/>
    <mergeCell ref="D602:F602"/>
    <mergeCell ref="D603:F603"/>
    <mergeCell ref="J595:Q595"/>
    <mergeCell ref="J596:Q596"/>
    <mergeCell ref="J597:Q597"/>
    <mergeCell ref="J598:Q598"/>
    <mergeCell ref="J599:Q599"/>
    <mergeCell ref="J600:Q60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Check Box 1">
              <controlPr defaultSize="0" autoFill="0" autoLine="0" autoPict="0">
                <anchor moveWithCells="1">
                  <from>
                    <xdr:col>18</xdr:col>
                    <xdr:colOff>323850</xdr:colOff>
                    <xdr:row>10</xdr:row>
                    <xdr:rowOff>133350</xdr:rowOff>
                  </from>
                  <to>
                    <xdr:col>18</xdr:col>
                    <xdr:colOff>628650</xdr:colOff>
                    <xdr:row>10</xdr:row>
                    <xdr:rowOff>361950</xdr:rowOff>
                  </to>
                </anchor>
              </controlPr>
            </control>
          </mc:Choice>
        </mc:AlternateContent>
        <mc:AlternateContent xmlns:mc="http://schemas.openxmlformats.org/markup-compatibility/2006">
          <mc:Choice Requires="x14">
            <control shapeId="40962" r:id="rId5" name="Check Box 2">
              <controlPr defaultSize="0" autoFill="0" autoLine="0" autoPict="0">
                <anchor moveWithCells="1">
                  <from>
                    <xdr:col>18</xdr:col>
                    <xdr:colOff>323850</xdr:colOff>
                    <xdr:row>12</xdr:row>
                    <xdr:rowOff>133350</xdr:rowOff>
                  </from>
                  <to>
                    <xdr:col>18</xdr:col>
                    <xdr:colOff>628650</xdr:colOff>
                    <xdr:row>12</xdr:row>
                    <xdr:rowOff>361950</xdr:rowOff>
                  </to>
                </anchor>
              </controlPr>
            </control>
          </mc:Choice>
        </mc:AlternateContent>
        <mc:AlternateContent xmlns:mc="http://schemas.openxmlformats.org/markup-compatibility/2006">
          <mc:Choice Requires="x14">
            <control shapeId="40963" r:id="rId6" name="Check Box 3">
              <controlPr defaultSize="0" autoFill="0" autoLine="0" autoPict="0">
                <anchor moveWithCells="1">
                  <from>
                    <xdr:col>18</xdr:col>
                    <xdr:colOff>323850</xdr:colOff>
                    <xdr:row>13</xdr:row>
                    <xdr:rowOff>323850</xdr:rowOff>
                  </from>
                  <to>
                    <xdr:col>18</xdr:col>
                    <xdr:colOff>628650</xdr:colOff>
                    <xdr:row>13</xdr:row>
                    <xdr:rowOff>552450</xdr:rowOff>
                  </to>
                </anchor>
              </controlPr>
            </control>
          </mc:Choice>
        </mc:AlternateContent>
        <mc:AlternateContent xmlns:mc="http://schemas.openxmlformats.org/markup-compatibility/2006">
          <mc:Choice Requires="x14">
            <control shapeId="40964" r:id="rId7" name="Check Box 4">
              <controlPr defaultSize="0" autoFill="0" autoLine="0" autoPict="0">
                <anchor moveWithCells="1">
                  <from>
                    <xdr:col>18</xdr:col>
                    <xdr:colOff>323850</xdr:colOff>
                    <xdr:row>14</xdr:row>
                    <xdr:rowOff>133350</xdr:rowOff>
                  </from>
                  <to>
                    <xdr:col>18</xdr:col>
                    <xdr:colOff>628650</xdr:colOff>
                    <xdr:row>14</xdr:row>
                    <xdr:rowOff>361950</xdr:rowOff>
                  </to>
                </anchor>
              </controlPr>
            </control>
          </mc:Choice>
        </mc:AlternateContent>
        <mc:AlternateContent xmlns:mc="http://schemas.openxmlformats.org/markup-compatibility/2006">
          <mc:Choice Requires="x14">
            <control shapeId="40965" r:id="rId8" name="Check Box 5">
              <controlPr defaultSize="0" autoFill="0" autoLine="0" autoPict="0">
                <anchor moveWithCells="1">
                  <from>
                    <xdr:col>18</xdr:col>
                    <xdr:colOff>323850</xdr:colOff>
                    <xdr:row>15</xdr:row>
                    <xdr:rowOff>133350</xdr:rowOff>
                  </from>
                  <to>
                    <xdr:col>18</xdr:col>
                    <xdr:colOff>628650</xdr:colOff>
                    <xdr:row>15</xdr:row>
                    <xdr:rowOff>361950</xdr:rowOff>
                  </to>
                </anchor>
              </controlPr>
            </control>
          </mc:Choice>
        </mc:AlternateContent>
        <mc:AlternateContent xmlns:mc="http://schemas.openxmlformats.org/markup-compatibility/2006">
          <mc:Choice Requires="x14">
            <control shapeId="40966" r:id="rId9" name="Check Box 6">
              <controlPr defaultSize="0" autoFill="0" autoLine="0" autoPict="0">
                <anchor moveWithCells="1">
                  <from>
                    <xdr:col>18</xdr:col>
                    <xdr:colOff>323850</xdr:colOff>
                    <xdr:row>16</xdr:row>
                    <xdr:rowOff>133350</xdr:rowOff>
                  </from>
                  <to>
                    <xdr:col>18</xdr:col>
                    <xdr:colOff>628650</xdr:colOff>
                    <xdr:row>16</xdr:row>
                    <xdr:rowOff>361950</xdr:rowOff>
                  </to>
                </anchor>
              </controlPr>
            </control>
          </mc:Choice>
        </mc:AlternateContent>
        <mc:AlternateContent xmlns:mc="http://schemas.openxmlformats.org/markup-compatibility/2006">
          <mc:Choice Requires="x14">
            <control shapeId="40967" r:id="rId10" name="Check Box 7">
              <controlPr defaultSize="0" autoFill="0" autoLine="0" autoPict="0">
                <anchor moveWithCells="1">
                  <from>
                    <xdr:col>18</xdr:col>
                    <xdr:colOff>323850</xdr:colOff>
                    <xdr:row>17</xdr:row>
                    <xdr:rowOff>133350</xdr:rowOff>
                  </from>
                  <to>
                    <xdr:col>18</xdr:col>
                    <xdr:colOff>628650</xdr:colOff>
                    <xdr:row>17</xdr:row>
                    <xdr:rowOff>361950</xdr:rowOff>
                  </to>
                </anchor>
              </controlPr>
            </control>
          </mc:Choice>
        </mc:AlternateContent>
        <mc:AlternateContent xmlns:mc="http://schemas.openxmlformats.org/markup-compatibility/2006">
          <mc:Choice Requires="x14">
            <control shapeId="40968" r:id="rId11" name="Check Box 8">
              <controlPr defaultSize="0" autoFill="0" autoLine="0" autoPict="0">
                <anchor moveWithCells="1">
                  <from>
                    <xdr:col>18</xdr:col>
                    <xdr:colOff>323850</xdr:colOff>
                    <xdr:row>18</xdr:row>
                    <xdr:rowOff>133350</xdr:rowOff>
                  </from>
                  <to>
                    <xdr:col>18</xdr:col>
                    <xdr:colOff>628650</xdr:colOff>
                    <xdr:row>18</xdr:row>
                    <xdr:rowOff>361950</xdr:rowOff>
                  </to>
                </anchor>
              </controlPr>
            </control>
          </mc:Choice>
        </mc:AlternateContent>
        <mc:AlternateContent xmlns:mc="http://schemas.openxmlformats.org/markup-compatibility/2006">
          <mc:Choice Requires="x14">
            <control shapeId="40969" r:id="rId12" name="Check Box 9">
              <controlPr defaultSize="0" autoFill="0" autoLine="0" autoPict="0">
                <anchor moveWithCells="1">
                  <from>
                    <xdr:col>18</xdr:col>
                    <xdr:colOff>323850</xdr:colOff>
                    <xdr:row>19</xdr:row>
                    <xdr:rowOff>133350</xdr:rowOff>
                  </from>
                  <to>
                    <xdr:col>18</xdr:col>
                    <xdr:colOff>628650</xdr:colOff>
                    <xdr:row>19</xdr:row>
                    <xdr:rowOff>361950</xdr:rowOff>
                  </to>
                </anchor>
              </controlPr>
            </control>
          </mc:Choice>
        </mc:AlternateContent>
        <mc:AlternateContent xmlns:mc="http://schemas.openxmlformats.org/markup-compatibility/2006">
          <mc:Choice Requires="x14">
            <control shapeId="40970" r:id="rId13" name="Check Box 10">
              <controlPr defaultSize="0" autoFill="0" autoLine="0" autoPict="0">
                <anchor moveWithCells="1">
                  <from>
                    <xdr:col>18</xdr:col>
                    <xdr:colOff>323850</xdr:colOff>
                    <xdr:row>20</xdr:row>
                    <xdr:rowOff>133350</xdr:rowOff>
                  </from>
                  <to>
                    <xdr:col>18</xdr:col>
                    <xdr:colOff>628650</xdr:colOff>
                    <xdr:row>20</xdr:row>
                    <xdr:rowOff>361950</xdr:rowOff>
                  </to>
                </anchor>
              </controlPr>
            </control>
          </mc:Choice>
        </mc:AlternateContent>
        <mc:AlternateContent xmlns:mc="http://schemas.openxmlformats.org/markup-compatibility/2006">
          <mc:Choice Requires="x14">
            <control shapeId="40971" r:id="rId14" name="Check Box 11">
              <controlPr defaultSize="0" autoFill="0" autoLine="0" autoPict="0">
                <anchor moveWithCells="1">
                  <from>
                    <xdr:col>18</xdr:col>
                    <xdr:colOff>323850</xdr:colOff>
                    <xdr:row>23</xdr:row>
                    <xdr:rowOff>133350</xdr:rowOff>
                  </from>
                  <to>
                    <xdr:col>18</xdr:col>
                    <xdr:colOff>628650</xdr:colOff>
                    <xdr:row>23</xdr:row>
                    <xdr:rowOff>361950</xdr:rowOff>
                  </to>
                </anchor>
              </controlPr>
            </control>
          </mc:Choice>
        </mc:AlternateContent>
        <mc:AlternateContent xmlns:mc="http://schemas.openxmlformats.org/markup-compatibility/2006">
          <mc:Choice Requires="x14">
            <control shapeId="40972" r:id="rId15" name="Check Box 12">
              <controlPr defaultSize="0" autoFill="0" autoLine="0" autoPict="0">
                <anchor moveWithCells="1">
                  <from>
                    <xdr:col>18</xdr:col>
                    <xdr:colOff>323850</xdr:colOff>
                    <xdr:row>24</xdr:row>
                    <xdr:rowOff>133350</xdr:rowOff>
                  </from>
                  <to>
                    <xdr:col>18</xdr:col>
                    <xdr:colOff>628650</xdr:colOff>
                    <xdr:row>24</xdr:row>
                    <xdr:rowOff>361950</xdr:rowOff>
                  </to>
                </anchor>
              </controlPr>
            </control>
          </mc:Choice>
        </mc:AlternateContent>
        <mc:AlternateContent xmlns:mc="http://schemas.openxmlformats.org/markup-compatibility/2006">
          <mc:Choice Requires="x14">
            <control shapeId="40973" r:id="rId16" name="Check Box 13">
              <controlPr defaultSize="0" autoFill="0" autoLine="0" autoPict="0">
                <anchor moveWithCells="1">
                  <from>
                    <xdr:col>18</xdr:col>
                    <xdr:colOff>323850</xdr:colOff>
                    <xdr:row>25</xdr:row>
                    <xdr:rowOff>133350</xdr:rowOff>
                  </from>
                  <to>
                    <xdr:col>18</xdr:col>
                    <xdr:colOff>628650</xdr:colOff>
                    <xdr:row>25</xdr:row>
                    <xdr:rowOff>361950</xdr:rowOff>
                  </to>
                </anchor>
              </controlPr>
            </control>
          </mc:Choice>
        </mc:AlternateContent>
        <mc:AlternateContent xmlns:mc="http://schemas.openxmlformats.org/markup-compatibility/2006">
          <mc:Choice Requires="x14">
            <control shapeId="40974" r:id="rId17" name="Check Box 14">
              <controlPr defaultSize="0" autoFill="0" autoLine="0" autoPict="0">
                <anchor moveWithCells="1">
                  <from>
                    <xdr:col>18</xdr:col>
                    <xdr:colOff>323850</xdr:colOff>
                    <xdr:row>26</xdr:row>
                    <xdr:rowOff>133350</xdr:rowOff>
                  </from>
                  <to>
                    <xdr:col>18</xdr:col>
                    <xdr:colOff>628650</xdr:colOff>
                    <xdr:row>26</xdr:row>
                    <xdr:rowOff>361950</xdr:rowOff>
                  </to>
                </anchor>
              </controlPr>
            </control>
          </mc:Choice>
        </mc:AlternateContent>
        <mc:AlternateContent xmlns:mc="http://schemas.openxmlformats.org/markup-compatibility/2006">
          <mc:Choice Requires="x14">
            <control shapeId="40975" r:id="rId18" name="Check Box 15">
              <controlPr defaultSize="0" autoFill="0" autoLine="0" autoPict="0">
                <anchor moveWithCells="1">
                  <from>
                    <xdr:col>18</xdr:col>
                    <xdr:colOff>323850</xdr:colOff>
                    <xdr:row>27</xdr:row>
                    <xdr:rowOff>133350</xdr:rowOff>
                  </from>
                  <to>
                    <xdr:col>18</xdr:col>
                    <xdr:colOff>628650</xdr:colOff>
                    <xdr:row>27</xdr:row>
                    <xdr:rowOff>361950</xdr:rowOff>
                  </to>
                </anchor>
              </controlPr>
            </control>
          </mc:Choice>
        </mc:AlternateContent>
        <mc:AlternateContent xmlns:mc="http://schemas.openxmlformats.org/markup-compatibility/2006">
          <mc:Choice Requires="x14">
            <control shapeId="40976" r:id="rId19" name="Check Box 16">
              <controlPr defaultSize="0" autoFill="0" autoLine="0" autoPict="0">
                <anchor moveWithCells="1">
                  <from>
                    <xdr:col>18</xdr:col>
                    <xdr:colOff>323850</xdr:colOff>
                    <xdr:row>28</xdr:row>
                    <xdr:rowOff>133350</xdr:rowOff>
                  </from>
                  <to>
                    <xdr:col>18</xdr:col>
                    <xdr:colOff>628650</xdr:colOff>
                    <xdr:row>28</xdr:row>
                    <xdr:rowOff>361950</xdr:rowOff>
                  </to>
                </anchor>
              </controlPr>
            </control>
          </mc:Choice>
        </mc:AlternateContent>
        <mc:AlternateContent xmlns:mc="http://schemas.openxmlformats.org/markup-compatibility/2006">
          <mc:Choice Requires="x14">
            <control shapeId="40977" r:id="rId20" name="Check Box 17">
              <controlPr defaultSize="0" autoFill="0" autoLine="0" autoPict="0">
                <anchor moveWithCells="1">
                  <from>
                    <xdr:col>18</xdr:col>
                    <xdr:colOff>323850</xdr:colOff>
                    <xdr:row>29</xdr:row>
                    <xdr:rowOff>133350</xdr:rowOff>
                  </from>
                  <to>
                    <xdr:col>18</xdr:col>
                    <xdr:colOff>628650</xdr:colOff>
                    <xdr:row>29</xdr:row>
                    <xdr:rowOff>361950</xdr:rowOff>
                  </to>
                </anchor>
              </controlPr>
            </control>
          </mc:Choice>
        </mc:AlternateContent>
        <mc:AlternateContent xmlns:mc="http://schemas.openxmlformats.org/markup-compatibility/2006">
          <mc:Choice Requires="x14">
            <control shapeId="40978" r:id="rId21" name="Check Box 18">
              <controlPr defaultSize="0" autoFill="0" autoLine="0" autoPict="0">
                <anchor moveWithCells="1">
                  <from>
                    <xdr:col>18</xdr:col>
                    <xdr:colOff>323850</xdr:colOff>
                    <xdr:row>31</xdr:row>
                    <xdr:rowOff>133350</xdr:rowOff>
                  </from>
                  <to>
                    <xdr:col>18</xdr:col>
                    <xdr:colOff>628650</xdr:colOff>
                    <xdr:row>31</xdr:row>
                    <xdr:rowOff>361950</xdr:rowOff>
                  </to>
                </anchor>
              </controlPr>
            </control>
          </mc:Choice>
        </mc:AlternateContent>
        <mc:AlternateContent xmlns:mc="http://schemas.openxmlformats.org/markup-compatibility/2006">
          <mc:Choice Requires="x14">
            <control shapeId="40979" r:id="rId22" name="Check Box 19">
              <controlPr defaultSize="0" autoFill="0" autoLine="0" autoPict="0">
                <anchor moveWithCells="1">
                  <from>
                    <xdr:col>18</xdr:col>
                    <xdr:colOff>323850</xdr:colOff>
                    <xdr:row>32</xdr:row>
                    <xdr:rowOff>133350</xdr:rowOff>
                  </from>
                  <to>
                    <xdr:col>18</xdr:col>
                    <xdr:colOff>628650</xdr:colOff>
                    <xdr:row>32</xdr:row>
                    <xdr:rowOff>361950</xdr:rowOff>
                  </to>
                </anchor>
              </controlPr>
            </control>
          </mc:Choice>
        </mc:AlternateContent>
        <mc:AlternateContent xmlns:mc="http://schemas.openxmlformats.org/markup-compatibility/2006">
          <mc:Choice Requires="x14">
            <control shapeId="40980" r:id="rId23" name="Check Box 20">
              <controlPr defaultSize="0" autoFill="0" autoLine="0" autoPict="0">
                <anchor moveWithCells="1">
                  <from>
                    <xdr:col>18</xdr:col>
                    <xdr:colOff>323850</xdr:colOff>
                    <xdr:row>33</xdr:row>
                    <xdr:rowOff>133350</xdr:rowOff>
                  </from>
                  <to>
                    <xdr:col>18</xdr:col>
                    <xdr:colOff>628650</xdr:colOff>
                    <xdr:row>33</xdr:row>
                    <xdr:rowOff>361950</xdr:rowOff>
                  </to>
                </anchor>
              </controlPr>
            </control>
          </mc:Choice>
        </mc:AlternateContent>
        <mc:AlternateContent xmlns:mc="http://schemas.openxmlformats.org/markup-compatibility/2006">
          <mc:Choice Requires="x14">
            <control shapeId="40981" r:id="rId24" name="Check Box 21">
              <controlPr defaultSize="0" autoFill="0" autoLine="0" autoPict="0">
                <anchor moveWithCells="1">
                  <from>
                    <xdr:col>18</xdr:col>
                    <xdr:colOff>323850</xdr:colOff>
                    <xdr:row>35</xdr:row>
                    <xdr:rowOff>133350</xdr:rowOff>
                  </from>
                  <to>
                    <xdr:col>18</xdr:col>
                    <xdr:colOff>628650</xdr:colOff>
                    <xdr:row>35</xdr:row>
                    <xdr:rowOff>361950</xdr:rowOff>
                  </to>
                </anchor>
              </controlPr>
            </control>
          </mc:Choice>
        </mc:AlternateContent>
        <mc:AlternateContent xmlns:mc="http://schemas.openxmlformats.org/markup-compatibility/2006">
          <mc:Choice Requires="x14">
            <control shapeId="40982" r:id="rId25" name="Check Box 22">
              <controlPr defaultSize="0" autoFill="0" autoLine="0" autoPict="0">
                <anchor moveWithCells="1">
                  <from>
                    <xdr:col>18</xdr:col>
                    <xdr:colOff>323850</xdr:colOff>
                    <xdr:row>36</xdr:row>
                    <xdr:rowOff>200025</xdr:rowOff>
                  </from>
                  <to>
                    <xdr:col>18</xdr:col>
                    <xdr:colOff>628650</xdr:colOff>
                    <xdr:row>36</xdr:row>
                    <xdr:rowOff>428625</xdr:rowOff>
                  </to>
                </anchor>
              </controlPr>
            </control>
          </mc:Choice>
        </mc:AlternateContent>
        <mc:AlternateContent xmlns:mc="http://schemas.openxmlformats.org/markup-compatibility/2006">
          <mc:Choice Requires="x14">
            <control shapeId="40983" r:id="rId26" name="Check Box 23">
              <controlPr defaultSize="0" autoFill="0" autoLine="0" autoPict="0">
                <anchor moveWithCells="1">
                  <from>
                    <xdr:col>18</xdr:col>
                    <xdr:colOff>323850</xdr:colOff>
                    <xdr:row>37</xdr:row>
                    <xdr:rowOff>133350</xdr:rowOff>
                  </from>
                  <to>
                    <xdr:col>18</xdr:col>
                    <xdr:colOff>628650</xdr:colOff>
                    <xdr:row>37</xdr:row>
                    <xdr:rowOff>361950</xdr:rowOff>
                  </to>
                </anchor>
              </controlPr>
            </control>
          </mc:Choice>
        </mc:AlternateContent>
        <mc:AlternateContent xmlns:mc="http://schemas.openxmlformats.org/markup-compatibility/2006">
          <mc:Choice Requires="x14">
            <control shapeId="40984" r:id="rId27" name="Check Box 24">
              <controlPr defaultSize="0" autoFill="0" autoLine="0" autoPict="0">
                <anchor moveWithCells="1">
                  <from>
                    <xdr:col>18</xdr:col>
                    <xdr:colOff>323850</xdr:colOff>
                    <xdr:row>38</xdr:row>
                    <xdr:rowOff>133350</xdr:rowOff>
                  </from>
                  <to>
                    <xdr:col>18</xdr:col>
                    <xdr:colOff>628650</xdr:colOff>
                    <xdr:row>38</xdr:row>
                    <xdr:rowOff>361950</xdr:rowOff>
                  </to>
                </anchor>
              </controlPr>
            </control>
          </mc:Choice>
        </mc:AlternateContent>
        <mc:AlternateContent xmlns:mc="http://schemas.openxmlformats.org/markup-compatibility/2006">
          <mc:Choice Requires="x14">
            <control shapeId="40985" r:id="rId28" name="Check Box 25">
              <controlPr defaultSize="0" autoFill="0" autoLine="0" autoPict="0">
                <anchor moveWithCells="1">
                  <from>
                    <xdr:col>18</xdr:col>
                    <xdr:colOff>323850</xdr:colOff>
                    <xdr:row>39</xdr:row>
                    <xdr:rowOff>133350</xdr:rowOff>
                  </from>
                  <to>
                    <xdr:col>18</xdr:col>
                    <xdr:colOff>628650</xdr:colOff>
                    <xdr:row>39</xdr:row>
                    <xdr:rowOff>361950</xdr:rowOff>
                  </to>
                </anchor>
              </controlPr>
            </control>
          </mc:Choice>
        </mc:AlternateContent>
        <mc:AlternateContent xmlns:mc="http://schemas.openxmlformats.org/markup-compatibility/2006">
          <mc:Choice Requires="x14">
            <control shapeId="40986" r:id="rId29" name="Check Box 26">
              <controlPr defaultSize="0" autoFill="0" autoLine="0" autoPict="0">
                <anchor moveWithCells="1">
                  <from>
                    <xdr:col>18</xdr:col>
                    <xdr:colOff>323850</xdr:colOff>
                    <xdr:row>40</xdr:row>
                    <xdr:rowOff>190500</xdr:rowOff>
                  </from>
                  <to>
                    <xdr:col>18</xdr:col>
                    <xdr:colOff>628650</xdr:colOff>
                    <xdr:row>40</xdr:row>
                    <xdr:rowOff>419100</xdr:rowOff>
                  </to>
                </anchor>
              </controlPr>
            </control>
          </mc:Choice>
        </mc:AlternateContent>
        <mc:AlternateContent xmlns:mc="http://schemas.openxmlformats.org/markup-compatibility/2006">
          <mc:Choice Requires="x14">
            <control shapeId="40987" r:id="rId30" name="Check Box 27">
              <controlPr defaultSize="0" autoFill="0" autoLine="0" autoPict="0">
                <anchor moveWithCells="1">
                  <from>
                    <xdr:col>18</xdr:col>
                    <xdr:colOff>323850</xdr:colOff>
                    <xdr:row>41</xdr:row>
                    <xdr:rowOff>133350</xdr:rowOff>
                  </from>
                  <to>
                    <xdr:col>18</xdr:col>
                    <xdr:colOff>628650</xdr:colOff>
                    <xdr:row>41</xdr:row>
                    <xdr:rowOff>361950</xdr:rowOff>
                  </to>
                </anchor>
              </controlPr>
            </control>
          </mc:Choice>
        </mc:AlternateContent>
        <mc:AlternateContent xmlns:mc="http://schemas.openxmlformats.org/markup-compatibility/2006">
          <mc:Choice Requires="x14">
            <control shapeId="40988" r:id="rId31" name="Check Box 28">
              <controlPr defaultSize="0" autoFill="0" autoLine="0" autoPict="0">
                <anchor moveWithCells="1">
                  <from>
                    <xdr:col>18</xdr:col>
                    <xdr:colOff>323850</xdr:colOff>
                    <xdr:row>42</xdr:row>
                    <xdr:rowOff>133350</xdr:rowOff>
                  </from>
                  <to>
                    <xdr:col>18</xdr:col>
                    <xdr:colOff>628650</xdr:colOff>
                    <xdr:row>42</xdr:row>
                    <xdr:rowOff>361950</xdr:rowOff>
                  </to>
                </anchor>
              </controlPr>
            </control>
          </mc:Choice>
        </mc:AlternateContent>
        <mc:AlternateContent xmlns:mc="http://schemas.openxmlformats.org/markup-compatibility/2006">
          <mc:Choice Requires="x14">
            <control shapeId="40989" r:id="rId32" name="Check Box 29">
              <controlPr defaultSize="0" autoFill="0" autoLine="0" autoPict="0">
                <anchor moveWithCells="1">
                  <from>
                    <xdr:col>18</xdr:col>
                    <xdr:colOff>323850</xdr:colOff>
                    <xdr:row>43</xdr:row>
                    <xdr:rowOff>200025</xdr:rowOff>
                  </from>
                  <to>
                    <xdr:col>18</xdr:col>
                    <xdr:colOff>628650</xdr:colOff>
                    <xdr:row>43</xdr:row>
                    <xdr:rowOff>428625</xdr:rowOff>
                  </to>
                </anchor>
              </controlPr>
            </control>
          </mc:Choice>
        </mc:AlternateContent>
        <mc:AlternateContent xmlns:mc="http://schemas.openxmlformats.org/markup-compatibility/2006">
          <mc:Choice Requires="x14">
            <control shapeId="40990" r:id="rId33" name="Check Box 30">
              <controlPr defaultSize="0" autoFill="0" autoLine="0" autoPict="0">
                <anchor moveWithCells="1">
                  <from>
                    <xdr:col>18</xdr:col>
                    <xdr:colOff>323850</xdr:colOff>
                    <xdr:row>44</xdr:row>
                    <xdr:rowOff>200025</xdr:rowOff>
                  </from>
                  <to>
                    <xdr:col>18</xdr:col>
                    <xdr:colOff>628650</xdr:colOff>
                    <xdr:row>44</xdr:row>
                    <xdr:rowOff>428625</xdr:rowOff>
                  </to>
                </anchor>
              </controlPr>
            </control>
          </mc:Choice>
        </mc:AlternateContent>
        <mc:AlternateContent xmlns:mc="http://schemas.openxmlformats.org/markup-compatibility/2006">
          <mc:Choice Requires="x14">
            <control shapeId="40991" r:id="rId34" name="Check Box 31">
              <controlPr defaultSize="0" autoFill="0" autoLine="0" autoPict="0">
                <anchor moveWithCells="1">
                  <from>
                    <xdr:col>18</xdr:col>
                    <xdr:colOff>323850</xdr:colOff>
                    <xdr:row>45</xdr:row>
                    <xdr:rowOff>190500</xdr:rowOff>
                  </from>
                  <to>
                    <xdr:col>18</xdr:col>
                    <xdr:colOff>628650</xdr:colOff>
                    <xdr:row>45</xdr:row>
                    <xdr:rowOff>419100</xdr:rowOff>
                  </to>
                </anchor>
              </controlPr>
            </control>
          </mc:Choice>
        </mc:AlternateContent>
        <mc:AlternateContent xmlns:mc="http://schemas.openxmlformats.org/markup-compatibility/2006">
          <mc:Choice Requires="x14">
            <control shapeId="40992" r:id="rId35" name="Check Box 32">
              <controlPr defaultSize="0" autoFill="0" autoLine="0" autoPict="0">
                <anchor moveWithCells="1">
                  <from>
                    <xdr:col>18</xdr:col>
                    <xdr:colOff>323850</xdr:colOff>
                    <xdr:row>46</xdr:row>
                    <xdr:rowOff>200025</xdr:rowOff>
                  </from>
                  <to>
                    <xdr:col>18</xdr:col>
                    <xdr:colOff>628650</xdr:colOff>
                    <xdr:row>46</xdr:row>
                    <xdr:rowOff>428625</xdr:rowOff>
                  </to>
                </anchor>
              </controlPr>
            </control>
          </mc:Choice>
        </mc:AlternateContent>
        <mc:AlternateContent xmlns:mc="http://schemas.openxmlformats.org/markup-compatibility/2006">
          <mc:Choice Requires="x14">
            <control shapeId="40993" r:id="rId36" name="Check Box 33">
              <controlPr defaultSize="0" autoFill="0" autoLine="0" autoPict="0">
                <anchor moveWithCells="1">
                  <from>
                    <xdr:col>18</xdr:col>
                    <xdr:colOff>323850</xdr:colOff>
                    <xdr:row>47</xdr:row>
                    <xdr:rowOff>200025</xdr:rowOff>
                  </from>
                  <to>
                    <xdr:col>18</xdr:col>
                    <xdr:colOff>628650</xdr:colOff>
                    <xdr:row>47</xdr:row>
                    <xdr:rowOff>428625</xdr:rowOff>
                  </to>
                </anchor>
              </controlPr>
            </control>
          </mc:Choice>
        </mc:AlternateContent>
        <mc:AlternateContent xmlns:mc="http://schemas.openxmlformats.org/markup-compatibility/2006">
          <mc:Choice Requires="x14">
            <control shapeId="40994" r:id="rId37" name="Check Box 34">
              <controlPr defaultSize="0" autoFill="0" autoLine="0" autoPict="0">
                <anchor moveWithCells="1">
                  <from>
                    <xdr:col>18</xdr:col>
                    <xdr:colOff>323850</xdr:colOff>
                    <xdr:row>48</xdr:row>
                    <xdr:rowOff>200025</xdr:rowOff>
                  </from>
                  <to>
                    <xdr:col>18</xdr:col>
                    <xdr:colOff>628650</xdr:colOff>
                    <xdr:row>48</xdr:row>
                    <xdr:rowOff>428625</xdr:rowOff>
                  </to>
                </anchor>
              </controlPr>
            </control>
          </mc:Choice>
        </mc:AlternateContent>
        <mc:AlternateContent xmlns:mc="http://schemas.openxmlformats.org/markup-compatibility/2006">
          <mc:Choice Requires="x14">
            <control shapeId="40995" r:id="rId38" name="Check Box 35">
              <controlPr defaultSize="0" autoFill="0" autoLine="0" autoPict="0">
                <anchor moveWithCells="1">
                  <from>
                    <xdr:col>18</xdr:col>
                    <xdr:colOff>323850</xdr:colOff>
                    <xdr:row>49</xdr:row>
                    <xdr:rowOff>190500</xdr:rowOff>
                  </from>
                  <to>
                    <xdr:col>18</xdr:col>
                    <xdr:colOff>628650</xdr:colOff>
                    <xdr:row>49</xdr:row>
                    <xdr:rowOff>419100</xdr:rowOff>
                  </to>
                </anchor>
              </controlPr>
            </control>
          </mc:Choice>
        </mc:AlternateContent>
        <mc:AlternateContent xmlns:mc="http://schemas.openxmlformats.org/markup-compatibility/2006">
          <mc:Choice Requires="x14">
            <control shapeId="40996" r:id="rId39" name="Check Box 36">
              <controlPr defaultSize="0" autoFill="0" autoLine="0" autoPict="0">
                <anchor moveWithCells="1">
                  <from>
                    <xdr:col>18</xdr:col>
                    <xdr:colOff>323850</xdr:colOff>
                    <xdr:row>50</xdr:row>
                    <xdr:rowOff>190500</xdr:rowOff>
                  </from>
                  <to>
                    <xdr:col>18</xdr:col>
                    <xdr:colOff>628650</xdr:colOff>
                    <xdr:row>50</xdr:row>
                    <xdr:rowOff>419100</xdr:rowOff>
                  </to>
                </anchor>
              </controlPr>
            </control>
          </mc:Choice>
        </mc:AlternateContent>
        <mc:AlternateContent xmlns:mc="http://schemas.openxmlformats.org/markup-compatibility/2006">
          <mc:Choice Requires="x14">
            <control shapeId="40997" r:id="rId40" name="Check Box 37">
              <controlPr defaultSize="0" autoFill="0" autoLine="0" autoPict="0">
                <anchor moveWithCells="1">
                  <from>
                    <xdr:col>18</xdr:col>
                    <xdr:colOff>323850</xdr:colOff>
                    <xdr:row>51</xdr:row>
                    <xdr:rowOff>180975</xdr:rowOff>
                  </from>
                  <to>
                    <xdr:col>18</xdr:col>
                    <xdr:colOff>628650</xdr:colOff>
                    <xdr:row>51</xdr:row>
                    <xdr:rowOff>409575</xdr:rowOff>
                  </to>
                </anchor>
              </controlPr>
            </control>
          </mc:Choice>
        </mc:AlternateContent>
        <mc:AlternateContent xmlns:mc="http://schemas.openxmlformats.org/markup-compatibility/2006">
          <mc:Choice Requires="x14">
            <control shapeId="40998" r:id="rId41" name="Check Box 38">
              <controlPr defaultSize="0" autoFill="0" autoLine="0" autoPict="0">
                <anchor moveWithCells="1">
                  <from>
                    <xdr:col>18</xdr:col>
                    <xdr:colOff>323850</xdr:colOff>
                    <xdr:row>53</xdr:row>
                    <xdr:rowOff>200025</xdr:rowOff>
                  </from>
                  <to>
                    <xdr:col>18</xdr:col>
                    <xdr:colOff>628650</xdr:colOff>
                    <xdr:row>53</xdr:row>
                    <xdr:rowOff>428625</xdr:rowOff>
                  </to>
                </anchor>
              </controlPr>
            </control>
          </mc:Choice>
        </mc:AlternateContent>
        <mc:AlternateContent xmlns:mc="http://schemas.openxmlformats.org/markup-compatibility/2006">
          <mc:Choice Requires="x14">
            <control shapeId="40999" r:id="rId42" name="Check Box 39">
              <controlPr defaultSize="0" autoFill="0" autoLine="0" autoPict="0">
                <anchor moveWithCells="1">
                  <from>
                    <xdr:col>18</xdr:col>
                    <xdr:colOff>323850</xdr:colOff>
                    <xdr:row>54</xdr:row>
                    <xdr:rowOff>133350</xdr:rowOff>
                  </from>
                  <to>
                    <xdr:col>18</xdr:col>
                    <xdr:colOff>628650</xdr:colOff>
                    <xdr:row>54</xdr:row>
                    <xdr:rowOff>361950</xdr:rowOff>
                  </to>
                </anchor>
              </controlPr>
            </control>
          </mc:Choice>
        </mc:AlternateContent>
        <mc:AlternateContent xmlns:mc="http://schemas.openxmlformats.org/markup-compatibility/2006">
          <mc:Choice Requires="x14">
            <control shapeId="41000" r:id="rId43" name="Check Box 40">
              <controlPr defaultSize="0" autoFill="0" autoLine="0" autoPict="0">
                <anchor moveWithCells="1">
                  <from>
                    <xdr:col>18</xdr:col>
                    <xdr:colOff>323850</xdr:colOff>
                    <xdr:row>55</xdr:row>
                    <xdr:rowOff>133350</xdr:rowOff>
                  </from>
                  <to>
                    <xdr:col>18</xdr:col>
                    <xdr:colOff>628650</xdr:colOff>
                    <xdr:row>55</xdr:row>
                    <xdr:rowOff>361950</xdr:rowOff>
                  </to>
                </anchor>
              </controlPr>
            </control>
          </mc:Choice>
        </mc:AlternateContent>
        <mc:AlternateContent xmlns:mc="http://schemas.openxmlformats.org/markup-compatibility/2006">
          <mc:Choice Requires="x14">
            <control shapeId="41001" r:id="rId44" name="Check Box 41">
              <controlPr defaultSize="0" autoFill="0" autoLine="0" autoPict="0">
                <anchor moveWithCells="1">
                  <from>
                    <xdr:col>18</xdr:col>
                    <xdr:colOff>323850</xdr:colOff>
                    <xdr:row>56</xdr:row>
                    <xdr:rowOff>133350</xdr:rowOff>
                  </from>
                  <to>
                    <xdr:col>18</xdr:col>
                    <xdr:colOff>628650</xdr:colOff>
                    <xdr:row>56</xdr:row>
                    <xdr:rowOff>361950</xdr:rowOff>
                  </to>
                </anchor>
              </controlPr>
            </control>
          </mc:Choice>
        </mc:AlternateContent>
        <mc:AlternateContent xmlns:mc="http://schemas.openxmlformats.org/markup-compatibility/2006">
          <mc:Choice Requires="x14">
            <control shapeId="41002" r:id="rId45" name="Check Box 42">
              <controlPr defaultSize="0" autoFill="0" autoLine="0" autoPict="0">
                <anchor moveWithCells="1">
                  <from>
                    <xdr:col>18</xdr:col>
                    <xdr:colOff>323850</xdr:colOff>
                    <xdr:row>63</xdr:row>
                    <xdr:rowOff>219075</xdr:rowOff>
                  </from>
                  <to>
                    <xdr:col>18</xdr:col>
                    <xdr:colOff>628650</xdr:colOff>
                    <xdr:row>63</xdr:row>
                    <xdr:rowOff>457200</xdr:rowOff>
                  </to>
                </anchor>
              </controlPr>
            </control>
          </mc:Choice>
        </mc:AlternateContent>
        <mc:AlternateContent xmlns:mc="http://schemas.openxmlformats.org/markup-compatibility/2006">
          <mc:Choice Requires="x14">
            <control shapeId="41003" r:id="rId46" name="Check Box 43">
              <controlPr defaultSize="0" autoFill="0" autoLine="0" autoPict="0">
                <anchor moveWithCells="1">
                  <from>
                    <xdr:col>18</xdr:col>
                    <xdr:colOff>323850</xdr:colOff>
                    <xdr:row>65</xdr:row>
                    <xdr:rowOff>133350</xdr:rowOff>
                  </from>
                  <to>
                    <xdr:col>18</xdr:col>
                    <xdr:colOff>628650</xdr:colOff>
                    <xdr:row>65</xdr:row>
                    <xdr:rowOff>361950</xdr:rowOff>
                  </to>
                </anchor>
              </controlPr>
            </control>
          </mc:Choice>
        </mc:AlternateContent>
        <mc:AlternateContent xmlns:mc="http://schemas.openxmlformats.org/markup-compatibility/2006">
          <mc:Choice Requires="x14">
            <control shapeId="41004" r:id="rId47" name="Check Box 44">
              <controlPr defaultSize="0" autoFill="0" autoLine="0" autoPict="0">
                <anchor moveWithCells="1">
                  <from>
                    <xdr:col>18</xdr:col>
                    <xdr:colOff>323850</xdr:colOff>
                    <xdr:row>66</xdr:row>
                    <xdr:rowOff>133350</xdr:rowOff>
                  </from>
                  <to>
                    <xdr:col>18</xdr:col>
                    <xdr:colOff>628650</xdr:colOff>
                    <xdr:row>66</xdr:row>
                    <xdr:rowOff>361950</xdr:rowOff>
                  </to>
                </anchor>
              </controlPr>
            </control>
          </mc:Choice>
        </mc:AlternateContent>
        <mc:AlternateContent xmlns:mc="http://schemas.openxmlformats.org/markup-compatibility/2006">
          <mc:Choice Requires="x14">
            <control shapeId="41005" r:id="rId48" name="Check Box 45">
              <controlPr defaultSize="0" autoFill="0" autoLine="0" autoPict="0">
                <anchor moveWithCells="1">
                  <from>
                    <xdr:col>18</xdr:col>
                    <xdr:colOff>323850</xdr:colOff>
                    <xdr:row>67</xdr:row>
                    <xdr:rowOff>133350</xdr:rowOff>
                  </from>
                  <to>
                    <xdr:col>18</xdr:col>
                    <xdr:colOff>628650</xdr:colOff>
                    <xdr:row>67</xdr:row>
                    <xdr:rowOff>361950</xdr:rowOff>
                  </to>
                </anchor>
              </controlPr>
            </control>
          </mc:Choice>
        </mc:AlternateContent>
        <mc:AlternateContent xmlns:mc="http://schemas.openxmlformats.org/markup-compatibility/2006">
          <mc:Choice Requires="x14">
            <control shapeId="41006" r:id="rId49" name="Check Box 46">
              <controlPr defaultSize="0" autoFill="0" autoLine="0" autoPict="0">
                <anchor moveWithCells="1">
                  <from>
                    <xdr:col>18</xdr:col>
                    <xdr:colOff>323850</xdr:colOff>
                    <xdr:row>68</xdr:row>
                    <xdr:rowOff>180975</xdr:rowOff>
                  </from>
                  <to>
                    <xdr:col>18</xdr:col>
                    <xdr:colOff>628650</xdr:colOff>
                    <xdr:row>68</xdr:row>
                    <xdr:rowOff>409575</xdr:rowOff>
                  </to>
                </anchor>
              </controlPr>
            </control>
          </mc:Choice>
        </mc:AlternateContent>
        <mc:AlternateContent xmlns:mc="http://schemas.openxmlformats.org/markup-compatibility/2006">
          <mc:Choice Requires="x14">
            <control shapeId="41007" r:id="rId50" name="Check Box 47">
              <controlPr defaultSize="0" autoFill="0" autoLine="0" autoPict="0">
                <anchor moveWithCells="1">
                  <from>
                    <xdr:col>18</xdr:col>
                    <xdr:colOff>323850</xdr:colOff>
                    <xdr:row>69</xdr:row>
                    <xdr:rowOff>133350</xdr:rowOff>
                  </from>
                  <to>
                    <xdr:col>18</xdr:col>
                    <xdr:colOff>628650</xdr:colOff>
                    <xdr:row>69</xdr:row>
                    <xdr:rowOff>361950</xdr:rowOff>
                  </to>
                </anchor>
              </controlPr>
            </control>
          </mc:Choice>
        </mc:AlternateContent>
        <mc:AlternateContent xmlns:mc="http://schemas.openxmlformats.org/markup-compatibility/2006">
          <mc:Choice Requires="x14">
            <control shapeId="41008" r:id="rId51" name="Check Box 48">
              <controlPr defaultSize="0" autoFill="0" autoLine="0" autoPict="0">
                <anchor moveWithCells="1">
                  <from>
                    <xdr:col>18</xdr:col>
                    <xdr:colOff>323850</xdr:colOff>
                    <xdr:row>71</xdr:row>
                    <xdr:rowOff>133350</xdr:rowOff>
                  </from>
                  <to>
                    <xdr:col>18</xdr:col>
                    <xdr:colOff>628650</xdr:colOff>
                    <xdr:row>71</xdr:row>
                    <xdr:rowOff>361950</xdr:rowOff>
                  </to>
                </anchor>
              </controlPr>
            </control>
          </mc:Choice>
        </mc:AlternateContent>
        <mc:AlternateContent xmlns:mc="http://schemas.openxmlformats.org/markup-compatibility/2006">
          <mc:Choice Requires="x14">
            <control shapeId="41009" r:id="rId52" name="Check Box 49">
              <controlPr defaultSize="0" autoFill="0" autoLine="0" autoPict="0">
                <anchor moveWithCells="1">
                  <from>
                    <xdr:col>18</xdr:col>
                    <xdr:colOff>323850</xdr:colOff>
                    <xdr:row>72</xdr:row>
                    <xdr:rowOff>133350</xdr:rowOff>
                  </from>
                  <to>
                    <xdr:col>18</xdr:col>
                    <xdr:colOff>628650</xdr:colOff>
                    <xdr:row>72</xdr:row>
                    <xdr:rowOff>361950</xdr:rowOff>
                  </to>
                </anchor>
              </controlPr>
            </control>
          </mc:Choice>
        </mc:AlternateContent>
        <mc:AlternateContent xmlns:mc="http://schemas.openxmlformats.org/markup-compatibility/2006">
          <mc:Choice Requires="x14">
            <control shapeId="41010" r:id="rId53" name="Check Box 50">
              <controlPr defaultSize="0" autoFill="0" autoLine="0" autoPict="0">
                <anchor moveWithCells="1">
                  <from>
                    <xdr:col>18</xdr:col>
                    <xdr:colOff>323850</xdr:colOff>
                    <xdr:row>73</xdr:row>
                    <xdr:rowOff>238125</xdr:rowOff>
                  </from>
                  <to>
                    <xdr:col>18</xdr:col>
                    <xdr:colOff>628650</xdr:colOff>
                    <xdr:row>73</xdr:row>
                    <xdr:rowOff>466725</xdr:rowOff>
                  </to>
                </anchor>
              </controlPr>
            </control>
          </mc:Choice>
        </mc:AlternateContent>
        <mc:AlternateContent xmlns:mc="http://schemas.openxmlformats.org/markup-compatibility/2006">
          <mc:Choice Requires="x14">
            <control shapeId="41011" r:id="rId54" name="Check Box 51">
              <controlPr defaultSize="0" autoFill="0" autoLine="0" autoPict="0">
                <anchor moveWithCells="1">
                  <from>
                    <xdr:col>18</xdr:col>
                    <xdr:colOff>323850</xdr:colOff>
                    <xdr:row>75</xdr:row>
                    <xdr:rowOff>133350</xdr:rowOff>
                  </from>
                  <to>
                    <xdr:col>18</xdr:col>
                    <xdr:colOff>628650</xdr:colOff>
                    <xdr:row>75</xdr:row>
                    <xdr:rowOff>361950</xdr:rowOff>
                  </to>
                </anchor>
              </controlPr>
            </control>
          </mc:Choice>
        </mc:AlternateContent>
        <mc:AlternateContent xmlns:mc="http://schemas.openxmlformats.org/markup-compatibility/2006">
          <mc:Choice Requires="x14">
            <control shapeId="41012" r:id="rId55" name="Check Box 52">
              <controlPr defaultSize="0" autoFill="0" autoLine="0" autoPict="0">
                <anchor moveWithCells="1">
                  <from>
                    <xdr:col>18</xdr:col>
                    <xdr:colOff>323850</xdr:colOff>
                    <xdr:row>76</xdr:row>
                    <xdr:rowOff>133350</xdr:rowOff>
                  </from>
                  <to>
                    <xdr:col>18</xdr:col>
                    <xdr:colOff>628650</xdr:colOff>
                    <xdr:row>76</xdr:row>
                    <xdr:rowOff>361950</xdr:rowOff>
                  </to>
                </anchor>
              </controlPr>
            </control>
          </mc:Choice>
        </mc:AlternateContent>
        <mc:AlternateContent xmlns:mc="http://schemas.openxmlformats.org/markup-compatibility/2006">
          <mc:Choice Requires="x14">
            <control shapeId="41013" r:id="rId56" name="Check Box 53">
              <controlPr defaultSize="0" autoFill="0" autoLine="0" autoPict="0">
                <anchor moveWithCells="1">
                  <from>
                    <xdr:col>18</xdr:col>
                    <xdr:colOff>323850</xdr:colOff>
                    <xdr:row>77</xdr:row>
                    <xdr:rowOff>133350</xdr:rowOff>
                  </from>
                  <to>
                    <xdr:col>18</xdr:col>
                    <xdr:colOff>628650</xdr:colOff>
                    <xdr:row>77</xdr:row>
                    <xdr:rowOff>361950</xdr:rowOff>
                  </to>
                </anchor>
              </controlPr>
            </control>
          </mc:Choice>
        </mc:AlternateContent>
        <mc:AlternateContent xmlns:mc="http://schemas.openxmlformats.org/markup-compatibility/2006">
          <mc:Choice Requires="x14">
            <control shapeId="41014" r:id="rId57" name="Check Box 54">
              <controlPr defaultSize="0" autoFill="0" autoLine="0" autoPict="0">
                <anchor moveWithCells="1">
                  <from>
                    <xdr:col>18</xdr:col>
                    <xdr:colOff>323850</xdr:colOff>
                    <xdr:row>78</xdr:row>
                    <xdr:rowOff>133350</xdr:rowOff>
                  </from>
                  <to>
                    <xdr:col>18</xdr:col>
                    <xdr:colOff>628650</xdr:colOff>
                    <xdr:row>78</xdr:row>
                    <xdr:rowOff>361950</xdr:rowOff>
                  </to>
                </anchor>
              </controlPr>
            </control>
          </mc:Choice>
        </mc:AlternateContent>
        <mc:AlternateContent xmlns:mc="http://schemas.openxmlformats.org/markup-compatibility/2006">
          <mc:Choice Requires="x14">
            <control shapeId="41015" r:id="rId58" name="Check Box 55">
              <controlPr defaultSize="0" autoFill="0" autoLine="0" autoPict="0">
                <anchor moveWithCells="1">
                  <from>
                    <xdr:col>18</xdr:col>
                    <xdr:colOff>323850</xdr:colOff>
                    <xdr:row>81</xdr:row>
                    <xdr:rowOff>133350</xdr:rowOff>
                  </from>
                  <to>
                    <xdr:col>18</xdr:col>
                    <xdr:colOff>628650</xdr:colOff>
                    <xdr:row>81</xdr:row>
                    <xdr:rowOff>361950</xdr:rowOff>
                  </to>
                </anchor>
              </controlPr>
            </control>
          </mc:Choice>
        </mc:AlternateContent>
        <mc:AlternateContent xmlns:mc="http://schemas.openxmlformats.org/markup-compatibility/2006">
          <mc:Choice Requires="x14">
            <control shapeId="41016" r:id="rId59" name="Check Box 56">
              <controlPr defaultSize="0" autoFill="0" autoLine="0" autoPict="0">
                <anchor moveWithCells="1">
                  <from>
                    <xdr:col>18</xdr:col>
                    <xdr:colOff>323850</xdr:colOff>
                    <xdr:row>82</xdr:row>
                    <xdr:rowOff>133350</xdr:rowOff>
                  </from>
                  <to>
                    <xdr:col>18</xdr:col>
                    <xdr:colOff>628650</xdr:colOff>
                    <xdr:row>82</xdr:row>
                    <xdr:rowOff>361950</xdr:rowOff>
                  </to>
                </anchor>
              </controlPr>
            </control>
          </mc:Choice>
        </mc:AlternateContent>
        <mc:AlternateContent xmlns:mc="http://schemas.openxmlformats.org/markup-compatibility/2006">
          <mc:Choice Requires="x14">
            <control shapeId="41017" r:id="rId60" name="Check Box 57">
              <controlPr defaultSize="0" autoFill="0" autoLine="0" autoPict="0">
                <anchor moveWithCells="1">
                  <from>
                    <xdr:col>18</xdr:col>
                    <xdr:colOff>323850</xdr:colOff>
                    <xdr:row>83</xdr:row>
                    <xdr:rowOff>133350</xdr:rowOff>
                  </from>
                  <to>
                    <xdr:col>18</xdr:col>
                    <xdr:colOff>628650</xdr:colOff>
                    <xdr:row>83</xdr:row>
                    <xdr:rowOff>361950</xdr:rowOff>
                  </to>
                </anchor>
              </controlPr>
            </control>
          </mc:Choice>
        </mc:AlternateContent>
        <mc:AlternateContent xmlns:mc="http://schemas.openxmlformats.org/markup-compatibility/2006">
          <mc:Choice Requires="x14">
            <control shapeId="41018" r:id="rId61" name="Check Box 58">
              <controlPr defaultSize="0" autoFill="0" autoLine="0" autoPict="0">
                <anchor moveWithCells="1">
                  <from>
                    <xdr:col>18</xdr:col>
                    <xdr:colOff>323850</xdr:colOff>
                    <xdr:row>84</xdr:row>
                    <xdr:rowOff>133350</xdr:rowOff>
                  </from>
                  <to>
                    <xdr:col>18</xdr:col>
                    <xdr:colOff>628650</xdr:colOff>
                    <xdr:row>84</xdr:row>
                    <xdr:rowOff>361950</xdr:rowOff>
                  </to>
                </anchor>
              </controlPr>
            </control>
          </mc:Choice>
        </mc:AlternateContent>
        <mc:AlternateContent xmlns:mc="http://schemas.openxmlformats.org/markup-compatibility/2006">
          <mc:Choice Requires="x14">
            <control shapeId="41019" r:id="rId62" name="Check Box 59">
              <controlPr defaultSize="0" autoFill="0" autoLine="0" autoPict="0">
                <anchor moveWithCells="1">
                  <from>
                    <xdr:col>18</xdr:col>
                    <xdr:colOff>323850</xdr:colOff>
                    <xdr:row>85</xdr:row>
                    <xdr:rowOff>133350</xdr:rowOff>
                  </from>
                  <to>
                    <xdr:col>18</xdr:col>
                    <xdr:colOff>628650</xdr:colOff>
                    <xdr:row>85</xdr:row>
                    <xdr:rowOff>361950</xdr:rowOff>
                  </to>
                </anchor>
              </controlPr>
            </control>
          </mc:Choice>
        </mc:AlternateContent>
        <mc:AlternateContent xmlns:mc="http://schemas.openxmlformats.org/markup-compatibility/2006">
          <mc:Choice Requires="x14">
            <control shapeId="41020" r:id="rId63" name="Check Box 60">
              <controlPr defaultSize="0" autoFill="0" autoLine="0" autoPict="0">
                <anchor moveWithCells="1">
                  <from>
                    <xdr:col>18</xdr:col>
                    <xdr:colOff>323850</xdr:colOff>
                    <xdr:row>87</xdr:row>
                    <xdr:rowOff>133350</xdr:rowOff>
                  </from>
                  <to>
                    <xdr:col>18</xdr:col>
                    <xdr:colOff>628650</xdr:colOff>
                    <xdr:row>87</xdr:row>
                    <xdr:rowOff>361950</xdr:rowOff>
                  </to>
                </anchor>
              </controlPr>
            </control>
          </mc:Choice>
        </mc:AlternateContent>
        <mc:AlternateContent xmlns:mc="http://schemas.openxmlformats.org/markup-compatibility/2006">
          <mc:Choice Requires="x14">
            <control shapeId="41021" r:id="rId64" name="Check Box 61">
              <controlPr defaultSize="0" autoFill="0" autoLine="0" autoPict="0">
                <anchor moveWithCells="1">
                  <from>
                    <xdr:col>18</xdr:col>
                    <xdr:colOff>323850</xdr:colOff>
                    <xdr:row>88</xdr:row>
                    <xdr:rowOff>133350</xdr:rowOff>
                  </from>
                  <to>
                    <xdr:col>18</xdr:col>
                    <xdr:colOff>628650</xdr:colOff>
                    <xdr:row>88</xdr:row>
                    <xdr:rowOff>361950</xdr:rowOff>
                  </to>
                </anchor>
              </controlPr>
            </control>
          </mc:Choice>
        </mc:AlternateContent>
        <mc:AlternateContent xmlns:mc="http://schemas.openxmlformats.org/markup-compatibility/2006">
          <mc:Choice Requires="x14">
            <control shapeId="41022" r:id="rId65" name="Check Box 62">
              <controlPr defaultSize="0" autoFill="0" autoLine="0" autoPict="0">
                <anchor moveWithCells="1">
                  <from>
                    <xdr:col>18</xdr:col>
                    <xdr:colOff>323850</xdr:colOff>
                    <xdr:row>89</xdr:row>
                    <xdr:rowOff>133350</xdr:rowOff>
                  </from>
                  <to>
                    <xdr:col>18</xdr:col>
                    <xdr:colOff>628650</xdr:colOff>
                    <xdr:row>89</xdr:row>
                    <xdr:rowOff>361950</xdr:rowOff>
                  </to>
                </anchor>
              </controlPr>
            </control>
          </mc:Choice>
        </mc:AlternateContent>
        <mc:AlternateContent xmlns:mc="http://schemas.openxmlformats.org/markup-compatibility/2006">
          <mc:Choice Requires="x14">
            <control shapeId="41023" r:id="rId66" name="Check Box 63">
              <controlPr defaultSize="0" autoFill="0" autoLine="0" autoPict="0">
                <anchor moveWithCells="1">
                  <from>
                    <xdr:col>18</xdr:col>
                    <xdr:colOff>323850</xdr:colOff>
                    <xdr:row>90</xdr:row>
                    <xdr:rowOff>133350</xdr:rowOff>
                  </from>
                  <to>
                    <xdr:col>18</xdr:col>
                    <xdr:colOff>628650</xdr:colOff>
                    <xdr:row>90</xdr:row>
                    <xdr:rowOff>361950</xdr:rowOff>
                  </to>
                </anchor>
              </controlPr>
            </control>
          </mc:Choice>
        </mc:AlternateContent>
        <mc:AlternateContent xmlns:mc="http://schemas.openxmlformats.org/markup-compatibility/2006">
          <mc:Choice Requires="x14">
            <control shapeId="41024" r:id="rId67" name="Check Box 64">
              <controlPr defaultSize="0" autoFill="0" autoLine="0" autoPict="0">
                <anchor moveWithCells="1">
                  <from>
                    <xdr:col>18</xdr:col>
                    <xdr:colOff>323850</xdr:colOff>
                    <xdr:row>91</xdr:row>
                    <xdr:rowOff>133350</xdr:rowOff>
                  </from>
                  <to>
                    <xdr:col>18</xdr:col>
                    <xdr:colOff>628650</xdr:colOff>
                    <xdr:row>91</xdr:row>
                    <xdr:rowOff>361950</xdr:rowOff>
                  </to>
                </anchor>
              </controlPr>
            </control>
          </mc:Choice>
        </mc:AlternateContent>
        <mc:AlternateContent xmlns:mc="http://schemas.openxmlformats.org/markup-compatibility/2006">
          <mc:Choice Requires="x14">
            <control shapeId="41025" r:id="rId68" name="Check Box 65">
              <controlPr defaultSize="0" autoFill="0" autoLine="0" autoPict="0">
                <anchor moveWithCells="1">
                  <from>
                    <xdr:col>18</xdr:col>
                    <xdr:colOff>323850</xdr:colOff>
                    <xdr:row>98</xdr:row>
                    <xdr:rowOff>219075</xdr:rowOff>
                  </from>
                  <to>
                    <xdr:col>18</xdr:col>
                    <xdr:colOff>628650</xdr:colOff>
                    <xdr:row>98</xdr:row>
                    <xdr:rowOff>457200</xdr:rowOff>
                  </to>
                </anchor>
              </controlPr>
            </control>
          </mc:Choice>
        </mc:AlternateContent>
        <mc:AlternateContent xmlns:mc="http://schemas.openxmlformats.org/markup-compatibility/2006">
          <mc:Choice Requires="x14">
            <control shapeId="41026" r:id="rId69" name="Check Box 66">
              <controlPr defaultSize="0" autoFill="0" autoLine="0" autoPict="0">
                <anchor moveWithCells="1">
                  <from>
                    <xdr:col>18</xdr:col>
                    <xdr:colOff>323850</xdr:colOff>
                    <xdr:row>100</xdr:row>
                    <xdr:rowOff>133350</xdr:rowOff>
                  </from>
                  <to>
                    <xdr:col>18</xdr:col>
                    <xdr:colOff>628650</xdr:colOff>
                    <xdr:row>100</xdr:row>
                    <xdr:rowOff>361950</xdr:rowOff>
                  </to>
                </anchor>
              </controlPr>
            </control>
          </mc:Choice>
        </mc:AlternateContent>
        <mc:AlternateContent xmlns:mc="http://schemas.openxmlformats.org/markup-compatibility/2006">
          <mc:Choice Requires="x14">
            <control shapeId="41027" r:id="rId70" name="Check Box 67">
              <controlPr defaultSize="0" autoFill="0" autoLine="0" autoPict="0">
                <anchor moveWithCells="1">
                  <from>
                    <xdr:col>18</xdr:col>
                    <xdr:colOff>323850</xdr:colOff>
                    <xdr:row>101</xdr:row>
                    <xdr:rowOff>133350</xdr:rowOff>
                  </from>
                  <to>
                    <xdr:col>18</xdr:col>
                    <xdr:colOff>628650</xdr:colOff>
                    <xdr:row>101</xdr:row>
                    <xdr:rowOff>361950</xdr:rowOff>
                  </to>
                </anchor>
              </controlPr>
            </control>
          </mc:Choice>
        </mc:AlternateContent>
        <mc:AlternateContent xmlns:mc="http://schemas.openxmlformats.org/markup-compatibility/2006">
          <mc:Choice Requires="x14">
            <control shapeId="41028" r:id="rId71" name="Check Box 68">
              <controlPr defaultSize="0" autoFill="0" autoLine="0" autoPict="0">
                <anchor moveWithCells="1">
                  <from>
                    <xdr:col>18</xdr:col>
                    <xdr:colOff>323850</xdr:colOff>
                    <xdr:row>102</xdr:row>
                    <xdr:rowOff>133350</xdr:rowOff>
                  </from>
                  <to>
                    <xdr:col>18</xdr:col>
                    <xdr:colOff>628650</xdr:colOff>
                    <xdr:row>102</xdr:row>
                    <xdr:rowOff>361950</xdr:rowOff>
                  </to>
                </anchor>
              </controlPr>
            </control>
          </mc:Choice>
        </mc:AlternateContent>
        <mc:AlternateContent xmlns:mc="http://schemas.openxmlformats.org/markup-compatibility/2006">
          <mc:Choice Requires="x14">
            <control shapeId="41029" r:id="rId72" name="Check Box 69">
              <controlPr defaultSize="0" autoFill="0" autoLine="0" autoPict="0">
                <anchor moveWithCells="1">
                  <from>
                    <xdr:col>18</xdr:col>
                    <xdr:colOff>323850</xdr:colOff>
                    <xdr:row>103</xdr:row>
                    <xdr:rowOff>133350</xdr:rowOff>
                  </from>
                  <to>
                    <xdr:col>18</xdr:col>
                    <xdr:colOff>628650</xdr:colOff>
                    <xdr:row>103</xdr:row>
                    <xdr:rowOff>361950</xdr:rowOff>
                  </to>
                </anchor>
              </controlPr>
            </control>
          </mc:Choice>
        </mc:AlternateContent>
        <mc:AlternateContent xmlns:mc="http://schemas.openxmlformats.org/markup-compatibility/2006">
          <mc:Choice Requires="x14">
            <control shapeId="41030" r:id="rId73" name="Check Box 70">
              <controlPr defaultSize="0" autoFill="0" autoLine="0" autoPict="0">
                <anchor moveWithCells="1">
                  <from>
                    <xdr:col>18</xdr:col>
                    <xdr:colOff>323850</xdr:colOff>
                    <xdr:row>104</xdr:row>
                    <xdr:rowOff>133350</xdr:rowOff>
                  </from>
                  <to>
                    <xdr:col>18</xdr:col>
                    <xdr:colOff>628650</xdr:colOff>
                    <xdr:row>104</xdr:row>
                    <xdr:rowOff>361950</xdr:rowOff>
                  </to>
                </anchor>
              </controlPr>
            </control>
          </mc:Choice>
        </mc:AlternateContent>
        <mc:AlternateContent xmlns:mc="http://schemas.openxmlformats.org/markup-compatibility/2006">
          <mc:Choice Requires="x14">
            <control shapeId="41031" r:id="rId74" name="Check Box 71">
              <controlPr defaultSize="0" autoFill="0" autoLine="0" autoPict="0">
                <anchor moveWithCells="1">
                  <from>
                    <xdr:col>18</xdr:col>
                    <xdr:colOff>323850</xdr:colOff>
                    <xdr:row>105</xdr:row>
                    <xdr:rowOff>133350</xdr:rowOff>
                  </from>
                  <to>
                    <xdr:col>18</xdr:col>
                    <xdr:colOff>628650</xdr:colOff>
                    <xdr:row>105</xdr:row>
                    <xdr:rowOff>361950</xdr:rowOff>
                  </to>
                </anchor>
              </controlPr>
            </control>
          </mc:Choice>
        </mc:AlternateContent>
        <mc:AlternateContent xmlns:mc="http://schemas.openxmlformats.org/markup-compatibility/2006">
          <mc:Choice Requires="x14">
            <control shapeId="41032" r:id="rId75" name="Check Box 72">
              <controlPr defaultSize="0" autoFill="0" autoLine="0" autoPict="0">
                <anchor moveWithCells="1">
                  <from>
                    <xdr:col>18</xdr:col>
                    <xdr:colOff>323850</xdr:colOff>
                    <xdr:row>106</xdr:row>
                    <xdr:rowOff>133350</xdr:rowOff>
                  </from>
                  <to>
                    <xdr:col>18</xdr:col>
                    <xdr:colOff>628650</xdr:colOff>
                    <xdr:row>106</xdr:row>
                    <xdr:rowOff>361950</xdr:rowOff>
                  </to>
                </anchor>
              </controlPr>
            </control>
          </mc:Choice>
        </mc:AlternateContent>
        <mc:AlternateContent xmlns:mc="http://schemas.openxmlformats.org/markup-compatibility/2006">
          <mc:Choice Requires="x14">
            <control shapeId="41033" r:id="rId76" name="Check Box 73">
              <controlPr defaultSize="0" autoFill="0" autoLine="0" autoPict="0">
                <anchor moveWithCells="1">
                  <from>
                    <xdr:col>18</xdr:col>
                    <xdr:colOff>323850</xdr:colOff>
                    <xdr:row>108</xdr:row>
                    <xdr:rowOff>133350</xdr:rowOff>
                  </from>
                  <to>
                    <xdr:col>18</xdr:col>
                    <xdr:colOff>628650</xdr:colOff>
                    <xdr:row>108</xdr:row>
                    <xdr:rowOff>361950</xdr:rowOff>
                  </to>
                </anchor>
              </controlPr>
            </control>
          </mc:Choice>
        </mc:AlternateContent>
        <mc:AlternateContent xmlns:mc="http://schemas.openxmlformats.org/markup-compatibility/2006">
          <mc:Choice Requires="x14">
            <control shapeId="41034" r:id="rId77" name="Check Box 74">
              <controlPr defaultSize="0" autoFill="0" autoLine="0" autoPict="0">
                <anchor moveWithCells="1">
                  <from>
                    <xdr:col>18</xdr:col>
                    <xdr:colOff>323850</xdr:colOff>
                    <xdr:row>109</xdr:row>
                    <xdr:rowOff>247650</xdr:rowOff>
                  </from>
                  <to>
                    <xdr:col>18</xdr:col>
                    <xdr:colOff>628650</xdr:colOff>
                    <xdr:row>109</xdr:row>
                    <xdr:rowOff>476250</xdr:rowOff>
                  </to>
                </anchor>
              </controlPr>
            </control>
          </mc:Choice>
        </mc:AlternateContent>
        <mc:AlternateContent xmlns:mc="http://schemas.openxmlformats.org/markup-compatibility/2006">
          <mc:Choice Requires="x14">
            <control shapeId="41035" r:id="rId78" name="Check Box 75">
              <controlPr defaultSize="0" autoFill="0" autoLine="0" autoPict="0">
                <anchor moveWithCells="1">
                  <from>
                    <xdr:col>18</xdr:col>
                    <xdr:colOff>323850</xdr:colOff>
                    <xdr:row>111</xdr:row>
                    <xdr:rowOff>133350</xdr:rowOff>
                  </from>
                  <to>
                    <xdr:col>18</xdr:col>
                    <xdr:colOff>628650</xdr:colOff>
                    <xdr:row>111</xdr:row>
                    <xdr:rowOff>361950</xdr:rowOff>
                  </to>
                </anchor>
              </controlPr>
            </control>
          </mc:Choice>
        </mc:AlternateContent>
        <mc:AlternateContent xmlns:mc="http://schemas.openxmlformats.org/markup-compatibility/2006">
          <mc:Choice Requires="x14">
            <control shapeId="41036" r:id="rId79" name="Check Box 76">
              <controlPr defaultSize="0" autoFill="0" autoLine="0" autoPict="0">
                <anchor moveWithCells="1">
                  <from>
                    <xdr:col>18</xdr:col>
                    <xdr:colOff>323850</xdr:colOff>
                    <xdr:row>112</xdr:row>
                    <xdr:rowOff>133350</xdr:rowOff>
                  </from>
                  <to>
                    <xdr:col>18</xdr:col>
                    <xdr:colOff>628650</xdr:colOff>
                    <xdr:row>112</xdr:row>
                    <xdr:rowOff>361950</xdr:rowOff>
                  </to>
                </anchor>
              </controlPr>
            </control>
          </mc:Choice>
        </mc:AlternateContent>
        <mc:AlternateContent xmlns:mc="http://schemas.openxmlformats.org/markup-compatibility/2006">
          <mc:Choice Requires="x14">
            <control shapeId="41037" r:id="rId80" name="Check Box 77">
              <controlPr defaultSize="0" autoFill="0" autoLine="0" autoPict="0">
                <anchor moveWithCells="1">
                  <from>
                    <xdr:col>18</xdr:col>
                    <xdr:colOff>323850</xdr:colOff>
                    <xdr:row>113</xdr:row>
                    <xdr:rowOff>133350</xdr:rowOff>
                  </from>
                  <to>
                    <xdr:col>18</xdr:col>
                    <xdr:colOff>628650</xdr:colOff>
                    <xdr:row>113</xdr:row>
                    <xdr:rowOff>361950</xdr:rowOff>
                  </to>
                </anchor>
              </controlPr>
            </control>
          </mc:Choice>
        </mc:AlternateContent>
        <mc:AlternateContent xmlns:mc="http://schemas.openxmlformats.org/markup-compatibility/2006">
          <mc:Choice Requires="x14">
            <control shapeId="41038" r:id="rId81" name="Check Box 78">
              <controlPr defaultSize="0" autoFill="0" autoLine="0" autoPict="0">
                <anchor moveWithCells="1">
                  <from>
                    <xdr:col>18</xdr:col>
                    <xdr:colOff>323850</xdr:colOff>
                    <xdr:row>114</xdr:row>
                    <xdr:rowOff>133350</xdr:rowOff>
                  </from>
                  <to>
                    <xdr:col>18</xdr:col>
                    <xdr:colOff>628650</xdr:colOff>
                    <xdr:row>114</xdr:row>
                    <xdr:rowOff>361950</xdr:rowOff>
                  </to>
                </anchor>
              </controlPr>
            </control>
          </mc:Choice>
        </mc:AlternateContent>
        <mc:AlternateContent xmlns:mc="http://schemas.openxmlformats.org/markup-compatibility/2006">
          <mc:Choice Requires="x14">
            <control shapeId="41039" r:id="rId82" name="Check Box 79">
              <controlPr defaultSize="0" autoFill="0" autoLine="0" autoPict="0">
                <anchor moveWithCells="1">
                  <from>
                    <xdr:col>18</xdr:col>
                    <xdr:colOff>323850</xdr:colOff>
                    <xdr:row>116</xdr:row>
                    <xdr:rowOff>133350</xdr:rowOff>
                  </from>
                  <to>
                    <xdr:col>18</xdr:col>
                    <xdr:colOff>628650</xdr:colOff>
                    <xdr:row>116</xdr:row>
                    <xdr:rowOff>361950</xdr:rowOff>
                  </to>
                </anchor>
              </controlPr>
            </control>
          </mc:Choice>
        </mc:AlternateContent>
        <mc:AlternateContent xmlns:mc="http://schemas.openxmlformats.org/markup-compatibility/2006">
          <mc:Choice Requires="x14">
            <control shapeId="41040" r:id="rId83" name="Check Box 80">
              <controlPr defaultSize="0" autoFill="0" autoLine="0" autoPict="0">
                <anchor moveWithCells="1">
                  <from>
                    <xdr:col>18</xdr:col>
                    <xdr:colOff>323850</xdr:colOff>
                    <xdr:row>117</xdr:row>
                    <xdr:rowOff>133350</xdr:rowOff>
                  </from>
                  <to>
                    <xdr:col>18</xdr:col>
                    <xdr:colOff>628650</xdr:colOff>
                    <xdr:row>117</xdr:row>
                    <xdr:rowOff>361950</xdr:rowOff>
                  </to>
                </anchor>
              </controlPr>
            </control>
          </mc:Choice>
        </mc:AlternateContent>
        <mc:AlternateContent xmlns:mc="http://schemas.openxmlformats.org/markup-compatibility/2006">
          <mc:Choice Requires="x14">
            <control shapeId="41041" r:id="rId84" name="Check Box 81">
              <controlPr defaultSize="0" autoFill="0" autoLine="0" autoPict="0">
                <anchor moveWithCells="1">
                  <from>
                    <xdr:col>18</xdr:col>
                    <xdr:colOff>323850</xdr:colOff>
                    <xdr:row>118</xdr:row>
                    <xdr:rowOff>133350</xdr:rowOff>
                  </from>
                  <to>
                    <xdr:col>18</xdr:col>
                    <xdr:colOff>628650</xdr:colOff>
                    <xdr:row>118</xdr:row>
                    <xdr:rowOff>361950</xdr:rowOff>
                  </to>
                </anchor>
              </controlPr>
            </control>
          </mc:Choice>
        </mc:AlternateContent>
        <mc:AlternateContent xmlns:mc="http://schemas.openxmlformats.org/markup-compatibility/2006">
          <mc:Choice Requires="x14">
            <control shapeId="41042" r:id="rId85" name="Check Box 82">
              <controlPr defaultSize="0" autoFill="0" autoLine="0" autoPict="0">
                <anchor moveWithCells="1">
                  <from>
                    <xdr:col>18</xdr:col>
                    <xdr:colOff>323850</xdr:colOff>
                    <xdr:row>119</xdr:row>
                    <xdr:rowOff>133350</xdr:rowOff>
                  </from>
                  <to>
                    <xdr:col>18</xdr:col>
                    <xdr:colOff>628650</xdr:colOff>
                    <xdr:row>119</xdr:row>
                    <xdr:rowOff>361950</xdr:rowOff>
                  </to>
                </anchor>
              </controlPr>
            </control>
          </mc:Choice>
        </mc:AlternateContent>
        <mc:AlternateContent xmlns:mc="http://schemas.openxmlformats.org/markup-compatibility/2006">
          <mc:Choice Requires="x14">
            <control shapeId="41043" r:id="rId86" name="Check Box 83">
              <controlPr defaultSize="0" autoFill="0" autoLine="0" autoPict="0">
                <anchor moveWithCells="1">
                  <from>
                    <xdr:col>18</xdr:col>
                    <xdr:colOff>323850</xdr:colOff>
                    <xdr:row>120</xdr:row>
                    <xdr:rowOff>133350</xdr:rowOff>
                  </from>
                  <to>
                    <xdr:col>18</xdr:col>
                    <xdr:colOff>628650</xdr:colOff>
                    <xdr:row>120</xdr:row>
                    <xdr:rowOff>361950</xdr:rowOff>
                  </to>
                </anchor>
              </controlPr>
            </control>
          </mc:Choice>
        </mc:AlternateContent>
        <mc:AlternateContent xmlns:mc="http://schemas.openxmlformats.org/markup-compatibility/2006">
          <mc:Choice Requires="x14">
            <control shapeId="41044" r:id="rId87" name="Check Box 84">
              <controlPr defaultSize="0" autoFill="0" autoLine="0" autoPict="0">
                <anchor moveWithCells="1">
                  <from>
                    <xdr:col>18</xdr:col>
                    <xdr:colOff>323850</xdr:colOff>
                    <xdr:row>121</xdr:row>
                    <xdr:rowOff>133350</xdr:rowOff>
                  </from>
                  <to>
                    <xdr:col>18</xdr:col>
                    <xdr:colOff>628650</xdr:colOff>
                    <xdr:row>121</xdr:row>
                    <xdr:rowOff>361950</xdr:rowOff>
                  </to>
                </anchor>
              </controlPr>
            </control>
          </mc:Choice>
        </mc:AlternateContent>
        <mc:AlternateContent xmlns:mc="http://schemas.openxmlformats.org/markup-compatibility/2006">
          <mc:Choice Requires="x14">
            <control shapeId="41045" r:id="rId88" name="Check Box 85">
              <controlPr defaultSize="0" autoFill="0" autoLine="0" autoPict="0">
                <anchor moveWithCells="1">
                  <from>
                    <xdr:col>18</xdr:col>
                    <xdr:colOff>323850</xdr:colOff>
                    <xdr:row>122</xdr:row>
                    <xdr:rowOff>133350</xdr:rowOff>
                  </from>
                  <to>
                    <xdr:col>18</xdr:col>
                    <xdr:colOff>628650</xdr:colOff>
                    <xdr:row>122</xdr:row>
                    <xdr:rowOff>361950</xdr:rowOff>
                  </to>
                </anchor>
              </controlPr>
            </control>
          </mc:Choice>
        </mc:AlternateContent>
        <mc:AlternateContent xmlns:mc="http://schemas.openxmlformats.org/markup-compatibility/2006">
          <mc:Choice Requires="x14">
            <control shapeId="41046" r:id="rId89" name="Check Box 86">
              <controlPr defaultSize="0" autoFill="0" autoLine="0" autoPict="0">
                <anchor moveWithCells="1">
                  <from>
                    <xdr:col>18</xdr:col>
                    <xdr:colOff>323850</xdr:colOff>
                    <xdr:row>123</xdr:row>
                    <xdr:rowOff>133350</xdr:rowOff>
                  </from>
                  <to>
                    <xdr:col>18</xdr:col>
                    <xdr:colOff>628650</xdr:colOff>
                    <xdr:row>123</xdr:row>
                    <xdr:rowOff>361950</xdr:rowOff>
                  </to>
                </anchor>
              </controlPr>
            </control>
          </mc:Choice>
        </mc:AlternateContent>
        <mc:AlternateContent xmlns:mc="http://schemas.openxmlformats.org/markup-compatibility/2006">
          <mc:Choice Requires="x14">
            <control shapeId="41047" r:id="rId90" name="Check Box 87">
              <controlPr defaultSize="0" autoFill="0" autoLine="0" autoPict="0">
                <anchor moveWithCells="1">
                  <from>
                    <xdr:col>18</xdr:col>
                    <xdr:colOff>323850</xdr:colOff>
                    <xdr:row>124</xdr:row>
                    <xdr:rowOff>133350</xdr:rowOff>
                  </from>
                  <to>
                    <xdr:col>18</xdr:col>
                    <xdr:colOff>628650</xdr:colOff>
                    <xdr:row>124</xdr:row>
                    <xdr:rowOff>361950</xdr:rowOff>
                  </to>
                </anchor>
              </controlPr>
            </control>
          </mc:Choice>
        </mc:AlternateContent>
        <mc:AlternateContent xmlns:mc="http://schemas.openxmlformats.org/markup-compatibility/2006">
          <mc:Choice Requires="x14">
            <control shapeId="41048" r:id="rId91" name="Check Box 88">
              <controlPr defaultSize="0" autoFill="0" autoLine="0" autoPict="0">
                <anchor moveWithCells="1">
                  <from>
                    <xdr:col>18</xdr:col>
                    <xdr:colOff>323850</xdr:colOff>
                    <xdr:row>125</xdr:row>
                    <xdr:rowOff>133350</xdr:rowOff>
                  </from>
                  <to>
                    <xdr:col>18</xdr:col>
                    <xdr:colOff>628650</xdr:colOff>
                    <xdr:row>125</xdr:row>
                    <xdr:rowOff>361950</xdr:rowOff>
                  </to>
                </anchor>
              </controlPr>
            </control>
          </mc:Choice>
        </mc:AlternateContent>
        <mc:AlternateContent xmlns:mc="http://schemas.openxmlformats.org/markup-compatibility/2006">
          <mc:Choice Requires="x14">
            <control shapeId="41049" r:id="rId92" name="Check Box 89">
              <controlPr defaultSize="0" autoFill="0" autoLine="0" autoPict="0">
                <anchor moveWithCells="1">
                  <from>
                    <xdr:col>18</xdr:col>
                    <xdr:colOff>323850</xdr:colOff>
                    <xdr:row>126</xdr:row>
                    <xdr:rowOff>190500</xdr:rowOff>
                  </from>
                  <to>
                    <xdr:col>18</xdr:col>
                    <xdr:colOff>628650</xdr:colOff>
                    <xdr:row>126</xdr:row>
                    <xdr:rowOff>419100</xdr:rowOff>
                  </to>
                </anchor>
              </controlPr>
            </control>
          </mc:Choice>
        </mc:AlternateContent>
        <mc:AlternateContent xmlns:mc="http://schemas.openxmlformats.org/markup-compatibility/2006">
          <mc:Choice Requires="x14">
            <control shapeId="41050" r:id="rId93" name="Check Box 90">
              <controlPr defaultSize="0" autoFill="0" autoLine="0" autoPict="0">
                <anchor moveWithCells="1">
                  <from>
                    <xdr:col>18</xdr:col>
                    <xdr:colOff>323850</xdr:colOff>
                    <xdr:row>133</xdr:row>
                    <xdr:rowOff>133350</xdr:rowOff>
                  </from>
                  <to>
                    <xdr:col>18</xdr:col>
                    <xdr:colOff>628650</xdr:colOff>
                    <xdr:row>133</xdr:row>
                    <xdr:rowOff>361950</xdr:rowOff>
                  </to>
                </anchor>
              </controlPr>
            </control>
          </mc:Choice>
        </mc:AlternateContent>
        <mc:AlternateContent xmlns:mc="http://schemas.openxmlformats.org/markup-compatibility/2006">
          <mc:Choice Requires="x14">
            <control shapeId="41051" r:id="rId94" name="Check Box 91">
              <controlPr defaultSize="0" autoFill="0" autoLine="0" autoPict="0">
                <anchor moveWithCells="1">
                  <from>
                    <xdr:col>18</xdr:col>
                    <xdr:colOff>323850</xdr:colOff>
                    <xdr:row>135</xdr:row>
                    <xdr:rowOff>133350</xdr:rowOff>
                  </from>
                  <to>
                    <xdr:col>18</xdr:col>
                    <xdr:colOff>628650</xdr:colOff>
                    <xdr:row>135</xdr:row>
                    <xdr:rowOff>361950</xdr:rowOff>
                  </to>
                </anchor>
              </controlPr>
            </control>
          </mc:Choice>
        </mc:AlternateContent>
        <mc:AlternateContent xmlns:mc="http://schemas.openxmlformats.org/markup-compatibility/2006">
          <mc:Choice Requires="x14">
            <control shapeId="41052" r:id="rId95" name="Check Box 92">
              <controlPr defaultSize="0" autoFill="0" autoLine="0" autoPict="0">
                <anchor moveWithCells="1">
                  <from>
                    <xdr:col>18</xdr:col>
                    <xdr:colOff>323850</xdr:colOff>
                    <xdr:row>136</xdr:row>
                    <xdr:rowOff>133350</xdr:rowOff>
                  </from>
                  <to>
                    <xdr:col>18</xdr:col>
                    <xdr:colOff>628650</xdr:colOff>
                    <xdr:row>136</xdr:row>
                    <xdr:rowOff>361950</xdr:rowOff>
                  </to>
                </anchor>
              </controlPr>
            </control>
          </mc:Choice>
        </mc:AlternateContent>
        <mc:AlternateContent xmlns:mc="http://schemas.openxmlformats.org/markup-compatibility/2006">
          <mc:Choice Requires="x14">
            <control shapeId="41053" r:id="rId96" name="Check Box 93">
              <controlPr defaultSize="0" autoFill="0" autoLine="0" autoPict="0">
                <anchor moveWithCells="1">
                  <from>
                    <xdr:col>18</xdr:col>
                    <xdr:colOff>323850</xdr:colOff>
                    <xdr:row>138</xdr:row>
                    <xdr:rowOff>133350</xdr:rowOff>
                  </from>
                  <to>
                    <xdr:col>18</xdr:col>
                    <xdr:colOff>628650</xdr:colOff>
                    <xdr:row>138</xdr:row>
                    <xdr:rowOff>361950</xdr:rowOff>
                  </to>
                </anchor>
              </controlPr>
            </control>
          </mc:Choice>
        </mc:AlternateContent>
        <mc:AlternateContent xmlns:mc="http://schemas.openxmlformats.org/markup-compatibility/2006">
          <mc:Choice Requires="x14">
            <control shapeId="41054" r:id="rId97" name="Check Box 94">
              <controlPr defaultSize="0" autoFill="0" autoLine="0" autoPict="0">
                <anchor moveWithCells="1">
                  <from>
                    <xdr:col>18</xdr:col>
                    <xdr:colOff>323850</xdr:colOff>
                    <xdr:row>139</xdr:row>
                    <xdr:rowOff>133350</xdr:rowOff>
                  </from>
                  <to>
                    <xdr:col>18</xdr:col>
                    <xdr:colOff>628650</xdr:colOff>
                    <xdr:row>139</xdr:row>
                    <xdr:rowOff>361950</xdr:rowOff>
                  </to>
                </anchor>
              </controlPr>
            </control>
          </mc:Choice>
        </mc:AlternateContent>
        <mc:AlternateContent xmlns:mc="http://schemas.openxmlformats.org/markup-compatibility/2006">
          <mc:Choice Requires="x14">
            <control shapeId="41055" r:id="rId98" name="Check Box 95">
              <controlPr defaultSize="0" autoFill="0" autoLine="0" autoPict="0">
                <anchor moveWithCells="1">
                  <from>
                    <xdr:col>18</xdr:col>
                    <xdr:colOff>323850</xdr:colOff>
                    <xdr:row>140</xdr:row>
                    <xdr:rowOff>133350</xdr:rowOff>
                  </from>
                  <to>
                    <xdr:col>18</xdr:col>
                    <xdr:colOff>628650</xdr:colOff>
                    <xdr:row>140</xdr:row>
                    <xdr:rowOff>361950</xdr:rowOff>
                  </to>
                </anchor>
              </controlPr>
            </control>
          </mc:Choice>
        </mc:AlternateContent>
        <mc:AlternateContent xmlns:mc="http://schemas.openxmlformats.org/markup-compatibility/2006">
          <mc:Choice Requires="x14">
            <control shapeId="41056" r:id="rId99" name="Check Box 96">
              <controlPr defaultSize="0" autoFill="0" autoLine="0" autoPict="0">
                <anchor moveWithCells="1">
                  <from>
                    <xdr:col>18</xdr:col>
                    <xdr:colOff>323850</xdr:colOff>
                    <xdr:row>141</xdr:row>
                    <xdr:rowOff>133350</xdr:rowOff>
                  </from>
                  <to>
                    <xdr:col>18</xdr:col>
                    <xdr:colOff>628650</xdr:colOff>
                    <xdr:row>141</xdr:row>
                    <xdr:rowOff>361950</xdr:rowOff>
                  </to>
                </anchor>
              </controlPr>
            </control>
          </mc:Choice>
        </mc:AlternateContent>
        <mc:AlternateContent xmlns:mc="http://schemas.openxmlformats.org/markup-compatibility/2006">
          <mc:Choice Requires="x14">
            <control shapeId="41057" r:id="rId100" name="Check Box 97">
              <controlPr defaultSize="0" autoFill="0" autoLine="0" autoPict="0">
                <anchor moveWithCells="1">
                  <from>
                    <xdr:col>18</xdr:col>
                    <xdr:colOff>323850</xdr:colOff>
                    <xdr:row>142</xdr:row>
                    <xdr:rowOff>133350</xdr:rowOff>
                  </from>
                  <to>
                    <xdr:col>18</xdr:col>
                    <xdr:colOff>628650</xdr:colOff>
                    <xdr:row>142</xdr:row>
                    <xdr:rowOff>361950</xdr:rowOff>
                  </to>
                </anchor>
              </controlPr>
            </control>
          </mc:Choice>
        </mc:AlternateContent>
        <mc:AlternateContent xmlns:mc="http://schemas.openxmlformats.org/markup-compatibility/2006">
          <mc:Choice Requires="x14">
            <control shapeId="41058" r:id="rId101" name="Check Box 98">
              <controlPr defaultSize="0" autoFill="0" autoLine="0" autoPict="0">
                <anchor moveWithCells="1">
                  <from>
                    <xdr:col>18</xdr:col>
                    <xdr:colOff>323850</xdr:colOff>
                    <xdr:row>143</xdr:row>
                    <xdr:rowOff>133350</xdr:rowOff>
                  </from>
                  <to>
                    <xdr:col>18</xdr:col>
                    <xdr:colOff>628650</xdr:colOff>
                    <xdr:row>143</xdr:row>
                    <xdr:rowOff>361950</xdr:rowOff>
                  </to>
                </anchor>
              </controlPr>
            </control>
          </mc:Choice>
        </mc:AlternateContent>
        <mc:AlternateContent xmlns:mc="http://schemas.openxmlformats.org/markup-compatibility/2006">
          <mc:Choice Requires="x14">
            <control shapeId="41059" r:id="rId102" name="Check Box 99">
              <controlPr defaultSize="0" autoFill="0" autoLine="0" autoPict="0">
                <anchor moveWithCells="1">
                  <from>
                    <xdr:col>18</xdr:col>
                    <xdr:colOff>323850</xdr:colOff>
                    <xdr:row>145</xdr:row>
                    <xdr:rowOff>133350</xdr:rowOff>
                  </from>
                  <to>
                    <xdr:col>18</xdr:col>
                    <xdr:colOff>628650</xdr:colOff>
                    <xdr:row>145</xdr:row>
                    <xdr:rowOff>361950</xdr:rowOff>
                  </to>
                </anchor>
              </controlPr>
            </control>
          </mc:Choice>
        </mc:AlternateContent>
        <mc:AlternateContent xmlns:mc="http://schemas.openxmlformats.org/markup-compatibility/2006">
          <mc:Choice Requires="x14">
            <control shapeId="41060" r:id="rId103" name="Check Box 100">
              <controlPr defaultSize="0" autoFill="0" autoLine="0" autoPict="0">
                <anchor moveWithCells="1">
                  <from>
                    <xdr:col>18</xdr:col>
                    <xdr:colOff>323850</xdr:colOff>
                    <xdr:row>146</xdr:row>
                    <xdr:rowOff>133350</xdr:rowOff>
                  </from>
                  <to>
                    <xdr:col>18</xdr:col>
                    <xdr:colOff>628650</xdr:colOff>
                    <xdr:row>146</xdr:row>
                    <xdr:rowOff>361950</xdr:rowOff>
                  </to>
                </anchor>
              </controlPr>
            </control>
          </mc:Choice>
        </mc:AlternateContent>
        <mc:AlternateContent xmlns:mc="http://schemas.openxmlformats.org/markup-compatibility/2006">
          <mc:Choice Requires="x14">
            <control shapeId="41061" r:id="rId104" name="Check Box 101">
              <controlPr defaultSize="0" autoFill="0" autoLine="0" autoPict="0">
                <anchor moveWithCells="1">
                  <from>
                    <xdr:col>18</xdr:col>
                    <xdr:colOff>323850</xdr:colOff>
                    <xdr:row>147</xdr:row>
                    <xdr:rowOff>133350</xdr:rowOff>
                  </from>
                  <to>
                    <xdr:col>18</xdr:col>
                    <xdr:colOff>628650</xdr:colOff>
                    <xdr:row>147</xdr:row>
                    <xdr:rowOff>361950</xdr:rowOff>
                  </to>
                </anchor>
              </controlPr>
            </control>
          </mc:Choice>
        </mc:AlternateContent>
        <mc:AlternateContent xmlns:mc="http://schemas.openxmlformats.org/markup-compatibility/2006">
          <mc:Choice Requires="x14">
            <control shapeId="41062" r:id="rId105" name="Check Box 102">
              <controlPr defaultSize="0" autoFill="0" autoLine="0" autoPict="0">
                <anchor moveWithCells="1">
                  <from>
                    <xdr:col>18</xdr:col>
                    <xdr:colOff>323850</xdr:colOff>
                    <xdr:row>148</xdr:row>
                    <xdr:rowOff>133350</xdr:rowOff>
                  </from>
                  <to>
                    <xdr:col>18</xdr:col>
                    <xdr:colOff>628650</xdr:colOff>
                    <xdr:row>148</xdr:row>
                    <xdr:rowOff>361950</xdr:rowOff>
                  </to>
                </anchor>
              </controlPr>
            </control>
          </mc:Choice>
        </mc:AlternateContent>
        <mc:AlternateContent xmlns:mc="http://schemas.openxmlformats.org/markup-compatibility/2006">
          <mc:Choice Requires="x14">
            <control shapeId="41063" r:id="rId106" name="Check Box 103">
              <controlPr defaultSize="0" autoFill="0" autoLine="0" autoPict="0">
                <anchor moveWithCells="1">
                  <from>
                    <xdr:col>18</xdr:col>
                    <xdr:colOff>323850</xdr:colOff>
                    <xdr:row>149</xdr:row>
                    <xdr:rowOff>133350</xdr:rowOff>
                  </from>
                  <to>
                    <xdr:col>18</xdr:col>
                    <xdr:colOff>628650</xdr:colOff>
                    <xdr:row>149</xdr:row>
                    <xdr:rowOff>361950</xdr:rowOff>
                  </to>
                </anchor>
              </controlPr>
            </control>
          </mc:Choice>
        </mc:AlternateContent>
        <mc:AlternateContent xmlns:mc="http://schemas.openxmlformats.org/markup-compatibility/2006">
          <mc:Choice Requires="x14">
            <control shapeId="41064" r:id="rId107" name="Check Box 104">
              <controlPr defaultSize="0" autoFill="0" autoLine="0" autoPict="0">
                <anchor moveWithCells="1">
                  <from>
                    <xdr:col>18</xdr:col>
                    <xdr:colOff>323850</xdr:colOff>
                    <xdr:row>150</xdr:row>
                    <xdr:rowOff>133350</xdr:rowOff>
                  </from>
                  <to>
                    <xdr:col>18</xdr:col>
                    <xdr:colOff>628650</xdr:colOff>
                    <xdr:row>150</xdr:row>
                    <xdr:rowOff>361950</xdr:rowOff>
                  </to>
                </anchor>
              </controlPr>
            </control>
          </mc:Choice>
        </mc:AlternateContent>
        <mc:AlternateContent xmlns:mc="http://schemas.openxmlformats.org/markup-compatibility/2006">
          <mc:Choice Requires="x14">
            <control shapeId="41065" r:id="rId108" name="Check Box 105">
              <controlPr defaultSize="0" autoFill="0" autoLine="0" autoPict="0">
                <anchor moveWithCells="1">
                  <from>
                    <xdr:col>18</xdr:col>
                    <xdr:colOff>323850</xdr:colOff>
                    <xdr:row>152</xdr:row>
                    <xdr:rowOff>133350</xdr:rowOff>
                  </from>
                  <to>
                    <xdr:col>18</xdr:col>
                    <xdr:colOff>628650</xdr:colOff>
                    <xdr:row>152</xdr:row>
                    <xdr:rowOff>361950</xdr:rowOff>
                  </to>
                </anchor>
              </controlPr>
            </control>
          </mc:Choice>
        </mc:AlternateContent>
        <mc:AlternateContent xmlns:mc="http://schemas.openxmlformats.org/markup-compatibility/2006">
          <mc:Choice Requires="x14">
            <control shapeId="41066" r:id="rId109" name="Check Box 106">
              <controlPr defaultSize="0" autoFill="0" autoLine="0" autoPict="0">
                <anchor moveWithCells="1">
                  <from>
                    <xdr:col>18</xdr:col>
                    <xdr:colOff>323850</xdr:colOff>
                    <xdr:row>153</xdr:row>
                    <xdr:rowOff>133350</xdr:rowOff>
                  </from>
                  <to>
                    <xdr:col>18</xdr:col>
                    <xdr:colOff>628650</xdr:colOff>
                    <xdr:row>153</xdr:row>
                    <xdr:rowOff>361950</xdr:rowOff>
                  </to>
                </anchor>
              </controlPr>
            </control>
          </mc:Choice>
        </mc:AlternateContent>
        <mc:AlternateContent xmlns:mc="http://schemas.openxmlformats.org/markup-compatibility/2006">
          <mc:Choice Requires="x14">
            <control shapeId="41067" r:id="rId110" name="Check Box 107">
              <controlPr defaultSize="0" autoFill="0" autoLine="0" autoPict="0">
                <anchor moveWithCells="1">
                  <from>
                    <xdr:col>18</xdr:col>
                    <xdr:colOff>323850</xdr:colOff>
                    <xdr:row>154</xdr:row>
                    <xdr:rowOff>133350</xdr:rowOff>
                  </from>
                  <to>
                    <xdr:col>18</xdr:col>
                    <xdr:colOff>628650</xdr:colOff>
                    <xdr:row>154</xdr:row>
                    <xdr:rowOff>361950</xdr:rowOff>
                  </to>
                </anchor>
              </controlPr>
            </control>
          </mc:Choice>
        </mc:AlternateContent>
        <mc:AlternateContent xmlns:mc="http://schemas.openxmlformats.org/markup-compatibility/2006">
          <mc:Choice Requires="x14">
            <control shapeId="41068" r:id="rId111" name="Check Box 108">
              <controlPr defaultSize="0" autoFill="0" autoLine="0" autoPict="0">
                <anchor moveWithCells="1">
                  <from>
                    <xdr:col>18</xdr:col>
                    <xdr:colOff>323850</xdr:colOff>
                    <xdr:row>155</xdr:row>
                    <xdr:rowOff>133350</xdr:rowOff>
                  </from>
                  <to>
                    <xdr:col>18</xdr:col>
                    <xdr:colOff>628650</xdr:colOff>
                    <xdr:row>155</xdr:row>
                    <xdr:rowOff>361950</xdr:rowOff>
                  </to>
                </anchor>
              </controlPr>
            </control>
          </mc:Choice>
        </mc:AlternateContent>
        <mc:AlternateContent xmlns:mc="http://schemas.openxmlformats.org/markup-compatibility/2006">
          <mc:Choice Requires="x14">
            <control shapeId="41069" r:id="rId112" name="Check Box 109">
              <controlPr defaultSize="0" autoFill="0" autoLine="0" autoPict="0">
                <anchor moveWithCells="1">
                  <from>
                    <xdr:col>18</xdr:col>
                    <xdr:colOff>323850</xdr:colOff>
                    <xdr:row>156</xdr:row>
                    <xdr:rowOff>133350</xdr:rowOff>
                  </from>
                  <to>
                    <xdr:col>18</xdr:col>
                    <xdr:colOff>628650</xdr:colOff>
                    <xdr:row>156</xdr:row>
                    <xdr:rowOff>361950</xdr:rowOff>
                  </to>
                </anchor>
              </controlPr>
            </control>
          </mc:Choice>
        </mc:AlternateContent>
        <mc:AlternateContent xmlns:mc="http://schemas.openxmlformats.org/markup-compatibility/2006">
          <mc:Choice Requires="x14">
            <control shapeId="41070" r:id="rId113" name="Check Box 110">
              <controlPr defaultSize="0" autoFill="0" autoLine="0" autoPict="0">
                <anchor moveWithCells="1">
                  <from>
                    <xdr:col>18</xdr:col>
                    <xdr:colOff>323850</xdr:colOff>
                    <xdr:row>157</xdr:row>
                    <xdr:rowOff>133350</xdr:rowOff>
                  </from>
                  <to>
                    <xdr:col>18</xdr:col>
                    <xdr:colOff>628650</xdr:colOff>
                    <xdr:row>157</xdr:row>
                    <xdr:rowOff>361950</xdr:rowOff>
                  </to>
                </anchor>
              </controlPr>
            </control>
          </mc:Choice>
        </mc:AlternateContent>
        <mc:AlternateContent xmlns:mc="http://schemas.openxmlformats.org/markup-compatibility/2006">
          <mc:Choice Requires="x14">
            <control shapeId="41071" r:id="rId114" name="Check Box 111">
              <controlPr defaultSize="0" autoFill="0" autoLine="0" autoPict="0">
                <anchor moveWithCells="1">
                  <from>
                    <xdr:col>18</xdr:col>
                    <xdr:colOff>323850</xdr:colOff>
                    <xdr:row>158</xdr:row>
                    <xdr:rowOff>133350</xdr:rowOff>
                  </from>
                  <to>
                    <xdr:col>18</xdr:col>
                    <xdr:colOff>628650</xdr:colOff>
                    <xdr:row>158</xdr:row>
                    <xdr:rowOff>361950</xdr:rowOff>
                  </to>
                </anchor>
              </controlPr>
            </control>
          </mc:Choice>
        </mc:AlternateContent>
        <mc:AlternateContent xmlns:mc="http://schemas.openxmlformats.org/markup-compatibility/2006">
          <mc:Choice Requires="x14">
            <control shapeId="41072" r:id="rId115" name="Check Box 112">
              <controlPr defaultSize="0" autoFill="0" autoLine="0" autoPict="0">
                <anchor moveWithCells="1">
                  <from>
                    <xdr:col>18</xdr:col>
                    <xdr:colOff>323850</xdr:colOff>
                    <xdr:row>159</xdr:row>
                    <xdr:rowOff>133350</xdr:rowOff>
                  </from>
                  <to>
                    <xdr:col>18</xdr:col>
                    <xdr:colOff>628650</xdr:colOff>
                    <xdr:row>159</xdr:row>
                    <xdr:rowOff>361950</xdr:rowOff>
                  </to>
                </anchor>
              </controlPr>
            </control>
          </mc:Choice>
        </mc:AlternateContent>
        <mc:AlternateContent xmlns:mc="http://schemas.openxmlformats.org/markup-compatibility/2006">
          <mc:Choice Requires="x14">
            <control shapeId="41073" r:id="rId116" name="Check Box 113">
              <controlPr defaultSize="0" autoFill="0" autoLine="0" autoPict="0">
                <anchor moveWithCells="1">
                  <from>
                    <xdr:col>18</xdr:col>
                    <xdr:colOff>323850</xdr:colOff>
                    <xdr:row>160</xdr:row>
                    <xdr:rowOff>133350</xdr:rowOff>
                  </from>
                  <to>
                    <xdr:col>18</xdr:col>
                    <xdr:colOff>628650</xdr:colOff>
                    <xdr:row>160</xdr:row>
                    <xdr:rowOff>361950</xdr:rowOff>
                  </to>
                </anchor>
              </controlPr>
            </control>
          </mc:Choice>
        </mc:AlternateContent>
        <mc:AlternateContent xmlns:mc="http://schemas.openxmlformats.org/markup-compatibility/2006">
          <mc:Choice Requires="x14">
            <control shapeId="41074" r:id="rId117" name="Check Box 114">
              <controlPr defaultSize="0" autoFill="0" autoLine="0" autoPict="0">
                <anchor moveWithCells="1">
                  <from>
                    <xdr:col>18</xdr:col>
                    <xdr:colOff>323850</xdr:colOff>
                    <xdr:row>161</xdr:row>
                    <xdr:rowOff>133350</xdr:rowOff>
                  </from>
                  <to>
                    <xdr:col>18</xdr:col>
                    <xdr:colOff>628650</xdr:colOff>
                    <xdr:row>161</xdr:row>
                    <xdr:rowOff>361950</xdr:rowOff>
                  </to>
                </anchor>
              </controlPr>
            </control>
          </mc:Choice>
        </mc:AlternateContent>
        <mc:AlternateContent xmlns:mc="http://schemas.openxmlformats.org/markup-compatibility/2006">
          <mc:Choice Requires="x14">
            <control shapeId="41075" r:id="rId118" name="Check Box 115">
              <controlPr defaultSize="0" autoFill="0" autoLine="0" autoPict="0">
                <anchor moveWithCells="1">
                  <from>
                    <xdr:col>18</xdr:col>
                    <xdr:colOff>323850</xdr:colOff>
                    <xdr:row>162</xdr:row>
                    <xdr:rowOff>133350</xdr:rowOff>
                  </from>
                  <to>
                    <xdr:col>18</xdr:col>
                    <xdr:colOff>628650</xdr:colOff>
                    <xdr:row>162</xdr:row>
                    <xdr:rowOff>361950</xdr:rowOff>
                  </to>
                </anchor>
              </controlPr>
            </control>
          </mc:Choice>
        </mc:AlternateContent>
        <mc:AlternateContent xmlns:mc="http://schemas.openxmlformats.org/markup-compatibility/2006">
          <mc:Choice Requires="x14">
            <control shapeId="41076" r:id="rId119" name="Check Box 116">
              <controlPr defaultSize="0" autoFill="0" autoLine="0" autoPict="0">
                <anchor moveWithCells="1">
                  <from>
                    <xdr:col>18</xdr:col>
                    <xdr:colOff>323850</xdr:colOff>
                    <xdr:row>174</xdr:row>
                    <xdr:rowOff>314325</xdr:rowOff>
                  </from>
                  <to>
                    <xdr:col>18</xdr:col>
                    <xdr:colOff>628650</xdr:colOff>
                    <xdr:row>174</xdr:row>
                    <xdr:rowOff>552450</xdr:rowOff>
                  </to>
                </anchor>
              </controlPr>
            </control>
          </mc:Choice>
        </mc:AlternateContent>
        <mc:AlternateContent xmlns:mc="http://schemas.openxmlformats.org/markup-compatibility/2006">
          <mc:Choice Requires="x14">
            <control shapeId="41077" r:id="rId120" name="Check Box 117">
              <controlPr defaultSize="0" autoFill="0" autoLine="0" autoPict="0">
                <anchor moveWithCells="1">
                  <from>
                    <xdr:col>18</xdr:col>
                    <xdr:colOff>323850</xdr:colOff>
                    <xdr:row>176</xdr:row>
                    <xdr:rowOff>238125</xdr:rowOff>
                  </from>
                  <to>
                    <xdr:col>18</xdr:col>
                    <xdr:colOff>628650</xdr:colOff>
                    <xdr:row>176</xdr:row>
                    <xdr:rowOff>466725</xdr:rowOff>
                  </to>
                </anchor>
              </controlPr>
            </control>
          </mc:Choice>
        </mc:AlternateContent>
        <mc:AlternateContent xmlns:mc="http://schemas.openxmlformats.org/markup-compatibility/2006">
          <mc:Choice Requires="x14">
            <control shapeId="41078" r:id="rId121" name="Check Box 118">
              <controlPr defaultSize="0" autoFill="0" autoLine="0" autoPict="0">
                <anchor moveWithCells="1">
                  <from>
                    <xdr:col>18</xdr:col>
                    <xdr:colOff>323850</xdr:colOff>
                    <xdr:row>177</xdr:row>
                    <xdr:rowOff>200025</xdr:rowOff>
                  </from>
                  <to>
                    <xdr:col>18</xdr:col>
                    <xdr:colOff>628650</xdr:colOff>
                    <xdr:row>177</xdr:row>
                    <xdr:rowOff>428625</xdr:rowOff>
                  </to>
                </anchor>
              </controlPr>
            </control>
          </mc:Choice>
        </mc:AlternateContent>
        <mc:AlternateContent xmlns:mc="http://schemas.openxmlformats.org/markup-compatibility/2006">
          <mc:Choice Requires="x14">
            <control shapeId="41079" r:id="rId122" name="Check Box 119">
              <controlPr defaultSize="0" autoFill="0" autoLine="0" autoPict="0">
                <anchor moveWithCells="1">
                  <from>
                    <xdr:col>18</xdr:col>
                    <xdr:colOff>323850</xdr:colOff>
                    <xdr:row>179</xdr:row>
                    <xdr:rowOff>238125</xdr:rowOff>
                  </from>
                  <to>
                    <xdr:col>18</xdr:col>
                    <xdr:colOff>628650</xdr:colOff>
                    <xdr:row>179</xdr:row>
                    <xdr:rowOff>466725</xdr:rowOff>
                  </to>
                </anchor>
              </controlPr>
            </control>
          </mc:Choice>
        </mc:AlternateContent>
        <mc:AlternateContent xmlns:mc="http://schemas.openxmlformats.org/markup-compatibility/2006">
          <mc:Choice Requires="x14">
            <control shapeId="41080" r:id="rId123" name="Check Box 120">
              <controlPr defaultSize="0" autoFill="0" autoLine="0" autoPict="0">
                <anchor moveWithCells="1">
                  <from>
                    <xdr:col>18</xdr:col>
                    <xdr:colOff>314325</xdr:colOff>
                    <xdr:row>180</xdr:row>
                    <xdr:rowOff>247650</xdr:rowOff>
                  </from>
                  <to>
                    <xdr:col>18</xdr:col>
                    <xdr:colOff>619125</xdr:colOff>
                    <xdr:row>180</xdr:row>
                    <xdr:rowOff>476250</xdr:rowOff>
                  </to>
                </anchor>
              </controlPr>
            </control>
          </mc:Choice>
        </mc:AlternateContent>
        <mc:AlternateContent xmlns:mc="http://schemas.openxmlformats.org/markup-compatibility/2006">
          <mc:Choice Requires="x14">
            <control shapeId="41081" r:id="rId124" name="Check Box 121">
              <controlPr defaultSize="0" autoFill="0" autoLine="0" autoPict="0">
                <anchor moveWithCells="1">
                  <from>
                    <xdr:col>18</xdr:col>
                    <xdr:colOff>323850</xdr:colOff>
                    <xdr:row>182</xdr:row>
                    <xdr:rowOff>247650</xdr:rowOff>
                  </from>
                  <to>
                    <xdr:col>18</xdr:col>
                    <xdr:colOff>628650</xdr:colOff>
                    <xdr:row>182</xdr:row>
                    <xdr:rowOff>476250</xdr:rowOff>
                  </to>
                </anchor>
              </controlPr>
            </control>
          </mc:Choice>
        </mc:AlternateContent>
        <mc:AlternateContent xmlns:mc="http://schemas.openxmlformats.org/markup-compatibility/2006">
          <mc:Choice Requires="x14">
            <control shapeId="41082" r:id="rId125" name="Check Box 122">
              <controlPr defaultSize="0" autoFill="0" autoLine="0" autoPict="0">
                <anchor moveWithCells="1">
                  <from>
                    <xdr:col>18</xdr:col>
                    <xdr:colOff>323850</xdr:colOff>
                    <xdr:row>183</xdr:row>
                    <xdr:rowOff>247650</xdr:rowOff>
                  </from>
                  <to>
                    <xdr:col>18</xdr:col>
                    <xdr:colOff>628650</xdr:colOff>
                    <xdr:row>183</xdr:row>
                    <xdr:rowOff>476250</xdr:rowOff>
                  </to>
                </anchor>
              </controlPr>
            </control>
          </mc:Choice>
        </mc:AlternateContent>
        <mc:AlternateContent xmlns:mc="http://schemas.openxmlformats.org/markup-compatibility/2006">
          <mc:Choice Requires="x14">
            <control shapeId="41083" r:id="rId126" name="Check Box 123">
              <controlPr defaultSize="0" autoFill="0" autoLine="0" autoPict="0">
                <anchor moveWithCells="1">
                  <from>
                    <xdr:col>18</xdr:col>
                    <xdr:colOff>323850</xdr:colOff>
                    <xdr:row>184</xdr:row>
                    <xdr:rowOff>238125</xdr:rowOff>
                  </from>
                  <to>
                    <xdr:col>18</xdr:col>
                    <xdr:colOff>628650</xdr:colOff>
                    <xdr:row>184</xdr:row>
                    <xdr:rowOff>466725</xdr:rowOff>
                  </to>
                </anchor>
              </controlPr>
            </control>
          </mc:Choice>
        </mc:AlternateContent>
        <mc:AlternateContent xmlns:mc="http://schemas.openxmlformats.org/markup-compatibility/2006">
          <mc:Choice Requires="x14">
            <control shapeId="41084" r:id="rId127" name="Check Box 124">
              <controlPr defaultSize="0" autoFill="0" autoLine="0" autoPict="0">
                <anchor moveWithCells="1">
                  <from>
                    <xdr:col>18</xdr:col>
                    <xdr:colOff>323850</xdr:colOff>
                    <xdr:row>185</xdr:row>
                    <xdr:rowOff>228600</xdr:rowOff>
                  </from>
                  <to>
                    <xdr:col>18</xdr:col>
                    <xdr:colOff>628650</xdr:colOff>
                    <xdr:row>185</xdr:row>
                    <xdr:rowOff>457200</xdr:rowOff>
                  </to>
                </anchor>
              </controlPr>
            </control>
          </mc:Choice>
        </mc:AlternateContent>
        <mc:AlternateContent xmlns:mc="http://schemas.openxmlformats.org/markup-compatibility/2006">
          <mc:Choice Requires="x14">
            <control shapeId="41085" r:id="rId128" name="Check Box 125">
              <controlPr defaultSize="0" autoFill="0" autoLine="0" autoPict="0">
                <anchor moveWithCells="1">
                  <from>
                    <xdr:col>18</xdr:col>
                    <xdr:colOff>323850</xdr:colOff>
                    <xdr:row>186</xdr:row>
                    <xdr:rowOff>247650</xdr:rowOff>
                  </from>
                  <to>
                    <xdr:col>18</xdr:col>
                    <xdr:colOff>628650</xdr:colOff>
                    <xdr:row>186</xdr:row>
                    <xdr:rowOff>476250</xdr:rowOff>
                  </to>
                </anchor>
              </controlPr>
            </control>
          </mc:Choice>
        </mc:AlternateContent>
        <mc:AlternateContent xmlns:mc="http://schemas.openxmlformats.org/markup-compatibility/2006">
          <mc:Choice Requires="x14">
            <control shapeId="41086" r:id="rId129" name="Check Box 126">
              <controlPr defaultSize="0" autoFill="0" autoLine="0" autoPict="0">
                <anchor moveWithCells="1">
                  <from>
                    <xdr:col>18</xdr:col>
                    <xdr:colOff>323850</xdr:colOff>
                    <xdr:row>187</xdr:row>
                    <xdr:rowOff>219075</xdr:rowOff>
                  </from>
                  <to>
                    <xdr:col>18</xdr:col>
                    <xdr:colOff>628650</xdr:colOff>
                    <xdr:row>187</xdr:row>
                    <xdr:rowOff>457200</xdr:rowOff>
                  </to>
                </anchor>
              </controlPr>
            </control>
          </mc:Choice>
        </mc:AlternateContent>
        <mc:AlternateContent xmlns:mc="http://schemas.openxmlformats.org/markup-compatibility/2006">
          <mc:Choice Requires="x14">
            <control shapeId="41087" r:id="rId130" name="Check Box 127">
              <controlPr defaultSize="0" autoFill="0" autoLine="0" autoPict="0">
                <anchor moveWithCells="1">
                  <from>
                    <xdr:col>18</xdr:col>
                    <xdr:colOff>323850</xdr:colOff>
                    <xdr:row>188</xdr:row>
                    <xdr:rowOff>219075</xdr:rowOff>
                  </from>
                  <to>
                    <xdr:col>18</xdr:col>
                    <xdr:colOff>628650</xdr:colOff>
                    <xdr:row>188</xdr:row>
                    <xdr:rowOff>457200</xdr:rowOff>
                  </to>
                </anchor>
              </controlPr>
            </control>
          </mc:Choice>
        </mc:AlternateContent>
        <mc:AlternateContent xmlns:mc="http://schemas.openxmlformats.org/markup-compatibility/2006">
          <mc:Choice Requires="x14">
            <control shapeId="41088" r:id="rId131" name="Check Box 128">
              <controlPr defaultSize="0" autoFill="0" autoLine="0" autoPict="0">
                <anchor moveWithCells="1">
                  <from>
                    <xdr:col>18</xdr:col>
                    <xdr:colOff>323850</xdr:colOff>
                    <xdr:row>189</xdr:row>
                    <xdr:rowOff>219075</xdr:rowOff>
                  </from>
                  <to>
                    <xdr:col>18</xdr:col>
                    <xdr:colOff>628650</xdr:colOff>
                    <xdr:row>189</xdr:row>
                    <xdr:rowOff>457200</xdr:rowOff>
                  </to>
                </anchor>
              </controlPr>
            </control>
          </mc:Choice>
        </mc:AlternateContent>
        <mc:AlternateContent xmlns:mc="http://schemas.openxmlformats.org/markup-compatibility/2006">
          <mc:Choice Requires="x14">
            <control shapeId="41089" r:id="rId132" name="Check Box 129">
              <controlPr defaultSize="0" autoFill="0" autoLine="0" autoPict="0">
                <anchor moveWithCells="1">
                  <from>
                    <xdr:col>18</xdr:col>
                    <xdr:colOff>323850</xdr:colOff>
                    <xdr:row>191</xdr:row>
                    <xdr:rowOff>133350</xdr:rowOff>
                  </from>
                  <to>
                    <xdr:col>18</xdr:col>
                    <xdr:colOff>628650</xdr:colOff>
                    <xdr:row>191</xdr:row>
                    <xdr:rowOff>361950</xdr:rowOff>
                  </to>
                </anchor>
              </controlPr>
            </control>
          </mc:Choice>
        </mc:AlternateContent>
        <mc:AlternateContent xmlns:mc="http://schemas.openxmlformats.org/markup-compatibility/2006">
          <mc:Choice Requires="x14">
            <control shapeId="41090" r:id="rId133" name="Check Box 130">
              <controlPr defaultSize="0" autoFill="0" autoLine="0" autoPict="0">
                <anchor moveWithCells="1">
                  <from>
                    <xdr:col>18</xdr:col>
                    <xdr:colOff>323850</xdr:colOff>
                    <xdr:row>192</xdr:row>
                    <xdr:rowOff>133350</xdr:rowOff>
                  </from>
                  <to>
                    <xdr:col>18</xdr:col>
                    <xdr:colOff>628650</xdr:colOff>
                    <xdr:row>192</xdr:row>
                    <xdr:rowOff>361950</xdr:rowOff>
                  </to>
                </anchor>
              </controlPr>
            </control>
          </mc:Choice>
        </mc:AlternateContent>
        <mc:AlternateContent xmlns:mc="http://schemas.openxmlformats.org/markup-compatibility/2006">
          <mc:Choice Requires="x14">
            <control shapeId="41091" r:id="rId134" name="Check Box 131">
              <controlPr defaultSize="0" autoFill="0" autoLine="0" autoPict="0">
                <anchor moveWithCells="1">
                  <from>
                    <xdr:col>18</xdr:col>
                    <xdr:colOff>323850</xdr:colOff>
                    <xdr:row>193</xdr:row>
                    <xdr:rowOff>133350</xdr:rowOff>
                  </from>
                  <to>
                    <xdr:col>18</xdr:col>
                    <xdr:colOff>628650</xdr:colOff>
                    <xdr:row>193</xdr:row>
                    <xdr:rowOff>361950</xdr:rowOff>
                  </to>
                </anchor>
              </controlPr>
            </control>
          </mc:Choice>
        </mc:AlternateContent>
        <mc:AlternateContent xmlns:mc="http://schemas.openxmlformats.org/markup-compatibility/2006">
          <mc:Choice Requires="x14">
            <control shapeId="41092" r:id="rId135" name="Check Box 132">
              <controlPr defaultSize="0" autoFill="0" autoLine="0" autoPict="0">
                <anchor moveWithCells="1">
                  <from>
                    <xdr:col>18</xdr:col>
                    <xdr:colOff>323850</xdr:colOff>
                    <xdr:row>194</xdr:row>
                    <xdr:rowOff>133350</xdr:rowOff>
                  </from>
                  <to>
                    <xdr:col>18</xdr:col>
                    <xdr:colOff>628650</xdr:colOff>
                    <xdr:row>194</xdr:row>
                    <xdr:rowOff>361950</xdr:rowOff>
                  </to>
                </anchor>
              </controlPr>
            </control>
          </mc:Choice>
        </mc:AlternateContent>
        <mc:AlternateContent xmlns:mc="http://schemas.openxmlformats.org/markup-compatibility/2006">
          <mc:Choice Requires="x14">
            <control shapeId="41093" r:id="rId136" name="Check Box 133">
              <controlPr defaultSize="0" autoFill="0" autoLine="0" autoPict="0">
                <anchor moveWithCells="1">
                  <from>
                    <xdr:col>18</xdr:col>
                    <xdr:colOff>323850</xdr:colOff>
                    <xdr:row>195</xdr:row>
                    <xdr:rowOff>133350</xdr:rowOff>
                  </from>
                  <to>
                    <xdr:col>18</xdr:col>
                    <xdr:colOff>628650</xdr:colOff>
                    <xdr:row>195</xdr:row>
                    <xdr:rowOff>361950</xdr:rowOff>
                  </to>
                </anchor>
              </controlPr>
            </control>
          </mc:Choice>
        </mc:AlternateContent>
        <mc:AlternateContent xmlns:mc="http://schemas.openxmlformats.org/markup-compatibility/2006">
          <mc:Choice Requires="x14">
            <control shapeId="41094" r:id="rId137" name="Check Box 134">
              <controlPr defaultSize="0" autoFill="0" autoLine="0" autoPict="0">
                <anchor moveWithCells="1">
                  <from>
                    <xdr:col>18</xdr:col>
                    <xdr:colOff>323850</xdr:colOff>
                    <xdr:row>196</xdr:row>
                    <xdr:rowOff>133350</xdr:rowOff>
                  </from>
                  <to>
                    <xdr:col>18</xdr:col>
                    <xdr:colOff>628650</xdr:colOff>
                    <xdr:row>196</xdr:row>
                    <xdr:rowOff>361950</xdr:rowOff>
                  </to>
                </anchor>
              </controlPr>
            </control>
          </mc:Choice>
        </mc:AlternateContent>
        <mc:AlternateContent xmlns:mc="http://schemas.openxmlformats.org/markup-compatibility/2006">
          <mc:Choice Requires="x14">
            <control shapeId="41095" r:id="rId138" name="Check Box 135">
              <controlPr defaultSize="0" autoFill="0" autoLine="0" autoPict="0">
                <anchor moveWithCells="1">
                  <from>
                    <xdr:col>18</xdr:col>
                    <xdr:colOff>323850</xdr:colOff>
                    <xdr:row>197</xdr:row>
                    <xdr:rowOff>133350</xdr:rowOff>
                  </from>
                  <to>
                    <xdr:col>18</xdr:col>
                    <xdr:colOff>628650</xdr:colOff>
                    <xdr:row>197</xdr:row>
                    <xdr:rowOff>361950</xdr:rowOff>
                  </to>
                </anchor>
              </controlPr>
            </control>
          </mc:Choice>
        </mc:AlternateContent>
        <mc:AlternateContent xmlns:mc="http://schemas.openxmlformats.org/markup-compatibility/2006">
          <mc:Choice Requires="x14">
            <control shapeId="41096" r:id="rId139" name="Check Box 136">
              <controlPr defaultSize="0" autoFill="0" autoLine="0" autoPict="0">
                <anchor moveWithCells="1">
                  <from>
                    <xdr:col>18</xdr:col>
                    <xdr:colOff>323850</xdr:colOff>
                    <xdr:row>198</xdr:row>
                    <xdr:rowOff>133350</xdr:rowOff>
                  </from>
                  <to>
                    <xdr:col>18</xdr:col>
                    <xdr:colOff>628650</xdr:colOff>
                    <xdr:row>198</xdr:row>
                    <xdr:rowOff>361950</xdr:rowOff>
                  </to>
                </anchor>
              </controlPr>
            </control>
          </mc:Choice>
        </mc:AlternateContent>
        <mc:AlternateContent xmlns:mc="http://schemas.openxmlformats.org/markup-compatibility/2006">
          <mc:Choice Requires="x14">
            <control shapeId="41097" r:id="rId140" name="Check Box 137">
              <controlPr defaultSize="0" autoFill="0" autoLine="0" autoPict="0">
                <anchor moveWithCells="1">
                  <from>
                    <xdr:col>18</xdr:col>
                    <xdr:colOff>323850</xdr:colOff>
                    <xdr:row>210</xdr:row>
                    <xdr:rowOff>133350</xdr:rowOff>
                  </from>
                  <to>
                    <xdr:col>18</xdr:col>
                    <xdr:colOff>628650</xdr:colOff>
                    <xdr:row>210</xdr:row>
                    <xdr:rowOff>361950</xdr:rowOff>
                  </to>
                </anchor>
              </controlPr>
            </control>
          </mc:Choice>
        </mc:AlternateContent>
        <mc:AlternateContent xmlns:mc="http://schemas.openxmlformats.org/markup-compatibility/2006">
          <mc:Choice Requires="x14">
            <control shapeId="41098" r:id="rId141" name="Check Box 138">
              <controlPr defaultSize="0" autoFill="0" autoLine="0" autoPict="0">
                <anchor moveWithCells="1">
                  <from>
                    <xdr:col>18</xdr:col>
                    <xdr:colOff>323850</xdr:colOff>
                    <xdr:row>212</xdr:row>
                    <xdr:rowOff>133350</xdr:rowOff>
                  </from>
                  <to>
                    <xdr:col>18</xdr:col>
                    <xdr:colOff>628650</xdr:colOff>
                    <xdr:row>212</xdr:row>
                    <xdr:rowOff>361950</xdr:rowOff>
                  </to>
                </anchor>
              </controlPr>
            </control>
          </mc:Choice>
        </mc:AlternateContent>
        <mc:AlternateContent xmlns:mc="http://schemas.openxmlformats.org/markup-compatibility/2006">
          <mc:Choice Requires="x14">
            <control shapeId="41099" r:id="rId142" name="Check Box 139">
              <controlPr defaultSize="0" autoFill="0" autoLine="0" autoPict="0">
                <anchor moveWithCells="1">
                  <from>
                    <xdr:col>18</xdr:col>
                    <xdr:colOff>323850</xdr:colOff>
                    <xdr:row>213</xdr:row>
                    <xdr:rowOff>133350</xdr:rowOff>
                  </from>
                  <to>
                    <xdr:col>18</xdr:col>
                    <xdr:colOff>628650</xdr:colOff>
                    <xdr:row>213</xdr:row>
                    <xdr:rowOff>361950</xdr:rowOff>
                  </to>
                </anchor>
              </controlPr>
            </control>
          </mc:Choice>
        </mc:AlternateContent>
        <mc:AlternateContent xmlns:mc="http://schemas.openxmlformats.org/markup-compatibility/2006">
          <mc:Choice Requires="x14">
            <control shapeId="41100" r:id="rId143" name="Check Box 140">
              <controlPr defaultSize="0" autoFill="0" autoLine="0" autoPict="0">
                <anchor moveWithCells="1">
                  <from>
                    <xdr:col>18</xdr:col>
                    <xdr:colOff>323850</xdr:colOff>
                    <xdr:row>215</xdr:row>
                    <xdr:rowOff>133350</xdr:rowOff>
                  </from>
                  <to>
                    <xdr:col>18</xdr:col>
                    <xdr:colOff>628650</xdr:colOff>
                    <xdr:row>215</xdr:row>
                    <xdr:rowOff>361950</xdr:rowOff>
                  </to>
                </anchor>
              </controlPr>
            </control>
          </mc:Choice>
        </mc:AlternateContent>
        <mc:AlternateContent xmlns:mc="http://schemas.openxmlformats.org/markup-compatibility/2006">
          <mc:Choice Requires="x14">
            <control shapeId="41101" r:id="rId144" name="Check Box 141">
              <controlPr defaultSize="0" autoFill="0" autoLine="0" autoPict="0">
                <anchor moveWithCells="1">
                  <from>
                    <xdr:col>18</xdr:col>
                    <xdr:colOff>323850</xdr:colOff>
                    <xdr:row>216</xdr:row>
                    <xdr:rowOff>133350</xdr:rowOff>
                  </from>
                  <to>
                    <xdr:col>18</xdr:col>
                    <xdr:colOff>628650</xdr:colOff>
                    <xdr:row>216</xdr:row>
                    <xdr:rowOff>361950</xdr:rowOff>
                  </to>
                </anchor>
              </controlPr>
            </control>
          </mc:Choice>
        </mc:AlternateContent>
        <mc:AlternateContent xmlns:mc="http://schemas.openxmlformats.org/markup-compatibility/2006">
          <mc:Choice Requires="x14">
            <control shapeId="41102" r:id="rId145" name="Check Box 142">
              <controlPr defaultSize="0" autoFill="0" autoLine="0" autoPict="0">
                <anchor moveWithCells="1">
                  <from>
                    <xdr:col>18</xdr:col>
                    <xdr:colOff>323850</xdr:colOff>
                    <xdr:row>218</xdr:row>
                    <xdr:rowOff>238125</xdr:rowOff>
                  </from>
                  <to>
                    <xdr:col>18</xdr:col>
                    <xdr:colOff>628650</xdr:colOff>
                    <xdr:row>218</xdr:row>
                    <xdr:rowOff>466725</xdr:rowOff>
                  </to>
                </anchor>
              </controlPr>
            </control>
          </mc:Choice>
        </mc:AlternateContent>
        <mc:AlternateContent xmlns:mc="http://schemas.openxmlformats.org/markup-compatibility/2006">
          <mc:Choice Requires="x14">
            <control shapeId="41103" r:id="rId146" name="Check Box 143">
              <controlPr defaultSize="0" autoFill="0" autoLine="0" autoPict="0">
                <anchor moveWithCells="1">
                  <from>
                    <xdr:col>18</xdr:col>
                    <xdr:colOff>323850</xdr:colOff>
                    <xdr:row>219</xdr:row>
                    <xdr:rowOff>228600</xdr:rowOff>
                  </from>
                  <to>
                    <xdr:col>18</xdr:col>
                    <xdr:colOff>628650</xdr:colOff>
                    <xdr:row>219</xdr:row>
                    <xdr:rowOff>457200</xdr:rowOff>
                  </to>
                </anchor>
              </controlPr>
            </control>
          </mc:Choice>
        </mc:AlternateContent>
        <mc:AlternateContent xmlns:mc="http://schemas.openxmlformats.org/markup-compatibility/2006">
          <mc:Choice Requires="x14">
            <control shapeId="41104" r:id="rId147" name="Check Box 144">
              <controlPr defaultSize="0" autoFill="0" autoLine="0" autoPict="0">
                <anchor moveWithCells="1">
                  <from>
                    <xdr:col>18</xdr:col>
                    <xdr:colOff>323850</xdr:colOff>
                    <xdr:row>220</xdr:row>
                    <xdr:rowOff>219075</xdr:rowOff>
                  </from>
                  <to>
                    <xdr:col>18</xdr:col>
                    <xdr:colOff>628650</xdr:colOff>
                    <xdr:row>220</xdr:row>
                    <xdr:rowOff>457200</xdr:rowOff>
                  </to>
                </anchor>
              </controlPr>
            </control>
          </mc:Choice>
        </mc:AlternateContent>
        <mc:AlternateContent xmlns:mc="http://schemas.openxmlformats.org/markup-compatibility/2006">
          <mc:Choice Requires="x14">
            <control shapeId="41105" r:id="rId148" name="Check Box 145">
              <controlPr defaultSize="0" autoFill="0" autoLine="0" autoPict="0">
                <anchor moveWithCells="1">
                  <from>
                    <xdr:col>18</xdr:col>
                    <xdr:colOff>323850</xdr:colOff>
                    <xdr:row>222</xdr:row>
                    <xdr:rowOff>219075</xdr:rowOff>
                  </from>
                  <to>
                    <xdr:col>18</xdr:col>
                    <xdr:colOff>628650</xdr:colOff>
                    <xdr:row>222</xdr:row>
                    <xdr:rowOff>457200</xdr:rowOff>
                  </to>
                </anchor>
              </controlPr>
            </control>
          </mc:Choice>
        </mc:AlternateContent>
        <mc:AlternateContent xmlns:mc="http://schemas.openxmlformats.org/markup-compatibility/2006">
          <mc:Choice Requires="x14">
            <control shapeId="41106" r:id="rId149" name="Check Box 146">
              <controlPr defaultSize="0" autoFill="0" autoLine="0" autoPict="0">
                <anchor moveWithCells="1">
                  <from>
                    <xdr:col>18</xdr:col>
                    <xdr:colOff>323850</xdr:colOff>
                    <xdr:row>223</xdr:row>
                    <xdr:rowOff>200025</xdr:rowOff>
                  </from>
                  <to>
                    <xdr:col>18</xdr:col>
                    <xdr:colOff>628650</xdr:colOff>
                    <xdr:row>223</xdr:row>
                    <xdr:rowOff>428625</xdr:rowOff>
                  </to>
                </anchor>
              </controlPr>
            </control>
          </mc:Choice>
        </mc:AlternateContent>
        <mc:AlternateContent xmlns:mc="http://schemas.openxmlformats.org/markup-compatibility/2006">
          <mc:Choice Requires="x14">
            <control shapeId="41107" r:id="rId150" name="Check Box 147">
              <controlPr defaultSize="0" autoFill="0" autoLine="0" autoPict="0">
                <anchor moveWithCells="1">
                  <from>
                    <xdr:col>18</xdr:col>
                    <xdr:colOff>323850</xdr:colOff>
                    <xdr:row>224</xdr:row>
                    <xdr:rowOff>190500</xdr:rowOff>
                  </from>
                  <to>
                    <xdr:col>18</xdr:col>
                    <xdr:colOff>628650</xdr:colOff>
                    <xdr:row>224</xdr:row>
                    <xdr:rowOff>419100</xdr:rowOff>
                  </to>
                </anchor>
              </controlPr>
            </control>
          </mc:Choice>
        </mc:AlternateContent>
        <mc:AlternateContent xmlns:mc="http://schemas.openxmlformats.org/markup-compatibility/2006">
          <mc:Choice Requires="x14">
            <control shapeId="41108" r:id="rId151" name="Check Box 148">
              <controlPr defaultSize="0" autoFill="0" autoLine="0" autoPict="0">
                <anchor moveWithCells="1">
                  <from>
                    <xdr:col>18</xdr:col>
                    <xdr:colOff>323850</xdr:colOff>
                    <xdr:row>225</xdr:row>
                    <xdr:rowOff>200025</xdr:rowOff>
                  </from>
                  <to>
                    <xdr:col>18</xdr:col>
                    <xdr:colOff>628650</xdr:colOff>
                    <xdr:row>225</xdr:row>
                    <xdr:rowOff>428625</xdr:rowOff>
                  </to>
                </anchor>
              </controlPr>
            </control>
          </mc:Choice>
        </mc:AlternateContent>
        <mc:AlternateContent xmlns:mc="http://schemas.openxmlformats.org/markup-compatibility/2006">
          <mc:Choice Requires="x14">
            <control shapeId="41109" r:id="rId152" name="Check Box 149">
              <controlPr defaultSize="0" autoFill="0" autoLine="0" autoPict="0">
                <anchor moveWithCells="1">
                  <from>
                    <xdr:col>18</xdr:col>
                    <xdr:colOff>323850</xdr:colOff>
                    <xdr:row>226</xdr:row>
                    <xdr:rowOff>200025</xdr:rowOff>
                  </from>
                  <to>
                    <xdr:col>18</xdr:col>
                    <xdr:colOff>628650</xdr:colOff>
                    <xdr:row>226</xdr:row>
                    <xdr:rowOff>428625</xdr:rowOff>
                  </to>
                </anchor>
              </controlPr>
            </control>
          </mc:Choice>
        </mc:AlternateContent>
        <mc:AlternateContent xmlns:mc="http://schemas.openxmlformats.org/markup-compatibility/2006">
          <mc:Choice Requires="x14">
            <control shapeId="41110" r:id="rId153" name="Check Box 150">
              <controlPr defaultSize="0" autoFill="0" autoLine="0" autoPict="0">
                <anchor moveWithCells="1">
                  <from>
                    <xdr:col>18</xdr:col>
                    <xdr:colOff>323850</xdr:colOff>
                    <xdr:row>228</xdr:row>
                    <xdr:rowOff>200025</xdr:rowOff>
                  </from>
                  <to>
                    <xdr:col>18</xdr:col>
                    <xdr:colOff>628650</xdr:colOff>
                    <xdr:row>228</xdr:row>
                    <xdr:rowOff>428625</xdr:rowOff>
                  </to>
                </anchor>
              </controlPr>
            </control>
          </mc:Choice>
        </mc:AlternateContent>
        <mc:AlternateContent xmlns:mc="http://schemas.openxmlformats.org/markup-compatibility/2006">
          <mc:Choice Requires="x14">
            <control shapeId="41111" r:id="rId154" name="Check Box 151">
              <controlPr defaultSize="0" autoFill="0" autoLine="0" autoPict="0">
                <anchor moveWithCells="1">
                  <from>
                    <xdr:col>18</xdr:col>
                    <xdr:colOff>323850</xdr:colOff>
                    <xdr:row>229</xdr:row>
                    <xdr:rowOff>190500</xdr:rowOff>
                  </from>
                  <to>
                    <xdr:col>18</xdr:col>
                    <xdr:colOff>628650</xdr:colOff>
                    <xdr:row>229</xdr:row>
                    <xdr:rowOff>419100</xdr:rowOff>
                  </to>
                </anchor>
              </controlPr>
            </control>
          </mc:Choice>
        </mc:AlternateContent>
        <mc:AlternateContent xmlns:mc="http://schemas.openxmlformats.org/markup-compatibility/2006">
          <mc:Choice Requires="x14">
            <control shapeId="41112" r:id="rId155" name="Check Box 152">
              <controlPr defaultSize="0" autoFill="0" autoLine="0" autoPict="0">
                <anchor moveWithCells="1">
                  <from>
                    <xdr:col>18</xdr:col>
                    <xdr:colOff>323850</xdr:colOff>
                    <xdr:row>230</xdr:row>
                    <xdr:rowOff>190500</xdr:rowOff>
                  </from>
                  <to>
                    <xdr:col>18</xdr:col>
                    <xdr:colOff>628650</xdr:colOff>
                    <xdr:row>230</xdr:row>
                    <xdr:rowOff>419100</xdr:rowOff>
                  </to>
                </anchor>
              </controlPr>
            </control>
          </mc:Choice>
        </mc:AlternateContent>
        <mc:AlternateContent xmlns:mc="http://schemas.openxmlformats.org/markup-compatibility/2006">
          <mc:Choice Requires="x14">
            <control shapeId="41113" r:id="rId156" name="Check Box 153">
              <controlPr defaultSize="0" autoFill="0" autoLine="0" autoPict="0">
                <anchor moveWithCells="1">
                  <from>
                    <xdr:col>18</xdr:col>
                    <xdr:colOff>323850</xdr:colOff>
                    <xdr:row>231</xdr:row>
                    <xdr:rowOff>200025</xdr:rowOff>
                  </from>
                  <to>
                    <xdr:col>18</xdr:col>
                    <xdr:colOff>628650</xdr:colOff>
                    <xdr:row>231</xdr:row>
                    <xdr:rowOff>428625</xdr:rowOff>
                  </to>
                </anchor>
              </controlPr>
            </control>
          </mc:Choice>
        </mc:AlternateContent>
        <mc:AlternateContent xmlns:mc="http://schemas.openxmlformats.org/markup-compatibility/2006">
          <mc:Choice Requires="x14">
            <control shapeId="41114" r:id="rId157" name="Check Box 154">
              <controlPr defaultSize="0" autoFill="0" autoLine="0" autoPict="0">
                <anchor moveWithCells="1">
                  <from>
                    <xdr:col>18</xdr:col>
                    <xdr:colOff>323850</xdr:colOff>
                    <xdr:row>238</xdr:row>
                    <xdr:rowOff>200025</xdr:rowOff>
                  </from>
                  <to>
                    <xdr:col>18</xdr:col>
                    <xdr:colOff>628650</xdr:colOff>
                    <xdr:row>238</xdr:row>
                    <xdr:rowOff>428625</xdr:rowOff>
                  </to>
                </anchor>
              </controlPr>
            </control>
          </mc:Choice>
        </mc:AlternateContent>
        <mc:AlternateContent xmlns:mc="http://schemas.openxmlformats.org/markup-compatibility/2006">
          <mc:Choice Requires="x14">
            <control shapeId="41115" r:id="rId158" name="Check Box 155">
              <controlPr defaultSize="0" autoFill="0" autoLine="0" autoPict="0">
                <anchor moveWithCells="1">
                  <from>
                    <xdr:col>18</xdr:col>
                    <xdr:colOff>323850</xdr:colOff>
                    <xdr:row>240</xdr:row>
                    <xdr:rowOff>142875</xdr:rowOff>
                  </from>
                  <to>
                    <xdr:col>18</xdr:col>
                    <xdr:colOff>628650</xdr:colOff>
                    <xdr:row>240</xdr:row>
                    <xdr:rowOff>371475</xdr:rowOff>
                  </to>
                </anchor>
              </controlPr>
            </control>
          </mc:Choice>
        </mc:AlternateContent>
        <mc:AlternateContent xmlns:mc="http://schemas.openxmlformats.org/markup-compatibility/2006">
          <mc:Choice Requires="x14">
            <control shapeId="41116" r:id="rId159" name="Check Box 156">
              <controlPr defaultSize="0" autoFill="0" autoLine="0" autoPict="0">
                <anchor moveWithCells="1">
                  <from>
                    <xdr:col>18</xdr:col>
                    <xdr:colOff>323850</xdr:colOff>
                    <xdr:row>241</xdr:row>
                    <xdr:rowOff>314325</xdr:rowOff>
                  </from>
                  <to>
                    <xdr:col>18</xdr:col>
                    <xdr:colOff>628650</xdr:colOff>
                    <xdr:row>241</xdr:row>
                    <xdr:rowOff>552450</xdr:rowOff>
                  </to>
                </anchor>
              </controlPr>
            </control>
          </mc:Choice>
        </mc:AlternateContent>
        <mc:AlternateContent xmlns:mc="http://schemas.openxmlformats.org/markup-compatibility/2006">
          <mc:Choice Requires="x14">
            <control shapeId="41117" r:id="rId160" name="Check Box 157">
              <controlPr defaultSize="0" autoFill="0" autoLine="0" autoPict="0">
                <anchor moveWithCells="1">
                  <from>
                    <xdr:col>18</xdr:col>
                    <xdr:colOff>323850</xdr:colOff>
                    <xdr:row>243</xdr:row>
                    <xdr:rowOff>200025</xdr:rowOff>
                  </from>
                  <to>
                    <xdr:col>18</xdr:col>
                    <xdr:colOff>628650</xdr:colOff>
                    <xdr:row>243</xdr:row>
                    <xdr:rowOff>428625</xdr:rowOff>
                  </to>
                </anchor>
              </controlPr>
            </control>
          </mc:Choice>
        </mc:AlternateContent>
        <mc:AlternateContent xmlns:mc="http://schemas.openxmlformats.org/markup-compatibility/2006">
          <mc:Choice Requires="x14">
            <control shapeId="41118" r:id="rId161" name="Check Box 158">
              <controlPr defaultSize="0" autoFill="0" autoLine="0" autoPict="0">
                <anchor moveWithCells="1">
                  <from>
                    <xdr:col>18</xdr:col>
                    <xdr:colOff>323850</xdr:colOff>
                    <xdr:row>245</xdr:row>
                    <xdr:rowOff>219075</xdr:rowOff>
                  </from>
                  <to>
                    <xdr:col>18</xdr:col>
                    <xdr:colOff>628650</xdr:colOff>
                    <xdr:row>245</xdr:row>
                    <xdr:rowOff>457200</xdr:rowOff>
                  </to>
                </anchor>
              </controlPr>
            </control>
          </mc:Choice>
        </mc:AlternateContent>
        <mc:AlternateContent xmlns:mc="http://schemas.openxmlformats.org/markup-compatibility/2006">
          <mc:Choice Requires="x14">
            <control shapeId="41119" r:id="rId162" name="Check Box 159">
              <controlPr defaultSize="0" autoFill="0" autoLine="0" autoPict="0">
                <anchor moveWithCells="1">
                  <from>
                    <xdr:col>18</xdr:col>
                    <xdr:colOff>323850</xdr:colOff>
                    <xdr:row>246</xdr:row>
                    <xdr:rowOff>133350</xdr:rowOff>
                  </from>
                  <to>
                    <xdr:col>18</xdr:col>
                    <xdr:colOff>628650</xdr:colOff>
                    <xdr:row>246</xdr:row>
                    <xdr:rowOff>361950</xdr:rowOff>
                  </to>
                </anchor>
              </controlPr>
            </control>
          </mc:Choice>
        </mc:AlternateContent>
        <mc:AlternateContent xmlns:mc="http://schemas.openxmlformats.org/markup-compatibility/2006">
          <mc:Choice Requires="x14">
            <control shapeId="41120" r:id="rId163" name="Check Box 160">
              <controlPr defaultSize="0" autoFill="0" autoLine="0" autoPict="0">
                <anchor moveWithCells="1">
                  <from>
                    <xdr:col>18</xdr:col>
                    <xdr:colOff>323850</xdr:colOff>
                    <xdr:row>247</xdr:row>
                    <xdr:rowOff>219075</xdr:rowOff>
                  </from>
                  <to>
                    <xdr:col>18</xdr:col>
                    <xdr:colOff>628650</xdr:colOff>
                    <xdr:row>247</xdr:row>
                    <xdr:rowOff>457200</xdr:rowOff>
                  </to>
                </anchor>
              </controlPr>
            </control>
          </mc:Choice>
        </mc:AlternateContent>
        <mc:AlternateContent xmlns:mc="http://schemas.openxmlformats.org/markup-compatibility/2006">
          <mc:Choice Requires="x14">
            <control shapeId="41121" r:id="rId164" name="Check Box 161">
              <controlPr defaultSize="0" autoFill="0" autoLine="0" autoPict="0">
                <anchor moveWithCells="1">
                  <from>
                    <xdr:col>18</xdr:col>
                    <xdr:colOff>323850</xdr:colOff>
                    <xdr:row>248</xdr:row>
                    <xdr:rowOff>228600</xdr:rowOff>
                  </from>
                  <to>
                    <xdr:col>18</xdr:col>
                    <xdr:colOff>628650</xdr:colOff>
                    <xdr:row>248</xdr:row>
                    <xdr:rowOff>457200</xdr:rowOff>
                  </to>
                </anchor>
              </controlPr>
            </control>
          </mc:Choice>
        </mc:AlternateContent>
        <mc:AlternateContent xmlns:mc="http://schemas.openxmlformats.org/markup-compatibility/2006">
          <mc:Choice Requires="x14">
            <control shapeId="41122" r:id="rId165" name="Check Box 162">
              <controlPr defaultSize="0" autoFill="0" autoLine="0" autoPict="0">
                <anchor moveWithCells="1">
                  <from>
                    <xdr:col>18</xdr:col>
                    <xdr:colOff>323850</xdr:colOff>
                    <xdr:row>250</xdr:row>
                    <xdr:rowOff>142875</xdr:rowOff>
                  </from>
                  <to>
                    <xdr:col>18</xdr:col>
                    <xdr:colOff>628650</xdr:colOff>
                    <xdr:row>250</xdr:row>
                    <xdr:rowOff>371475</xdr:rowOff>
                  </to>
                </anchor>
              </controlPr>
            </control>
          </mc:Choice>
        </mc:AlternateContent>
        <mc:AlternateContent xmlns:mc="http://schemas.openxmlformats.org/markup-compatibility/2006">
          <mc:Choice Requires="x14">
            <control shapeId="41123" r:id="rId166" name="Check Box 163">
              <controlPr defaultSize="0" autoFill="0" autoLine="0" autoPict="0">
                <anchor moveWithCells="1">
                  <from>
                    <xdr:col>18</xdr:col>
                    <xdr:colOff>323850</xdr:colOff>
                    <xdr:row>251</xdr:row>
                    <xdr:rowOff>200025</xdr:rowOff>
                  </from>
                  <to>
                    <xdr:col>18</xdr:col>
                    <xdr:colOff>628650</xdr:colOff>
                    <xdr:row>251</xdr:row>
                    <xdr:rowOff>428625</xdr:rowOff>
                  </to>
                </anchor>
              </controlPr>
            </control>
          </mc:Choice>
        </mc:AlternateContent>
        <mc:AlternateContent xmlns:mc="http://schemas.openxmlformats.org/markup-compatibility/2006">
          <mc:Choice Requires="x14">
            <control shapeId="41124" r:id="rId167" name="Check Box 164">
              <controlPr defaultSize="0" autoFill="0" autoLine="0" autoPict="0">
                <anchor moveWithCells="1">
                  <from>
                    <xdr:col>18</xdr:col>
                    <xdr:colOff>323850</xdr:colOff>
                    <xdr:row>252</xdr:row>
                    <xdr:rowOff>219075</xdr:rowOff>
                  </from>
                  <to>
                    <xdr:col>18</xdr:col>
                    <xdr:colOff>628650</xdr:colOff>
                    <xdr:row>252</xdr:row>
                    <xdr:rowOff>457200</xdr:rowOff>
                  </to>
                </anchor>
              </controlPr>
            </control>
          </mc:Choice>
        </mc:AlternateContent>
        <mc:AlternateContent xmlns:mc="http://schemas.openxmlformats.org/markup-compatibility/2006">
          <mc:Choice Requires="x14">
            <control shapeId="41125" r:id="rId168" name="Check Box 165">
              <controlPr defaultSize="0" autoFill="0" autoLine="0" autoPict="0">
                <anchor moveWithCells="1">
                  <from>
                    <xdr:col>18</xdr:col>
                    <xdr:colOff>323850</xdr:colOff>
                    <xdr:row>253</xdr:row>
                    <xdr:rowOff>200025</xdr:rowOff>
                  </from>
                  <to>
                    <xdr:col>18</xdr:col>
                    <xdr:colOff>628650</xdr:colOff>
                    <xdr:row>253</xdr:row>
                    <xdr:rowOff>428625</xdr:rowOff>
                  </to>
                </anchor>
              </controlPr>
            </control>
          </mc:Choice>
        </mc:AlternateContent>
        <mc:AlternateContent xmlns:mc="http://schemas.openxmlformats.org/markup-compatibility/2006">
          <mc:Choice Requires="x14">
            <control shapeId="41126" r:id="rId169" name="Check Box 166">
              <controlPr defaultSize="0" autoFill="0" autoLine="0" autoPict="0">
                <anchor moveWithCells="1">
                  <from>
                    <xdr:col>18</xdr:col>
                    <xdr:colOff>323850</xdr:colOff>
                    <xdr:row>254</xdr:row>
                    <xdr:rowOff>219075</xdr:rowOff>
                  </from>
                  <to>
                    <xdr:col>18</xdr:col>
                    <xdr:colOff>628650</xdr:colOff>
                    <xdr:row>254</xdr:row>
                    <xdr:rowOff>457200</xdr:rowOff>
                  </to>
                </anchor>
              </controlPr>
            </control>
          </mc:Choice>
        </mc:AlternateContent>
        <mc:AlternateContent xmlns:mc="http://schemas.openxmlformats.org/markup-compatibility/2006">
          <mc:Choice Requires="x14">
            <control shapeId="41127" r:id="rId170" name="Check Box 167">
              <controlPr defaultSize="0" autoFill="0" autoLine="0" autoPict="0">
                <anchor moveWithCells="1">
                  <from>
                    <xdr:col>18</xdr:col>
                    <xdr:colOff>323850</xdr:colOff>
                    <xdr:row>255</xdr:row>
                    <xdr:rowOff>200025</xdr:rowOff>
                  </from>
                  <to>
                    <xdr:col>18</xdr:col>
                    <xdr:colOff>628650</xdr:colOff>
                    <xdr:row>255</xdr:row>
                    <xdr:rowOff>428625</xdr:rowOff>
                  </to>
                </anchor>
              </controlPr>
            </control>
          </mc:Choice>
        </mc:AlternateContent>
        <mc:AlternateContent xmlns:mc="http://schemas.openxmlformats.org/markup-compatibility/2006">
          <mc:Choice Requires="x14">
            <control shapeId="41128" r:id="rId171" name="Check Box 168">
              <controlPr defaultSize="0" autoFill="0" autoLine="0" autoPict="0">
                <anchor moveWithCells="1">
                  <from>
                    <xdr:col>18</xdr:col>
                    <xdr:colOff>323850</xdr:colOff>
                    <xdr:row>257</xdr:row>
                    <xdr:rowOff>200025</xdr:rowOff>
                  </from>
                  <to>
                    <xdr:col>18</xdr:col>
                    <xdr:colOff>628650</xdr:colOff>
                    <xdr:row>257</xdr:row>
                    <xdr:rowOff>428625</xdr:rowOff>
                  </to>
                </anchor>
              </controlPr>
            </control>
          </mc:Choice>
        </mc:AlternateContent>
        <mc:AlternateContent xmlns:mc="http://schemas.openxmlformats.org/markup-compatibility/2006">
          <mc:Choice Requires="x14">
            <control shapeId="41129" r:id="rId172" name="Check Box 169">
              <controlPr defaultSize="0" autoFill="0" autoLine="0" autoPict="0">
                <anchor moveWithCells="1">
                  <from>
                    <xdr:col>18</xdr:col>
                    <xdr:colOff>323850</xdr:colOff>
                    <xdr:row>258</xdr:row>
                    <xdr:rowOff>219075</xdr:rowOff>
                  </from>
                  <to>
                    <xdr:col>18</xdr:col>
                    <xdr:colOff>628650</xdr:colOff>
                    <xdr:row>258</xdr:row>
                    <xdr:rowOff>457200</xdr:rowOff>
                  </to>
                </anchor>
              </controlPr>
            </control>
          </mc:Choice>
        </mc:AlternateContent>
        <mc:AlternateContent xmlns:mc="http://schemas.openxmlformats.org/markup-compatibility/2006">
          <mc:Choice Requires="x14">
            <control shapeId="41130" r:id="rId173" name="Check Box 170">
              <controlPr defaultSize="0" autoFill="0" autoLine="0" autoPict="0">
                <anchor moveWithCells="1">
                  <from>
                    <xdr:col>18</xdr:col>
                    <xdr:colOff>323850</xdr:colOff>
                    <xdr:row>259</xdr:row>
                    <xdr:rowOff>228600</xdr:rowOff>
                  </from>
                  <to>
                    <xdr:col>18</xdr:col>
                    <xdr:colOff>628650</xdr:colOff>
                    <xdr:row>259</xdr:row>
                    <xdr:rowOff>457200</xdr:rowOff>
                  </to>
                </anchor>
              </controlPr>
            </control>
          </mc:Choice>
        </mc:AlternateContent>
        <mc:AlternateContent xmlns:mc="http://schemas.openxmlformats.org/markup-compatibility/2006">
          <mc:Choice Requires="x14">
            <control shapeId="41131" r:id="rId174" name="Check Box 171">
              <controlPr defaultSize="0" autoFill="0" autoLine="0" autoPict="0">
                <anchor moveWithCells="1">
                  <from>
                    <xdr:col>18</xdr:col>
                    <xdr:colOff>323850</xdr:colOff>
                    <xdr:row>260</xdr:row>
                    <xdr:rowOff>200025</xdr:rowOff>
                  </from>
                  <to>
                    <xdr:col>18</xdr:col>
                    <xdr:colOff>628650</xdr:colOff>
                    <xdr:row>260</xdr:row>
                    <xdr:rowOff>428625</xdr:rowOff>
                  </to>
                </anchor>
              </controlPr>
            </control>
          </mc:Choice>
        </mc:AlternateContent>
        <mc:AlternateContent xmlns:mc="http://schemas.openxmlformats.org/markup-compatibility/2006">
          <mc:Choice Requires="x14">
            <control shapeId="41132" r:id="rId175" name="Check Box 172">
              <controlPr defaultSize="0" autoFill="0" autoLine="0" autoPict="0">
                <anchor moveWithCells="1">
                  <from>
                    <xdr:col>18</xdr:col>
                    <xdr:colOff>323850</xdr:colOff>
                    <xdr:row>272</xdr:row>
                    <xdr:rowOff>238125</xdr:rowOff>
                  </from>
                  <to>
                    <xdr:col>18</xdr:col>
                    <xdr:colOff>628650</xdr:colOff>
                    <xdr:row>272</xdr:row>
                    <xdr:rowOff>466725</xdr:rowOff>
                  </to>
                </anchor>
              </controlPr>
            </control>
          </mc:Choice>
        </mc:AlternateContent>
        <mc:AlternateContent xmlns:mc="http://schemas.openxmlformats.org/markup-compatibility/2006">
          <mc:Choice Requires="x14">
            <control shapeId="41133" r:id="rId176" name="Check Box 173">
              <controlPr defaultSize="0" autoFill="0" autoLine="0" autoPict="0">
                <anchor moveWithCells="1">
                  <from>
                    <xdr:col>18</xdr:col>
                    <xdr:colOff>323850</xdr:colOff>
                    <xdr:row>274</xdr:row>
                    <xdr:rowOff>133350</xdr:rowOff>
                  </from>
                  <to>
                    <xdr:col>18</xdr:col>
                    <xdr:colOff>628650</xdr:colOff>
                    <xdr:row>274</xdr:row>
                    <xdr:rowOff>361950</xdr:rowOff>
                  </to>
                </anchor>
              </controlPr>
            </control>
          </mc:Choice>
        </mc:AlternateContent>
        <mc:AlternateContent xmlns:mc="http://schemas.openxmlformats.org/markup-compatibility/2006">
          <mc:Choice Requires="x14">
            <control shapeId="41134" r:id="rId177" name="Check Box 174">
              <controlPr defaultSize="0" autoFill="0" autoLine="0" autoPict="0">
                <anchor moveWithCells="1">
                  <from>
                    <xdr:col>18</xdr:col>
                    <xdr:colOff>323850</xdr:colOff>
                    <xdr:row>275</xdr:row>
                    <xdr:rowOff>228600</xdr:rowOff>
                  </from>
                  <to>
                    <xdr:col>18</xdr:col>
                    <xdr:colOff>628650</xdr:colOff>
                    <xdr:row>275</xdr:row>
                    <xdr:rowOff>457200</xdr:rowOff>
                  </to>
                </anchor>
              </controlPr>
            </control>
          </mc:Choice>
        </mc:AlternateContent>
        <mc:AlternateContent xmlns:mc="http://schemas.openxmlformats.org/markup-compatibility/2006">
          <mc:Choice Requires="x14">
            <control shapeId="41135" r:id="rId178" name="Check Box 175">
              <controlPr defaultSize="0" autoFill="0" autoLine="0" autoPict="0">
                <anchor moveWithCells="1">
                  <from>
                    <xdr:col>18</xdr:col>
                    <xdr:colOff>323850</xdr:colOff>
                    <xdr:row>277</xdr:row>
                    <xdr:rowOff>285750</xdr:rowOff>
                  </from>
                  <to>
                    <xdr:col>18</xdr:col>
                    <xdr:colOff>628650</xdr:colOff>
                    <xdr:row>277</xdr:row>
                    <xdr:rowOff>514350</xdr:rowOff>
                  </to>
                </anchor>
              </controlPr>
            </control>
          </mc:Choice>
        </mc:AlternateContent>
        <mc:AlternateContent xmlns:mc="http://schemas.openxmlformats.org/markup-compatibility/2006">
          <mc:Choice Requires="x14">
            <control shapeId="41136" r:id="rId179" name="Check Box 176">
              <controlPr defaultSize="0" autoFill="0" autoLine="0" autoPict="0">
                <anchor moveWithCells="1">
                  <from>
                    <xdr:col>18</xdr:col>
                    <xdr:colOff>323850</xdr:colOff>
                    <xdr:row>278</xdr:row>
                    <xdr:rowOff>133350</xdr:rowOff>
                  </from>
                  <to>
                    <xdr:col>18</xdr:col>
                    <xdr:colOff>628650</xdr:colOff>
                    <xdr:row>278</xdr:row>
                    <xdr:rowOff>361950</xdr:rowOff>
                  </to>
                </anchor>
              </controlPr>
            </control>
          </mc:Choice>
        </mc:AlternateContent>
        <mc:AlternateContent xmlns:mc="http://schemas.openxmlformats.org/markup-compatibility/2006">
          <mc:Choice Requires="x14">
            <control shapeId="41137" r:id="rId180" name="Check Box 177">
              <controlPr defaultSize="0" autoFill="0" autoLine="0" autoPict="0">
                <anchor moveWithCells="1">
                  <from>
                    <xdr:col>18</xdr:col>
                    <xdr:colOff>323850</xdr:colOff>
                    <xdr:row>279</xdr:row>
                    <xdr:rowOff>133350</xdr:rowOff>
                  </from>
                  <to>
                    <xdr:col>18</xdr:col>
                    <xdr:colOff>628650</xdr:colOff>
                    <xdr:row>279</xdr:row>
                    <xdr:rowOff>361950</xdr:rowOff>
                  </to>
                </anchor>
              </controlPr>
            </control>
          </mc:Choice>
        </mc:AlternateContent>
        <mc:AlternateContent xmlns:mc="http://schemas.openxmlformats.org/markup-compatibility/2006">
          <mc:Choice Requires="x14">
            <control shapeId="41138" r:id="rId181" name="Check Box 178">
              <controlPr defaultSize="0" autoFill="0" autoLine="0" autoPict="0">
                <anchor moveWithCells="1">
                  <from>
                    <xdr:col>18</xdr:col>
                    <xdr:colOff>323850</xdr:colOff>
                    <xdr:row>280</xdr:row>
                    <xdr:rowOff>276225</xdr:rowOff>
                  </from>
                  <to>
                    <xdr:col>18</xdr:col>
                    <xdr:colOff>628650</xdr:colOff>
                    <xdr:row>280</xdr:row>
                    <xdr:rowOff>504825</xdr:rowOff>
                  </to>
                </anchor>
              </controlPr>
            </control>
          </mc:Choice>
        </mc:AlternateContent>
        <mc:AlternateContent xmlns:mc="http://schemas.openxmlformats.org/markup-compatibility/2006">
          <mc:Choice Requires="x14">
            <control shapeId="41139" r:id="rId182" name="Check Box 179">
              <controlPr defaultSize="0" autoFill="0" autoLine="0" autoPict="0">
                <anchor moveWithCells="1">
                  <from>
                    <xdr:col>18</xdr:col>
                    <xdr:colOff>323850</xdr:colOff>
                    <xdr:row>281</xdr:row>
                    <xdr:rowOff>238125</xdr:rowOff>
                  </from>
                  <to>
                    <xdr:col>18</xdr:col>
                    <xdr:colOff>628650</xdr:colOff>
                    <xdr:row>281</xdr:row>
                    <xdr:rowOff>466725</xdr:rowOff>
                  </to>
                </anchor>
              </controlPr>
            </control>
          </mc:Choice>
        </mc:AlternateContent>
        <mc:AlternateContent xmlns:mc="http://schemas.openxmlformats.org/markup-compatibility/2006">
          <mc:Choice Requires="x14">
            <control shapeId="41140" r:id="rId183" name="Check Box 180">
              <controlPr defaultSize="0" autoFill="0" autoLine="0" autoPict="0">
                <anchor moveWithCells="1">
                  <from>
                    <xdr:col>18</xdr:col>
                    <xdr:colOff>323850</xdr:colOff>
                    <xdr:row>282</xdr:row>
                    <xdr:rowOff>228600</xdr:rowOff>
                  </from>
                  <to>
                    <xdr:col>18</xdr:col>
                    <xdr:colOff>628650</xdr:colOff>
                    <xdr:row>282</xdr:row>
                    <xdr:rowOff>457200</xdr:rowOff>
                  </to>
                </anchor>
              </controlPr>
            </control>
          </mc:Choice>
        </mc:AlternateContent>
        <mc:AlternateContent xmlns:mc="http://schemas.openxmlformats.org/markup-compatibility/2006">
          <mc:Choice Requires="x14">
            <control shapeId="41141" r:id="rId184" name="Check Box 181">
              <controlPr defaultSize="0" autoFill="0" autoLine="0" autoPict="0">
                <anchor moveWithCells="1">
                  <from>
                    <xdr:col>18</xdr:col>
                    <xdr:colOff>323850</xdr:colOff>
                    <xdr:row>284</xdr:row>
                    <xdr:rowOff>247650</xdr:rowOff>
                  </from>
                  <to>
                    <xdr:col>18</xdr:col>
                    <xdr:colOff>628650</xdr:colOff>
                    <xdr:row>284</xdr:row>
                    <xdr:rowOff>476250</xdr:rowOff>
                  </to>
                </anchor>
              </controlPr>
            </control>
          </mc:Choice>
        </mc:AlternateContent>
        <mc:AlternateContent xmlns:mc="http://schemas.openxmlformats.org/markup-compatibility/2006">
          <mc:Choice Requires="x14">
            <control shapeId="41142" r:id="rId185" name="Check Box 182">
              <controlPr defaultSize="0" autoFill="0" autoLine="0" autoPict="0">
                <anchor moveWithCells="1">
                  <from>
                    <xdr:col>18</xdr:col>
                    <xdr:colOff>323850</xdr:colOff>
                    <xdr:row>285</xdr:row>
                    <xdr:rowOff>133350</xdr:rowOff>
                  </from>
                  <to>
                    <xdr:col>18</xdr:col>
                    <xdr:colOff>628650</xdr:colOff>
                    <xdr:row>285</xdr:row>
                    <xdr:rowOff>361950</xdr:rowOff>
                  </to>
                </anchor>
              </controlPr>
            </control>
          </mc:Choice>
        </mc:AlternateContent>
        <mc:AlternateContent xmlns:mc="http://schemas.openxmlformats.org/markup-compatibility/2006">
          <mc:Choice Requires="x14">
            <control shapeId="41143" r:id="rId186" name="Check Box 183">
              <controlPr defaultSize="0" autoFill="0" autoLine="0" autoPict="0">
                <anchor moveWithCells="1">
                  <from>
                    <xdr:col>18</xdr:col>
                    <xdr:colOff>323850</xdr:colOff>
                    <xdr:row>286</xdr:row>
                    <xdr:rowOff>133350</xdr:rowOff>
                  </from>
                  <to>
                    <xdr:col>18</xdr:col>
                    <xdr:colOff>628650</xdr:colOff>
                    <xdr:row>286</xdr:row>
                    <xdr:rowOff>361950</xdr:rowOff>
                  </to>
                </anchor>
              </controlPr>
            </control>
          </mc:Choice>
        </mc:AlternateContent>
        <mc:AlternateContent xmlns:mc="http://schemas.openxmlformats.org/markup-compatibility/2006">
          <mc:Choice Requires="x14">
            <control shapeId="41144" r:id="rId187" name="Check Box 184">
              <controlPr defaultSize="0" autoFill="0" autoLine="0" autoPict="0">
                <anchor moveWithCells="1">
                  <from>
                    <xdr:col>18</xdr:col>
                    <xdr:colOff>323850</xdr:colOff>
                    <xdr:row>287</xdr:row>
                    <xdr:rowOff>133350</xdr:rowOff>
                  </from>
                  <to>
                    <xdr:col>18</xdr:col>
                    <xdr:colOff>628650</xdr:colOff>
                    <xdr:row>287</xdr:row>
                    <xdr:rowOff>361950</xdr:rowOff>
                  </to>
                </anchor>
              </controlPr>
            </control>
          </mc:Choice>
        </mc:AlternateContent>
        <mc:AlternateContent xmlns:mc="http://schemas.openxmlformats.org/markup-compatibility/2006">
          <mc:Choice Requires="x14">
            <control shapeId="41145" r:id="rId188" name="Check Box 185">
              <controlPr defaultSize="0" autoFill="0" autoLine="0" autoPict="0">
                <anchor moveWithCells="1">
                  <from>
                    <xdr:col>18</xdr:col>
                    <xdr:colOff>323850</xdr:colOff>
                    <xdr:row>288</xdr:row>
                    <xdr:rowOff>133350</xdr:rowOff>
                  </from>
                  <to>
                    <xdr:col>18</xdr:col>
                    <xdr:colOff>628650</xdr:colOff>
                    <xdr:row>288</xdr:row>
                    <xdr:rowOff>361950</xdr:rowOff>
                  </to>
                </anchor>
              </controlPr>
            </control>
          </mc:Choice>
        </mc:AlternateContent>
        <mc:AlternateContent xmlns:mc="http://schemas.openxmlformats.org/markup-compatibility/2006">
          <mc:Choice Requires="x14">
            <control shapeId="41146" r:id="rId189" name="Check Box 186">
              <controlPr defaultSize="0" autoFill="0" autoLine="0" autoPict="0">
                <anchor moveWithCells="1">
                  <from>
                    <xdr:col>18</xdr:col>
                    <xdr:colOff>323850</xdr:colOff>
                    <xdr:row>289</xdr:row>
                    <xdr:rowOff>180975</xdr:rowOff>
                  </from>
                  <to>
                    <xdr:col>18</xdr:col>
                    <xdr:colOff>628650</xdr:colOff>
                    <xdr:row>289</xdr:row>
                    <xdr:rowOff>409575</xdr:rowOff>
                  </to>
                </anchor>
              </controlPr>
            </control>
          </mc:Choice>
        </mc:AlternateContent>
        <mc:AlternateContent xmlns:mc="http://schemas.openxmlformats.org/markup-compatibility/2006">
          <mc:Choice Requires="x14">
            <control shapeId="41147" r:id="rId190" name="Check Box 187">
              <controlPr defaultSize="0" autoFill="0" autoLine="0" autoPict="0">
                <anchor moveWithCells="1">
                  <from>
                    <xdr:col>18</xdr:col>
                    <xdr:colOff>323850</xdr:colOff>
                    <xdr:row>290</xdr:row>
                    <xdr:rowOff>190500</xdr:rowOff>
                  </from>
                  <to>
                    <xdr:col>18</xdr:col>
                    <xdr:colOff>628650</xdr:colOff>
                    <xdr:row>290</xdr:row>
                    <xdr:rowOff>419100</xdr:rowOff>
                  </to>
                </anchor>
              </controlPr>
            </control>
          </mc:Choice>
        </mc:AlternateContent>
        <mc:AlternateContent xmlns:mc="http://schemas.openxmlformats.org/markup-compatibility/2006">
          <mc:Choice Requires="x14">
            <control shapeId="41148" r:id="rId191" name="Check Box 188">
              <controlPr defaultSize="0" autoFill="0" autoLine="0" autoPict="0">
                <anchor moveWithCells="1">
                  <from>
                    <xdr:col>18</xdr:col>
                    <xdr:colOff>323850</xdr:colOff>
                    <xdr:row>292</xdr:row>
                    <xdr:rowOff>133350</xdr:rowOff>
                  </from>
                  <to>
                    <xdr:col>18</xdr:col>
                    <xdr:colOff>628650</xdr:colOff>
                    <xdr:row>292</xdr:row>
                    <xdr:rowOff>361950</xdr:rowOff>
                  </to>
                </anchor>
              </controlPr>
            </control>
          </mc:Choice>
        </mc:AlternateContent>
        <mc:AlternateContent xmlns:mc="http://schemas.openxmlformats.org/markup-compatibility/2006">
          <mc:Choice Requires="x14">
            <control shapeId="41149" r:id="rId192" name="Check Box 189">
              <controlPr defaultSize="0" autoFill="0" autoLine="0" autoPict="0">
                <anchor moveWithCells="1">
                  <from>
                    <xdr:col>18</xdr:col>
                    <xdr:colOff>323850</xdr:colOff>
                    <xdr:row>293</xdr:row>
                    <xdr:rowOff>133350</xdr:rowOff>
                  </from>
                  <to>
                    <xdr:col>18</xdr:col>
                    <xdr:colOff>628650</xdr:colOff>
                    <xdr:row>293</xdr:row>
                    <xdr:rowOff>361950</xdr:rowOff>
                  </to>
                </anchor>
              </controlPr>
            </control>
          </mc:Choice>
        </mc:AlternateContent>
        <mc:AlternateContent xmlns:mc="http://schemas.openxmlformats.org/markup-compatibility/2006">
          <mc:Choice Requires="x14">
            <control shapeId="41150" r:id="rId193" name="Check Box 190">
              <controlPr defaultSize="0" autoFill="0" autoLine="0" autoPict="0">
                <anchor moveWithCells="1">
                  <from>
                    <xdr:col>18</xdr:col>
                    <xdr:colOff>323850</xdr:colOff>
                    <xdr:row>294</xdr:row>
                    <xdr:rowOff>133350</xdr:rowOff>
                  </from>
                  <to>
                    <xdr:col>18</xdr:col>
                    <xdr:colOff>628650</xdr:colOff>
                    <xdr:row>294</xdr:row>
                    <xdr:rowOff>361950</xdr:rowOff>
                  </to>
                </anchor>
              </controlPr>
            </control>
          </mc:Choice>
        </mc:AlternateContent>
        <mc:AlternateContent xmlns:mc="http://schemas.openxmlformats.org/markup-compatibility/2006">
          <mc:Choice Requires="x14">
            <control shapeId="41151" r:id="rId194" name="Check Box 191">
              <controlPr defaultSize="0" autoFill="0" autoLine="0" autoPict="0">
                <anchor moveWithCells="1">
                  <from>
                    <xdr:col>18</xdr:col>
                    <xdr:colOff>323850</xdr:colOff>
                    <xdr:row>295</xdr:row>
                    <xdr:rowOff>133350</xdr:rowOff>
                  </from>
                  <to>
                    <xdr:col>18</xdr:col>
                    <xdr:colOff>628650</xdr:colOff>
                    <xdr:row>295</xdr:row>
                    <xdr:rowOff>361950</xdr:rowOff>
                  </to>
                </anchor>
              </controlPr>
            </control>
          </mc:Choice>
        </mc:AlternateContent>
        <mc:AlternateContent xmlns:mc="http://schemas.openxmlformats.org/markup-compatibility/2006">
          <mc:Choice Requires="x14">
            <control shapeId="41152" r:id="rId195" name="Check Box 192">
              <controlPr defaultSize="0" autoFill="0" autoLine="0" autoPict="0">
                <anchor moveWithCells="1">
                  <from>
                    <xdr:col>18</xdr:col>
                    <xdr:colOff>323850</xdr:colOff>
                    <xdr:row>296</xdr:row>
                    <xdr:rowOff>180975</xdr:rowOff>
                  </from>
                  <to>
                    <xdr:col>18</xdr:col>
                    <xdr:colOff>628650</xdr:colOff>
                    <xdr:row>296</xdr:row>
                    <xdr:rowOff>409575</xdr:rowOff>
                  </to>
                </anchor>
              </controlPr>
            </control>
          </mc:Choice>
        </mc:AlternateContent>
        <mc:AlternateContent xmlns:mc="http://schemas.openxmlformats.org/markup-compatibility/2006">
          <mc:Choice Requires="x14">
            <control shapeId="41153" r:id="rId196" name="Check Box 193">
              <controlPr defaultSize="0" autoFill="0" autoLine="0" autoPict="0">
                <anchor moveWithCells="1">
                  <from>
                    <xdr:col>18</xdr:col>
                    <xdr:colOff>323850</xdr:colOff>
                    <xdr:row>303</xdr:row>
                    <xdr:rowOff>276225</xdr:rowOff>
                  </from>
                  <to>
                    <xdr:col>18</xdr:col>
                    <xdr:colOff>628650</xdr:colOff>
                    <xdr:row>303</xdr:row>
                    <xdr:rowOff>504825</xdr:rowOff>
                  </to>
                </anchor>
              </controlPr>
            </control>
          </mc:Choice>
        </mc:AlternateContent>
        <mc:AlternateContent xmlns:mc="http://schemas.openxmlformats.org/markup-compatibility/2006">
          <mc:Choice Requires="x14">
            <control shapeId="41154" r:id="rId197" name="Check Box 194">
              <controlPr defaultSize="0" autoFill="0" autoLine="0" autoPict="0">
                <anchor moveWithCells="1">
                  <from>
                    <xdr:col>18</xdr:col>
                    <xdr:colOff>323850</xdr:colOff>
                    <xdr:row>304</xdr:row>
                    <xdr:rowOff>276225</xdr:rowOff>
                  </from>
                  <to>
                    <xdr:col>18</xdr:col>
                    <xdr:colOff>628650</xdr:colOff>
                    <xdr:row>304</xdr:row>
                    <xdr:rowOff>504825</xdr:rowOff>
                  </to>
                </anchor>
              </controlPr>
            </control>
          </mc:Choice>
        </mc:AlternateContent>
        <mc:AlternateContent xmlns:mc="http://schemas.openxmlformats.org/markup-compatibility/2006">
          <mc:Choice Requires="x14">
            <control shapeId="41155" r:id="rId198" name="Check Box 195">
              <controlPr defaultSize="0" autoFill="0" autoLine="0" autoPict="0">
                <anchor moveWithCells="1">
                  <from>
                    <xdr:col>18</xdr:col>
                    <xdr:colOff>323850</xdr:colOff>
                    <xdr:row>306</xdr:row>
                    <xdr:rowOff>133350</xdr:rowOff>
                  </from>
                  <to>
                    <xdr:col>18</xdr:col>
                    <xdr:colOff>628650</xdr:colOff>
                    <xdr:row>306</xdr:row>
                    <xdr:rowOff>361950</xdr:rowOff>
                  </to>
                </anchor>
              </controlPr>
            </control>
          </mc:Choice>
        </mc:AlternateContent>
        <mc:AlternateContent xmlns:mc="http://schemas.openxmlformats.org/markup-compatibility/2006">
          <mc:Choice Requires="x14">
            <control shapeId="41156" r:id="rId199" name="Check Box 196">
              <controlPr defaultSize="0" autoFill="0" autoLine="0" autoPict="0">
                <anchor moveWithCells="1">
                  <from>
                    <xdr:col>18</xdr:col>
                    <xdr:colOff>323850</xdr:colOff>
                    <xdr:row>307</xdr:row>
                    <xdr:rowOff>133350</xdr:rowOff>
                  </from>
                  <to>
                    <xdr:col>18</xdr:col>
                    <xdr:colOff>628650</xdr:colOff>
                    <xdr:row>307</xdr:row>
                    <xdr:rowOff>361950</xdr:rowOff>
                  </to>
                </anchor>
              </controlPr>
            </control>
          </mc:Choice>
        </mc:AlternateContent>
        <mc:AlternateContent xmlns:mc="http://schemas.openxmlformats.org/markup-compatibility/2006">
          <mc:Choice Requires="x14">
            <control shapeId="41157" r:id="rId200" name="Check Box 197">
              <controlPr defaultSize="0" autoFill="0" autoLine="0" autoPict="0">
                <anchor moveWithCells="1">
                  <from>
                    <xdr:col>18</xdr:col>
                    <xdr:colOff>323850</xdr:colOff>
                    <xdr:row>308</xdr:row>
                    <xdr:rowOff>133350</xdr:rowOff>
                  </from>
                  <to>
                    <xdr:col>18</xdr:col>
                    <xdr:colOff>628650</xdr:colOff>
                    <xdr:row>308</xdr:row>
                    <xdr:rowOff>361950</xdr:rowOff>
                  </to>
                </anchor>
              </controlPr>
            </control>
          </mc:Choice>
        </mc:AlternateContent>
        <mc:AlternateContent xmlns:mc="http://schemas.openxmlformats.org/markup-compatibility/2006">
          <mc:Choice Requires="x14">
            <control shapeId="41158" r:id="rId201" name="Check Box 198">
              <controlPr defaultSize="0" autoFill="0" autoLine="0" autoPict="0">
                <anchor moveWithCells="1">
                  <from>
                    <xdr:col>18</xdr:col>
                    <xdr:colOff>323850</xdr:colOff>
                    <xdr:row>309</xdr:row>
                    <xdr:rowOff>190500</xdr:rowOff>
                  </from>
                  <to>
                    <xdr:col>18</xdr:col>
                    <xdr:colOff>628650</xdr:colOff>
                    <xdr:row>309</xdr:row>
                    <xdr:rowOff>419100</xdr:rowOff>
                  </to>
                </anchor>
              </controlPr>
            </control>
          </mc:Choice>
        </mc:AlternateContent>
        <mc:AlternateContent xmlns:mc="http://schemas.openxmlformats.org/markup-compatibility/2006">
          <mc:Choice Requires="x14">
            <control shapeId="41159" r:id="rId202" name="Check Box 199">
              <controlPr defaultSize="0" autoFill="0" autoLine="0" autoPict="0">
                <anchor moveWithCells="1">
                  <from>
                    <xdr:col>18</xdr:col>
                    <xdr:colOff>323850</xdr:colOff>
                    <xdr:row>311</xdr:row>
                    <xdr:rowOff>200025</xdr:rowOff>
                  </from>
                  <to>
                    <xdr:col>18</xdr:col>
                    <xdr:colOff>628650</xdr:colOff>
                    <xdr:row>311</xdr:row>
                    <xdr:rowOff>428625</xdr:rowOff>
                  </to>
                </anchor>
              </controlPr>
            </control>
          </mc:Choice>
        </mc:AlternateContent>
        <mc:AlternateContent xmlns:mc="http://schemas.openxmlformats.org/markup-compatibility/2006">
          <mc:Choice Requires="x14">
            <control shapeId="41160" r:id="rId203" name="Check Box 200">
              <controlPr defaultSize="0" autoFill="0" autoLine="0" autoPict="0">
                <anchor moveWithCells="1">
                  <from>
                    <xdr:col>18</xdr:col>
                    <xdr:colOff>323850</xdr:colOff>
                    <xdr:row>314</xdr:row>
                    <xdr:rowOff>180975</xdr:rowOff>
                  </from>
                  <to>
                    <xdr:col>18</xdr:col>
                    <xdr:colOff>628650</xdr:colOff>
                    <xdr:row>314</xdr:row>
                    <xdr:rowOff>409575</xdr:rowOff>
                  </to>
                </anchor>
              </controlPr>
            </control>
          </mc:Choice>
        </mc:AlternateContent>
        <mc:AlternateContent xmlns:mc="http://schemas.openxmlformats.org/markup-compatibility/2006">
          <mc:Choice Requires="x14">
            <control shapeId="41161" r:id="rId204" name="Check Box 201">
              <controlPr defaultSize="0" autoFill="0" autoLine="0" autoPict="0">
                <anchor moveWithCells="1">
                  <from>
                    <xdr:col>18</xdr:col>
                    <xdr:colOff>323850</xdr:colOff>
                    <xdr:row>315</xdr:row>
                    <xdr:rowOff>333375</xdr:rowOff>
                  </from>
                  <to>
                    <xdr:col>18</xdr:col>
                    <xdr:colOff>628650</xdr:colOff>
                    <xdr:row>315</xdr:row>
                    <xdr:rowOff>561975</xdr:rowOff>
                  </to>
                </anchor>
              </controlPr>
            </control>
          </mc:Choice>
        </mc:AlternateContent>
        <mc:AlternateContent xmlns:mc="http://schemas.openxmlformats.org/markup-compatibility/2006">
          <mc:Choice Requires="x14">
            <control shapeId="41162" r:id="rId205" name="Check Box 202">
              <controlPr defaultSize="0" autoFill="0" autoLine="0" autoPict="0">
                <anchor moveWithCells="1">
                  <from>
                    <xdr:col>18</xdr:col>
                    <xdr:colOff>323850</xdr:colOff>
                    <xdr:row>316</xdr:row>
                    <xdr:rowOff>333375</xdr:rowOff>
                  </from>
                  <to>
                    <xdr:col>18</xdr:col>
                    <xdr:colOff>628650</xdr:colOff>
                    <xdr:row>316</xdr:row>
                    <xdr:rowOff>561975</xdr:rowOff>
                  </to>
                </anchor>
              </controlPr>
            </control>
          </mc:Choice>
        </mc:AlternateContent>
        <mc:AlternateContent xmlns:mc="http://schemas.openxmlformats.org/markup-compatibility/2006">
          <mc:Choice Requires="x14">
            <control shapeId="41163" r:id="rId206" name="Check Box 203">
              <controlPr defaultSize="0" autoFill="0" autoLine="0" autoPict="0">
                <anchor moveWithCells="1">
                  <from>
                    <xdr:col>18</xdr:col>
                    <xdr:colOff>323850</xdr:colOff>
                    <xdr:row>317</xdr:row>
                    <xdr:rowOff>238125</xdr:rowOff>
                  </from>
                  <to>
                    <xdr:col>18</xdr:col>
                    <xdr:colOff>628650</xdr:colOff>
                    <xdr:row>317</xdr:row>
                    <xdr:rowOff>466725</xdr:rowOff>
                  </to>
                </anchor>
              </controlPr>
            </control>
          </mc:Choice>
        </mc:AlternateContent>
        <mc:AlternateContent xmlns:mc="http://schemas.openxmlformats.org/markup-compatibility/2006">
          <mc:Choice Requires="x14">
            <control shapeId="41164" r:id="rId207" name="Check Box 204">
              <controlPr defaultSize="0" autoFill="0" autoLine="0" autoPict="0">
                <anchor moveWithCells="1">
                  <from>
                    <xdr:col>18</xdr:col>
                    <xdr:colOff>304800</xdr:colOff>
                    <xdr:row>318</xdr:row>
                    <xdr:rowOff>381000</xdr:rowOff>
                  </from>
                  <to>
                    <xdr:col>18</xdr:col>
                    <xdr:colOff>609600</xdr:colOff>
                    <xdr:row>318</xdr:row>
                    <xdr:rowOff>609600</xdr:rowOff>
                  </to>
                </anchor>
              </controlPr>
            </control>
          </mc:Choice>
        </mc:AlternateContent>
        <mc:AlternateContent xmlns:mc="http://schemas.openxmlformats.org/markup-compatibility/2006">
          <mc:Choice Requires="x14">
            <control shapeId="41165" r:id="rId208" name="Check Box 205">
              <controlPr defaultSize="0" autoFill="0" autoLine="0" autoPict="0">
                <anchor moveWithCells="1">
                  <from>
                    <xdr:col>18</xdr:col>
                    <xdr:colOff>323850</xdr:colOff>
                    <xdr:row>320</xdr:row>
                    <xdr:rowOff>133350</xdr:rowOff>
                  </from>
                  <to>
                    <xdr:col>18</xdr:col>
                    <xdr:colOff>628650</xdr:colOff>
                    <xdr:row>320</xdr:row>
                    <xdr:rowOff>361950</xdr:rowOff>
                  </to>
                </anchor>
              </controlPr>
            </control>
          </mc:Choice>
        </mc:AlternateContent>
        <mc:AlternateContent xmlns:mc="http://schemas.openxmlformats.org/markup-compatibility/2006">
          <mc:Choice Requires="x14">
            <control shapeId="41166" r:id="rId209" name="Check Box 206">
              <controlPr defaultSize="0" autoFill="0" autoLine="0" autoPict="0">
                <anchor moveWithCells="1">
                  <from>
                    <xdr:col>18</xdr:col>
                    <xdr:colOff>323850</xdr:colOff>
                    <xdr:row>321</xdr:row>
                    <xdr:rowOff>133350</xdr:rowOff>
                  </from>
                  <to>
                    <xdr:col>18</xdr:col>
                    <xdr:colOff>628650</xdr:colOff>
                    <xdr:row>321</xdr:row>
                    <xdr:rowOff>361950</xdr:rowOff>
                  </to>
                </anchor>
              </controlPr>
            </control>
          </mc:Choice>
        </mc:AlternateContent>
        <mc:AlternateContent xmlns:mc="http://schemas.openxmlformats.org/markup-compatibility/2006">
          <mc:Choice Requires="x14">
            <control shapeId="41167" r:id="rId210" name="Check Box 207">
              <controlPr defaultSize="0" autoFill="0" autoLine="0" autoPict="0">
                <anchor moveWithCells="1">
                  <from>
                    <xdr:col>18</xdr:col>
                    <xdr:colOff>323850</xdr:colOff>
                    <xdr:row>322</xdr:row>
                    <xdr:rowOff>133350</xdr:rowOff>
                  </from>
                  <to>
                    <xdr:col>18</xdr:col>
                    <xdr:colOff>628650</xdr:colOff>
                    <xdr:row>322</xdr:row>
                    <xdr:rowOff>361950</xdr:rowOff>
                  </to>
                </anchor>
              </controlPr>
            </control>
          </mc:Choice>
        </mc:AlternateContent>
        <mc:AlternateContent xmlns:mc="http://schemas.openxmlformats.org/markup-compatibility/2006">
          <mc:Choice Requires="x14">
            <control shapeId="41168" r:id="rId211" name="Check Box 208">
              <controlPr defaultSize="0" autoFill="0" autoLine="0" autoPict="0">
                <anchor moveWithCells="1">
                  <from>
                    <xdr:col>18</xdr:col>
                    <xdr:colOff>323850</xdr:colOff>
                    <xdr:row>323</xdr:row>
                    <xdr:rowOff>228600</xdr:rowOff>
                  </from>
                  <to>
                    <xdr:col>18</xdr:col>
                    <xdr:colOff>628650</xdr:colOff>
                    <xdr:row>323</xdr:row>
                    <xdr:rowOff>457200</xdr:rowOff>
                  </to>
                </anchor>
              </controlPr>
            </control>
          </mc:Choice>
        </mc:AlternateContent>
        <mc:AlternateContent xmlns:mc="http://schemas.openxmlformats.org/markup-compatibility/2006">
          <mc:Choice Requires="x14">
            <control shapeId="41169" r:id="rId212" name="Check Box 209">
              <controlPr defaultSize="0" autoFill="0" autoLine="0" autoPict="0">
                <anchor moveWithCells="1">
                  <from>
                    <xdr:col>18</xdr:col>
                    <xdr:colOff>323850</xdr:colOff>
                    <xdr:row>326</xdr:row>
                    <xdr:rowOff>133350</xdr:rowOff>
                  </from>
                  <to>
                    <xdr:col>18</xdr:col>
                    <xdr:colOff>628650</xdr:colOff>
                    <xdr:row>326</xdr:row>
                    <xdr:rowOff>361950</xdr:rowOff>
                  </to>
                </anchor>
              </controlPr>
            </control>
          </mc:Choice>
        </mc:AlternateContent>
        <mc:AlternateContent xmlns:mc="http://schemas.openxmlformats.org/markup-compatibility/2006">
          <mc:Choice Requires="x14">
            <control shapeId="41170" r:id="rId213" name="Check Box 210">
              <controlPr defaultSize="0" autoFill="0" autoLine="0" autoPict="0">
                <anchor moveWithCells="1">
                  <from>
                    <xdr:col>18</xdr:col>
                    <xdr:colOff>323850</xdr:colOff>
                    <xdr:row>327</xdr:row>
                    <xdr:rowOff>133350</xdr:rowOff>
                  </from>
                  <to>
                    <xdr:col>18</xdr:col>
                    <xdr:colOff>628650</xdr:colOff>
                    <xdr:row>327</xdr:row>
                    <xdr:rowOff>361950</xdr:rowOff>
                  </to>
                </anchor>
              </controlPr>
            </control>
          </mc:Choice>
        </mc:AlternateContent>
        <mc:AlternateContent xmlns:mc="http://schemas.openxmlformats.org/markup-compatibility/2006">
          <mc:Choice Requires="x14">
            <control shapeId="41171" r:id="rId214" name="Check Box 211">
              <controlPr defaultSize="0" autoFill="0" autoLine="0" autoPict="0">
                <anchor moveWithCells="1">
                  <from>
                    <xdr:col>18</xdr:col>
                    <xdr:colOff>323850</xdr:colOff>
                    <xdr:row>328</xdr:row>
                    <xdr:rowOff>133350</xdr:rowOff>
                  </from>
                  <to>
                    <xdr:col>18</xdr:col>
                    <xdr:colOff>628650</xdr:colOff>
                    <xdr:row>328</xdr:row>
                    <xdr:rowOff>361950</xdr:rowOff>
                  </to>
                </anchor>
              </controlPr>
            </control>
          </mc:Choice>
        </mc:AlternateContent>
        <mc:AlternateContent xmlns:mc="http://schemas.openxmlformats.org/markup-compatibility/2006">
          <mc:Choice Requires="x14">
            <control shapeId="41172" r:id="rId215" name="Check Box 212">
              <controlPr defaultSize="0" autoFill="0" autoLine="0" autoPict="0">
                <anchor moveWithCells="1">
                  <from>
                    <xdr:col>18</xdr:col>
                    <xdr:colOff>323850</xdr:colOff>
                    <xdr:row>329</xdr:row>
                    <xdr:rowOff>133350</xdr:rowOff>
                  </from>
                  <to>
                    <xdr:col>18</xdr:col>
                    <xdr:colOff>628650</xdr:colOff>
                    <xdr:row>329</xdr:row>
                    <xdr:rowOff>361950</xdr:rowOff>
                  </to>
                </anchor>
              </controlPr>
            </control>
          </mc:Choice>
        </mc:AlternateContent>
        <mc:AlternateContent xmlns:mc="http://schemas.openxmlformats.org/markup-compatibility/2006">
          <mc:Choice Requires="x14">
            <control shapeId="41173" r:id="rId216" name="Check Box 213">
              <controlPr defaultSize="0" autoFill="0" autoLine="0" autoPict="0">
                <anchor moveWithCells="1">
                  <from>
                    <xdr:col>18</xdr:col>
                    <xdr:colOff>323850</xdr:colOff>
                    <xdr:row>331</xdr:row>
                    <xdr:rowOff>133350</xdr:rowOff>
                  </from>
                  <to>
                    <xdr:col>18</xdr:col>
                    <xdr:colOff>628650</xdr:colOff>
                    <xdr:row>331</xdr:row>
                    <xdr:rowOff>361950</xdr:rowOff>
                  </to>
                </anchor>
              </controlPr>
            </control>
          </mc:Choice>
        </mc:AlternateContent>
        <mc:AlternateContent xmlns:mc="http://schemas.openxmlformats.org/markup-compatibility/2006">
          <mc:Choice Requires="x14">
            <control shapeId="41174" r:id="rId217" name="Check Box 214">
              <controlPr defaultSize="0" autoFill="0" autoLine="0" autoPict="0">
                <anchor moveWithCells="1">
                  <from>
                    <xdr:col>18</xdr:col>
                    <xdr:colOff>323850</xdr:colOff>
                    <xdr:row>332</xdr:row>
                    <xdr:rowOff>133350</xdr:rowOff>
                  </from>
                  <to>
                    <xdr:col>18</xdr:col>
                    <xdr:colOff>628650</xdr:colOff>
                    <xdr:row>332</xdr:row>
                    <xdr:rowOff>361950</xdr:rowOff>
                  </to>
                </anchor>
              </controlPr>
            </control>
          </mc:Choice>
        </mc:AlternateContent>
        <mc:AlternateContent xmlns:mc="http://schemas.openxmlformats.org/markup-compatibility/2006">
          <mc:Choice Requires="x14">
            <control shapeId="41175" r:id="rId218" name="Check Box 215">
              <controlPr defaultSize="0" autoFill="0" autoLine="0" autoPict="0">
                <anchor moveWithCells="1">
                  <from>
                    <xdr:col>18</xdr:col>
                    <xdr:colOff>323850</xdr:colOff>
                    <xdr:row>333</xdr:row>
                    <xdr:rowOff>133350</xdr:rowOff>
                  </from>
                  <to>
                    <xdr:col>18</xdr:col>
                    <xdr:colOff>628650</xdr:colOff>
                    <xdr:row>333</xdr:row>
                    <xdr:rowOff>361950</xdr:rowOff>
                  </to>
                </anchor>
              </controlPr>
            </control>
          </mc:Choice>
        </mc:AlternateContent>
        <mc:AlternateContent xmlns:mc="http://schemas.openxmlformats.org/markup-compatibility/2006">
          <mc:Choice Requires="x14">
            <control shapeId="41176" r:id="rId219" name="Check Box 216">
              <controlPr defaultSize="0" autoFill="0" autoLine="0" autoPict="0">
                <anchor moveWithCells="1">
                  <from>
                    <xdr:col>18</xdr:col>
                    <xdr:colOff>323850</xdr:colOff>
                    <xdr:row>334</xdr:row>
                    <xdr:rowOff>133350</xdr:rowOff>
                  </from>
                  <to>
                    <xdr:col>18</xdr:col>
                    <xdr:colOff>628650</xdr:colOff>
                    <xdr:row>334</xdr:row>
                    <xdr:rowOff>361950</xdr:rowOff>
                  </to>
                </anchor>
              </controlPr>
            </control>
          </mc:Choice>
        </mc:AlternateContent>
        <mc:AlternateContent xmlns:mc="http://schemas.openxmlformats.org/markup-compatibility/2006">
          <mc:Choice Requires="x14">
            <control shapeId="41177" r:id="rId220" name="Check Box 217">
              <controlPr defaultSize="0" autoFill="0" autoLine="0" autoPict="0">
                <anchor moveWithCells="1">
                  <from>
                    <xdr:col>18</xdr:col>
                    <xdr:colOff>323850</xdr:colOff>
                    <xdr:row>336</xdr:row>
                    <xdr:rowOff>200025</xdr:rowOff>
                  </from>
                  <to>
                    <xdr:col>18</xdr:col>
                    <xdr:colOff>628650</xdr:colOff>
                    <xdr:row>336</xdr:row>
                    <xdr:rowOff>428625</xdr:rowOff>
                  </to>
                </anchor>
              </controlPr>
            </control>
          </mc:Choice>
        </mc:AlternateContent>
        <mc:AlternateContent xmlns:mc="http://schemas.openxmlformats.org/markup-compatibility/2006">
          <mc:Choice Requires="x14">
            <control shapeId="41178" r:id="rId221" name="Check Box 218">
              <controlPr defaultSize="0" autoFill="0" autoLine="0" autoPict="0">
                <anchor moveWithCells="1">
                  <from>
                    <xdr:col>18</xdr:col>
                    <xdr:colOff>323850</xdr:colOff>
                    <xdr:row>338</xdr:row>
                    <xdr:rowOff>180975</xdr:rowOff>
                  </from>
                  <to>
                    <xdr:col>18</xdr:col>
                    <xdr:colOff>628650</xdr:colOff>
                    <xdr:row>338</xdr:row>
                    <xdr:rowOff>409575</xdr:rowOff>
                  </to>
                </anchor>
              </controlPr>
            </control>
          </mc:Choice>
        </mc:AlternateContent>
        <mc:AlternateContent xmlns:mc="http://schemas.openxmlformats.org/markup-compatibility/2006">
          <mc:Choice Requires="x14">
            <control shapeId="41179" r:id="rId222" name="Check Box 219">
              <controlPr defaultSize="0" autoFill="0" autoLine="0" autoPict="0">
                <anchor moveWithCells="1">
                  <from>
                    <xdr:col>18</xdr:col>
                    <xdr:colOff>323850</xdr:colOff>
                    <xdr:row>339</xdr:row>
                    <xdr:rowOff>190500</xdr:rowOff>
                  </from>
                  <to>
                    <xdr:col>18</xdr:col>
                    <xdr:colOff>628650</xdr:colOff>
                    <xdr:row>339</xdr:row>
                    <xdr:rowOff>419100</xdr:rowOff>
                  </to>
                </anchor>
              </controlPr>
            </control>
          </mc:Choice>
        </mc:AlternateContent>
        <mc:AlternateContent xmlns:mc="http://schemas.openxmlformats.org/markup-compatibility/2006">
          <mc:Choice Requires="x14">
            <control shapeId="41180" r:id="rId223" name="Check Box 220">
              <controlPr defaultSize="0" autoFill="0" autoLine="0" autoPict="0">
                <anchor moveWithCells="1">
                  <from>
                    <xdr:col>18</xdr:col>
                    <xdr:colOff>323850</xdr:colOff>
                    <xdr:row>340</xdr:row>
                    <xdr:rowOff>180975</xdr:rowOff>
                  </from>
                  <to>
                    <xdr:col>18</xdr:col>
                    <xdr:colOff>628650</xdr:colOff>
                    <xdr:row>340</xdr:row>
                    <xdr:rowOff>409575</xdr:rowOff>
                  </to>
                </anchor>
              </controlPr>
            </control>
          </mc:Choice>
        </mc:AlternateContent>
        <mc:AlternateContent xmlns:mc="http://schemas.openxmlformats.org/markup-compatibility/2006">
          <mc:Choice Requires="x14">
            <control shapeId="41181" r:id="rId224" name="Check Box 221">
              <controlPr defaultSize="0" autoFill="0" autoLine="0" autoPict="0">
                <anchor moveWithCells="1">
                  <from>
                    <xdr:col>18</xdr:col>
                    <xdr:colOff>323850</xdr:colOff>
                    <xdr:row>341</xdr:row>
                    <xdr:rowOff>200025</xdr:rowOff>
                  </from>
                  <to>
                    <xdr:col>18</xdr:col>
                    <xdr:colOff>628650</xdr:colOff>
                    <xdr:row>341</xdr:row>
                    <xdr:rowOff>428625</xdr:rowOff>
                  </to>
                </anchor>
              </controlPr>
            </control>
          </mc:Choice>
        </mc:AlternateContent>
        <mc:AlternateContent xmlns:mc="http://schemas.openxmlformats.org/markup-compatibility/2006">
          <mc:Choice Requires="x14">
            <control shapeId="41182" r:id="rId225" name="Check Box 222">
              <controlPr defaultSize="0" autoFill="0" autoLine="0" autoPict="0">
                <anchor moveWithCells="1">
                  <from>
                    <xdr:col>18</xdr:col>
                    <xdr:colOff>323850</xdr:colOff>
                    <xdr:row>342</xdr:row>
                    <xdr:rowOff>180975</xdr:rowOff>
                  </from>
                  <to>
                    <xdr:col>18</xdr:col>
                    <xdr:colOff>628650</xdr:colOff>
                    <xdr:row>342</xdr:row>
                    <xdr:rowOff>409575</xdr:rowOff>
                  </to>
                </anchor>
              </controlPr>
            </control>
          </mc:Choice>
        </mc:AlternateContent>
        <mc:AlternateContent xmlns:mc="http://schemas.openxmlformats.org/markup-compatibility/2006">
          <mc:Choice Requires="x14">
            <control shapeId="41183" r:id="rId226" name="Check Box 223">
              <controlPr defaultSize="0" autoFill="0" autoLine="0" autoPict="0">
                <anchor moveWithCells="1">
                  <from>
                    <xdr:col>18</xdr:col>
                    <xdr:colOff>323850</xdr:colOff>
                    <xdr:row>350</xdr:row>
                    <xdr:rowOff>190500</xdr:rowOff>
                  </from>
                  <to>
                    <xdr:col>18</xdr:col>
                    <xdr:colOff>628650</xdr:colOff>
                    <xdr:row>350</xdr:row>
                    <xdr:rowOff>419100</xdr:rowOff>
                  </to>
                </anchor>
              </controlPr>
            </control>
          </mc:Choice>
        </mc:AlternateContent>
        <mc:AlternateContent xmlns:mc="http://schemas.openxmlformats.org/markup-compatibility/2006">
          <mc:Choice Requires="x14">
            <control shapeId="41184" r:id="rId227" name="Check Box 224">
              <controlPr defaultSize="0" autoFill="0" autoLine="0" autoPict="0">
                <anchor moveWithCells="1">
                  <from>
                    <xdr:col>18</xdr:col>
                    <xdr:colOff>323850</xdr:colOff>
                    <xdr:row>351</xdr:row>
                    <xdr:rowOff>200025</xdr:rowOff>
                  </from>
                  <to>
                    <xdr:col>18</xdr:col>
                    <xdr:colOff>628650</xdr:colOff>
                    <xdr:row>351</xdr:row>
                    <xdr:rowOff>428625</xdr:rowOff>
                  </to>
                </anchor>
              </controlPr>
            </control>
          </mc:Choice>
        </mc:AlternateContent>
        <mc:AlternateContent xmlns:mc="http://schemas.openxmlformats.org/markup-compatibility/2006">
          <mc:Choice Requires="x14">
            <control shapeId="41185" r:id="rId228" name="Check Box 225">
              <controlPr defaultSize="0" autoFill="0" autoLine="0" autoPict="0">
                <anchor moveWithCells="1">
                  <from>
                    <xdr:col>18</xdr:col>
                    <xdr:colOff>323850</xdr:colOff>
                    <xdr:row>353</xdr:row>
                    <xdr:rowOff>180975</xdr:rowOff>
                  </from>
                  <to>
                    <xdr:col>18</xdr:col>
                    <xdr:colOff>628650</xdr:colOff>
                    <xdr:row>353</xdr:row>
                    <xdr:rowOff>409575</xdr:rowOff>
                  </to>
                </anchor>
              </controlPr>
            </control>
          </mc:Choice>
        </mc:AlternateContent>
        <mc:AlternateContent xmlns:mc="http://schemas.openxmlformats.org/markup-compatibility/2006">
          <mc:Choice Requires="x14">
            <control shapeId="41186" r:id="rId229" name="Check Box 226">
              <controlPr defaultSize="0" autoFill="0" autoLine="0" autoPict="0">
                <anchor moveWithCells="1">
                  <from>
                    <xdr:col>18</xdr:col>
                    <xdr:colOff>323850</xdr:colOff>
                    <xdr:row>354</xdr:row>
                    <xdr:rowOff>180975</xdr:rowOff>
                  </from>
                  <to>
                    <xdr:col>18</xdr:col>
                    <xdr:colOff>628650</xdr:colOff>
                    <xdr:row>354</xdr:row>
                    <xdr:rowOff>409575</xdr:rowOff>
                  </to>
                </anchor>
              </controlPr>
            </control>
          </mc:Choice>
        </mc:AlternateContent>
        <mc:AlternateContent xmlns:mc="http://schemas.openxmlformats.org/markup-compatibility/2006">
          <mc:Choice Requires="x14">
            <control shapeId="41187" r:id="rId230" name="Check Box 227">
              <controlPr defaultSize="0" autoFill="0" autoLine="0" autoPict="0">
                <anchor moveWithCells="1">
                  <from>
                    <xdr:col>18</xdr:col>
                    <xdr:colOff>323850</xdr:colOff>
                    <xdr:row>355</xdr:row>
                    <xdr:rowOff>200025</xdr:rowOff>
                  </from>
                  <to>
                    <xdr:col>18</xdr:col>
                    <xdr:colOff>628650</xdr:colOff>
                    <xdr:row>355</xdr:row>
                    <xdr:rowOff>428625</xdr:rowOff>
                  </to>
                </anchor>
              </controlPr>
            </control>
          </mc:Choice>
        </mc:AlternateContent>
        <mc:AlternateContent xmlns:mc="http://schemas.openxmlformats.org/markup-compatibility/2006">
          <mc:Choice Requires="x14">
            <control shapeId="41188" r:id="rId231" name="Check Box 228">
              <controlPr defaultSize="0" autoFill="0" autoLine="0" autoPict="0">
                <anchor moveWithCells="1">
                  <from>
                    <xdr:col>18</xdr:col>
                    <xdr:colOff>323850</xdr:colOff>
                    <xdr:row>356</xdr:row>
                    <xdr:rowOff>180975</xdr:rowOff>
                  </from>
                  <to>
                    <xdr:col>18</xdr:col>
                    <xdr:colOff>628650</xdr:colOff>
                    <xdr:row>356</xdr:row>
                    <xdr:rowOff>409575</xdr:rowOff>
                  </to>
                </anchor>
              </controlPr>
            </control>
          </mc:Choice>
        </mc:AlternateContent>
        <mc:AlternateContent xmlns:mc="http://schemas.openxmlformats.org/markup-compatibility/2006">
          <mc:Choice Requires="x14">
            <control shapeId="41189" r:id="rId232" name="Check Box 229">
              <controlPr defaultSize="0" autoFill="0" autoLine="0" autoPict="0">
                <anchor moveWithCells="1">
                  <from>
                    <xdr:col>18</xdr:col>
                    <xdr:colOff>323850</xdr:colOff>
                    <xdr:row>357</xdr:row>
                    <xdr:rowOff>190500</xdr:rowOff>
                  </from>
                  <to>
                    <xdr:col>18</xdr:col>
                    <xdr:colOff>628650</xdr:colOff>
                    <xdr:row>357</xdr:row>
                    <xdr:rowOff>419100</xdr:rowOff>
                  </to>
                </anchor>
              </controlPr>
            </control>
          </mc:Choice>
        </mc:AlternateContent>
        <mc:AlternateContent xmlns:mc="http://schemas.openxmlformats.org/markup-compatibility/2006">
          <mc:Choice Requires="x14">
            <control shapeId="41190" r:id="rId233" name="Check Box 230">
              <controlPr defaultSize="0" autoFill="0" autoLine="0" autoPict="0">
                <anchor moveWithCells="1">
                  <from>
                    <xdr:col>18</xdr:col>
                    <xdr:colOff>323850</xdr:colOff>
                    <xdr:row>358</xdr:row>
                    <xdr:rowOff>190500</xdr:rowOff>
                  </from>
                  <to>
                    <xdr:col>18</xdr:col>
                    <xdr:colOff>628650</xdr:colOff>
                    <xdr:row>358</xdr:row>
                    <xdr:rowOff>419100</xdr:rowOff>
                  </to>
                </anchor>
              </controlPr>
            </control>
          </mc:Choice>
        </mc:AlternateContent>
        <mc:AlternateContent xmlns:mc="http://schemas.openxmlformats.org/markup-compatibility/2006">
          <mc:Choice Requires="x14">
            <control shapeId="41191" r:id="rId234" name="Check Box 231">
              <controlPr defaultSize="0" autoFill="0" autoLine="0" autoPict="0">
                <anchor moveWithCells="1">
                  <from>
                    <xdr:col>18</xdr:col>
                    <xdr:colOff>323850</xdr:colOff>
                    <xdr:row>359</xdr:row>
                    <xdr:rowOff>190500</xdr:rowOff>
                  </from>
                  <to>
                    <xdr:col>18</xdr:col>
                    <xdr:colOff>628650</xdr:colOff>
                    <xdr:row>359</xdr:row>
                    <xdr:rowOff>419100</xdr:rowOff>
                  </to>
                </anchor>
              </controlPr>
            </control>
          </mc:Choice>
        </mc:AlternateContent>
        <mc:AlternateContent xmlns:mc="http://schemas.openxmlformats.org/markup-compatibility/2006">
          <mc:Choice Requires="x14">
            <control shapeId="41192" r:id="rId235" name="Check Box 232">
              <controlPr defaultSize="0" autoFill="0" autoLine="0" autoPict="0">
                <anchor moveWithCells="1">
                  <from>
                    <xdr:col>18</xdr:col>
                    <xdr:colOff>323850</xdr:colOff>
                    <xdr:row>362</xdr:row>
                    <xdr:rowOff>190500</xdr:rowOff>
                  </from>
                  <to>
                    <xdr:col>18</xdr:col>
                    <xdr:colOff>628650</xdr:colOff>
                    <xdr:row>362</xdr:row>
                    <xdr:rowOff>419100</xdr:rowOff>
                  </to>
                </anchor>
              </controlPr>
            </control>
          </mc:Choice>
        </mc:AlternateContent>
        <mc:AlternateContent xmlns:mc="http://schemas.openxmlformats.org/markup-compatibility/2006">
          <mc:Choice Requires="x14">
            <control shapeId="41193" r:id="rId236" name="Check Box 233">
              <controlPr defaultSize="0" autoFill="0" autoLine="0" autoPict="0">
                <anchor moveWithCells="1">
                  <from>
                    <xdr:col>18</xdr:col>
                    <xdr:colOff>323850</xdr:colOff>
                    <xdr:row>363</xdr:row>
                    <xdr:rowOff>180975</xdr:rowOff>
                  </from>
                  <to>
                    <xdr:col>18</xdr:col>
                    <xdr:colOff>628650</xdr:colOff>
                    <xdr:row>363</xdr:row>
                    <xdr:rowOff>409575</xdr:rowOff>
                  </to>
                </anchor>
              </controlPr>
            </control>
          </mc:Choice>
        </mc:AlternateContent>
        <mc:AlternateContent xmlns:mc="http://schemas.openxmlformats.org/markup-compatibility/2006">
          <mc:Choice Requires="x14">
            <control shapeId="41194" r:id="rId237" name="Check Box 234">
              <controlPr defaultSize="0" autoFill="0" autoLine="0" autoPict="0">
                <anchor moveWithCells="1">
                  <from>
                    <xdr:col>18</xdr:col>
                    <xdr:colOff>323850</xdr:colOff>
                    <xdr:row>364</xdr:row>
                    <xdr:rowOff>190500</xdr:rowOff>
                  </from>
                  <to>
                    <xdr:col>18</xdr:col>
                    <xdr:colOff>628650</xdr:colOff>
                    <xdr:row>364</xdr:row>
                    <xdr:rowOff>419100</xdr:rowOff>
                  </to>
                </anchor>
              </controlPr>
            </control>
          </mc:Choice>
        </mc:AlternateContent>
        <mc:AlternateContent xmlns:mc="http://schemas.openxmlformats.org/markup-compatibility/2006">
          <mc:Choice Requires="x14">
            <control shapeId="41195" r:id="rId238" name="Check Box 235">
              <controlPr defaultSize="0" autoFill="0" autoLine="0" autoPict="0">
                <anchor moveWithCells="1">
                  <from>
                    <xdr:col>18</xdr:col>
                    <xdr:colOff>323850</xdr:colOff>
                    <xdr:row>365</xdr:row>
                    <xdr:rowOff>295275</xdr:rowOff>
                  </from>
                  <to>
                    <xdr:col>18</xdr:col>
                    <xdr:colOff>628650</xdr:colOff>
                    <xdr:row>365</xdr:row>
                    <xdr:rowOff>523875</xdr:rowOff>
                  </to>
                </anchor>
              </controlPr>
            </control>
          </mc:Choice>
        </mc:AlternateContent>
        <mc:AlternateContent xmlns:mc="http://schemas.openxmlformats.org/markup-compatibility/2006">
          <mc:Choice Requires="x14">
            <control shapeId="41196" r:id="rId239" name="Check Box 236">
              <controlPr defaultSize="0" autoFill="0" autoLine="0" autoPict="0">
                <anchor moveWithCells="1">
                  <from>
                    <xdr:col>18</xdr:col>
                    <xdr:colOff>323850</xdr:colOff>
                    <xdr:row>366</xdr:row>
                    <xdr:rowOff>190500</xdr:rowOff>
                  </from>
                  <to>
                    <xdr:col>18</xdr:col>
                    <xdr:colOff>628650</xdr:colOff>
                    <xdr:row>366</xdr:row>
                    <xdr:rowOff>419100</xdr:rowOff>
                  </to>
                </anchor>
              </controlPr>
            </control>
          </mc:Choice>
        </mc:AlternateContent>
        <mc:AlternateContent xmlns:mc="http://schemas.openxmlformats.org/markup-compatibility/2006">
          <mc:Choice Requires="x14">
            <control shapeId="41197" r:id="rId240" name="Check Box 237">
              <controlPr defaultSize="0" autoFill="0" autoLine="0" autoPict="0">
                <anchor moveWithCells="1">
                  <from>
                    <xdr:col>18</xdr:col>
                    <xdr:colOff>323850</xdr:colOff>
                    <xdr:row>367</xdr:row>
                    <xdr:rowOff>180975</xdr:rowOff>
                  </from>
                  <to>
                    <xdr:col>18</xdr:col>
                    <xdr:colOff>628650</xdr:colOff>
                    <xdr:row>367</xdr:row>
                    <xdr:rowOff>409575</xdr:rowOff>
                  </to>
                </anchor>
              </controlPr>
            </control>
          </mc:Choice>
        </mc:AlternateContent>
        <mc:AlternateContent xmlns:mc="http://schemas.openxmlformats.org/markup-compatibility/2006">
          <mc:Choice Requires="x14">
            <control shapeId="41198" r:id="rId241" name="Check Box 238">
              <controlPr defaultSize="0" autoFill="0" autoLine="0" autoPict="0">
                <anchor moveWithCells="1">
                  <from>
                    <xdr:col>18</xdr:col>
                    <xdr:colOff>323850</xdr:colOff>
                    <xdr:row>369</xdr:row>
                    <xdr:rowOff>190500</xdr:rowOff>
                  </from>
                  <to>
                    <xdr:col>18</xdr:col>
                    <xdr:colOff>628650</xdr:colOff>
                    <xdr:row>369</xdr:row>
                    <xdr:rowOff>419100</xdr:rowOff>
                  </to>
                </anchor>
              </controlPr>
            </control>
          </mc:Choice>
        </mc:AlternateContent>
        <mc:AlternateContent xmlns:mc="http://schemas.openxmlformats.org/markup-compatibility/2006">
          <mc:Choice Requires="x14">
            <control shapeId="41199" r:id="rId242" name="Check Box 239">
              <controlPr defaultSize="0" autoFill="0" autoLine="0" autoPict="0">
                <anchor moveWithCells="1">
                  <from>
                    <xdr:col>18</xdr:col>
                    <xdr:colOff>323850</xdr:colOff>
                    <xdr:row>370</xdr:row>
                    <xdr:rowOff>200025</xdr:rowOff>
                  </from>
                  <to>
                    <xdr:col>18</xdr:col>
                    <xdr:colOff>628650</xdr:colOff>
                    <xdr:row>370</xdr:row>
                    <xdr:rowOff>428625</xdr:rowOff>
                  </to>
                </anchor>
              </controlPr>
            </control>
          </mc:Choice>
        </mc:AlternateContent>
        <mc:AlternateContent xmlns:mc="http://schemas.openxmlformats.org/markup-compatibility/2006">
          <mc:Choice Requires="x14">
            <control shapeId="41200" r:id="rId243" name="Check Box 240">
              <controlPr defaultSize="0" autoFill="0" autoLine="0" autoPict="0">
                <anchor moveWithCells="1">
                  <from>
                    <xdr:col>18</xdr:col>
                    <xdr:colOff>323850</xdr:colOff>
                    <xdr:row>371</xdr:row>
                    <xdr:rowOff>190500</xdr:rowOff>
                  </from>
                  <to>
                    <xdr:col>18</xdr:col>
                    <xdr:colOff>628650</xdr:colOff>
                    <xdr:row>371</xdr:row>
                    <xdr:rowOff>419100</xdr:rowOff>
                  </to>
                </anchor>
              </controlPr>
            </control>
          </mc:Choice>
        </mc:AlternateContent>
        <mc:AlternateContent xmlns:mc="http://schemas.openxmlformats.org/markup-compatibility/2006">
          <mc:Choice Requires="x14">
            <control shapeId="41201" r:id="rId244" name="Check Box 241">
              <controlPr defaultSize="0" autoFill="0" autoLine="0" autoPict="0">
                <anchor moveWithCells="1">
                  <from>
                    <xdr:col>18</xdr:col>
                    <xdr:colOff>323850</xdr:colOff>
                    <xdr:row>372</xdr:row>
                    <xdr:rowOff>200025</xdr:rowOff>
                  </from>
                  <to>
                    <xdr:col>18</xdr:col>
                    <xdr:colOff>628650</xdr:colOff>
                    <xdr:row>372</xdr:row>
                    <xdr:rowOff>428625</xdr:rowOff>
                  </to>
                </anchor>
              </controlPr>
            </control>
          </mc:Choice>
        </mc:AlternateContent>
        <mc:AlternateContent xmlns:mc="http://schemas.openxmlformats.org/markup-compatibility/2006">
          <mc:Choice Requires="x14">
            <control shapeId="41202" r:id="rId245" name="Check Box 242">
              <controlPr defaultSize="0" autoFill="0" autoLine="0" autoPict="0">
                <anchor moveWithCells="1">
                  <from>
                    <xdr:col>18</xdr:col>
                    <xdr:colOff>323850</xdr:colOff>
                    <xdr:row>373</xdr:row>
                    <xdr:rowOff>190500</xdr:rowOff>
                  </from>
                  <to>
                    <xdr:col>18</xdr:col>
                    <xdr:colOff>628650</xdr:colOff>
                    <xdr:row>373</xdr:row>
                    <xdr:rowOff>419100</xdr:rowOff>
                  </to>
                </anchor>
              </controlPr>
            </control>
          </mc:Choice>
        </mc:AlternateContent>
        <mc:AlternateContent xmlns:mc="http://schemas.openxmlformats.org/markup-compatibility/2006">
          <mc:Choice Requires="x14">
            <control shapeId="41203" r:id="rId246" name="Check Box 243">
              <controlPr defaultSize="0" autoFill="0" autoLine="0" autoPict="0">
                <anchor moveWithCells="1">
                  <from>
                    <xdr:col>18</xdr:col>
                    <xdr:colOff>323850</xdr:colOff>
                    <xdr:row>385</xdr:row>
                    <xdr:rowOff>247650</xdr:rowOff>
                  </from>
                  <to>
                    <xdr:col>18</xdr:col>
                    <xdr:colOff>628650</xdr:colOff>
                    <xdr:row>385</xdr:row>
                    <xdr:rowOff>476250</xdr:rowOff>
                  </to>
                </anchor>
              </controlPr>
            </control>
          </mc:Choice>
        </mc:AlternateContent>
        <mc:AlternateContent xmlns:mc="http://schemas.openxmlformats.org/markup-compatibility/2006">
          <mc:Choice Requires="x14">
            <control shapeId="41204" r:id="rId247" name="Check Box 244">
              <controlPr defaultSize="0" autoFill="0" autoLine="0" autoPict="0">
                <anchor moveWithCells="1">
                  <from>
                    <xdr:col>18</xdr:col>
                    <xdr:colOff>323850</xdr:colOff>
                    <xdr:row>387</xdr:row>
                    <xdr:rowOff>133350</xdr:rowOff>
                  </from>
                  <to>
                    <xdr:col>18</xdr:col>
                    <xdr:colOff>628650</xdr:colOff>
                    <xdr:row>387</xdr:row>
                    <xdr:rowOff>361950</xdr:rowOff>
                  </to>
                </anchor>
              </controlPr>
            </control>
          </mc:Choice>
        </mc:AlternateContent>
        <mc:AlternateContent xmlns:mc="http://schemas.openxmlformats.org/markup-compatibility/2006">
          <mc:Choice Requires="x14">
            <control shapeId="41205" r:id="rId248" name="Check Box 245">
              <controlPr defaultSize="0" autoFill="0" autoLine="0" autoPict="0">
                <anchor moveWithCells="1">
                  <from>
                    <xdr:col>18</xdr:col>
                    <xdr:colOff>323850</xdr:colOff>
                    <xdr:row>389</xdr:row>
                    <xdr:rowOff>133350</xdr:rowOff>
                  </from>
                  <to>
                    <xdr:col>18</xdr:col>
                    <xdr:colOff>628650</xdr:colOff>
                    <xdr:row>389</xdr:row>
                    <xdr:rowOff>361950</xdr:rowOff>
                  </to>
                </anchor>
              </controlPr>
            </control>
          </mc:Choice>
        </mc:AlternateContent>
        <mc:AlternateContent xmlns:mc="http://schemas.openxmlformats.org/markup-compatibility/2006">
          <mc:Choice Requires="x14">
            <control shapeId="41206" r:id="rId249" name="Check Box 246">
              <controlPr defaultSize="0" autoFill="0" autoLine="0" autoPict="0">
                <anchor moveWithCells="1">
                  <from>
                    <xdr:col>18</xdr:col>
                    <xdr:colOff>323850</xdr:colOff>
                    <xdr:row>391</xdr:row>
                    <xdr:rowOff>228600</xdr:rowOff>
                  </from>
                  <to>
                    <xdr:col>18</xdr:col>
                    <xdr:colOff>628650</xdr:colOff>
                    <xdr:row>391</xdr:row>
                    <xdr:rowOff>457200</xdr:rowOff>
                  </to>
                </anchor>
              </controlPr>
            </control>
          </mc:Choice>
        </mc:AlternateContent>
        <mc:AlternateContent xmlns:mc="http://schemas.openxmlformats.org/markup-compatibility/2006">
          <mc:Choice Requires="x14">
            <control shapeId="41207" r:id="rId250" name="Check Box 247">
              <controlPr defaultSize="0" autoFill="0" autoLine="0" autoPict="0">
                <anchor moveWithCells="1">
                  <from>
                    <xdr:col>18</xdr:col>
                    <xdr:colOff>323850</xdr:colOff>
                    <xdr:row>392</xdr:row>
                    <xdr:rowOff>314325</xdr:rowOff>
                  </from>
                  <to>
                    <xdr:col>18</xdr:col>
                    <xdr:colOff>628650</xdr:colOff>
                    <xdr:row>392</xdr:row>
                    <xdr:rowOff>552450</xdr:rowOff>
                  </to>
                </anchor>
              </controlPr>
            </control>
          </mc:Choice>
        </mc:AlternateContent>
        <mc:AlternateContent xmlns:mc="http://schemas.openxmlformats.org/markup-compatibility/2006">
          <mc:Choice Requires="x14">
            <control shapeId="41208" r:id="rId251" name="Check Box 248">
              <controlPr defaultSize="0" autoFill="0" autoLine="0" autoPict="0">
                <anchor moveWithCells="1">
                  <from>
                    <xdr:col>18</xdr:col>
                    <xdr:colOff>323850</xdr:colOff>
                    <xdr:row>393</xdr:row>
                    <xdr:rowOff>285750</xdr:rowOff>
                  </from>
                  <to>
                    <xdr:col>18</xdr:col>
                    <xdr:colOff>628650</xdr:colOff>
                    <xdr:row>393</xdr:row>
                    <xdr:rowOff>514350</xdr:rowOff>
                  </to>
                </anchor>
              </controlPr>
            </control>
          </mc:Choice>
        </mc:AlternateContent>
        <mc:AlternateContent xmlns:mc="http://schemas.openxmlformats.org/markup-compatibility/2006">
          <mc:Choice Requires="x14">
            <control shapeId="41209" r:id="rId252" name="Check Box 249">
              <controlPr defaultSize="0" autoFill="0" autoLine="0" autoPict="0">
                <anchor moveWithCells="1">
                  <from>
                    <xdr:col>18</xdr:col>
                    <xdr:colOff>323850</xdr:colOff>
                    <xdr:row>394</xdr:row>
                    <xdr:rowOff>228600</xdr:rowOff>
                  </from>
                  <to>
                    <xdr:col>18</xdr:col>
                    <xdr:colOff>628650</xdr:colOff>
                    <xdr:row>394</xdr:row>
                    <xdr:rowOff>457200</xdr:rowOff>
                  </to>
                </anchor>
              </controlPr>
            </control>
          </mc:Choice>
        </mc:AlternateContent>
        <mc:AlternateContent xmlns:mc="http://schemas.openxmlformats.org/markup-compatibility/2006">
          <mc:Choice Requires="x14">
            <control shapeId="41210" r:id="rId253" name="Check Box 250">
              <controlPr defaultSize="0" autoFill="0" autoLine="0" autoPict="0">
                <anchor moveWithCells="1">
                  <from>
                    <xdr:col>18</xdr:col>
                    <xdr:colOff>323850</xdr:colOff>
                    <xdr:row>395</xdr:row>
                    <xdr:rowOff>133350</xdr:rowOff>
                  </from>
                  <to>
                    <xdr:col>18</xdr:col>
                    <xdr:colOff>628650</xdr:colOff>
                    <xdr:row>395</xdr:row>
                    <xdr:rowOff>361950</xdr:rowOff>
                  </to>
                </anchor>
              </controlPr>
            </control>
          </mc:Choice>
        </mc:AlternateContent>
        <mc:AlternateContent xmlns:mc="http://schemas.openxmlformats.org/markup-compatibility/2006">
          <mc:Choice Requires="x14">
            <control shapeId="41211" r:id="rId254" name="Check Box 251">
              <controlPr defaultSize="0" autoFill="0" autoLine="0" autoPict="0">
                <anchor moveWithCells="1">
                  <from>
                    <xdr:col>18</xdr:col>
                    <xdr:colOff>323850</xdr:colOff>
                    <xdr:row>396</xdr:row>
                    <xdr:rowOff>228600</xdr:rowOff>
                  </from>
                  <to>
                    <xdr:col>18</xdr:col>
                    <xdr:colOff>628650</xdr:colOff>
                    <xdr:row>396</xdr:row>
                    <xdr:rowOff>457200</xdr:rowOff>
                  </to>
                </anchor>
              </controlPr>
            </control>
          </mc:Choice>
        </mc:AlternateContent>
        <mc:AlternateContent xmlns:mc="http://schemas.openxmlformats.org/markup-compatibility/2006">
          <mc:Choice Requires="x14">
            <control shapeId="41212" r:id="rId255" name="Check Box 252">
              <controlPr defaultSize="0" autoFill="0" autoLine="0" autoPict="0">
                <anchor moveWithCells="1">
                  <from>
                    <xdr:col>18</xdr:col>
                    <xdr:colOff>323850</xdr:colOff>
                    <xdr:row>398</xdr:row>
                    <xdr:rowOff>190500</xdr:rowOff>
                  </from>
                  <to>
                    <xdr:col>18</xdr:col>
                    <xdr:colOff>628650</xdr:colOff>
                    <xdr:row>398</xdr:row>
                    <xdr:rowOff>419100</xdr:rowOff>
                  </to>
                </anchor>
              </controlPr>
            </control>
          </mc:Choice>
        </mc:AlternateContent>
        <mc:AlternateContent xmlns:mc="http://schemas.openxmlformats.org/markup-compatibility/2006">
          <mc:Choice Requires="x14">
            <control shapeId="41213" r:id="rId256" name="Check Box 253">
              <controlPr defaultSize="0" autoFill="0" autoLine="0" autoPict="0">
                <anchor moveWithCells="1">
                  <from>
                    <xdr:col>18</xdr:col>
                    <xdr:colOff>323850</xdr:colOff>
                    <xdr:row>399</xdr:row>
                    <xdr:rowOff>133350</xdr:rowOff>
                  </from>
                  <to>
                    <xdr:col>18</xdr:col>
                    <xdr:colOff>628650</xdr:colOff>
                    <xdr:row>399</xdr:row>
                    <xdr:rowOff>361950</xdr:rowOff>
                  </to>
                </anchor>
              </controlPr>
            </control>
          </mc:Choice>
        </mc:AlternateContent>
        <mc:AlternateContent xmlns:mc="http://schemas.openxmlformats.org/markup-compatibility/2006">
          <mc:Choice Requires="x14">
            <control shapeId="41214" r:id="rId257" name="Check Box 254">
              <controlPr defaultSize="0" autoFill="0" autoLine="0" autoPict="0">
                <anchor moveWithCells="1">
                  <from>
                    <xdr:col>18</xdr:col>
                    <xdr:colOff>323850</xdr:colOff>
                    <xdr:row>400</xdr:row>
                    <xdr:rowOff>133350</xdr:rowOff>
                  </from>
                  <to>
                    <xdr:col>18</xdr:col>
                    <xdr:colOff>628650</xdr:colOff>
                    <xdr:row>400</xdr:row>
                    <xdr:rowOff>361950</xdr:rowOff>
                  </to>
                </anchor>
              </controlPr>
            </control>
          </mc:Choice>
        </mc:AlternateContent>
        <mc:AlternateContent xmlns:mc="http://schemas.openxmlformats.org/markup-compatibility/2006">
          <mc:Choice Requires="x14">
            <control shapeId="41215" r:id="rId258" name="Check Box 255">
              <controlPr defaultSize="0" autoFill="0" autoLine="0" autoPict="0">
                <anchor moveWithCells="1">
                  <from>
                    <xdr:col>18</xdr:col>
                    <xdr:colOff>323850</xdr:colOff>
                    <xdr:row>401</xdr:row>
                    <xdr:rowOff>152400</xdr:rowOff>
                  </from>
                  <to>
                    <xdr:col>18</xdr:col>
                    <xdr:colOff>628650</xdr:colOff>
                    <xdr:row>401</xdr:row>
                    <xdr:rowOff>381000</xdr:rowOff>
                  </to>
                </anchor>
              </controlPr>
            </control>
          </mc:Choice>
        </mc:AlternateContent>
        <mc:AlternateContent xmlns:mc="http://schemas.openxmlformats.org/markup-compatibility/2006">
          <mc:Choice Requires="x14">
            <control shapeId="41216" r:id="rId259" name="Check Box 256">
              <controlPr defaultSize="0" autoFill="0" autoLine="0" autoPict="0">
                <anchor moveWithCells="1">
                  <from>
                    <xdr:col>18</xdr:col>
                    <xdr:colOff>323850</xdr:colOff>
                    <xdr:row>402</xdr:row>
                    <xdr:rowOff>171450</xdr:rowOff>
                  </from>
                  <to>
                    <xdr:col>18</xdr:col>
                    <xdr:colOff>628650</xdr:colOff>
                    <xdr:row>402</xdr:row>
                    <xdr:rowOff>409575</xdr:rowOff>
                  </to>
                </anchor>
              </controlPr>
            </control>
          </mc:Choice>
        </mc:AlternateContent>
        <mc:AlternateContent xmlns:mc="http://schemas.openxmlformats.org/markup-compatibility/2006">
          <mc:Choice Requires="x14">
            <control shapeId="41217" r:id="rId260" name="Check Box 257">
              <controlPr defaultSize="0" autoFill="0" autoLine="0" autoPict="0">
                <anchor moveWithCells="1">
                  <from>
                    <xdr:col>18</xdr:col>
                    <xdr:colOff>323850</xdr:colOff>
                    <xdr:row>403</xdr:row>
                    <xdr:rowOff>190500</xdr:rowOff>
                  </from>
                  <to>
                    <xdr:col>18</xdr:col>
                    <xdr:colOff>628650</xdr:colOff>
                    <xdr:row>403</xdr:row>
                    <xdr:rowOff>419100</xdr:rowOff>
                  </to>
                </anchor>
              </controlPr>
            </control>
          </mc:Choice>
        </mc:AlternateContent>
        <mc:AlternateContent xmlns:mc="http://schemas.openxmlformats.org/markup-compatibility/2006">
          <mc:Choice Requires="x14">
            <control shapeId="41218" r:id="rId261" name="Check Box 258">
              <controlPr defaultSize="0" autoFill="0" autoLine="0" autoPict="0">
                <anchor moveWithCells="1">
                  <from>
                    <xdr:col>18</xdr:col>
                    <xdr:colOff>323850</xdr:colOff>
                    <xdr:row>404</xdr:row>
                    <xdr:rowOff>247650</xdr:rowOff>
                  </from>
                  <to>
                    <xdr:col>18</xdr:col>
                    <xdr:colOff>628650</xdr:colOff>
                    <xdr:row>404</xdr:row>
                    <xdr:rowOff>476250</xdr:rowOff>
                  </to>
                </anchor>
              </controlPr>
            </control>
          </mc:Choice>
        </mc:AlternateContent>
        <mc:AlternateContent xmlns:mc="http://schemas.openxmlformats.org/markup-compatibility/2006">
          <mc:Choice Requires="x14">
            <control shapeId="41219" r:id="rId262" name="Check Box 259">
              <controlPr defaultSize="0" autoFill="0" autoLine="0" autoPict="0">
                <anchor moveWithCells="1">
                  <from>
                    <xdr:col>18</xdr:col>
                    <xdr:colOff>323850</xdr:colOff>
                    <xdr:row>406</xdr:row>
                    <xdr:rowOff>133350</xdr:rowOff>
                  </from>
                  <to>
                    <xdr:col>18</xdr:col>
                    <xdr:colOff>628650</xdr:colOff>
                    <xdr:row>406</xdr:row>
                    <xdr:rowOff>361950</xdr:rowOff>
                  </to>
                </anchor>
              </controlPr>
            </control>
          </mc:Choice>
        </mc:AlternateContent>
        <mc:AlternateContent xmlns:mc="http://schemas.openxmlformats.org/markup-compatibility/2006">
          <mc:Choice Requires="x14">
            <control shapeId="41220" r:id="rId263" name="Check Box 260">
              <controlPr defaultSize="0" autoFill="0" autoLine="0" autoPict="0">
                <anchor moveWithCells="1">
                  <from>
                    <xdr:col>18</xdr:col>
                    <xdr:colOff>323850</xdr:colOff>
                    <xdr:row>407</xdr:row>
                    <xdr:rowOff>133350</xdr:rowOff>
                  </from>
                  <to>
                    <xdr:col>18</xdr:col>
                    <xdr:colOff>628650</xdr:colOff>
                    <xdr:row>407</xdr:row>
                    <xdr:rowOff>361950</xdr:rowOff>
                  </to>
                </anchor>
              </controlPr>
            </control>
          </mc:Choice>
        </mc:AlternateContent>
        <mc:AlternateContent xmlns:mc="http://schemas.openxmlformats.org/markup-compatibility/2006">
          <mc:Choice Requires="x14">
            <control shapeId="41221" r:id="rId264" name="Check Box 261">
              <controlPr defaultSize="0" autoFill="0" autoLine="0" autoPict="0">
                <anchor moveWithCells="1">
                  <from>
                    <xdr:col>18</xdr:col>
                    <xdr:colOff>323850</xdr:colOff>
                    <xdr:row>408</xdr:row>
                    <xdr:rowOff>133350</xdr:rowOff>
                  </from>
                  <to>
                    <xdr:col>18</xdr:col>
                    <xdr:colOff>628650</xdr:colOff>
                    <xdr:row>408</xdr:row>
                    <xdr:rowOff>361950</xdr:rowOff>
                  </to>
                </anchor>
              </controlPr>
            </control>
          </mc:Choice>
        </mc:AlternateContent>
        <mc:AlternateContent xmlns:mc="http://schemas.openxmlformats.org/markup-compatibility/2006">
          <mc:Choice Requires="x14">
            <control shapeId="41222" r:id="rId265" name="Check Box 262">
              <controlPr defaultSize="0" autoFill="0" autoLine="0" autoPict="0">
                <anchor moveWithCells="1">
                  <from>
                    <xdr:col>18</xdr:col>
                    <xdr:colOff>333375</xdr:colOff>
                    <xdr:row>415</xdr:row>
                    <xdr:rowOff>171450</xdr:rowOff>
                  </from>
                  <to>
                    <xdr:col>18</xdr:col>
                    <xdr:colOff>647700</xdr:colOff>
                    <xdr:row>415</xdr:row>
                    <xdr:rowOff>409575</xdr:rowOff>
                  </to>
                </anchor>
              </controlPr>
            </control>
          </mc:Choice>
        </mc:AlternateContent>
        <mc:AlternateContent xmlns:mc="http://schemas.openxmlformats.org/markup-compatibility/2006">
          <mc:Choice Requires="x14">
            <control shapeId="41223" r:id="rId266" name="Check Box 263">
              <controlPr defaultSize="0" autoFill="0" autoLine="0" autoPict="0">
                <anchor moveWithCells="1">
                  <from>
                    <xdr:col>18</xdr:col>
                    <xdr:colOff>333375</xdr:colOff>
                    <xdr:row>418</xdr:row>
                    <xdr:rowOff>171450</xdr:rowOff>
                  </from>
                  <to>
                    <xdr:col>18</xdr:col>
                    <xdr:colOff>647700</xdr:colOff>
                    <xdr:row>418</xdr:row>
                    <xdr:rowOff>409575</xdr:rowOff>
                  </to>
                </anchor>
              </controlPr>
            </control>
          </mc:Choice>
        </mc:AlternateContent>
        <mc:AlternateContent xmlns:mc="http://schemas.openxmlformats.org/markup-compatibility/2006">
          <mc:Choice Requires="x14">
            <control shapeId="41224" r:id="rId267" name="Check Box 264">
              <controlPr defaultSize="0" autoFill="0" autoLine="0" autoPict="0">
                <anchor moveWithCells="1">
                  <from>
                    <xdr:col>18</xdr:col>
                    <xdr:colOff>333375</xdr:colOff>
                    <xdr:row>419</xdr:row>
                    <xdr:rowOff>171450</xdr:rowOff>
                  </from>
                  <to>
                    <xdr:col>18</xdr:col>
                    <xdr:colOff>647700</xdr:colOff>
                    <xdr:row>419</xdr:row>
                    <xdr:rowOff>409575</xdr:rowOff>
                  </to>
                </anchor>
              </controlPr>
            </control>
          </mc:Choice>
        </mc:AlternateContent>
        <mc:AlternateContent xmlns:mc="http://schemas.openxmlformats.org/markup-compatibility/2006">
          <mc:Choice Requires="x14">
            <control shapeId="41225" r:id="rId268" name="Check Box 265">
              <controlPr defaultSize="0" autoFill="0" autoLine="0" autoPict="0">
                <anchor moveWithCells="1">
                  <from>
                    <xdr:col>18</xdr:col>
                    <xdr:colOff>333375</xdr:colOff>
                    <xdr:row>420</xdr:row>
                    <xdr:rowOff>171450</xdr:rowOff>
                  </from>
                  <to>
                    <xdr:col>18</xdr:col>
                    <xdr:colOff>647700</xdr:colOff>
                    <xdr:row>420</xdr:row>
                    <xdr:rowOff>409575</xdr:rowOff>
                  </to>
                </anchor>
              </controlPr>
            </control>
          </mc:Choice>
        </mc:AlternateContent>
        <mc:AlternateContent xmlns:mc="http://schemas.openxmlformats.org/markup-compatibility/2006">
          <mc:Choice Requires="x14">
            <control shapeId="41226" r:id="rId269" name="Check Box 266">
              <controlPr defaultSize="0" autoFill="0" autoLine="0" autoPict="0">
                <anchor moveWithCells="1">
                  <from>
                    <xdr:col>18</xdr:col>
                    <xdr:colOff>333375</xdr:colOff>
                    <xdr:row>423</xdr:row>
                    <xdr:rowOff>285750</xdr:rowOff>
                  </from>
                  <to>
                    <xdr:col>18</xdr:col>
                    <xdr:colOff>647700</xdr:colOff>
                    <xdr:row>423</xdr:row>
                    <xdr:rowOff>514350</xdr:rowOff>
                  </to>
                </anchor>
              </controlPr>
            </control>
          </mc:Choice>
        </mc:AlternateContent>
        <mc:AlternateContent xmlns:mc="http://schemas.openxmlformats.org/markup-compatibility/2006">
          <mc:Choice Requires="x14">
            <control shapeId="41227" r:id="rId270" name="Check Box 267">
              <controlPr defaultSize="0" autoFill="0" autoLine="0" autoPict="0">
                <anchor moveWithCells="1">
                  <from>
                    <xdr:col>18</xdr:col>
                    <xdr:colOff>333375</xdr:colOff>
                    <xdr:row>424</xdr:row>
                    <xdr:rowOff>266700</xdr:rowOff>
                  </from>
                  <to>
                    <xdr:col>18</xdr:col>
                    <xdr:colOff>647700</xdr:colOff>
                    <xdr:row>424</xdr:row>
                    <xdr:rowOff>504825</xdr:rowOff>
                  </to>
                </anchor>
              </controlPr>
            </control>
          </mc:Choice>
        </mc:AlternateContent>
        <mc:AlternateContent xmlns:mc="http://schemas.openxmlformats.org/markup-compatibility/2006">
          <mc:Choice Requires="x14">
            <control shapeId="41228" r:id="rId271" name="Check Box 268">
              <controlPr defaultSize="0" autoFill="0" autoLine="0" autoPict="0">
                <anchor moveWithCells="1">
                  <from>
                    <xdr:col>18</xdr:col>
                    <xdr:colOff>333375</xdr:colOff>
                    <xdr:row>425</xdr:row>
                    <xdr:rowOff>266700</xdr:rowOff>
                  </from>
                  <to>
                    <xdr:col>18</xdr:col>
                    <xdr:colOff>647700</xdr:colOff>
                    <xdr:row>425</xdr:row>
                    <xdr:rowOff>504825</xdr:rowOff>
                  </to>
                </anchor>
              </controlPr>
            </control>
          </mc:Choice>
        </mc:AlternateContent>
        <mc:AlternateContent xmlns:mc="http://schemas.openxmlformats.org/markup-compatibility/2006">
          <mc:Choice Requires="x14">
            <control shapeId="41229" r:id="rId272" name="Check Box 269">
              <controlPr defaultSize="0" autoFill="0" autoLine="0" autoPict="0">
                <anchor moveWithCells="1">
                  <from>
                    <xdr:col>18</xdr:col>
                    <xdr:colOff>333375</xdr:colOff>
                    <xdr:row>426</xdr:row>
                    <xdr:rowOff>219075</xdr:rowOff>
                  </from>
                  <to>
                    <xdr:col>18</xdr:col>
                    <xdr:colOff>647700</xdr:colOff>
                    <xdr:row>426</xdr:row>
                    <xdr:rowOff>457200</xdr:rowOff>
                  </to>
                </anchor>
              </controlPr>
            </control>
          </mc:Choice>
        </mc:AlternateContent>
        <mc:AlternateContent xmlns:mc="http://schemas.openxmlformats.org/markup-compatibility/2006">
          <mc:Choice Requires="x14">
            <control shapeId="41230" r:id="rId273" name="Check Box 270">
              <controlPr defaultSize="0" autoFill="0" autoLine="0" autoPict="0">
                <anchor moveWithCells="1">
                  <from>
                    <xdr:col>18</xdr:col>
                    <xdr:colOff>333375</xdr:colOff>
                    <xdr:row>427</xdr:row>
                    <xdr:rowOff>190500</xdr:rowOff>
                  </from>
                  <to>
                    <xdr:col>18</xdr:col>
                    <xdr:colOff>647700</xdr:colOff>
                    <xdr:row>427</xdr:row>
                    <xdr:rowOff>419100</xdr:rowOff>
                  </to>
                </anchor>
              </controlPr>
            </control>
          </mc:Choice>
        </mc:AlternateContent>
        <mc:AlternateContent xmlns:mc="http://schemas.openxmlformats.org/markup-compatibility/2006">
          <mc:Choice Requires="x14">
            <control shapeId="41231" r:id="rId274" name="Check Box 271">
              <controlPr defaultSize="0" autoFill="0" autoLine="0" autoPict="0">
                <anchor moveWithCells="1">
                  <from>
                    <xdr:col>18</xdr:col>
                    <xdr:colOff>333375</xdr:colOff>
                    <xdr:row>429</xdr:row>
                    <xdr:rowOff>219075</xdr:rowOff>
                  </from>
                  <to>
                    <xdr:col>18</xdr:col>
                    <xdr:colOff>647700</xdr:colOff>
                    <xdr:row>429</xdr:row>
                    <xdr:rowOff>457200</xdr:rowOff>
                  </to>
                </anchor>
              </controlPr>
            </control>
          </mc:Choice>
        </mc:AlternateContent>
        <mc:AlternateContent xmlns:mc="http://schemas.openxmlformats.org/markup-compatibility/2006">
          <mc:Choice Requires="x14">
            <control shapeId="41232" r:id="rId275" name="Check Box 272">
              <controlPr defaultSize="0" autoFill="0" autoLine="0" autoPict="0">
                <anchor moveWithCells="1">
                  <from>
                    <xdr:col>18</xdr:col>
                    <xdr:colOff>333375</xdr:colOff>
                    <xdr:row>430</xdr:row>
                    <xdr:rowOff>209550</xdr:rowOff>
                  </from>
                  <to>
                    <xdr:col>18</xdr:col>
                    <xdr:colOff>647700</xdr:colOff>
                    <xdr:row>430</xdr:row>
                    <xdr:rowOff>438150</xdr:rowOff>
                  </to>
                </anchor>
              </controlPr>
            </control>
          </mc:Choice>
        </mc:AlternateContent>
        <mc:AlternateContent xmlns:mc="http://schemas.openxmlformats.org/markup-compatibility/2006">
          <mc:Choice Requires="x14">
            <control shapeId="41233" r:id="rId276" name="Check Box 273">
              <controlPr defaultSize="0" autoFill="0" autoLine="0" autoPict="0">
                <anchor moveWithCells="1">
                  <from>
                    <xdr:col>18</xdr:col>
                    <xdr:colOff>333375</xdr:colOff>
                    <xdr:row>431</xdr:row>
                    <xdr:rowOff>180975</xdr:rowOff>
                  </from>
                  <to>
                    <xdr:col>18</xdr:col>
                    <xdr:colOff>647700</xdr:colOff>
                    <xdr:row>431</xdr:row>
                    <xdr:rowOff>409575</xdr:rowOff>
                  </to>
                </anchor>
              </controlPr>
            </control>
          </mc:Choice>
        </mc:AlternateContent>
        <mc:AlternateContent xmlns:mc="http://schemas.openxmlformats.org/markup-compatibility/2006">
          <mc:Choice Requires="x14">
            <control shapeId="41234" r:id="rId277" name="Check Box 274">
              <controlPr defaultSize="0" autoFill="0" autoLine="0" autoPict="0">
                <anchor moveWithCells="1">
                  <from>
                    <xdr:col>18</xdr:col>
                    <xdr:colOff>333375</xdr:colOff>
                    <xdr:row>434</xdr:row>
                    <xdr:rowOff>228600</xdr:rowOff>
                  </from>
                  <to>
                    <xdr:col>18</xdr:col>
                    <xdr:colOff>647700</xdr:colOff>
                    <xdr:row>434</xdr:row>
                    <xdr:rowOff>457200</xdr:rowOff>
                  </to>
                </anchor>
              </controlPr>
            </control>
          </mc:Choice>
        </mc:AlternateContent>
        <mc:AlternateContent xmlns:mc="http://schemas.openxmlformats.org/markup-compatibility/2006">
          <mc:Choice Requires="x14">
            <control shapeId="41235" r:id="rId278" name="Check Box 275">
              <controlPr defaultSize="0" autoFill="0" autoLine="0" autoPict="0">
                <anchor moveWithCells="1">
                  <from>
                    <xdr:col>18</xdr:col>
                    <xdr:colOff>333375</xdr:colOff>
                    <xdr:row>435</xdr:row>
                    <xdr:rowOff>219075</xdr:rowOff>
                  </from>
                  <to>
                    <xdr:col>18</xdr:col>
                    <xdr:colOff>647700</xdr:colOff>
                    <xdr:row>435</xdr:row>
                    <xdr:rowOff>457200</xdr:rowOff>
                  </to>
                </anchor>
              </controlPr>
            </control>
          </mc:Choice>
        </mc:AlternateContent>
        <mc:AlternateContent xmlns:mc="http://schemas.openxmlformats.org/markup-compatibility/2006">
          <mc:Choice Requires="x14">
            <control shapeId="41236" r:id="rId279" name="Check Box 276">
              <controlPr defaultSize="0" autoFill="0" autoLine="0" autoPict="0">
                <anchor moveWithCells="1">
                  <from>
                    <xdr:col>18</xdr:col>
                    <xdr:colOff>333375</xdr:colOff>
                    <xdr:row>438</xdr:row>
                    <xdr:rowOff>200025</xdr:rowOff>
                  </from>
                  <to>
                    <xdr:col>18</xdr:col>
                    <xdr:colOff>647700</xdr:colOff>
                    <xdr:row>438</xdr:row>
                    <xdr:rowOff>428625</xdr:rowOff>
                  </to>
                </anchor>
              </controlPr>
            </control>
          </mc:Choice>
        </mc:AlternateContent>
        <mc:AlternateContent xmlns:mc="http://schemas.openxmlformats.org/markup-compatibility/2006">
          <mc:Choice Requires="x14">
            <control shapeId="41237" r:id="rId280" name="Check Box 277">
              <controlPr defaultSize="0" autoFill="0" autoLine="0" autoPict="0">
                <anchor moveWithCells="1">
                  <from>
                    <xdr:col>18</xdr:col>
                    <xdr:colOff>323850</xdr:colOff>
                    <xdr:row>451</xdr:row>
                    <xdr:rowOff>133350</xdr:rowOff>
                  </from>
                  <to>
                    <xdr:col>18</xdr:col>
                    <xdr:colOff>628650</xdr:colOff>
                    <xdr:row>451</xdr:row>
                    <xdr:rowOff>361950</xdr:rowOff>
                  </to>
                </anchor>
              </controlPr>
            </control>
          </mc:Choice>
        </mc:AlternateContent>
        <mc:AlternateContent xmlns:mc="http://schemas.openxmlformats.org/markup-compatibility/2006">
          <mc:Choice Requires="x14">
            <control shapeId="41238" r:id="rId281" name="Check Box 278">
              <controlPr defaultSize="0" autoFill="0" autoLine="0" autoPict="0">
                <anchor moveWithCells="1">
                  <from>
                    <xdr:col>18</xdr:col>
                    <xdr:colOff>323850</xdr:colOff>
                    <xdr:row>452</xdr:row>
                    <xdr:rowOff>133350</xdr:rowOff>
                  </from>
                  <to>
                    <xdr:col>18</xdr:col>
                    <xdr:colOff>628650</xdr:colOff>
                    <xdr:row>452</xdr:row>
                    <xdr:rowOff>361950</xdr:rowOff>
                  </to>
                </anchor>
              </controlPr>
            </control>
          </mc:Choice>
        </mc:AlternateContent>
        <mc:AlternateContent xmlns:mc="http://schemas.openxmlformats.org/markup-compatibility/2006">
          <mc:Choice Requires="x14">
            <control shapeId="41239" r:id="rId282" name="Check Box 279">
              <controlPr defaultSize="0" autoFill="0" autoLine="0" autoPict="0">
                <anchor moveWithCells="1">
                  <from>
                    <xdr:col>18</xdr:col>
                    <xdr:colOff>323850</xdr:colOff>
                    <xdr:row>454</xdr:row>
                    <xdr:rowOff>219075</xdr:rowOff>
                  </from>
                  <to>
                    <xdr:col>18</xdr:col>
                    <xdr:colOff>628650</xdr:colOff>
                    <xdr:row>454</xdr:row>
                    <xdr:rowOff>457200</xdr:rowOff>
                  </to>
                </anchor>
              </controlPr>
            </control>
          </mc:Choice>
        </mc:AlternateContent>
        <mc:AlternateContent xmlns:mc="http://schemas.openxmlformats.org/markup-compatibility/2006">
          <mc:Choice Requires="x14">
            <control shapeId="41240" r:id="rId283" name="Check Box 280">
              <controlPr defaultSize="0" autoFill="0" autoLine="0" autoPict="0">
                <anchor moveWithCells="1">
                  <from>
                    <xdr:col>18</xdr:col>
                    <xdr:colOff>323850</xdr:colOff>
                    <xdr:row>458</xdr:row>
                    <xdr:rowOff>238125</xdr:rowOff>
                  </from>
                  <to>
                    <xdr:col>18</xdr:col>
                    <xdr:colOff>628650</xdr:colOff>
                    <xdr:row>458</xdr:row>
                    <xdr:rowOff>466725</xdr:rowOff>
                  </to>
                </anchor>
              </controlPr>
            </control>
          </mc:Choice>
        </mc:AlternateContent>
        <mc:AlternateContent xmlns:mc="http://schemas.openxmlformats.org/markup-compatibility/2006">
          <mc:Choice Requires="x14">
            <control shapeId="41241" r:id="rId284" name="Check Box 281">
              <controlPr defaultSize="0" autoFill="0" autoLine="0" autoPict="0">
                <anchor moveWithCells="1">
                  <from>
                    <xdr:col>18</xdr:col>
                    <xdr:colOff>323850</xdr:colOff>
                    <xdr:row>460</xdr:row>
                    <xdr:rowOff>219075</xdr:rowOff>
                  </from>
                  <to>
                    <xdr:col>18</xdr:col>
                    <xdr:colOff>628650</xdr:colOff>
                    <xdr:row>460</xdr:row>
                    <xdr:rowOff>457200</xdr:rowOff>
                  </to>
                </anchor>
              </controlPr>
            </control>
          </mc:Choice>
        </mc:AlternateContent>
        <mc:AlternateContent xmlns:mc="http://schemas.openxmlformats.org/markup-compatibility/2006">
          <mc:Choice Requires="x14">
            <control shapeId="41242" r:id="rId285" name="Check Box 282">
              <controlPr defaultSize="0" autoFill="0" autoLine="0" autoPict="0">
                <anchor moveWithCells="1">
                  <from>
                    <xdr:col>18</xdr:col>
                    <xdr:colOff>323850</xdr:colOff>
                    <xdr:row>461</xdr:row>
                    <xdr:rowOff>190500</xdr:rowOff>
                  </from>
                  <to>
                    <xdr:col>18</xdr:col>
                    <xdr:colOff>628650</xdr:colOff>
                    <xdr:row>461</xdr:row>
                    <xdr:rowOff>419100</xdr:rowOff>
                  </to>
                </anchor>
              </controlPr>
            </control>
          </mc:Choice>
        </mc:AlternateContent>
        <mc:AlternateContent xmlns:mc="http://schemas.openxmlformats.org/markup-compatibility/2006">
          <mc:Choice Requires="x14">
            <control shapeId="41243" r:id="rId286" name="Check Box 283">
              <controlPr defaultSize="0" autoFill="0" autoLine="0" autoPict="0">
                <anchor moveWithCells="1">
                  <from>
                    <xdr:col>18</xdr:col>
                    <xdr:colOff>323850</xdr:colOff>
                    <xdr:row>462</xdr:row>
                    <xdr:rowOff>200025</xdr:rowOff>
                  </from>
                  <to>
                    <xdr:col>18</xdr:col>
                    <xdr:colOff>628650</xdr:colOff>
                    <xdr:row>462</xdr:row>
                    <xdr:rowOff>428625</xdr:rowOff>
                  </to>
                </anchor>
              </controlPr>
            </control>
          </mc:Choice>
        </mc:AlternateContent>
        <mc:AlternateContent xmlns:mc="http://schemas.openxmlformats.org/markup-compatibility/2006">
          <mc:Choice Requires="x14">
            <control shapeId="41244" r:id="rId287" name="Check Box 284">
              <controlPr defaultSize="0" autoFill="0" autoLine="0" autoPict="0">
                <anchor moveWithCells="1">
                  <from>
                    <xdr:col>18</xdr:col>
                    <xdr:colOff>323850</xdr:colOff>
                    <xdr:row>463</xdr:row>
                    <xdr:rowOff>190500</xdr:rowOff>
                  </from>
                  <to>
                    <xdr:col>18</xdr:col>
                    <xdr:colOff>628650</xdr:colOff>
                    <xdr:row>463</xdr:row>
                    <xdr:rowOff>419100</xdr:rowOff>
                  </to>
                </anchor>
              </controlPr>
            </control>
          </mc:Choice>
        </mc:AlternateContent>
        <mc:AlternateContent xmlns:mc="http://schemas.openxmlformats.org/markup-compatibility/2006">
          <mc:Choice Requires="x14">
            <control shapeId="41245" r:id="rId288" name="Check Box 285">
              <controlPr defaultSize="0" autoFill="0" autoLine="0" autoPict="0">
                <anchor moveWithCells="1">
                  <from>
                    <xdr:col>18</xdr:col>
                    <xdr:colOff>323850</xdr:colOff>
                    <xdr:row>464</xdr:row>
                    <xdr:rowOff>371475</xdr:rowOff>
                  </from>
                  <to>
                    <xdr:col>18</xdr:col>
                    <xdr:colOff>628650</xdr:colOff>
                    <xdr:row>464</xdr:row>
                    <xdr:rowOff>600075</xdr:rowOff>
                  </to>
                </anchor>
              </controlPr>
            </control>
          </mc:Choice>
        </mc:AlternateContent>
        <mc:AlternateContent xmlns:mc="http://schemas.openxmlformats.org/markup-compatibility/2006">
          <mc:Choice Requires="x14">
            <control shapeId="41246" r:id="rId289" name="Check Box 286">
              <controlPr defaultSize="0" autoFill="0" autoLine="0" autoPict="0">
                <anchor moveWithCells="1">
                  <from>
                    <xdr:col>18</xdr:col>
                    <xdr:colOff>323850</xdr:colOff>
                    <xdr:row>465</xdr:row>
                    <xdr:rowOff>200025</xdr:rowOff>
                  </from>
                  <to>
                    <xdr:col>18</xdr:col>
                    <xdr:colOff>628650</xdr:colOff>
                    <xdr:row>465</xdr:row>
                    <xdr:rowOff>428625</xdr:rowOff>
                  </to>
                </anchor>
              </controlPr>
            </control>
          </mc:Choice>
        </mc:AlternateContent>
        <mc:AlternateContent xmlns:mc="http://schemas.openxmlformats.org/markup-compatibility/2006">
          <mc:Choice Requires="x14">
            <control shapeId="41247" r:id="rId290" name="Check Box 287">
              <controlPr defaultSize="0" autoFill="0" autoLine="0" autoPict="0">
                <anchor moveWithCells="1">
                  <from>
                    <xdr:col>18</xdr:col>
                    <xdr:colOff>323850</xdr:colOff>
                    <xdr:row>466</xdr:row>
                    <xdr:rowOff>266700</xdr:rowOff>
                  </from>
                  <to>
                    <xdr:col>18</xdr:col>
                    <xdr:colOff>628650</xdr:colOff>
                    <xdr:row>466</xdr:row>
                    <xdr:rowOff>504825</xdr:rowOff>
                  </to>
                </anchor>
              </controlPr>
            </control>
          </mc:Choice>
        </mc:AlternateContent>
        <mc:AlternateContent xmlns:mc="http://schemas.openxmlformats.org/markup-compatibility/2006">
          <mc:Choice Requires="x14">
            <control shapeId="41248" r:id="rId291" name="Check Box 288">
              <controlPr defaultSize="0" autoFill="0" autoLine="0" autoPict="0">
                <anchor moveWithCells="1">
                  <from>
                    <xdr:col>18</xdr:col>
                    <xdr:colOff>323850</xdr:colOff>
                    <xdr:row>467</xdr:row>
                    <xdr:rowOff>247650</xdr:rowOff>
                  </from>
                  <to>
                    <xdr:col>18</xdr:col>
                    <xdr:colOff>628650</xdr:colOff>
                    <xdr:row>467</xdr:row>
                    <xdr:rowOff>476250</xdr:rowOff>
                  </to>
                </anchor>
              </controlPr>
            </control>
          </mc:Choice>
        </mc:AlternateContent>
        <mc:AlternateContent xmlns:mc="http://schemas.openxmlformats.org/markup-compatibility/2006">
          <mc:Choice Requires="x14">
            <control shapeId="41249" r:id="rId292" name="Check Box 289">
              <controlPr defaultSize="0" autoFill="0" autoLine="0" autoPict="0">
                <anchor moveWithCells="1">
                  <from>
                    <xdr:col>18</xdr:col>
                    <xdr:colOff>323850</xdr:colOff>
                    <xdr:row>468</xdr:row>
                    <xdr:rowOff>266700</xdr:rowOff>
                  </from>
                  <to>
                    <xdr:col>18</xdr:col>
                    <xdr:colOff>628650</xdr:colOff>
                    <xdr:row>468</xdr:row>
                    <xdr:rowOff>504825</xdr:rowOff>
                  </to>
                </anchor>
              </controlPr>
            </control>
          </mc:Choice>
        </mc:AlternateContent>
        <mc:AlternateContent xmlns:mc="http://schemas.openxmlformats.org/markup-compatibility/2006">
          <mc:Choice Requires="x14">
            <control shapeId="41250" r:id="rId293" name="Check Box 290">
              <controlPr defaultSize="0" autoFill="0" autoLine="0" autoPict="0">
                <anchor moveWithCells="1">
                  <from>
                    <xdr:col>18</xdr:col>
                    <xdr:colOff>323850</xdr:colOff>
                    <xdr:row>469</xdr:row>
                    <xdr:rowOff>247650</xdr:rowOff>
                  </from>
                  <to>
                    <xdr:col>18</xdr:col>
                    <xdr:colOff>628650</xdr:colOff>
                    <xdr:row>469</xdr:row>
                    <xdr:rowOff>476250</xdr:rowOff>
                  </to>
                </anchor>
              </controlPr>
            </control>
          </mc:Choice>
        </mc:AlternateContent>
        <mc:AlternateContent xmlns:mc="http://schemas.openxmlformats.org/markup-compatibility/2006">
          <mc:Choice Requires="x14">
            <control shapeId="41251" r:id="rId294" name="Check Box 291">
              <controlPr defaultSize="0" autoFill="0" autoLine="0" autoPict="0">
                <anchor moveWithCells="1">
                  <from>
                    <xdr:col>18</xdr:col>
                    <xdr:colOff>323850</xdr:colOff>
                    <xdr:row>470</xdr:row>
                    <xdr:rowOff>238125</xdr:rowOff>
                  </from>
                  <to>
                    <xdr:col>18</xdr:col>
                    <xdr:colOff>628650</xdr:colOff>
                    <xdr:row>470</xdr:row>
                    <xdr:rowOff>466725</xdr:rowOff>
                  </to>
                </anchor>
              </controlPr>
            </control>
          </mc:Choice>
        </mc:AlternateContent>
        <mc:AlternateContent xmlns:mc="http://schemas.openxmlformats.org/markup-compatibility/2006">
          <mc:Choice Requires="x14">
            <control shapeId="41252" r:id="rId295" name="Check Box 292">
              <controlPr defaultSize="0" autoFill="0" autoLine="0" autoPict="0">
                <anchor moveWithCells="1">
                  <from>
                    <xdr:col>18</xdr:col>
                    <xdr:colOff>323850</xdr:colOff>
                    <xdr:row>473</xdr:row>
                    <xdr:rowOff>133350</xdr:rowOff>
                  </from>
                  <to>
                    <xdr:col>18</xdr:col>
                    <xdr:colOff>628650</xdr:colOff>
                    <xdr:row>473</xdr:row>
                    <xdr:rowOff>361950</xdr:rowOff>
                  </to>
                </anchor>
              </controlPr>
            </control>
          </mc:Choice>
        </mc:AlternateContent>
        <mc:AlternateContent xmlns:mc="http://schemas.openxmlformats.org/markup-compatibility/2006">
          <mc:Choice Requires="x14">
            <control shapeId="41253" r:id="rId296" name="Check Box 293">
              <controlPr defaultSize="0" autoFill="0" autoLine="0" autoPict="0">
                <anchor moveWithCells="1">
                  <from>
                    <xdr:col>18</xdr:col>
                    <xdr:colOff>323850</xdr:colOff>
                    <xdr:row>474</xdr:row>
                    <xdr:rowOff>133350</xdr:rowOff>
                  </from>
                  <to>
                    <xdr:col>18</xdr:col>
                    <xdr:colOff>628650</xdr:colOff>
                    <xdr:row>474</xdr:row>
                    <xdr:rowOff>361950</xdr:rowOff>
                  </to>
                </anchor>
              </controlPr>
            </control>
          </mc:Choice>
        </mc:AlternateContent>
        <mc:AlternateContent xmlns:mc="http://schemas.openxmlformats.org/markup-compatibility/2006">
          <mc:Choice Requires="x14">
            <control shapeId="41254" r:id="rId297" name="Check Box 294">
              <controlPr defaultSize="0" autoFill="0" autoLine="0" autoPict="0">
                <anchor moveWithCells="1">
                  <from>
                    <xdr:col>18</xdr:col>
                    <xdr:colOff>323850</xdr:colOff>
                    <xdr:row>476</xdr:row>
                    <xdr:rowOff>200025</xdr:rowOff>
                  </from>
                  <to>
                    <xdr:col>18</xdr:col>
                    <xdr:colOff>628650</xdr:colOff>
                    <xdr:row>476</xdr:row>
                    <xdr:rowOff>428625</xdr:rowOff>
                  </to>
                </anchor>
              </controlPr>
            </control>
          </mc:Choice>
        </mc:AlternateContent>
        <mc:AlternateContent xmlns:mc="http://schemas.openxmlformats.org/markup-compatibility/2006">
          <mc:Choice Requires="x14">
            <control shapeId="41255" r:id="rId298" name="Check Box 295">
              <controlPr defaultSize="0" autoFill="0" autoLine="0" autoPict="0">
                <anchor moveWithCells="1">
                  <from>
                    <xdr:col>18</xdr:col>
                    <xdr:colOff>323850</xdr:colOff>
                    <xdr:row>477</xdr:row>
                    <xdr:rowOff>219075</xdr:rowOff>
                  </from>
                  <to>
                    <xdr:col>18</xdr:col>
                    <xdr:colOff>628650</xdr:colOff>
                    <xdr:row>477</xdr:row>
                    <xdr:rowOff>457200</xdr:rowOff>
                  </to>
                </anchor>
              </controlPr>
            </control>
          </mc:Choice>
        </mc:AlternateContent>
        <mc:AlternateContent xmlns:mc="http://schemas.openxmlformats.org/markup-compatibility/2006">
          <mc:Choice Requires="x14">
            <control shapeId="41256" r:id="rId299" name="Check Box 296">
              <controlPr defaultSize="0" autoFill="0" autoLine="0" autoPict="0">
                <anchor moveWithCells="1">
                  <from>
                    <xdr:col>18</xdr:col>
                    <xdr:colOff>333375</xdr:colOff>
                    <xdr:row>416</xdr:row>
                    <xdr:rowOff>171450</xdr:rowOff>
                  </from>
                  <to>
                    <xdr:col>18</xdr:col>
                    <xdr:colOff>647700</xdr:colOff>
                    <xdr:row>416</xdr:row>
                    <xdr:rowOff>409575</xdr:rowOff>
                  </to>
                </anchor>
              </controlPr>
            </control>
          </mc:Choice>
        </mc:AlternateContent>
        <mc:AlternateContent xmlns:mc="http://schemas.openxmlformats.org/markup-compatibility/2006">
          <mc:Choice Requires="x14">
            <control shapeId="41257" r:id="rId300" name="Check Box 297">
              <controlPr defaultSize="0" autoFill="0" autoLine="0" autoPict="0">
                <anchor moveWithCells="1">
                  <from>
                    <xdr:col>18</xdr:col>
                    <xdr:colOff>333375</xdr:colOff>
                    <xdr:row>432</xdr:row>
                    <xdr:rowOff>180975</xdr:rowOff>
                  </from>
                  <to>
                    <xdr:col>18</xdr:col>
                    <xdr:colOff>647700</xdr:colOff>
                    <xdr:row>432</xdr:row>
                    <xdr:rowOff>409575</xdr:rowOff>
                  </to>
                </anchor>
              </controlPr>
            </control>
          </mc:Choice>
        </mc:AlternateContent>
        <mc:AlternateContent xmlns:mc="http://schemas.openxmlformats.org/markup-compatibility/2006">
          <mc:Choice Requires="x14">
            <control shapeId="41258" r:id="rId301" name="Check Box 298">
              <controlPr defaultSize="0" autoFill="0" autoLine="0" autoPict="0">
                <anchor moveWithCells="1">
                  <from>
                    <xdr:col>18</xdr:col>
                    <xdr:colOff>333375</xdr:colOff>
                    <xdr:row>436</xdr:row>
                    <xdr:rowOff>219075</xdr:rowOff>
                  </from>
                  <to>
                    <xdr:col>18</xdr:col>
                    <xdr:colOff>647700</xdr:colOff>
                    <xdr:row>436</xdr:row>
                    <xdr:rowOff>457200</xdr:rowOff>
                  </to>
                </anchor>
              </controlPr>
            </control>
          </mc:Choice>
        </mc:AlternateContent>
        <mc:AlternateContent xmlns:mc="http://schemas.openxmlformats.org/markup-compatibility/2006">
          <mc:Choice Requires="x14">
            <control shapeId="41259" r:id="rId302" name="Check Box 299">
              <controlPr defaultSize="0" autoFill="0" autoLine="0" autoPict="0">
                <anchor moveWithCells="1">
                  <from>
                    <xdr:col>18</xdr:col>
                    <xdr:colOff>333375</xdr:colOff>
                    <xdr:row>437</xdr:row>
                    <xdr:rowOff>219075</xdr:rowOff>
                  </from>
                  <to>
                    <xdr:col>18</xdr:col>
                    <xdr:colOff>647700</xdr:colOff>
                    <xdr:row>437</xdr:row>
                    <xdr:rowOff>457200</xdr:rowOff>
                  </to>
                </anchor>
              </controlPr>
            </control>
          </mc:Choice>
        </mc:AlternateContent>
        <mc:AlternateContent xmlns:mc="http://schemas.openxmlformats.org/markup-compatibility/2006">
          <mc:Choice Requires="x14">
            <control shapeId="41260" r:id="rId303" name="Check Box 300">
              <controlPr defaultSize="0" autoFill="0" autoLine="0" autoPict="0">
                <anchor moveWithCells="1">
                  <from>
                    <xdr:col>18</xdr:col>
                    <xdr:colOff>323850</xdr:colOff>
                    <xdr:row>455</xdr:row>
                    <xdr:rowOff>219075</xdr:rowOff>
                  </from>
                  <to>
                    <xdr:col>18</xdr:col>
                    <xdr:colOff>628650</xdr:colOff>
                    <xdr:row>455</xdr:row>
                    <xdr:rowOff>457200</xdr:rowOff>
                  </to>
                </anchor>
              </controlPr>
            </control>
          </mc:Choice>
        </mc:AlternateContent>
        <mc:AlternateContent xmlns:mc="http://schemas.openxmlformats.org/markup-compatibility/2006">
          <mc:Choice Requires="x14">
            <control shapeId="41261" r:id="rId304" name="Check Box 301">
              <controlPr defaultSize="0" autoFill="0" autoLine="0" autoPict="0">
                <anchor moveWithCells="1">
                  <from>
                    <xdr:col>18</xdr:col>
                    <xdr:colOff>323850</xdr:colOff>
                    <xdr:row>479</xdr:row>
                    <xdr:rowOff>219075</xdr:rowOff>
                  </from>
                  <to>
                    <xdr:col>18</xdr:col>
                    <xdr:colOff>628650</xdr:colOff>
                    <xdr:row>479</xdr:row>
                    <xdr:rowOff>457200</xdr:rowOff>
                  </to>
                </anchor>
              </controlPr>
            </control>
          </mc:Choice>
        </mc:AlternateContent>
        <mc:AlternateContent xmlns:mc="http://schemas.openxmlformats.org/markup-compatibility/2006">
          <mc:Choice Requires="x14">
            <control shapeId="41262" r:id="rId305" name="Check Box 302">
              <controlPr defaultSize="0" autoFill="0" autoLine="0" autoPict="0">
                <anchor moveWithCells="1">
                  <from>
                    <xdr:col>18</xdr:col>
                    <xdr:colOff>323850</xdr:colOff>
                    <xdr:row>481</xdr:row>
                    <xdr:rowOff>219075</xdr:rowOff>
                  </from>
                  <to>
                    <xdr:col>18</xdr:col>
                    <xdr:colOff>628650</xdr:colOff>
                    <xdr:row>481</xdr:row>
                    <xdr:rowOff>457200</xdr:rowOff>
                  </to>
                </anchor>
              </controlPr>
            </control>
          </mc:Choice>
        </mc:AlternateContent>
        <mc:AlternateContent xmlns:mc="http://schemas.openxmlformats.org/markup-compatibility/2006">
          <mc:Choice Requires="x14">
            <control shapeId="41263" r:id="rId306" name="Check Box 303">
              <controlPr defaultSize="0" autoFill="0" autoLine="0" autoPict="0">
                <anchor moveWithCells="1">
                  <from>
                    <xdr:col>18</xdr:col>
                    <xdr:colOff>323850</xdr:colOff>
                    <xdr:row>482</xdr:row>
                    <xdr:rowOff>219075</xdr:rowOff>
                  </from>
                  <to>
                    <xdr:col>18</xdr:col>
                    <xdr:colOff>628650</xdr:colOff>
                    <xdr:row>482</xdr:row>
                    <xdr:rowOff>457200</xdr:rowOff>
                  </to>
                </anchor>
              </controlPr>
            </control>
          </mc:Choice>
        </mc:AlternateContent>
        <mc:AlternateContent xmlns:mc="http://schemas.openxmlformats.org/markup-compatibility/2006">
          <mc:Choice Requires="x14">
            <control shapeId="41264" r:id="rId307" name="Check Box 304">
              <controlPr defaultSize="0" autoFill="0" autoLine="0" autoPict="0">
                <anchor moveWithCells="1">
                  <from>
                    <xdr:col>18</xdr:col>
                    <xdr:colOff>323850</xdr:colOff>
                    <xdr:row>483</xdr:row>
                    <xdr:rowOff>219075</xdr:rowOff>
                  </from>
                  <to>
                    <xdr:col>18</xdr:col>
                    <xdr:colOff>628650</xdr:colOff>
                    <xdr:row>483</xdr:row>
                    <xdr:rowOff>457200</xdr:rowOff>
                  </to>
                </anchor>
              </controlPr>
            </control>
          </mc:Choice>
        </mc:AlternateContent>
        <mc:AlternateContent xmlns:mc="http://schemas.openxmlformats.org/markup-compatibility/2006">
          <mc:Choice Requires="x14">
            <control shapeId="41265" r:id="rId308" name="Check Box 305">
              <controlPr defaultSize="0" autoFill="0" autoLine="0" autoPict="0">
                <anchor moveWithCells="1">
                  <from>
                    <xdr:col>18</xdr:col>
                    <xdr:colOff>323850</xdr:colOff>
                    <xdr:row>484</xdr:row>
                    <xdr:rowOff>219075</xdr:rowOff>
                  </from>
                  <to>
                    <xdr:col>18</xdr:col>
                    <xdr:colOff>628650</xdr:colOff>
                    <xdr:row>484</xdr:row>
                    <xdr:rowOff>457200</xdr:rowOff>
                  </to>
                </anchor>
              </controlPr>
            </control>
          </mc:Choice>
        </mc:AlternateContent>
        <mc:AlternateContent xmlns:mc="http://schemas.openxmlformats.org/markup-compatibility/2006">
          <mc:Choice Requires="x14">
            <control shapeId="41266" r:id="rId309" name="Check Box 306">
              <controlPr defaultSize="0" autoFill="0" autoLine="0" autoPict="0">
                <anchor moveWithCells="1">
                  <from>
                    <xdr:col>18</xdr:col>
                    <xdr:colOff>323850</xdr:colOff>
                    <xdr:row>485</xdr:row>
                    <xdr:rowOff>219075</xdr:rowOff>
                  </from>
                  <to>
                    <xdr:col>18</xdr:col>
                    <xdr:colOff>628650</xdr:colOff>
                    <xdr:row>485</xdr:row>
                    <xdr:rowOff>457200</xdr:rowOff>
                  </to>
                </anchor>
              </controlPr>
            </control>
          </mc:Choice>
        </mc:AlternateContent>
        <mc:AlternateContent xmlns:mc="http://schemas.openxmlformats.org/markup-compatibility/2006">
          <mc:Choice Requires="x14">
            <control shapeId="41267" r:id="rId310" name="Check Box 307">
              <controlPr defaultSize="0" autoFill="0" autoLine="0" autoPict="0">
                <anchor moveWithCells="1">
                  <from>
                    <xdr:col>18</xdr:col>
                    <xdr:colOff>323850</xdr:colOff>
                    <xdr:row>456</xdr:row>
                    <xdr:rowOff>142875</xdr:rowOff>
                  </from>
                  <to>
                    <xdr:col>18</xdr:col>
                    <xdr:colOff>628650</xdr:colOff>
                    <xdr:row>456</xdr:row>
                    <xdr:rowOff>371475</xdr:rowOff>
                  </to>
                </anchor>
              </controlPr>
            </control>
          </mc:Choice>
        </mc:AlternateContent>
        <mc:AlternateContent xmlns:mc="http://schemas.openxmlformats.org/markup-compatibility/2006">
          <mc:Choice Requires="x14">
            <control shapeId="41268" r:id="rId311" name="Check Box 308">
              <controlPr defaultSize="0" autoFill="0" autoLine="0" autoPict="0">
                <anchor moveWithCells="1">
                  <from>
                    <xdr:col>18</xdr:col>
                    <xdr:colOff>323850</xdr:colOff>
                    <xdr:row>492</xdr:row>
                    <xdr:rowOff>142875</xdr:rowOff>
                  </from>
                  <to>
                    <xdr:col>18</xdr:col>
                    <xdr:colOff>628650</xdr:colOff>
                    <xdr:row>492</xdr:row>
                    <xdr:rowOff>371475</xdr:rowOff>
                  </to>
                </anchor>
              </controlPr>
            </control>
          </mc:Choice>
        </mc:AlternateContent>
        <mc:AlternateContent xmlns:mc="http://schemas.openxmlformats.org/markup-compatibility/2006">
          <mc:Choice Requires="x14">
            <control shapeId="41269" r:id="rId312" name="Check Box 309">
              <controlPr defaultSize="0" autoFill="0" autoLine="0" autoPict="0">
                <anchor moveWithCells="1">
                  <from>
                    <xdr:col>18</xdr:col>
                    <xdr:colOff>323850</xdr:colOff>
                    <xdr:row>493</xdr:row>
                    <xdr:rowOff>333375</xdr:rowOff>
                  </from>
                  <to>
                    <xdr:col>18</xdr:col>
                    <xdr:colOff>628650</xdr:colOff>
                    <xdr:row>493</xdr:row>
                    <xdr:rowOff>561975</xdr:rowOff>
                  </to>
                </anchor>
              </controlPr>
            </control>
          </mc:Choice>
        </mc:AlternateContent>
        <mc:AlternateContent xmlns:mc="http://schemas.openxmlformats.org/markup-compatibility/2006">
          <mc:Choice Requires="x14">
            <control shapeId="41270" r:id="rId313" name="Check Box 310">
              <controlPr defaultSize="0" autoFill="0" autoLine="0" autoPict="0">
                <anchor moveWithCells="1">
                  <from>
                    <xdr:col>18</xdr:col>
                    <xdr:colOff>323850</xdr:colOff>
                    <xdr:row>494</xdr:row>
                    <xdr:rowOff>333375</xdr:rowOff>
                  </from>
                  <to>
                    <xdr:col>18</xdr:col>
                    <xdr:colOff>628650</xdr:colOff>
                    <xdr:row>494</xdr:row>
                    <xdr:rowOff>561975</xdr:rowOff>
                  </to>
                </anchor>
              </controlPr>
            </control>
          </mc:Choice>
        </mc:AlternateContent>
        <mc:AlternateContent xmlns:mc="http://schemas.openxmlformats.org/markup-compatibility/2006">
          <mc:Choice Requires="x14">
            <control shapeId="41271" r:id="rId314" name="Check Box 311">
              <controlPr defaultSize="0" autoFill="0" autoLine="0" autoPict="0">
                <anchor moveWithCells="1">
                  <from>
                    <xdr:col>18</xdr:col>
                    <xdr:colOff>323850</xdr:colOff>
                    <xdr:row>496</xdr:row>
                    <xdr:rowOff>219075</xdr:rowOff>
                  </from>
                  <to>
                    <xdr:col>18</xdr:col>
                    <xdr:colOff>628650</xdr:colOff>
                    <xdr:row>496</xdr:row>
                    <xdr:rowOff>457200</xdr:rowOff>
                  </to>
                </anchor>
              </controlPr>
            </control>
          </mc:Choice>
        </mc:AlternateContent>
        <mc:AlternateContent xmlns:mc="http://schemas.openxmlformats.org/markup-compatibility/2006">
          <mc:Choice Requires="x14">
            <control shapeId="41272" r:id="rId315" name="Check Box 312">
              <controlPr defaultSize="0" autoFill="0" autoLine="0" autoPict="0">
                <anchor moveWithCells="1">
                  <from>
                    <xdr:col>18</xdr:col>
                    <xdr:colOff>323850</xdr:colOff>
                    <xdr:row>497</xdr:row>
                    <xdr:rowOff>333375</xdr:rowOff>
                  </from>
                  <to>
                    <xdr:col>18</xdr:col>
                    <xdr:colOff>628650</xdr:colOff>
                    <xdr:row>497</xdr:row>
                    <xdr:rowOff>561975</xdr:rowOff>
                  </to>
                </anchor>
              </controlPr>
            </control>
          </mc:Choice>
        </mc:AlternateContent>
        <mc:AlternateContent xmlns:mc="http://schemas.openxmlformats.org/markup-compatibility/2006">
          <mc:Choice Requires="x14">
            <control shapeId="41273" r:id="rId316" name="Check Box 313">
              <controlPr defaultSize="0" autoFill="0" autoLine="0" autoPict="0">
                <anchor moveWithCells="1">
                  <from>
                    <xdr:col>18</xdr:col>
                    <xdr:colOff>323850</xdr:colOff>
                    <xdr:row>498</xdr:row>
                    <xdr:rowOff>190500</xdr:rowOff>
                  </from>
                  <to>
                    <xdr:col>18</xdr:col>
                    <xdr:colOff>628650</xdr:colOff>
                    <xdr:row>498</xdr:row>
                    <xdr:rowOff>419100</xdr:rowOff>
                  </to>
                </anchor>
              </controlPr>
            </control>
          </mc:Choice>
        </mc:AlternateContent>
        <mc:AlternateContent xmlns:mc="http://schemas.openxmlformats.org/markup-compatibility/2006">
          <mc:Choice Requires="x14">
            <control shapeId="41274" r:id="rId317" name="Check Box 314">
              <controlPr defaultSize="0" autoFill="0" autoLine="0" autoPict="0">
                <anchor moveWithCells="1">
                  <from>
                    <xdr:col>18</xdr:col>
                    <xdr:colOff>323850</xdr:colOff>
                    <xdr:row>500</xdr:row>
                    <xdr:rowOff>142875</xdr:rowOff>
                  </from>
                  <to>
                    <xdr:col>18</xdr:col>
                    <xdr:colOff>628650</xdr:colOff>
                    <xdr:row>500</xdr:row>
                    <xdr:rowOff>371475</xdr:rowOff>
                  </to>
                </anchor>
              </controlPr>
            </control>
          </mc:Choice>
        </mc:AlternateContent>
        <mc:AlternateContent xmlns:mc="http://schemas.openxmlformats.org/markup-compatibility/2006">
          <mc:Choice Requires="x14">
            <control shapeId="41275" r:id="rId318" name="Check Box 315">
              <controlPr defaultSize="0" autoFill="0" autoLine="0" autoPict="0">
                <anchor moveWithCells="1">
                  <from>
                    <xdr:col>18</xdr:col>
                    <xdr:colOff>323850</xdr:colOff>
                    <xdr:row>501</xdr:row>
                    <xdr:rowOff>142875</xdr:rowOff>
                  </from>
                  <to>
                    <xdr:col>18</xdr:col>
                    <xdr:colOff>628650</xdr:colOff>
                    <xdr:row>501</xdr:row>
                    <xdr:rowOff>371475</xdr:rowOff>
                  </to>
                </anchor>
              </controlPr>
            </control>
          </mc:Choice>
        </mc:AlternateContent>
        <mc:AlternateContent xmlns:mc="http://schemas.openxmlformats.org/markup-compatibility/2006">
          <mc:Choice Requires="x14">
            <control shapeId="41276" r:id="rId319" name="Check Box 316">
              <controlPr defaultSize="0" autoFill="0" autoLine="0" autoPict="0">
                <anchor moveWithCells="1">
                  <from>
                    <xdr:col>18</xdr:col>
                    <xdr:colOff>323850</xdr:colOff>
                    <xdr:row>502</xdr:row>
                    <xdr:rowOff>142875</xdr:rowOff>
                  </from>
                  <to>
                    <xdr:col>18</xdr:col>
                    <xdr:colOff>628650</xdr:colOff>
                    <xdr:row>502</xdr:row>
                    <xdr:rowOff>371475</xdr:rowOff>
                  </to>
                </anchor>
              </controlPr>
            </control>
          </mc:Choice>
        </mc:AlternateContent>
        <mc:AlternateContent xmlns:mc="http://schemas.openxmlformats.org/markup-compatibility/2006">
          <mc:Choice Requires="x14">
            <control shapeId="41277" r:id="rId320" name="Check Box 317">
              <controlPr defaultSize="0" autoFill="0" autoLine="0" autoPict="0">
                <anchor moveWithCells="1">
                  <from>
                    <xdr:col>18</xdr:col>
                    <xdr:colOff>323850</xdr:colOff>
                    <xdr:row>503</xdr:row>
                    <xdr:rowOff>142875</xdr:rowOff>
                  </from>
                  <to>
                    <xdr:col>18</xdr:col>
                    <xdr:colOff>628650</xdr:colOff>
                    <xdr:row>503</xdr:row>
                    <xdr:rowOff>371475</xdr:rowOff>
                  </to>
                </anchor>
              </controlPr>
            </control>
          </mc:Choice>
        </mc:AlternateContent>
        <mc:AlternateContent xmlns:mc="http://schemas.openxmlformats.org/markup-compatibility/2006">
          <mc:Choice Requires="x14">
            <control shapeId="41278" r:id="rId321" name="Check Box 318">
              <controlPr defaultSize="0" autoFill="0" autoLine="0" autoPict="0">
                <anchor moveWithCells="1">
                  <from>
                    <xdr:col>18</xdr:col>
                    <xdr:colOff>323850</xdr:colOff>
                    <xdr:row>504</xdr:row>
                    <xdr:rowOff>200025</xdr:rowOff>
                  </from>
                  <to>
                    <xdr:col>18</xdr:col>
                    <xdr:colOff>628650</xdr:colOff>
                    <xdr:row>504</xdr:row>
                    <xdr:rowOff>428625</xdr:rowOff>
                  </to>
                </anchor>
              </controlPr>
            </control>
          </mc:Choice>
        </mc:AlternateContent>
        <mc:AlternateContent xmlns:mc="http://schemas.openxmlformats.org/markup-compatibility/2006">
          <mc:Choice Requires="x14">
            <control shapeId="41279" r:id="rId322" name="Check Box 319">
              <controlPr defaultSize="0" autoFill="0" autoLine="0" autoPict="0">
                <anchor moveWithCells="1">
                  <from>
                    <xdr:col>18</xdr:col>
                    <xdr:colOff>323850</xdr:colOff>
                    <xdr:row>505</xdr:row>
                    <xdr:rowOff>190500</xdr:rowOff>
                  </from>
                  <to>
                    <xdr:col>18</xdr:col>
                    <xdr:colOff>628650</xdr:colOff>
                    <xdr:row>505</xdr:row>
                    <xdr:rowOff>419100</xdr:rowOff>
                  </to>
                </anchor>
              </controlPr>
            </control>
          </mc:Choice>
        </mc:AlternateContent>
        <mc:AlternateContent xmlns:mc="http://schemas.openxmlformats.org/markup-compatibility/2006">
          <mc:Choice Requires="x14">
            <control shapeId="41280" r:id="rId323" name="Check Box 320">
              <controlPr defaultSize="0" autoFill="0" autoLine="0" autoPict="0">
                <anchor moveWithCells="1">
                  <from>
                    <xdr:col>18</xdr:col>
                    <xdr:colOff>323850</xdr:colOff>
                    <xdr:row>506</xdr:row>
                    <xdr:rowOff>219075</xdr:rowOff>
                  </from>
                  <to>
                    <xdr:col>18</xdr:col>
                    <xdr:colOff>628650</xdr:colOff>
                    <xdr:row>506</xdr:row>
                    <xdr:rowOff>457200</xdr:rowOff>
                  </to>
                </anchor>
              </controlPr>
            </control>
          </mc:Choice>
        </mc:AlternateContent>
        <mc:AlternateContent xmlns:mc="http://schemas.openxmlformats.org/markup-compatibility/2006">
          <mc:Choice Requires="x14">
            <control shapeId="41281" r:id="rId324" name="Check Box 321">
              <controlPr defaultSize="0" autoFill="0" autoLine="0" autoPict="0">
                <anchor moveWithCells="1">
                  <from>
                    <xdr:col>18</xdr:col>
                    <xdr:colOff>323850</xdr:colOff>
                    <xdr:row>507</xdr:row>
                    <xdr:rowOff>219075</xdr:rowOff>
                  </from>
                  <to>
                    <xdr:col>18</xdr:col>
                    <xdr:colOff>628650</xdr:colOff>
                    <xdr:row>507</xdr:row>
                    <xdr:rowOff>457200</xdr:rowOff>
                  </to>
                </anchor>
              </controlPr>
            </control>
          </mc:Choice>
        </mc:AlternateContent>
        <mc:AlternateContent xmlns:mc="http://schemas.openxmlformats.org/markup-compatibility/2006">
          <mc:Choice Requires="x14">
            <control shapeId="41282" r:id="rId325" name="Check Box 322">
              <controlPr defaultSize="0" autoFill="0" autoLine="0" autoPict="0">
                <anchor moveWithCells="1">
                  <from>
                    <xdr:col>18</xdr:col>
                    <xdr:colOff>323850</xdr:colOff>
                    <xdr:row>508</xdr:row>
                    <xdr:rowOff>190500</xdr:rowOff>
                  </from>
                  <to>
                    <xdr:col>18</xdr:col>
                    <xdr:colOff>628650</xdr:colOff>
                    <xdr:row>508</xdr:row>
                    <xdr:rowOff>419100</xdr:rowOff>
                  </to>
                </anchor>
              </controlPr>
            </control>
          </mc:Choice>
        </mc:AlternateContent>
        <mc:AlternateContent xmlns:mc="http://schemas.openxmlformats.org/markup-compatibility/2006">
          <mc:Choice Requires="x14">
            <control shapeId="41283" r:id="rId326" name="Check Box 323">
              <controlPr defaultSize="0" autoFill="0" autoLine="0" autoPict="0">
                <anchor moveWithCells="1">
                  <from>
                    <xdr:col>18</xdr:col>
                    <xdr:colOff>323850</xdr:colOff>
                    <xdr:row>509</xdr:row>
                    <xdr:rowOff>190500</xdr:rowOff>
                  </from>
                  <to>
                    <xdr:col>18</xdr:col>
                    <xdr:colOff>628650</xdr:colOff>
                    <xdr:row>509</xdr:row>
                    <xdr:rowOff>419100</xdr:rowOff>
                  </to>
                </anchor>
              </controlPr>
            </control>
          </mc:Choice>
        </mc:AlternateContent>
        <mc:AlternateContent xmlns:mc="http://schemas.openxmlformats.org/markup-compatibility/2006">
          <mc:Choice Requires="x14">
            <control shapeId="41284" r:id="rId327" name="Check Box 324">
              <controlPr defaultSize="0" autoFill="0" autoLine="0" autoPict="0">
                <anchor moveWithCells="1">
                  <from>
                    <xdr:col>18</xdr:col>
                    <xdr:colOff>323850</xdr:colOff>
                    <xdr:row>510</xdr:row>
                    <xdr:rowOff>200025</xdr:rowOff>
                  </from>
                  <to>
                    <xdr:col>18</xdr:col>
                    <xdr:colOff>628650</xdr:colOff>
                    <xdr:row>510</xdr:row>
                    <xdr:rowOff>428625</xdr:rowOff>
                  </to>
                </anchor>
              </controlPr>
            </control>
          </mc:Choice>
        </mc:AlternateContent>
        <mc:AlternateContent xmlns:mc="http://schemas.openxmlformats.org/markup-compatibility/2006">
          <mc:Choice Requires="x14">
            <control shapeId="41285" r:id="rId328" name="Check Box 325">
              <controlPr defaultSize="0" autoFill="0" autoLine="0" autoPict="0">
                <anchor moveWithCells="1">
                  <from>
                    <xdr:col>18</xdr:col>
                    <xdr:colOff>323850</xdr:colOff>
                    <xdr:row>512</xdr:row>
                    <xdr:rowOff>200025</xdr:rowOff>
                  </from>
                  <to>
                    <xdr:col>18</xdr:col>
                    <xdr:colOff>628650</xdr:colOff>
                    <xdr:row>512</xdr:row>
                    <xdr:rowOff>428625</xdr:rowOff>
                  </to>
                </anchor>
              </controlPr>
            </control>
          </mc:Choice>
        </mc:AlternateContent>
        <mc:AlternateContent xmlns:mc="http://schemas.openxmlformats.org/markup-compatibility/2006">
          <mc:Choice Requires="x14">
            <control shapeId="41286" r:id="rId329" name="Check Box 326">
              <controlPr defaultSize="0" autoFill="0" autoLine="0" autoPict="0">
                <anchor moveWithCells="1">
                  <from>
                    <xdr:col>18</xdr:col>
                    <xdr:colOff>323850</xdr:colOff>
                    <xdr:row>513</xdr:row>
                    <xdr:rowOff>200025</xdr:rowOff>
                  </from>
                  <to>
                    <xdr:col>18</xdr:col>
                    <xdr:colOff>628650</xdr:colOff>
                    <xdr:row>513</xdr:row>
                    <xdr:rowOff>428625</xdr:rowOff>
                  </to>
                </anchor>
              </controlPr>
            </control>
          </mc:Choice>
        </mc:AlternateContent>
        <mc:AlternateContent xmlns:mc="http://schemas.openxmlformats.org/markup-compatibility/2006">
          <mc:Choice Requires="x14">
            <control shapeId="41287" r:id="rId330" name="Check Box 327">
              <controlPr defaultSize="0" autoFill="0" autoLine="0" autoPict="0">
                <anchor moveWithCells="1">
                  <from>
                    <xdr:col>18</xdr:col>
                    <xdr:colOff>323850</xdr:colOff>
                    <xdr:row>514</xdr:row>
                    <xdr:rowOff>200025</xdr:rowOff>
                  </from>
                  <to>
                    <xdr:col>18</xdr:col>
                    <xdr:colOff>628650</xdr:colOff>
                    <xdr:row>514</xdr:row>
                    <xdr:rowOff>428625</xdr:rowOff>
                  </to>
                </anchor>
              </controlPr>
            </control>
          </mc:Choice>
        </mc:AlternateContent>
        <mc:AlternateContent xmlns:mc="http://schemas.openxmlformats.org/markup-compatibility/2006">
          <mc:Choice Requires="x14">
            <control shapeId="41288" r:id="rId331" name="Check Box 328">
              <controlPr defaultSize="0" autoFill="0" autoLine="0" autoPict="0">
                <anchor moveWithCells="1">
                  <from>
                    <xdr:col>18</xdr:col>
                    <xdr:colOff>323850</xdr:colOff>
                    <xdr:row>515</xdr:row>
                    <xdr:rowOff>152400</xdr:rowOff>
                  </from>
                  <to>
                    <xdr:col>18</xdr:col>
                    <xdr:colOff>628650</xdr:colOff>
                    <xdr:row>515</xdr:row>
                    <xdr:rowOff>381000</xdr:rowOff>
                  </to>
                </anchor>
              </controlPr>
            </control>
          </mc:Choice>
        </mc:AlternateContent>
        <mc:AlternateContent xmlns:mc="http://schemas.openxmlformats.org/markup-compatibility/2006">
          <mc:Choice Requires="x14">
            <control shapeId="41289" r:id="rId332" name="Check Box 329">
              <controlPr defaultSize="0" autoFill="0" autoLine="0" autoPict="0">
                <anchor moveWithCells="1">
                  <from>
                    <xdr:col>18</xdr:col>
                    <xdr:colOff>323850</xdr:colOff>
                    <xdr:row>522</xdr:row>
                    <xdr:rowOff>152400</xdr:rowOff>
                  </from>
                  <to>
                    <xdr:col>18</xdr:col>
                    <xdr:colOff>628650</xdr:colOff>
                    <xdr:row>522</xdr:row>
                    <xdr:rowOff>381000</xdr:rowOff>
                  </to>
                </anchor>
              </controlPr>
            </control>
          </mc:Choice>
        </mc:AlternateContent>
        <mc:AlternateContent xmlns:mc="http://schemas.openxmlformats.org/markup-compatibility/2006">
          <mc:Choice Requires="x14">
            <control shapeId="41290" r:id="rId333" name="Check Box 330">
              <controlPr defaultSize="0" autoFill="0" autoLine="0" autoPict="0">
                <anchor moveWithCells="1">
                  <from>
                    <xdr:col>18</xdr:col>
                    <xdr:colOff>323850</xdr:colOff>
                    <xdr:row>523</xdr:row>
                    <xdr:rowOff>323850</xdr:rowOff>
                  </from>
                  <to>
                    <xdr:col>18</xdr:col>
                    <xdr:colOff>628650</xdr:colOff>
                    <xdr:row>523</xdr:row>
                    <xdr:rowOff>552450</xdr:rowOff>
                  </to>
                </anchor>
              </controlPr>
            </control>
          </mc:Choice>
        </mc:AlternateContent>
        <mc:AlternateContent xmlns:mc="http://schemas.openxmlformats.org/markup-compatibility/2006">
          <mc:Choice Requires="x14">
            <control shapeId="41291" r:id="rId334" name="Check Box 331">
              <controlPr defaultSize="0" autoFill="0" autoLine="0" autoPict="0">
                <anchor moveWithCells="1">
                  <from>
                    <xdr:col>18</xdr:col>
                    <xdr:colOff>323850</xdr:colOff>
                    <xdr:row>524</xdr:row>
                    <xdr:rowOff>323850</xdr:rowOff>
                  </from>
                  <to>
                    <xdr:col>18</xdr:col>
                    <xdr:colOff>628650</xdr:colOff>
                    <xdr:row>524</xdr:row>
                    <xdr:rowOff>552450</xdr:rowOff>
                  </to>
                </anchor>
              </controlPr>
            </control>
          </mc:Choice>
        </mc:AlternateContent>
        <mc:AlternateContent xmlns:mc="http://schemas.openxmlformats.org/markup-compatibility/2006">
          <mc:Choice Requires="x14">
            <control shapeId="41292" r:id="rId335" name="Check Box 332">
              <controlPr defaultSize="0" autoFill="0" autoLine="0" autoPict="0">
                <anchor moveWithCells="1">
                  <from>
                    <xdr:col>18</xdr:col>
                    <xdr:colOff>323850</xdr:colOff>
                    <xdr:row>525</xdr:row>
                    <xdr:rowOff>323850</xdr:rowOff>
                  </from>
                  <to>
                    <xdr:col>18</xdr:col>
                    <xdr:colOff>628650</xdr:colOff>
                    <xdr:row>525</xdr:row>
                    <xdr:rowOff>552450</xdr:rowOff>
                  </to>
                </anchor>
              </controlPr>
            </control>
          </mc:Choice>
        </mc:AlternateContent>
        <mc:AlternateContent xmlns:mc="http://schemas.openxmlformats.org/markup-compatibility/2006">
          <mc:Choice Requires="x14">
            <control shapeId="41293" r:id="rId336" name="Check Box 333">
              <controlPr defaultSize="0" autoFill="0" autoLine="0" autoPict="0">
                <anchor moveWithCells="1">
                  <from>
                    <xdr:col>18</xdr:col>
                    <xdr:colOff>323850</xdr:colOff>
                    <xdr:row>527</xdr:row>
                    <xdr:rowOff>228600</xdr:rowOff>
                  </from>
                  <to>
                    <xdr:col>18</xdr:col>
                    <xdr:colOff>628650</xdr:colOff>
                    <xdr:row>527</xdr:row>
                    <xdr:rowOff>457200</xdr:rowOff>
                  </to>
                </anchor>
              </controlPr>
            </control>
          </mc:Choice>
        </mc:AlternateContent>
        <mc:AlternateContent xmlns:mc="http://schemas.openxmlformats.org/markup-compatibility/2006">
          <mc:Choice Requires="x14">
            <control shapeId="41294" r:id="rId337" name="Check Box 334">
              <controlPr defaultSize="0" autoFill="0" autoLine="0" autoPict="0">
                <anchor moveWithCells="1">
                  <from>
                    <xdr:col>18</xdr:col>
                    <xdr:colOff>323850</xdr:colOff>
                    <xdr:row>528</xdr:row>
                    <xdr:rowOff>142875</xdr:rowOff>
                  </from>
                  <to>
                    <xdr:col>18</xdr:col>
                    <xdr:colOff>628650</xdr:colOff>
                    <xdr:row>528</xdr:row>
                    <xdr:rowOff>371475</xdr:rowOff>
                  </to>
                </anchor>
              </controlPr>
            </control>
          </mc:Choice>
        </mc:AlternateContent>
        <mc:AlternateContent xmlns:mc="http://schemas.openxmlformats.org/markup-compatibility/2006">
          <mc:Choice Requires="x14">
            <control shapeId="41295" r:id="rId338" name="Check Box 335">
              <controlPr defaultSize="0" autoFill="0" autoLine="0" autoPict="0">
                <anchor moveWithCells="1">
                  <from>
                    <xdr:col>18</xdr:col>
                    <xdr:colOff>323850</xdr:colOff>
                    <xdr:row>529</xdr:row>
                    <xdr:rowOff>190500</xdr:rowOff>
                  </from>
                  <to>
                    <xdr:col>18</xdr:col>
                    <xdr:colOff>628650</xdr:colOff>
                    <xdr:row>529</xdr:row>
                    <xdr:rowOff>419100</xdr:rowOff>
                  </to>
                </anchor>
              </controlPr>
            </control>
          </mc:Choice>
        </mc:AlternateContent>
        <mc:AlternateContent xmlns:mc="http://schemas.openxmlformats.org/markup-compatibility/2006">
          <mc:Choice Requires="x14">
            <control shapeId="41296" r:id="rId339" name="Check Box 336">
              <controlPr defaultSize="0" autoFill="0" autoLine="0" autoPict="0">
                <anchor moveWithCells="1">
                  <from>
                    <xdr:col>18</xdr:col>
                    <xdr:colOff>323850</xdr:colOff>
                    <xdr:row>530</xdr:row>
                    <xdr:rowOff>152400</xdr:rowOff>
                  </from>
                  <to>
                    <xdr:col>18</xdr:col>
                    <xdr:colOff>628650</xdr:colOff>
                    <xdr:row>530</xdr:row>
                    <xdr:rowOff>381000</xdr:rowOff>
                  </to>
                </anchor>
              </controlPr>
            </control>
          </mc:Choice>
        </mc:AlternateContent>
        <mc:AlternateContent xmlns:mc="http://schemas.openxmlformats.org/markup-compatibility/2006">
          <mc:Choice Requires="x14">
            <control shapeId="41297" r:id="rId340" name="Check Box 337">
              <controlPr defaultSize="0" autoFill="0" autoLine="0" autoPict="0">
                <anchor moveWithCells="1">
                  <from>
                    <xdr:col>18</xdr:col>
                    <xdr:colOff>323850</xdr:colOff>
                    <xdr:row>531</xdr:row>
                    <xdr:rowOff>152400</xdr:rowOff>
                  </from>
                  <to>
                    <xdr:col>18</xdr:col>
                    <xdr:colOff>628650</xdr:colOff>
                    <xdr:row>531</xdr:row>
                    <xdr:rowOff>381000</xdr:rowOff>
                  </to>
                </anchor>
              </controlPr>
            </control>
          </mc:Choice>
        </mc:AlternateContent>
        <mc:AlternateContent xmlns:mc="http://schemas.openxmlformats.org/markup-compatibility/2006">
          <mc:Choice Requires="x14">
            <control shapeId="41298" r:id="rId341" name="Check Box 338">
              <controlPr defaultSize="0" autoFill="0" autoLine="0" autoPict="0">
                <anchor moveWithCells="1">
                  <from>
                    <xdr:col>18</xdr:col>
                    <xdr:colOff>323850</xdr:colOff>
                    <xdr:row>532</xdr:row>
                    <xdr:rowOff>200025</xdr:rowOff>
                  </from>
                  <to>
                    <xdr:col>18</xdr:col>
                    <xdr:colOff>628650</xdr:colOff>
                    <xdr:row>532</xdr:row>
                    <xdr:rowOff>428625</xdr:rowOff>
                  </to>
                </anchor>
              </controlPr>
            </control>
          </mc:Choice>
        </mc:AlternateContent>
        <mc:AlternateContent xmlns:mc="http://schemas.openxmlformats.org/markup-compatibility/2006">
          <mc:Choice Requires="x14">
            <control shapeId="41299" r:id="rId342" name="Check Box 339">
              <controlPr defaultSize="0" autoFill="0" autoLine="0" autoPict="0">
                <anchor moveWithCells="1">
                  <from>
                    <xdr:col>18</xdr:col>
                    <xdr:colOff>323850</xdr:colOff>
                    <xdr:row>534</xdr:row>
                    <xdr:rowOff>219075</xdr:rowOff>
                  </from>
                  <to>
                    <xdr:col>18</xdr:col>
                    <xdr:colOff>628650</xdr:colOff>
                    <xdr:row>534</xdr:row>
                    <xdr:rowOff>457200</xdr:rowOff>
                  </to>
                </anchor>
              </controlPr>
            </control>
          </mc:Choice>
        </mc:AlternateContent>
        <mc:AlternateContent xmlns:mc="http://schemas.openxmlformats.org/markup-compatibility/2006">
          <mc:Choice Requires="x14">
            <control shapeId="41300" r:id="rId343" name="Check Box 340">
              <controlPr defaultSize="0" autoFill="0" autoLine="0" autoPict="0">
                <anchor moveWithCells="1">
                  <from>
                    <xdr:col>18</xdr:col>
                    <xdr:colOff>323850</xdr:colOff>
                    <xdr:row>535</xdr:row>
                    <xdr:rowOff>200025</xdr:rowOff>
                  </from>
                  <to>
                    <xdr:col>18</xdr:col>
                    <xdr:colOff>628650</xdr:colOff>
                    <xdr:row>535</xdr:row>
                    <xdr:rowOff>428625</xdr:rowOff>
                  </to>
                </anchor>
              </controlPr>
            </control>
          </mc:Choice>
        </mc:AlternateContent>
        <mc:AlternateContent xmlns:mc="http://schemas.openxmlformats.org/markup-compatibility/2006">
          <mc:Choice Requires="x14">
            <control shapeId="41301" r:id="rId344" name="Check Box 341">
              <controlPr defaultSize="0" autoFill="0" autoLine="0" autoPict="0">
                <anchor moveWithCells="1">
                  <from>
                    <xdr:col>18</xdr:col>
                    <xdr:colOff>323850</xdr:colOff>
                    <xdr:row>536</xdr:row>
                    <xdr:rowOff>266700</xdr:rowOff>
                  </from>
                  <to>
                    <xdr:col>18</xdr:col>
                    <xdr:colOff>628650</xdr:colOff>
                    <xdr:row>536</xdr:row>
                    <xdr:rowOff>504825</xdr:rowOff>
                  </to>
                </anchor>
              </controlPr>
            </control>
          </mc:Choice>
        </mc:AlternateContent>
        <mc:AlternateContent xmlns:mc="http://schemas.openxmlformats.org/markup-compatibility/2006">
          <mc:Choice Requires="x14">
            <control shapeId="41302" r:id="rId345" name="Check Box 342">
              <controlPr defaultSize="0" autoFill="0" autoLine="0" autoPict="0">
                <anchor moveWithCells="1">
                  <from>
                    <xdr:col>18</xdr:col>
                    <xdr:colOff>323850</xdr:colOff>
                    <xdr:row>537</xdr:row>
                    <xdr:rowOff>142875</xdr:rowOff>
                  </from>
                  <to>
                    <xdr:col>18</xdr:col>
                    <xdr:colOff>628650</xdr:colOff>
                    <xdr:row>537</xdr:row>
                    <xdr:rowOff>371475</xdr:rowOff>
                  </to>
                </anchor>
              </controlPr>
            </control>
          </mc:Choice>
        </mc:AlternateContent>
        <mc:AlternateContent xmlns:mc="http://schemas.openxmlformats.org/markup-compatibility/2006">
          <mc:Choice Requires="x14">
            <control shapeId="41303" r:id="rId346" name="Check Box 343">
              <controlPr defaultSize="0" autoFill="0" autoLine="0" autoPict="0">
                <anchor moveWithCells="1">
                  <from>
                    <xdr:col>18</xdr:col>
                    <xdr:colOff>323850</xdr:colOff>
                    <xdr:row>544</xdr:row>
                    <xdr:rowOff>219075</xdr:rowOff>
                  </from>
                  <to>
                    <xdr:col>18</xdr:col>
                    <xdr:colOff>628650</xdr:colOff>
                    <xdr:row>544</xdr:row>
                    <xdr:rowOff>457200</xdr:rowOff>
                  </to>
                </anchor>
              </controlPr>
            </control>
          </mc:Choice>
        </mc:AlternateContent>
        <mc:AlternateContent xmlns:mc="http://schemas.openxmlformats.org/markup-compatibility/2006">
          <mc:Choice Requires="x14">
            <control shapeId="41304" r:id="rId347" name="Check Box 344">
              <controlPr defaultSize="0" autoFill="0" autoLine="0" autoPict="0">
                <anchor moveWithCells="1">
                  <from>
                    <xdr:col>18</xdr:col>
                    <xdr:colOff>323850</xdr:colOff>
                    <xdr:row>546</xdr:row>
                    <xdr:rowOff>238125</xdr:rowOff>
                  </from>
                  <to>
                    <xdr:col>18</xdr:col>
                    <xdr:colOff>628650</xdr:colOff>
                    <xdr:row>546</xdr:row>
                    <xdr:rowOff>466725</xdr:rowOff>
                  </to>
                </anchor>
              </controlPr>
            </control>
          </mc:Choice>
        </mc:AlternateContent>
        <mc:AlternateContent xmlns:mc="http://schemas.openxmlformats.org/markup-compatibility/2006">
          <mc:Choice Requires="x14">
            <control shapeId="41305" r:id="rId348" name="Check Box 345">
              <controlPr defaultSize="0" autoFill="0" autoLine="0" autoPict="0">
                <anchor moveWithCells="1">
                  <from>
                    <xdr:col>18</xdr:col>
                    <xdr:colOff>323850</xdr:colOff>
                    <xdr:row>547</xdr:row>
                    <xdr:rowOff>238125</xdr:rowOff>
                  </from>
                  <to>
                    <xdr:col>18</xdr:col>
                    <xdr:colOff>628650</xdr:colOff>
                    <xdr:row>547</xdr:row>
                    <xdr:rowOff>466725</xdr:rowOff>
                  </to>
                </anchor>
              </controlPr>
            </control>
          </mc:Choice>
        </mc:AlternateContent>
        <mc:AlternateContent xmlns:mc="http://schemas.openxmlformats.org/markup-compatibility/2006">
          <mc:Choice Requires="x14">
            <control shapeId="41306" r:id="rId349" name="Check Box 346">
              <controlPr defaultSize="0" autoFill="0" autoLine="0" autoPict="0">
                <anchor moveWithCells="1">
                  <from>
                    <xdr:col>18</xdr:col>
                    <xdr:colOff>323850</xdr:colOff>
                    <xdr:row>548</xdr:row>
                    <xdr:rowOff>238125</xdr:rowOff>
                  </from>
                  <to>
                    <xdr:col>18</xdr:col>
                    <xdr:colOff>628650</xdr:colOff>
                    <xdr:row>548</xdr:row>
                    <xdr:rowOff>466725</xdr:rowOff>
                  </to>
                </anchor>
              </controlPr>
            </control>
          </mc:Choice>
        </mc:AlternateContent>
        <mc:AlternateContent xmlns:mc="http://schemas.openxmlformats.org/markup-compatibility/2006">
          <mc:Choice Requires="x14">
            <control shapeId="41307" r:id="rId350" name="Check Box 347">
              <controlPr defaultSize="0" autoFill="0" autoLine="0" autoPict="0">
                <anchor moveWithCells="1">
                  <from>
                    <xdr:col>18</xdr:col>
                    <xdr:colOff>323850</xdr:colOff>
                    <xdr:row>549</xdr:row>
                    <xdr:rowOff>285750</xdr:rowOff>
                  </from>
                  <to>
                    <xdr:col>18</xdr:col>
                    <xdr:colOff>628650</xdr:colOff>
                    <xdr:row>549</xdr:row>
                    <xdr:rowOff>514350</xdr:rowOff>
                  </to>
                </anchor>
              </controlPr>
            </control>
          </mc:Choice>
        </mc:AlternateContent>
        <mc:AlternateContent xmlns:mc="http://schemas.openxmlformats.org/markup-compatibility/2006">
          <mc:Choice Requires="x14">
            <control shapeId="41308" r:id="rId351" name="Check Box 348">
              <controlPr defaultSize="0" autoFill="0" autoLine="0" autoPict="0">
                <anchor moveWithCells="1">
                  <from>
                    <xdr:col>18</xdr:col>
                    <xdr:colOff>323850</xdr:colOff>
                    <xdr:row>550</xdr:row>
                    <xdr:rowOff>285750</xdr:rowOff>
                  </from>
                  <to>
                    <xdr:col>18</xdr:col>
                    <xdr:colOff>628650</xdr:colOff>
                    <xdr:row>550</xdr:row>
                    <xdr:rowOff>514350</xdr:rowOff>
                  </to>
                </anchor>
              </controlPr>
            </control>
          </mc:Choice>
        </mc:AlternateContent>
        <mc:AlternateContent xmlns:mc="http://schemas.openxmlformats.org/markup-compatibility/2006">
          <mc:Choice Requires="x14">
            <control shapeId="41309" r:id="rId352" name="Check Box 349">
              <controlPr defaultSize="0" autoFill="0" autoLine="0" autoPict="0">
                <anchor moveWithCells="1">
                  <from>
                    <xdr:col>18</xdr:col>
                    <xdr:colOff>323850</xdr:colOff>
                    <xdr:row>551</xdr:row>
                    <xdr:rowOff>152400</xdr:rowOff>
                  </from>
                  <to>
                    <xdr:col>18</xdr:col>
                    <xdr:colOff>628650</xdr:colOff>
                    <xdr:row>551</xdr:row>
                    <xdr:rowOff>381000</xdr:rowOff>
                  </to>
                </anchor>
              </controlPr>
            </control>
          </mc:Choice>
        </mc:AlternateContent>
        <mc:AlternateContent xmlns:mc="http://schemas.openxmlformats.org/markup-compatibility/2006">
          <mc:Choice Requires="x14">
            <control shapeId="41310" r:id="rId353" name="Check Box 350">
              <controlPr defaultSize="0" autoFill="0" autoLine="0" autoPict="0">
                <anchor moveWithCells="1">
                  <from>
                    <xdr:col>18</xdr:col>
                    <xdr:colOff>323850</xdr:colOff>
                    <xdr:row>553</xdr:row>
                    <xdr:rowOff>190500</xdr:rowOff>
                  </from>
                  <to>
                    <xdr:col>18</xdr:col>
                    <xdr:colOff>628650</xdr:colOff>
                    <xdr:row>553</xdr:row>
                    <xdr:rowOff>419100</xdr:rowOff>
                  </to>
                </anchor>
              </controlPr>
            </control>
          </mc:Choice>
        </mc:AlternateContent>
        <mc:AlternateContent xmlns:mc="http://schemas.openxmlformats.org/markup-compatibility/2006">
          <mc:Choice Requires="x14">
            <control shapeId="41311" r:id="rId354" name="Check Box 351">
              <controlPr defaultSize="0" autoFill="0" autoLine="0" autoPict="0">
                <anchor moveWithCells="1">
                  <from>
                    <xdr:col>18</xdr:col>
                    <xdr:colOff>323850</xdr:colOff>
                    <xdr:row>555</xdr:row>
                    <xdr:rowOff>190500</xdr:rowOff>
                  </from>
                  <to>
                    <xdr:col>18</xdr:col>
                    <xdr:colOff>628650</xdr:colOff>
                    <xdr:row>555</xdr:row>
                    <xdr:rowOff>419100</xdr:rowOff>
                  </to>
                </anchor>
              </controlPr>
            </control>
          </mc:Choice>
        </mc:AlternateContent>
        <mc:AlternateContent xmlns:mc="http://schemas.openxmlformats.org/markup-compatibility/2006">
          <mc:Choice Requires="x14">
            <control shapeId="41312" r:id="rId355" name="Check Box 352">
              <controlPr defaultSize="0" autoFill="0" autoLine="0" autoPict="0">
                <anchor moveWithCells="1">
                  <from>
                    <xdr:col>18</xdr:col>
                    <xdr:colOff>323850</xdr:colOff>
                    <xdr:row>556</xdr:row>
                    <xdr:rowOff>190500</xdr:rowOff>
                  </from>
                  <to>
                    <xdr:col>18</xdr:col>
                    <xdr:colOff>628650</xdr:colOff>
                    <xdr:row>556</xdr:row>
                    <xdr:rowOff>419100</xdr:rowOff>
                  </to>
                </anchor>
              </controlPr>
            </control>
          </mc:Choice>
        </mc:AlternateContent>
        <mc:AlternateContent xmlns:mc="http://schemas.openxmlformats.org/markup-compatibility/2006">
          <mc:Choice Requires="x14">
            <control shapeId="41313" r:id="rId356" name="Check Box 353">
              <controlPr defaultSize="0" autoFill="0" autoLine="0" autoPict="0">
                <anchor moveWithCells="1">
                  <from>
                    <xdr:col>18</xdr:col>
                    <xdr:colOff>323850</xdr:colOff>
                    <xdr:row>557</xdr:row>
                    <xdr:rowOff>190500</xdr:rowOff>
                  </from>
                  <to>
                    <xdr:col>18</xdr:col>
                    <xdr:colOff>628650</xdr:colOff>
                    <xdr:row>557</xdr:row>
                    <xdr:rowOff>419100</xdr:rowOff>
                  </to>
                </anchor>
              </controlPr>
            </control>
          </mc:Choice>
        </mc:AlternateContent>
        <mc:AlternateContent xmlns:mc="http://schemas.openxmlformats.org/markup-compatibility/2006">
          <mc:Choice Requires="x14">
            <control shapeId="41314" r:id="rId357" name="Check Box 354">
              <controlPr defaultSize="0" autoFill="0" autoLine="0" autoPict="0">
                <anchor moveWithCells="1">
                  <from>
                    <xdr:col>18</xdr:col>
                    <xdr:colOff>323850</xdr:colOff>
                    <xdr:row>558</xdr:row>
                    <xdr:rowOff>190500</xdr:rowOff>
                  </from>
                  <to>
                    <xdr:col>18</xdr:col>
                    <xdr:colOff>628650</xdr:colOff>
                    <xdr:row>558</xdr:row>
                    <xdr:rowOff>419100</xdr:rowOff>
                  </to>
                </anchor>
              </controlPr>
            </control>
          </mc:Choice>
        </mc:AlternateContent>
        <mc:AlternateContent xmlns:mc="http://schemas.openxmlformats.org/markup-compatibility/2006">
          <mc:Choice Requires="x14">
            <control shapeId="41315" r:id="rId358" name="Check Box 355">
              <controlPr defaultSize="0" autoFill="0" autoLine="0" autoPict="0">
                <anchor moveWithCells="1">
                  <from>
                    <xdr:col>18</xdr:col>
                    <xdr:colOff>323850</xdr:colOff>
                    <xdr:row>559</xdr:row>
                    <xdr:rowOff>190500</xdr:rowOff>
                  </from>
                  <to>
                    <xdr:col>18</xdr:col>
                    <xdr:colOff>628650</xdr:colOff>
                    <xdr:row>559</xdr:row>
                    <xdr:rowOff>419100</xdr:rowOff>
                  </to>
                </anchor>
              </controlPr>
            </control>
          </mc:Choice>
        </mc:AlternateContent>
        <mc:AlternateContent xmlns:mc="http://schemas.openxmlformats.org/markup-compatibility/2006">
          <mc:Choice Requires="x14">
            <control shapeId="41316" r:id="rId359" name="Check Box 356">
              <controlPr defaultSize="0" autoFill="0" autoLine="0" autoPict="0">
                <anchor moveWithCells="1">
                  <from>
                    <xdr:col>18</xdr:col>
                    <xdr:colOff>323850</xdr:colOff>
                    <xdr:row>560</xdr:row>
                    <xdr:rowOff>190500</xdr:rowOff>
                  </from>
                  <to>
                    <xdr:col>18</xdr:col>
                    <xdr:colOff>628650</xdr:colOff>
                    <xdr:row>560</xdr:row>
                    <xdr:rowOff>419100</xdr:rowOff>
                  </to>
                </anchor>
              </controlPr>
            </control>
          </mc:Choice>
        </mc:AlternateContent>
        <mc:AlternateContent xmlns:mc="http://schemas.openxmlformats.org/markup-compatibility/2006">
          <mc:Choice Requires="x14">
            <control shapeId="41317" r:id="rId360" name="Check Box 357">
              <controlPr defaultSize="0" autoFill="0" autoLine="0" autoPict="0">
                <anchor moveWithCells="1">
                  <from>
                    <xdr:col>18</xdr:col>
                    <xdr:colOff>323850</xdr:colOff>
                    <xdr:row>561</xdr:row>
                    <xdr:rowOff>190500</xdr:rowOff>
                  </from>
                  <to>
                    <xdr:col>18</xdr:col>
                    <xdr:colOff>628650</xdr:colOff>
                    <xdr:row>561</xdr:row>
                    <xdr:rowOff>419100</xdr:rowOff>
                  </to>
                </anchor>
              </controlPr>
            </control>
          </mc:Choice>
        </mc:AlternateContent>
        <mc:AlternateContent xmlns:mc="http://schemas.openxmlformats.org/markup-compatibility/2006">
          <mc:Choice Requires="x14">
            <control shapeId="41318" r:id="rId361" name="Check Box 358">
              <controlPr defaultSize="0" autoFill="0" autoLine="0" autoPict="0">
                <anchor moveWithCells="1">
                  <from>
                    <xdr:col>18</xdr:col>
                    <xdr:colOff>323850</xdr:colOff>
                    <xdr:row>573</xdr:row>
                    <xdr:rowOff>314325</xdr:rowOff>
                  </from>
                  <to>
                    <xdr:col>18</xdr:col>
                    <xdr:colOff>628650</xdr:colOff>
                    <xdr:row>573</xdr:row>
                    <xdr:rowOff>552450</xdr:rowOff>
                  </to>
                </anchor>
              </controlPr>
            </control>
          </mc:Choice>
        </mc:AlternateContent>
        <mc:AlternateContent xmlns:mc="http://schemas.openxmlformats.org/markup-compatibility/2006">
          <mc:Choice Requires="x14">
            <control shapeId="41319" r:id="rId362" name="Check Box 359">
              <controlPr defaultSize="0" autoFill="0" autoLine="0" autoPict="0">
                <anchor moveWithCells="1">
                  <from>
                    <xdr:col>18</xdr:col>
                    <xdr:colOff>323850</xdr:colOff>
                    <xdr:row>575</xdr:row>
                    <xdr:rowOff>152400</xdr:rowOff>
                  </from>
                  <to>
                    <xdr:col>18</xdr:col>
                    <xdr:colOff>628650</xdr:colOff>
                    <xdr:row>575</xdr:row>
                    <xdr:rowOff>381000</xdr:rowOff>
                  </to>
                </anchor>
              </controlPr>
            </control>
          </mc:Choice>
        </mc:AlternateContent>
        <mc:AlternateContent xmlns:mc="http://schemas.openxmlformats.org/markup-compatibility/2006">
          <mc:Choice Requires="x14">
            <control shapeId="41320" r:id="rId363" name="Check Box 360">
              <controlPr defaultSize="0" autoFill="0" autoLine="0" autoPict="0">
                <anchor moveWithCells="1">
                  <from>
                    <xdr:col>18</xdr:col>
                    <xdr:colOff>323850</xdr:colOff>
                    <xdr:row>576</xdr:row>
                    <xdr:rowOff>152400</xdr:rowOff>
                  </from>
                  <to>
                    <xdr:col>18</xdr:col>
                    <xdr:colOff>628650</xdr:colOff>
                    <xdr:row>576</xdr:row>
                    <xdr:rowOff>381000</xdr:rowOff>
                  </to>
                </anchor>
              </controlPr>
            </control>
          </mc:Choice>
        </mc:AlternateContent>
        <mc:AlternateContent xmlns:mc="http://schemas.openxmlformats.org/markup-compatibility/2006">
          <mc:Choice Requires="x14">
            <control shapeId="41321" r:id="rId364" name="Check Box 361">
              <controlPr defaultSize="0" autoFill="0" autoLine="0" autoPict="0">
                <anchor moveWithCells="1">
                  <from>
                    <xdr:col>18</xdr:col>
                    <xdr:colOff>323850</xdr:colOff>
                    <xdr:row>577</xdr:row>
                    <xdr:rowOff>152400</xdr:rowOff>
                  </from>
                  <to>
                    <xdr:col>18</xdr:col>
                    <xdr:colOff>628650</xdr:colOff>
                    <xdr:row>577</xdr:row>
                    <xdr:rowOff>381000</xdr:rowOff>
                  </to>
                </anchor>
              </controlPr>
            </control>
          </mc:Choice>
        </mc:AlternateContent>
        <mc:AlternateContent xmlns:mc="http://schemas.openxmlformats.org/markup-compatibility/2006">
          <mc:Choice Requires="x14">
            <control shapeId="41322" r:id="rId365" name="Check Box 362">
              <controlPr defaultSize="0" autoFill="0" autoLine="0" autoPict="0">
                <anchor moveWithCells="1">
                  <from>
                    <xdr:col>18</xdr:col>
                    <xdr:colOff>323850</xdr:colOff>
                    <xdr:row>578</xdr:row>
                    <xdr:rowOff>152400</xdr:rowOff>
                  </from>
                  <to>
                    <xdr:col>18</xdr:col>
                    <xdr:colOff>628650</xdr:colOff>
                    <xdr:row>578</xdr:row>
                    <xdr:rowOff>381000</xdr:rowOff>
                  </to>
                </anchor>
              </controlPr>
            </control>
          </mc:Choice>
        </mc:AlternateContent>
        <mc:AlternateContent xmlns:mc="http://schemas.openxmlformats.org/markup-compatibility/2006">
          <mc:Choice Requires="x14">
            <control shapeId="41323" r:id="rId366" name="Check Box 363">
              <controlPr defaultSize="0" autoFill="0" autoLine="0" autoPict="0">
                <anchor moveWithCells="1">
                  <from>
                    <xdr:col>18</xdr:col>
                    <xdr:colOff>323850</xdr:colOff>
                    <xdr:row>579</xdr:row>
                    <xdr:rowOff>409575</xdr:rowOff>
                  </from>
                  <to>
                    <xdr:col>18</xdr:col>
                    <xdr:colOff>628650</xdr:colOff>
                    <xdr:row>579</xdr:row>
                    <xdr:rowOff>647700</xdr:rowOff>
                  </to>
                </anchor>
              </controlPr>
            </control>
          </mc:Choice>
        </mc:AlternateContent>
        <mc:AlternateContent xmlns:mc="http://schemas.openxmlformats.org/markup-compatibility/2006">
          <mc:Choice Requires="x14">
            <control shapeId="41324" r:id="rId367" name="Check Box 364">
              <controlPr defaultSize="0" autoFill="0" autoLine="0" autoPict="0">
                <anchor moveWithCells="1">
                  <from>
                    <xdr:col>18</xdr:col>
                    <xdr:colOff>323850</xdr:colOff>
                    <xdr:row>581</xdr:row>
                    <xdr:rowOff>285750</xdr:rowOff>
                  </from>
                  <to>
                    <xdr:col>18</xdr:col>
                    <xdr:colOff>628650</xdr:colOff>
                    <xdr:row>581</xdr:row>
                    <xdr:rowOff>514350</xdr:rowOff>
                  </to>
                </anchor>
              </controlPr>
            </control>
          </mc:Choice>
        </mc:AlternateContent>
        <mc:AlternateContent xmlns:mc="http://schemas.openxmlformats.org/markup-compatibility/2006">
          <mc:Choice Requires="x14">
            <control shapeId="41325" r:id="rId368" name="Check Box 365">
              <controlPr defaultSize="0" autoFill="0" autoLine="0" autoPict="0">
                <anchor moveWithCells="1">
                  <from>
                    <xdr:col>18</xdr:col>
                    <xdr:colOff>323850</xdr:colOff>
                    <xdr:row>582</xdr:row>
                    <xdr:rowOff>285750</xdr:rowOff>
                  </from>
                  <to>
                    <xdr:col>18</xdr:col>
                    <xdr:colOff>628650</xdr:colOff>
                    <xdr:row>582</xdr:row>
                    <xdr:rowOff>514350</xdr:rowOff>
                  </to>
                </anchor>
              </controlPr>
            </control>
          </mc:Choice>
        </mc:AlternateContent>
        <mc:AlternateContent xmlns:mc="http://schemas.openxmlformats.org/markup-compatibility/2006">
          <mc:Choice Requires="x14">
            <control shapeId="41326" r:id="rId369" name="Check Box 366">
              <controlPr defaultSize="0" autoFill="0" autoLine="0" autoPict="0">
                <anchor moveWithCells="1">
                  <from>
                    <xdr:col>18</xdr:col>
                    <xdr:colOff>323850</xdr:colOff>
                    <xdr:row>583</xdr:row>
                    <xdr:rowOff>285750</xdr:rowOff>
                  </from>
                  <to>
                    <xdr:col>18</xdr:col>
                    <xdr:colOff>628650</xdr:colOff>
                    <xdr:row>583</xdr:row>
                    <xdr:rowOff>514350</xdr:rowOff>
                  </to>
                </anchor>
              </controlPr>
            </control>
          </mc:Choice>
        </mc:AlternateContent>
        <mc:AlternateContent xmlns:mc="http://schemas.openxmlformats.org/markup-compatibility/2006">
          <mc:Choice Requires="x14">
            <control shapeId="41327" r:id="rId370" name="Check Box 367">
              <controlPr defaultSize="0" autoFill="0" autoLine="0" autoPict="0">
                <anchor moveWithCells="1">
                  <from>
                    <xdr:col>18</xdr:col>
                    <xdr:colOff>323850</xdr:colOff>
                    <xdr:row>585</xdr:row>
                    <xdr:rowOff>285750</xdr:rowOff>
                  </from>
                  <to>
                    <xdr:col>18</xdr:col>
                    <xdr:colOff>628650</xdr:colOff>
                    <xdr:row>585</xdr:row>
                    <xdr:rowOff>514350</xdr:rowOff>
                  </to>
                </anchor>
              </controlPr>
            </control>
          </mc:Choice>
        </mc:AlternateContent>
        <mc:AlternateContent xmlns:mc="http://schemas.openxmlformats.org/markup-compatibility/2006">
          <mc:Choice Requires="x14">
            <control shapeId="41328" r:id="rId371" name="Check Box 368">
              <controlPr defaultSize="0" autoFill="0" autoLine="0" autoPict="0">
                <anchor moveWithCells="1">
                  <from>
                    <xdr:col>18</xdr:col>
                    <xdr:colOff>323850</xdr:colOff>
                    <xdr:row>586</xdr:row>
                    <xdr:rowOff>238125</xdr:rowOff>
                  </from>
                  <to>
                    <xdr:col>18</xdr:col>
                    <xdr:colOff>628650</xdr:colOff>
                    <xdr:row>586</xdr:row>
                    <xdr:rowOff>466725</xdr:rowOff>
                  </to>
                </anchor>
              </controlPr>
            </control>
          </mc:Choice>
        </mc:AlternateContent>
        <mc:AlternateContent xmlns:mc="http://schemas.openxmlformats.org/markup-compatibility/2006">
          <mc:Choice Requires="x14">
            <control shapeId="41329" r:id="rId372" name="Check Box 369">
              <controlPr defaultSize="0" autoFill="0" autoLine="0" autoPict="0">
                <anchor moveWithCells="1">
                  <from>
                    <xdr:col>18</xdr:col>
                    <xdr:colOff>323850</xdr:colOff>
                    <xdr:row>587</xdr:row>
                    <xdr:rowOff>285750</xdr:rowOff>
                  </from>
                  <to>
                    <xdr:col>18</xdr:col>
                    <xdr:colOff>628650</xdr:colOff>
                    <xdr:row>587</xdr:row>
                    <xdr:rowOff>514350</xdr:rowOff>
                  </to>
                </anchor>
              </controlPr>
            </control>
          </mc:Choice>
        </mc:AlternateContent>
        <mc:AlternateContent xmlns:mc="http://schemas.openxmlformats.org/markup-compatibility/2006">
          <mc:Choice Requires="x14">
            <control shapeId="41330" r:id="rId373" name="Check Box 370">
              <controlPr defaultSize="0" autoFill="0" autoLine="0" autoPict="0">
                <anchor moveWithCells="1">
                  <from>
                    <xdr:col>18</xdr:col>
                    <xdr:colOff>323850</xdr:colOff>
                    <xdr:row>588</xdr:row>
                    <xdr:rowOff>285750</xdr:rowOff>
                  </from>
                  <to>
                    <xdr:col>18</xdr:col>
                    <xdr:colOff>628650</xdr:colOff>
                    <xdr:row>588</xdr:row>
                    <xdr:rowOff>514350</xdr:rowOff>
                  </to>
                </anchor>
              </controlPr>
            </control>
          </mc:Choice>
        </mc:AlternateContent>
        <mc:AlternateContent xmlns:mc="http://schemas.openxmlformats.org/markup-compatibility/2006">
          <mc:Choice Requires="x14">
            <control shapeId="41331" r:id="rId374" name="Check Box 371">
              <controlPr defaultSize="0" autoFill="0" autoLine="0" autoPict="0">
                <anchor moveWithCells="1">
                  <from>
                    <xdr:col>18</xdr:col>
                    <xdr:colOff>323850</xdr:colOff>
                    <xdr:row>589</xdr:row>
                    <xdr:rowOff>285750</xdr:rowOff>
                  </from>
                  <to>
                    <xdr:col>18</xdr:col>
                    <xdr:colOff>628650</xdr:colOff>
                    <xdr:row>589</xdr:row>
                    <xdr:rowOff>514350</xdr:rowOff>
                  </to>
                </anchor>
              </controlPr>
            </control>
          </mc:Choice>
        </mc:AlternateContent>
        <mc:AlternateContent xmlns:mc="http://schemas.openxmlformats.org/markup-compatibility/2006">
          <mc:Choice Requires="x14">
            <control shapeId="41332" r:id="rId375" name="Check Box 372">
              <controlPr defaultSize="0" autoFill="0" autoLine="0" autoPict="0">
                <anchor moveWithCells="1">
                  <from>
                    <xdr:col>18</xdr:col>
                    <xdr:colOff>323850</xdr:colOff>
                    <xdr:row>590</xdr:row>
                    <xdr:rowOff>285750</xdr:rowOff>
                  </from>
                  <to>
                    <xdr:col>18</xdr:col>
                    <xdr:colOff>628650</xdr:colOff>
                    <xdr:row>590</xdr:row>
                    <xdr:rowOff>514350</xdr:rowOff>
                  </to>
                </anchor>
              </controlPr>
            </control>
          </mc:Choice>
        </mc:AlternateContent>
        <mc:AlternateContent xmlns:mc="http://schemas.openxmlformats.org/markup-compatibility/2006">
          <mc:Choice Requires="x14">
            <control shapeId="41333" r:id="rId376" name="Check Box 373">
              <controlPr defaultSize="0" autoFill="0" autoLine="0" autoPict="0">
                <anchor moveWithCells="1">
                  <from>
                    <xdr:col>18</xdr:col>
                    <xdr:colOff>323850</xdr:colOff>
                    <xdr:row>591</xdr:row>
                    <xdr:rowOff>285750</xdr:rowOff>
                  </from>
                  <to>
                    <xdr:col>18</xdr:col>
                    <xdr:colOff>628650</xdr:colOff>
                    <xdr:row>591</xdr:row>
                    <xdr:rowOff>514350</xdr:rowOff>
                  </to>
                </anchor>
              </controlPr>
            </control>
          </mc:Choice>
        </mc:AlternateContent>
        <mc:AlternateContent xmlns:mc="http://schemas.openxmlformats.org/markup-compatibility/2006">
          <mc:Choice Requires="x14">
            <control shapeId="41334" r:id="rId377" name="Check Box 374">
              <controlPr defaultSize="0" autoFill="0" autoLine="0" autoPict="0">
                <anchor moveWithCells="1">
                  <from>
                    <xdr:col>18</xdr:col>
                    <xdr:colOff>323850</xdr:colOff>
                    <xdr:row>592</xdr:row>
                    <xdr:rowOff>152400</xdr:rowOff>
                  </from>
                  <to>
                    <xdr:col>18</xdr:col>
                    <xdr:colOff>628650</xdr:colOff>
                    <xdr:row>592</xdr:row>
                    <xdr:rowOff>381000</xdr:rowOff>
                  </to>
                </anchor>
              </controlPr>
            </control>
          </mc:Choice>
        </mc:AlternateContent>
        <mc:AlternateContent xmlns:mc="http://schemas.openxmlformats.org/markup-compatibility/2006">
          <mc:Choice Requires="x14">
            <control shapeId="41335" r:id="rId378" name="Check Box 375">
              <controlPr defaultSize="0" autoFill="0" autoLine="0" autoPict="0">
                <anchor moveWithCells="1">
                  <from>
                    <xdr:col>18</xdr:col>
                    <xdr:colOff>323850</xdr:colOff>
                    <xdr:row>593</xdr:row>
                    <xdr:rowOff>152400</xdr:rowOff>
                  </from>
                  <to>
                    <xdr:col>18</xdr:col>
                    <xdr:colOff>628650</xdr:colOff>
                    <xdr:row>593</xdr:row>
                    <xdr:rowOff>381000</xdr:rowOff>
                  </to>
                </anchor>
              </controlPr>
            </control>
          </mc:Choice>
        </mc:AlternateContent>
        <mc:AlternateContent xmlns:mc="http://schemas.openxmlformats.org/markup-compatibility/2006">
          <mc:Choice Requires="x14">
            <control shapeId="41336" r:id="rId379" name="Check Box 376">
              <controlPr defaultSize="0" autoFill="0" autoLine="0" autoPict="0">
                <anchor moveWithCells="1">
                  <from>
                    <xdr:col>18</xdr:col>
                    <xdr:colOff>323850</xdr:colOff>
                    <xdr:row>594</xdr:row>
                    <xdr:rowOff>142875</xdr:rowOff>
                  </from>
                  <to>
                    <xdr:col>18</xdr:col>
                    <xdr:colOff>628650</xdr:colOff>
                    <xdr:row>594</xdr:row>
                    <xdr:rowOff>371475</xdr:rowOff>
                  </to>
                </anchor>
              </controlPr>
            </control>
          </mc:Choice>
        </mc:AlternateContent>
        <mc:AlternateContent xmlns:mc="http://schemas.openxmlformats.org/markup-compatibility/2006">
          <mc:Choice Requires="x14">
            <control shapeId="41337" r:id="rId380" name="Check Box 377">
              <controlPr defaultSize="0" autoFill="0" autoLine="0" autoPict="0">
                <anchor moveWithCells="1">
                  <from>
                    <xdr:col>18</xdr:col>
                    <xdr:colOff>323850</xdr:colOff>
                    <xdr:row>596</xdr:row>
                    <xdr:rowOff>142875</xdr:rowOff>
                  </from>
                  <to>
                    <xdr:col>18</xdr:col>
                    <xdr:colOff>628650</xdr:colOff>
                    <xdr:row>596</xdr:row>
                    <xdr:rowOff>371475</xdr:rowOff>
                  </to>
                </anchor>
              </controlPr>
            </control>
          </mc:Choice>
        </mc:AlternateContent>
        <mc:AlternateContent xmlns:mc="http://schemas.openxmlformats.org/markup-compatibility/2006">
          <mc:Choice Requires="x14">
            <control shapeId="41338" r:id="rId381" name="Check Box 378">
              <controlPr defaultSize="0" autoFill="0" autoLine="0" autoPict="0">
                <anchor moveWithCells="1">
                  <from>
                    <xdr:col>18</xdr:col>
                    <xdr:colOff>323850</xdr:colOff>
                    <xdr:row>597</xdr:row>
                    <xdr:rowOff>142875</xdr:rowOff>
                  </from>
                  <to>
                    <xdr:col>18</xdr:col>
                    <xdr:colOff>628650</xdr:colOff>
                    <xdr:row>597</xdr:row>
                    <xdr:rowOff>371475</xdr:rowOff>
                  </to>
                </anchor>
              </controlPr>
            </control>
          </mc:Choice>
        </mc:AlternateContent>
        <mc:AlternateContent xmlns:mc="http://schemas.openxmlformats.org/markup-compatibility/2006">
          <mc:Choice Requires="x14">
            <control shapeId="41339" r:id="rId382" name="Check Box 379">
              <controlPr defaultSize="0" autoFill="0" autoLine="0" autoPict="0">
                <anchor moveWithCells="1">
                  <from>
                    <xdr:col>18</xdr:col>
                    <xdr:colOff>323850</xdr:colOff>
                    <xdr:row>598</xdr:row>
                    <xdr:rowOff>142875</xdr:rowOff>
                  </from>
                  <to>
                    <xdr:col>18</xdr:col>
                    <xdr:colOff>628650</xdr:colOff>
                    <xdr:row>598</xdr:row>
                    <xdr:rowOff>371475</xdr:rowOff>
                  </to>
                </anchor>
              </controlPr>
            </control>
          </mc:Choice>
        </mc:AlternateContent>
        <mc:AlternateContent xmlns:mc="http://schemas.openxmlformats.org/markup-compatibility/2006">
          <mc:Choice Requires="x14">
            <control shapeId="41340" r:id="rId383" name="Check Box 380">
              <controlPr defaultSize="0" autoFill="0" autoLine="0" autoPict="0">
                <anchor moveWithCells="1">
                  <from>
                    <xdr:col>18</xdr:col>
                    <xdr:colOff>323850</xdr:colOff>
                    <xdr:row>599</xdr:row>
                    <xdr:rowOff>142875</xdr:rowOff>
                  </from>
                  <to>
                    <xdr:col>18</xdr:col>
                    <xdr:colOff>628650</xdr:colOff>
                    <xdr:row>599</xdr:row>
                    <xdr:rowOff>371475</xdr:rowOff>
                  </to>
                </anchor>
              </controlPr>
            </control>
          </mc:Choice>
        </mc:AlternateContent>
        <mc:AlternateContent xmlns:mc="http://schemas.openxmlformats.org/markup-compatibility/2006">
          <mc:Choice Requires="x14">
            <control shapeId="41341" r:id="rId384" name="Check Box 381">
              <controlPr defaultSize="0" autoFill="0" autoLine="0" autoPict="0">
                <anchor moveWithCells="1">
                  <from>
                    <xdr:col>18</xdr:col>
                    <xdr:colOff>323850</xdr:colOff>
                    <xdr:row>600</xdr:row>
                    <xdr:rowOff>142875</xdr:rowOff>
                  </from>
                  <to>
                    <xdr:col>18</xdr:col>
                    <xdr:colOff>628650</xdr:colOff>
                    <xdr:row>600</xdr:row>
                    <xdr:rowOff>371475</xdr:rowOff>
                  </to>
                </anchor>
              </controlPr>
            </control>
          </mc:Choice>
        </mc:AlternateContent>
        <mc:AlternateContent xmlns:mc="http://schemas.openxmlformats.org/markup-compatibility/2006">
          <mc:Choice Requires="x14">
            <control shapeId="41342" r:id="rId385" name="Check Box 382">
              <controlPr defaultSize="0" autoFill="0" autoLine="0" autoPict="0">
                <anchor moveWithCells="1">
                  <from>
                    <xdr:col>18</xdr:col>
                    <xdr:colOff>323850</xdr:colOff>
                    <xdr:row>552</xdr:row>
                    <xdr:rowOff>152400</xdr:rowOff>
                  </from>
                  <to>
                    <xdr:col>18</xdr:col>
                    <xdr:colOff>628650</xdr:colOff>
                    <xdr:row>552</xdr:row>
                    <xdr:rowOff>381000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U746"/>
  <sheetViews>
    <sheetView showGridLines="0" showRowColHeaders="0" zoomScale="90" zoomScaleNormal="90" workbookViewId="0">
      <selection activeCell="A19" sqref="A19"/>
    </sheetView>
  </sheetViews>
  <sheetFormatPr baseColWidth="10" defaultRowHeight="15" x14ac:dyDescent="0.25"/>
  <cols>
    <col min="1" max="1" width="30" style="6" customWidth="1"/>
    <col min="2" max="4" width="16.42578125" style="6" customWidth="1"/>
    <col min="5" max="5" width="16.42578125" style="200" customWidth="1"/>
    <col min="6" max="6" width="11.42578125" style="6" customWidth="1"/>
    <col min="7" max="7" width="27" style="1" customWidth="1"/>
    <col min="8" max="8" width="16.5703125" style="1" customWidth="1"/>
    <col min="9" max="9" width="13.42578125" style="198" customWidth="1"/>
    <col min="10" max="11" width="19.28515625" style="1" customWidth="1"/>
    <col min="12" max="12" width="19.28515625" customWidth="1"/>
    <col min="13" max="16384" width="11.42578125" style="6"/>
  </cols>
  <sheetData>
    <row r="1" spans="5:11" ht="36" customHeight="1" x14ac:dyDescent="0.25">
      <c r="G1" s="179"/>
      <c r="H1"/>
      <c r="I1" s="197"/>
      <c r="J1"/>
      <c r="K1" s="6"/>
    </row>
    <row r="2" spans="5:11" customFormat="1" ht="38.25" customHeight="1" x14ac:dyDescent="0.25">
      <c r="E2" s="197"/>
      <c r="I2" s="197"/>
    </row>
    <row r="3" spans="5:11" customFormat="1" ht="38.25" customHeight="1" x14ac:dyDescent="0.25">
      <c r="E3" s="197"/>
      <c r="I3" s="197"/>
    </row>
    <row r="4" spans="5:11" customFormat="1" ht="38.25" customHeight="1" x14ac:dyDescent="0.25">
      <c r="E4" s="197"/>
      <c r="I4" s="197"/>
    </row>
    <row r="5" spans="5:11" customFormat="1" ht="38.25" customHeight="1" x14ac:dyDescent="0.25">
      <c r="E5" s="197"/>
      <c r="I5" s="197"/>
    </row>
    <row r="6" spans="5:11" customFormat="1" ht="38.25" customHeight="1" x14ac:dyDescent="0.25">
      <c r="E6" s="197"/>
      <c r="I6" s="197"/>
    </row>
    <row r="7" spans="5:11" customFormat="1" ht="38.25" customHeight="1" x14ac:dyDescent="0.25">
      <c r="E7" s="197"/>
      <c r="I7" s="197"/>
    </row>
    <row r="8" spans="5:11" customFormat="1" ht="38.25" customHeight="1" x14ac:dyDescent="0.25">
      <c r="E8" s="197"/>
      <c r="I8" s="197"/>
    </row>
    <row r="9" spans="5:11" customFormat="1" ht="38.25" customHeight="1" x14ac:dyDescent="0.25">
      <c r="E9" s="197"/>
      <c r="I9" s="197"/>
    </row>
    <row r="10" spans="5:11" customFormat="1" ht="38.25" customHeight="1" x14ac:dyDescent="0.25">
      <c r="E10" s="197"/>
      <c r="I10" s="197"/>
    </row>
    <row r="11" spans="5:11" customFormat="1" ht="38.25" customHeight="1" x14ac:dyDescent="0.25">
      <c r="E11" s="197"/>
      <c r="I11" s="197"/>
    </row>
    <row r="12" spans="5:11" customFormat="1" ht="38.25" customHeight="1" x14ac:dyDescent="0.25">
      <c r="E12" s="197"/>
      <c r="I12" s="197"/>
    </row>
    <row r="13" spans="5:11" customFormat="1" ht="38.25" customHeight="1" x14ac:dyDescent="0.25">
      <c r="E13" s="197"/>
      <c r="I13" s="197"/>
    </row>
    <row r="14" spans="5:11" customFormat="1" ht="38.25" customHeight="1" x14ac:dyDescent="0.25">
      <c r="E14" s="197"/>
      <c r="I14" s="197"/>
    </row>
    <row r="15" spans="5:11" customFormat="1" ht="38.25" customHeight="1" x14ac:dyDescent="0.25">
      <c r="E15" s="197"/>
      <c r="I15" s="197"/>
    </row>
    <row r="16" spans="5:11" customFormat="1" ht="38.25" customHeight="1" x14ac:dyDescent="0.25">
      <c r="E16" s="197"/>
      <c r="I16" s="197"/>
    </row>
    <row r="17" spans="1:21" customFormat="1" ht="38.25" customHeight="1" x14ac:dyDescent="0.25">
      <c r="A17" s="622" t="s">
        <v>1140</v>
      </c>
      <c r="E17" s="197"/>
      <c r="I17" s="197"/>
    </row>
    <row r="18" spans="1:21" customFormat="1" ht="38.25" customHeight="1" x14ac:dyDescent="0.25">
      <c r="A18" s="750" t="str">
        <f>IF(Datos!E3&lt;&gt;"",Datos!E3,IF(Datos!E4&lt;&gt;"",Datos!E4,IF(Datos!E5&lt;&gt;"",Datos!E5,IF(Datos!E6&lt;&gt;"",Datos!E6,IF(Datos!E7&lt;&gt;"",Datos!E7,IF(Datos!E8&lt;&gt;"",Datos!E8,IF(Datos!E9&lt;&gt;"",Datos!E9,IF(Datos!E10&lt;&gt;"",Datos!E10))))))))</f>
        <v> JABIL MEXICO INVESTMENT, S. DE R.L. DE C.V.</v>
      </c>
      <c r="B18" s="750"/>
      <c r="C18" s="750"/>
      <c r="E18" s="197"/>
      <c r="I18" s="197"/>
    </row>
    <row r="19" spans="1:21" ht="38.25" customHeight="1" x14ac:dyDescent="0.25"/>
    <row r="20" spans="1:21" ht="23.25" customHeight="1" x14ac:dyDescent="0.25"/>
    <row r="21" spans="1:21" ht="22.5" customHeight="1" x14ac:dyDescent="0.25">
      <c r="A21" s="527"/>
      <c r="B21" s="731"/>
      <c r="C21" s="731"/>
      <c r="D21" s="731"/>
      <c r="E21" s="731"/>
    </row>
    <row r="22" spans="1:21" ht="22.5" customHeight="1" x14ac:dyDescent="0.25">
      <c r="A22" s="527"/>
      <c r="B22" s="1096"/>
      <c r="C22" s="1097"/>
    </row>
    <row r="23" spans="1:21" ht="25.5" customHeight="1" x14ac:dyDescent="0.25"/>
    <row r="24" spans="1:21" ht="25.5" customHeight="1" x14ac:dyDescent="0.25"/>
    <row r="25" spans="1:21" ht="42.75" customHeight="1" x14ac:dyDescent="0.25">
      <c r="A25" s="735" t="s">
        <v>1098</v>
      </c>
      <c r="B25" s="735"/>
      <c r="C25" s="735"/>
      <c r="D25" s="735"/>
      <c r="E25" s="735"/>
      <c r="F25" s="735"/>
    </row>
    <row r="26" spans="1:21" ht="8.25" customHeight="1" x14ac:dyDescent="0.25">
      <c r="A26" s="735"/>
      <c r="B26" s="735"/>
      <c r="C26" s="735"/>
      <c r="D26" s="735"/>
      <c r="E26" s="735"/>
      <c r="F26" s="735"/>
    </row>
    <row r="27" spans="1:21" ht="52.5" customHeight="1" x14ac:dyDescent="0.25">
      <c r="A27" s="751" t="s">
        <v>1097</v>
      </c>
      <c r="B27" s="735"/>
      <c r="C27" s="735"/>
      <c r="H27" s="180"/>
      <c r="I27" s="201"/>
    </row>
    <row r="28" spans="1:21" ht="21.75" customHeight="1" x14ac:dyDescent="0.25">
      <c r="A28" s="1" t="s">
        <v>1099</v>
      </c>
      <c r="G28" s="6"/>
      <c r="H28" s="6"/>
      <c r="I28" s="6"/>
      <c r="J28"/>
      <c r="K28"/>
      <c r="M28"/>
      <c r="N28"/>
      <c r="O28"/>
      <c r="P28"/>
      <c r="Q28"/>
      <c r="R28"/>
      <c r="S28"/>
      <c r="T28"/>
      <c r="U28"/>
    </row>
    <row r="29" spans="1:21" ht="22.5" customHeight="1" x14ac:dyDescent="0.25">
      <c r="A29" s="736" t="s">
        <v>1128</v>
      </c>
      <c r="B29" s="736"/>
      <c r="C29" s="736"/>
      <c r="D29" s="736"/>
      <c r="E29" s="736"/>
      <c r="F29" s="736"/>
      <c r="G29" s="560"/>
      <c r="H29" s="560"/>
      <c r="I29" s="560"/>
      <c r="J29"/>
      <c r="K29"/>
      <c r="M29"/>
      <c r="N29"/>
      <c r="O29"/>
      <c r="P29"/>
      <c r="Q29"/>
      <c r="R29"/>
      <c r="S29"/>
      <c r="T29"/>
      <c r="U29"/>
    </row>
    <row r="30" spans="1:21" ht="7.5" customHeight="1" x14ac:dyDescent="0.25">
      <c r="J30"/>
      <c r="K30"/>
      <c r="M30"/>
      <c r="N30"/>
      <c r="O30"/>
      <c r="P30"/>
      <c r="Q30"/>
      <c r="R30"/>
      <c r="S30"/>
      <c r="T30"/>
      <c r="U30"/>
    </row>
    <row r="31" spans="1:21" ht="106.5" customHeight="1" x14ac:dyDescent="0.25">
      <c r="A31" s="737" t="s">
        <v>864</v>
      </c>
      <c r="B31" s="737"/>
      <c r="C31" s="737"/>
      <c r="D31" s="737"/>
      <c r="E31" s="737"/>
      <c r="F31" s="737"/>
      <c r="J31"/>
      <c r="K31"/>
      <c r="M31"/>
      <c r="N31"/>
      <c r="O31"/>
      <c r="P31"/>
      <c r="Q31"/>
      <c r="R31"/>
      <c r="S31"/>
      <c r="T31"/>
      <c r="U31"/>
    </row>
    <row r="32" spans="1:21" ht="11.25" customHeight="1" x14ac:dyDescent="0.25">
      <c r="J32"/>
      <c r="K32"/>
      <c r="M32"/>
      <c r="N32"/>
      <c r="O32"/>
      <c r="P32"/>
      <c r="Q32"/>
      <c r="R32"/>
      <c r="S32"/>
      <c r="T32"/>
      <c r="U32"/>
    </row>
    <row r="33" spans="1:21" ht="187.5" customHeight="1" x14ac:dyDescent="0.25">
      <c r="B33" s="546">
        <f>'20 Grande'!Z4</f>
        <v>0</v>
      </c>
      <c r="C33" s="546">
        <f>D33-B33</f>
        <v>1</v>
      </c>
      <c r="D33" s="547">
        <v>1</v>
      </c>
      <c r="J33"/>
      <c r="K33"/>
      <c r="M33"/>
      <c r="N33"/>
      <c r="O33"/>
      <c r="P33"/>
      <c r="Q33"/>
      <c r="R33"/>
      <c r="S33"/>
      <c r="T33"/>
      <c r="U33"/>
    </row>
    <row r="34" spans="1:21" ht="7.5" customHeight="1" x14ac:dyDescent="0.25">
      <c r="J34"/>
      <c r="K34"/>
      <c r="M34"/>
      <c r="N34"/>
      <c r="O34"/>
      <c r="P34"/>
      <c r="Q34"/>
      <c r="R34"/>
      <c r="S34"/>
      <c r="T34"/>
      <c r="U34"/>
    </row>
    <row r="35" spans="1:21" ht="24" customHeight="1" x14ac:dyDescent="0.25">
      <c r="A35" s="727" t="s">
        <v>1129</v>
      </c>
      <c r="B35" s="727"/>
      <c r="C35" s="727"/>
      <c r="D35" s="727"/>
      <c r="E35" s="727"/>
      <c r="F35" s="727"/>
      <c r="G35" s="6"/>
      <c r="J35"/>
      <c r="K35"/>
      <c r="M35"/>
      <c r="N35"/>
      <c r="O35"/>
      <c r="P35"/>
      <c r="Q35"/>
      <c r="R35"/>
      <c r="S35"/>
      <c r="T35"/>
      <c r="U35"/>
    </row>
    <row r="36" spans="1:21" ht="165.75" customHeight="1" x14ac:dyDescent="0.25">
      <c r="A36" s="732" t="s">
        <v>902</v>
      </c>
      <c r="B36" s="732"/>
      <c r="C36" s="732"/>
      <c r="D36" s="732"/>
      <c r="E36" s="732"/>
      <c r="F36" s="732"/>
      <c r="G36" s="6"/>
      <c r="H36" s="6"/>
      <c r="I36" s="6"/>
      <c r="K36" s="202"/>
    </row>
    <row r="37" spans="1:21" ht="7.5" customHeight="1" x14ac:dyDescent="0.25">
      <c r="G37" s="559"/>
      <c r="H37" s="559"/>
      <c r="I37" s="559"/>
      <c r="K37" s="202"/>
    </row>
    <row r="38" spans="1:21" ht="187.5" customHeight="1" x14ac:dyDescent="0.25">
      <c r="B38" s="546">
        <f>'20 Grande'!Z204</f>
        <v>0</v>
      </c>
      <c r="C38" s="546">
        <f>D38-B38</f>
        <v>1</v>
      </c>
      <c r="D38" s="547">
        <v>1</v>
      </c>
    </row>
    <row r="39" spans="1:21" ht="11.25" customHeight="1" x14ac:dyDescent="0.25">
      <c r="G39" s="182"/>
      <c r="H39" s="181"/>
    </row>
    <row r="40" spans="1:21" ht="22.5" customHeight="1" x14ac:dyDescent="0.25">
      <c r="A40" s="733" t="s">
        <v>1130</v>
      </c>
      <c r="B40" s="733"/>
      <c r="C40" s="733"/>
      <c r="D40" s="733"/>
      <c r="E40" s="733"/>
      <c r="F40" s="733"/>
      <c r="G40" s="6"/>
    </row>
    <row r="41" spans="1:21" ht="171.75" customHeight="1" x14ac:dyDescent="0.25">
      <c r="A41" s="728" t="s">
        <v>865</v>
      </c>
      <c r="B41" s="728"/>
      <c r="C41" s="728"/>
      <c r="D41" s="728"/>
      <c r="E41" s="728"/>
      <c r="F41" s="728"/>
      <c r="G41" s="6"/>
      <c r="H41" s="6"/>
      <c r="I41" s="6"/>
    </row>
    <row r="42" spans="1:21" ht="7.5" customHeight="1" x14ac:dyDescent="0.25"/>
    <row r="43" spans="1:21" ht="187.5" customHeight="1" x14ac:dyDescent="0.25">
      <c r="B43" s="546">
        <f>'20 Grande'!Z444</f>
        <v>0</v>
      </c>
      <c r="C43" s="546">
        <f>D43-B43</f>
        <v>1</v>
      </c>
      <c r="D43" s="547">
        <v>1</v>
      </c>
    </row>
    <row r="44" spans="1:21" ht="11.25" customHeight="1" x14ac:dyDescent="0.25"/>
    <row r="45" spans="1:21" ht="48" customHeight="1" x14ac:dyDescent="0.25">
      <c r="A45" s="738" t="s">
        <v>1100</v>
      </c>
      <c r="B45" s="738"/>
      <c r="C45" s="738"/>
      <c r="D45" s="738"/>
      <c r="E45" s="738"/>
      <c r="F45" s="738"/>
      <c r="G45" s="6"/>
    </row>
    <row r="46" spans="1:21" ht="11.25" customHeight="1" thickBot="1" x14ac:dyDescent="0.3"/>
    <row r="47" spans="1:21" ht="49.5" customHeight="1" thickTop="1" thickBot="1" x14ac:dyDescent="0.3">
      <c r="A47" s="594"/>
      <c r="B47" s="742" t="s">
        <v>1101</v>
      </c>
      <c r="C47" s="742"/>
      <c r="D47" s="742"/>
      <c r="E47" s="742"/>
      <c r="F47" s="743"/>
    </row>
    <row r="48" spans="1:21" ht="69" customHeight="1" thickTop="1" thickBot="1" x14ac:dyDescent="0.3">
      <c r="A48" s="594"/>
      <c r="B48" s="744" t="s">
        <v>1102</v>
      </c>
      <c r="C48" s="744"/>
      <c r="D48" s="744"/>
      <c r="E48" s="744"/>
      <c r="F48" s="745"/>
    </row>
    <row r="49" spans="1:9" ht="77.25" customHeight="1" thickTop="1" thickBot="1" x14ac:dyDescent="0.3">
      <c r="A49" s="594"/>
      <c r="B49" s="744" t="s">
        <v>1103</v>
      </c>
      <c r="C49" s="744"/>
      <c r="D49" s="744"/>
      <c r="E49" s="744"/>
      <c r="F49" s="745"/>
    </row>
    <row r="50" spans="1:9" ht="107.25" customHeight="1" thickTop="1" thickBot="1" x14ac:dyDescent="0.3">
      <c r="A50" s="594"/>
      <c r="B50" s="744" t="s">
        <v>1104</v>
      </c>
      <c r="C50" s="744"/>
      <c r="D50" s="744"/>
      <c r="E50" s="744"/>
      <c r="F50" s="745"/>
    </row>
    <row r="51" spans="1:9" ht="7.5" customHeight="1" thickTop="1" x14ac:dyDescent="0.25">
      <c r="B51" s="561"/>
      <c r="C51" s="561"/>
      <c r="D51" s="561"/>
      <c r="E51" s="590"/>
      <c r="F51" s="561"/>
    </row>
    <row r="52" spans="1:9" ht="22.5" customHeight="1" x14ac:dyDescent="0.25">
      <c r="A52" s="739" t="s">
        <v>1114</v>
      </c>
      <c r="B52" s="739"/>
      <c r="C52" s="739"/>
      <c r="D52" s="739"/>
      <c r="E52" s="739"/>
      <c r="F52" s="739"/>
    </row>
    <row r="53" spans="1:9" ht="17.25" customHeight="1" x14ac:dyDescent="0.25">
      <c r="A53" s="751" t="s">
        <v>1113</v>
      </c>
      <c r="B53" s="751"/>
      <c r="C53" s="751"/>
      <c r="D53" s="751"/>
      <c r="E53" s="751"/>
      <c r="F53" s="751"/>
    </row>
    <row r="54" spans="1:9" ht="21" customHeight="1" x14ac:dyDescent="0.25">
      <c r="A54" s="740" t="s">
        <v>1122</v>
      </c>
      <c r="B54" s="740"/>
      <c r="C54" s="740"/>
      <c r="D54" s="740"/>
      <c r="E54" s="740"/>
      <c r="F54" s="740"/>
    </row>
    <row r="55" spans="1:9" ht="20.25" customHeight="1" x14ac:dyDescent="0.25">
      <c r="A55" s="740" t="s">
        <v>1123</v>
      </c>
      <c r="B55" s="740"/>
      <c r="C55" s="740"/>
      <c r="D55" s="740"/>
      <c r="E55" s="740"/>
      <c r="F55" s="740"/>
    </row>
    <row r="56" spans="1:9" ht="22.5" customHeight="1" x14ac:dyDescent="0.25">
      <c r="A56" s="741" t="s">
        <v>1106</v>
      </c>
      <c r="B56" s="741"/>
      <c r="C56" s="741"/>
      <c r="D56" s="741"/>
      <c r="E56" s="741"/>
      <c r="F56" s="741"/>
    </row>
    <row r="57" spans="1:9" ht="37.5" customHeight="1" x14ac:dyDescent="0.25">
      <c r="A57" s="530" t="s">
        <v>1105</v>
      </c>
      <c r="B57" s="532" t="s">
        <v>1107</v>
      </c>
      <c r="C57" s="531" t="s">
        <v>1108</v>
      </c>
      <c r="D57" s="533" t="s">
        <v>1109</v>
      </c>
      <c r="E57" s="601" t="s">
        <v>1110</v>
      </c>
      <c r="F57" s="530" t="s">
        <v>1111</v>
      </c>
    </row>
    <row r="58" spans="1:9" ht="22.5" customHeight="1" x14ac:dyDescent="0.25">
      <c r="A58" s="535" t="s">
        <v>117</v>
      </c>
      <c r="B58" s="734" t="s">
        <v>1112</v>
      </c>
      <c r="C58" s="734"/>
      <c r="D58" s="734"/>
      <c r="E58" s="734"/>
      <c r="F58" s="734"/>
    </row>
    <row r="59" spans="1:9" ht="33.75" customHeight="1" x14ac:dyDescent="0.25">
      <c r="A59" s="536" t="s">
        <v>118</v>
      </c>
      <c r="B59" s="543">
        <f>'20 Grande'!Z11</f>
        <v>0</v>
      </c>
      <c r="C59" s="543">
        <f>'20 Grande'!Z13</f>
        <v>0</v>
      </c>
      <c r="D59" s="543">
        <f>'20 Grande'!Z24</f>
        <v>0</v>
      </c>
      <c r="E59" s="603">
        <f>'20 Grande'!Z36</f>
        <v>0</v>
      </c>
      <c r="F59" s="544" t="str">
        <f>IF(AND(B59=1,C59=1,D59=1,E59=1),"CUMPLE","NO CUMPLE")</f>
        <v>NO CUMPLE</v>
      </c>
      <c r="G59" s="6"/>
      <c r="H59" s="6"/>
      <c r="I59" s="6"/>
    </row>
    <row r="60" spans="1:9" ht="7.5" customHeight="1" x14ac:dyDescent="0.25">
      <c r="G60" s="184"/>
      <c r="H60" s="184"/>
      <c r="I60" s="199"/>
    </row>
    <row r="61" spans="1:9" ht="33.75" customHeight="1" x14ac:dyDescent="0.25">
      <c r="A61" s="538" t="s">
        <v>0</v>
      </c>
      <c r="B61" s="543">
        <f>'20 Grande'!Z64</f>
        <v>0</v>
      </c>
      <c r="C61" s="543">
        <f>'20 Grande'!Z66</f>
        <v>0</v>
      </c>
      <c r="D61" s="543">
        <f>'20 Grande'!Z72</f>
        <v>0</v>
      </c>
      <c r="E61" s="603">
        <f>'20 Grande'!Z76</f>
        <v>0</v>
      </c>
      <c r="F61" s="544" t="str">
        <f>IF(AND(B61=1,C61=1,D61=1,E61=1),"CUMPLE","NO CUMPLE")</f>
        <v>NO CUMPLE</v>
      </c>
      <c r="G61" s="6"/>
      <c r="H61" s="6"/>
      <c r="I61" s="6"/>
    </row>
    <row r="62" spans="1:9" ht="7.5" customHeight="1" x14ac:dyDescent="0.25">
      <c r="G62" s="183"/>
      <c r="H62" s="181"/>
    </row>
    <row r="63" spans="1:9" ht="33.75" customHeight="1" x14ac:dyDescent="0.25">
      <c r="A63" s="538" t="s">
        <v>142</v>
      </c>
      <c r="B63" s="543">
        <f>'20 Grande'!Z99</f>
        <v>0</v>
      </c>
      <c r="C63" s="543">
        <f>'20 Grande'!Z101</f>
        <v>0</v>
      </c>
      <c r="D63" s="543">
        <f>'20 Grande'!Z109</f>
        <v>0</v>
      </c>
      <c r="E63" s="603">
        <f>'20 Grande'!Z112</f>
        <v>0</v>
      </c>
      <c r="F63" s="544" t="str">
        <f>IF(AND(B63=1,C63=1,D63=1,E63=1),"CUMPLE","NO CUMPLE")</f>
        <v>NO CUMPLE</v>
      </c>
      <c r="G63" s="183"/>
      <c r="H63" s="181"/>
    </row>
    <row r="64" spans="1:9" ht="8.25" customHeight="1" x14ac:dyDescent="0.25">
      <c r="G64" s="6"/>
      <c r="H64" s="6"/>
      <c r="I64" s="6"/>
    </row>
    <row r="65" spans="1:11" ht="33.75" customHeight="1" x14ac:dyDescent="0.25">
      <c r="A65" s="538" t="s">
        <v>150</v>
      </c>
      <c r="B65" s="543">
        <f>'20 Grande'!Z134</f>
        <v>0</v>
      </c>
      <c r="C65" s="543">
        <f>'20 Grande'!Z136</f>
        <v>0</v>
      </c>
      <c r="D65" s="543">
        <f>'20 Grande'!Z139</f>
        <v>0</v>
      </c>
      <c r="E65" s="603">
        <f>'20 Grande'!Z146</f>
        <v>0</v>
      </c>
      <c r="F65" s="544" t="str">
        <f>IF(AND(B65=1,C65=1,D65=1,E65=1),"CUMPLE","NO CUMPLE")</f>
        <v>NO CUMPLE</v>
      </c>
      <c r="G65" s="6"/>
      <c r="H65" s="6"/>
      <c r="I65" s="6"/>
    </row>
    <row r="66" spans="1:11" ht="7.5" customHeight="1" x14ac:dyDescent="0.25">
      <c r="G66" s="6"/>
      <c r="H66" s="6"/>
      <c r="I66" s="6"/>
    </row>
    <row r="67" spans="1:11" ht="22.5" customHeight="1" x14ac:dyDescent="0.25">
      <c r="A67" s="535" t="s">
        <v>117</v>
      </c>
      <c r="B67" s="734" t="s">
        <v>154</v>
      </c>
      <c r="C67" s="734"/>
      <c r="D67" s="734"/>
      <c r="E67" s="734"/>
      <c r="F67" s="734"/>
      <c r="G67" s="6"/>
      <c r="H67" s="6"/>
      <c r="I67" s="6"/>
    </row>
    <row r="68" spans="1:11" ht="33.75" customHeight="1" x14ac:dyDescent="0.25">
      <c r="A68" s="538" t="s">
        <v>156</v>
      </c>
      <c r="B68" s="543">
        <f>'20 Grande'!Z175</f>
        <v>0</v>
      </c>
      <c r="C68" s="543">
        <f>'20 Grande'!Z177</f>
        <v>0</v>
      </c>
      <c r="D68" s="543">
        <f>'20 Grande'!Z180</f>
        <v>0</v>
      </c>
      <c r="E68" s="603">
        <f>'20 Grande'!Z183</f>
        <v>0</v>
      </c>
      <c r="F68" s="544" t="str">
        <f>IF(AND(B68=1,C68=1,D68=1,E68=1),"CUMPLE","NO CUMPLE")</f>
        <v>NO CUMPLE</v>
      </c>
    </row>
    <row r="69" spans="1:11" ht="22.5" customHeight="1" x14ac:dyDescent="0.25">
      <c r="A69"/>
      <c r="B69"/>
      <c r="C69"/>
      <c r="D69"/>
      <c r="E69" s="197"/>
      <c r="F69"/>
    </row>
    <row r="70" spans="1:11" ht="22.5" customHeight="1" x14ac:dyDescent="0.25">
      <c r="A70" s="746" t="s">
        <v>1116</v>
      </c>
      <c r="B70" s="746"/>
      <c r="C70" s="1035" t="s">
        <v>1115</v>
      </c>
      <c r="D70" s="1035"/>
      <c r="E70" s="1035"/>
      <c r="F70"/>
    </row>
    <row r="71" spans="1:11" ht="7.5" customHeight="1" x14ac:dyDescent="0.25">
      <c r="A71"/>
      <c r="B71"/>
      <c r="C71"/>
      <c r="D71"/>
      <c r="E71" s="197"/>
      <c r="F71"/>
      <c r="G71" s="558"/>
      <c r="H71" s="558"/>
      <c r="I71" s="558"/>
    </row>
    <row r="72" spans="1:11" ht="21.75" customHeight="1" x14ac:dyDescent="0.25">
      <c r="A72" s="753" t="s">
        <v>1117</v>
      </c>
      <c r="B72" s="753"/>
      <c r="C72" s="753"/>
      <c r="D72" s="753"/>
      <c r="E72" s="753"/>
      <c r="F72" s="753"/>
      <c r="J72"/>
      <c r="K72"/>
    </row>
    <row r="73" spans="1:11" ht="37.5" customHeight="1" x14ac:dyDescent="0.25">
      <c r="A73" s="530" t="s">
        <v>1105</v>
      </c>
      <c r="B73" s="532" t="s">
        <v>1107</v>
      </c>
      <c r="C73" s="531" t="s">
        <v>1108</v>
      </c>
      <c r="D73" s="533" t="s">
        <v>1109</v>
      </c>
      <c r="E73" s="601" t="s">
        <v>1110</v>
      </c>
      <c r="F73" s="530" t="s">
        <v>1111</v>
      </c>
      <c r="G73" s="6"/>
      <c r="H73" s="6"/>
      <c r="I73" s="6"/>
      <c r="J73"/>
      <c r="K73"/>
    </row>
    <row r="74" spans="1:11" ht="31.5" customHeight="1" x14ac:dyDescent="0.25">
      <c r="A74" s="535" t="s">
        <v>117</v>
      </c>
      <c r="B74" s="734" t="s">
        <v>165</v>
      </c>
      <c r="C74" s="734"/>
      <c r="D74" s="734"/>
      <c r="E74" s="734"/>
      <c r="F74" s="734"/>
      <c r="G74" s="6"/>
      <c r="H74" s="6"/>
      <c r="I74" s="6"/>
      <c r="J74"/>
      <c r="K74"/>
    </row>
    <row r="75" spans="1:11" ht="33.75" customHeight="1" x14ac:dyDescent="0.25">
      <c r="A75" s="529" t="s">
        <v>167</v>
      </c>
      <c r="B75" s="543">
        <f>'20 Grande'!Z211</f>
        <v>0</v>
      </c>
      <c r="C75" s="543">
        <f>'20 Grande'!Z213</f>
        <v>0</v>
      </c>
      <c r="D75" s="543">
        <f>'20 Grande'!Z219</f>
        <v>0</v>
      </c>
      <c r="E75" s="603">
        <f>'20 Grande'!Z223</f>
        <v>0</v>
      </c>
      <c r="F75" s="544" t="str">
        <f>IF(AND(B75=1,C75=1,D75=1,E75=1),"CUMPLE","NO CUMPLE")</f>
        <v>NO CUMPLE</v>
      </c>
      <c r="G75" s="6"/>
      <c r="H75" s="6"/>
      <c r="I75" s="6"/>
      <c r="J75"/>
      <c r="K75"/>
    </row>
    <row r="76" spans="1:11" ht="7.5" customHeight="1" x14ac:dyDescent="0.25">
      <c r="A76"/>
      <c r="B76"/>
      <c r="C76"/>
      <c r="D76"/>
      <c r="E76" s="197"/>
      <c r="F76"/>
      <c r="G76" s="6"/>
      <c r="H76" s="6"/>
      <c r="I76" s="6"/>
      <c r="J76"/>
      <c r="K76"/>
    </row>
    <row r="77" spans="1:11" ht="33.75" customHeight="1" x14ac:dyDescent="0.25">
      <c r="A77" s="529" t="s">
        <v>170</v>
      </c>
      <c r="B77" s="543">
        <f>'20 Grande'!Z239</f>
        <v>0</v>
      </c>
      <c r="C77" s="543">
        <f>'20 Grande'!Z241</f>
        <v>0</v>
      </c>
      <c r="D77" s="543">
        <f>'20 Grande'!Z246</f>
        <v>0</v>
      </c>
      <c r="E77" s="603">
        <f>'20 Grande'!Z251</f>
        <v>0</v>
      </c>
      <c r="F77" s="544" t="str">
        <f>IF(AND(B77=1,C77=1,D77=1,E77=1),"CUMPLE","NO CUMPLE")</f>
        <v>NO CUMPLE</v>
      </c>
      <c r="G77" s="6"/>
      <c r="H77" s="6"/>
      <c r="I77" s="6"/>
      <c r="J77"/>
      <c r="K77"/>
    </row>
    <row r="78" spans="1:11" ht="7.5" customHeight="1" x14ac:dyDescent="0.25">
      <c r="A78" s="529"/>
      <c r="B78"/>
      <c r="C78"/>
      <c r="D78"/>
      <c r="E78" s="197"/>
      <c r="F78"/>
      <c r="G78" s="6"/>
      <c r="H78" s="6"/>
      <c r="I78" s="6"/>
      <c r="J78"/>
      <c r="K78"/>
    </row>
    <row r="79" spans="1:11" ht="22.5" customHeight="1" x14ac:dyDescent="0.25">
      <c r="A79" s="535" t="s">
        <v>117</v>
      </c>
      <c r="B79" s="734" t="s">
        <v>176</v>
      </c>
      <c r="C79" s="734"/>
      <c r="D79" s="734"/>
      <c r="E79" s="734"/>
      <c r="F79" s="734"/>
      <c r="G79" s="6"/>
      <c r="H79" s="6"/>
      <c r="I79" s="6"/>
      <c r="J79"/>
      <c r="K79"/>
    </row>
    <row r="80" spans="1:11" ht="34.5" customHeight="1" x14ac:dyDescent="0.25">
      <c r="A80" s="529" t="s">
        <v>178</v>
      </c>
      <c r="B80" s="543">
        <f>'20 Grande'!Z273</f>
        <v>0</v>
      </c>
      <c r="C80" s="543">
        <f>'20 Grande'!Z275</f>
        <v>0</v>
      </c>
      <c r="D80" s="543">
        <f>'20 Grande'!Z278</f>
        <v>0</v>
      </c>
      <c r="E80" s="603">
        <f>'20 Grande'!Z285</f>
        <v>0</v>
      </c>
      <c r="F80" s="544" t="str">
        <f>IF(AND(B80=1,C80=1,D80=1,E80=1),"CUMPLE","NO CUMPLE")</f>
        <v>NO CUMPLE</v>
      </c>
      <c r="G80" s="6"/>
      <c r="H80" s="6"/>
      <c r="I80" s="6"/>
      <c r="J80"/>
      <c r="K80"/>
    </row>
    <row r="81" spans="1:21" ht="7.5" customHeight="1" x14ac:dyDescent="0.25">
      <c r="A81" s="529"/>
      <c r="B81"/>
      <c r="C81"/>
      <c r="D81"/>
      <c r="E81" s="197"/>
      <c r="F81"/>
      <c r="G81" s="6"/>
      <c r="H81" s="6"/>
      <c r="I81" s="6"/>
      <c r="J81"/>
      <c r="K81"/>
    </row>
    <row r="82" spans="1:21" customFormat="1" ht="34.5" customHeight="1" x14ac:dyDescent="0.25">
      <c r="A82" s="529" t="s">
        <v>181</v>
      </c>
      <c r="B82" s="543">
        <f>'20 Grande'!Z304</f>
        <v>0</v>
      </c>
      <c r="C82" s="543">
        <f>'20 Grande'!Z307</f>
        <v>0</v>
      </c>
      <c r="D82" s="543">
        <f>'20 Grande'!Z315</f>
        <v>0</v>
      </c>
      <c r="E82" s="603">
        <f>'20 Grande'!Z327</f>
        <v>0</v>
      </c>
      <c r="F82" s="544" t="str">
        <f>IF(AND(B82=1,C82=1,D82=1,E82=1),"CUMPLE","NO CUMPLE")</f>
        <v>NO CUMPLE</v>
      </c>
      <c r="G82" s="6"/>
      <c r="H82" s="6"/>
      <c r="I82" s="6"/>
      <c r="M82" s="6"/>
      <c r="N82" s="6"/>
      <c r="O82" s="6"/>
      <c r="P82" s="6"/>
      <c r="Q82" s="6"/>
      <c r="R82" s="6"/>
      <c r="S82" s="6"/>
      <c r="T82" s="6"/>
      <c r="U82" s="6"/>
    </row>
    <row r="83" spans="1:21" customFormat="1" ht="7.5" customHeight="1" x14ac:dyDescent="0.25">
      <c r="A83" s="529"/>
      <c r="B83" s="562"/>
      <c r="C83" s="562"/>
      <c r="D83" s="563"/>
      <c r="E83" s="611"/>
      <c r="F83" s="564"/>
      <c r="G83" s="6"/>
      <c r="H83" s="6"/>
      <c r="I83" s="6"/>
      <c r="M83" s="6"/>
      <c r="N83" s="6"/>
      <c r="O83" s="6"/>
      <c r="P83" s="6"/>
      <c r="Q83" s="6"/>
      <c r="R83" s="6"/>
      <c r="S83" s="6"/>
      <c r="T83" s="6"/>
      <c r="U83" s="6"/>
    </row>
    <row r="84" spans="1:21" customFormat="1" ht="34.5" customHeight="1" x14ac:dyDescent="0.25">
      <c r="A84" s="529" t="s">
        <v>509</v>
      </c>
      <c r="B84" s="543"/>
      <c r="C84" s="543">
        <f>'20 Grande'!Z350</f>
        <v>0</v>
      </c>
      <c r="D84" s="543">
        <f>'20 Grande'!Z354</f>
        <v>0</v>
      </c>
      <c r="E84" s="603">
        <f>'20 Grande'!Z363</f>
        <v>0</v>
      </c>
      <c r="F84" s="544" t="str">
        <f>IF(AND(C84=1,D84=1,E84=1),"CUMPLE","NO CUMPLE")</f>
        <v>NO CUMPLE</v>
      </c>
      <c r="G84" s="6"/>
      <c r="H84" s="6"/>
      <c r="I84" s="6"/>
      <c r="M84" s="6"/>
      <c r="N84" s="6"/>
      <c r="O84" s="6"/>
      <c r="P84" s="6"/>
      <c r="Q84" s="6"/>
      <c r="R84" s="6"/>
      <c r="S84" s="6"/>
      <c r="T84" s="6"/>
      <c r="U84" s="6"/>
    </row>
    <row r="85" spans="1:21" customFormat="1" ht="7.5" customHeight="1" x14ac:dyDescent="0.25">
      <c r="A85" s="529"/>
      <c r="E85" s="197"/>
      <c r="G85" s="6"/>
      <c r="H85" s="6"/>
      <c r="I85" s="6"/>
      <c r="M85" s="6"/>
      <c r="N85" s="6"/>
      <c r="O85" s="6"/>
      <c r="P85" s="6"/>
      <c r="Q85" s="6"/>
      <c r="R85" s="6"/>
      <c r="S85" s="6"/>
      <c r="T85" s="6"/>
      <c r="U85" s="6"/>
    </row>
    <row r="86" spans="1:21" customFormat="1" ht="22.5" customHeight="1" x14ac:dyDescent="0.25">
      <c r="A86" s="535" t="s">
        <v>117</v>
      </c>
      <c r="B86" s="734" t="s">
        <v>195</v>
      </c>
      <c r="C86" s="734"/>
      <c r="D86" s="734"/>
      <c r="E86" s="734"/>
      <c r="F86" s="734"/>
      <c r="G86" s="6"/>
      <c r="H86" s="6"/>
      <c r="I86" s="6"/>
      <c r="M86" s="6"/>
      <c r="N86" s="6"/>
      <c r="O86" s="6"/>
      <c r="P86" s="6"/>
      <c r="Q86" s="6"/>
      <c r="R86" s="6"/>
      <c r="S86" s="6"/>
      <c r="T86" s="6"/>
      <c r="U86" s="6"/>
    </row>
    <row r="87" spans="1:21" customFormat="1" ht="34.5" customHeight="1" x14ac:dyDescent="0.25">
      <c r="A87" s="529" t="s">
        <v>197</v>
      </c>
      <c r="B87" s="543">
        <f>'20 Grande'!Z386</f>
        <v>0</v>
      </c>
      <c r="C87" s="543">
        <f>'20 Grande'!Z388</f>
        <v>0</v>
      </c>
      <c r="D87" s="543">
        <f>'20 Grande'!Z392</f>
        <v>0</v>
      </c>
      <c r="E87" s="603">
        <f>'20 Grande'!Z399</f>
        <v>0</v>
      </c>
      <c r="F87" s="544" t="str">
        <f>IF(AND(B87=1,C87=1,D87=1,E87=1),"CUMPLE","NO CUMPLE")</f>
        <v>NO CUMPLE</v>
      </c>
      <c r="G87" s="6"/>
      <c r="H87" s="6"/>
      <c r="I87" s="6"/>
      <c r="M87" s="6"/>
      <c r="N87" s="6"/>
      <c r="O87" s="6"/>
      <c r="P87" s="6"/>
      <c r="Q87" s="6"/>
      <c r="R87" s="6"/>
      <c r="S87" s="6"/>
      <c r="T87" s="6"/>
      <c r="U87" s="6"/>
    </row>
    <row r="88" spans="1:21" customFormat="1" ht="7.5" customHeight="1" x14ac:dyDescent="0.25">
      <c r="A88" s="529"/>
      <c r="E88" s="197"/>
      <c r="G88" s="6"/>
      <c r="H88" s="6"/>
      <c r="I88" s="6"/>
      <c r="M88" s="6"/>
      <c r="N88" s="6"/>
      <c r="O88" s="6"/>
      <c r="P88" s="6"/>
      <c r="Q88" s="6"/>
      <c r="R88" s="6"/>
      <c r="S88" s="6"/>
      <c r="T88" s="6"/>
      <c r="U88" s="6"/>
    </row>
    <row r="89" spans="1:21" customFormat="1" ht="43.5" customHeight="1" x14ac:dyDescent="0.25">
      <c r="A89" s="529" t="s">
        <v>205</v>
      </c>
      <c r="B89" s="543">
        <f>'20 Grande'!Z416</f>
        <v>0</v>
      </c>
      <c r="C89" s="543">
        <f>'20 Grande'!Z417</f>
        <v>0</v>
      </c>
      <c r="D89" s="543">
        <f>'20 Grande'!Z424</f>
        <v>0</v>
      </c>
      <c r="E89" s="603">
        <f>'20 Grande'!Z430</f>
        <v>0</v>
      </c>
      <c r="F89" s="544" t="str">
        <f>IF(AND(B89=1,C89=1,D89=1,E89=1),"CUMPLE","NO CUMPLE")</f>
        <v>NO CUMPLE</v>
      </c>
      <c r="G89" s="6"/>
      <c r="H89" s="6"/>
      <c r="I89" s="6"/>
      <c r="M89" s="6"/>
      <c r="N89" s="6"/>
      <c r="O89" s="6"/>
      <c r="P89" s="6"/>
      <c r="Q89" s="6"/>
      <c r="R89" s="6"/>
      <c r="S89" s="6"/>
      <c r="T89" s="6"/>
      <c r="U89" s="6"/>
    </row>
    <row r="90" spans="1:21" customFormat="1" ht="22.5" customHeight="1" x14ac:dyDescent="0.25">
      <c r="A90" s="529"/>
      <c r="E90" s="197"/>
      <c r="G90" s="6"/>
      <c r="H90" s="6"/>
      <c r="I90" s="6"/>
      <c r="M90" s="6"/>
      <c r="N90" s="6"/>
      <c r="O90" s="6"/>
      <c r="P90" s="6"/>
      <c r="Q90" s="6"/>
      <c r="R90" s="6"/>
      <c r="S90" s="6"/>
      <c r="T90" s="6"/>
      <c r="U90" s="6"/>
    </row>
    <row r="91" spans="1:21" customFormat="1" ht="22.5" customHeight="1" x14ac:dyDescent="0.25">
      <c r="A91" s="746" t="s">
        <v>1116</v>
      </c>
      <c r="B91" s="746"/>
      <c r="C91" s="1035" t="s">
        <v>1118</v>
      </c>
      <c r="D91" s="1035"/>
      <c r="E91" s="1035"/>
      <c r="G91" s="6"/>
      <c r="H91" s="6"/>
      <c r="I91" s="6"/>
      <c r="M91" s="6"/>
      <c r="N91" s="6"/>
      <c r="O91" s="6"/>
      <c r="P91" s="6"/>
      <c r="Q91" s="6"/>
      <c r="R91" s="6"/>
      <c r="S91" s="6"/>
      <c r="T91" s="6"/>
      <c r="U91" s="6"/>
    </row>
    <row r="92" spans="1:21" customFormat="1" ht="22.5" customHeight="1" x14ac:dyDescent="0.25">
      <c r="A92" s="752" t="s">
        <v>1119</v>
      </c>
      <c r="B92" s="752"/>
      <c r="C92" s="752"/>
      <c r="D92" s="752"/>
      <c r="E92" s="752"/>
      <c r="F92" s="752"/>
      <c r="G92" s="6"/>
      <c r="H92" s="6"/>
      <c r="I92" s="6"/>
      <c r="M92" s="6"/>
      <c r="N92" s="6"/>
      <c r="O92" s="6"/>
      <c r="P92" s="6"/>
      <c r="Q92" s="6"/>
      <c r="R92" s="6"/>
      <c r="S92" s="6"/>
      <c r="T92" s="6"/>
      <c r="U92" s="6"/>
    </row>
    <row r="93" spans="1:21" customFormat="1" ht="22.5" customHeight="1" x14ac:dyDescent="0.25">
      <c r="A93" s="530" t="s">
        <v>1105</v>
      </c>
      <c r="B93" s="532" t="s">
        <v>1107</v>
      </c>
      <c r="C93" s="531" t="s">
        <v>1108</v>
      </c>
      <c r="D93" s="533" t="s">
        <v>1109</v>
      </c>
      <c r="E93" s="601" t="s">
        <v>1110</v>
      </c>
      <c r="F93" s="530" t="s">
        <v>1111</v>
      </c>
      <c r="G93" s="6"/>
      <c r="H93" s="6"/>
      <c r="I93" s="6"/>
      <c r="M93" s="6"/>
      <c r="N93" s="6"/>
      <c r="O93" s="6"/>
      <c r="P93" s="6"/>
      <c r="Q93" s="6"/>
      <c r="R93" s="6"/>
      <c r="S93" s="6"/>
      <c r="T93" s="6"/>
      <c r="U93" s="6"/>
    </row>
    <row r="94" spans="1:21" customFormat="1" ht="34.5" customHeight="1" x14ac:dyDescent="0.25">
      <c r="A94" s="535" t="s">
        <v>117</v>
      </c>
      <c r="B94" s="933" t="s">
        <v>210</v>
      </c>
      <c r="C94" s="933"/>
      <c r="D94" s="933"/>
      <c r="E94" s="933"/>
      <c r="F94" s="933"/>
      <c r="G94" s="6"/>
      <c r="H94" s="6"/>
      <c r="I94" s="6"/>
      <c r="M94" s="6"/>
      <c r="N94" s="6"/>
      <c r="O94" s="6"/>
      <c r="P94" s="6"/>
      <c r="Q94" s="6"/>
      <c r="R94" s="6"/>
      <c r="S94" s="6"/>
      <c r="T94" s="6"/>
      <c r="U94" s="6"/>
    </row>
    <row r="95" spans="1:21" customFormat="1" ht="33.75" customHeight="1" x14ac:dyDescent="0.25">
      <c r="A95" s="529" t="s">
        <v>212</v>
      </c>
      <c r="B95" s="543">
        <f>'20 Grande'!Z451</f>
        <v>0</v>
      </c>
      <c r="C95" s="543">
        <f>'20 Grande'!Z455</f>
        <v>0</v>
      </c>
      <c r="D95" s="543">
        <f>'20 Grande'!Z461</f>
        <v>0</v>
      </c>
      <c r="E95" s="603">
        <f>'20 Grande'!Z474</f>
        <v>0</v>
      </c>
      <c r="F95" s="544" t="str">
        <f>IF(AND(B95=1,C95=1,D95=1,E95=1),"CUMPLE","NO CUMPLE")</f>
        <v>NO CUMPLE</v>
      </c>
      <c r="G95" s="6"/>
      <c r="H95" s="6"/>
      <c r="I95" s="6"/>
      <c r="M95" s="6"/>
      <c r="N95" s="6"/>
      <c r="O95" s="6"/>
      <c r="P95" s="6"/>
      <c r="Q95" s="6"/>
      <c r="R95" s="6"/>
      <c r="S95" s="6"/>
      <c r="T95" s="6"/>
      <c r="U95" s="6"/>
    </row>
    <row r="96" spans="1:21" customFormat="1" ht="7.5" customHeight="1" x14ac:dyDescent="0.25">
      <c r="E96" s="197"/>
      <c r="G96" s="6"/>
      <c r="H96" s="6"/>
      <c r="I96" s="6"/>
      <c r="M96" s="6"/>
      <c r="N96" s="6"/>
      <c r="O96" s="6"/>
      <c r="P96" s="6"/>
      <c r="Q96" s="6"/>
      <c r="R96" s="6"/>
      <c r="S96" s="6"/>
      <c r="T96" s="6"/>
      <c r="U96" s="6"/>
    </row>
    <row r="97" spans="1:21" customFormat="1" ht="34.5" customHeight="1" x14ac:dyDescent="0.25">
      <c r="A97" s="529" t="s">
        <v>222</v>
      </c>
      <c r="B97" s="543">
        <f>'20 Grande'!Z493</f>
        <v>0</v>
      </c>
      <c r="C97" s="543">
        <f>'20 Grande'!Z494</f>
        <v>0</v>
      </c>
      <c r="D97" s="543">
        <f>'20 Grande'!Z497</f>
        <v>0</v>
      </c>
      <c r="E97" s="603">
        <f>'20 Grande'!Z501</f>
        <v>0</v>
      </c>
      <c r="F97" s="544" t="str">
        <f>IF(AND(B97=1,C97=1,D97=1,E97=1),"CUMPLE","NO CUMPLE")</f>
        <v>NO CUMPLE</v>
      </c>
      <c r="G97" s="6"/>
      <c r="H97" s="6"/>
      <c r="I97" s="6"/>
      <c r="M97" s="6"/>
      <c r="N97" s="6"/>
      <c r="O97" s="6"/>
      <c r="P97" s="6"/>
      <c r="Q97" s="6"/>
      <c r="R97" s="6"/>
      <c r="S97" s="6"/>
      <c r="T97" s="6"/>
      <c r="U97" s="6"/>
    </row>
    <row r="98" spans="1:21" customFormat="1" ht="7.5" customHeight="1" x14ac:dyDescent="0.25">
      <c r="A98" s="529"/>
      <c r="E98" s="197"/>
      <c r="G98" s="6"/>
      <c r="H98" s="6"/>
      <c r="I98" s="6"/>
      <c r="M98" s="6"/>
      <c r="N98" s="6"/>
      <c r="O98" s="6"/>
      <c r="P98" s="6"/>
      <c r="Q98" s="6"/>
      <c r="R98" s="6"/>
      <c r="S98" s="6"/>
      <c r="T98" s="6"/>
      <c r="U98" s="6"/>
    </row>
    <row r="99" spans="1:21" customFormat="1" ht="34.5" customHeight="1" x14ac:dyDescent="0.25">
      <c r="A99" s="529" t="s">
        <v>224</v>
      </c>
      <c r="B99" s="543">
        <f>'20 Grande'!Z523</f>
        <v>0</v>
      </c>
      <c r="C99" s="543">
        <f>'20 Grande'!Z524</f>
        <v>0</v>
      </c>
      <c r="D99" s="543">
        <f>'20 Grande'!Z525</f>
        <v>0</v>
      </c>
      <c r="E99" s="603">
        <f>'20 Grande'!Z528</f>
        <v>0</v>
      </c>
      <c r="F99" s="544" t="str">
        <f>IF(AND(B99=1,C99=1,D99=1,E99=1),"CUMPLE","NO CUMPLE")</f>
        <v>NO CUMPLE</v>
      </c>
      <c r="G99" s="6"/>
      <c r="H99" s="6"/>
      <c r="I99" s="6"/>
      <c r="M99" s="6"/>
      <c r="N99" s="6"/>
      <c r="O99" s="6"/>
      <c r="P99" s="6"/>
      <c r="Q99" s="6"/>
      <c r="R99" s="6"/>
      <c r="S99" s="6"/>
      <c r="T99" s="6"/>
      <c r="U99" s="6"/>
    </row>
    <row r="100" spans="1:21" customFormat="1" ht="7.5" customHeight="1" x14ac:dyDescent="0.25">
      <c r="A100" s="529"/>
      <c r="E100" s="197"/>
      <c r="G100" s="6"/>
      <c r="H100" s="6"/>
      <c r="I100" s="6"/>
      <c r="M100" s="6"/>
      <c r="N100" s="6"/>
      <c r="O100" s="6"/>
      <c r="P100" s="6"/>
      <c r="Q100" s="6"/>
      <c r="R100" s="6"/>
      <c r="S100" s="6"/>
      <c r="T100" s="6"/>
      <c r="U100" s="6"/>
    </row>
    <row r="101" spans="1:21" customFormat="1" ht="34.5" customHeight="1" x14ac:dyDescent="0.25">
      <c r="A101" s="529" t="s">
        <v>228</v>
      </c>
      <c r="B101" s="543">
        <f>'20 Grande'!Z545</f>
        <v>0</v>
      </c>
      <c r="C101" s="543">
        <f>'20 Grande'!Z547</f>
        <v>0</v>
      </c>
      <c r="D101" s="543">
        <f>'20 Grande'!Z553</f>
        <v>0</v>
      </c>
      <c r="E101" s="603">
        <f>'20 Grande'!Z556</f>
        <v>0</v>
      </c>
      <c r="F101" s="544" t="str">
        <f>IF(AND(B101=1,C101=1,D101=1,E101=1),"CUMPLE","NO CUMPLE")</f>
        <v>NO CUMPLE</v>
      </c>
      <c r="G101" s="6"/>
      <c r="H101" s="6"/>
      <c r="I101" s="6"/>
      <c r="M101" s="6"/>
      <c r="N101" s="6"/>
      <c r="O101" s="6"/>
      <c r="P101" s="6"/>
      <c r="Q101" s="6"/>
      <c r="R101" s="6"/>
      <c r="S101" s="6"/>
      <c r="T101" s="6"/>
      <c r="U101" s="6"/>
    </row>
    <row r="102" spans="1:21" customFormat="1" ht="7.5" customHeight="1" x14ac:dyDescent="0.25">
      <c r="A102" s="529"/>
      <c r="E102" s="197"/>
      <c r="G102" s="6"/>
      <c r="H102" s="6"/>
      <c r="I102" s="6"/>
      <c r="M102" s="6"/>
      <c r="N102" s="6"/>
      <c r="O102" s="6"/>
      <c r="P102" s="6"/>
      <c r="Q102" s="6"/>
      <c r="R102" s="6"/>
      <c r="S102" s="6"/>
      <c r="T102" s="6"/>
      <c r="U102" s="6"/>
    </row>
    <row r="103" spans="1:21" customFormat="1" ht="30" customHeight="1" x14ac:dyDescent="0.25">
      <c r="A103" s="535" t="s">
        <v>117</v>
      </c>
      <c r="B103" s="734" t="s">
        <v>231</v>
      </c>
      <c r="C103" s="734"/>
      <c r="D103" s="734"/>
      <c r="E103" s="734"/>
      <c r="F103" s="734"/>
      <c r="G103" s="6"/>
      <c r="H103" s="6"/>
      <c r="I103" s="6"/>
      <c r="M103" s="6"/>
      <c r="N103" s="6"/>
      <c r="O103" s="6"/>
      <c r="P103" s="6"/>
      <c r="Q103" s="6"/>
      <c r="R103" s="6"/>
      <c r="S103" s="6"/>
      <c r="T103" s="6"/>
      <c r="U103" s="6"/>
    </row>
    <row r="104" spans="1:21" customFormat="1" ht="33.75" customHeight="1" x14ac:dyDescent="0.25">
      <c r="A104" s="529" t="s">
        <v>233</v>
      </c>
      <c r="B104" s="543">
        <f>'20 Grande'!Z574</f>
        <v>0</v>
      </c>
      <c r="C104" s="543">
        <f>'20 Grande'!Z576</f>
        <v>0</v>
      </c>
      <c r="D104" s="543">
        <f>'20 Grande'!Z580</f>
        <v>0</v>
      </c>
      <c r="E104" s="603">
        <f>'20 Grande'!Z586</f>
        <v>0</v>
      </c>
      <c r="F104" s="544" t="str">
        <f>IF(AND(B104=1,C104=1,D104=1,E104=1),"CUMPLE","NO CUMPLE")</f>
        <v>NO CUMPLE</v>
      </c>
      <c r="G104" s="6"/>
      <c r="H104" s="6"/>
      <c r="I104" s="6"/>
      <c r="M104" s="6"/>
      <c r="N104" s="6"/>
      <c r="O104" s="6"/>
      <c r="P104" s="6"/>
      <c r="Q104" s="6"/>
      <c r="R104" s="6"/>
      <c r="S104" s="6"/>
      <c r="T104" s="6"/>
      <c r="U104" s="6"/>
    </row>
    <row r="105" spans="1:21" customFormat="1" ht="22.5" customHeight="1" x14ac:dyDescent="0.25">
      <c r="A105" s="529"/>
      <c r="E105" s="197"/>
      <c r="G105" s="6"/>
      <c r="H105" s="6"/>
      <c r="I105" s="6"/>
      <c r="M105" s="6"/>
      <c r="N105" s="6"/>
      <c r="O105" s="6"/>
      <c r="P105" s="6"/>
      <c r="Q105" s="6"/>
      <c r="R105" s="6"/>
      <c r="S105" s="6"/>
      <c r="T105" s="6"/>
      <c r="U105" s="6"/>
    </row>
    <row r="106" spans="1:21" customFormat="1" ht="33.75" customHeight="1" x14ac:dyDescent="0.25">
      <c r="A106" s="746" t="s">
        <v>1116</v>
      </c>
      <c r="B106" s="746"/>
      <c r="C106" s="1035" t="s">
        <v>1120</v>
      </c>
      <c r="D106" s="1035"/>
      <c r="E106" s="1035"/>
      <c r="G106" s="6"/>
      <c r="H106" s="6"/>
      <c r="I106" s="6"/>
      <c r="M106" s="6"/>
      <c r="N106" s="6"/>
      <c r="O106" s="6"/>
      <c r="P106" s="6"/>
      <c r="Q106" s="6"/>
      <c r="R106" s="6"/>
      <c r="S106" s="6"/>
      <c r="T106" s="6"/>
      <c r="U106" s="6"/>
    </row>
    <row r="107" spans="1:21" customFormat="1" ht="225" customHeight="1" x14ac:dyDescent="0.25">
      <c r="A107" s="556"/>
      <c r="B107" s="556"/>
      <c r="C107" s="557"/>
      <c r="D107" s="557"/>
      <c r="E107" s="606"/>
      <c r="G107" s="6"/>
      <c r="H107" s="6"/>
      <c r="I107" s="6"/>
      <c r="M107" s="6"/>
      <c r="N107" s="6"/>
      <c r="O107" s="6"/>
      <c r="P107" s="6"/>
      <c r="Q107" s="6"/>
      <c r="R107" s="6"/>
      <c r="S107" s="6"/>
      <c r="T107" s="6"/>
      <c r="U107" s="6"/>
    </row>
    <row r="108" spans="1:21" customFormat="1" ht="225" customHeight="1" x14ac:dyDescent="0.25">
      <c r="E108" s="197"/>
      <c r="G108" s="6"/>
      <c r="H108" s="6"/>
      <c r="I108" s="6"/>
      <c r="M108" s="6"/>
      <c r="N108" s="6"/>
      <c r="O108" s="6"/>
      <c r="P108" s="6"/>
      <c r="Q108" s="6"/>
      <c r="R108" s="6"/>
      <c r="S108" s="6"/>
      <c r="T108" s="6"/>
      <c r="U108" s="6"/>
    </row>
    <row r="109" spans="1:21" customFormat="1" ht="22.5" customHeight="1" x14ac:dyDescent="0.25">
      <c r="A109" s="748" t="s">
        <v>1132</v>
      </c>
      <c r="B109" s="748"/>
      <c r="C109" s="748"/>
      <c r="D109" s="748"/>
      <c r="E109" s="748"/>
      <c r="F109" s="748"/>
      <c r="G109" s="6"/>
      <c r="H109" s="6"/>
      <c r="I109" s="6"/>
      <c r="M109" s="6"/>
      <c r="N109" s="6"/>
      <c r="O109" s="6"/>
      <c r="P109" s="6"/>
      <c r="Q109" s="6"/>
      <c r="R109" s="6"/>
      <c r="S109" s="6"/>
      <c r="T109" s="6"/>
      <c r="U109" s="6"/>
    </row>
    <row r="110" spans="1:21" customFormat="1" ht="55.5" customHeight="1" x14ac:dyDescent="0.25">
      <c r="A110" s="722" t="s">
        <v>1133</v>
      </c>
      <c r="B110" s="722"/>
      <c r="C110" s="722"/>
      <c r="D110" s="722"/>
      <c r="E110" s="722"/>
      <c r="F110" s="722"/>
      <c r="G110" s="6"/>
      <c r="H110" s="6"/>
      <c r="I110" s="6"/>
      <c r="M110" s="6"/>
      <c r="N110" s="6"/>
      <c r="O110" s="6"/>
      <c r="P110" s="6"/>
      <c r="Q110" s="6"/>
      <c r="R110" s="6"/>
      <c r="S110" s="6"/>
      <c r="T110" s="6"/>
      <c r="U110" s="6"/>
    </row>
    <row r="111" spans="1:21" customFormat="1" ht="50.25" customHeight="1" x14ac:dyDescent="0.25">
      <c r="A111" s="722" t="s">
        <v>1121</v>
      </c>
      <c r="B111" s="722"/>
      <c r="C111" s="722"/>
      <c r="D111" s="722"/>
      <c r="E111" s="722"/>
      <c r="F111" s="722"/>
      <c r="G111" s="6"/>
      <c r="H111" s="6"/>
      <c r="I111" s="6"/>
      <c r="M111" s="6"/>
      <c r="N111" s="6"/>
      <c r="O111" s="6"/>
      <c r="P111" s="6"/>
      <c r="Q111" s="6"/>
      <c r="R111" s="6"/>
      <c r="S111" s="6"/>
      <c r="T111" s="6"/>
      <c r="U111" s="6"/>
    </row>
    <row r="112" spans="1:21" customFormat="1" ht="21" customHeight="1" x14ac:dyDescent="0.25">
      <c r="E112" s="197"/>
    </row>
    <row r="113" spans="1:21" ht="21.75" customHeight="1" x14ac:dyDescent="0.25">
      <c r="A113" s="730" t="s">
        <v>1124</v>
      </c>
      <c r="B113" s="730"/>
      <c r="C113" s="730"/>
      <c r="D113" s="730"/>
      <c r="E113" s="595" t="s">
        <v>1134</v>
      </c>
      <c r="F113" s="197"/>
      <c r="I113" s="200"/>
      <c r="J113"/>
      <c r="K113"/>
    </row>
    <row r="114" spans="1:21" x14ac:dyDescent="0.25">
      <c r="A114" s="813" t="s">
        <v>118</v>
      </c>
      <c r="B114" s="813"/>
      <c r="C114" s="813"/>
      <c r="D114" s="813"/>
      <c r="E114" s="596"/>
      <c r="F114" s="197"/>
      <c r="G114"/>
      <c r="H114"/>
      <c r="I114"/>
      <c r="J114"/>
      <c r="K114"/>
    </row>
    <row r="115" spans="1:21" ht="46.5" customHeight="1" x14ac:dyDescent="0.25">
      <c r="A115" s="721" t="str">
        <f>IF('20 Grande'!V11=TRUE,"",'20 Grande'!J11)</f>
        <v>La empresa de TI conoce a su mercado objetivo y  bajo un enfoque práctico desarrolla y administra el contenido de su oferta.</v>
      </c>
      <c r="B115" s="721"/>
      <c r="C115" s="721"/>
      <c r="D115" s="721"/>
      <c r="E115" s="597" t="str">
        <f>MID(F115,1,7)</f>
        <v>1.1.1</v>
      </c>
      <c r="F115" s="200" t="str">
        <f>IF('20 Grande'!V11=TRUE,"",'20 Grande'!I11)</f>
        <v>1.1.1</v>
      </c>
      <c r="G115"/>
      <c r="H115"/>
      <c r="I115"/>
      <c r="J115"/>
      <c r="K115"/>
    </row>
    <row r="116" spans="1:21" s="1" customFormat="1" ht="46.5" customHeight="1" x14ac:dyDescent="0.25">
      <c r="A116" s="721" t="str">
        <f>IF('20 Grande'!V12=TRUE,"",'20 Grande'!J12)</f>
        <v xml:space="preserve">Cuenta con una administración de su oferta de productos y/o servicios que le permite a la Empresa de TI:
</v>
      </c>
      <c r="B116" s="721"/>
      <c r="C116" s="721"/>
      <c r="D116" s="721"/>
      <c r="E116" s="597" t="str">
        <f t="shared" ref="E116:E174" si="0">MID(F116,1,7)</f>
        <v>1.1.2.1</v>
      </c>
      <c r="F116" s="200" t="str">
        <f>IF('20 Grande'!V12=TRUE,"",'20 Grande'!I12)</f>
        <v>1.1.2.1</v>
      </c>
      <c r="I116" s="198"/>
      <c r="L116"/>
      <c r="M116" s="6"/>
      <c r="N116" s="6"/>
      <c r="O116" s="6"/>
      <c r="P116" s="6"/>
      <c r="Q116" s="6"/>
      <c r="R116" s="6"/>
      <c r="S116" s="6"/>
      <c r="T116" s="6"/>
      <c r="U116" s="6"/>
    </row>
    <row r="117" spans="1:21" s="1" customFormat="1" ht="46.5" customHeight="1" x14ac:dyDescent="0.25">
      <c r="A117" s="929" t="str">
        <f>IF('20 Grande'!V13=TRUE,"",'20 Grande'!J13)</f>
        <v>Analizar y determinar su mercado objetivo</v>
      </c>
      <c r="B117" s="929"/>
      <c r="C117" s="929"/>
      <c r="D117" s="929"/>
      <c r="E117" s="597" t="str">
        <f t="shared" si="0"/>
        <v>1.1.2.1</v>
      </c>
      <c r="F117" s="200" t="str">
        <f>IF('20 Grande'!V13=TRUE,"",'20 Grande'!I13)</f>
        <v>1.1.2.1.A</v>
      </c>
      <c r="I117" s="198"/>
      <c r="L117"/>
      <c r="M117" s="6"/>
      <c r="N117" s="6"/>
      <c r="O117" s="6"/>
      <c r="P117" s="6"/>
      <c r="Q117" s="6"/>
      <c r="R117" s="6"/>
      <c r="S117" s="6"/>
      <c r="T117" s="6"/>
      <c r="U117" s="6"/>
    </row>
    <row r="118" spans="1:21" s="1" customFormat="1" ht="69" customHeight="1" x14ac:dyDescent="0.25">
      <c r="A118" s="929" t="str">
        <f>IF('20 Grande'!V14=TRUE,"",'20 Grande'!J14)</f>
        <v>Identificar y estructurar los servicios que serán ofrecidos en el mercado con la finalidad de alcanzar las metas y objetivos planteados, considerando los recursos ,la infraestructura de la empresa y el alcance territorial de la oferta (Regional Nacional o Internacional)</v>
      </c>
      <c r="B118" s="929"/>
      <c r="C118" s="929"/>
      <c r="D118" s="929"/>
      <c r="E118" s="597" t="str">
        <f t="shared" si="0"/>
        <v>1.1.2.1</v>
      </c>
      <c r="F118" s="200" t="str">
        <f>IF('20 Grande'!V14=TRUE,"",'20 Grande'!I14)</f>
        <v>1.1.2.1.B</v>
      </c>
      <c r="I118" s="198"/>
      <c r="L118"/>
      <c r="M118" s="6"/>
      <c r="N118" s="6"/>
      <c r="O118" s="6"/>
      <c r="P118" s="6"/>
      <c r="Q118" s="6"/>
      <c r="R118" s="6"/>
      <c r="S118" s="6"/>
      <c r="T118" s="6"/>
      <c r="U118" s="6"/>
    </row>
    <row r="119" spans="1:21" s="1" customFormat="1" ht="46.5" customHeight="1" x14ac:dyDescent="0.25">
      <c r="A119" s="929" t="str">
        <f>IF('20 Grande'!V15=TRUE,"",'20 Grande'!J15)</f>
        <v>Diseñar un portafolio de servicios de TI  en función de a los objetivos estratégicos de rentabilidad del negocio</v>
      </c>
      <c r="B119" s="929"/>
      <c r="C119" s="929"/>
      <c r="D119" s="929"/>
      <c r="E119" s="597" t="str">
        <f t="shared" si="0"/>
        <v>1.1.2.1</v>
      </c>
      <c r="F119" s="200" t="str">
        <f>IF('20 Grande'!V15=TRUE,"",'20 Grande'!I15)</f>
        <v>1.1.2.1.C</v>
      </c>
      <c r="I119" s="198"/>
      <c r="L119"/>
      <c r="M119" s="6"/>
      <c r="N119" s="6"/>
      <c r="O119" s="6"/>
      <c r="P119" s="6"/>
      <c r="Q119" s="6"/>
      <c r="R119" s="6"/>
      <c r="S119" s="6"/>
      <c r="T119" s="6"/>
      <c r="U119" s="6"/>
    </row>
    <row r="120" spans="1:21" s="1" customFormat="1" ht="46.5" customHeight="1" x14ac:dyDescent="0.25">
      <c r="A120" s="929" t="str">
        <f>IF('20 Grande'!V16=TRUE,"",'20 Grande'!J16)</f>
        <v>Determinar las categorías para la agrupación de  sus servicios (por ejemplo por tipo de cliente)  y establecer una priorización de las iniciativas contenidas en el portafolio</v>
      </c>
      <c r="B120" s="929"/>
      <c r="C120" s="929"/>
      <c r="D120" s="929"/>
      <c r="E120" s="597" t="str">
        <f t="shared" si="0"/>
        <v>1.1.2.1</v>
      </c>
      <c r="F120" s="200" t="str">
        <f>IF('20 Grande'!V16=TRUE,"",'20 Grande'!I16)</f>
        <v>1.1.2.1.D</v>
      </c>
      <c r="I120" s="198"/>
      <c r="L120"/>
      <c r="M120" s="6"/>
      <c r="N120" s="6"/>
      <c r="O120" s="6"/>
      <c r="P120" s="6"/>
      <c r="Q120" s="6"/>
      <c r="R120" s="6"/>
      <c r="S120" s="6"/>
      <c r="T120" s="6"/>
      <c r="U120" s="6"/>
    </row>
    <row r="121" spans="1:21" s="1" customFormat="1" ht="46.5" customHeight="1" x14ac:dyDescent="0.25">
      <c r="A121" s="929" t="str">
        <f>IF('20 Grande'!V17=TRUE,"",'20 Grande'!J17)</f>
        <v xml:space="preserve">Actualizar los servicios  que se encuentran en operación y aquellos que se pueden implementar </v>
      </c>
      <c r="B121" s="929"/>
      <c r="C121" s="929"/>
      <c r="D121" s="929"/>
      <c r="E121" s="597" t="str">
        <f t="shared" si="0"/>
        <v>1.1.2.1</v>
      </c>
      <c r="F121" s="200" t="str">
        <f>IF('20 Grande'!V17=TRUE,"",'20 Grande'!I17)</f>
        <v>1.1.2.1.E</v>
      </c>
      <c r="I121" s="198"/>
      <c r="L121"/>
      <c r="M121" s="6"/>
      <c r="N121" s="6"/>
      <c r="O121" s="6"/>
      <c r="P121" s="6"/>
      <c r="Q121" s="6"/>
      <c r="R121" s="6"/>
      <c r="S121" s="6"/>
      <c r="T121" s="6"/>
      <c r="U121" s="6"/>
    </row>
    <row r="122" spans="1:21" s="1" customFormat="1" ht="46.5" customHeight="1" x14ac:dyDescent="0.25">
      <c r="A122" s="929" t="str">
        <f>IF('20 Grande'!V18=TRUE,"",'20 Grande'!J18)</f>
        <v>Evaluar detalladamente los servicios para decidir su viabilidad de acuerdo a su valor/rentabilidad, beneficios, costos, riesgos y alineamiento con la estrategia del negocio</v>
      </c>
      <c r="B122" s="929"/>
      <c r="C122" s="929"/>
      <c r="D122" s="929"/>
      <c r="E122" s="597" t="str">
        <f t="shared" si="0"/>
        <v>1.1.2.1</v>
      </c>
      <c r="F122" s="200" t="str">
        <f>IF('20 Grande'!V18=TRUE,"",'20 Grande'!I18)</f>
        <v>1.1.2.1.F</v>
      </c>
      <c r="I122" s="198"/>
      <c r="L122"/>
      <c r="M122" s="6"/>
      <c r="N122" s="6"/>
      <c r="O122" s="6"/>
      <c r="P122" s="6"/>
      <c r="Q122" s="6"/>
      <c r="R122" s="6"/>
      <c r="S122" s="6"/>
      <c r="T122" s="6"/>
      <c r="U122" s="6"/>
    </row>
    <row r="123" spans="1:21" ht="46.5" customHeight="1" x14ac:dyDescent="0.25">
      <c r="A123" s="929" t="str">
        <f>IF('20 Grande'!V19=TRUE,"",'20 Grande'!J19)</f>
        <v xml:space="preserve">Dar un seguimiento a los beneficios obtenidos a través de los servicios y a la evolución de los servicios lo largo de su ciclo de vida; y hacer un análisis comparativo de los resultados obtenidos internamente </v>
      </c>
      <c r="B123" s="929"/>
      <c r="C123" s="929"/>
      <c r="D123" s="929"/>
      <c r="E123" s="597" t="str">
        <f t="shared" si="0"/>
        <v>1.1.2.1</v>
      </c>
      <c r="F123" s="200" t="str">
        <f>IF('20 Grande'!V19=TRUE,"",'20 Grande'!I19)</f>
        <v>1.1.2.1.G</v>
      </c>
    </row>
    <row r="124" spans="1:21" s="1" customFormat="1" ht="46.5" customHeight="1" x14ac:dyDescent="0.25">
      <c r="A124" s="929" t="str">
        <f>IF('20 Grande'!V20=TRUE,"",'20 Grande'!J20)</f>
        <v>Implementar acciones correctivas en caso de  que los beneficios obtenidos en los servicios se desvíen de los esperados</v>
      </c>
      <c r="B124" s="929"/>
      <c r="C124" s="929"/>
      <c r="D124" s="929"/>
      <c r="E124" s="597" t="str">
        <f t="shared" si="0"/>
        <v>1.1.2.1</v>
      </c>
      <c r="F124" s="200" t="str">
        <f>IF('20 Grande'!V20=TRUE,"",'20 Grande'!I20)</f>
        <v>1.1.2.1.H</v>
      </c>
      <c r="I124" s="198"/>
      <c r="L124"/>
      <c r="M124" s="6"/>
      <c r="N124" s="6"/>
      <c r="O124" s="6"/>
      <c r="P124" s="6"/>
      <c r="Q124" s="6"/>
      <c r="R124" s="6"/>
      <c r="S124" s="6"/>
      <c r="T124" s="6"/>
      <c r="U124" s="6"/>
    </row>
    <row r="125" spans="1:21" s="1" customFormat="1" ht="46.5" customHeight="1" x14ac:dyDescent="0.25">
      <c r="A125" s="929" t="str">
        <f>IF('20 Grande'!V21=TRUE,"",'20 Grande'!J21)</f>
        <v>El proceso para la administración de la oferta de productos y/o servicios se encuentra  formalmente documentado</v>
      </c>
      <c r="B125" s="929"/>
      <c r="C125" s="929"/>
      <c r="D125" s="929"/>
      <c r="E125" s="597" t="str">
        <f t="shared" si="0"/>
        <v>1.1.2.2</v>
      </c>
      <c r="F125" s="200" t="str">
        <f>IF('20 Grande'!V21=TRUE,"",'20 Grande'!I21)</f>
        <v>1.1.2.2</v>
      </c>
      <c r="I125" s="198"/>
      <c r="L125"/>
      <c r="M125" s="6"/>
      <c r="N125" s="6"/>
      <c r="O125" s="6"/>
      <c r="P125" s="6"/>
      <c r="Q125" s="6"/>
      <c r="R125" s="6"/>
      <c r="S125" s="6"/>
      <c r="T125" s="6"/>
      <c r="U125" s="6"/>
    </row>
    <row r="126" spans="1:21" s="1" customFormat="1" ht="46.5" customHeight="1" x14ac:dyDescent="0.25">
      <c r="A126" s="721" t="str">
        <f>IF('20 Grande'!V22=TRUE,"",'20 Grande'!J22)</f>
        <v>Desarrolla documentos que proporcionan evidencia de las actividades llevadas a cabo o los resultados obtenidos en la administración de la oferta de productos / servicios, entre los que se encuentran:</v>
      </c>
      <c r="B126" s="721"/>
      <c r="C126" s="721"/>
      <c r="D126" s="721"/>
      <c r="E126" s="597" t="str">
        <f t="shared" si="0"/>
        <v>1.1.3.1</v>
      </c>
      <c r="F126" s="200" t="str">
        <f>IF('20 Grande'!V22=TRUE,"",'20 Grande'!I22)</f>
        <v>1.1.3.1</v>
      </c>
      <c r="I126" s="198"/>
      <c r="L126"/>
      <c r="M126" s="6"/>
      <c r="N126" s="6"/>
      <c r="O126" s="6"/>
      <c r="P126" s="6"/>
      <c r="Q126" s="6"/>
      <c r="R126" s="6"/>
      <c r="S126" s="6"/>
      <c r="T126" s="6"/>
      <c r="U126" s="6"/>
    </row>
    <row r="127" spans="1:21" s="1" customFormat="1" ht="46.5" customHeight="1" x14ac:dyDescent="0.25">
      <c r="A127" s="812" t="str">
        <f>IF('20 Grande'!V23=TRUE,"",'20 Grande'!J23)</f>
        <v>Para la administración de servicios:</v>
      </c>
      <c r="B127" s="812"/>
      <c r="C127" s="812"/>
      <c r="D127" s="812"/>
      <c r="E127" s="597"/>
      <c r="F127" s="200">
        <f>IF('20 Grande'!V23=TRUE,"",'20 Grande'!I23)</f>
        <v>0</v>
      </c>
      <c r="I127" s="198"/>
      <c r="L127"/>
      <c r="M127" s="6"/>
      <c r="N127" s="6"/>
      <c r="O127" s="6"/>
      <c r="P127" s="6"/>
      <c r="Q127" s="6"/>
      <c r="R127" s="6"/>
      <c r="S127" s="6"/>
      <c r="T127" s="6"/>
      <c r="U127" s="6"/>
    </row>
    <row r="128" spans="1:21" ht="46.5" customHeight="1" x14ac:dyDescent="0.25">
      <c r="A128" s="929" t="str">
        <f>IF('20 Grande'!V24=TRUE,"",'20 Grande'!J24)</f>
        <v>a) Caso de negocio de  cada servicio, en este documento se define la justificación técnica y económica del servicio para visualizar su valor. Incluye información de Costos, beneficios, opciones, situaciones y/o riesgos</v>
      </c>
      <c r="B128" s="929"/>
      <c r="C128" s="929"/>
      <c r="D128" s="929"/>
      <c r="E128" s="597" t="str">
        <f t="shared" si="0"/>
        <v>1.1.3.1</v>
      </c>
      <c r="F128" s="200" t="str">
        <f>IF('20 Grande'!V24=TRUE,"",'20 Grande'!I24)</f>
        <v>1.1.3.1.A</v>
      </c>
    </row>
    <row r="129" spans="1:21" s="1" customFormat="1" ht="46.5" customHeight="1" x14ac:dyDescent="0.25">
      <c r="A129" s="929" t="str">
        <f>IF('20 Grande'!V25=TRUE,"",'20 Grande'!J25)</f>
        <v xml:space="preserve">b) Documentos para el control de cambios al portafolio de servicios </v>
      </c>
      <c r="B129" s="929"/>
      <c r="C129" s="929"/>
      <c r="D129" s="929"/>
      <c r="E129" s="597" t="str">
        <f t="shared" si="0"/>
        <v>1.1.3.1</v>
      </c>
      <c r="F129" s="200" t="str">
        <f>IF('20 Grande'!V25=TRUE,"",'20 Grande'!I25)</f>
        <v>1.1.3.1.B</v>
      </c>
      <c r="I129" s="198"/>
      <c r="L129"/>
      <c r="M129" s="6"/>
      <c r="N129" s="6"/>
      <c r="O129" s="6"/>
      <c r="P129" s="6"/>
      <c r="Q129" s="6"/>
      <c r="R129" s="6"/>
      <c r="S129" s="6"/>
      <c r="T129" s="6"/>
      <c r="U129" s="6"/>
    </row>
    <row r="130" spans="1:21" s="1" customFormat="1" ht="46.5" customHeight="1" x14ac:dyDescent="0.25">
      <c r="A130" s="929" t="str">
        <f>IF('20 Grande'!V26=TRUE,"",'20 Grande'!J26)</f>
        <v xml:space="preserve">c) Reporte de resultados de evaluación sobre el rendimiento del portafolio de servicios </v>
      </c>
      <c r="B130" s="929"/>
      <c r="C130" s="929"/>
      <c r="D130" s="929"/>
      <c r="E130" s="597" t="str">
        <f t="shared" si="0"/>
        <v>1.1.3.1</v>
      </c>
      <c r="F130" s="200" t="str">
        <f>IF('20 Grande'!V26=TRUE,"",'20 Grande'!I26)</f>
        <v>1.1.3.1.C</v>
      </c>
      <c r="I130" s="198"/>
      <c r="L130"/>
      <c r="M130" s="6"/>
      <c r="N130" s="6"/>
      <c r="O130" s="6"/>
      <c r="P130" s="6"/>
      <c r="Q130" s="6"/>
      <c r="R130" s="6"/>
      <c r="S130" s="6"/>
      <c r="T130" s="6"/>
      <c r="U130" s="6"/>
    </row>
    <row r="131" spans="1:21" s="1" customFormat="1" ht="46.5" customHeight="1" x14ac:dyDescent="0.25">
      <c r="A131" s="929" t="str">
        <f>IF('20 Grande'!V27=TRUE,"",'20 Grande'!J27)</f>
        <v xml:space="preserve">d) Descripción detallada de los servicios dentro del  portafolio de servicios </v>
      </c>
      <c r="B131" s="929"/>
      <c r="C131" s="929"/>
      <c r="D131" s="929"/>
      <c r="E131" s="597" t="str">
        <f t="shared" si="0"/>
        <v>1.1.3.1</v>
      </c>
      <c r="F131" s="200" t="str">
        <f>IF('20 Grande'!V27=TRUE,"",'20 Grande'!I27)</f>
        <v>1.1.3.1.D</v>
      </c>
      <c r="I131" s="198"/>
      <c r="L131"/>
      <c r="M131" s="6"/>
      <c r="N131" s="6"/>
      <c r="O131" s="6"/>
      <c r="P131" s="6"/>
      <c r="Q131" s="6"/>
      <c r="R131" s="6"/>
      <c r="S131" s="6"/>
      <c r="T131" s="6"/>
      <c r="U131" s="6"/>
    </row>
    <row r="132" spans="1:21" s="1" customFormat="1" ht="46.5" customHeight="1" x14ac:dyDescent="0.25">
      <c r="A132" s="929" t="str">
        <f>IF('20 Grande'!V28=TRUE,"",'20 Grande'!J28)</f>
        <v xml:space="preserve">e) Documento de categorías de servicios: el cual consta de las categorías en las que se agruparán los servicios del portafolio, con base en los objetivos establecidos por la organización </v>
      </c>
      <c r="B132" s="929"/>
      <c r="C132" s="929"/>
      <c r="D132" s="929"/>
      <c r="E132" s="597" t="str">
        <f t="shared" si="0"/>
        <v>1.1.3.1</v>
      </c>
      <c r="F132" s="200" t="str">
        <f>IF('20 Grande'!V28=TRUE,"",'20 Grande'!I28)</f>
        <v>1.1.3.1.E</v>
      </c>
      <c r="I132" s="198"/>
      <c r="L132"/>
      <c r="M132" s="6"/>
      <c r="N132" s="6"/>
      <c r="O132" s="6"/>
      <c r="P132" s="6"/>
      <c r="Q132" s="6"/>
      <c r="R132" s="6"/>
      <c r="S132" s="6"/>
      <c r="T132" s="6"/>
      <c r="U132" s="6"/>
    </row>
    <row r="133" spans="1:21" s="1" customFormat="1" ht="46.5" customHeight="1" x14ac:dyDescent="0.25">
      <c r="A133" s="929" t="str">
        <f>IF('20 Grande'!V29=TRUE,"",'20 Grande'!J29)</f>
        <v>f) Documento de valoración de servicios</v>
      </c>
      <c r="B133" s="929"/>
      <c r="C133" s="929"/>
      <c r="D133" s="929"/>
      <c r="E133" s="597" t="str">
        <f t="shared" si="0"/>
        <v>1.1.3.1</v>
      </c>
      <c r="F133" s="200" t="str">
        <f>IF('20 Grande'!V29=TRUE,"",'20 Grande'!I29)</f>
        <v>1.1.3.1.F</v>
      </c>
      <c r="I133" s="198"/>
      <c r="L133"/>
      <c r="M133" s="6"/>
      <c r="N133" s="6"/>
      <c r="O133" s="6"/>
      <c r="P133" s="6"/>
      <c r="Q133" s="6"/>
      <c r="R133" s="6"/>
      <c r="S133" s="6"/>
      <c r="T133" s="6"/>
      <c r="U133" s="6"/>
    </row>
    <row r="134" spans="1:21" s="1" customFormat="1" ht="46.5" customHeight="1" x14ac:dyDescent="0.25">
      <c r="A134" s="929" t="str">
        <f>IF('20 Grande'!V30=TRUE,"",'20 Grande'!J30)</f>
        <v xml:space="preserve">g) Catálogo de servicios </v>
      </c>
      <c r="B134" s="929"/>
      <c r="C134" s="929"/>
      <c r="D134" s="929"/>
      <c r="E134" s="597" t="str">
        <f t="shared" si="0"/>
        <v>1.1.3.1</v>
      </c>
      <c r="F134" s="200" t="str">
        <f>IF('20 Grande'!V30=TRUE,"",'20 Grande'!I30)</f>
        <v>1.1.3.1.G</v>
      </c>
      <c r="I134" s="198"/>
      <c r="L134"/>
      <c r="M134" s="6"/>
      <c r="N134" s="6"/>
      <c r="O134" s="6"/>
      <c r="P134" s="6"/>
      <c r="Q134" s="6"/>
      <c r="R134" s="6"/>
      <c r="S134" s="6"/>
      <c r="T134" s="6"/>
      <c r="U134" s="6"/>
    </row>
    <row r="135" spans="1:21" s="1" customFormat="1" ht="46.5" customHeight="1" x14ac:dyDescent="0.25">
      <c r="A135" s="929" t="str">
        <f>IF('20 Grande'!V31=TRUE,"",'20 Grande'!J31)</f>
        <v>Para el diseño de servicios:</v>
      </c>
      <c r="B135" s="929"/>
      <c r="C135" s="929"/>
      <c r="D135" s="929"/>
      <c r="E135" s="597"/>
      <c r="F135" s="200">
        <f>IF('20 Grande'!V31=TRUE,"",'20 Grande'!I31)</f>
        <v>0</v>
      </c>
      <c r="I135" s="198"/>
      <c r="L135"/>
      <c r="M135" s="6"/>
      <c r="N135" s="6"/>
      <c r="O135" s="6"/>
      <c r="P135" s="6"/>
      <c r="Q135" s="6"/>
      <c r="R135" s="6"/>
      <c r="S135" s="6"/>
      <c r="T135" s="6"/>
      <c r="U135" s="6"/>
    </row>
    <row r="136" spans="1:21" s="1" customFormat="1" ht="46.5" customHeight="1" x14ac:dyDescent="0.25">
      <c r="A136" s="929" t="str">
        <f>IF('20 Grande'!V32=TRUE,"",'20 Grande'!J32)</f>
        <v xml:space="preserve">a) Paquete de diseño del servicio y la representación gráfica de la arquitectura del servicio </v>
      </c>
      <c r="B136" s="929"/>
      <c r="C136" s="929"/>
      <c r="D136" s="929"/>
      <c r="E136" s="597" t="str">
        <f t="shared" si="0"/>
        <v>1.1.3.1</v>
      </c>
      <c r="F136" s="200" t="str">
        <f>IF('20 Grande'!V32=TRUE,"",'20 Grande'!I32)</f>
        <v>1.1.3.1.H</v>
      </c>
      <c r="I136" s="198"/>
      <c r="L136"/>
      <c r="M136" s="6"/>
      <c r="N136" s="6"/>
      <c r="O136" s="6"/>
      <c r="P136" s="6"/>
      <c r="Q136" s="6"/>
      <c r="R136" s="6"/>
      <c r="S136" s="6"/>
      <c r="T136" s="6"/>
      <c r="U136" s="6"/>
    </row>
    <row r="137" spans="1:21" s="1" customFormat="1" ht="46.5" customHeight="1" x14ac:dyDescent="0.25">
      <c r="A137" s="929" t="str">
        <f>IF('20 Grande'!V33=TRUE,"",'20 Grande'!J33)</f>
        <v>c) Programa de capacidad</v>
      </c>
      <c r="B137" s="929"/>
      <c r="C137" s="929"/>
      <c r="D137" s="929"/>
      <c r="E137" s="597" t="str">
        <f t="shared" si="0"/>
        <v>1.1.3.1</v>
      </c>
      <c r="F137" s="200" t="str">
        <f>IF('20 Grande'!V33=TRUE,"",'20 Grande'!I33)</f>
        <v>1.1.3.1.I</v>
      </c>
      <c r="I137" s="198"/>
      <c r="L137"/>
      <c r="M137" s="6"/>
      <c r="N137" s="6"/>
      <c r="O137" s="6"/>
      <c r="P137" s="6"/>
      <c r="Q137" s="6"/>
      <c r="R137" s="6"/>
      <c r="S137" s="6"/>
      <c r="T137" s="6"/>
      <c r="U137" s="6"/>
    </row>
    <row r="138" spans="1:21" s="1" customFormat="1" ht="46.5" customHeight="1" x14ac:dyDescent="0.25">
      <c r="A138" s="721" t="str">
        <f>IF('20 Grande'!V34=TRUE,"",'20 Grande'!J34)</f>
        <v>Revisa las actividades desarrolladas en el proceso, analiza la información generada y mediante indicadores de eficacia, evalúa el nivel de cumplimiento del proceso  de administración de la oferta</v>
      </c>
      <c r="B138" s="721"/>
      <c r="C138" s="721"/>
      <c r="D138" s="721"/>
      <c r="E138" s="597" t="str">
        <f t="shared" si="0"/>
        <v>1.1.3.2</v>
      </c>
      <c r="F138" s="200" t="str">
        <f>IF('20 Grande'!V34=TRUE,"",'20 Grande'!I34)</f>
        <v>1.1.3.2</v>
      </c>
      <c r="I138" s="198"/>
      <c r="L138"/>
      <c r="M138" s="6"/>
      <c r="N138" s="6"/>
      <c r="O138" s="6"/>
      <c r="P138" s="6"/>
      <c r="Q138" s="6"/>
      <c r="R138" s="6"/>
      <c r="S138" s="6"/>
      <c r="T138" s="6"/>
      <c r="U138" s="6"/>
    </row>
    <row r="139" spans="1:21" ht="46.5" customHeight="1" x14ac:dyDescent="0.25">
      <c r="A139" s="721" t="str">
        <f>IF('20 Grande'!V35=TRUE,"",'20 Grande'!J35)</f>
        <v>Su proceso de administración de la oferta de productos y/o servicios encuentra automatizado a través de herramientas que le permiten:</v>
      </c>
      <c r="B139" s="721"/>
      <c r="C139" s="721"/>
      <c r="D139" s="721"/>
      <c r="E139" s="597" t="str">
        <f t="shared" si="0"/>
        <v>1.1.4.1</v>
      </c>
      <c r="F139" s="200" t="str">
        <f>IF('20 Grande'!V35=TRUE,"",'20 Grande'!I35)</f>
        <v>1.1.4.1</v>
      </c>
    </row>
    <row r="140" spans="1:21" s="1" customFormat="1" ht="46.5" customHeight="1" x14ac:dyDescent="0.25">
      <c r="A140" s="929" t="str">
        <f>IF('20 Grande'!V36=TRUE,"",'20 Grande'!J36)</f>
        <v>- Registrar los servicios de la empresa y su correspondiente caso de negocio</v>
      </c>
      <c r="B140" s="929"/>
      <c r="C140" s="929"/>
      <c r="D140" s="929"/>
      <c r="E140" s="597" t="str">
        <f t="shared" si="0"/>
        <v>1.1.4.1</v>
      </c>
      <c r="F140" s="200" t="str">
        <f>IF('20 Grande'!V36=TRUE,"",'20 Grande'!I36)</f>
        <v>1.1.4.1.A</v>
      </c>
      <c r="I140" s="198"/>
      <c r="L140"/>
      <c r="M140" s="6"/>
      <c r="N140" s="6"/>
      <c r="O140" s="6"/>
      <c r="P140" s="6"/>
      <c r="Q140" s="6"/>
      <c r="R140" s="6"/>
      <c r="S140" s="6"/>
      <c r="T140" s="6"/>
      <c r="U140" s="6"/>
    </row>
    <row r="141" spans="1:21" s="1" customFormat="1" ht="46.5" customHeight="1" x14ac:dyDescent="0.25">
      <c r="A141" s="929" t="str">
        <f>IF('20 Grande'!V37=TRUE,"",'20 Grande'!J37)</f>
        <v>- Integrar la información de los servicios  durante su ciclo de vida en una base de datos</v>
      </c>
      <c r="B141" s="929"/>
      <c r="C141" s="929"/>
      <c r="D141" s="929"/>
      <c r="E141" s="597" t="str">
        <f t="shared" si="0"/>
        <v>1.1.4.1</v>
      </c>
      <c r="F141" s="200" t="str">
        <f>IF('20 Grande'!V37=TRUE,"",'20 Grande'!I37)</f>
        <v>1.1.4.1.B</v>
      </c>
      <c r="I141" s="198"/>
      <c r="L141"/>
      <c r="M141" s="6"/>
      <c r="N141" s="6"/>
      <c r="O141" s="6"/>
      <c r="P141" s="6"/>
      <c r="Q141" s="6"/>
      <c r="R141" s="6"/>
      <c r="S141" s="6"/>
      <c r="T141" s="6"/>
      <c r="U141" s="6"/>
    </row>
    <row r="142" spans="1:21" s="1" customFormat="1" ht="46.5" customHeight="1" x14ac:dyDescent="0.25">
      <c r="A142" s="929" t="str">
        <f>IF('20 Grande'!V38=TRUE,"",'20 Grande'!J38)</f>
        <v>- Registrar las categoría contenida dentro del portafolio de servicios y actualizarlas</v>
      </c>
      <c r="B142" s="929"/>
      <c r="C142" s="929"/>
      <c r="D142" s="929"/>
      <c r="E142" s="597" t="str">
        <f t="shared" si="0"/>
        <v>1.1.4.1</v>
      </c>
      <c r="F142" s="200" t="str">
        <f>IF('20 Grande'!V38=TRUE,"",'20 Grande'!I38)</f>
        <v>1.1.4.1.C</v>
      </c>
      <c r="I142" s="198"/>
      <c r="L142"/>
      <c r="M142" s="6"/>
      <c r="N142" s="6"/>
      <c r="O142" s="6"/>
      <c r="P142" s="6"/>
      <c r="Q142" s="6"/>
      <c r="R142" s="6"/>
      <c r="S142" s="6"/>
      <c r="T142" s="6"/>
      <c r="U142" s="6"/>
    </row>
    <row r="143" spans="1:21" s="1" customFormat="1" ht="46.5" customHeight="1" x14ac:dyDescent="0.25">
      <c r="A143" s="929" t="str">
        <f>IF('20 Grande'!V39=TRUE,"",'20 Grande'!J39)</f>
        <v>-Dar un seguimiento a los beneficios obtenidos de los servicios y comparar los resultados con el sector de TI</v>
      </c>
      <c r="B143" s="929"/>
      <c r="C143" s="929"/>
      <c r="D143" s="929"/>
      <c r="E143" s="597" t="str">
        <f t="shared" si="0"/>
        <v>1.1.4.1</v>
      </c>
      <c r="F143" s="200" t="str">
        <f>IF('20 Grande'!V39=TRUE,"",'20 Grande'!I39)</f>
        <v>1.1.4.1.D</v>
      </c>
      <c r="I143" s="198"/>
      <c r="L143"/>
      <c r="M143" s="6"/>
      <c r="N143" s="6"/>
      <c r="O143" s="6"/>
      <c r="P143" s="6"/>
      <c r="Q143" s="6"/>
      <c r="R143" s="6"/>
      <c r="S143" s="6"/>
      <c r="T143" s="6"/>
      <c r="U143" s="6"/>
    </row>
    <row r="144" spans="1:21" s="1" customFormat="1" ht="46.5" customHeight="1" x14ac:dyDescent="0.25">
      <c r="A144" s="929" t="str">
        <f>IF('20 Grande'!V40=TRUE,"",'20 Grande'!J40)</f>
        <v xml:space="preserve"> -Registrar el catálogo de servicios</v>
      </c>
      <c r="B144" s="929"/>
      <c r="C144" s="929"/>
      <c r="D144" s="929"/>
      <c r="E144" s="597" t="str">
        <f t="shared" si="0"/>
        <v>1.1.4.1</v>
      </c>
      <c r="F144" s="200" t="str">
        <f>IF('20 Grande'!V40=TRUE,"",'20 Grande'!I40)</f>
        <v>1.1.4.1.E</v>
      </c>
      <c r="I144" s="198"/>
      <c r="L144"/>
      <c r="M144" s="6"/>
      <c r="N144" s="6"/>
      <c r="O144" s="6"/>
      <c r="P144" s="6"/>
      <c r="Q144" s="6"/>
      <c r="R144" s="6"/>
      <c r="S144" s="6"/>
      <c r="T144" s="6"/>
      <c r="U144" s="6"/>
    </row>
    <row r="145" spans="1:21" s="1" customFormat="1" ht="46.5" customHeight="1" x14ac:dyDescent="0.25">
      <c r="A145" s="929" t="str">
        <f>IF('20 Grande'!V41=TRUE,"",'20 Grande'!J41)</f>
        <v>- Identificar y priorizar la combinación de iniciativas que ofrezca la mayor contribución y valor agregado a los intereses estratégicos de la organización</v>
      </c>
      <c r="B145" s="929"/>
      <c r="C145" s="929"/>
      <c r="D145" s="929"/>
      <c r="E145" s="597" t="str">
        <f t="shared" si="0"/>
        <v>1.1.4.1</v>
      </c>
      <c r="F145" s="200" t="str">
        <f>IF('20 Grande'!V41=TRUE,"",'20 Grande'!I41)</f>
        <v>1.1.4.1.F</v>
      </c>
      <c r="I145" s="198"/>
      <c r="L145"/>
      <c r="M145" s="6"/>
      <c r="N145" s="6"/>
      <c r="O145" s="6"/>
      <c r="P145" s="6"/>
      <c r="Q145" s="6"/>
      <c r="R145" s="6"/>
      <c r="S145" s="6"/>
      <c r="T145" s="6"/>
      <c r="U145" s="6"/>
    </row>
    <row r="146" spans="1:21" s="1" customFormat="1" ht="46.5" customHeight="1" x14ac:dyDescent="0.25">
      <c r="A146" s="929" t="str">
        <f>IF('20 Grande'!V42=TRUE,"",'20 Grande'!J42)</f>
        <v>- Analizar en base a las necesidades  y objetivos estratégicos de la empresa la evolución del portafolio del servicios y el logro  de objetivos</v>
      </c>
      <c r="B146" s="929"/>
      <c r="C146" s="929"/>
      <c r="D146" s="929"/>
      <c r="E146" s="597" t="str">
        <f t="shared" si="0"/>
        <v>1.1.4.1</v>
      </c>
      <c r="F146" s="200" t="str">
        <f>IF('20 Grande'!V42=TRUE,"",'20 Grande'!I42)</f>
        <v>1.1.4.1.G</v>
      </c>
      <c r="I146" s="198"/>
      <c r="L146"/>
      <c r="M146" s="6"/>
      <c r="N146" s="6"/>
      <c r="O146" s="6"/>
      <c r="P146" s="6"/>
      <c r="Q146" s="6"/>
      <c r="R146" s="6"/>
      <c r="S146" s="6"/>
      <c r="T146" s="6"/>
      <c r="U146" s="6"/>
    </row>
    <row r="147" spans="1:21" s="1" customFormat="1" ht="46.5" customHeight="1" x14ac:dyDescent="0.25">
      <c r="A147" s="929" t="str">
        <f>IF('20 Grande'!V43=TRUE,"",'20 Grande'!J43)</f>
        <v>- Autorizar o rechazar iniciativas relativas a los servicios considerando los recursos financieros disponibles</v>
      </c>
      <c r="B147" s="929"/>
      <c r="C147" s="929"/>
      <c r="D147" s="929"/>
      <c r="E147" s="597" t="str">
        <f t="shared" si="0"/>
        <v>1.1.4.1</v>
      </c>
      <c r="F147" s="200" t="str">
        <f>IF('20 Grande'!V43=TRUE,"",'20 Grande'!I43)</f>
        <v>1.1.4.1.H</v>
      </c>
      <c r="I147" s="198"/>
      <c r="L147"/>
      <c r="M147" s="6"/>
      <c r="N147" s="6"/>
      <c r="O147" s="6"/>
      <c r="P147" s="6"/>
      <c r="Q147" s="6"/>
      <c r="R147" s="6"/>
      <c r="S147" s="6"/>
      <c r="T147" s="6"/>
      <c r="U147" s="6"/>
    </row>
    <row r="148" spans="1:21" s="1" customFormat="1" ht="46.5" customHeight="1" x14ac:dyDescent="0.25">
      <c r="A148" s="929" t="str">
        <f>IF('20 Grande'!V44=TRUE,"",'20 Grande'!J44)</f>
        <v>- Actualizar el catálogo y el portafolio de servicios</v>
      </c>
      <c r="B148" s="929"/>
      <c r="C148" s="929"/>
      <c r="D148" s="929"/>
      <c r="E148" s="597" t="str">
        <f t="shared" si="0"/>
        <v>1.1.4.1</v>
      </c>
      <c r="F148" s="200" t="str">
        <f>IF('20 Grande'!V44=TRUE,"",'20 Grande'!I44)</f>
        <v>1.1.4.1.I</v>
      </c>
      <c r="I148" s="198"/>
      <c r="L148"/>
      <c r="M148" s="6"/>
      <c r="N148" s="6"/>
      <c r="O148" s="6"/>
      <c r="P148" s="6"/>
      <c r="Q148" s="6"/>
      <c r="R148" s="6"/>
      <c r="S148" s="6"/>
      <c r="T148" s="6"/>
      <c r="U148" s="6"/>
    </row>
    <row r="149" spans="1:21" s="1" customFormat="1" ht="56.25" customHeight="1" x14ac:dyDescent="0.25">
      <c r="A149" s="929" t="str">
        <f>IF('20 Grande'!V45=TRUE,"",'20 Grande'!J45)</f>
        <v>- Valorar conforme a criterios técnicos el portafolio de servicios y determinar ajustes necesarios  para optimizar la aplicación de recursos al portafolio y reflejar el equilibrio deseado en las iniciativas, proyectos y servicios a desarrollar</v>
      </c>
      <c r="B149" s="929"/>
      <c r="C149" s="929"/>
      <c r="D149" s="929"/>
      <c r="E149" s="597" t="str">
        <f t="shared" si="0"/>
        <v>1.1.4.1</v>
      </c>
      <c r="F149" s="200" t="str">
        <f>IF('20 Grande'!V45=TRUE,"",'20 Grande'!I45)</f>
        <v>1.1.4.1.J</v>
      </c>
      <c r="I149" s="198"/>
      <c r="L149"/>
      <c r="M149" s="6"/>
      <c r="N149" s="6"/>
      <c r="O149" s="6"/>
      <c r="P149" s="6"/>
      <c r="Q149" s="6"/>
      <c r="R149" s="6"/>
      <c r="S149" s="6"/>
      <c r="T149" s="6"/>
      <c r="U149" s="6"/>
    </row>
    <row r="150" spans="1:21" s="1" customFormat="1" ht="46.5" customHeight="1" x14ac:dyDescent="0.25">
      <c r="A150" s="929" t="str">
        <f>IF('20 Grande'!V46=TRUE,"",'20 Grande'!J46)</f>
        <v>- Evaluar el rendimiento del portafolio y generar un reporte de resultados</v>
      </c>
      <c r="B150" s="929"/>
      <c r="C150" s="929"/>
      <c r="D150" s="929"/>
      <c r="E150" s="597" t="str">
        <f t="shared" si="0"/>
        <v>1.1.4.1</v>
      </c>
      <c r="F150" s="200" t="str">
        <f>IF('20 Grande'!V46=TRUE,"",'20 Grande'!I46)</f>
        <v>1.1.4.1.K</v>
      </c>
      <c r="I150" s="198"/>
      <c r="L150"/>
      <c r="M150" s="6"/>
      <c r="N150" s="6"/>
      <c r="O150" s="6"/>
      <c r="P150" s="6"/>
      <c r="Q150" s="6"/>
      <c r="R150" s="6"/>
      <c r="S150" s="6"/>
      <c r="T150" s="6"/>
      <c r="U150" s="6"/>
    </row>
    <row r="151" spans="1:21" s="1" customFormat="1" ht="46.5" customHeight="1" x14ac:dyDescent="0.25">
      <c r="A151" s="929" t="str">
        <f>IF('20 Grande'!V47=TRUE,"",'20 Grande'!J47)</f>
        <v>- Analizar y registrar los requerimientos asociados a los servicios</v>
      </c>
      <c r="B151" s="929"/>
      <c r="C151" s="929"/>
      <c r="D151" s="929"/>
      <c r="E151" s="597" t="str">
        <f t="shared" si="0"/>
        <v>1.1.4.1</v>
      </c>
      <c r="F151" s="200" t="str">
        <f>IF('20 Grande'!V47=TRUE,"",'20 Grande'!I47)</f>
        <v>1.1.4.1.L</v>
      </c>
      <c r="I151" s="198"/>
      <c r="L151"/>
      <c r="M151" s="6"/>
      <c r="N151" s="6"/>
      <c r="O151" s="6"/>
      <c r="P151" s="6"/>
      <c r="Q151" s="6"/>
      <c r="R151" s="6"/>
      <c r="S151" s="6"/>
      <c r="T151" s="6"/>
      <c r="U151" s="6"/>
    </row>
    <row r="152" spans="1:21" s="1" customFormat="1" ht="46.5" customHeight="1" x14ac:dyDescent="0.25">
      <c r="A152" s="929" t="str">
        <f>IF('20 Grande'!V48=TRUE,"",'20 Grande'!J48)</f>
        <v>- Registrar las especificaciones técnicas de la posible solución al servicio</v>
      </c>
      <c r="B152" s="929"/>
      <c r="C152" s="929"/>
      <c r="D152" s="929"/>
      <c r="E152" s="597" t="str">
        <f t="shared" si="0"/>
        <v>1.1.4.1</v>
      </c>
      <c r="F152" s="200" t="str">
        <f>IF('20 Grande'!V48=TRUE,"",'20 Grande'!I48)</f>
        <v>1.1.4.1.M</v>
      </c>
      <c r="I152" s="198"/>
      <c r="L152"/>
      <c r="M152" s="6"/>
      <c r="N152" s="6"/>
      <c r="O152" s="6"/>
      <c r="P152" s="6"/>
      <c r="Q152" s="6"/>
      <c r="R152" s="6"/>
      <c r="S152" s="6"/>
      <c r="T152" s="6"/>
      <c r="U152" s="6"/>
    </row>
    <row r="153" spans="1:21" s="1" customFormat="1" ht="46.5" customHeight="1" x14ac:dyDescent="0.25">
      <c r="A153" s="929" t="str">
        <f>IF('20 Grande'!V49=TRUE,"",'20 Grande'!J49)</f>
        <v xml:space="preserve">- Registrar los criterios técnicos para la aceptación del servicio en diseño </v>
      </c>
      <c r="B153" s="929"/>
      <c r="C153" s="929"/>
      <c r="D153" s="929"/>
      <c r="E153" s="597" t="str">
        <f t="shared" si="0"/>
        <v>1.1.4.1</v>
      </c>
      <c r="F153" s="200" t="str">
        <f>IF('20 Grande'!V49=TRUE,"",'20 Grande'!I49)</f>
        <v>1.1.4.1.N</v>
      </c>
      <c r="I153" s="198"/>
      <c r="L153"/>
      <c r="M153" s="6"/>
      <c r="N153" s="6"/>
      <c r="O153" s="6"/>
      <c r="P153" s="6"/>
      <c r="Q153" s="6"/>
      <c r="R153" s="6"/>
      <c r="S153" s="6"/>
      <c r="T153" s="6"/>
      <c r="U153" s="6"/>
    </row>
    <row r="154" spans="1:21" s="1" customFormat="1" ht="46.5" customHeight="1" x14ac:dyDescent="0.25">
      <c r="A154" s="929" t="str">
        <f>IF('20 Grande'!V50=TRUE,"",'20 Grande'!J50)</f>
        <v>- Evaluar y seleccionar la solución más apropiada para el servicio y dar seguimiento al impacto en el negocio y hacia otros servicios/ procesos de TI</v>
      </c>
      <c r="B154" s="929"/>
      <c r="C154" s="929"/>
      <c r="D154" s="929"/>
      <c r="E154" s="597" t="str">
        <f t="shared" si="0"/>
        <v>1.1.4.1</v>
      </c>
      <c r="F154" s="200" t="str">
        <f>IF('20 Grande'!V50=TRUE,"",'20 Grande'!I50)</f>
        <v>1.1.4.1.O</v>
      </c>
      <c r="I154" s="198"/>
      <c r="L154"/>
      <c r="M154" s="6"/>
      <c r="N154" s="6"/>
      <c r="O154" s="6"/>
      <c r="P154" s="6"/>
      <c r="Q154" s="6"/>
      <c r="R154" s="6"/>
      <c r="S154" s="6"/>
      <c r="T154" s="6"/>
      <c r="U154" s="6"/>
    </row>
    <row r="155" spans="1:21" s="1" customFormat="1" ht="46.5" customHeight="1" x14ac:dyDescent="0.25">
      <c r="A155" s="929" t="str">
        <f>IF('20 Grande'!V51=TRUE,"",'20 Grande'!J51)</f>
        <v>- Registrar el diseño de la arquitectura tecnológica necesaria para el servicio</v>
      </c>
      <c r="B155" s="929"/>
      <c r="C155" s="929"/>
      <c r="D155" s="929"/>
      <c r="E155" s="597" t="str">
        <f t="shared" si="0"/>
        <v>1.1.4.1</v>
      </c>
      <c r="F155" s="200" t="str">
        <f>IF('20 Grande'!V51=TRUE,"",'20 Grande'!I51)</f>
        <v>1.1.4.1.P</v>
      </c>
      <c r="I155" s="198"/>
      <c r="L155"/>
      <c r="M155" s="6"/>
      <c r="N155" s="6"/>
      <c r="O155" s="6"/>
      <c r="P155" s="6"/>
      <c r="Q155" s="6"/>
      <c r="R155" s="6"/>
      <c r="S155" s="6"/>
      <c r="T155" s="6"/>
      <c r="U155" s="6"/>
    </row>
    <row r="156" spans="1:21" s="1" customFormat="1" ht="46.5" customHeight="1" x14ac:dyDescent="0.25">
      <c r="A156" s="929" t="str">
        <f>IF('20 Grande'!V52=TRUE,"",'20 Grande'!J52)</f>
        <v>- Elaborar pronósticos sobre la capacidad y rendimiento de la infraestructura de TI</v>
      </c>
      <c r="B156" s="929"/>
      <c r="C156" s="929"/>
      <c r="D156" s="929"/>
      <c r="E156" s="597" t="str">
        <f t="shared" si="0"/>
        <v>1.1.4.1</v>
      </c>
      <c r="F156" s="200" t="str">
        <f>IF('20 Grande'!V52=TRUE,"",'20 Grande'!I52)</f>
        <v>1.1.4.1.Q</v>
      </c>
      <c r="I156" s="198"/>
      <c r="L156"/>
      <c r="M156" s="6"/>
      <c r="N156" s="6"/>
      <c r="O156" s="6"/>
      <c r="P156" s="6"/>
      <c r="Q156" s="6"/>
      <c r="R156" s="6"/>
      <c r="S156" s="6"/>
      <c r="T156" s="6"/>
      <c r="U156" s="6"/>
    </row>
    <row r="157" spans="1:21" s="1" customFormat="1" ht="79.5" customHeight="1" x14ac:dyDescent="0.25">
      <c r="A157" s="721" t="str">
        <f>IF('20 Grande'!V53=TRUE,"",'20 Grande'!J53)</f>
        <v>Mide la efectividad del proceso de administración de la oferta,  ya que cuenta con indicadores de desempeño que en conjunto miden el cumplimiento de sus objetivos como:</v>
      </c>
      <c r="B157" s="721"/>
      <c r="C157" s="721"/>
      <c r="D157" s="721"/>
      <c r="E157" s="597" t="str">
        <f t="shared" si="0"/>
        <v>1.1.4.2</v>
      </c>
      <c r="F157" s="200" t="str">
        <f>IF('20 Grande'!V53=TRUE,"",'20 Grande'!I53)</f>
        <v>1.1.4.2</v>
      </c>
      <c r="I157" s="198"/>
      <c r="L157"/>
      <c r="M157" s="6"/>
      <c r="N157" s="6"/>
      <c r="O157" s="6"/>
      <c r="P157" s="6"/>
      <c r="Q157" s="6"/>
      <c r="R157" s="6"/>
      <c r="S157" s="6"/>
      <c r="T157" s="6"/>
      <c r="U157" s="6"/>
    </row>
    <row r="158" spans="1:21" s="1" customFormat="1" ht="53.25" customHeight="1" x14ac:dyDescent="0.25">
      <c r="A158" s="929" t="str">
        <f>IF('20 Grande'!V54=TRUE,"",'20 Grande'!J54)</f>
        <v>La empresa logra la optimización del rendimiento del portafolio de servicios en respuesta al desempeño esperado de los servicios y a los cambios en las prioridades y demandas empresariales</v>
      </c>
      <c r="B158" s="929"/>
      <c r="C158" s="929"/>
      <c r="D158" s="929"/>
      <c r="E158" s="597" t="str">
        <f t="shared" si="0"/>
        <v>1.1.4.2</v>
      </c>
      <c r="F158" s="200" t="str">
        <f>IF('20 Grande'!V54=TRUE,"",'20 Grande'!I54)</f>
        <v>1.1.4.2.A</v>
      </c>
      <c r="I158" s="198"/>
      <c r="L158"/>
      <c r="M158" s="6"/>
      <c r="N158" s="6"/>
      <c r="O158" s="6"/>
      <c r="P158" s="6"/>
      <c r="Q158" s="6"/>
      <c r="R158" s="6"/>
      <c r="S158" s="6"/>
      <c r="T158" s="6"/>
      <c r="U158" s="6"/>
    </row>
    <row r="159" spans="1:21" s="1" customFormat="1" ht="46.5" customHeight="1" x14ac:dyDescent="0.25">
      <c r="A159" s="929" t="str">
        <f>IF('20 Grande'!V55=TRUE,"",'20 Grande'!J55)</f>
        <v>A través de su proceso de administración de la oferta la empresa de TI  crea soluciones viables y óptimas que satisfacen las necesidades empresariales y reducen riesgos</v>
      </c>
      <c r="B159" s="929"/>
      <c r="C159" s="929"/>
      <c r="D159" s="929"/>
      <c r="E159" s="597" t="str">
        <f t="shared" si="0"/>
        <v>1.1.4.2</v>
      </c>
      <c r="F159" s="200" t="str">
        <f>IF('20 Grande'!V55=TRUE,"",'20 Grande'!I55)</f>
        <v>1.1.4.2.B</v>
      </c>
      <c r="I159" s="198"/>
      <c r="L159"/>
      <c r="M159" s="6"/>
      <c r="N159" s="6"/>
      <c r="O159" s="6"/>
      <c r="P159" s="6"/>
      <c r="Q159" s="6"/>
      <c r="R159" s="6"/>
      <c r="S159" s="6"/>
      <c r="T159" s="6"/>
      <c r="U159" s="6"/>
    </row>
    <row r="160" spans="1:21" s="1" customFormat="1" ht="46.5" customHeight="1" x14ac:dyDescent="0.25">
      <c r="A160" s="929" t="str">
        <f>IF('20 Grande'!V56=TRUE,"",'20 Grande'!J56)</f>
        <v>A demás de lo anterior equilibra las necesidades actuales y futuras de disponibilidad, rendimiento y capacidad con una provisión de servicio efectiva en costes</v>
      </c>
      <c r="B160" s="929"/>
      <c r="C160" s="929"/>
      <c r="D160" s="929"/>
      <c r="E160" s="597" t="str">
        <f t="shared" si="0"/>
        <v>1.1.4.2</v>
      </c>
      <c r="F160" s="200" t="str">
        <f>IF('20 Grande'!V56=TRUE,"",'20 Grande'!I56)</f>
        <v>1.1.4.2.C</v>
      </c>
      <c r="I160" s="198"/>
      <c r="L160"/>
      <c r="M160" s="6"/>
      <c r="N160" s="6"/>
      <c r="O160" s="6"/>
      <c r="P160" s="6"/>
      <c r="Q160" s="6"/>
      <c r="R160" s="6"/>
      <c r="S160" s="6"/>
      <c r="T160" s="6"/>
      <c r="U160" s="6"/>
    </row>
    <row r="161" spans="1:21" ht="46.5" customHeight="1" x14ac:dyDescent="0.25">
      <c r="A161" s="929" t="str">
        <f>IF('20 Grande'!V57=TRUE,"",'20 Grande'!J57)</f>
        <v xml:space="preserve">Cuenta con un sistema de monitoreo o supervisión del desarrollo  del proceso  de administración de la oferta y establece acciones de mejora continua  </v>
      </c>
      <c r="B161" s="929"/>
      <c r="C161" s="929"/>
      <c r="D161" s="929"/>
      <c r="E161" s="597" t="str">
        <f t="shared" si="0"/>
        <v>1.1.4.3</v>
      </c>
      <c r="F161" s="200" t="str">
        <f>IF('20 Grande'!V57=TRUE,"",'20 Grande'!I57)</f>
        <v>1.1.4.3</v>
      </c>
    </row>
    <row r="162" spans="1:21" s="1" customFormat="1" x14ac:dyDescent="0.25">
      <c r="A162" s="726" t="str">
        <f>IF('20 Grande'!V59=TRUE,"",'20 Grande'!J59)</f>
        <v>1.2 Administración del Valor del Cliente para la Empresa de TI</v>
      </c>
      <c r="B162" s="726"/>
      <c r="C162" s="726"/>
      <c r="D162" s="726"/>
      <c r="E162" s="597" t="str">
        <f t="shared" si="0"/>
        <v/>
      </c>
      <c r="F162" s="200"/>
      <c r="I162" s="198"/>
      <c r="L162"/>
      <c r="M162" s="6"/>
      <c r="N162" s="6"/>
      <c r="O162" s="6"/>
      <c r="P162" s="6"/>
      <c r="Q162" s="6"/>
      <c r="R162" s="6"/>
      <c r="S162" s="6"/>
      <c r="T162" s="6"/>
      <c r="U162" s="6"/>
    </row>
    <row r="163" spans="1:21" s="1" customFormat="1" ht="51.75" customHeight="1" x14ac:dyDescent="0.25">
      <c r="A163" s="721" t="str">
        <f>IF('20 Grande'!V64=TRUE,"",'20 Grande'!J64)</f>
        <v>Mediante un enfoque práctico, analiza la situación de su cartera de clientes, selecciona aquellos que le parecen más rentables y define líneas de acción enfocadas a cada uno de éstos.</v>
      </c>
      <c r="B163" s="721"/>
      <c r="C163" s="721"/>
      <c r="D163" s="721"/>
      <c r="E163" s="597" t="str">
        <f t="shared" si="0"/>
        <v>1.2.1</v>
      </c>
      <c r="F163" s="200" t="str">
        <f>IF('20 Grande'!V64=TRUE,"",'20 Grande'!I64)</f>
        <v>1.2.1</v>
      </c>
      <c r="I163" s="198"/>
      <c r="L163"/>
      <c r="M163" s="6"/>
      <c r="N163" s="6"/>
      <c r="O163" s="6"/>
      <c r="P163" s="6"/>
      <c r="Q163" s="6"/>
      <c r="R163" s="6"/>
      <c r="S163" s="6"/>
      <c r="T163" s="6"/>
      <c r="U163" s="6"/>
    </row>
    <row r="164" spans="1:21" s="1" customFormat="1" ht="46.5" customHeight="1" x14ac:dyDescent="0.25">
      <c r="A164" s="721" t="str">
        <f>IF('20 Grande'!V65=TRUE,"",'20 Grande'!J65)</f>
        <v>La empresa de TI, cuenta con un proceso de Administración del Valor del Cliente  que considera lo siguiente:</v>
      </c>
      <c r="B164" s="721"/>
      <c r="C164" s="721"/>
      <c r="D164" s="721"/>
      <c r="E164" s="597" t="str">
        <f t="shared" si="0"/>
        <v>1.2.2.1</v>
      </c>
      <c r="F164" s="200" t="str">
        <f>IF('20 Grande'!V65=TRUE,"",'20 Grande'!I65)</f>
        <v>1.2.2.1</v>
      </c>
      <c r="I164" s="198"/>
      <c r="L164"/>
      <c r="M164" s="6"/>
      <c r="N164" s="6"/>
      <c r="O164" s="6"/>
      <c r="P164" s="6"/>
      <c r="Q164" s="6"/>
      <c r="R164" s="6"/>
      <c r="S164" s="6"/>
      <c r="T164" s="6"/>
      <c r="U164" s="6"/>
    </row>
    <row r="165" spans="1:21" s="1" customFormat="1" ht="46.5" customHeight="1" x14ac:dyDescent="0.25">
      <c r="A165" s="929" t="str">
        <f>IF('20 Grande'!V66=TRUE,"",'20 Grande'!J66)</f>
        <v xml:space="preserve">El análisis  de la etapa del ciclo de vida en que se encuentra cada cliente </v>
      </c>
      <c r="B165" s="929"/>
      <c r="C165" s="929"/>
      <c r="D165" s="929"/>
      <c r="E165" s="597" t="str">
        <f t="shared" si="0"/>
        <v>1.2.2.1</v>
      </c>
      <c r="F165" s="200" t="str">
        <f>IF('20 Grande'!V66=TRUE,"",'20 Grande'!I66)</f>
        <v>1.2.2.1.A</v>
      </c>
      <c r="I165" s="198"/>
      <c r="L165"/>
      <c r="M165" s="6"/>
      <c r="N165" s="6"/>
      <c r="O165" s="6"/>
      <c r="P165" s="6"/>
      <c r="Q165" s="6"/>
      <c r="R165" s="6"/>
      <c r="S165" s="6"/>
      <c r="T165" s="6"/>
      <c r="U165" s="6"/>
    </row>
    <row r="166" spans="1:21" s="1" customFormat="1" ht="46.5" customHeight="1" x14ac:dyDescent="0.25">
      <c r="A166" s="929" t="str">
        <f>IF('20 Grande'!V67=TRUE,"",'20 Grande'!J67)</f>
        <v xml:space="preserve">El establecimiento de los clientes más valiosos en términos económicos, el análisis del negocio potencial que se puede conseguir y el negocio potencial que se puede perder </v>
      </c>
      <c r="B166" s="929"/>
      <c r="C166" s="929"/>
      <c r="D166" s="929"/>
      <c r="E166" s="597" t="str">
        <f t="shared" si="0"/>
        <v>1.2.2.1</v>
      </c>
      <c r="F166" s="200" t="str">
        <f>IF('20 Grande'!V67=TRUE,"",'20 Grande'!I67)</f>
        <v>1.2.2.1.B</v>
      </c>
      <c r="I166" s="198"/>
      <c r="L166"/>
      <c r="M166" s="6"/>
      <c r="N166" s="6"/>
      <c r="O166" s="6"/>
      <c r="P166" s="6"/>
      <c r="Q166" s="6"/>
      <c r="R166" s="6"/>
      <c r="S166" s="6"/>
      <c r="T166" s="6"/>
      <c r="U166" s="6"/>
    </row>
    <row r="167" spans="1:21" s="1" customFormat="1" ht="46.5" customHeight="1" x14ac:dyDescent="0.25">
      <c r="A167" s="929" t="str">
        <f>IF('20 Grande'!V68=TRUE,"",'20 Grande'!J68)</f>
        <v>La definición del  perfil de sus clientes y el establecimiento de los segmentos en los que los clasifican</v>
      </c>
      <c r="B167" s="929"/>
      <c r="C167" s="929"/>
      <c r="D167" s="929"/>
      <c r="E167" s="597" t="str">
        <f t="shared" si="0"/>
        <v>1.2.2.1</v>
      </c>
      <c r="F167" s="200" t="str">
        <f>IF('20 Grande'!V68=TRUE,"",'20 Grande'!I68)</f>
        <v>1.2.2.1.C</v>
      </c>
      <c r="I167" s="198"/>
      <c r="L167"/>
      <c r="M167" s="6"/>
      <c r="N167" s="6"/>
      <c r="O167" s="6"/>
      <c r="P167" s="6"/>
      <c r="Q167" s="6"/>
      <c r="R167" s="6"/>
      <c r="S167" s="6"/>
      <c r="T167" s="6"/>
      <c r="U167" s="6"/>
    </row>
    <row r="168" spans="1:21" s="1" customFormat="1" ht="46.5" customHeight="1" x14ac:dyDescent="0.25">
      <c r="A168" s="929" t="str">
        <f>IF('20 Grande'!V69=TRUE,"",'20 Grande'!J69)</f>
        <v>El establecimiento de las prioridades de actuación de la dirección de la empresa anticipándose a las situaciones indeseables que puedan deteriorar los resultados del negocio a mediano plazo</v>
      </c>
      <c r="B168" s="929"/>
      <c r="C168" s="929"/>
      <c r="D168" s="929"/>
      <c r="E168" s="597" t="str">
        <f t="shared" si="0"/>
        <v>1.2.2.1</v>
      </c>
      <c r="F168" s="200" t="str">
        <f>IF('20 Grande'!V69=TRUE,"",'20 Grande'!I69)</f>
        <v>1.2.2.1.D</v>
      </c>
      <c r="I168" s="198"/>
      <c r="L168"/>
      <c r="M168" s="6"/>
      <c r="N168" s="6"/>
      <c r="O168" s="6"/>
      <c r="P168" s="6"/>
      <c r="Q168" s="6"/>
      <c r="R168" s="6"/>
      <c r="S168" s="6"/>
      <c r="T168" s="6"/>
      <c r="U168" s="6"/>
    </row>
    <row r="169" spans="1:21" s="1" customFormat="1" ht="46.5" customHeight="1" x14ac:dyDescent="0.25">
      <c r="A169" s="721" t="str">
        <f>IF('20 Grande'!V70=TRUE,"",'20 Grande'!J70)</f>
        <v xml:space="preserve">El proceso para la Administración del Valor del Cliente se encuentra  formalmente documentado </v>
      </c>
      <c r="B169" s="721"/>
      <c r="C169" s="721"/>
      <c r="D169" s="721"/>
      <c r="E169" s="597" t="str">
        <f t="shared" si="0"/>
        <v>1.2.2.2</v>
      </c>
      <c r="F169" s="200" t="str">
        <f>IF('20 Grande'!V70=TRUE,"",'20 Grande'!I70)</f>
        <v>1.2.2.2</v>
      </c>
      <c r="I169" s="198"/>
      <c r="L169"/>
      <c r="M169" s="6"/>
      <c r="N169" s="6"/>
      <c r="O169" s="6"/>
      <c r="P169" s="6"/>
      <c r="Q169" s="6"/>
      <c r="R169" s="6"/>
      <c r="S169" s="6"/>
      <c r="T169" s="6"/>
      <c r="U169" s="6"/>
    </row>
    <row r="170" spans="1:21" s="1" customFormat="1" ht="46.5" customHeight="1" x14ac:dyDescent="0.25">
      <c r="A170" s="721" t="str">
        <f>IF('20 Grande'!V71=TRUE,"",'20 Grande'!J71)</f>
        <v>Cuenta con registros que proporcionan evidencia de las actividades llevadas a cabo o los resultados obtenidos en el proceso de Administración del Valor del Cliente , entre los que se encuentran:</v>
      </c>
      <c r="B170" s="721"/>
      <c r="C170" s="721"/>
      <c r="D170" s="721"/>
      <c r="E170" s="597" t="str">
        <f t="shared" si="0"/>
        <v>1.2.3.1</v>
      </c>
      <c r="F170" s="200" t="str">
        <f>IF('20 Grande'!V71=TRUE,"",'20 Grande'!I71)</f>
        <v>1.2.3.1</v>
      </c>
      <c r="I170" s="198"/>
      <c r="L170"/>
      <c r="M170" s="6"/>
      <c r="N170" s="6"/>
      <c r="O170" s="6"/>
      <c r="P170" s="6"/>
      <c r="Q170" s="6"/>
      <c r="R170" s="6"/>
      <c r="S170" s="6"/>
      <c r="T170" s="6"/>
      <c r="U170" s="6"/>
    </row>
    <row r="171" spans="1:21" s="1" customFormat="1" ht="46.5" customHeight="1" x14ac:dyDescent="0.25">
      <c r="A171" s="929" t="str">
        <f>IF('20 Grande'!V72=TRUE,"",'20 Grande'!J72)</f>
        <v>Modelo para la cuantificación del valor del cliente  a nivel individual  (Customer Lifetime Value, CLV)</v>
      </c>
      <c r="B171" s="929"/>
      <c r="C171" s="929"/>
      <c r="D171" s="929"/>
      <c r="E171" s="597" t="str">
        <f t="shared" si="0"/>
        <v>1.2.3.1</v>
      </c>
      <c r="F171" s="200" t="str">
        <f>IF('20 Grande'!V72=TRUE,"",'20 Grande'!I72)</f>
        <v>1.2.3.1.A</v>
      </c>
      <c r="I171" s="198"/>
      <c r="L171"/>
      <c r="M171" s="6"/>
      <c r="N171" s="6"/>
      <c r="O171" s="6"/>
      <c r="P171" s="6"/>
      <c r="Q171" s="6"/>
      <c r="R171" s="6"/>
      <c r="S171" s="6"/>
      <c r="T171" s="6"/>
      <c r="U171" s="6"/>
    </row>
    <row r="172" spans="1:21" s="1" customFormat="1" ht="46.5" customHeight="1" x14ac:dyDescent="0.25">
      <c r="A172" s="929" t="str">
        <f>IF('20 Grande'!V73=TRUE,"",'20 Grande'!J73)</f>
        <v>Modelo para evaluar el desempeño financiero de la empresa, en función del valor de toda la base de clientes (Customer Equity, CE)</v>
      </c>
      <c r="B172" s="929"/>
      <c r="C172" s="929"/>
      <c r="D172" s="929"/>
      <c r="E172" s="597" t="str">
        <f t="shared" si="0"/>
        <v>1.2.3.1</v>
      </c>
      <c r="F172" s="200" t="str">
        <f>IF('20 Grande'!V73=TRUE,"",'20 Grande'!I73)</f>
        <v>1.2.3.1.B</v>
      </c>
      <c r="I172" s="198"/>
      <c r="L172"/>
      <c r="M172" s="6"/>
      <c r="N172" s="6"/>
      <c r="O172" s="6"/>
      <c r="P172" s="6"/>
      <c r="Q172" s="6"/>
      <c r="R172" s="6"/>
      <c r="S172" s="6"/>
      <c r="T172" s="6"/>
      <c r="U172" s="6"/>
    </row>
    <row r="173" spans="1:21" s="1" customFormat="1" ht="51.75" customHeight="1" x14ac:dyDescent="0.25">
      <c r="A173" s="721" t="str">
        <f>IF('20 Grande'!V74=TRUE,"",'20 Grande'!J74)</f>
        <v xml:space="preserve">Revisa las actividades desarrolladas en el proceso de Administración del Valor del Cliente, analiza la información generada y mediante indicadores de eficacia, evalúa el nivel de cumplimiento del proceso  </v>
      </c>
      <c r="B173" s="721"/>
      <c r="C173" s="721"/>
      <c r="D173" s="721"/>
      <c r="E173" s="597" t="str">
        <f t="shared" si="0"/>
        <v>1.2.3.2</v>
      </c>
      <c r="F173" s="200" t="str">
        <f>IF('20 Grande'!V74=TRUE,"",'20 Grande'!I74)</f>
        <v>1.2.3.2</v>
      </c>
      <c r="I173" s="198"/>
      <c r="L173"/>
      <c r="M173" s="6"/>
      <c r="N173" s="6"/>
      <c r="O173" s="6"/>
      <c r="P173" s="6"/>
      <c r="Q173" s="6"/>
      <c r="R173" s="6"/>
      <c r="S173" s="6"/>
      <c r="T173" s="6"/>
      <c r="U173" s="6"/>
    </row>
    <row r="174" spans="1:21" s="1" customFormat="1" ht="46.5" customHeight="1" x14ac:dyDescent="0.25">
      <c r="A174" s="721" t="str">
        <f>IF('20 Grande'!V75=TRUE,"",'20 Grande'!J75)</f>
        <v>Su proceso de Administración del Valor del Cliente  se encuentra automatizado a través de herramientas que le permiten:</v>
      </c>
      <c r="B174" s="721"/>
      <c r="C174" s="721"/>
      <c r="D174" s="721"/>
      <c r="E174" s="597" t="str">
        <f t="shared" si="0"/>
        <v>1.2.4.1</v>
      </c>
      <c r="F174" s="200" t="str">
        <f>IF('20 Grande'!V75=TRUE,"",'20 Grande'!I75)</f>
        <v>1.2.4.1</v>
      </c>
      <c r="I174" s="198"/>
      <c r="L174"/>
      <c r="M174" s="6"/>
      <c r="N174" s="6"/>
      <c r="O174" s="6"/>
      <c r="P174" s="6"/>
      <c r="Q174" s="6"/>
      <c r="R174" s="6"/>
      <c r="S174" s="6"/>
      <c r="T174" s="6"/>
      <c r="U174" s="6"/>
    </row>
    <row r="175" spans="1:21" s="1" customFormat="1" ht="46.5" customHeight="1" x14ac:dyDescent="0.25">
      <c r="A175" s="929" t="str">
        <f>IF('20 Grande'!V76=TRUE,"",'20 Grande'!J76)</f>
        <v>Cuantificar y proyectar el impacto financiero de las acciones de marketing</v>
      </c>
      <c r="B175" s="929"/>
      <c r="C175" s="929"/>
      <c r="D175" s="929"/>
      <c r="E175" s="597" t="str">
        <f t="shared" ref="E175:E228" si="1">MID(F175,1,7)</f>
        <v>1.2.4.1</v>
      </c>
      <c r="F175" s="200" t="str">
        <f>IF('20 Grande'!V76=TRUE,"",'20 Grande'!I76)</f>
        <v>1.2.4.1.A</v>
      </c>
      <c r="I175" s="198"/>
      <c r="L175"/>
      <c r="M175" s="6"/>
      <c r="N175" s="6"/>
      <c r="O175" s="6"/>
      <c r="P175" s="6"/>
      <c r="Q175" s="6"/>
      <c r="R175" s="6"/>
      <c r="S175" s="6"/>
      <c r="T175" s="6"/>
      <c r="U175" s="6"/>
    </row>
    <row r="176" spans="1:21" s="1" customFormat="1" ht="46.5" customHeight="1" x14ac:dyDescent="0.25">
      <c r="A176" s="929" t="str">
        <f>IF('20 Grande'!V77=TRUE,"",'20 Grande'!J77)</f>
        <v>Actualizar constantemente el conocimiento sobre el cliente</v>
      </c>
      <c r="B176" s="929"/>
      <c r="C176" s="929"/>
      <c r="D176" s="929"/>
      <c r="E176" s="597" t="str">
        <f t="shared" si="1"/>
        <v>1.2.4.1</v>
      </c>
      <c r="F176" s="200" t="str">
        <f>IF('20 Grande'!V77=TRUE,"",'20 Grande'!I77)</f>
        <v>1.2.4.1.B</v>
      </c>
      <c r="I176" s="198"/>
      <c r="L176"/>
      <c r="M176" s="6"/>
      <c r="N176" s="6"/>
      <c r="O176" s="6"/>
      <c r="P176" s="6"/>
      <c r="Q176" s="6"/>
      <c r="R176" s="6"/>
      <c r="S176" s="6"/>
      <c r="T176" s="6"/>
      <c r="U176" s="6"/>
    </row>
    <row r="177" spans="1:21" s="1" customFormat="1" ht="46.5" customHeight="1" x14ac:dyDescent="0.25">
      <c r="A177" s="929" t="str">
        <f>IF('20 Grande'!V78=TRUE,"",'20 Grande'!J78)</f>
        <v xml:space="preserve">Mantener actualizados los componentes del  valor de toda su cartera de clientes actuales y potenciales </v>
      </c>
      <c r="B177" s="929"/>
      <c r="C177" s="929"/>
      <c r="D177" s="929"/>
      <c r="E177" s="597" t="str">
        <f t="shared" si="1"/>
        <v>1.2.4.1</v>
      </c>
      <c r="F177" s="200" t="str">
        <f>IF('20 Grande'!V78=TRUE,"",'20 Grande'!I78)</f>
        <v>1.2.4.1.C</v>
      </c>
      <c r="I177" s="198"/>
      <c r="L177"/>
      <c r="M177" s="6"/>
      <c r="N177" s="6"/>
      <c r="O177" s="6"/>
      <c r="P177" s="6"/>
      <c r="Q177" s="6"/>
      <c r="R177" s="6"/>
      <c r="S177" s="6"/>
      <c r="T177" s="6"/>
      <c r="U177" s="6"/>
    </row>
    <row r="178" spans="1:21" s="1" customFormat="1" ht="46.5" customHeight="1" x14ac:dyDescent="0.25">
      <c r="A178" s="929" t="str">
        <f>IF('20 Grande'!V79=TRUE,"",'20 Grande'!J79)</f>
        <v>Facilitar la toma de decisiones con respecto a la distribución de recursos y al uso de canales de comunicación que ayudan a incrementar el valor de la cartera de clientes</v>
      </c>
      <c r="B178" s="929"/>
      <c r="C178" s="929"/>
      <c r="D178" s="929"/>
      <c r="E178" s="597" t="str">
        <f t="shared" si="1"/>
        <v>1.2.4.1</v>
      </c>
      <c r="F178" s="200" t="str">
        <f>IF('20 Grande'!V79=TRUE,"",'20 Grande'!I79)</f>
        <v>1.2.4.1.D</v>
      </c>
      <c r="I178" s="198"/>
      <c r="L178"/>
      <c r="M178" s="6"/>
      <c r="N178" s="6"/>
      <c r="O178" s="6"/>
      <c r="P178" s="6"/>
      <c r="Q178" s="6"/>
      <c r="R178" s="6"/>
      <c r="S178" s="6"/>
      <c r="T178" s="6"/>
      <c r="U178" s="6"/>
    </row>
    <row r="179" spans="1:21" s="1" customFormat="1" ht="46.5" customHeight="1" x14ac:dyDescent="0.25">
      <c r="A179" s="721" t="str">
        <f>IF('20 Grande'!V80=TRUE,"",'20 Grande'!J80)</f>
        <v>Mide la efectividad del proceso para la Administración del Valor del Cliente ya que cuenta con indicadores de desempeño que en conjunto miden el cumplimiento de objetivos como:</v>
      </c>
      <c r="B179" s="721"/>
      <c r="C179" s="721"/>
      <c r="D179" s="721"/>
      <c r="E179" s="597" t="str">
        <f t="shared" si="1"/>
        <v>1.2.4.2</v>
      </c>
      <c r="F179" s="200" t="str">
        <f>IF('20 Grande'!V80=TRUE,"",'20 Grande'!I80)</f>
        <v>1.2.4.2</v>
      </c>
      <c r="I179" s="198"/>
      <c r="L179"/>
      <c r="M179" s="6"/>
      <c r="N179" s="6"/>
      <c r="O179" s="6"/>
      <c r="P179" s="6"/>
      <c r="Q179" s="6"/>
      <c r="R179" s="6"/>
      <c r="S179" s="6"/>
      <c r="T179" s="6"/>
      <c r="U179" s="6"/>
    </row>
    <row r="180" spans="1:21" s="1" customFormat="1" ht="46.5" customHeight="1" x14ac:dyDescent="0.25">
      <c r="A180" s="812" t="str">
        <f>IF('20 Grande'!V81=TRUE,"",'20 Grande'!J81)</f>
        <v>La rentabilización la cartera de clientes a través de:</v>
      </c>
      <c r="B180" s="812"/>
      <c r="C180" s="812"/>
      <c r="D180" s="812"/>
      <c r="E180" s="597"/>
      <c r="F180" s="200">
        <f>IF('20 Grande'!V81=TRUE,"",'20 Grande'!I81)</f>
        <v>0</v>
      </c>
      <c r="I180" s="198"/>
      <c r="L180"/>
      <c r="M180" s="6"/>
      <c r="N180" s="6"/>
      <c r="O180" s="6"/>
      <c r="P180" s="6"/>
      <c r="Q180" s="6"/>
      <c r="R180" s="6"/>
      <c r="S180" s="6"/>
      <c r="T180" s="6"/>
      <c r="U180" s="6"/>
    </row>
    <row r="181" spans="1:21" s="1" customFormat="1" ht="46.5" customHeight="1" x14ac:dyDescent="0.25">
      <c r="A181" s="929" t="str">
        <f>IF('20 Grande'!V82=TRUE,"",'20 Grande'!J82)</f>
        <v>La optimización de los costos de adquisición, mantenimiento y recuperación de los clientes</v>
      </c>
      <c r="B181" s="929"/>
      <c r="C181" s="929"/>
      <c r="D181" s="929"/>
      <c r="E181" s="597" t="str">
        <f t="shared" si="1"/>
        <v>1.2.4.2</v>
      </c>
      <c r="F181" s="200" t="str">
        <f>IF('20 Grande'!V82=TRUE,"",'20 Grande'!I82)</f>
        <v>1.2.4.2.A</v>
      </c>
      <c r="I181" s="198"/>
      <c r="L181"/>
      <c r="M181" s="6"/>
      <c r="N181" s="6"/>
      <c r="O181" s="6"/>
      <c r="P181" s="6"/>
      <c r="Q181" s="6"/>
      <c r="R181" s="6"/>
      <c r="S181" s="6"/>
      <c r="T181" s="6"/>
      <c r="U181" s="6"/>
    </row>
    <row r="182" spans="1:21" s="1" customFormat="1" ht="46.5" customHeight="1" x14ac:dyDescent="0.25">
      <c r="A182" s="929" t="str">
        <f>IF('20 Grande'!V83=TRUE,"",'20 Grande'!J83)</f>
        <v>El aumento de la fidelidad del cliente rentable</v>
      </c>
      <c r="B182" s="929"/>
      <c r="C182" s="929"/>
      <c r="D182" s="929"/>
      <c r="E182" s="597" t="str">
        <f t="shared" si="1"/>
        <v>1.2.4.2</v>
      </c>
      <c r="F182" s="200" t="str">
        <f>IF('20 Grande'!V83=TRUE,"",'20 Grande'!I83)</f>
        <v>1.2.4.2.B</v>
      </c>
      <c r="I182" s="198"/>
      <c r="L182"/>
      <c r="M182" s="6"/>
      <c r="N182" s="6"/>
      <c r="O182" s="6"/>
      <c r="P182" s="6"/>
      <c r="Q182" s="6"/>
      <c r="R182" s="6"/>
      <c r="S182" s="6"/>
      <c r="T182" s="6"/>
      <c r="U182" s="6"/>
    </row>
    <row r="183" spans="1:21" s="1" customFormat="1" ht="46.5" customHeight="1" x14ac:dyDescent="0.25">
      <c r="A183" s="929" t="str">
        <f>IF('20 Grande'!V84=TRUE,"",'20 Grande'!J84)</f>
        <v xml:space="preserve">El aumento de los ingresos por venta (up-selling, cross-selling) </v>
      </c>
      <c r="B183" s="929"/>
      <c r="C183" s="929"/>
      <c r="D183" s="929"/>
      <c r="E183" s="597" t="str">
        <f t="shared" si="1"/>
        <v>1.2.4.2</v>
      </c>
      <c r="F183" s="200" t="str">
        <f>IF('20 Grande'!V84=TRUE,"",'20 Grande'!I84)</f>
        <v>1.2.4.2.C</v>
      </c>
      <c r="I183" s="198"/>
      <c r="L183"/>
      <c r="M183" s="6"/>
      <c r="N183" s="6"/>
      <c r="O183" s="6"/>
      <c r="P183" s="6"/>
      <c r="Q183" s="6"/>
      <c r="R183" s="6"/>
      <c r="S183" s="6"/>
      <c r="T183" s="6"/>
      <c r="U183" s="6"/>
    </row>
    <row r="184" spans="1:21" s="1" customFormat="1" ht="46.5" customHeight="1" x14ac:dyDescent="0.25">
      <c r="A184" s="929" t="str">
        <f>IF('20 Grande'!V85=TRUE,"",'20 Grande'!J85)</f>
        <v xml:space="preserve">El aumento de la adquisición de clientes potenciales rentables para la empresa </v>
      </c>
      <c r="B184" s="929"/>
      <c r="C184" s="929"/>
      <c r="D184" s="929"/>
      <c r="E184" s="597" t="str">
        <f t="shared" si="1"/>
        <v>1.2.4.2</v>
      </c>
      <c r="F184" s="200" t="str">
        <f>IF('20 Grande'!V85=TRUE,"",'20 Grande'!I85)</f>
        <v>1.2.4.2.D</v>
      </c>
      <c r="I184" s="198"/>
      <c r="L184"/>
      <c r="M184" s="6"/>
      <c r="N184" s="6"/>
      <c r="O184" s="6"/>
      <c r="P184" s="6"/>
      <c r="Q184" s="6"/>
      <c r="R184" s="6"/>
      <c r="S184" s="6"/>
      <c r="T184" s="6"/>
      <c r="U184" s="6"/>
    </row>
    <row r="185" spans="1:21" s="1" customFormat="1" ht="46.5" customHeight="1" x14ac:dyDescent="0.25">
      <c r="A185" s="929" t="str">
        <f>IF('20 Grande'!V86=TRUE,"",'20 Grande'!J86)</f>
        <v xml:space="preserve">La disminución de la retención de clientes no rentables </v>
      </c>
      <c r="B185" s="929"/>
      <c r="C185" s="929"/>
      <c r="D185" s="929"/>
      <c r="E185" s="597" t="str">
        <f t="shared" si="1"/>
        <v>1.2.4.2</v>
      </c>
      <c r="F185" s="200" t="str">
        <f>IF('20 Grande'!V86=TRUE,"",'20 Grande'!I86)</f>
        <v>1.2.4.2.E</v>
      </c>
      <c r="I185" s="198"/>
      <c r="L185"/>
      <c r="M185" s="6"/>
      <c r="N185" s="6"/>
      <c r="O185" s="6"/>
      <c r="P185" s="6"/>
      <c r="Q185" s="6"/>
      <c r="R185" s="6"/>
      <c r="S185" s="6"/>
      <c r="T185" s="6"/>
      <c r="U185" s="6"/>
    </row>
    <row r="186" spans="1:21" s="1" customFormat="1" ht="46.5" customHeight="1" x14ac:dyDescent="0.25">
      <c r="A186" s="812" t="str">
        <f>IF('20 Grande'!V87=TRUE,"",'20 Grande'!J87)</f>
        <v>La rentabilización del valor del negocio a través de:</v>
      </c>
      <c r="B186" s="812"/>
      <c r="C186" s="812"/>
      <c r="D186" s="812"/>
      <c r="E186" s="597"/>
      <c r="F186" s="200">
        <f>IF('20 Grande'!V87=TRUE,"",'20 Grande'!I87)</f>
        <v>0</v>
      </c>
      <c r="I186" s="198"/>
      <c r="L186"/>
      <c r="M186" s="6"/>
      <c r="N186" s="6"/>
      <c r="O186" s="6"/>
      <c r="P186" s="6"/>
      <c r="Q186" s="6"/>
      <c r="R186" s="6"/>
      <c r="S186" s="6"/>
      <c r="T186" s="6"/>
      <c r="U186" s="6"/>
    </row>
    <row r="187" spans="1:21" s="1" customFormat="1" ht="46.5" customHeight="1" x14ac:dyDescent="0.25">
      <c r="A187" s="929" t="str">
        <f>IF('20 Grande'!V88=TRUE,"",'20 Grande'!J88)</f>
        <v>La eliminación de la duplicidad de recursos y simplificación de los procesos de venta</v>
      </c>
      <c r="B187" s="929"/>
      <c r="C187" s="929"/>
      <c r="D187" s="929"/>
      <c r="E187" s="597" t="str">
        <f t="shared" si="1"/>
        <v>1.2.4.2</v>
      </c>
      <c r="F187" s="200" t="str">
        <f>IF('20 Grande'!V88=TRUE,"",'20 Grande'!I88)</f>
        <v>1.2.4.2.F</v>
      </c>
      <c r="I187" s="198"/>
      <c r="L187"/>
      <c r="M187" s="6"/>
      <c r="N187" s="6"/>
      <c r="O187" s="6"/>
      <c r="P187" s="6"/>
      <c r="Q187" s="6"/>
      <c r="R187" s="6"/>
      <c r="S187" s="6"/>
      <c r="T187" s="6"/>
      <c r="U187" s="6"/>
    </row>
    <row r="188" spans="1:21" ht="46.5" customHeight="1" x14ac:dyDescent="0.25">
      <c r="A188" s="929" t="str">
        <f>IF('20 Grande'!V89=TRUE,"",'20 Grande'!J89)</f>
        <v>Inversiones en marketing que proveen un potencial de utilidades crecientes y sustentables en el largo plazo</v>
      </c>
      <c r="B188" s="929"/>
      <c r="C188" s="929"/>
      <c r="D188" s="929"/>
      <c r="E188" s="597" t="str">
        <f t="shared" si="1"/>
        <v>1.2.4.2</v>
      </c>
      <c r="F188" s="200" t="str">
        <f>IF('20 Grande'!V89=TRUE,"",'20 Grande'!I89)</f>
        <v>1.2.4.2.G</v>
      </c>
    </row>
    <row r="189" spans="1:21" ht="46.5" customHeight="1" x14ac:dyDescent="0.25">
      <c r="A189" s="929" t="str">
        <f>IF('20 Grande'!V90=TRUE,"",'20 Grande'!J90)</f>
        <v>La obtención de una utilidad neta mayor en relación a los principales competidores</v>
      </c>
      <c r="B189" s="929"/>
      <c r="C189" s="929"/>
      <c r="D189" s="929"/>
      <c r="E189" s="597" t="str">
        <f t="shared" si="1"/>
        <v>1.2.4.2</v>
      </c>
      <c r="F189" s="200" t="str">
        <f>IF('20 Grande'!V90=TRUE,"",'20 Grande'!I90)</f>
        <v>1.2.4.2.H</v>
      </c>
    </row>
    <row r="190" spans="1:21" ht="46.5" customHeight="1" x14ac:dyDescent="0.25">
      <c r="A190" s="929" t="str">
        <f>IF('20 Grande'!V91=TRUE,"",'20 Grande'!J91)</f>
        <v>La obtención de un retorno sobre la inversión mayor durante los últimos años</v>
      </c>
      <c r="B190" s="929"/>
      <c r="C190" s="929"/>
      <c r="D190" s="929"/>
      <c r="E190" s="597" t="str">
        <f t="shared" si="1"/>
        <v>1.2.4.2</v>
      </c>
      <c r="F190" s="200" t="str">
        <f>IF('20 Grande'!V91=TRUE,"",'20 Grande'!I91)</f>
        <v>1.2.4.2.I</v>
      </c>
    </row>
    <row r="191" spans="1:21" ht="46.5" customHeight="1" x14ac:dyDescent="0.25">
      <c r="A191" s="721" t="str">
        <f>IF('20 Grande'!V92=TRUE,"",'20 Grande'!J92)</f>
        <v xml:space="preserve">Cuenta con un sistema de monitoreo o supervisión del desarrollo  del proceso  Administración del Valor del Cliente  y establece acciones de mejora continua  </v>
      </c>
      <c r="B191" s="721"/>
      <c r="C191" s="721"/>
      <c r="D191" s="721"/>
      <c r="E191" s="597" t="str">
        <f t="shared" si="1"/>
        <v>1.2.4.3</v>
      </c>
      <c r="F191" s="200" t="str">
        <f>IF('20 Grande'!V92=TRUE,"",'20 Grande'!I92)</f>
        <v>1.2.4.3</v>
      </c>
    </row>
    <row r="192" spans="1:21" s="1" customFormat="1" x14ac:dyDescent="0.25">
      <c r="A192" s="726" t="str">
        <f>IF('20 Grande'!V94=TRUE,"",'20 Grande'!J94)</f>
        <v>1.3 Administración del Valor Generado para el Cliente</v>
      </c>
      <c r="B192" s="726"/>
      <c r="C192" s="726"/>
      <c r="D192" s="726"/>
      <c r="E192" s="597" t="str">
        <f t="shared" si="1"/>
        <v/>
      </c>
      <c r="F192" s="200"/>
      <c r="I192" s="198"/>
      <c r="L192"/>
      <c r="M192" s="6"/>
      <c r="N192" s="6"/>
      <c r="O192" s="6"/>
      <c r="P192" s="6"/>
      <c r="Q192" s="6"/>
      <c r="R192" s="6"/>
      <c r="S192" s="6"/>
      <c r="T192" s="6"/>
      <c r="U192" s="6"/>
    </row>
    <row r="193" spans="1:21" s="1" customFormat="1" ht="52.5" customHeight="1" x14ac:dyDescent="0.25">
      <c r="A193" s="721" t="str">
        <f>IF('20 Grande'!V99=TRUE,"",'20 Grande'!J99)</f>
        <v>Bajo un enfoque práctico define una serie de acciones comerciales, con la finalidad de atender las necesidades de sus clientes y las adecúa a cada caso en particular conforme se va desarrollando la relación comercial</v>
      </c>
      <c r="B193" s="721"/>
      <c r="C193" s="721"/>
      <c r="D193" s="721"/>
      <c r="E193" s="597" t="str">
        <f t="shared" si="1"/>
        <v>1.3.1</v>
      </c>
      <c r="F193" s="200" t="str">
        <f>IF('20 Grande'!V99=TRUE,"",'20 Grande'!I99)</f>
        <v>1.3.1</v>
      </c>
      <c r="I193" s="198"/>
      <c r="L193"/>
      <c r="M193" s="6"/>
      <c r="N193" s="6"/>
      <c r="O193" s="6"/>
      <c r="P193" s="6"/>
      <c r="Q193" s="6"/>
      <c r="R193" s="6"/>
      <c r="S193" s="6"/>
      <c r="T193" s="6"/>
      <c r="U193" s="6"/>
    </row>
    <row r="194" spans="1:21" s="1" customFormat="1" ht="46.5" customHeight="1" x14ac:dyDescent="0.25">
      <c r="A194" s="721" t="str">
        <f>IF('20 Grande'!V100=TRUE,"",'20 Grande'!J100)</f>
        <v>Existe un mecanismo enfocado  en el proceso de Administración del Valor Generado para el Cliente y éste se encuentra formalmente documentado considerando lo siguiente:</v>
      </c>
      <c r="B194" s="721"/>
      <c r="C194" s="721"/>
      <c r="D194" s="721"/>
      <c r="E194" s="597" t="str">
        <f t="shared" si="1"/>
        <v>1.3.2.1</v>
      </c>
      <c r="F194" s="200" t="str">
        <f>IF('20 Grande'!V100=TRUE,"",'20 Grande'!I100)</f>
        <v>1.3.2.1</v>
      </c>
      <c r="I194" s="198"/>
      <c r="L194"/>
      <c r="M194" s="6"/>
      <c r="N194" s="6"/>
      <c r="O194" s="6"/>
      <c r="P194" s="6"/>
      <c r="Q194" s="6"/>
      <c r="R194" s="6"/>
      <c r="S194" s="6"/>
      <c r="T194" s="6"/>
      <c r="U194" s="6"/>
    </row>
    <row r="195" spans="1:21" s="1" customFormat="1" ht="46.5" customHeight="1" x14ac:dyDescent="0.25">
      <c r="A195" s="929" t="str">
        <f>IF('20 Grande'!V101=TRUE,"",'20 Grande'!J101)</f>
        <v>La definición de estrategias para cada segmento o clasificación de cliente</v>
      </c>
      <c r="B195" s="929"/>
      <c r="C195" s="929"/>
      <c r="D195" s="929"/>
      <c r="E195" s="597" t="str">
        <f t="shared" si="1"/>
        <v>1.3.2.1</v>
      </c>
      <c r="F195" s="200" t="str">
        <f>IF('20 Grande'!V101=TRUE,"",'20 Grande'!I101)</f>
        <v>1.3.2.1.A</v>
      </c>
      <c r="I195" s="198"/>
      <c r="L195"/>
      <c r="M195" s="6"/>
      <c r="N195" s="6"/>
      <c r="O195" s="6"/>
      <c r="P195" s="6"/>
      <c r="Q195" s="6"/>
      <c r="R195" s="6"/>
      <c r="S195" s="6"/>
      <c r="T195" s="6"/>
      <c r="U195" s="6"/>
    </row>
    <row r="196" spans="1:21" s="1" customFormat="1" ht="46.5" customHeight="1" x14ac:dyDescent="0.25">
      <c r="A196" s="929" t="str">
        <f>IF('20 Grande'!V102=TRUE,"",'20 Grande'!J102)</f>
        <v>El dimensionamiento de los clientes potenciales y los recursos requeridos para atenderlos</v>
      </c>
      <c r="B196" s="929"/>
      <c r="C196" s="929"/>
      <c r="D196" s="929"/>
      <c r="E196" s="597" t="str">
        <f t="shared" si="1"/>
        <v>1.3.2.1</v>
      </c>
      <c r="F196" s="200" t="str">
        <f>IF('20 Grande'!V102=TRUE,"",'20 Grande'!I102)</f>
        <v>1.3.2.1.B</v>
      </c>
      <c r="I196" s="198"/>
      <c r="L196"/>
      <c r="M196" s="6"/>
      <c r="N196" s="6"/>
      <c r="O196" s="6"/>
      <c r="P196" s="6"/>
      <c r="Q196" s="6"/>
      <c r="R196" s="6"/>
      <c r="S196" s="6"/>
      <c r="T196" s="6"/>
      <c r="U196" s="6"/>
    </row>
    <row r="197" spans="1:21" s="1" customFormat="1" ht="46.5" customHeight="1" x14ac:dyDescent="0.25">
      <c r="A197" s="929" t="str">
        <f>IF('20 Grande'!V103=TRUE,"",'20 Grande'!J103)</f>
        <v>Un diseño y mantenimiento de la base de datos de sus clientes</v>
      </c>
      <c r="B197" s="929"/>
      <c r="C197" s="929"/>
      <c r="D197" s="929"/>
      <c r="E197" s="597" t="str">
        <f t="shared" si="1"/>
        <v>1.3.2.1</v>
      </c>
      <c r="F197" s="200" t="str">
        <f>IF('20 Grande'!V103=TRUE,"",'20 Grande'!I103)</f>
        <v>1.3.2.1.C</v>
      </c>
      <c r="I197" s="198"/>
      <c r="L197"/>
      <c r="M197" s="6"/>
      <c r="N197" s="6"/>
      <c r="O197" s="6"/>
      <c r="P197" s="6"/>
      <c r="Q197" s="6"/>
      <c r="R197" s="6"/>
      <c r="S197" s="6"/>
      <c r="T197" s="6"/>
      <c r="U197" s="6"/>
    </row>
    <row r="198" spans="1:21" s="1" customFormat="1" ht="46.5" customHeight="1" x14ac:dyDescent="0.25">
      <c r="A198" s="929" t="str">
        <f>IF('20 Grande'!V104=TRUE,"",'20 Grande'!J104)</f>
        <v>El desarrollo de un proceso de comunicación directo con el cliente</v>
      </c>
      <c r="B198" s="929"/>
      <c r="C198" s="929"/>
      <c r="D198" s="929"/>
      <c r="E198" s="597" t="str">
        <f t="shared" si="1"/>
        <v>1.3.2.1</v>
      </c>
      <c r="F198" s="200" t="str">
        <f>IF('20 Grande'!V104=TRUE,"",'20 Grande'!I104)</f>
        <v>1.3.2.1.D</v>
      </c>
      <c r="I198" s="198"/>
      <c r="L198"/>
      <c r="M198" s="6"/>
      <c r="N198" s="6"/>
      <c r="O198" s="6"/>
      <c r="P198" s="6"/>
      <c r="Q198" s="6"/>
      <c r="R198" s="6"/>
      <c r="S198" s="6"/>
      <c r="T198" s="6"/>
      <c r="U198" s="6"/>
    </row>
    <row r="199" spans="1:21" s="1" customFormat="1" ht="46.5" customHeight="1" x14ac:dyDescent="0.25">
      <c r="A199" s="929" t="str">
        <f>IF('20 Grande'!V105=TRUE,"",'20 Grande'!J105)</f>
        <v>El llevar a cabo acciones y transacciones para la vinculación del cliente con la empresa</v>
      </c>
      <c r="B199" s="929"/>
      <c r="C199" s="929"/>
      <c r="D199" s="929"/>
      <c r="E199" s="597" t="str">
        <f t="shared" si="1"/>
        <v>1.3.2.1</v>
      </c>
      <c r="F199" s="200" t="str">
        <f>IF('20 Grande'!V105=TRUE,"",'20 Grande'!I105)</f>
        <v>1.3.2.1.E</v>
      </c>
      <c r="I199" s="198"/>
      <c r="L199"/>
      <c r="M199" s="6"/>
      <c r="N199" s="6"/>
      <c r="O199" s="6"/>
      <c r="P199" s="6"/>
      <c r="Q199" s="6"/>
      <c r="R199" s="6"/>
      <c r="S199" s="6"/>
      <c r="T199" s="6"/>
      <c r="U199" s="6"/>
    </row>
    <row r="200" spans="1:21" s="1" customFormat="1" ht="46.5" customHeight="1" x14ac:dyDescent="0.25">
      <c r="A200" s="929" t="str">
        <f>IF('20 Grande'!V106=TRUE,"",'20 Grande'!J106)</f>
        <v>El hacer uso de la información que se posee de los clientes para desarrollar nuevos productos que complementen la oferta actual</v>
      </c>
      <c r="B200" s="929"/>
      <c r="C200" s="929"/>
      <c r="D200" s="929"/>
      <c r="E200" s="597" t="str">
        <f t="shared" si="1"/>
        <v>1.3.2.1</v>
      </c>
      <c r="F200" s="200" t="str">
        <f>IF('20 Grande'!V106=TRUE,"",'20 Grande'!I106)</f>
        <v>1.3.2.1.F</v>
      </c>
      <c r="I200" s="198"/>
      <c r="L200"/>
      <c r="M200" s="6"/>
      <c r="N200" s="6"/>
      <c r="O200" s="6"/>
      <c r="P200" s="6"/>
      <c r="Q200" s="6"/>
      <c r="R200" s="6"/>
      <c r="S200" s="6"/>
      <c r="T200" s="6"/>
      <c r="U200" s="6"/>
    </row>
    <row r="201" spans="1:21" s="1" customFormat="1" ht="46.5" customHeight="1" x14ac:dyDescent="0.25">
      <c r="A201" s="721" t="str">
        <f>IF('20 Grande'!V107=TRUE,"",'20 Grande'!J107)</f>
        <v>El proceso para la Administración del Valor Generado para el Cliente se encuentra  formalmente documentado</v>
      </c>
      <c r="B201" s="721"/>
      <c r="C201" s="721"/>
      <c r="D201" s="721"/>
      <c r="E201" s="597" t="str">
        <f t="shared" si="1"/>
        <v>1.3.2.2</v>
      </c>
      <c r="F201" s="200" t="str">
        <f>IF('20 Grande'!V107=TRUE,"",'20 Grande'!I107)</f>
        <v>1.3.2.2</v>
      </c>
      <c r="I201" s="198"/>
      <c r="L201"/>
      <c r="M201" s="6"/>
      <c r="N201" s="6"/>
      <c r="O201" s="6"/>
      <c r="P201" s="6"/>
      <c r="Q201" s="6"/>
      <c r="R201" s="6"/>
      <c r="S201" s="6"/>
      <c r="T201" s="6"/>
      <c r="U201" s="6"/>
    </row>
    <row r="202" spans="1:21" s="1" customFormat="1" ht="51.75" customHeight="1" x14ac:dyDescent="0.25">
      <c r="A202" s="721" t="str">
        <f>IF('20 Grande'!V108=TRUE,"",'20 Grande'!J108)</f>
        <v>Desarrolla documentos que proporcionan evidencia de las actividades llevadas a cabo o los resultados obtenidos en el proceso de Administración del Valor Generado para el Cliente, entre los que se encuentran:</v>
      </c>
      <c r="B202" s="721"/>
      <c r="C202" s="721"/>
      <c r="D202" s="721"/>
      <c r="E202" s="597" t="str">
        <f t="shared" si="1"/>
        <v>1.3.3.1</v>
      </c>
      <c r="F202" s="200" t="str">
        <f>IF('20 Grande'!V108=TRUE,"",'20 Grande'!I108)</f>
        <v>1.3.3.1</v>
      </c>
      <c r="I202" s="198"/>
      <c r="L202"/>
      <c r="M202" s="6"/>
      <c r="N202" s="6"/>
      <c r="O202" s="6"/>
      <c r="P202" s="6"/>
      <c r="Q202" s="6"/>
      <c r="R202" s="6"/>
      <c r="S202" s="6"/>
      <c r="T202" s="6"/>
      <c r="U202" s="6"/>
    </row>
    <row r="203" spans="1:21" s="1" customFormat="1" ht="46.5" customHeight="1" x14ac:dyDescent="0.25">
      <c r="A203" s="929" t="str">
        <f>IF('20 Grande'!V109=TRUE,"",'20 Grande'!J109)</f>
        <v xml:space="preserve">Modelo para la medición de valor percibido por el cliente </v>
      </c>
      <c r="B203" s="929"/>
      <c r="C203" s="929"/>
      <c r="D203" s="929"/>
      <c r="E203" s="597" t="str">
        <f t="shared" si="1"/>
        <v>1.3.3.1</v>
      </c>
      <c r="F203" s="200" t="str">
        <f>IF('20 Grande'!V109=TRUE,"",'20 Grande'!I109)</f>
        <v>1.3.3.1.A</v>
      </c>
      <c r="I203" s="198"/>
      <c r="L203"/>
      <c r="M203" s="6"/>
      <c r="N203" s="6"/>
      <c r="O203" s="6"/>
      <c r="P203" s="6"/>
      <c r="Q203" s="6"/>
      <c r="R203" s="6"/>
      <c r="S203" s="6"/>
      <c r="T203" s="6"/>
      <c r="U203" s="6"/>
    </row>
    <row r="204" spans="1:21" s="1" customFormat="1" ht="46.5" customHeight="1" x14ac:dyDescent="0.25">
      <c r="A204" s="721" t="str">
        <f>IF('20 Grande'!V110=TRUE,"",'20 Grande'!J110)</f>
        <v xml:space="preserve">Revisa las actividades desarrolladas en el proceso de Administración del Valor Generado para el Cliente, analiza la información generada y mediante indicadores de eficacia, evalúa el nivel de cumplimiento del proceso  </v>
      </c>
      <c r="B204" s="721"/>
      <c r="C204" s="721"/>
      <c r="D204" s="721"/>
      <c r="E204" s="597" t="str">
        <f t="shared" si="1"/>
        <v>1.3.3.2</v>
      </c>
      <c r="F204" s="200" t="str">
        <f>IF('20 Grande'!V110=TRUE,"",'20 Grande'!I110)</f>
        <v>1.3.3.2</v>
      </c>
      <c r="I204" s="198"/>
      <c r="L204"/>
      <c r="M204" s="6"/>
      <c r="N204" s="6"/>
      <c r="O204" s="6"/>
      <c r="P204" s="6"/>
      <c r="Q204" s="6"/>
      <c r="R204" s="6"/>
      <c r="S204" s="6"/>
      <c r="T204" s="6"/>
      <c r="U204" s="6"/>
    </row>
    <row r="205" spans="1:21" s="1" customFormat="1" ht="46.5" customHeight="1" x14ac:dyDescent="0.25">
      <c r="A205" s="721" t="str">
        <f>IF('20 Grande'!V111=TRUE,"",'20 Grande'!J111)</f>
        <v>Su proceso de Administración del Valor Generado para el Cliente se encuentra automatizado a través de herramientas que le permiten:</v>
      </c>
      <c r="B205" s="721"/>
      <c r="C205" s="721"/>
      <c r="D205" s="721"/>
      <c r="E205" s="597" t="str">
        <f t="shared" si="1"/>
        <v>1.3.4.1</v>
      </c>
      <c r="F205" s="200" t="str">
        <f>IF('20 Grande'!V111=TRUE,"",'20 Grande'!I111)</f>
        <v>1.3.4.1</v>
      </c>
      <c r="I205" s="198"/>
      <c r="L205"/>
      <c r="M205" s="6"/>
      <c r="N205" s="6"/>
      <c r="O205" s="6"/>
      <c r="P205" s="6"/>
      <c r="Q205" s="6"/>
      <c r="R205" s="6"/>
      <c r="S205" s="6"/>
      <c r="T205" s="6"/>
      <c r="U205" s="6"/>
    </row>
    <row r="206" spans="1:21" s="1" customFormat="1" ht="46.5" customHeight="1" x14ac:dyDescent="0.25">
      <c r="A206" s="929" t="str">
        <f>IF('20 Grande'!V112=TRUE,"",'20 Grande'!J112)</f>
        <v>Tener la capacidad de acceder, manejar y procesar todo el contenido relevante del cliente, incluyendo la integración de los datos del mismo</v>
      </c>
      <c r="B206" s="929"/>
      <c r="C206" s="929"/>
      <c r="D206" s="929"/>
      <c r="E206" s="597" t="str">
        <f t="shared" si="1"/>
        <v>1.3.4.1</v>
      </c>
      <c r="F206" s="200" t="str">
        <f>IF('20 Grande'!V112=TRUE,"",'20 Grande'!I112)</f>
        <v>1.3.4.1.A</v>
      </c>
      <c r="I206" s="198"/>
      <c r="L206"/>
      <c r="M206" s="6"/>
      <c r="N206" s="6"/>
      <c r="O206" s="6"/>
      <c r="P206" s="6"/>
      <c r="Q206" s="6"/>
      <c r="R206" s="6"/>
      <c r="S206" s="6"/>
      <c r="T206" s="6"/>
      <c r="U206" s="6"/>
    </row>
    <row r="207" spans="1:21" s="1" customFormat="1" ht="46.5" customHeight="1" x14ac:dyDescent="0.25">
      <c r="A207" s="929" t="str">
        <f>IF('20 Grande'!V113=TRUE,"",'20 Grande'!J113)</f>
        <v>Generar informes comprensibles de las interacciones con los clientes, así como de sus preferencias para los servicios existentes o futuros</v>
      </c>
      <c r="B207" s="929"/>
      <c r="C207" s="929"/>
      <c r="D207" s="929"/>
      <c r="E207" s="597" t="str">
        <f t="shared" si="1"/>
        <v>1.3.4.1</v>
      </c>
      <c r="F207" s="200" t="str">
        <f>IF('20 Grande'!V113=TRUE,"",'20 Grande'!I113)</f>
        <v>1.3.4.1.B</v>
      </c>
      <c r="I207" s="198"/>
      <c r="L207"/>
      <c r="M207" s="6"/>
      <c r="N207" s="6"/>
      <c r="O207" s="6"/>
      <c r="P207" s="6"/>
      <c r="Q207" s="6"/>
      <c r="R207" s="6"/>
      <c r="S207" s="6"/>
      <c r="T207" s="6"/>
      <c r="U207" s="6"/>
    </row>
    <row r="208" spans="1:21" s="1" customFormat="1" ht="46.5" customHeight="1" x14ac:dyDescent="0.25">
      <c r="A208" s="929" t="str">
        <f>IF('20 Grande'!V114=TRUE,"",'20 Grande'!J114)</f>
        <v>Personalizar las relaciones con el cliente</v>
      </c>
      <c r="B208" s="929"/>
      <c r="C208" s="929"/>
      <c r="D208" s="929"/>
      <c r="E208" s="597" t="str">
        <f t="shared" si="1"/>
        <v>1.3.4.1</v>
      </c>
      <c r="F208" s="200" t="str">
        <f>IF('20 Grande'!V114=TRUE,"",'20 Grande'!I114)</f>
        <v>1.3.4.1.C</v>
      </c>
      <c r="I208" s="198"/>
      <c r="L208"/>
      <c r="M208" s="6"/>
      <c r="N208" s="6"/>
      <c r="O208" s="6"/>
      <c r="P208" s="6"/>
      <c r="Q208" s="6"/>
      <c r="R208" s="6"/>
      <c r="S208" s="6"/>
      <c r="T208" s="6"/>
      <c r="U208" s="6"/>
    </row>
    <row r="209" spans="1:21" s="1" customFormat="1" ht="46.5" customHeight="1" x14ac:dyDescent="0.25">
      <c r="A209" s="929" t="str">
        <f>IF('20 Grande'!V115=TRUE,"",'20 Grande'!J115)</f>
        <v>Analizar el comportamiento de los clientes con la finalidad de conocer las razones por las que se han perdido o ganado clientes</v>
      </c>
      <c r="B209" s="929"/>
      <c r="C209" s="929"/>
      <c r="D209" s="929"/>
      <c r="E209" s="597" t="str">
        <f t="shared" si="1"/>
        <v>1.3.4.1</v>
      </c>
      <c r="F209" s="200" t="str">
        <f>IF('20 Grande'!V115=TRUE,"",'20 Grande'!I115)</f>
        <v>1.3.4.1.D</v>
      </c>
      <c r="I209" s="198"/>
      <c r="L209"/>
      <c r="M209" s="6"/>
      <c r="N209" s="6"/>
      <c r="O209" s="6"/>
      <c r="P209" s="6"/>
      <c r="Q209" s="6"/>
      <c r="R209" s="6"/>
      <c r="S209" s="6"/>
      <c r="T209" s="6"/>
      <c r="U209" s="6"/>
    </row>
    <row r="210" spans="1:21" s="1" customFormat="1" ht="46.5" customHeight="1" x14ac:dyDescent="0.25">
      <c r="A210" s="721" t="str">
        <f>IF('20 Grande'!V116=TRUE,"",'20 Grande'!J116)</f>
        <v>Mide la efectividad del proceso  de Administración del Valor Generado para el Cliente ya que cuenta con indicadores de desempeño  que en conjunto muestran:</v>
      </c>
      <c r="B210" s="721"/>
      <c r="C210" s="721"/>
      <c r="D210" s="721"/>
      <c r="E210" s="597" t="str">
        <f t="shared" si="1"/>
        <v>1.3.4.2</v>
      </c>
      <c r="F210" s="200" t="str">
        <f>IF('20 Grande'!V116=TRUE,"",'20 Grande'!I116)</f>
        <v>1.3.4.2</v>
      </c>
      <c r="I210" s="198"/>
      <c r="L210"/>
      <c r="M210" s="6"/>
      <c r="N210" s="6"/>
      <c r="O210" s="6"/>
      <c r="P210" s="6"/>
      <c r="Q210" s="6"/>
      <c r="R210" s="6"/>
      <c r="S210" s="6"/>
      <c r="T210" s="6"/>
      <c r="U210" s="6"/>
    </row>
    <row r="211" spans="1:21" s="1" customFormat="1" ht="46.5" customHeight="1" x14ac:dyDescent="0.25">
      <c r="A211" s="929" t="str">
        <f>IF('20 Grande'!V117=TRUE,"",'20 Grande'!J117)</f>
        <v>Una mayor satisfacción del cliente y mayor retorno de inversión</v>
      </c>
      <c r="B211" s="929"/>
      <c r="C211" s="929"/>
      <c r="D211" s="929"/>
      <c r="E211" s="597" t="str">
        <f t="shared" si="1"/>
        <v>1.3.4.2</v>
      </c>
      <c r="F211" s="200" t="str">
        <f>IF('20 Grande'!V117=TRUE,"",'20 Grande'!I117)</f>
        <v>1.3.4.2.A</v>
      </c>
      <c r="I211" s="198"/>
      <c r="L211"/>
      <c r="M211" s="6"/>
      <c r="N211" s="6"/>
      <c r="O211" s="6"/>
      <c r="P211" s="6"/>
      <c r="Q211" s="6"/>
      <c r="R211" s="6"/>
      <c r="S211" s="6"/>
      <c r="T211" s="6"/>
      <c r="U211" s="6"/>
    </row>
    <row r="212" spans="1:21" s="1" customFormat="1" ht="46.5" customHeight="1" x14ac:dyDescent="0.25">
      <c r="A212" s="929" t="str">
        <f>IF('20 Grande'!V118=TRUE,"",'20 Grande'!J118)</f>
        <v>Un incremento en el número de clientes, frecuencia de consumo y tiempo de la relación comercial</v>
      </c>
      <c r="B212" s="929"/>
      <c r="C212" s="929"/>
      <c r="D212" s="929"/>
      <c r="E212" s="597" t="str">
        <f t="shared" si="1"/>
        <v>1.3.4.2</v>
      </c>
      <c r="F212" s="200" t="str">
        <f>IF('20 Grande'!V118=TRUE,"",'20 Grande'!I118)</f>
        <v>1.3.4.2.B</v>
      </c>
      <c r="I212" s="198"/>
      <c r="L212"/>
      <c r="M212" s="6"/>
      <c r="N212" s="6"/>
      <c r="O212" s="6"/>
      <c r="P212" s="6"/>
      <c r="Q212" s="6"/>
      <c r="R212" s="6"/>
      <c r="S212" s="6"/>
      <c r="T212" s="6"/>
      <c r="U212" s="6"/>
    </row>
    <row r="213" spans="1:21" s="1" customFormat="1" ht="46.5" customHeight="1" x14ac:dyDescent="0.25">
      <c r="A213" s="929" t="str">
        <f>IF('20 Grande'!V119=TRUE,"",'20 Grande'!J119)</f>
        <v>Un incremento del número de servicios demandados por cada cliente</v>
      </c>
      <c r="B213" s="929"/>
      <c r="C213" s="929"/>
      <c r="D213" s="929"/>
      <c r="E213" s="597" t="str">
        <f t="shared" si="1"/>
        <v>1.3.4.2</v>
      </c>
      <c r="F213" s="200" t="str">
        <f>IF('20 Grande'!V119=TRUE,"",'20 Grande'!I119)</f>
        <v>1.3.4.2.C</v>
      </c>
      <c r="I213" s="198"/>
      <c r="L213"/>
      <c r="M213" s="6"/>
      <c r="N213" s="6"/>
      <c r="O213" s="6"/>
      <c r="P213" s="6"/>
      <c r="Q213" s="6"/>
      <c r="R213" s="6"/>
      <c r="S213" s="6"/>
      <c r="T213" s="6"/>
      <c r="U213" s="6"/>
    </row>
    <row r="214" spans="1:21" s="1" customFormat="1" ht="46.5" customHeight="1" x14ac:dyDescent="0.25">
      <c r="A214" s="929" t="str">
        <f>IF('20 Grande'!V120=TRUE,"",'20 Grande'!J120)</f>
        <v>Enfoque en el conocimiento de las dimensiones del valor de los clientes</v>
      </c>
      <c r="B214" s="929"/>
      <c r="C214" s="929"/>
      <c r="D214" s="929"/>
      <c r="E214" s="597" t="str">
        <f t="shared" si="1"/>
        <v>1.3.4.2</v>
      </c>
      <c r="F214" s="200" t="str">
        <f>IF('20 Grande'!V120=TRUE,"",'20 Grande'!I120)</f>
        <v>1.3.4.2.D</v>
      </c>
      <c r="I214" s="198"/>
      <c r="L214"/>
      <c r="M214" s="6"/>
      <c r="N214" s="6"/>
      <c r="O214" s="6"/>
      <c r="P214" s="6"/>
      <c r="Q214" s="6"/>
      <c r="R214" s="6"/>
      <c r="S214" s="6"/>
      <c r="T214" s="6"/>
      <c r="U214" s="6"/>
    </row>
    <row r="215" spans="1:21" s="1" customFormat="1" ht="46.5" customHeight="1" x14ac:dyDescent="0.25">
      <c r="A215" s="929" t="str">
        <f>IF('20 Grande'!V121=TRUE,"",'20 Grande'!J121)</f>
        <v xml:space="preserve">Una mejora del servicio y asesoramiento </v>
      </c>
      <c r="B215" s="929"/>
      <c r="C215" s="929"/>
      <c r="D215" s="929"/>
      <c r="E215" s="597" t="str">
        <f t="shared" si="1"/>
        <v>1.3.4.2</v>
      </c>
      <c r="F215" s="200" t="str">
        <f>IF('20 Grande'!V121=TRUE,"",'20 Grande'!I121)</f>
        <v>1.3.4.2.E</v>
      </c>
      <c r="I215" s="198"/>
      <c r="L215"/>
      <c r="M215" s="6"/>
      <c r="N215" s="6"/>
      <c r="O215" s="6"/>
      <c r="P215" s="6"/>
      <c r="Q215" s="6"/>
      <c r="R215" s="6"/>
      <c r="S215" s="6"/>
      <c r="T215" s="6"/>
      <c r="U215" s="6"/>
    </row>
    <row r="216" spans="1:21" s="1" customFormat="1" ht="46.5" customHeight="1" x14ac:dyDescent="0.25">
      <c r="A216" s="929" t="str">
        <f>IF('20 Grande'!V122=TRUE,"",'20 Grande'!J122)</f>
        <v>Eficiencia en la  atención de peticiones, quejas y reclamos</v>
      </c>
      <c r="B216" s="929"/>
      <c r="C216" s="929"/>
      <c r="D216" s="929"/>
      <c r="E216" s="597" t="str">
        <f t="shared" si="1"/>
        <v>1.3.4.2</v>
      </c>
      <c r="F216" s="200" t="str">
        <f>IF('20 Grande'!V122=TRUE,"",'20 Grande'!I122)</f>
        <v>1.3.4.2.F</v>
      </c>
      <c r="I216" s="198"/>
      <c r="L216"/>
      <c r="M216" s="6"/>
      <c r="N216" s="6"/>
      <c r="O216" s="6"/>
      <c r="P216" s="6"/>
      <c r="Q216" s="6"/>
      <c r="R216" s="6"/>
      <c r="S216" s="6"/>
      <c r="T216" s="6"/>
      <c r="U216" s="6"/>
    </row>
    <row r="217" spans="1:21" s="1" customFormat="1" ht="46.5" customHeight="1" x14ac:dyDescent="0.25">
      <c r="A217" s="929" t="str">
        <f>IF('20 Grande'!V123=TRUE,"",'20 Grande'!J123)</f>
        <v xml:space="preserve">Mayor eficiencia en el servicio ofrecido </v>
      </c>
      <c r="B217" s="929"/>
      <c r="C217" s="929"/>
      <c r="D217" s="929"/>
      <c r="E217" s="597" t="str">
        <f t="shared" si="1"/>
        <v>1.3.4.2</v>
      </c>
      <c r="F217" s="200" t="str">
        <f>IF('20 Grande'!V123=TRUE,"",'20 Grande'!I123)</f>
        <v>1.3.4.2.G</v>
      </c>
      <c r="I217" s="198"/>
      <c r="L217"/>
      <c r="M217" s="6"/>
      <c r="N217" s="6"/>
      <c r="O217" s="6"/>
      <c r="P217" s="6"/>
      <c r="Q217" s="6"/>
      <c r="R217" s="6"/>
      <c r="S217" s="6"/>
      <c r="T217" s="6"/>
      <c r="U217" s="6"/>
    </row>
    <row r="218" spans="1:21" s="1" customFormat="1" ht="46.5" customHeight="1" x14ac:dyDescent="0.25">
      <c r="A218" s="929" t="str">
        <f>IF('20 Grande'!V124=TRUE,"",'20 Grande'!J124)</f>
        <v>Mayor adecuación de los servicios a las necesidades específicas de cada cliente</v>
      </c>
      <c r="B218" s="929"/>
      <c r="C218" s="929"/>
      <c r="D218" s="929"/>
      <c r="E218" s="597" t="str">
        <f t="shared" si="1"/>
        <v>1.3.4.2</v>
      </c>
      <c r="F218" s="200" t="str">
        <f>IF('20 Grande'!V124=TRUE,"",'20 Grande'!I124)</f>
        <v>1.3.4.2.H</v>
      </c>
      <c r="I218" s="198"/>
      <c r="L218"/>
      <c r="M218" s="6"/>
      <c r="N218" s="6"/>
      <c r="O218" s="6"/>
      <c r="P218" s="6"/>
      <c r="Q218" s="6"/>
      <c r="R218" s="6"/>
      <c r="S218" s="6"/>
      <c r="T218" s="6"/>
      <c r="U218" s="6"/>
    </row>
    <row r="219" spans="1:21" s="1" customFormat="1" ht="46.5" customHeight="1" x14ac:dyDescent="0.25">
      <c r="A219" s="929" t="str">
        <f>IF('20 Grande'!V125=TRUE,"",'20 Grande'!J125)</f>
        <v>Eficiencia y eficacia en las acciones de marketing lo que se traduce en un ROI mayor</v>
      </c>
      <c r="B219" s="929"/>
      <c r="C219" s="929"/>
      <c r="D219" s="929"/>
      <c r="E219" s="597" t="str">
        <f t="shared" si="1"/>
        <v>1.3.4.2</v>
      </c>
      <c r="F219" s="200" t="str">
        <f>IF('20 Grande'!V125=TRUE,"",'20 Grande'!I125)</f>
        <v>1.3.4.2.I</v>
      </c>
      <c r="I219" s="198"/>
      <c r="L219"/>
      <c r="M219" s="6"/>
      <c r="N219" s="6"/>
      <c r="O219" s="6"/>
      <c r="P219" s="6"/>
      <c r="Q219" s="6"/>
      <c r="R219" s="6"/>
      <c r="S219" s="6"/>
      <c r="T219" s="6"/>
      <c r="U219" s="6"/>
    </row>
    <row r="220" spans="1:21" s="1" customFormat="1" ht="46.5" customHeight="1" x14ac:dyDescent="0.25">
      <c r="A220" s="929" t="str">
        <f>IF('20 Grande'!V126=TRUE,"",'20 Grande'!J126)</f>
        <v>Menor  número de garantías y/o fianzas  ejecutadas</v>
      </c>
      <c r="B220" s="929"/>
      <c r="C220" s="929"/>
      <c r="D220" s="929"/>
      <c r="E220" s="597" t="str">
        <f t="shared" si="1"/>
        <v>1.3.4.2</v>
      </c>
      <c r="F220" s="200" t="str">
        <f>IF('20 Grande'!V126=TRUE,"",'20 Grande'!I126)</f>
        <v>1.3.4.2.J</v>
      </c>
      <c r="I220" s="198"/>
      <c r="L220"/>
      <c r="M220" s="6"/>
      <c r="N220" s="6"/>
      <c r="O220" s="6"/>
      <c r="P220" s="6"/>
      <c r="Q220" s="6"/>
      <c r="R220" s="6"/>
      <c r="S220" s="6"/>
      <c r="T220" s="6"/>
      <c r="U220" s="6"/>
    </row>
    <row r="221" spans="1:21" s="1" customFormat="1" ht="46.5" customHeight="1" x14ac:dyDescent="0.25">
      <c r="A221" s="721" t="str">
        <f>IF('20 Grande'!V127=TRUE,"",'20 Grande'!J127)</f>
        <v xml:space="preserve">Cuenta con un sistema de monitoreo o supervisión del desarrollo  del proceso de Administración del Valor Generado para el Cliente y establece acciones de mejora continua  </v>
      </c>
      <c r="B221" s="721"/>
      <c r="C221" s="721"/>
      <c r="D221" s="721"/>
      <c r="E221" s="597" t="str">
        <f t="shared" si="1"/>
        <v>1.3.4.3</v>
      </c>
      <c r="F221" s="200" t="str">
        <f>IF('20 Grande'!V127=TRUE,"",'20 Grande'!I127)</f>
        <v>1.3.4.3</v>
      </c>
      <c r="I221" s="198"/>
      <c r="L221"/>
      <c r="M221" s="6"/>
      <c r="N221" s="6"/>
      <c r="O221" s="6"/>
      <c r="P221" s="6"/>
      <c r="Q221" s="6"/>
      <c r="R221" s="6"/>
      <c r="S221" s="6"/>
      <c r="T221" s="6"/>
      <c r="U221" s="6"/>
    </row>
    <row r="222" spans="1:21" s="1" customFormat="1" x14ac:dyDescent="0.25">
      <c r="A222" s="726" t="str">
        <f>IF('20 Grande'!V129=TRUE,"",'20 Grande'!J129)</f>
        <v>1.4 Administración de la Calidad Empresarial</v>
      </c>
      <c r="B222" s="726"/>
      <c r="C222" s="726"/>
      <c r="D222" s="726"/>
      <c r="E222" s="597" t="str">
        <f t="shared" si="1"/>
        <v/>
      </c>
      <c r="F222" s="200"/>
      <c r="I222" s="198"/>
      <c r="L222"/>
      <c r="M222" s="6"/>
      <c r="N222" s="6"/>
      <c r="O222" s="6"/>
      <c r="P222" s="6"/>
      <c r="Q222" s="6"/>
      <c r="R222" s="6"/>
      <c r="S222" s="6"/>
      <c r="T222" s="6"/>
      <c r="U222" s="6"/>
    </row>
    <row r="223" spans="1:21" ht="46.5" customHeight="1" x14ac:dyDescent="0.25">
      <c r="A223" s="721" t="str">
        <f>IF('20 Grande'!V134=TRUE,"",'20 Grande'!J134)</f>
        <v>Establece objetivos de calidad basados en percepciones y experiencia personal y desarrolla lineamientos que permitan alcanzar dichos objetivos</v>
      </c>
      <c r="B223" s="721"/>
      <c r="C223" s="721"/>
      <c r="D223" s="721"/>
      <c r="E223" s="597" t="str">
        <f t="shared" si="1"/>
        <v>1.4.1</v>
      </c>
      <c r="F223" s="200" t="str">
        <f>IF('20 Grande'!V134=TRUE,"",'20 Grande'!I134)</f>
        <v>1.4.1</v>
      </c>
    </row>
    <row r="224" spans="1:21" s="1" customFormat="1" ht="46.5" customHeight="1" x14ac:dyDescent="0.25">
      <c r="A224" s="721" t="str">
        <f>IF('20 Grande'!V135=TRUE,"",'20 Grande'!J135)</f>
        <v>Existe un Sistema de  Gestión de Calidad y éste se encuentran formalmente documentado considerando lo siguiente:</v>
      </c>
      <c r="B224" s="721"/>
      <c r="C224" s="721"/>
      <c r="D224" s="721"/>
      <c r="E224" s="597" t="str">
        <f t="shared" si="1"/>
        <v>1.4.2</v>
      </c>
      <c r="F224" s="200" t="str">
        <f>IF('20 Grande'!V135=TRUE,"",'20 Grande'!I135)</f>
        <v>1.4.2</v>
      </c>
      <c r="I224" s="198"/>
      <c r="L224"/>
      <c r="M224" s="6"/>
      <c r="N224" s="6"/>
      <c r="O224" s="6"/>
      <c r="P224" s="6"/>
      <c r="Q224" s="6"/>
      <c r="R224" s="6"/>
      <c r="S224" s="6"/>
      <c r="T224" s="6"/>
      <c r="U224" s="6"/>
    </row>
    <row r="225" spans="1:21" s="1" customFormat="1" ht="46.5" customHeight="1" x14ac:dyDescent="0.25">
      <c r="A225" s="929" t="str">
        <f>IF('20 Grande'!V136=TRUE,"",'20 Grande'!J136)</f>
        <v>Un  Manual de Calidad</v>
      </c>
      <c r="B225" s="929"/>
      <c r="C225" s="929"/>
      <c r="D225" s="929"/>
      <c r="E225" s="597" t="str">
        <f t="shared" si="1"/>
        <v>1.4.2.A</v>
      </c>
      <c r="F225" s="200" t="str">
        <f>IF('20 Grande'!V136=TRUE,"",'20 Grande'!I136)</f>
        <v>1.4.2.A</v>
      </c>
      <c r="I225" s="198"/>
      <c r="L225"/>
      <c r="M225" s="6"/>
      <c r="N225" s="6"/>
      <c r="O225" s="6"/>
      <c r="P225" s="6"/>
      <c r="Q225" s="6"/>
      <c r="R225" s="6"/>
      <c r="S225" s="6"/>
      <c r="T225" s="6"/>
      <c r="U225" s="6"/>
    </row>
    <row r="226" spans="1:21" s="1" customFormat="1" ht="46.5" customHeight="1" x14ac:dyDescent="0.25">
      <c r="A226" s="929" t="str">
        <f>IF('20 Grande'!V137=TRUE,"",'20 Grande'!J137)</f>
        <v xml:space="preserve">El desarrollo de un Plan de Calidad por área o departamento </v>
      </c>
      <c r="B226" s="929"/>
      <c r="C226" s="929"/>
      <c r="D226" s="929"/>
      <c r="E226" s="597" t="str">
        <f t="shared" si="1"/>
        <v>1.4.2.B</v>
      </c>
      <c r="F226" s="200" t="str">
        <f>IF('20 Grande'!V137=TRUE,"",'20 Grande'!I137)</f>
        <v>1.4.2.B</v>
      </c>
      <c r="I226" s="198"/>
      <c r="L226"/>
      <c r="M226" s="6"/>
      <c r="N226" s="6"/>
      <c r="O226" s="6"/>
      <c r="P226" s="6"/>
      <c r="Q226" s="6"/>
      <c r="R226" s="6"/>
      <c r="S226" s="6"/>
      <c r="T226" s="6"/>
      <c r="U226" s="6"/>
    </row>
    <row r="227" spans="1:21" s="1" customFormat="1" ht="46.5" customHeight="1" x14ac:dyDescent="0.25">
      <c r="A227" s="721" t="str">
        <f>IF('20 Grande'!V138=TRUE,"",'20 Grande'!J138)</f>
        <v xml:space="preserve">Desarrolla documentos que proporcionan evidencia de las actividades llevadas a cabo o los resultados obtenidos, entre los que se encuentran: 
</v>
      </c>
      <c r="B227" s="721"/>
      <c r="C227" s="721"/>
      <c r="D227" s="721"/>
      <c r="E227" s="597" t="str">
        <f t="shared" si="1"/>
        <v>1.4.3</v>
      </c>
      <c r="F227" s="200" t="str">
        <f>IF('20 Grande'!V138=TRUE,"",'20 Grande'!I138)</f>
        <v>1.4.3</v>
      </c>
      <c r="I227" s="198"/>
      <c r="L227"/>
      <c r="M227" s="6"/>
      <c r="N227" s="6"/>
      <c r="O227" s="6"/>
      <c r="P227" s="6"/>
      <c r="Q227" s="6"/>
      <c r="R227" s="6"/>
      <c r="S227" s="6"/>
      <c r="T227" s="6"/>
      <c r="U227" s="6"/>
    </row>
    <row r="228" spans="1:21" s="1" customFormat="1" ht="46.5" customHeight="1" x14ac:dyDescent="0.25">
      <c r="A228" s="929" t="str">
        <f>IF('20 Grande'!V139=TRUE,"",'20 Grande'!J139)</f>
        <v xml:space="preserve">Informes derivados de la evaluación de los procesos </v>
      </c>
      <c r="B228" s="929"/>
      <c r="C228" s="929"/>
      <c r="D228" s="929"/>
      <c r="E228" s="597" t="str">
        <f t="shared" si="1"/>
        <v>1.4.3.A</v>
      </c>
      <c r="F228" s="200" t="str">
        <f>IF('20 Grande'!V139=TRUE,"",'20 Grande'!I139)</f>
        <v>1.4.3.A</v>
      </c>
      <c r="I228" s="198"/>
      <c r="L228"/>
      <c r="M228" s="6"/>
      <c r="N228" s="6"/>
      <c r="O228" s="6"/>
      <c r="P228" s="6"/>
      <c r="Q228" s="6"/>
      <c r="R228" s="6"/>
      <c r="S228" s="6"/>
      <c r="T228" s="6"/>
      <c r="U228" s="6"/>
    </row>
    <row r="229" spans="1:21" s="1" customFormat="1" ht="46.5" customHeight="1" x14ac:dyDescent="0.25">
      <c r="A229" s="929" t="str">
        <f>IF('20 Grande'!V140=TRUE,"",'20 Grande'!J140)</f>
        <v>Documentos en los que se registran los resultados de la evaluación del diseño y desarrollo de los productos/ servicios</v>
      </c>
      <c r="B229" s="929"/>
      <c r="C229" s="929"/>
      <c r="D229" s="929"/>
      <c r="E229" s="597" t="str">
        <f t="shared" ref="E229:E278" si="2">MID(F229,1,7)</f>
        <v>1.4.3.B</v>
      </c>
      <c r="F229" s="200" t="str">
        <f>IF('20 Grande'!V140=TRUE,"",'20 Grande'!I140)</f>
        <v>1.4.3.B</v>
      </c>
      <c r="I229" s="198"/>
      <c r="L229"/>
      <c r="M229" s="6"/>
      <c r="N229" s="6"/>
      <c r="O229" s="6"/>
      <c r="P229" s="6"/>
      <c r="Q229" s="6"/>
      <c r="R229" s="6"/>
      <c r="S229" s="6"/>
      <c r="T229" s="6"/>
      <c r="U229" s="6"/>
    </row>
    <row r="230" spans="1:21" s="1" customFormat="1" ht="46.5" customHeight="1" x14ac:dyDescent="0.25">
      <c r="A230" s="929" t="str">
        <f>IF('20 Grande'!V141=TRUE,"",'20 Grande'!J141)</f>
        <v>Documentos en los que se registran los resultados de la evaluación de proveedores</v>
      </c>
      <c r="B230" s="929"/>
      <c r="C230" s="929"/>
      <c r="D230" s="929"/>
      <c r="E230" s="597" t="str">
        <f t="shared" si="2"/>
        <v>1.4.3.C</v>
      </c>
      <c r="F230" s="200" t="str">
        <f>IF('20 Grande'!V141=TRUE,"",'20 Grande'!I141)</f>
        <v>1.4.3.C</v>
      </c>
      <c r="I230" s="198"/>
      <c r="L230"/>
      <c r="M230" s="6"/>
      <c r="N230" s="6"/>
      <c r="O230" s="6"/>
      <c r="P230" s="6"/>
      <c r="Q230" s="6"/>
      <c r="R230" s="6"/>
      <c r="S230" s="6"/>
      <c r="T230" s="6"/>
      <c r="U230" s="6"/>
    </row>
    <row r="231" spans="1:21" s="1" customFormat="1" ht="46.5" customHeight="1" x14ac:dyDescent="0.25">
      <c r="A231" s="929" t="str">
        <f>IF('20 Grande'!V142=TRUE,"",'20 Grande'!J142)</f>
        <v>Documentos en los que se registran los resultados de la auditorías internas</v>
      </c>
      <c r="B231" s="929"/>
      <c r="C231" s="929"/>
      <c r="D231" s="929"/>
      <c r="E231" s="597" t="str">
        <f t="shared" si="2"/>
        <v>1.4.3.D</v>
      </c>
      <c r="F231" s="200" t="str">
        <f>IF('20 Grande'!V142=TRUE,"",'20 Grande'!I142)</f>
        <v>1.4.3.D</v>
      </c>
      <c r="I231" s="198"/>
      <c r="L231"/>
      <c r="M231" s="6"/>
      <c r="N231" s="6"/>
      <c r="O231" s="6"/>
      <c r="P231" s="6"/>
      <c r="Q231" s="6"/>
      <c r="R231" s="6"/>
      <c r="S231" s="6"/>
      <c r="T231" s="6"/>
      <c r="U231" s="6"/>
    </row>
    <row r="232" spans="1:21" s="1" customFormat="1" ht="46.5" customHeight="1" x14ac:dyDescent="0.25">
      <c r="A232" s="929" t="str">
        <f>IF('20 Grande'!V143=TRUE,"",'20 Grande'!J143)</f>
        <v xml:space="preserve">Evidencia de la conformidad o inconformidad de productos /servicios y su justificación </v>
      </c>
      <c r="B232" s="929"/>
      <c r="C232" s="929"/>
      <c r="D232" s="929"/>
      <c r="E232" s="597" t="str">
        <f t="shared" si="2"/>
        <v>1.4.3.E</v>
      </c>
      <c r="F232" s="200" t="str">
        <f>IF('20 Grande'!V143=TRUE,"",'20 Grande'!I143)</f>
        <v>1.4.3.E</v>
      </c>
      <c r="I232" s="198"/>
      <c r="L232"/>
      <c r="M232" s="6"/>
      <c r="N232" s="6"/>
      <c r="O232" s="6"/>
      <c r="P232" s="6"/>
      <c r="Q232" s="6"/>
      <c r="R232" s="6"/>
      <c r="S232" s="6"/>
      <c r="T232" s="6"/>
      <c r="U232" s="6"/>
    </row>
    <row r="233" spans="1:21" s="1" customFormat="1" ht="46.5" customHeight="1" x14ac:dyDescent="0.25">
      <c r="A233" s="929" t="str">
        <f>IF('20 Grande'!V144=TRUE,"",'20 Grande'!J144)</f>
        <v>Evidencia de las acciones correctivas y preventivas implementadas</v>
      </c>
      <c r="B233" s="929"/>
      <c r="C233" s="929"/>
      <c r="D233" s="929"/>
      <c r="E233" s="597" t="str">
        <f t="shared" si="2"/>
        <v>1.4.3.F</v>
      </c>
      <c r="F233" s="200" t="str">
        <f>IF('20 Grande'!V144=TRUE,"",'20 Grande'!I144)</f>
        <v>1.4.3.F</v>
      </c>
      <c r="I233" s="198"/>
      <c r="L233"/>
      <c r="M233" s="6"/>
      <c r="N233" s="6"/>
      <c r="O233" s="6"/>
      <c r="P233" s="6"/>
      <c r="Q233" s="6"/>
      <c r="R233" s="6"/>
      <c r="S233" s="6"/>
      <c r="T233" s="6"/>
      <c r="U233" s="6"/>
    </row>
    <row r="234" spans="1:21" s="1" customFormat="1" ht="46.5" customHeight="1" x14ac:dyDescent="0.25">
      <c r="A234" s="721" t="str">
        <f>IF('20 Grande'!V145=TRUE,"",'20 Grande'!J145)</f>
        <v>Su Sistema de Gestión de Calidad se encuentra automatizado a través de herramientas que le permiten:</v>
      </c>
      <c r="B234" s="721"/>
      <c r="C234" s="721"/>
      <c r="D234" s="721"/>
      <c r="E234" s="597" t="str">
        <f t="shared" si="2"/>
        <v>1.4.4.1</v>
      </c>
      <c r="F234" s="200" t="str">
        <f>IF('20 Grande'!V145=TRUE,"",'20 Grande'!I145)</f>
        <v>1.4.4.1</v>
      </c>
      <c r="I234" s="198"/>
      <c r="L234"/>
      <c r="M234" s="6"/>
      <c r="N234" s="6"/>
      <c r="O234" s="6"/>
      <c r="P234" s="6"/>
      <c r="Q234" s="6"/>
      <c r="R234" s="6"/>
      <c r="S234" s="6"/>
      <c r="T234" s="6"/>
      <c r="U234" s="6"/>
    </row>
    <row r="235" spans="1:21" s="1" customFormat="1" ht="46.5" customHeight="1" x14ac:dyDescent="0.25">
      <c r="A235" s="929" t="str">
        <f>IF('20 Grande'!V146=TRUE,"",'20 Grande'!J146)</f>
        <v>Asegurarse de la disponibilidad de información necesaria para apoyar la operación y el seguimiento de procesos del sistema de gestión de calidad</v>
      </c>
      <c r="B235" s="929"/>
      <c r="C235" s="929"/>
      <c r="D235" s="929"/>
      <c r="E235" s="597" t="str">
        <f t="shared" si="2"/>
        <v>1.4.4.1</v>
      </c>
      <c r="F235" s="200" t="str">
        <f>IF('20 Grande'!V146=TRUE,"",'20 Grande'!I146)</f>
        <v>1.4.4.1.A</v>
      </c>
      <c r="I235" s="198"/>
      <c r="L235"/>
      <c r="M235" s="6"/>
      <c r="N235" s="6"/>
      <c r="O235" s="6"/>
      <c r="P235" s="6"/>
      <c r="Q235" s="6"/>
      <c r="R235" s="6"/>
      <c r="S235" s="6"/>
      <c r="T235" s="6"/>
      <c r="U235" s="6"/>
    </row>
    <row r="236" spans="1:21" s="1" customFormat="1" ht="46.5" customHeight="1" x14ac:dyDescent="0.25">
      <c r="A236" s="929" t="str">
        <f>IF('20 Grande'!V147=TRUE,"",'20 Grande'!J147)</f>
        <v xml:space="preserve">Definir los requerimientos  de calidad  y efectuar el control y monitoreo de todos los procesos y procedimientos </v>
      </c>
      <c r="B236" s="929"/>
      <c r="C236" s="929"/>
      <c r="D236" s="929"/>
      <c r="E236" s="597" t="str">
        <f t="shared" si="2"/>
        <v>1.4.4.1</v>
      </c>
      <c r="F236" s="200" t="str">
        <f>IF('20 Grande'!V147=TRUE,"",'20 Grande'!I147)</f>
        <v>1.4.4.1.B</v>
      </c>
      <c r="I236" s="198"/>
      <c r="L236"/>
      <c r="M236" s="6"/>
      <c r="N236" s="6"/>
      <c r="O236" s="6"/>
      <c r="P236" s="6"/>
      <c r="Q236" s="6"/>
      <c r="R236" s="6"/>
      <c r="S236" s="6"/>
      <c r="T236" s="6"/>
      <c r="U236" s="6"/>
    </row>
    <row r="237" spans="1:21" s="1" customFormat="1" ht="46.5" customHeight="1" x14ac:dyDescent="0.25">
      <c r="A237" s="929" t="str">
        <f>IF('20 Grande'!V148=TRUE,"",'20 Grande'!J148)</f>
        <v>Registrar y realizar el tratamiento, seguimiento y cierre de: las no conformidades, las acciones correctivas, acciones preventivas y acciones de mejora recibidas</v>
      </c>
      <c r="B237" s="929"/>
      <c r="C237" s="929"/>
      <c r="D237" s="929"/>
      <c r="E237" s="597" t="str">
        <f t="shared" si="2"/>
        <v>1.4.4.1</v>
      </c>
      <c r="F237" s="200" t="str">
        <f>IF('20 Grande'!V148=TRUE,"",'20 Grande'!I148)</f>
        <v>1.4.4.1.C</v>
      </c>
      <c r="I237" s="198"/>
      <c r="L237"/>
      <c r="M237" s="6"/>
      <c r="N237" s="6"/>
      <c r="O237" s="6"/>
      <c r="P237" s="6"/>
      <c r="Q237" s="6"/>
      <c r="R237" s="6"/>
      <c r="S237" s="6"/>
      <c r="T237" s="6"/>
      <c r="U237" s="6"/>
    </row>
    <row r="238" spans="1:21" s="1" customFormat="1" ht="46.5" customHeight="1" x14ac:dyDescent="0.25">
      <c r="A238" s="929" t="str">
        <f>IF('20 Grande'!V149=TRUE,"",'20 Grande'!J149)</f>
        <v>Valorar las mejoras introducidas y comparar el “estado de situación” antes y después de la introducción de los cambios</v>
      </c>
      <c r="B238" s="929"/>
      <c r="C238" s="929"/>
      <c r="D238" s="929"/>
      <c r="E238" s="597" t="str">
        <f t="shared" si="2"/>
        <v>1.4.4.1</v>
      </c>
      <c r="F238" s="200" t="str">
        <f>IF('20 Grande'!V149=TRUE,"",'20 Grande'!I149)</f>
        <v>1.4.4.1.D</v>
      </c>
      <c r="I238" s="198"/>
      <c r="L238"/>
      <c r="M238" s="6"/>
      <c r="N238" s="6"/>
      <c r="O238" s="6"/>
      <c r="P238" s="6"/>
      <c r="Q238" s="6"/>
      <c r="R238" s="6"/>
      <c r="S238" s="6"/>
      <c r="T238" s="6"/>
      <c r="U238" s="6"/>
    </row>
    <row r="239" spans="1:21" s="1" customFormat="1" ht="46.5" customHeight="1" x14ac:dyDescent="0.25">
      <c r="A239" s="929" t="str">
        <f>IF('20 Grande'!V150=TRUE,"",'20 Grande'!J150)</f>
        <v>Llevar a cabo un control estadístico de la calidad y registro de los costos de calidad</v>
      </c>
      <c r="B239" s="929"/>
      <c r="C239" s="929"/>
      <c r="D239" s="929"/>
      <c r="E239" s="597" t="str">
        <f t="shared" si="2"/>
        <v>1.4.4.1</v>
      </c>
      <c r="F239" s="200" t="str">
        <f>IF('20 Grande'!V150=TRUE,"",'20 Grande'!I150)</f>
        <v>1.4.4.1.E</v>
      </c>
      <c r="I239" s="198"/>
      <c r="L239"/>
      <c r="M239" s="6"/>
      <c r="N239" s="6"/>
      <c r="O239" s="6"/>
      <c r="P239" s="6"/>
      <c r="Q239" s="6"/>
      <c r="R239" s="6"/>
      <c r="S239" s="6"/>
      <c r="T239" s="6"/>
      <c r="U239" s="6"/>
    </row>
    <row r="240" spans="1:21" s="1" customFormat="1" ht="46.5" customHeight="1" x14ac:dyDescent="0.25">
      <c r="A240" s="929" t="str">
        <f>IF('20 Grande'!V151=TRUE,"",'20 Grande'!J151)</f>
        <v xml:space="preserve">Evaluar el desempeño y determinar los requerimientos de capacitación del personal  </v>
      </c>
      <c r="B240" s="929"/>
      <c r="C240" s="929"/>
      <c r="D240" s="929"/>
      <c r="E240" s="597" t="str">
        <f t="shared" si="2"/>
        <v>1.4.4.1</v>
      </c>
      <c r="F240" s="200" t="str">
        <f>IF('20 Grande'!V151=TRUE,"",'20 Grande'!I151)</f>
        <v>1.4.4.1.F</v>
      </c>
      <c r="I240" s="198"/>
      <c r="L240"/>
      <c r="M240" s="6"/>
      <c r="N240" s="6"/>
      <c r="O240" s="6"/>
      <c r="P240" s="6"/>
      <c r="Q240" s="6"/>
      <c r="R240" s="6"/>
      <c r="S240" s="6"/>
      <c r="T240" s="6"/>
      <c r="U240" s="6"/>
    </row>
    <row r="241" spans="1:21" s="1" customFormat="1" ht="46.5" customHeight="1" x14ac:dyDescent="0.25">
      <c r="A241" s="721" t="str">
        <f>IF('20 Grande'!V152=TRUE,"",'20 Grande'!J152)</f>
        <v>Mide la efectividad de su sistema de calidad ya que cuenta con indicadores de desempeño  que en conjunto muestran el cumplimiento de los siguientes objetivos:</v>
      </c>
      <c r="B241" s="721"/>
      <c r="C241" s="721"/>
      <c r="D241" s="721"/>
      <c r="E241" s="597" t="str">
        <f t="shared" si="2"/>
        <v>1.4.4.2</v>
      </c>
      <c r="F241" s="200" t="str">
        <f>IF('20 Grande'!V152=TRUE,"",'20 Grande'!I152)</f>
        <v>1.4.4.2</v>
      </c>
      <c r="I241" s="198"/>
      <c r="L241"/>
      <c r="M241" s="6"/>
      <c r="N241" s="6"/>
      <c r="O241" s="6"/>
      <c r="P241" s="6"/>
      <c r="Q241" s="6"/>
      <c r="R241" s="6"/>
      <c r="S241" s="6"/>
      <c r="T241" s="6"/>
      <c r="U241" s="6"/>
    </row>
    <row r="242" spans="1:21" s="1" customFormat="1" ht="46.5" customHeight="1" x14ac:dyDescent="0.25">
      <c r="A242" s="929" t="str">
        <f>IF('20 Grande'!V153=TRUE,"",'20 Grande'!J153)</f>
        <v>Una disminución considerable de los defectos en los servicios/productos antes de la entrega</v>
      </c>
      <c r="B242" s="929"/>
      <c r="C242" s="929"/>
      <c r="D242" s="929"/>
      <c r="E242" s="597" t="str">
        <f t="shared" si="2"/>
        <v>1.4.4.2</v>
      </c>
      <c r="F242" s="200" t="str">
        <f>IF('20 Grande'!V153=TRUE,"",'20 Grande'!I153)</f>
        <v>1.4.4.2.A</v>
      </c>
      <c r="I242" s="198"/>
      <c r="L242"/>
      <c r="M242" s="6"/>
      <c r="N242" s="6"/>
      <c r="O242" s="6"/>
      <c r="P242" s="6"/>
      <c r="Q242" s="6"/>
      <c r="R242" s="6"/>
      <c r="S242" s="6"/>
      <c r="T242" s="6"/>
      <c r="U242" s="6"/>
    </row>
    <row r="243" spans="1:21" s="1" customFormat="1" ht="46.5" customHeight="1" x14ac:dyDescent="0.25">
      <c r="A243" s="929" t="str">
        <f>IF('20 Grande'!V154=TRUE,"",'20 Grande'!J154)</f>
        <v>Una mayor estandarización de los procesos así como la alineación a los requerimientos de calidad y tendencias mundiales</v>
      </c>
      <c r="B243" s="929"/>
      <c r="C243" s="929"/>
      <c r="D243" s="929"/>
      <c r="E243" s="597" t="str">
        <f t="shared" si="2"/>
        <v>1.4.4.2</v>
      </c>
      <c r="F243" s="200" t="str">
        <f>IF('20 Grande'!V154=TRUE,"",'20 Grande'!I154)</f>
        <v>1.4.4.2.B</v>
      </c>
      <c r="I243" s="198"/>
      <c r="L243"/>
      <c r="M243" s="6"/>
      <c r="N243" s="6"/>
      <c r="O243" s="6"/>
      <c r="P243" s="6"/>
      <c r="Q243" s="6"/>
      <c r="R243" s="6"/>
      <c r="S243" s="6"/>
      <c r="T243" s="6"/>
      <c r="U243" s="6"/>
    </row>
    <row r="244" spans="1:21" s="1" customFormat="1" ht="46.5" customHeight="1" x14ac:dyDescent="0.25">
      <c r="A244" s="929" t="str">
        <f>IF('20 Grande'!V155=TRUE,"",'20 Grande'!J155)</f>
        <v>La reducción de los costes de no calidad de la empresa</v>
      </c>
      <c r="B244" s="929"/>
      <c r="C244" s="929"/>
      <c r="D244" s="929"/>
      <c r="E244" s="597" t="str">
        <f t="shared" si="2"/>
        <v>1.4.4.2</v>
      </c>
      <c r="F244" s="200" t="str">
        <f>IF('20 Grande'!V155=TRUE,"",'20 Grande'!I155)</f>
        <v>1.4.4.2.C</v>
      </c>
      <c r="I244" s="198"/>
      <c r="L244"/>
      <c r="M244" s="6"/>
      <c r="N244" s="6"/>
      <c r="O244" s="6"/>
      <c r="P244" s="6"/>
      <c r="Q244" s="6"/>
      <c r="R244" s="6"/>
      <c r="S244" s="6"/>
      <c r="T244" s="6"/>
      <c r="U244" s="6"/>
    </row>
    <row r="245" spans="1:21" s="1" customFormat="1" ht="46.5" customHeight="1" x14ac:dyDescent="0.25">
      <c r="A245" s="929" t="str">
        <f>IF('20 Grande'!V156=TRUE,"",'20 Grande'!J156)</f>
        <v>El cumplimiento de objetivos  preestablecidos en plazo y forma</v>
      </c>
      <c r="B245" s="929"/>
      <c r="C245" s="929"/>
      <c r="D245" s="929"/>
      <c r="E245" s="597" t="str">
        <f t="shared" si="2"/>
        <v>1.4.4.2</v>
      </c>
      <c r="F245" s="200" t="str">
        <f>IF('20 Grande'!V156=TRUE,"",'20 Grande'!I156)</f>
        <v>1.4.4.2.D</v>
      </c>
      <c r="I245" s="198"/>
      <c r="L245"/>
      <c r="M245" s="6"/>
      <c r="N245" s="6"/>
      <c r="O245" s="6"/>
      <c r="P245" s="6"/>
      <c r="Q245" s="6"/>
      <c r="R245" s="6"/>
      <c r="S245" s="6"/>
      <c r="T245" s="6"/>
      <c r="U245" s="6"/>
    </row>
    <row r="246" spans="1:21" s="1" customFormat="1" ht="46.5" customHeight="1" x14ac:dyDescent="0.25">
      <c r="A246" s="929" t="str">
        <f>IF('20 Grande'!V157=TRUE,"",'20 Grande'!J157)</f>
        <v xml:space="preserve">Una mejora de la organización y la competitividad </v>
      </c>
      <c r="B246" s="929"/>
      <c r="C246" s="929"/>
      <c r="D246" s="929"/>
      <c r="E246" s="597" t="str">
        <f t="shared" si="2"/>
        <v>1.4.4.2</v>
      </c>
      <c r="F246" s="200" t="str">
        <f>IF('20 Grande'!V157=TRUE,"",'20 Grande'!I157)</f>
        <v>1.4.4.2.E</v>
      </c>
      <c r="I246" s="198"/>
      <c r="L246"/>
      <c r="M246" s="6"/>
      <c r="N246" s="6"/>
      <c r="O246" s="6"/>
      <c r="P246" s="6"/>
      <c r="Q246" s="6"/>
      <c r="R246" s="6"/>
      <c r="S246" s="6"/>
      <c r="T246" s="6"/>
      <c r="U246" s="6"/>
    </row>
    <row r="247" spans="1:21" s="1" customFormat="1" ht="46.5" customHeight="1" x14ac:dyDescent="0.25">
      <c r="A247" s="929" t="str">
        <f>IF('20 Grande'!V158=TRUE,"",'20 Grande'!J158)</f>
        <v>El aumento de la productividad</v>
      </c>
      <c r="B247" s="929"/>
      <c r="C247" s="929"/>
      <c r="D247" s="929"/>
      <c r="E247" s="597" t="str">
        <f t="shared" si="2"/>
        <v>1.4.4.2</v>
      </c>
      <c r="F247" s="200" t="str">
        <f>IF('20 Grande'!V158=TRUE,"",'20 Grande'!I158)</f>
        <v>1.4.4.2.F</v>
      </c>
      <c r="I247" s="198"/>
      <c r="L247"/>
      <c r="M247" s="6"/>
      <c r="N247" s="6"/>
      <c r="O247" s="6"/>
      <c r="P247" s="6"/>
      <c r="Q247" s="6"/>
      <c r="R247" s="6"/>
      <c r="S247" s="6"/>
      <c r="T247" s="6"/>
      <c r="U247" s="6"/>
    </row>
    <row r="248" spans="1:21" s="1" customFormat="1" ht="46.5" customHeight="1" x14ac:dyDescent="0.25">
      <c r="A248" s="929" t="str">
        <f>IF('20 Grande'!V159=TRUE,"",'20 Grande'!J159)</f>
        <v>La reducción de costos y de tiempos de operaciones</v>
      </c>
      <c r="B248" s="929"/>
      <c r="C248" s="929"/>
      <c r="D248" s="929"/>
      <c r="E248" s="597" t="str">
        <f t="shared" si="2"/>
        <v>1.4.4.2</v>
      </c>
      <c r="F248" s="200" t="str">
        <f>IF('20 Grande'!V159=TRUE,"",'20 Grande'!I159)</f>
        <v>1.4.4.2.G</v>
      </c>
      <c r="I248" s="198"/>
      <c r="L248"/>
      <c r="M248" s="6"/>
      <c r="N248" s="6"/>
      <c r="O248" s="6"/>
      <c r="P248" s="6"/>
      <c r="Q248" s="6"/>
      <c r="R248" s="6"/>
      <c r="S248" s="6"/>
      <c r="T248" s="6"/>
      <c r="U248" s="6"/>
    </row>
    <row r="249" spans="1:21" s="1" customFormat="1" ht="46.5" customHeight="1" x14ac:dyDescent="0.25">
      <c r="A249" s="929" t="str">
        <f>IF('20 Grande'!V160=TRUE,"",'20 Grande'!J160)</f>
        <v xml:space="preserve">Lograr mejoras significativas en la imagen comercial de la compañía a través del incremento significativo de los casos de éxito </v>
      </c>
      <c r="B249" s="929"/>
      <c r="C249" s="929"/>
      <c r="D249" s="929"/>
      <c r="E249" s="597" t="str">
        <f t="shared" si="2"/>
        <v>1.4.4.2</v>
      </c>
      <c r="F249" s="200" t="str">
        <f>IF('20 Grande'!V160=TRUE,"",'20 Grande'!I160)</f>
        <v>1.4.4.2.H</v>
      </c>
      <c r="I249" s="198"/>
      <c r="L249"/>
      <c r="M249" s="6"/>
      <c r="N249" s="6"/>
      <c r="O249" s="6"/>
      <c r="P249" s="6"/>
      <c r="Q249" s="6"/>
      <c r="R249" s="6"/>
      <c r="S249" s="6"/>
      <c r="T249" s="6"/>
      <c r="U249" s="6"/>
    </row>
    <row r="250" spans="1:21" s="1" customFormat="1" ht="46.5" customHeight="1" x14ac:dyDescent="0.25">
      <c r="A250" s="929" t="str">
        <f>IF('20 Grande'!V161=TRUE,"",'20 Grande'!J161)</f>
        <v>Generar una mayor confianza de los clientes hacia la oferta de la compañía obteniendo de ésta manera recomendaciones de los mismos</v>
      </c>
      <c r="B250" s="929"/>
      <c r="C250" s="929"/>
      <c r="D250" s="929"/>
      <c r="E250" s="597" t="str">
        <f t="shared" si="2"/>
        <v>1.4.4.2</v>
      </c>
      <c r="F250" s="200" t="str">
        <f>IF('20 Grande'!V161=TRUE,"",'20 Grande'!I161)</f>
        <v>1.4.4.2.I</v>
      </c>
      <c r="I250" s="198"/>
      <c r="L250"/>
      <c r="M250" s="6"/>
      <c r="N250" s="6"/>
      <c r="O250" s="6"/>
      <c r="P250" s="6"/>
      <c r="Q250" s="6"/>
      <c r="R250" s="6"/>
      <c r="S250" s="6"/>
      <c r="T250" s="6"/>
      <c r="U250" s="6"/>
    </row>
    <row r="251" spans="1:21" s="1" customFormat="1" ht="46.5" customHeight="1" x14ac:dyDescent="0.25">
      <c r="A251" s="721" t="str">
        <f>IF('20 Grande'!V162=TRUE,"",'20 Grande'!J162)</f>
        <v>Efectúa el monitoreo o supervisión del Sistema de Gestión de Calidad y establece acciones de mejora continua</v>
      </c>
      <c r="B251" s="721"/>
      <c r="C251" s="721"/>
      <c r="D251" s="721"/>
      <c r="E251" s="597" t="str">
        <f t="shared" si="2"/>
        <v>1.4.4.3</v>
      </c>
      <c r="F251" s="200" t="str">
        <f>IF('20 Grande'!V162=TRUE,"",'20 Grande'!I162)</f>
        <v>1.4.4.3</v>
      </c>
      <c r="I251" s="198"/>
      <c r="L251"/>
      <c r="M251" s="6"/>
      <c r="N251" s="6"/>
      <c r="O251" s="6"/>
      <c r="P251" s="6"/>
      <c r="Q251" s="6"/>
      <c r="R251" s="6"/>
      <c r="S251" s="6"/>
      <c r="T251" s="6"/>
      <c r="U251" s="6"/>
    </row>
    <row r="252" spans="1:21" s="1" customFormat="1" ht="46.5" customHeight="1" x14ac:dyDescent="0.25">
      <c r="A252" s="721" t="str">
        <f>IF('20 Grande'!V163=TRUE,"",'20 Grande'!J163)</f>
        <v>Su Sistema de Gestión de Calidad se encuentra alineado con los estándares de calidad reconocidos como por ejemplo el ISO 9001</v>
      </c>
      <c r="B252" s="721"/>
      <c r="C252" s="721"/>
      <c r="D252" s="721"/>
      <c r="E252" s="597" t="str">
        <f t="shared" si="2"/>
        <v>1.4.4.4</v>
      </c>
      <c r="F252" s="200" t="str">
        <f>IF('20 Grande'!V163=TRUE,"",'20 Grande'!I163)</f>
        <v>1.4.4.4</v>
      </c>
      <c r="I252" s="198"/>
      <c r="L252"/>
      <c r="M252" s="6"/>
      <c r="N252" s="6"/>
      <c r="O252" s="6"/>
      <c r="P252" s="6"/>
      <c r="Q252" s="6"/>
      <c r="R252" s="6"/>
      <c r="S252" s="6"/>
      <c r="T252" s="6"/>
      <c r="U252" s="6"/>
    </row>
    <row r="253" spans="1:21" s="1" customFormat="1" x14ac:dyDescent="0.25">
      <c r="A253" s="726" t="str">
        <f>IF('20 Grande'!V170=TRUE,"",'20 Grande'!J170)</f>
        <v>2.1 Planeación Estratégica Empresarial</v>
      </c>
      <c r="B253" s="726"/>
      <c r="C253" s="726"/>
      <c r="D253" s="726"/>
      <c r="E253" s="597" t="str">
        <f t="shared" si="2"/>
        <v/>
      </c>
      <c r="F253" s="200"/>
      <c r="I253" s="198"/>
      <c r="L253"/>
      <c r="M253" s="6"/>
      <c r="N253" s="6"/>
      <c r="O253" s="6"/>
      <c r="P253" s="6"/>
      <c r="Q253" s="6"/>
      <c r="R253" s="6"/>
      <c r="S253" s="6"/>
      <c r="T253" s="6"/>
      <c r="U253" s="6"/>
    </row>
    <row r="254" spans="1:21" s="1" customFormat="1" ht="66.75" customHeight="1" x14ac:dyDescent="0.25">
      <c r="A254" s="721" t="str">
        <f>IF('20 Grande'!V175=TRUE,"",'20 Grande'!J175)</f>
        <v xml:space="preserve">Establece su mercado objetivo y bajo un enfoque práctico desarrolla líneas de negocio con el objetivo de satisfacer una demanda existente y busca  la obtención o generación de los recursos necesarios para el desarrollo de los negocios conforme se presentan los requerimientos          </v>
      </c>
      <c r="B254" s="721"/>
      <c r="C254" s="721"/>
      <c r="D254" s="721"/>
      <c r="E254" s="597" t="str">
        <f t="shared" si="2"/>
        <v>2.1.1</v>
      </c>
      <c r="F254" s="200" t="str">
        <f>IF('20 Grande'!V175=TRUE,"",'20 Grande'!I175)</f>
        <v>2.1.1</v>
      </c>
      <c r="I254" s="198"/>
      <c r="L254"/>
      <c r="M254" s="6"/>
      <c r="N254" s="6"/>
      <c r="O254" s="6"/>
      <c r="P254" s="6"/>
      <c r="Q254" s="6"/>
      <c r="R254" s="6"/>
      <c r="S254" s="6"/>
      <c r="T254" s="6"/>
      <c r="U254" s="6"/>
    </row>
    <row r="255" spans="1:21" s="1" customFormat="1" ht="46.5" customHeight="1" x14ac:dyDescent="0.25">
      <c r="A255" s="721" t="str">
        <f>IF('20 Grande'!V176=TRUE,"",'20 Grande'!J176)</f>
        <v>Cuenta con un proceso de Planeación Estratégica y éste se encuentra formalmente documentado considerando lo siguiente:</v>
      </c>
      <c r="B255" s="721"/>
      <c r="C255" s="721"/>
      <c r="D255" s="721"/>
      <c r="E255" s="597" t="str">
        <f t="shared" si="2"/>
        <v>2.1.2</v>
      </c>
      <c r="F255" s="200" t="str">
        <f>IF('20 Grande'!V176=TRUE,"",'20 Grande'!I176)</f>
        <v>2.1.2</v>
      </c>
      <c r="I255" s="198"/>
      <c r="L255"/>
      <c r="M255" s="6"/>
      <c r="N255" s="6"/>
      <c r="O255" s="6"/>
      <c r="P255" s="6"/>
      <c r="Q255" s="6"/>
      <c r="R255" s="6"/>
      <c r="S255" s="6"/>
      <c r="T255" s="6"/>
      <c r="U255" s="6"/>
    </row>
    <row r="256" spans="1:21" s="1" customFormat="1" ht="46.5" customHeight="1" x14ac:dyDescent="0.25">
      <c r="A256" s="929" t="str">
        <f>IF('20 Grande'!V177=TRUE,"",'20 Grande'!J177)</f>
        <v>Documento en donde se plasma el Plan Estratégico Empresarial</v>
      </c>
      <c r="B256" s="929"/>
      <c r="C256" s="929"/>
      <c r="D256" s="929"/>
      <c r="E256" s="597" t="str">
        <f t="shared" si="2"/>
        <v>2.1.2.A</v>
      </c>
      <c r="F256" s="200" t="str">
        <f>IF('20 Grande'!V177=TRUE,"",'20 Grande'!I177)</f>
        <v>2.1.2.A</v>
      </c>
      <c r="I256" s="198"/>
      <c r="L256"/>
      <c r="M256" s="6"/>
      <c r="N256" s="6"/>
      <c r="O256" s="6"/>
      <c r="P256" s="6"/>
      <c r="Q256" s="6"/>
      <c r="R256" s="6"/>
      <c r="S256" s="6"/>
      <c r="T256" s="6"/>
      <c r="U256" s="6"/>
    </row>
    <row r="257" spans="1:21" s="1" customFormat="1" ht="46.5" customHeight="1" x14ac:dyDescent="0.25">
      <c r="A257" s="929" t="str">
        <f>IF('20 Grande'!V178=TRUE,"",'20 Grande'!J178)</f>
        <v>Documento en donde se plasman los Planes estratégicos de cada una de las áreas /departamentos</v>
      </c>
      <c r="B257" s="929"/>
      <c r="C257" s="929"/>
      <c r="D257" s="929"/>
      <c r="E257" s="597" t="str">
        <f t="shared" si="2"/>
        <v>2.1.2.B</v>
      </c>
      <c r="F257" s="200" t="str">
        <f>IF('20 Grande'!V178=TRUE,"",'20 Grande'!I178)</f>
        <v>2.1.2.B</v>
      </c>
      <c r="I257" s="198"/>
      <c r="L257"/>
      <c r="M257" s="6"/>
      <c r="N257" s="6"/>
      <c r="O257" s="6"/>
      <c r="P257" s="6"/>
      <c r="Q257" s="6"/>
      <c r="R257" s="6"/>
      <c r="S257" s="6"/>
      <c r="T257" s="6"/>
      <c r="U257" s="6"/>
    </row>
    <row r="258" spans="1:21" s="1" customFormat="1" ht="46.5" customHeight="1" x14ac:dyDescent="0.25">
      <c r="A258" s="721" t="str">
        <f>IF('20 Grande'!V179=TRUE,"",'20 Grande'!J179)</f>
        <v>Desarrolla documentos que proporcionan evidencia de las actividades llevadas a cabo o los resultados obtenidos en su proceso de Planeación Estratégica, los cuales pueden constar de:</v>
      </c>
      <c r="B258" s="721"/>
      <c r="C258" s="721"/>
      <c r="D258" s="721"/>
      <c r="E258" s="597" t="str">
        <f t="shared" si="2"/>
        <v>2.1.3.1</v>
      </c>
      <c r="F258" s="200" t="str">
        <f>IF('20 Grande'!V179=TRUE,"",'20 Grande'!I179)</f>
        <v>2.1.3.1</v>
      </c>
      <c r="I258" s="198"/>
      <c r="L258"/>
      <c r="M258" s="6"/>
      <c r="N258" s="6"/>
      <c r="O258" s="6"/>
      <c r="P258" s="6"/>
      <c r="Q258" s="6"/>
      <c r="R258" s="6"/>
      <c r="S258" s="6"/>
      <c r="T258" s="6"/>
      <c r="U258" s="6"/>
    </row>
    <row r="259" spans="1:21" s="1" customFormat="1" ht="52.5" customHeight="1" x14ac:dyDescent="0.25">
      <c r="A259" s="929" t="str">
        <f>IF('20 Grande'!V180=TRUE,"",'20 Grande'!J180)</f>
        <v xml:space="preserve">Modelos y metodologías para generar, seleccionar y evaluar e implementar estrategias empresariales o corporativas enfocadas en mejorar la competividad y posicionamiento de la empresa en el sector de TI  
</v>
      </c>
      <c r="B259" s="929"/>
      <c r="C259" s="929"/>
      <c r="D259" s="929"/>
      <c r="E259" s="597" t="str">
        <f t="shared" si="2"/>
        <v>2.1.3.1</v>
      </c>
      <c r="F259" s="200" t="str">
        <f>IF('20 Grande'!V180=TRUE,"",'20 Grande'!I180)</f>
        <v>2.1.3.1.A</v>
      </c>
      <c r="I259" s="198"/>
      <c r="L259"/>
      <c r="M259" s="6"/>
      <c r="N259" s="6"/>
      <c r="O259" s="6"/>
      <c r="P259" s="6"/>
      <c r="Q259" s="6"/>
      <c r="R259" s="6"/>
      <c r="S259" s="6"/>
      <c r="T259" s="6"/>
      <c r="U259" s="6"/>
    </row>
    <row r="260" spans="1:21" s="1" customFormat="1" ht="46.5" customHeight="1" x14ac:dyDescent="0.25">
      <c r="A260" s="721" t="str">
        <f>IF('20 Grande'!V181=TRUE,"",'20 Grande'!J181)</f>
        <v>Revisa las actividades desarrolladas en su proceso de Planeación Estratégica, analiza la información generada y mediante indicadores de eficacia, evalúa el nivel de cumplimiento de su estrategia</v>
      </c>
      <c r="B260" s="721"/>
      <c r="C260" s="721"/>
      <c r="D260" s="721"/>
      <c r="E260" s="597" t="str">
        <f t="shared" si="2"/>
        <v>2.1.3.2</v>
      </c>
      <c r="F260" s="200" t="str">
        <f>IF('20 Grande'!V181=TRUE,"",'20 Grande'!I181)</f>
        <v>2.1.3.2</v>
      </c>
      <c r="I260" s="198"/>
      <c r="L260"/>
      <c r="M260" s="6"/>
      <c r="N260" s="6"/>
      <c r="O260" s="6"/>
      <c r="P260" s="6"/>
      <c r="Q260" s="6"/>
      <c r="R260" s="6"/>
      <c r="S260" s="6"/>
      <c r="T260" s="6"/>
      <c r="U260" s="6"/>
    </row>
    <row r="261" spans="1:21" s="1" customFormat="1" ht="46.5" customHeight="1" x14ac:dyDescent="0.25">
      <c r="A261" s="721" t="str">
        <f>IF('20 Grande'!V182=TRUE,"",'20 Grande'!J182)</f>
        <v>Su proceso de Planeación Estratégica se encuentra automatizado y a través de diversas herramientas efectúa una serie de acciones enfocadas en:</v>
      </c>
      <c r="B261" s="721"/>
      <c r="C261" s="721"/>
      <c r="D261" s="721"/>
      <c r="E261" s="597" t="str">
        <f t="shared" si="2"/>
        <v>2.1.4.1</v>
      </c>
      <c r="F261" s="200" t="str">
        <f>IF('20 Grande'!V182=TRUE,"",'20 Grande'!I182)</f>
        <v>2.1.4.1</v>
      </c>
      <c r="I261" s="198"/>
      <c r="L261"/>
      <c r="M261" s="6"/>
      <c r="N261" s="6"/>
      <c r="O261" s="6"/>
      <c r="P261" s="6"/>
      <c r="Q261" s="6"/>
      <c r="R261" s="6"/>
      <c r="S261" s="6"/>
      <c r="T261" s="6"/>
      <c r="U261" s="6"/>
    </row>
    <row r="262" spans="1:21" s="1" customFormat="1" ht="46.5" customHeight="1" x14ac:dyDescent="0.25">
      <c r="A262" s="929" t="str">
        <f>IF('20 Grande'!V183=TRUE,"",'20 Grande'!J183)</f>
        <v>Analizar la situación actual de la empresa y del sector de TI con la finalidad de generar, seleccionar, evaluar e implementar estrategias  alcanzables, balanceadas y enfocadas en el entorno empresarial que se desarrolla</v>
      </c>
      <c r="B262" s="929"/>
      <c r="C262" s="929"/>
      <c r="D262" s="929"/>
      <c r="E262" s="597" t="str">
        <f t="shared" si="2"/>
        <v>2.1.4.1</v>
      </c>
      <c r="F262" s="200" t="str">
        <f>IF('20 Grande'!V183=TRUE,"",'20 Grande'!I183)</f>
        <v>2.1.4.1.A</v>
      </c>
      <c r="I262" s="198"/>
      <c r="L262"/>
      <c r="M262" s="6"/>
      <c r="N262" s="6"/>
      <c r="O262" s="6"/>
      <c r="P262" s="6"/>
      <c r="Q262" s="6"/>
      <c r="R262" s="6"/>
      <c r="S262" s="6"/>
      <c r="T262" s="6"/>
      <c r="U262" s="6"/>
    </row>
    <row r="263" spans="1:21" s="1" customFormat="1" ht="46.5" customHeight="1" x14ac:dyDescent="0.25">
      <c r="A263" s="929" t="str">
        <f>IF('20 Grande'!V184=TRUE,"",'20 Grande'!J184)</f>
        <v xml:space="preserve">Establecer  y mantener una alianza o asociación con  Clústeres de TI, Parques tecnológicos o Cámaras de la industria de TI, así como con Partners Certificados </v>
      </c>
      <c r="B263" s="929"/>
      <c r="C263" s="929"/>
      <c r="D263" s="929"/>
      <c r="E263" s="597" t="str">
        <f t="shared" si="2"/>
        <v>2.1.4.1</v>
      </c>
      <c r="F263" s="200" t="str">
        <f>IF('20 Grande'!V184=TRUE,"",'20 Grande'!I184)</f>
        <v>2.1.4.1.B</v>
      </c>
      <c r="I263" s="198"/>
      <c r="L263"/>
      <c r="M263" s="6"/>
      <c r="N263" s="6"/>
      <c r="O263" s="6"/>
      <c r="P263" s="6"/>
      <c r="Q263" s="6"/>
      <c r="R263" s="6"/>
      <c r="S263" s="6"/>
      <c r="T263" s="6"/>
      <c r="U263" s="6"/>
    </row>
    <row r="264" spans="1:21" s="1" customFormat="1" ht="46.5" customHeight="1" x14ac:dyDescent="0.25">
      <c r="A264" s="929" t="str">
        <f>IF('20 Grande'!V185=TRUE,"",'20 Grande'!J185)</f>
        <v>Revisar y difundir la misión, visión y valores empresariales</v>
      </c>
      <c r="B264" s="929"/>
      <c r="C264" s="929"/>
      <c r="D264" s="929"/>
      <c r="E264" s="597" t="str">
        <f t="shared" si="2"/>
        <v>2.1.4.1</v>
      </c>
      <c r="F264" s="200" t="str">
        <f>IF('20 Grande'!V185=TRUE,"",'20 Grande'!I185)</f>
        <v>2.1.4.1.C</v>
      </c>
      <c r="I264" s="198"/>
      <c r="L264"/>
      <c r="M264" s="6"/>
      <c r="N264" s="6"/>
      <c r="O264" s="6"/>
      <c r="P264" s="6"/>
      <c r="Q264" s="6"/>
      <c r="R264" s="6"/>
      <c r="S264" s="6"/>
      <c r="T264" s="6"/>
      <c r="U264" s="6"/>
    </row>
    <row r="265" spans="1:21" s="1" customFormat="1" ht="46.5" customHeight="1" x14ac:dyDescent="0.25">
      <c r="A265" s="929" t="str">
        <f>IF('20 Grande'!V186=TRUE,"",'20 Grande'!J186)</f>
        <v>Incorporar objetivos de mejora al plan estratégico</v>
      </c>
      <c r="B265" s="929"/>
      <c r="C265" s="929"/>
      <c r="D265" s="929"/>
      <c r="E265" s="597" t="str">
        <f t="shared" si="2"/>
        <v>2.1.4.1</v>
      </c>
      <c r="F265" s="200" t="str">
        <f>IF('20 Grande'!V186=TRUE,"",'20 Grande'!I186)</f>
        <v>2.1.4.1.D</v>
      </c>
      <c r="I265" s="198"/>
      <c r="L265"/>
      <c r="M265" s="6"/>
      <c r="N265" s="6"/>
      <c r="O265" s="6"/>
      <c r="P265" s="6"/>
      <c r="Q265" s="6"/>
      <c r="R265" s="6"/>
      <c r="S265" s="6"/>
      <c r="T265" s="6"/>
      <c r="U265" s="6"/>
    </row>
    <row r="266" spans="1:21" s="1" customFormat="1" ht="46.5" customHeight="1" x14ac:dyDescent="0.25">
      <c r="A266" s="929" t="str">
        <f>IF('20 Grande'!V187=TRUE,"",'20 Grande'!J187)</f>
        <v>Revisar y dar seguimiento a objetivos estratégicos, factores claves de éxito, iniciativas y proyectos estratégicos</v>
      </c>
      <c r="B266" s="929"/>
      <c r="C266" s="929"/>
      <c r="D266" s="929"/>
      <c r="E266" s="597" t="str">
        <f t="shared" si="2"/>
        <v>2.1.4.1</v>
      </c>
      <c r="F266" s="200" t="str">
        <f>IF('20 Grande'!V187=TRUE,"",'20 Grande'!I187)</f>
        <v>2.1.4.1.E</v>
      </c>
      <c r="I266" s="198"/>
      <c r="L266"/>
      <c r="M266" s="6"/>
      <c r="N266" s="6"/>
      <c r="O266" s="6"/>
      <c r="P266" s="6"/>
      <c r="Q266" s="6"/>
      <c r="R266" s="6"/>
      <c r="S266" s="6"/>
      <c r="T266" s="6"/>
      <c r="U266" s="6"/>
    </row>
    <row r="267" spans="1:21" s="1" customFormat="1" ht="46.5" customHeight="1" x14ac:dyDescent="0.25">
      <c r="A267" s="929" t="str">
        <f>IF('20 Grande'!V188=TRUE,"",'20 Grande'!J188)</f>
        <v>Dar seguimiento y medir el cumplimiento de los parámetros establecidos en los indicadores de desempeño con la finalidad de conocer el rendimiento de la organización</v>
      </c>
      <c r="B267" s="929"/>
      <c r="C267" s="929"/>
      <c r="D267" s="929"/>
      <c r="E267" s="597" t="str">
        <f t="shared" si="2"/>
        <v>2.1.4.1</v>
      </c>
      <c r="F267" s="200" t="str">
        <f>IF('20 Grande'!V188=TRUE,"",'20 Grande'!I188)</f>
        <v>2.1.4.1.F</v>
      </c>
      <c r="I267" s="198"/>
      <c r="L267"/>
      <c r="M267" s="6"/>
      <c r="N267" s="6"/>
      <c r="O267" s="6"/>
      <c r="P267" s="6"/>
      <c r="Q267" s="6"/>
      <c r="R267" s="6"/>
      <c r="S267" s="6"/>
      <c r="T267" s="6"/>
      <c r="U267" s="6"/>
    </row>
    <row r="268" spans="1:21" s="1" customFormat="1" ht="46.5" customHeight="1" x14ac:dyDescent="0.25">
      <c r="A268" s="929" t="str">
        <f>IF('20 Grande'!V189=TRUE,"",'20 Grande'!J189)</f>
        <v>Elaborar, operar y supervisar el avance del Plan Estratégico en términos de proyectos, metas e indicadores</v>
      </c>
      <c r="B268" s="929"/>
      <c r="C268" s="929"/>
      <c r="D268" s="929"/>
      <c r="E268" s="597" t="str">
        <f t="shared" si="2"/>
        <v>2.1.4.1</v>
      </c>
      <c r="F268" s="200" t="str">
        <f>IF('20 Grande'!V189=TRUE,"",'20 Grande'!I189)</f>
        <v>2.1.4.1.G</v>
      </c>
      <c r="I268" s="198"/>
      <c r="L268"/>
      <c r="M268" s="6"/>
      <c r="N268" s="6"/>
      <c r="O268" s="6"/>
      <c r="P268" s="6"/>
      <c r="Q268" s="6"/>
      <c r="R268" s="6"/>
      <c r="S268" s="6"/>
      <c r="T268" s="6"/>
      <c r="U268" s="6"/>
    </row>
    <row r="269" spans="1:21" s="1" customFormat="1" ht="46.5" customHeight="1" x14ac:dyDescent="0.25">
      <c r="A269" s="929" t="str">
        <f>IF('20 Grande'!V190=TRUE,"",'20 Grande'!J190)</f>
        <v>Difundir y actualizar del Plan Estratégico</v>
      </c>
      <c r="B269" s="929"/>
      <c r="C269" s="929"/>
      <c r="D269" s="929"/>
      <c r="E269" s="597" t="str">
        <f t="shared" si="2"/>
        <v>2.1.4.1</v>
      </c>
      <c r="F269" s="200" t="str">
        <f>IF('20 Grande'!V190=TRUE,"",'20 Grande'!I190)</f>
        <v>2.1.4.1.H</v>
      </c>
      <c r="I269" s="198"/>
      <c r="L269"/>
      <c r="M269" s="6"/>
      <c r="N269" s="6"/>
      <c r="O269" s="6"/>
      <c r="P269" s="6"/>
      <c r="Q269" s="6"/>
      <c r="R269" s="6"/>
      <c r="S269" s="6"/>
      <c r="T269" s="6"/>
      <c r="U269" s="6"/>
    </row>
    <row r="270" spans="1:21" s="1" customFormat="1" ht="46.5" customHeight="1" x14ac:dyDescent="0.25">
      <c r="A270" s="721" t="str">
        <f>IF('20 Grande'!V191=TRUE,"",'20 Grande'!J191)</f>
        <v>Mide la efectividad del proceso de Planeación Estratégica ya que cuenta con indicadores de desempeño muestran:</v>
      </c>
      <c r="B270" s="721"/>
      <c r="C270" s="721"/>
      <c r="D270" s="721"/>
      <c r="E270" s="597" t="str">
        <f t="shared" si="2"/>
        <v>2.1.4.2</v>
      </c>
      <c r="F270" s="200" t="str">
        <f>IF('20 Grande'!V191=TRUE,"",'20 Grande'!I191)</f>
        <v>2.1.4.2</v>
      </c>
      <c r="I270" s="198"/>
      <c r="L270"/>
      <c r="M270" s="6"/>
      <c r="N270" s="6"/>
      <c r="O270" s="6"/>
      <c r="P270" s="6"/>
      <c r="Q270" s="6"/>
      <c r="R270" s="6"/>
      <c r="S270" s="6"/>
      <c r="T270" s="6"/>
      <c r="U270" s="6"/>
    </row>
    <row r="271" spans="1:21" s="1" customFormat="1" ht="46.5" customHeight="1" x14ac:dyDescent="0.25">
      <c r="A271" s="929" t="str">
        <f>IF('20 Grande'!V192=TRUE,"",'20 Grande'!J192)</f>
        <v>El cumplimiento satisfactorio de los objetivos estratégicos  de rentabilidad, liquidez, participación del mercado y desarrollo del personal</v>
      </c>
      <c r="B271" s="929"/>
      <c r="C271" s="929"/>
      <c r="D271" s="929"/>
      <c r="E271" s="597" t="str">
        <f t="shared" si="2"/>
        <v>2.1.4.2</v>
      </c>
      <c r="F271" s="200" t="str">
        <f>IF('20 Grande'!V192=TRUE,"",'20 Grande'!I192)</f>
        <v>2.1.4.2.A</v>
      </c>
      <c r="I271" s="198"/>
      <c r="L271"/>
      <c r="M271" s="6"/>
      <c r="N271" s="6"/>
      <c r="O271" s="6"/>
      <c r="P271" s="6"/>
      <c r="Q271" s="6"/>
      <c r="R271" s="6"/>
      <c r="S271" s="6"/>
      <c r="T271" s="6"/>
      <c r="U271" s="6"/>
    </row>
    <row r="272" spans="1:21" s="1" customFormat="1" ht="46.5" customHeight="1" x14ac:dyDescent="0.25">
      <c r="A272" s="929" t="str">
        <f>IF('20 Grande'!V193=TRUE,"",'20 Grande'!J193)</f>
        <v>Mayor utilidad y gran demanda de servicios como resultado de  las estrategias establecidas</v>
      </c>
      <c r="B272" s="929"/>
      <c r="C272" s="929"/>
      <c r="D272" s="929"/>
      <c r="E272" s="597" t="str">
        <f t="shared" si="2"/>
        <v>2.1.4.2</v>
      </c>
      <c r="F272" s="200" t="str">
        <f>IF('20 Grande'!V193=TRUE,"",'20 Grande'!I193)</f>
        <v>2.1.4.2.B</v>
      </c>
      <c r="I272" s="198"/>
      <c r="L272"/>
      <c r="M272" s="6"/>
      <c r="N272" s="6"/>
      <c r="O272" s="6"/>
      <c r="P272" s="6"/>
      <c r="Q272" s="6"/>
      <c r="R272" s="6"/>
      <c r="S272" s="6"/>
      <c r="T272" s="6"/>
      <c r="U272" s="6"/>
    </row>
    <row r="273" spans="1:21" s="1" customFormat="1" ht="46.5" customHeight="1" x14ac:dyDescent="0.25">
      <c r="A273" s="929" t="str">
        <f>IF('20 Grande'!V194=TRUE,"",'20 Grande'!J194)</f>
        <v>Incremento en el número de servicios que se ofrecen en el mercado a precios competitivos, que reducen el riesgo sustancialmente y ofrecen un valor agregado</v>
      </c>
      <c r="B273" s="929"/>
      <c r="C273" s="929"/>
      <c r="D273" s="929"/>
      <c r="E273" s="597" t="str">
        <f t="shared" si="2"/>
        <v>2.1.4.2</v>
      </c>
      <c r="F273" s="200" t="str">
        <f>IF('20 Grande'!V194=TRUE,"",'20 Grande'!I194)</f>
        <v>2.1.4.2.C</v>
      </c>
      <c r="I273" s="198"/>
      <c r="L273"/>
      <c r="M273" s="6"/>
      <c r="N273" s="6"/>
      <c r="O273" s="6"/>
      <c r="P273" s="6"/>
      <c r="Q273" s="6"/>
      <c r="R273" s="6"/>
      <c r="S273" s="6"/>
      <c r="T273" s="6"/>
      <c r="U273" s="6"/>
    </row>
    <row r="274" spans="1:21" s="1" customFormat="1" ht="46.5" customHeight="1" x14ac:dyDescent="0.25">
      <c r="A274" s="929" t="str">
        <f>IF('20 Grande'!V195=TRUE,"",'20 Grande'!J195)</f>
        <v>Aumento del valor de la empresa para los accionistas</v>
      </c>
      <c r="B274" s="929"/>
      <c r="C274" s="929"/>
      <c r="D274" s="929"/>
      <c r="E274" s="597" t="str">
        <f t="shared" si="2"/>
        <v>2.1.4.2</v>
      </c>
      <c r="F274" s="200" t="str">
        <f>IF('20 Grande'!V195=TRUE,"",'20 Grande'!I195)</f>
        <v>2.1.4.2.D</v>
      </c>
      <c r="I274" s="198"/>
      <c r="L274"/>
      <c r="M274" s="6"/>
      <c r="N274" s="6"/>
      <c r="O274" s="6"/>
      <c r="P274" s="6"/>
      <c r="Q274" s="6"/>
      <c r="R274" s="6"/>
      <c r="S274" s="6"/>
      <c r="T274" s="6"/>
      <c r="U274" s="6"/>
    </row>
    <row r="275" spans="1:21" s="1" customFormat="1" ht="46.5" customHeight="1" x14ac:dyDescent="0.25">
      <c r="A275" s="929" t="str">
        <f>IF('20 Grande'!V196=TRUE,"",'20 Grande'!J196)</f>
        <v>Asignación eficiente de recursos</v>
      </c>
      <c r="B275" s="929"/>
      <c r="C275" s="929"/>
      <c r="D275" s="929"/>
      <c r="E275" s="597" t="str">
        <f t="shared" si="2"/>
        <v>2.1.4.2</v>
      </c>
      <c r="F275" s="200" t="str">
        <f>IF('20 Grande'!V196=TRUE,"",'20 Grande'!I196)</f>
        <v>2.1.4.2.E</v>
      </c>
      <c r="I275" s="198"/>
      <c r="L275"/>
      <c r="M275" s="6"/>
      <c r="N275" s="6"/>
      <c r="O275" s="6"/>
      <c r="P275" s="6"/>
      <c r="Q275" s="6"/>
      <c r="R275" s="6"/>
      <c r="S275" s="6"/>
      <c r="T275" s="6"/>
      <c r="U275" s="6"/>
    </row>
    <row r="276" spans="1:21" s="1" customFormat="1" ht="46.5" customHeight="1" x14ac:dyDescent="0.25">
      <c r="A276" s="929" t="str">
        <f>IF('20 Grande'!V197=TRUE,"",'20 Grande'!J197)</f>
        <v>Incremento de la eficiencia global de la empresa</v>
      </c>
      <c r="B276" s="929"/>
      <c r="C276" s="929"/>
      <c r="D276" s="929"/>
      <c r="E276" s="597" t="str">
        <f t="shared" si="2"/>
        <v>2.1.4.2</v>
      </c>
      <c r="F276" s="200" t="str">
        <f>IF('20 Grande'!V197=TRUE,"",'20 Grande'!I197)</f>
        <v>2.1.4.2.F</v>
      </c>
      <c r="I276" s="198"/>
      <c r="L276"/>
      <c r="M276" s="6"/>
      <c r="N276" s="6"/>
      <c r="O276" s="6"/>
      <c r="P276" s="6"/>
      <c r="Q276" s="6"/>
      <c r="R276" s="6"/>
      <c r="S276" s="6"/>
      <c r="T276" s="6"/>
      <c r="U276" s="6"/>
    </row>
    <row r="277" spans="1:21" s="1" customFormat="1" ht="46.5" customHeight="1" x14ac:dyDescent="0.25">
      <c r="A277" s="929" t="str">
        <f>IF('20 Grande'!V198=TRUE,"",'20 Grande'!J198)</f>
        <v>El mantenimiento de las ventajas comparativas que permiten  alcanzar, sostener y mejorar una determinada posición en el entorno socioeconómico</v>
      </c>
      <c r="B277" s="929"/>
      <c r="C277" s="929"/>
      <c r="D277" s="929"/>
      <c r="E277" s="597" t="str">
        <f t="shared" si="2"/>
        <v>2.1.4.2</v>
      </c>
      <c r="F277" s="200" t="str">
        <f>IF('20 Grande'!V198=TRUE,"",'20 Grande'!I198)</f>
        <v>2.1.4.2.G</v>
      </c>
      <c r="I277" s="198"/>
      <c r="L277"/>
      <c r="M277" s="6"/>
      <c r="N277" s="6"/>
      <c r="O277" s="6"/>
      <c r="P277" s="6"/>
      <c r="Q277" s="6"/>
      <c r="R277" s="6"/>
      <c r="S277" s="6"/>
      <c r="T277" s="6"/>
      <c r="U277" s="6"/>
    </row>
    <row r="278" spans="1:21" s="1" customFormat="1" ht="46.5" customHeight="1" x14ac:dyDescent="0.25">
      <c r="A278" s="721" t="str">
        <f>IF('20 Grande'!V199=TRUE,"",'20 Grande'!J199)</f>
        <v>Efectúa el monitoreo o supervisión del proceso de Planeación Estratégica y establece acciones de mejora continua</v>
      </c>
      <c r="B278" s="721"/>
      <c r="C278" s="721"/>
      <c r="D278" s="721"/>
      <c r="E278" s="597" t="str">
        <f t="shared" si="2"/>
        <v>2.1.4.3</v>
      </c>
      <c r="F278" s="200" t="str">
        <f>IF('20 Grande'!V199=TRUE,"",'20 Grande'!I199)</f>
        <v>2.1.4.3</v>
      </c>
      <c r="I278" s="198"/>
      <c r="L278"/>
      <c r="M278" s="6"/>
      <c r="N278" s="6"/>
      <c r="O278" s="6"/>
      <c r="P278" s="6"/>
      <c r="Q278" s="6"/>
      <c r="R278" s="6"/>
      <c r="S278" s="6"/>
      <c r="T278" s="6"/>
      <c r="U278" s="6"/>
    </row>
    <row r="279" spans="1:21" s="1" customFormat="1" ht="22.5" customHeight="1" x14ac:dyDescent="0.25">
      <c r="A279" s="727" t="s">
        <v>1126</v>
      </c>
      <c r="B279" s="727"/>
      <c r="C279" s="727"/>
      <c r="D279" s="727"/>
      <c r="E279" s="595" t="s">
        <v>1134</v>
      </c>
      <c r="F279" s="200"/>
      <c r="I279" s="198"/>
      <c r="L279"/>
      <c r="M279" s="6"/>
      <c r="N279" s="6"/>
      <c r="O279" s="6"/>
      <c r="P279" s="6"/>
      <c r="Q279" s="6"/>
      <c r="R279" s="6"/>
      <c r="S279" s="6"/>
      <c r="T279" s="6"/>
      <c r="U279" s="6"/>
    </row>
    <row r="280" spans="1:21" s="1" customFormat="1" x14ac:dyDescent="0.25">
      <c r="A280" s="725" t="str">
        <f>IF('20 Grande'!V206=TRUE,"",'20 Grande'!J206)</f>
        <v>1.1 Administración del conocimiento financiero</v>
      </c>
      <c r="B280" s="725"/>
      <c r="C280" s="725"/>
      <c r="D280" s="725"/>
      <c r="E280" s="597" t="str">
        <f t="shared" ref="E280:E326" si="3">MID(F280,1,7)</f>
        <v/>
      </c>
      <c r="F280" s="200"/>
      <c r="I280" s="198"/>
      <c r="L280"/>
      <c r="M280" s="6"/>
      <c r="N280" s="6"/>
      <c r="O280" s="6"/>
      <c r="P280" s="6"/>
      <c r="Q280" s="6"/>
      <c r="R280" s="6"/>
      <c r="S280" s="6"/>
      <c r="T280" s="6"/>
      <c r="U280" s="6"/>
    </row>
    <row r="281" spans="1:21" ht="46.5" customHeight="1" x14ac:dyDescent="0.25">
      <c r="A281" s="721" t="str">
        <f>IF('20 Grande'!V211=TRUE,"",'20 Grande'!J211)</f>
        <v>El empresario y algunos de sus colaboradores tienen nociones de finanzas que aplican de manera práctica en la gestión financiera de la empresa.</v>
      </c>
      <c r="B281" s="721"/>
      <c r="C281" s="721"/>
      <c r="D281" s="721"/>
      <c r="E281" s="597" t="str">
        <f t="shared" si="3"/>
        <v>1.1.1</v>
      </c>
      <c r="F281" s="200" t="str">
        <f>IF('20 Grande'!V211=TRUE,"",'20 Grande'!I211)</f>
        <v>1.1.1</v>
      </c>
    </row>
    <row r="282" spans="1:21" ht="46.5" customHeight="1" x14ac:dyDescent="0.25">
      <c r="A282" s="721" t="str">
        <f>IF('20 Grande'!V212=TRUE,"",'20 Grande'!J212)</f>
        <v>El proceso de Administración del Conocimiento Financiero dentro de la empresa está formalizado y estructurado de tal forma que se establecen los siguientes elementos:</v>
      </c>
      <c r="B282" s="721"/>
      <c r="C282" s="721"/>
      <c r="D282" s="721"/>
      <c r="E282" s="597" t="str">
        <f t="shared" si="3"/>
        <v>1.1.2.1</v>
      </c>
      <c r="F282" s="200" t="str">
        <f>IF('20 Grande'!V212=TRUE,"",'20 Grande'!I212)</f>
        <v>1.1.2.1</v>
      </c>
    </row>
    <row r="283" spans="1:21" ht="46.5" customHeight="1" x14ac:dyDescent="0.25">
      <c r="A283" s="929" t="str">
        <f>IF('20 Grande'!V213=TRUE,"",'20 Grande'!J213)</f>
        <v>Definición de los perfiles de puestos y funciones de la administración financiera, requerimientos básicos y objetivos en cuanto a conocimientos y habilidades relacionados con cada puesto</v>
      </c>
      <c r="B283" s="929"/>
      <c r="C283" s="929"/>
      <c r="D283" s="929"/>
      <c r="E283" s="597" t="str">
        <f t="shared" si="3"/>
        <v>1.1.2.1</v>
      </c>
      <c r="F283" s="200" t="str">
        <f>IF('20 Grande'!V213=TRUE,"",'20 Grande'!I213)</f>
        <v>1.1.2.1.A</v>
      </c>
    </row>
    <row r="284" spans="1:21" ht="46.5" customHeight="1" x14ac:dyDescent="0.25">
      <c r="A284" s="929" t="str">
        <f>IF('20 Grande'!V214=TRUE,"",'20 Grande'!J214)</f>
        <v>La empresa proporciona conocimiento al personal del área financiera para incrementar su valor agregado</v>
      </c>
      <c r="B284" s="929"/>
      <c r="C284" s="929"/>
      <c r="D284" s="929"/>
      <c r="E284" s="597" t="str">
        <f t="shared" si="3"/>
        <v>1.1.2.1</v>
      </c>
      <c r="F284" s="200" t="str">
        <f>IF('20 Grande'!V214=TRUE,"",'20 Grande'!I214)</f>
        <v>1.1.2.1.B</v>
      </c>
    </row>
    <row r="285" spans="1:21" ht="46.5" customHeight="1" x14ac:dyDescent="0.25">
      <c r="A285" s="721" t="str">
        <f>IF('20 Grande'!V215=TRUE,"",'20 Grande'!J215)</f>
        <v>Todos éstos aspectos se encuentran formalmente documentados a través de lo siguiente:</v>
      </c>
      <c r="B285" s="721"/>
      <c r="C285" s="721"/>
      <c r="D285" s="721"/>
      <c r="E285" s="597" t="str">
        <f t="shared" si="3"/>
        <v>1.1.2.2</v>
      </c>
      <c r="F285" s="200" t="str">
        <f>IF('20 Grande'!V215=TRUE,"",'20 Grande'!I215)</f>
        <v>1.1.2.2</v>
      </c>
    </row>
    <row r="286" spans="1:21" ht="46.5" customHeight="1" x14ac:dyDescent="0.25">
      <c r="A286" s="929" t="str">
        <f>IF('20 Grande'!V216=TRUE,"",'20 Grande'!J216)</f>
        <v>Manual de Organización y Funciones</v>
      </c>
      <c r="B286" s="929"/>
      <c r="C286" s="929"/>
      <c r="D286" s="929"/>
      <c r="E286" s="597" t="str">
        <f t="shared" si="3"/>
        <v>1.1.2.2</v>
      </c>
      <c r="F286" s="200" t="str">
        <f>IF('20 Grande'!V216=TRUE,"",'20 Grande'!I216)</f>
        <v>1.1.2.2.A</v>
      </c>
    </row>
    <row r="287" spans="1:21" ht="46.5" customHeight="1" x14ac:dyDescent="0.25">
      <c r="A287" s="929" t="str">
        <f>IF('20 Grande'!V217=TRUE,"",'20 Grande'!J217)</f>
        <v>Plan de Capacitación formal</v>
      </c>
      <c r="B287" s="929"/>
      <c r="C287" s="929"/>
      <c r="D287" s="929"/>
      <c r="E287" s="597" t="str">
        <f t="shared" si="3"/>
        <v>1.1.2.2</v>
      </c>
      <c r="F287" s="200" t="str">
        <f>IF('20 Grande'!V217=TRUE,"",'20 Grande'!I217)</f>
        <v>1.1.2.2.B</v>
      </c>
    </row>
    <row r="288" spans="1:21" ht="48.75" customHeight="1" x14ac:dyDescent="0.25">
      <c r="A288" s="721" t="str">
        <f>IF('20 Grande'!V218=TRUE,"",'20 Grande'!J218)</f>
        <v>Desarrolla modelos y metodologías que proporcionan evidencia de las actividades llevadas a cabo o los resultados obtenidos en el proceso de Administración del Conocimiento Financiero, entre los que se encuentran:</v>
      </c>
      <c r="B288" s="721"/>
      <c r="C288" s="721"/>
      <c r="D288" s="721"/>
      <c r="E288" s="597" t="str">
        <f t="shared" si="3"/>
        <v>1.1.3.1</v>
      </c>
      <c r="F288" s="200" t="str">
        <f>IF('20 Grande'!V218=TRUE,"",'20 Grande'!I218)</f>
        <v>1.1.3.1</v>
      </c>
    </row>
    <row r="289" spans="1:6" ht="46.5" customHeight="1" x14ac:dyDescent="0.25">
      <c r="A289" s="929" t="str">
        <f>IF('20 Grande'!V219=TRUE,"",'20 Grande'!J219)</f>
        <v>Sistema de Gestión por Competencias que considere los aspectos financieros</v>
      </c>
      <c r="B289" s="929"/>
      <c r="C289" s="929"/>
      <c r="D289" s="929"/>
      <c r="E289" s="597" t="str">
        <f t="shared" si="3"/>
        <v>1.1.3.1</v>
      </c>
      <c r="F289" s="200" t="str">
        <f>IF('20 Grande'!V219=TRUE,"",'20 Grande'!I219)</f>
        <v>1.1.3.1.A</v>
      </c>
    </row>
    <row r="290" spans="1:6" ht="46.5" customHeight="1" x14ac:dyDescent="0.25">
      <c r="A290" s="929" t="str">
        <f>IF('20 Grande'!V220=TRUE,"",'20 Grande'!J220)</f>
        <v>Capacitaciones y cursos cuyo contenido considera las últimas técnicas y prácticas en términos de administración financiera para asegurar que el personal actualiza sus conocimientos y habilidades</v>
      </c>
      <c r="B290" s="929"/>
      <c r="C290" s="929"/>
      <c r="D290" s="929"/>
      <c r="E290" s="597" t="str">
        <f t="shared" si="3"/>
        <v>1.1.3.1</v>
      </c>
      <c r="F290" s="200" t="str">
        <f>IF('20 Grande'!V220=TRUE,"",'20 Grande'!I220)</f>
        <v>1.1.3.1.B</v>
      </c>
    </row>
    <row r="291" spans="1:6" ht="52.5" customHeight="1" x14ac:dyDescent="0.25">
      <c r="A291" s="721" t="str">
        <f>IF('20 Grande'!V221=TRUE,"",'20 Grande'!J221)</f>
        <v xml:space="preserve">Revisa las actividades desarrolladas en el proceso, analiza la información generada y mediante indicadores de resultados, evalúa el nivel de cumplimiento del proceso de Administración del Conocimiento Financiero </v>
      </c>
      <c r="B291" s="721"/>
      <c r="C291" s="721"/>
      <c r="D291" s="721"/>
      <c r="E291" s="597" t="str">
        <f t="shared" si="3"/>
        <v>1.1.3.2</v>
      </c>
      <c r="F291" s="200" t="str">
        <f>IF('20 Grande'!V221=TRUE,"",'20 Grande'!I221)</f>
        <v>1.1.3.2</v>
      </c>
    </row>
    <row r="292" spans="1:6" ht="46.5" customHeight="1" x14ac:dyDescent="0.25">
      <c r="A292" s="721" t="str">
        <f>IF('20 Grande'!V222=TRUE,"",'20 Grande'!J222)</f>
        <v>Su proceso de Administración del Conocimiento Financiero se encuentra automatizado a través de herramientas que le permitan:</v>
      </c>
      <c r="B292" s="721"/>
      <c r="C292" s="721"/>
      <c r="D292" s="721"/>
      <c r="E292" s="597" t="str">
        <f t="shared" si="3"/>
        <v>1.1.4.1</v>
      </c>
      <c r="F292" s="200" t="str">
        <f>IF('20 Grande'!V222=TRUE,"",'20 Grande'!I222)</f>
        <v>1.1.4.1</v>
      </c>
    </row>
    <row r="293" spans="1:6" ht="46.5" customHeight="1" x14ac:dyDescent="0.25">
      <c r="A293" s="929" t="str">
        <f>IF('20 Grande'!V223=TRUE,"",'20 Grande'!J223)</f>
        <v>Comunicar al área de finanzas las políticas relativas a los planes de formación financiera, de desarrollo, y de retribución del personal (recompensas, incentivos, etc.)</v>
      </c>
      <c r="B293" s="929"/>
      <c r="C293" s="929"/>
      <c r="D293" s="929"/>
      <c r="E293" s="597" t="str">
        <f t="shared" si="3"/>
        <v>1.1.4.1</v>
      </c>
      <c r="F293" s="200" t="str">
        <f>IF('20 Grande'!V223=TRUE,"",'20 Grande'!I223)</f>
        <v>1.1.4.1.A</v>
      </c>
    </row>
    <row r="294" spans="1:6" ht="46.5" customHeight="1" x14ac:dyDescent="0.25">
      <c r="A294" s="929" t="str">
        <f>IF('20 Grande'!V224=TRUE,"",'20 Grande'!J224)</f>
        <v>Ofrecer al personal la posibilidad de recibir cursos y capacitaciones en línea</v>
      </c>
      <c r="B294" s="929"/>
      <c r="C294" s="929"/>
      <c r="D294" s="929"/>
      <c r="E294" s="597" t="str">
        <f t="shared" si="3"/>
        <v>1.1.4.1</v>
      </c>
      <c r="F294" s="200" t="str">
        <f>IF('20 Grande'!V224=TRUE,"",'20 Grande'!I224)</f>
        <v>1.1.4.1.B</v>
      </c>
    </row>
    <row r="295" spans="1:6" ht="46.5" customHeight="1" x14ac:dyDescent="0.25">
      <c r="A295" s="929" t="str">
        <f>IF('20 Grande'!V225=TRUE,"",'20 Grande'!J225)</f>
        <v>Implementar un sistema de incentivos basado en el desempeño, compromiso y competencias del personal a través del cual se reconoce su contribución a la generación de valor del área financiera</v>
      </c>
      <c r="B295" s="929"/>
      <c r="C295" s="929"/>
      <c r="D295" s="929"/>
      <c r="E295" s="597" t="str">
        <f t="shared" si="3"/>
        <v>1.1.4.1</v>
      </c>
      <c r="F295" s="200" t="str">
        <f>IF('20 Grande'!V225=TRUE,"",'20 Grande'!I225)</f>
        <v>1.1.4.1.C</v>
      </c>
    </row>
    <row r="296" spans="1:6" ht="46.5" customHeight="1" x14ac:dyDescent="0.25">
      <c r="A296" s="929" t="str">
        <f>IF('20 Grande'!V226=TRUE,"",'20 Grande'!J226)</f>
        <v>Implementar un conjunto de mejores prácticas para incrementar el valor agregado del personal del área de finanzas</v>
      </c>
      <c r="B296" s="929"/>
      <c r="C296" s="929"/>
      <c r="D296" s="929"/>
      <c r="E296" s="597" t="str">
        <f t="shared" si="3"/>
        <v>1.1.4.1</v>
      </c>
      <c r="F296" s="200" t="str">
        <f>IF('20 Grande'!V226=TRUE,"",'20 Grande'!I226)</f>
        <v>1.1.4.1.D</v>
      </c>
    </row>
    <row r="297" spans="1:6" ht="46.5" customHeight="1" x14ac:dyDescent="0.25">
      <c r="A297" s="929" t="str">
        <f>IF('20 Grande'!V227=TRUE,"",'20 Grande'!J227)</f>
        <v>Utilizar indicadores de desempeño para medir los resultados de las evaluaciones y monitorear los avances del conocimiento y competencias claves de los colaboradores conforme a los objetivos establecidos</v>
      </c>
      <c r="B297" s="929"/>
      <c r="C297" s="929"/>
      <c r="D297" s="929"/>
      <c r="E297" s="597" t="str">
        <f t="shared" si="3"/>
        <v>1.1.4.1</v>
      </c>
      <c r="F297" s="200" t="str">
        <f>IF('20 Grande'!V227=TRUE,"",'20 Grande'!I227)</f>
        <v>1.1.4.1.E</v>
      </c>
    </row>
    <row r="298" spans="1:6" ht="46.5" customHeight="1" x14ac:dyDescent="0.25">
      <c r="A298" s="721" t="str">
        <f>IF('20 Grande'!V228=TRUE,"",'20 Grande'!J228)</f>
        <v>Conoce la efectividad del proceso de Administración del Conocimiento Financiero ya que cuenta con indicadores clave de desempeño  que en conjunto muestran lo siguiente:</v>
      </c>
      <c r="B298" s="721"/>
      <c r="C298" s="721"/>
      <c r="D298" s="721"/>
      <c r="E298" s="597" t="str">
        <f t="shared" si="3"/>
        <v>1.1.4.2</v>
      </c>
      <c r="F298" s="200" t="str">
        <f>IF('20 Grande'!V228=TRUE,"",'20 Grande'!I228)</f>
        <v>1.1.4.2</v>
      </c>
    </row>
    <row r="299" spans="1:6" ht="46.5" customHeight="1" x14ac:dyDescent="0.25">
      <c r="A299" s="929" t="str">
        <f>IF('20 Grande'!V229=TRUE,"",'20 Grande'!J229)</f>
        <v>Adecuación de las competencias financieras con los requerimientos de cada puesto</v>
      </c>
      <c r="B299" s="929"/>
      <c r="C299" s="929"/>
      <c r="D299" s="929"/>
      <c r="E299" s="597" t="str">
        <f t="shared" si="3"/>
        <v>1.1.4.2</v>
      </c>
      <c r="F299" s="200" t="str">
        <f>IF('20 Grande'!V229=TRUE,"",'20 Grande'!I229)</f>
        <v>1.1.4.2.A</v>
      </c>
    </row>
    <row r="300" spans="1:6" ht="46.5" customHeight="1" x14ac:dyDescent="0.25">
      <c r="A300" s="929" t="str">
        <f>IF('20 Grande'!V230=TRUE,"",'20 Grande'!J230)</f>
        <v>Motivación del personal y mayor participación en el desarrollo de buenas prácticas en la organización</v>
      </c>
      <c r="B300" s="929"/>
      <c r="C300" s="929"/>
      <c r="D300" s="929"/>
      <c r="E300" s="597" t="str">
        <f t="shared" si="3"/>
        <v>1.1.4.2</v>
      </c>
      <c r="F300" s="200" t="str">
        <f>IF('20 Grande'!V230=TRUE,"",'20 Grande'!I230)</f>
        <v>1.1.4.2.B</v>
      </c>
    </row>
    <row r="301" spans="1:6" ht="46.5" customHeight="1" x14ac:dyDescent="0.25">
      <c r="A301" s="929" t="str">
        <f>IF('20 Grande'!V231=TRUE,"",'20 Grande'!J231)</f>
        <v>Actualización y mejoramiento del conocimiento financiero en cada nivel de la organización con el fin de brindar un valor agregado a la empresa</v>
      </c>
      <c r="B301" s="929"/>
      <c r="C301" s="929"/>
      <c r="D301" s="929"/>
      <c r="E301" s="597" t="str">
        <f t="shared" si="3"/>
        <v>1.1.4.2</v>
      </c>
      <c r="F301" s="200" t="str">
        <f>IF('20 Grande'!V231=TRUE,"",'20 Grande'!I231)</f>
        <v>1.1.4.2.C</v>
      </c>
    </row>
    <row r="302" spans="1:6" ht="46.5" customHeight="1" x14ac:dyDescent="0.25">
      <c r="A302" s="721" t="str">
        <f>IF('20 Grande'!V232=TRUE,"",'20 Grande'!J232)</f>
        <v xml:space="preserve">Cuenta con un sistema de monitoreo o supervisión del desarrollo  del proceso de administración del conocimiento del personal del área de finanzas y establece acciones de mejora continua  </v>
      </c>
      <c r="B302" s="721"/>
      <c r="C302" s="721"/>
      <c r="D302" s="721"/>
      <c r="E302" s="597" t="str">
        <f t="shared" si="3"/>
        <v>1.1.4.3</v>
      </c>
      <c r="F302" s="200" t="str">
        <f>IF('20 Grande'!V232=TRUE,"",'20 Grande'!I232)</f>
        <v>1.1.4.3</v>
      </c>
    </row>
    <row r="303" spans="1:6" x14ac:dyDescent="0.25">
      <c r="A303" s="725" t="str">
        <f>IF('20 Grande'!V234=TRUE,"",'20 Grande'!J234)</f>
        <v>1.2 Elaboración y Reporte de la Información Financiera</v>
      </c>
      <c r="B303" s="725"/>
      <c r="C303" s="725"/>
      <c r="D303" s="725"/>
      <c r="E303" s="597" t="str">
        <f t="shared" si="3"/>
        <v/>
      </c>
      <c r="F303" s="200"/>
    </row>
    <row r="304" spans="1:6" ht="48.75" customHeight="1" x14ac:dyDescent="0.25">
      <c r="A304" s="721" t="str">
        <f>IF('20 Grande'!V239=TRUE,"",'20 Grande'!J239)</f>
        <v>El proceso de Elaboración y Reporte de la Información Financiera se realiza de manera periódica y se administra o subcontrata (outsourcing) la actividad de elaboración y procesamiento de información financiera</v>
      </c>
      <c r="B304" s="721"/>
      <c r="C304" s="721"/>
      <c r="D304" s="721"/>
      <c r="E304" s="597" t="str">
        <f t="shared" si="3"/>
        <v>1.2.1</v>
      </c>
      <c r="F304" s="200" t="str">
        <f>IF('20 Grande'!V239=TRUE,"",'20 Grande'!I239)</f>
        <v>1.2.1</v>
      </c>
    </row>
    <row r="305" spans="1:6" ht="46.5" customHeight="1" x14ac:dyDescent="0.25">
      <c r="A305" s="721" t="str">
        <f>IF('20 Grande'!V240=TRUE,"",'20 Grande'!J240)</f>
        <v>La empresa de TI está estructurada y su proceso de Elaboración y Reporte de la Información Financiera se encuentra formalizado, a través de lo siguiente:</v>
      </c>
      <c r="B305" s="721"/>
      <c r="C305" s="721"/>
      <c r="D305" s="721"/>
      <c r="E305" s="597" t="str">
        <f t="shared" si="3"/>
        <v>1.2.2.1</v>
      </c>
      <c r="F305" s="200" t="str">
        <f>IF('20 Grande'!V240=TRUE,"",'20 Grande'!I240)</f>
        <v>1.2.2.1</v>
      </c>
    </row>
    <row r="306" spans="1:6" ht="46.5" customHeight="1" x14ac:dyDescent="0.25">
      <c r="A306" s="929" t="str">
        <f>IF('20 Grande'!V241=TRUE,"",'20 Grande'!J241)</f>
        <v>Mantiene un historial de buró de crédito y buró legal del aval positivos</v>
      </c>
      <c r="B306" s="929"/>
      <c r="C306" s="929"/>
      <c r="D306" s="929"/>
      <c r="E306" s="597" t="str">
        <f t="shared" si="3"/>
        <v>1.2.2.1</v>
      </c>
      <c r="F306" s="200" t="str">
        <f>IF('20 Grande'!V241=TRUE,"",'20 Grande'!I241)</f>
        <v>1.2.2.1.A</v>
      </c>
    </row>
    <row r="307" spans="1:6" ht="65.25" customHeight="1" x14ac:dyDescent="0.25">
      <c r="A307" s="929" t="str">
        <f>IF('20 Grande'!V242=TRUE,"",'20 Grande'!J242)</f>
        <v>Las actividades de elaboración y reporte interno de la información financiera están definidas, consideran la definición de funciones y responsabilidades del área, la descripción de procesos y procedimientos para elaborar la información financiera de manera formal y veraz, y el cumplimiento de obligaciones legales y fiscales</v>
      </c>
      <c r="B307" s="929"/>
      <c r="C307" s="929"/>
      <c r="D307" s="929"/>
      <c r="E307" s="597" t="str">
        <f t="shared" si="3"/>
        <v>1.2.2.1</v>
      </c>
      <c r="F307" s="200" t="str">
        <f>IF('20 Grande'!V242=TRUE,"",'20 Grande'!I242)</f>
        <v>1.2.2.1.B</v>
      </c>
    </row>
    <row r="308" spans="1:6" ht="46.5" customHeight="1" x14ac:dyDescent="0.25">
      <c r="A308" s="721" t="str">
        <f>IF('20 Grande'!V243=TRUE,"",'20 Grande'!J243)</f>
        <v>Todos éstos aspectos se encuentran formalmente documentados a través de:</v>
      </c>
      <c r="B308" s="721"/>
      <c r="C308" s="721"/>
      <c r="D308" s="721"/>
      <c r="E308" s="597" t="str">
        <f t="shared" si="3"/>
        <v>1.2.2.2</v>
      </c>
      <c r="F308" s="200" t="str">
        <f>IF('20 Grande'!V243=TRUE,"",'20 Grande'!I243)</f>
        <v>1.2.2.2</v>
      </c>
    </row>
    <row r="309" spans="1:6" ht="46.5" customHeight="1" x14ac:dyDescent="0.25">
      <c r="A309" s="929" t="str">
        <f>IF('20 Grande'!V244=TRUE,"",'20 Grande'!J244)</f>
        <v>Un Manual de procedimientos para el área financiera</v>
      </c>
      <c r="B309" s="929"/>
      <c r="C309" s="929"/>
      <c r="D309" s="929"/>
      <c r="E309" s="597" t="str">
        <f t="shared" si="3"/>
        <v>1.2.2.2</v>
      </c>
      <c r="F309" s="200" t="str">
        <f>IF('20 Grande'!V244=TRUE,"",'20 Grande'!I244)</f>
        <v>1.2.2.2.A</v>
      </c>
    </row>
    <row r="310" spans="1:6" ht="46.5" customHeight="1" x14ac:dyDescent="0.25">
      <c r="A310" s="721" t="str">
        <f>IF('20 Grande'!V245=TRUE,"",'20 Grande'!J245)</f>
        <v>Desarrolla documentos que proporcionan evidencia de las actividades llevadas a cabo o los resultados obtenidos en el proceso de Elaboración y Reporte de la Información Financiera, entre los que se encuentran:</v>
      </c>
      <c r="B310" s="721"/>
      <c r="C310" s="721"/>
      <c r="D310" s="721"/>
      <c r="E310" s="597" t="str">
        <f t="shared" si="3"/>
        <v>1.2.3.1</v>
      </c>
      <c r="F310" s="200" t="str">
        <f>IF('20 Grande'!V245=TRUE,"",'20 Grande'!I245)</f>
        <v>1.2.3.1</v>
      </c>
    </row>
    <row r="311" spans="1:6" ht="46.5" customHeight="1" x14ac:dyDescent="0.25">
      <c r="A311" s="929" t="str">
        <f>IF('20 Grande'!V246=TRUE,"",'20 Grande'!J246)</f>
        <v>Procedimientos para la elaboración de la información financiera, la cual para ser de calidad debe ser comparable, representable, objetiva, verificable y entregable de forma oportuna</v>
      </c>
      <c r="B311" s="929"/>
      <c r="C311" s="929"/>
      <c r="D311" s="929"/>
      <c r="E311" s="597" t="str">
        <f t="shared" si="3"/>
        <v>1.2.3.1</v>
      </c>
      <c r="F311" s="200" t="str">
        <f>IF('20 Grande'!V246=TRUE,"",'20 Grande'!I246)</f>
        <v>1.2.3.1.A</v>
      </c>
    </row>
    <row r="312" spans="1:6" ht="46.5" customHeight="1" x14ac:dyDescent="0.25">
      <c r="A312" s="929" t="str">
        <f>IF('20 Grande'!V247=TRUE,"",'20 Grande'!J247)</f>
        <v>Técnicas de análisis de la información financiera, con porcentajes, razones o por comparación</v>
      </c>
      <c r="B312" s="929"/>
      <c r="C312" s="929"/>
      <c r="D312" s="929"/>
      <c r="E312" s="597" t="str">
        <f t="shared" si="3"/>
        <v>1.2.3.1</v>
      </c>
      <c r="F312" s="200" t="str">
        <f>IF('20 Grande'!V247=TRUE,"",'20 Grande'!I247)</f>
        <v>1.2.3.1.B</v>
      </c>
    </row>
    <row r="313" spans="1:6" ht="46.5" customHeight="1" x14ac:dyDescent="0.25">
      <c r="A313" s="929" t="str">
        <f>IF('20 Grande'!V248=TRUE,"",'20 Grande'!J248)</f>
        <v>Medidas de monitoreo y control de la información financiera mediante informes de cumplimiento de los objetivos y la verificación y validación de la calidad de la información y documentación financiera</v>
      </c>
      <c r="B313" s="929"/>
      <c r="C313" s="929"/>
      <c r="D313" s="929"/>
      <c r="E313" s="597" t="str">
        <f t="shared" si="3"/>
        <v>1.2.3.1</v>
      </c>
      <c r="F313" s="200" t="str">
        <f>IF('20 Grande'!V248=TRUE,"",'20 Grande'!I248)</f>
        <v>1.2.3.1.C</v>
      </c>
    </row>
    <row r="314" spans="1:6" ht="57" customHeight="1" x14ac:dyDescent="0.25">
      <c r="A314" s="721" t="str">
        <f>IF('20 Grande'!V249=TRUE,"",'20 Grande'!J249)</f>
        <v xml:space="preserve">Revisa las actividades desarrolladas en el proceso de Elaboración y Reporte de la Información Financiera, analiza la información generada y mediante indicadores de resultados, evalúa el nivel de cumplimiento del proceso  </v>
      </c>
      <c r="B314" s="721"/>
      <c r="C314" s="721"/>
      <c r="D314" s="721"/>
      <c r="E314" s="597" t="str">
        <f t="shared" si="3"/>
        <v>1.2.3.2</v>
      </c>
      <c r="F314" s="200" t="str">
        <f>IF('20 Grande'!V249=TRUE,"",'20 Grande'!I249)</f>
        <v>1.2.3.2</v>
      </c>
    </row>
    <row r="315" spans="1:6" ht="46.5" customHeight="1" x14ac:dyDescent="0.25">
      <c r="A315" s="721" t="str">
        <f>IF('20 Grande'!V250=TRUE,"",'20 Grande'!J250)</f>
        <v>Su proceso de Elaboración y Reporte de la Información Financiera se encuentra automatizado a través de herramientas que le permitan:</v>
      </c>
      <c r="B315" s="721"/>
      <c r="C315" s="721"/>
      <c r="D315" s="721"/>
      <c r="E315" s="597" t="str">
        <f t="shared" si="3"/>
        <v>1.2.4.1</v>
      </c>
      <c r="F315" s="200" t="str">
        <f>IF('20 Grande'!V250=TRUE,"",'20 Grande'!I250)</f>
        <v>1.2.4.1</v>
      </c>
    </row>
    <row r="316" spans="1:6" ht="46.5" customHeight="1" x14ac:dyDescent="0.25">
      <c r="A316" s="929" t="str">
        <f>IF('20 Grande'!V251=TRUE,"",'20 Grande'!J251)</f>
        <v>Incrementar la veracidad de la información financiera mediante la disminución de errores o desviaciones y un mejor control sobre los mismos</v>
      </c>
      <c r="B316" s="929"/>
      <c r="C316" s="929"/>
      <c r="D316" s="929"/>
      <c r="E316" s="597" t="str">
        <f t="shared" si="3"/>
        <v>1.2.4.1</v>
      </c>
      <c r="F316" s="200" t="str">
        <f>IF('20 Grande'!V251=TRUE,"",'20 Grande'!I251)</f>
        <v>1.2.4.1.A</v>
      </c>
    </row>
    <row r="317" spans="1:6" ht="46.5" customHeight="1" x14ac:dyDescent="0.25">
      <c r="A317" s="929" t="str">
        <f>IF('20 Grande'!V252=TRUE,"",'20 Grande'!J252)</f>
        <v>Implementar un sistema pertinente de retroalimentación de la información entre la Dirección y el Consejo de Administración sobre los controles realizados y resultados alcanzados con respecto a los objetivos</v>
      </c>
      <c r="B317" s="929"/>
      <c r="C317" s="929"/>
      <c r="D317" s="929"/>
      <c r="E317" s="597" t="str">
        <f t="shared" si="3"/>
        <v>1.2.4.1</v>
      </c>
      <c r="F317" s="200" t="str">
        <f>IF('20 Grande'!V252=TRUE,"",'20 Grande'!I252)</f>
        <v>1.2.4.1.B</v>
      </c>
    </row>
    <row r="318" spans="1:6" ht="60" customHeight="1" x14ac:dyDescent="0.25">
      <c r="A318" s="929" t="str">
        <f>IF('20 Grande'!V253=TRUE,"",'20 Grande'!J253)</f>
        <v>Comunicar la información financiera de forma continua en toda la organización mediante la comunicación de las metas y alcance de las mismas para ayudar a los empleados a ejercer sus responsabilidades y a respetar los plazos para reportar la información</v>
      </c>
      <c r="B318" s="929"/>
      <c r="C318" s="929"/>
      <c r="D318" s="929"/>
      <c r="E318" s="597" t="str">
        <f t="shared" si="3"/>
        <v>1.2.4.1</v>
      </c>
      <c r="F318" s="200" t="str">
        <f>IF('20 Grande'!V253=TRUE,"",'20 Grande'!I253)</f>
        <v>1.2.4.1.C</v>
      </c>
    </row>
    <row r="319" spans="1:6" ht="46.5" customHeight="1" x14ac:dyDescent="0.25">
      <c r="A319" s="929" t="str">
        <f>IF('20 Grande'!V254=TRUE,"",'20 Grande'!J254)</f>
        <v>Contar con un soporte para la generación de Informes Anuales de posición financiera y de resultados, con base en las Normas de Información Financiera</v>
      </c>
      <c r="B319" s="929"/>
      <c r="C319" s="929"/>
      <c r="D319" s="929"/>
      <c r="E319" s="597" t="str">
        <f t="shared" si="3"/>
        <v>1.2.4.1</v>
      </c>
      <c r="F319" s="200" t="str">
        <f>IF('20 Grande'!V254=TRUE,"",'20 Grande'!I254)</f>
        <v>1.2.4.1.D</v>
      </c>
    </row>
    <row r="320" spans="1:6" ht="63" customHeight="1" x14ac:dyDescent="0.25">
      <c r="A320" s="929" t="str">
        <f>IF('20 Grande'!V255=TRUE,"",'20 Grande'!J255)</f>
        <v xml:space="preserve">Realizar un monitoreo y control del área financiera basado en mejores prácticas y mediante indicadores clave de desempeño para implementar un proceso de mejora continua, y asignar los recursos de tal forma que estén alineados con los objetivos financieros establecidos </v>
      </c>
      <c r="B320" s="929"/>
      <c r="C320" s="929"/>
      <c r="D320" s="929"/>
      <c r="E320" s="597" t="str">
        <f t="shared" si="3"/>
        <v>1.2.4.1</v>
      </c>
      <c r="F320" s="200" t="str">
        <f>IF('20 Grande'!V255=TRUE,"",'20 Grande'!I255)</f>
        <v>1.2.4.1.E</v>
      </c>
    </row>
    <row r="321" spans="1:6" ht="46.5" customHeight="1" x14ac:dyDescent="0.25">
      <c r="A321" s="929" t="str">
        <f>IF('20 Grande'!V256=TRUE,"",'20 Grande'!J256)</f>
        <v>Actualizar y adaptar de forma continua la información, financiera, jurídica, fiscal y legal aplicable a su actividad</v>
      </c>
      <c r="B321" s="929"/>
      <c r="C321" s="929"/>
      <c r="D321" s="929"/>
      <c r="E321" s="597" t="str">
        <f t="shared" si="3"/>
        <v>1.2.4.1</v>
      </c>
      <c r="F321" s="200" t="str">
        <f>IF('20 Grande'!V256=TRUE,"",'20 Grande'!I256)</f>
        <v>1.2.4.1.F</v>
      </c>
    </row>
    <row r="322" spans="1:6" ht="46.5" customHeight="1" x14ac:dyDescent="0.25">
      <c r="A322" s="721" t="str">
        <f>IF('20 Grande'!V257=TRUE,"",'20 Grande'!J257)</f>
        <v>Conoce la efectividad del proceso ya que cuenta con indicadores de desempeño  que en conjunto muestran lo siguiente:</v>
      </c>
      <c r="B322" s="721"/>
      <c r="C322" s="721"/>
      <c r="D322" s="721"/>
      <c r="E322" s="597" t="str">
        <f t="shared" si="3"/>
        <v>1.2.4.2</v>
      </c>
      <c r="F322" s="200" t="str">
        <f>IF('20 Grande'!V257=TRUE,"",'20 Grande'!I257)</f>
        <v>1.2.4.2</v>
      </c>
    </row>
    <row r="323" spans="1:6" ht="46.5" customHeight="1" x14ac:dyDescent="0.25">
      <c r="A323" s="929" t="str">
        <f>IF('20 Grande'!V258=TRUE,"",'20 Grande'!J258)</f>
        <v>Mejor calidad en la elaboración de la información financiera</v>
      </c>
      <c r="B323" s="929"/>
      <c r="C323" s="929"/>
      <c r="D323" s="929"/>
      <c r="E323" s="597" t="str">
        <f t="shared" si="3"/>
        <v>1.2.4.2</v>
      </c>
      <c r="F323" s="200" t="str">
        <f>IF('20 Grande'!V258=TRUE,"",'20 Grande'!I258)</f>
        <v>1.2.4.2.A</v>
      </c>
    </row>
    <row r="324" spans="1:6" ht="46.5" customHeight="1" x14ac:dyDescent="0.25">
      <c r="A324" s="929" t="str">
        <f>IF('20 Grande'!V259=TRUE,"",'20 Grande'!J259)</f>
        <v>Mayor disponibilidad de la información financiera en toda la organización</v>
      </c>
      <c r="B324" s="929"/>
      <c r="C324" s="929"/>
      <c r="D324" s="929"/>
      <c r="E324" s="597" t="str">
        <f t="shared" si="3"/>
        <v>1.2.4.2</v>
      </c>
      <c r="F324" s="200" t="str">
        <f>IF('20 Grande'!V259=TRUE,"",'20 Grande'!I259)</f>
        <v>1.2.4.2.B</v>
      </c>
    </row>
    <row r="325" spans="1:6" ht="46.5" customHeight="1" x14ac:dyDescent="0.25">
      <c r="A325" s="929" t="str">
        <f>IF('20 Grande'!V260=TRUE,"",'20 Grande'!J260)</f>
        <v>Mejor reactividad en la retroalimentación y comunicación de la información financiera entre las diferentes áreas</v>
      </c>
      <c r="B325" s="929"/>
      <c r="C325" s="929"/>
      <c r="D325" s="929"/>
      <c r="E325" s="597" t="str">
        <f t="shared" si="3"/>
        <v>1.2.4.2</v>
      </c>
      <c r="F325" s="200" t="str">
        <f>IF('20 Grande'!V260=TRUE,"",'20 Grande'!I260)</f>
        <v>1.2.4.2.C</v>
      </c>
    </row>
    <row r="326" spans="1:6" ht="46.5" customHeight="1" x14ac:dyDescent="0.25">
      <c r="A326" s="721" t="str">
        <f>IF('20 Grande'!V261=TRUE,"",'20 Grande'!J261)</f>
        <v xml:space="preserve">Cuenta con un sistema de monitoreo o supervisión del desarrollo  del proceso y establece acciones de mejora continua  </v>
      </c>
      <c r="B326" s="721"/>
      <c r="C326" s="721"/>
      <c r="D326" s="721"/>
      <c r="E326" s="597" t="str">
        <f t="shared" si="3"/>
        <v>1.2.4.3</v>
      </c>
      <c r="F326" s="200" t="str">
        <f>IF('20 Grande'!V261=TRUE,"",'20 Grande'!I261)</f>
        <v>1.2.4.3</v>
      </c>
    </row>
    <row r="327" spans="1:6" x14ac:dyDescent="0.25">
      <c r="A327" s="725" t="str">
        <f>IF('20 Grande'!V268=TRUE,"",'20 Grande'!J268)</f>
        <v>2.1 Planeación y Control de Gestión Financieros</v>
      </c>
      <c r="B327" s="725"/>
      <c r="C327" s="725"/>
      <c r="D327" s="725"/>
      <c r="E327" s="597" t="str">
        <f t="shared" ref="E327:E380" si="4">MID(F327,1,7)</f>
        <v/>
      </c>
      <c r="F327" s="200"/>
    </row>
    <row r="328" spans="1:6" ht="48.75" customHeight="1" x14ac:dyDescent="0.25">
      <c r="A328" s="721" t="str">
        <f>IF('20 Grande'!V273=TRUE,"",'20 Grande'!J273)</f>
        <v>El proceso de Planeación y Control de Gestión Financiera se realiza con un enfoque práctico, basándose en tendencias generales del sector y en las experiencias pasadas de la empresa para proyectar la información.</v>
      </c>
      <c r="B328" s="721"/>
      <c r="C328" s="721"/>
      <c r="D328" s="721"/>
      <c r="E328" s="597" t="str">
        <f t="shared" si="4"/>
        <v>2.1.1</v>
      </c>
      <c r="F328" s="200" t="str">
        <f>IF('20 Grande'!V273=TRUE,"",'20 Grande'!I273)</f>
        <v>2.1.1</v>
      </c>
    </row>
    <row r="329" spans="1:6" ht="46.5" customHeight="1" x14ac:dyDescent="0.25">
      <c r="A329" s="721" t="str">
        <f>IF('20 Grande'!V274=TRUE,"",'20 Grande'!J274)</f>
        <v>La empresa cuenta con una función de Planeación y Control de Gestión Financiera cuyas actividades consideran lo siguiente:</v>
      </c>
      <c r="B329" s="721"/>
      <c r="C329" s="721"/>
      <c r="D329" s="721"/>
      <c r="E329" s="597" t="str">
        <f t="shared" si="4"/>
        <v>2.1.2.1</v>
      </c>
      <c r="F329" s="200" t="str">
        <f>IF('20 Grande'!V274=TRUE,"",'20 Grande'!I274)</f>
        <v>2.1.2.1</v>
      </c>
    </row>
    <row r="330" spans="1:6" ht="46.5" customHeight="1" x14ac:dyDescent="0.25">
      <c r="A330" s="929" t="str">
        <f>IF('20 Grande'!V275=TRUE,"",'20 Grande'!J275)</f>
        <v>Elaboración de proyecciones y administración de las actividades de control de gestión con una orientación operativa (seguimiento y control de gestión presupuestaria)</v>
      </c>
      <c r="B330" s="929"/>
      <c r="C330" s="929"/>
      <c r="D330" s="929"/>
      <c r="E330" s="597" t="str">
        <f t="shared" si="4"/>
        <v>2.1.2.1</v>
      </c>
      <c r="F330" s="200" t="str">
        <f>IF('20 Grande'!V275=TRUE,"",'20 Grande'!I275)</f>
        <v>2.1.2.1.A</v>
      </c>
    </row>
    <row r="331" spans="1:6" ht="53.25" customHeight="1" x14ac:dyDescent="0.25">
      <c r="A331" s="721" t="str">
        <f>IF('20 Grande'!V276=TRUE,"",'20 Grande'!J276)</f>
        <v>Todos éstos aspectos se encuentran formalmente documentados y forman parte de la sección de planeación y control de gestión financiera del manual de procedimientos para el área financiera</v>
      </c>
      <c r="B331" s="721"/>
      <c r="C331" s="721"/>
      <c r="D331" s="721"/>
      <c r="E331" s="597" t="str">
        <f t="shared" si="4"/>
        <v>2.1.2.2</v>
      </c>
      <c r="F331" s="200" t="str">
        <f>IF('20 Grande'!V276=TRUE,"",'20 Grande'!I276)</f>
        <v>2.1.2.2</v>
      </c>
    </row>
    <row r="332" spans="1:6" ht="54" customHeight="1" x14ac:dyDescent="0.25">
      <c r="A332" s="721" t="str">
        <f>IF('20 Grande'!V277=TRUE,"",'20 Grande'!J277)</f>
        <v>Desarrolla modelos y metodologías que proporcionan evidencia de las actividades llevadas a cabo o los resultados obtenidos en el proceso de planeación y control de gestión financiera, entre los que se encuentran:</v>
      </c>
      <c r="B332" s="721"/>
      <c r="C332" s="721"/>
      <c r="D332" s="721"/>
      <c r="E332" s="597" t="str">
        <f t="shared" si="4"/>
        <v>2.1.3.1</v>
      </c>
      <c r="F332" s="200" t="str">
        <f>IF('20 Grande'!V277=TRUE,"",'20 Grande'!I277)</f>
        <v>2.1.3.1</v>
      </c>
    </row>
    <row r="333" spans="1:6" ht="53.25" customHeight="1" x14ac:dyDescent="0.25">
      <c r="A333" s="929" t="str">
        <f>IF('20 Grande'!V278=TRUE,"",'20 Grande'!J278)</f>
        <v xml:space="preserve">Métodos para establecer diferentes tipos de planeación en función del horizonte de tiempo, entre las cuales se consideran la planeación estratégica, operativa y presupuestaria, y alineación de la planeación operativa con los objetivos estratégicos </v>
      </c>
      <c r="B333" s="929"/>
      <c r="C333" s="929"/>
      <c r="D333" s="929"/>
      <c r="E333" s="597" t="str">
        <f t="shared" si="4"/>
        <v>2.1.3.1</v>
      </c>
      <c r="F333" s="200" t="str">
        <f>IF('20 Grande'!V278=TRUE,"",'20 Grande'!I278)</f>
        <v>2.1.3.1.A</v>
      </c>
    </row>
    <row r="334" spans="1:6" ht="46.5" customHeight="1" x14ac:dyDescent="0.25">
      <c r="A334" s="929" t="str">
        <f>IF('20 Grande'!V279=TRUE,"",'20 Grande'!J279)</f>
        <v>Técnicas para elaborar proyecciones financieras (ventas, participación de mercado, estados financieros, etc.)</v>
      </c>
      <c r="B334" s="929"/>
      <c r="C334" s="929"/>
      <c r="D334" s="929"/>
      <c r="E334" s="597" t="str">
        <f t="shared" si="4"/>
        <v>2.1.3.1</v>
      </c>
      <c r="F334" s="200" t="str">
        <f>IF('20 Grande'!V279=TRUE,"",'20 Grande'!I279)</f>
        <v>2.1.3.1.B</v>
      </c>
    </row>
    <row r="335" spans="1:6" ht="46.5" customHeight="1" x14ac:dyDescent="0.25">
      <c r="A335" s="929" t="str">
        <f>IF('20 Grande'!V280=TRUE,"",'20 Grande'!J280)</f>
        <v>Mecanismo de corrección de desviaciones para asegurar que las actividades se realizan en acuerdo con las políticas de la empresa y los objetivos de control establecidos</v>
      </c>
      <c r="B335" s="929"/>
      <c r="C335" s="929"/>
      <c r="D335" s="929"/>
      <c r="E335" s="597" t="str">
        <f t="shared" si="4"/>
        <v>2.1.3.1</v>
      </c>
      <c r="F335" s="200" t="str">
        <f>IF('20 Grande'!V280=TRUE,"",'20 Grande'!I280)</f>
        <v>2.1.3.1.C</v>
      </c>
    </row>
    <row r="336" spans="1:6" ht="66.75" customHeight="1" x14ac:dyDescent="0.25">
      <c r="A336" s="929" t="str">
        <f>IF('20 Grande'!V281=TRUE,"",'20 Grande'!J281)</f>
        <v>Determinación de niveles de control para asegurar la coherencia del sistema de control con la estrategia y estructura organizacional mediante un control de gestión estratégico, operativo y táctico (actividades estratégicas, gestión presupuestaria y contabilidad analítica)</v>
      </c>
      <c r="B336" s="929"/>
      <c r="C336" s="929"/>
      <c r="D336" s="929"/>
      <c r="E336" s="597" t="str">
        <f t="shared" si="4"/>
        <v>2.1.3.1</v>
      </c>
      <c r="F336" s="200" t="str">
        <f>IF('20 Grande'!V281=TRUE,"",'20 Grande'!I281)</f>
        <v>2.1.3.1.D</v>
      </c>
    </row>
    <row r="337" spans="1:6" ht="53.25" customHeight="1" x14ac:dyDescent="0.25">
      <c r="A337" s="929" t="str">
        <f>IF('20 Grande'!V282=TRUE,"",'20 Grande'!J282)</f>
        <v>Planes para integrar las normas y reglas de aplicación del control de gestión de tal forma que proporcionen una seguridad razonable a la Dirección y al Consejo de Administración sobre la validez de los reportes de gestión</v>
      </c>
      <c r="B337" s="929"/>
      <c r="C337" s="929"/>
      <c r="D337" s="929"/>
      <c r="E337" s="597" t="str">
        <f t="shared" si="4"/>
        <v>2.1.3.1</v>
      </c>
      <c r="F337" s="200" t="str">
        <f>IF('20 Grande'!V282=TRUE,"",'20 Grande'!I282)</f>
        <v>2.1.3.1.E</v>
      </c>
    </row>
    <row r="338" spans="1:6" ht="46.5" customHeight="1" x14ac:dyDescent="0.25">
      <c r="A338" s="721" t="str">
        <f>IF('20 Grande'!V283=TRUE,"",'20 Grande'!J283)</f>
        <v>Revisa las actividades desarrolladas en el proceso, analiza la información generada y mediante indicadores de resultados, evalúa el nivel de cumplimiento de su proceso de planeación y control de gestión financiera</v>
      </c>
      <c r="B338" s="721"/>
      <c r="C338" s="721"/>
      <c r="D338" s="721"/>
      <c r="E338" s="597" t="str">
        <f t="shared" si="4"/>
        <v>2.1.3.2</v>
      </c>
      <c r="F338" s="200" t="str">
        <f>IF('20 Grande'!V283=TRUE,"",'20 Grande'!I283)</f>
        <v>2.1.3.2</v>
      </c>
    </row>
    <row r="339" spans="1:6" ht="46.5" customHeight="1" x14ac:dyDescent="0.25">
      <c r="A339" s="721" t="str">
        <f>IF('20 Grande'!V284=TRUE,"",'20 Grande'!J284)</f>
        <v>Su proceso de planeación y control de gestión financiera se encuentra automatizado a través de herramientas que le permitan:</v>
      </c>
      <c r="B339" s="721"/>
      <c r="C339" s="721"/>
      <c r="D339" s="721"/>
      <c r="E339" s="597" t="str">
        <f t="shared" si="4"/>
        <v>2.1.4.1</v>
      </c>
      <c r="F339" s="200" t="str">
        <f>IF('20 Grande'!V284=TRUE,"",'20 Grande'!I284)</f>
        <v>2.1.4.1</v>
      </c>
    </row>
    <row r="340" spans="1:6" ht="46.5" customHeight="1" x14ac:dyDescent="0.25">
      <c r="A340" s="929" t="str">
        <f>IF('20 Grande'!V285=TRUE,"",'20 Grande'!J285)</f>
        <v xml:space="preserve">Utilizar las siguientes razones financieras como herramienta de proyección: liquidez, rentabilidad, endeudamiento, administración de activos, tasa de crecimiento, análisis del punto de equilibrio y determinación de la estructura financiera óptima </v>
      </c>
      <c r="B340" s="929"/>
      <c r="C340" s="929"/>
      <c r="D340" s="929"/>
      <c r="E340" s="597" t="str">
        <f t="shared" si="4"/>
        <v>2.1.4.1</v>
      </c>
      <c r="F340" s="200" t="str">
        <f>IF('20 Grande'!V285=TRUE,"",'20 Grande'!I285)</f>
        <v>2.1.4.1.A</v>
      </c>
    </row>
    <row r="341" spans="1:6" ht="46.5" customHeight="1" x14ac:dyDescent="0.25">
      <c r="A341" s="929" t="str">
        <f>IF('20 Grande'!V286=TRUE,"",'20 Grande'!J286)</f>
        <v>Realizar presupuestos operativos (ingresos presupuestados) y financieros (balance presupuestado y presupuestado de flujo de caja)</v>
      </c>
      <c r="B341" s="929"/>
      <c r="C341" s="929"/>
      <c r="D341" s="929"/>
      <c r="E341" s="597" t="str">
        <f t="shared" si="4"/>
        <v>2.1.4.1</v>
      </c>
      <c r="F341" s="200" t="str">
        <f>IF('20 Grande'!V286=TRUE,"",'20 Grande'!I286)</f>
        <v>2.1.4.1.B</v>
      </c>
    </row>
    <row r="342" spans="1:6" ht="46.5" customHeight="1" x14ac:dyDescent="0.25">
      <c r="A342" s="929" t="str">
        <f>IF('20 Grande'!V287=TRUE,"",'20 Grande'!J287)</f>
        <v xml:space="preserve">Contar con un sistema de Control de Gestión Financiero para conocer el costo de las actividades de las diferentes áreas así como establecer indicadores de rendimiento de dichas actividades </v>
      </c>
      <c r="B342" s="929"/>
      <c r="C342" s="929"/>
      <c r="D342" s="929"/>
      <c r="E342" s="597" t="str">
        <f t="shared" si="4"/>
        <v>2.1.4.1</v>
      </c>
      <c r="F342" s="200" t="str">
        <f>IF('20 Grande'!V287=TRUE,"",'20 Grande'!I287)</f>
        <v>2.1.4.1.C</v>
      </c>
    </row>
    <row r="343" spans="1:6" ht="46.5" customHeight="1" x14ac:dyDescent="0.25">
      <c r="A343" s="929" t="str">
        <f>IF('20 Grande'!V288=TRUE,"",'20 Grande'!J288)</f>
        <v>Comparar las mejores prácticas del sector de TI con las de la empresa (benchmarking), para obtener información sobre las mejores prácticas en temas de control de gestión financiero</v>
      </c>
      <c r="B343" s="929"/>
      <c r="C343" s="929"/>
      <c r="D343" s="929"/>
      <c r="E343" s="597" t="str">
        <f t="shared" si="4"/>
        <v>2.1.4.1</v>
      </c>
      <c r="F343" s="200" t="str">
        <f>IF('20 Grande'!V288=TRUE,"",'20 Grande'!I288)</f>
        <v>2.1.4.1.D</v>
      </c>
    </row>
    <row r="344" spans="1:6" ht="46.5" customHeight="1" x14ac:dyDescent="0.25">
      <c r="A344" s="929" t="str">
        <f>IF('20 Grande'!V289=TRUE,"",'20 Grande'!J289)</f>
        <v>Generar un sistema de alertas basado en las razones financieras</v>
      </c>
      <c r="B344" s="929"/>
      <c r="C344" s="929"/>
      <c r="D344" s="929"/>
      <c r="E344" s="597" t="str">
        <f t="shared" si="4"/>
        <v>2.1.4.1</v>
      </c>
      <c r="F344" s="200" t="str">
        <f>IF('20 Grande'!V289=TRUE,"",'20 Grande'!I289)</f>
        <v>2.1.4.1.E</v>
      </c>
    </row>
    <row r="345" spans="1:6" ht="46.5" customHeight="1" x14ac:dyDescent="0.25">
      <c r="A345" s="929" t="str">
        <f>IF('20 Grande'!V290=TRUE,"",'20 Grande'!J290)</f>
        <v>Difundir los procedimientos de control en toda la organización para asegurar que se implementan prácticas orientadas hacia la mejora continua en los procesos y preservar la información financiera almacenada</v>
      </c>
      <c r="B345" s="929"/>
      <c r="C345" s="929"/>
      <c r="D345" s="929"/>
      <c r="E345" s="597" t="str">
        <f t="shared" si="4"/>
        <v>2.1.4.1</v>
      </c>
      <c r="F345" s="200" t="str">
        <f>IF('20 Grande'!V290=TRUE,"",'20 Grande'!I290)</f>
        <v>2.1.4.1.F</v>
      </c>
    </row>
    <row r="346" spans="1:6" ht="46.5" customHeight="1" x14ac:dyDescent="0.25">
      <c r="A346" s="929" t="str">
        <f>IF('20 Grande'!V291=TRUE,"",'20 Grande'!J291)</f>
        <v>Prever procedimientos de emergencia para asegurar una continuidad en la explotación de los datos y documentar la información relacionada con el análisis, programación y ejecución de los procesos</v>
      </c>
      <c r="B346" s="929"/>
      <c r="C346" s="929"/>
      <c r="D346" s="929"/>
      <c r="E346" s="597" t="str">
        <f t="shared" si="4"/>
        <v>2.1.4.1</v>
      </c>
      <c r="F346" s="200" t="str">
        <f>IF('20 Grande'!V291=TRUE,"",'20 Grande'!I291)</f>
        <v>2.1.4.1.G</v>
      </c>
    </row>
    <row r="347" spans="1:6" ht="46.5" customHeight="1" x14ac:dyDescent="0.25">
      <c r="A347" s="721" t="str">
        <f>IF('20 Grande'!V292=TRUE,"",'20 Grande'!J292)</f>
        <v>Conoce la efectividad del proceso  ya que cuenta con indicadores de desempeño que en conjunto muestran lo siguiente:</v>
      </c>
      <c r="B347" s="721"/>
      <c r="C347" s="721"/>
      <c r="D347" s="721"/>
      <c r="E347" s="597" t="str">
        <f t="shared" si="4"/>
        <v>2.1.4.2</v>
      </c>
      <c r="F347" s="200" t="str">
        <f>IF('20 Grande'!V292=TRUE,"",'20 Grande'!I292)</f>
        <v>2.1.4.2</v>
      </c>
    </row>
    <row r="348" spans="1:6" ht="46.5" customHeight="1" x14ac:dyDescent="0.25">
      <c r="A348" s="929" t="str">
        <f>IF('20 Grande'!V293=TRUE,"",'20 Grande'!J293)</f>
        <v>Mejor monitoreo de la posición financiera de la empresa en base a las proyecciones</v>
      </c>
      <c r="B348" s="929"/>
      <c r="C348" s="929"/>
      <c r="D348" s="929"/>
      <c r="E348" s="597" t="str">
        <f t="shared" si="4"/>
        <v>2.1.4.2</v>
      </c>
      <c r="F348" s="200" t="str">
        <f>IF('20 Grande'!V293=TRUE,"",'20 Grande'!I293)</f>
        <v>2.1.4.2.A</v>
      </c>
    </row>
    <row r="349" spans="1:6" ht="46.5" customHeight="1" x14ac:dyDescent="0.25">
      <c r="A349" s="929" t="str">
        <f>IF('20 Grande'!V294=TRUE,"",'20 Grande'!J294)</f>
        <v>Selección de las opciones de operación e inversión más rentables</v>
      </c>
      <c r="B349" s="929"/>
      <c r="C349" s="929"/>
      <c r="D349" s="929"/>
      <c r="E349" s="597" t="str">
        <f t="shared" si="4"/>
        <v>2.1.4.2</v>
      </c>
      <c r="F349" s="200" t="str">
        <f>IF('20 Grande'!V294=TRUE,"",'20 Grande'!I294)</f>
        <v>2.1.4.2.B</v>
      </c>
    </row>
    <row r="350" spans="1:6" ht="46.5" customHeight="1" x14ac:dyDescent="0.25">
      <c r="A350" s="929" t="str">
        <f>IF('20 Grande'!V295=TRUE,"",'20 Grande'!J295)</f>
        <v>Evaluación y reformulación más dinámicos del plan financiero en función de los cambios en las operaciones</v>
      </c>
      <c r="B350" s="929"/>
      <c r="C350" s="929"/>
      <c r="D350" s="929"/>
      <c r="E350" s="597" t="str">
        <f t="shared" si="4"/>
        <v>2.1.4.2</v>
      </c>
      <c r="F350" s="200" t="str">
        <f>IF('20 Grande'!V295=TRUE,"",'20 Grande'!I295)</f>
        <v>2.1.4.2.C</v>
      </c>
    </row>
    <row r="351" spans="1:6" ht="46.5" customHeight="1" x14ac:dyDescent="0.25">
      <c r="A351" s="929" t="str">
        <f>IF('20 Grande'!V296=TRUE,"",'20 Grande'!J296)</f>
        <v>Mayor reactividad para detectar las desviaciones entre los objetivos deseados y alcanzados</v>
      </c>
      <c r="B351" s="929"/>
      <c r="C351" s="929"/>
      <c r="D351" s="929"/>
      <c r="E351" s="597" t="str">
        <f t="shared" si="4"/>
        <v>2.1.4.2</v>
      </c>
      <c r="F351" s="200" t="str">
        <f>IF('20 Grande'!V296=TRUE,"",'20 Grande'!I296)</f>
        <v>2.1.4.2.D</v>
      </c>
    </row>
    <row r="352" spans="1:6" ht="46.5" customHeight="1" x14ac:dyDescent="0.25">
      <c r="A352" s="721" t="str">
        <f>IF('20 Grande'!V297=TRUE,"",'20 Grande'!J297)</f>
        <v xml:space="preserve">Cuenta con un sistema de monitoreo o supervisión del desarrollo  del proceso de Planeación y Control de Gestión Financiera y establece acciones de mejora continua  </v>
      </c>
      <c r="B352" s="721"/>
      <c r="C352" s="721"/>
      <c r="D352" s="721"/>
      <c r="E352" s="597" t="str">
        <f t="shared" si="4"/>
        <v>2.1.4.3</v>
      </c>
      <c r="F352" s="200" t="str">
        <f>IF('20 Grande'!V297=TRUE,"",'20 Grande'!I297)</f>
        <v>2.1.4.3</v>
      </c>
    </row>
    <row r="353" spans="1:6" x14ac:dyDescent="0.25">
      <c r="A353" s="725" t="str">
        <f>IF('20 Grande'!V299=TRUE,"",'20 Grande'!J299)</f>
        <v>2.2 Administración del Capital de Trabajo</v>
      </c>
      <c r="B353" s="725"/>
      <c r="C353" s="725"/>
      <c r="D353" s="725"/>
      <c r="E353" s="597" t="str">
        <f t="shared" si="4"/>
        <v/>
      </c>
      <c r="F353" s="200"/>
    </row>
    <row r="354" spans="1:6" ht="54.75" customHeight="1" x14ac:dyDescent="0.25">
      <c r="A354" s="721" t="str">
        <f>IF('20 Grande'!V304=TRUE,"",'20 Grande'!J304)</f>
        <v>El proceso de Administración del Capital de Trabajo se realiza de forma funcional, conforme va operando la empresa y van desarrollándose los  proyectos y/o servicios. Existen registros donde se determina el nivel de liquidez de la empresa.</v>
      </c>
      <c r="B354" s="721"/>
      <c r="C354" s="721"/>
      <c r="D354" s="721"/>
      <c r="E354" s="597" t="str">
        <f t="shared" si="4"/>
        <v>2.2.1.1</v>
      </c>
      <c r="F354" s="200" t="str">
        <f>IF('20 Grande'!V304=TRUE,"",'20 Grande'!I304)</f>
        <v>2.2.1.1</v>
      </c>
    </row>
    <row r="355" spans="1:6" ht="66" customHeight="1" x14ac:dyDescent="0.25">
      <c r="A355" s="721" t="str">
        <f>IF('20 Grande'!V305=TRUE,"",'20 Grande'!J305)</f>
        <v>Además, el capital de trabajo se financia con una orientación pragmática, en función de los recursos disponibles en la empresa y de las deudas que se contraen. Existen registros de los financiamientos utilizados para operar, tales como la tesorería o los préstamos otorgados (clientes, proveedores, créditos bancarios).</v>
      </c>
      <c r="B355" s="721"/>
      <c r="C355" s="721"/>
      <c r="D355" s="721"/>
      <c r="E355" s="597" t="str">
        <f t="shared" si="4"/>
        <v>2.2.1.2</v>
      </c>
      <c r="F355" s="200" t="str">
        <f>IF('20 Grande'!V305=TRUE,"",'20 Grande'!I305)</f>
        <v>2.2.1.2</v>
      </c>
    </row>
    <row r="356" spans="1:6" ht="46.5" customHeight="1" x14ac:dyDescent="0.25">
      <c r="A356" s="721" t="str">
        <f>IF('20 Grande'!V306=TRUE,"",'20 Grande'!J306)</f>
        <v>El proceso de Administración del Capital de Trabajo en la empresa de TI está estructurado a través de los aspectos siguientes:</v>
      </c>
      <c r="B356" s="721"/>
      <c r="C356" s="721"/>
      <c r="D356" s="721"/>
      <c r="E356" s="597" t="str">
        <f t="shared" si="4"/>
        <v>2.2.2.1</v>
      </c>
      <c r="F356" s="200" t="str">
        <f>IF('20 Grande'!V306=TRUE,"",'20 Grande'!I306)</f>
        <v>2.2.2.1</v>
      </c>
    </row>
    <row r="357" spans="1:6" ht="46.5" customHeight="1" x14ac:dyDescent="0.25">
      <c r="A357" s="929" t="str">
        <f>IF('20 Grande'!V307=TRUE,"",'20 Grande'!J307)</f>
        <v>Elaboración de un Plan de Administración del Efectivo y Valores Negociables con fines a asegurar saldos adecuados de efectivo</v>
      </c>
      <c r="B357" s="929"/>
      <c r="C357" s="929"/>
      <c r="D357" s="929"/>
      <c r="E357" s="597" t="str">
        <f t="shared" si="4"/>
        <v>2.2.2.1</v>
      </c>
      <c r="F357" s="200" t="str">
        <f>IF('20 Grande'!V307=TRUE,"",'20 Grande'!I307)</f>
        <v>2.2.2.1.A</v>
      </c>
    </row>
    <row r="358" spans="1:6" ht="46.5" customHeight="1" x14ac:dyDescent="0.25">
      <c r="A358" s="929" t="str">
        <f>IF('20 Grande'!V308=TRUE,"",'20 Grande'!J308)</f>
        <v>Definición de la política de capital de trabajo implementada por la empresa</v>
      </c>
      <c r="B358" s="929"/>
      <c r="C358" s="929"/>
      <c r="D358" s="929"/>
      <c r="E358" s="597" t="str">
        <f t="shared" si="4"/>
        <v>2.2.2.1</v>
      </c>
      <c r="F358" s="200" t="str">
        <f>IF('20 Grande'!V308=TRUE,"",'20 Grande'!I308)</f>
        <v>2.2.2.1.B</v>
      </c>
    </row>
    <row r="359" spans="1:6" ht="46.5" customHeight="1" x14ac:dyDescent="0.25">
      <c r="A359" s="929" t="str">
        <f>IF('20 Grande'!V309=TRUE,"",'20 Grande'!J309)</f>
        <v>Análisis del flujo de caja para detectar los problemas de liquidez, conocer la viabilidad de los proyectos y la rentabilidad de la empresa</v>
      </c>
      <c r="B359" s="929"/>
      <c r="C359" s="929"/>
      <c r="D359" s="929"/>
      <c r="E359" s="597" t="str">
        <f t="shared" si="4"/>
        <v>2.2.2.1</v>
      </c>
      <c r="F359" s="200" t="str">
        <f>IF('20 Grande'!V309=TRUE,"",'20 Grande'!I309)</f>
        <v>2.2.2.1.C</v>
      </c>
    </row>
    <row r="360" spans="1:6" ht="46.5" customHeight="1" x14ac:dyDescent="0.25">
      <c r="A360" s="929" t="str">
        <f>IF('20 Grande'!V310=TRUE,"",'20 Grande'!J310)</f>
        <v>Determinación de la forma en la que se puedan incrementar las entradas y reducir las salidas de efectivo en términos de volumen y frecuencia para alinear el ciclo operativo con el ciclo de caja</v>
      </c>
      <c r="B360" s="929"/>
      <c r="C360" s="929"/>
      <c r="D360" s="929"/>
      <c r="E360" s="597" t="str">
        <f t="shared" si="4"/>
        <v>2.2.2.1</v>
      </c>
      <c r="F360" s="200" t="str">
        <f>IF('20 Grande'!V310=TRUE,"",'20 Grande'!I310)</f>
        <v>2.2.2.1.D</v>
      </c>
    </row>
    <row r="361" spans="1:6" ht="46.5" customHeight="1" x14ac:dyDescent="0.25">
      <c r="A361" s="721" t="str">
        <f>IF('20 Grande'!V311=TRUE,"",'20 Grande'!J311)</f>
        <v>Todos éstos aspectos se encuentran formalmente documentados a través de:</v>
      </c>
      <c r="B361" s="721"/>
      <c r="C361" s="721"/>
      <c r="D361" s="721"/>
      <c r="E361" s="597" t="str">
        <f t="shared" si="4"/>
        <v>2.2.2.2</v>
      </c>
      <c r="F361" s="200" t="str">
        <f>IF('20 Grande'!V311=TRUE,"",'20 Grande'!I311)</f>
        <v>2.2.2.2</v>
      </c>
    </row>
    <row r="362" spans="1:6" ht="46.5" customHeight="1" x14ac:dyDescent="0.25">
      <c r="A362" s="929" t="str">
        <f>IF('20 Grande'!V312=TRUE,"",'20 Grande'!J312)</f>
        <v>Un Manual de procedimientos para la Tesorería</v>
      </c>
      <c r="B362" s="929"/>
      <c r="C362" s="929"/>
      <c r="D362" s="929"/>
      <c r="E362" s="597" t="str">
        <f t="shared" si="4"/>
        <v>2.2.2.2</v>
      </c>
      <c r="F362" s="200" t="str">
        <f>IF('20 Grande'!V312=TRUE,"",'20 Grande'!I312)</f>
        <v>2.2.2.2.A</v>
      </c>
    </row>
    <row r="363" spans="1:6" ht="46.5" customHeight="1" x14ac:dyDescent="0.25">
      <c r="A363" s="721" t="str">
        <f>IF('20 Grande'!V313=TRUE,"",'20 Grande'!J313)</f>
        <v>La empresa desarrolla modelos y metodologías que le permitan maximizar la eficacia de su proceso de Administración del Capital de Trabajo, tales como:</v>
      </c>
      <c r="B363" s="721"/>
      <c r="C363" s="721"/>
      <c r="D363" s="721"/>
      <c r="E363" s="597" t="str">
        <f t="shared" si="4"/>
        <v>2.2.3.1</v>
      </c>
      <c r="F363" s="200" t="str">
        <f>IF('20 Grande'!V313=TRUE,"",'20 Grande'!I313)</f>
        <v>2.2.3.1</v>
      </c>
    </row>
    <row r="364" spans="1:6" ht="46.5" customHeight="1" x14ac:dyDescent="0.25">
      <c r="A364" s="929" t="str">
        <f>IF('20 Grande'!V314=TRUE,"",'20 Grande'!J314)</f>
        <v xml:space="preserve">Análisis de la estructura del Capital de Trabajo: </v>
      </c>
      <c r="B364" s="929"/>
      <c r="C364" s="929"/>
      <c r="D364" s="929"/>
      <c r="E364" s="597"/>
      <c r="F364" s="200">
        <f>IF('20 Grande'!V314=TRUE,"",'20 Grande'!I314)</f>
        <v>0</v>
      </c>
    </row>
    <row r="365" spans="1:6" ht="46.5" customHeight="1" x14ac:dyDescent="0.25">
      <c r="A365" s="929" t="str">
        <f>IF('20 Grande'!V315=TRUE,"",'20 Grande'!J315)</f>
        <v>Procesos de Gestión de la Tesorería, mediante los cuales se determina el saldo de efectivo mínimo, se realizan cobros y pagos de forma eficiente y se invierten los excedentes</v>
      </c>
      <c r="B365" s="929"/>
      <c r="C365" s="929"/>
      <c r="D365" s="929"/>
      <c r="E365" s="597" t="str">
        <f t="shared" si="4"/>
        <v>2.2.3.1</v>
      </c>
      <c r="F365" s="200" t="str">
        <f>IF('20 Grande'!V315=TRUE,"",'20 Grande'!I315)</f>
        <v>2.2.3.1.A</v>
      </c>
    </row>
    <row r="366" spans="1:6" ht="48.75" customHeight="1" x14ac:dyDescent="0.25">
      <c r="A366" s="929" t="str">
        <f>IF('20 Grande'!V316=TRUE,"",'20 Grande'!J316)</f>
        <v xml:space="preserve">Estudio de calidad de la cartera mediante un análisis de la estructura de clientes (número, repartición en ventas y nivel de dependencia de los clientes), así como su categoría (triple A, etc.) renombre y recurrencia   </v>
      </c>
      <c r="B366" s="929"/>
      <c r="C366" s="929"/>
      <c r="D366" s="929"/>
      <c r="E366" s="597" t="str">
        <f t="shared" si="4"/>
        <v>2.2.3.1</v>
      </c>
      <c r="F366" s="200" t="str">
        <f>IF('20 Grande'!V316=TRUE,"",'20 Grande'!I316)</f>
        <v>2.2.3.1.B</v>
      </c>
    </row>
    <row r="367" spans="1:6" ht="61.5" customHeight="1" x14ac:dyDescent="0.25">
      <c r="A367" s="929" t="str">
        <f>IF('20 Grande'!V317=TRUE,"",'20 Grande'!J317)</f>
        <v>Análisis de la relación con los proveedores para determinar la posición competitiva de la empresa (presiones en los precios, cantidades ofertadas, plazos de pago) así como su estructura (número, repartición en compras, nivel de dependencia) y calidad de las referencias comerciales con los proveedores</v>
      </c>
      <c r="B367" s="929"/>
      <c r="C367" s="929"/>
      <c r="D367" s="929"/>
      <c r="E367" s="597" t="str">
        <f t="shared" si="4"/>
        <v>2.2.3.1</v>
      </c>
      <c r="F367" s="200" t="str">
        <f>IF('20 Grande'!V317=TRUE,"",'20 Grande'!I317)</f>
        <v>2.2.3.1.C</v>
      </c>
    </row>
    <row r="368" spans="1:6" ht="51" customHeight="1" x14ac:dyDescent="0.25">
      <c r="A368" s="929" t="str">
        <f>IF('20 Grande'!V318=TRUE,"",'20 Grande'!J318)</f>
        <v xml:space="preserve">Políticas y procedimientos de Gestión de Créditos, las cuales permiten definir las políticas de cobro, determinar los términos de venta y el monto óptimo de crédito a otorgar a la cartera
</v>
      </c>
      <c r="B368" s="929"/>
      <c r="C368" s="929"/>
      <c r="D368" s="929"/>
      <c r="E368" s="597" t="str">
        <f t="shared" si="4"/>
        <v>2.2.3.1</v>
      </c>
      <c r="F368" s="200" t="str">
        <f>IF('20 Grande'!V318=TRUE,"",'20 Grande'!I318)</f>
        <v>2.2.3.1.D</v>
      </c>
    </row>
    <row r="369" spans="1:6" ht="76.5" customHeight="1" x14ac:dyDescent="0.25">
      <c r="A369" s="929" t="str">
        <f>IF('20 Grande'!V319=TRUE,"",'20 Grande'!J319)</f>
        <v xml:space="preserve">Procesos de Gestión del Portafolio de Inversión para administrar la relación costo/rendimiento de los proyectos relacionados con el capital de trabajo, comprobar que las inversiones y servicios de TI actuales estén alineados con las metas y los objetivos estratégicos, optimizar el rendimiento del portafolio de servicios, y proponer ajustes si fuese necesario
</v>
      </c>
      <c r="B369" s="929"/>
      <c r="C369" s="929"/>
      <c r="D369" s="929"/>
      <c r="E369" s="597" t="str">
        <f t="shared" si="4"/>
        <v>2.2.3.1</v>
      </c>
      <c r="F369" s="200" t="str">
        <f>IF('20 Grande'!V319=TRUE,"",'20 Grande'!I319)</f>
        <v>2.2.3.1.E</v>
      </c>
    </row>
    <row r="370" spans="1:6" ht="46.5" customHeight="1" x14ac:dyDescent="0.25">
      <c r="A370" s="929" t="str">
        <f>IF('20 Grande'!V320=TRUE,"",'20 Grande'!J320)</f>
        <v>Estrategias de previsión, análisis y diferenciación de los planes de financiamiento:</v>
      </c>
      <c r="B370" s="929"/>
      <c r="C370" s="929"/>
      <c r="D370" s="929"/>
      <c r="E370" s="597"/>
      <c r="F370" s="200">
        <f>IF('20 Grande'!V320=TRUE,"",'20 Grande'!I320)</f>
        <v>0</v>
      </c>
    </row>
    <row r="371" spans="1:6" ht="46.5" customHeight="1" x14ac:dyDescent="0.25">
      <c r="A371" s="929" t="str">
        <f>IF('20 Grande'!V321=TRUE,"",'20 Grande'!J321)</f>
        <v>Estrategias de gestión de pasivos circulantes, mediante las cuales se analizan las formas de financiamiento disponibles, ya sea espontáneo o no espontáneo</v>
      </c>
      <c r="B371" s="929"/>
      <c r="C371" s="929"/>
      <c r="D371" s="929"/>
      <c r="E371" s="597" t="str">
        <f t="shared" si="4"/>
        <v>2.2.3.1</v>
      </c>
      <c r="F371" s="200" t="str">
        <f>IF('20 Grande'!V321=TRUE,"",'20 Grande'!I321)</f>
        <v>2.2.3.1.F</v>
      </c>
    </row>
    <row r="372" spans="1:6" ht="46.5" customHeight="1" x14ac:dyDescent="0.25">
      <c r="A372" s="929" t="str">
        <f>IF('20 Grande'!V322=TRUE,"",'20 Grande'!J322)</f>
        <v>Análisis de la eficiencia en la administración de activos mediante el índice de rotación de activos, días de cartera, proveedores y del ciclo financiero</v>
      </c>
      <c r="B372" s="929"/>
      <c r="C372" s="929"/>
      <c r="D372" s="929"/>
      <c r="E372" s="597" t="str">
        <f t="shared" si="4"/>
        <v>2.2.3.1</v>
      </c>
      <c r="F372" s="200" t="str">
        <f>IF('20 Grande'!V322=TRUE,"",'20 Grande'!I322)</f>
        <v>2.2.3.1.G</v>
      </c>
    </row>
    <row r="373" spans="1:6" ht="46.5" customHeight="1" x14ac:dyDescent="0.25">
      <c r="A373" s="929" t="str">
        <f>IF('20 Grande'!V323=TRUE,"",'20 Grande'!J323)</f>
        <v>Realización de proyecciones de inversiones pre-operativas y operativas para apreciar el periodo de realización y la estructura de dichas inversiones</v>
      </c>
      <c r="B373" s="929"/>
      <c r="C373" s="929"/>
      <c r="D373" s="929"/>
      <c r="E373" s="597" t="str">
        <f t="shared" si="4"/>
        <v>2.2.3.1</v>
      </c>
      <c r="F373" s="200" t="str">
        <f>IF('20 Grande'!V323=TRUE,"",'20 Grande'!I323)</f>
        <v>2.2.3.1.H</v>
      </c>
    </row>
    <row r="374" spans="1:6" ht="46.5" customHeight="1" x14ac:dyDescent="0.25">
      <c r="A374" s="721" t="str">
        <f>IF('20 Grande'!V324=TRUE,"",'20 Grande'!J324)</f>
        <v>Revisa las actividades desarrolladas en el proceso, analiza la información generada y mediante indicadores de resultados, evalúa el nivel de cumplimiento del proceso de administración del capital</v>
      </c>
      <c r="B374" s="721"/>
      <c r="C374" s="721"/>
      <c r="D374" s="721"/>
      <c r="E374" s="597" t="str">
        <f t="shared" si="4"/>
        <v>2.2.3.2</v>
      </c>
      <c r="F374" s="200" t="str">
        <f>IF('20 Grande'!V324=TRUE,"",'20 Grande'!I324)</f>
        <v>2.2.3.2</v>
      </c>
    </row>
    <row r="375" spans="1:6" ht="46.5" customHeight="1" x14ac:dyDescent="0.25">
      <c r="A375" s="721" t="str">
        <f>IF('20 Grande'!V325=TRUE,"",'20 Grande'!J325)</f>
        <v>Su proceso de Administración del Capital de Trabajo se encuentra automatizado a través de herramientas que le permitan:</v>
      </c>
      <c r="B375" s="721"/>
      <c r="C375" s="721"/>
      <c r="D375" s="721"/>
      <c r="E375" s="597" t="str">
        <f t="shared" si="4"/>
        <v>2.2.4.1</v>
      </c>
      <c r="F375" s="200" t="str">
        <f>IF('20 Grande'!V325=TRUE,"",'20 Grande'!I325)</f>
        <v>2.2.4.1</v>
      </c>
    </row>
    <row r="376" spans="1:6" ht="46.5" customHeight="1" x14ac:dyDescent="0.25">
      <c r="A376" s="929" t="str">
        <f>IF('20 Grande'!V326=TRUE,"",'20 Grande'!J326)</f>
        <v>Contar con una función de gestión del portafolio de inversión, encargada de:</v>
      </c>
      <c r="B376" s="929"/>
      <c r="C376" s="929"/>
      <c r="D376" s="929"/>
      <c r="E376" s="597"/>
      <c r="F376" s="200">
        <f>IF('20 Grande'!V326=TRUE,"",'20 Grande'!I326)</f>
        <v>0</v>
      </c>
    </row>
    <row r="377" spans="1:6" ht="46.5" customHeight="1" x14ac:dyDescent="0.25">
      <c r="A377" s="929" t="str">
        <f>IF('20 Grande'!V327=TRUE,"",'20 Grande'!J327)</f>
        <v>Optimizar la gestión de sus proyectos al incrementar la rentabilidad de las inversiones</v>
      </c>
      <c r="B377" s="929"/>
      <c r="C377" s="929"/>
      <c r="D377" s="929"/>
      <c r="E377" s="597" t="str">
        <f t="shared" si="4"/>
        <v>2.2.4.1</v>
      </c>
      <c r="F377" s="200" t="str">
        <f>IF('20 Grande'!V327=TRUE,"",'20 Grande'!I327)</f>
        <v>2.2.4.1.A</v>
      </c>
    </row>
    <row r="378" spans="1:6" ht="46.5" customHeight="1" x14ac:dyDescent="0.25">
      <c r="A378" s="929" t="str">
        <f>IF('20 Grande'!V328=TRUE,"",'20 Grande'!J328)</f>
        <v>Evaluar los casos de negocio y priorizarlos ante la asignación de recursos</v>
      </c>
      <c r="B378" s="929"/>
      <c r="C378" s="929"/>
      <c r="D378" s="929"/>
      <c r="E378" s="597" t="str">
        <f t="shared" si="4"/>
        <v>2.2.4.1</v>
      </c>
      <c r="F378" s="200" t="str">
        <f>IF('20 Grande'!V328=TRUE,"",'20 Grande'!I328)</f>
        <v>2.2.4.1.B</v>
      </c>
    </row>
    <row r="379" spans="1:6" ht="46.5" customHeight="1" x14ac:dyDescent="0.25">
      <c r="A379" s="929" t="str">
        <f>IF('20 Grande'!V329=TRUE,"",'20 Grande'!J329)</f>
        <v>Realizar un análisis exhaustivo y preciso del rendimiento de las inversiones efectuadas en el portafolio de servicios o proyectos</v>
      </c>
      <c r="B379" s="929"/>
      <c r="C379" s="929"/>
      <c r="D379" s="929"/>
      <c r="E379" s="597" t="str">
        <f t="shared" si="4"/>
        <v>2.2.4.1</v>
      </c>
      <c r="F379" s="200" t="str">
        <f>IF('20 Grande'!V329=TRUE,"",'20 Grande'!I329)</f>
        <v>2.2.4.1.C</v>
      </c>
    </row>
    <row r="380" spans="1:6" ht="46.5" customHeight="1" x14ac:dyDescent="0.25">
      <c r="A380" s="929" t="str">
        <f>IF('20 Grande'!V330=TRUE,"",'20 Grande'!J330)</f>
        <v xml:space="preserve">Hacer que los cambios en el programa de inversiones se reflejen en los servicios de TI, en los activos y en el portafolio de recursos </v>
      </c>
      <c r="B380" s="929"/>
      <c r="C380" s="929"/>
      <c r="D380" s="929"/>
      <c r="E380" s="597" t="str">
        <f t="shared" si="4"/>
        <v>2.2.4.1</v>
      </c>
      <c r="F380" s="200" t="str">
        <f>IF('20 Grande'!V330=TRUE,"",'20 Grande'!I330)</f>
        <v>2.2.4.1.D</v>
      </c>
    </row>
    <row r="381" spans="1:6" ht="46.5" customHeight="1" x14ac:dyDescent="0.25">
      <c r="A381" s="929" t="str">
        <f>IF('20 Grande'!V331=TRUE,"",'20 Grande'!J331)</f>
        <v>Contar con un software de administración financiera para:</v>
      </c>
      <c r="B381" s="929"/>
      <c r="C381" s="929"/>
      <c r="D381" s="929"/>
      <c r="E381" s="597"/>
      <c r="F381" s="200">
        <f>IF('20 Grande'!V331=TRUE,"",'20 Grande'!I331)</f>
        <v>0</v>
      </c>
    </row>
    <row r="382" spans="1:6" ht="46.5" customHeight="1" x14ac:dyDescent="0.25">
      <c r="A382" s="929" t="str">
        <f>IF('20 Grande'!V332=TRUE,"",'20 Grande'!J332)</f>
        <v>Generar informes sobre la cartera vencida y la morosidad de los clientes de la empresa</v>
      </c>
      <c r="B382" s="929"/>
      <c r="C382" s="929"/>
      <c r="D382" s="929"/>
      <c r="E382" s="597" t="str">
        <f t="shared" ref="E382:E430" si="5">MID(F382,1,7)</f>
        <v>2.2.4.1</v>
      </c>
      <c r="F382" s="200" t="str">
        <f>IF('20 Grande'!V332=TRUE,"",'20 Grande'!I332)</f>
        <v>2.2.4.1.E</v>
      </c>
    </row>
    <row r="383" spans="1:6" ht="46.5" customHeight="1" x14ac:dyDescent="0.25">
      <c r="A383" s="929" t="str">
        <f>IF('20 Grande'!V333=TRUE,"",'20 Grande'!J333)</f>
        <v>Llevar un control sobre su ciclo financiero y definir plazos máximos de crédito orientados a la reducción del periodo de cobranza</v>
      </c>
      <c r="B383" s="929"/>
      <c r="C383" s="929"/>
      <c r="D383" s="929"/>
      <c r="E383" s="597" t="str">
        <f t="shared" si="5"/>
        <v>2.2.4.1</v>
      </c>
      <c r="F383" s="200" t="str">
        <f>IF('20 Grande'!V333=TRUE,"",'20 Grande'!I333)</f>
        <v>2.2.4.1.F</v>
      </c>
    </row>
    <row r="384" spans="1:6" ht="46.5" customHeight="1" x14ac:dyDescent="0.25">
      <c r="A384" s="929" t="str">
        <f>IF('20 Grande'!V334=TRUE,"",'20 Grande'!J334)</f>
        <v>Administrar los impuestos por acreditar y por pagar de forma óptima</v>
      </c>
      <c r="B384" s="929"/>
      <c r="C384" s="929"/>
      <c r="D384" s="929"/>
      <c r="E384" s="597" t="str">
        <f t="shared" si="5"/>
        <v>2.2.4.1</v>
      </c>
      <c r="F384" s="200" t="str">
        <f>IF('20 Grande'!V334=TRUE,"",'20 Grande'!I334)</f>
        <v>2.2.4.1.G</v>
      </c>
    </row>
    <row r="385" spans="1:6" ht="46.5" customHeight="1" x14ac:dyDescent="0.25">
      <c r="A385" s="929" t="str">
        <f>IF('20 Grande'!V335=TRUE,"",'20 Grande'!J335)</f>
        <v>Administrar la nómina de forma eficaz e integrarla como elemento esencial de la administración del capital de trabajo</v>
      </c>
      <c r="B385" s="929"/>
      <c r="C385" s="929"/>
      <c r="D385" s="929"/>
      <c r="E385" s="597" t="str">
        <f t="shared" si="5"/>
        <v>2.2.4.1</v>
      </c>
      <c r="F385" s="200" t="str">
        <f>IF('20 Grande'!V335=TRUE,"",'20 Grande'!I335)</f>
        <v>2.2.4.1.H</v>
      </c>
    </row>
    <row r="386" spans="1:6" ht="46.5" customHeight="1" x14ac:dyDescent="0.25">
      <c r="A386" s="929" t="str">
        <f>IF('20 Grande'!V336=TRUE,"",'20 Grande'!J336)</f>
        <v xml:space="preserve">Implementar mejoras continuas en la administración del ciclo financiero por medio de lo siguiente: </v>
      </c>
      <c r="B386" s="929"/>
      <c r="C386" s="929"/>
      <c r="D386" s="929"/>
      <c r="E386" s="597"/>
      <c r="F386" s="200">
        <f>IF('20 Grande'!V336=TRUE,"",'20 Grande'!I336)</f>
        <v>0</v>
      </c>
    </row>
    <row r="387" spans="1:6" ht="46.5" customHeight="1" x14ac:dyDescent="0.25">
      <c r="A387" s="929" t="str">
        <f>IF('20 Grande'!V337=TRUE,"",'20 Grande'!J337)</f>
        <v>Una política más agresiva de cobros para incrementar la liquidez, la participación del personal en el proceso y el otorgamiento de incentivos en base al desempeño del personal</v>
      </c>
      <c r="B387" s="929"/>
      <c r="C387" s="929"/>
      <c r="D387" s="929"/>
      <c r="E387" s="597" t="str">
        <f t="shared" si="5"/>
        <v>2.2.4.1</v>
      </c>
      <c r="F387" s="200" t="str">
        <f>IF('20 Grande'!V337=TRUE,"",'20 Grande'!I337)</f>
        <v>2.2.4.1.I</v>
      </c>
    </row>
    <row r="388" spans="1:6" ht="46.5" customHeight="1" x14ac:dyDescent="0.25">
      <c r="A388" s="721" t="str">
        <f>IF('20 Grande'!V338=TRUE,"",'20 Grande'!J338)</f>
        <v>Conoce la efectividad del proceso  ya que cuenta con indicadores de desempeño  que en conjunto muestran lo siguiente:</v>
      </c>
      <c r="B388" s="721"/>
      <c r="C388" s="721"/>
      <c r="D388" s="721"/>
      <c r="E388" s="597" t="str">
        <f t="shared" si="5"/>
        <v>2.2.4.2</v>
      </c>
      <c r="F388" s="200" t="str">
        <f>IF('20 Grande'!V338=TRUE,"",'20 Grande'!I338)</f>
        <v>2.2.4.2</v>
      </c>
    </row>
    <row r="389" spans="1:6" ht="46.5" customHeight="1" x14ac:dyDescent="0.25">
      <c r="A389" s="929" t="str">
        <f>IF('20 Grande'!V339=TRUE,"",'20 Grande'!J339)</f>
        <v>Mejor administración de la relación costo-rentabilidad en base al Portafolio de Inversión</v>
      </c>
      <c r="B389" s="929"/>
      <c r="C389" s="929"/>
      <c r="D389" s="929"/>
      <c r="E389" s="597" t="str">
        <f t="shared" si="5"/>
        <v>2.2.4.2</v>
      </c>
      <c r="F389" s="200" t="str">
        <f>IF('20 Grande'!V339=TRUE,"",'20 Grande'!I339)</f>
        <v>2.2.4.2.A</v>
      </c>
    </row>
    <row r="390" spans="1:6" ht="46.5" customHeight="1" x14ac:dyDescent="0.25">
      <c r="A390" s="929" t="str">
        <f>IF('20 Grande'!V340=TRUE,"",'20 Grande'!J340)</f>
        <v>Maximización de los activos y reducción del costo de los pasivos</v>
      </c>
      <c r="B390" s="929"/>
      <c r="C390" s="929"/>
      <c r="D390" s="929"/>
      <c r="E390" s="597" t="str">
        <f t="shared" si="5"/>
        <v>2.2.4.2</v>
      </c>
      <c r="F390" s="200" t="str">
        <f>IF('20 Grande'!V340=TRUE,"",'20 Grande'!I340)</f>
        <v>2.2.4.2.B</v>
      </c>
    </row>
    <row r="391" spans="1:6" ht="46.5" customHeight="1" x14ac:dyDescent="0.25">
      <c r="A391" s="929" t="str">
        <f>IF('20 Grande'!V341=TRUE,"",'20 Grande'!J341)</f>
        <v>Mayor efectividad en la gestión de las fuentes de financiamiento</v>
      </c>
      <c r="B391" s="929"/>
      <c r="C391" s="929"/>
      <c r="D391" s="929"/>
      <c r="E391" s="597" t="str">
        <f t="shared" si="5"/>
        <v>2.2.4.2</v>
      </c>
      <c r="F391" s="200" t="str">
        <f>IF('20 Grande'!V341=TRUE,"",'20 Grande'!I341)</f>
        <v>2.2.4.2.C</v>
      </c>
    </row>
    <row r="392" spans="1:6" ht="46.5" customHeight="1" x14ac:dyDescent="0.25">
      <c r="A392" s="929" t="str">
        <f>IF('20 Grande'!V342=TRUE,"",'20 Grande'!J342)</f>
        <v>Mejor adecuación entre la política financiera y el modelo de gestión de la empresa</v>
      </c>
      <c r="B392" s="929"/>
      <c r="C392" s="929"/>
      <c r="D392" s="929"/>
      <c r="E392" s="597" t="str">
        <f t="shared" si="5"/>
        <v>2.2.4.2</v>
      </c>
      <c r="F392" s="200" t="str">
        <f>IF('20 Grande'!V342=TRUE,"",'20 Grande'!I342)</f>
        <v>2.2.4.2.D</v>
      </c>
    </row>
    <row r="393" spans="1:6" ht="46.5" customHeight="1" x14ac:dyDescent="0.25">
      <c r="A393" s="721" t="str">
        <f>IF('20 Grande'!V343=TRUE,"",'20 Grande'!J343)</f>
        <v xml:space="preserve">Cuenta con un sistema de monitoreo o supervisión del desarrollo  del proceso de administración financiera y establece acciones de mejora continua  </v>
      </c>
      <c r="B393" s="721"/>
      <c r="C393" s="721"/>
      <c r="D393" s="721"/>
      <c r="E393" s="597" t="str">
        <f t="shared" si="5"/>
        <v>2.2.4.3</v>
      </c>
      <c r="F393" s="200" t="str">
        <f>IF('20 Grande'!V343=TRUE,"",'20 Grande'!I343)</f>
        <v>2.2.4.3</v>
      </c>
    </row>
    <row r="394" spans="1:6" x14ac:dyDescent="0.25">
      <c r="A394" s="725" t="str">
        <f>IF('20 Grande'!V345=TRUE,"",'20 Grande'!J345)</f>
        <v>2.3 Administración de Riesgos Financieros</v>
      </c>
      <c r="B394" s="725"/>
      <c r="C394" s="725"/>
      <c r="D394" s="725"/>
      <c r="E394" s="597" t="str">
        <f t="shared" si="5"/>
        <v/>
      </c>
      <c r="F394" s="200"/>
    </row>
    <row r="395" spans="1:6" ht="46.5" customHeight="1" x14ac:dyDescent="0.25">
      <c r="A395" s="721" t="str">
        <f>IF('20 Grande'!V350=TRUE,"",'20 Grande'!J350)</f>
        <v>Existe un proceso de Gestión de Riesgos Financieros formal en la empresa, el cual está estructurado a través de lo siguiente:</v>
      </c>
      <c r="B395" s="721"/>
      <c r="C395" s="721"/>
      <c r="D395" s="721"/>
      <c r="E395" s="597" t="str">
        <f t="shared" si="5"/>
        <v>2.3.2.1</v>
      </c>
      <c r="F395" s="200" t="str">
        <f>IF('20 Grande'!V350=TRUE,"",'20 Grande'!I350)</f>
        <v>2.3.2.1</v>
      </c>
    </row>
    <row r="396" spans="1:6" ht="46.5" customHeight="1" x14ac:dyDescent="0.25">
      <c r="A396" s="929" t="str">
        <f>IF('20 Grande'!V351=TRUE,"",'20 Grande'!J351)</f>
        <v>Implicación de la Administración en la elaboración de un marco de gestión de riesgos financieros que incluya una descripción de las actividades relacionadas con el proceso de administración de riesgos financieros</v>
      </c>
      <c r="B396" s="929"/>
      <c r="C396" s="929"/>
      <c r="D396" s="929"/>
      <c r="E396" s="597" t="str">
        <f t="shared" si="5"/>
        <v>2.3.2.1</v>
      </c>
      <c r="F396" s="200" t="str">
        <f>IF('20 Grande'!V351=TRUE,"",'20 Grande'!I351)</f>
        <v>2.3.2.1.A</v>
      </c>
    </row>
    <row r="397" spans="1:6" ht="46.5" customHeight="1" x14ac:dyDescent="0.25">
      <c r="A397" s="721" t="str">
        <f>IF('20 Grande'!V352=TRUE,"",'20 Grande'!J352)</f>
        <v>Todos éstos aspectos se encuentran formalmente documentados a través de un Manual de procedimientos y políticas para la Administración de Riesgos Financieros</v>
      </c>
      <c r="B397" s="721"/>
      <c r="C397" s="721"/>
      <c r="D397" s="721"/>
      <c r="E397" s="597" t="str">
        <f t="shared" si="5"/>
        <v>2.3.2.2</v>
      </c>
      <c r="F397" s="200" t="str">
        <f>IF('20 Grande'!V352=TRUE,"",'20 Grande'!I352)</f>
        <v>2.3.2.2</v>
      </c>
    </row>
    <row r="398" spans="1:6" ht="46.5" customHeight="1" x14ac:dyDescent="0.25">
      <c r="A398" s="721" t="str">
        <f>IF('20 Grande'!V353=TRUE,"",'20 Grande'!J353)</f>
        <v>Desarrolla modelos y metodologías que proporcionan evidencia de las actividades llevadas a cabo o los resultados obtenidos en el proceso, entre los que se encuentran:</v>
      </c>
      <c r="B398" s="721"/>
      <c r="C398" s="721"/>
      <c r="D398" s="721"/>
      <c r="E398" s="597" t="str">
        <f t="shared" si="5"/>
        <v>2.3.3.1</v>
      </c>
      <c r="F398" s="200" t="str">
        <f>IF('20 Grande'!V353=TRUE,"",'20 Grande'!I353)</f>
        <v>2.3.3.1</v>
      </c>
    </row>
    <row r="399" spans="1:6" ht="46.5" customHeight="1" x14ac:dyDescent="0.25">
      <c r="A399" s="929" t="str">
        <f>IF('20 Grande'!V354=TRUE,"",'20 Grande'!J354)</f>
        <v>El análisis del tipo de riesgo que puede afectar las operaciones de la empresa en función de su actividad</v>
      </c>
      <c r="B399" s="929"/>
      <c r="C399" s="929"/>
      <c r="D399" s="929"/>
      <c r="E399" s="597" t="str">
        <f t="shared" si="5"/>
        <v>2.3.3.1</v>
      </c>
      <c r="F399" s="200" t="str">
        <f>IF('20 Grande'!V354=TRUE,"",'20 Grande'!I354)</f>
        <v>2.3.3.1.A</v>
      </c>
    </row>
    <row r="400" spans="1:6" ht="46.5" customHeight="1" x14ac:dyDescent="0.25">
      <c r="A400" s="929" t="str">
        <f>IF('20 Grande'!V355=TRUE,"",'20 Grande'!J355)</f>
        <v xml:space="preserve">Modelos de elaboración de mapas de procesos para establecer una priorización frente al riesgo financiero 
</v>
      </c>
      <c r="B400" s="929"/>
      <c r="C400" s="929"/>
      <c r="D400" s="929"/>
      <c r="E400" s="597" t="str">
        <f t="shared" si="5"/>
        <v>2.3.3.1</v>
      </c>
      <c r="F400" s="200" t="str">
        <f>IF('20 Grande'!V355=TRUE,"",'20 Grande'!I355)</f>
        <v>2.3.3.1.B</v>
      </c>
    </row>
    <row r="401" spans="1:6" ht="46.5" customHeight="1" x14ac:dyDescent="0.25">
      <c r="A401" s="929" t="str">
        <f>IF('20 Grande'!V356=TRUE,"",'20 Grande'!J356)</f>
        <v>Método del coeficiente Z Altman para determinar la probabilidad de quiebra de la empresa mediante la combinación de ratios financieros</v>
      </c>
      <c r="B401" s="929"/>
      <c r="C401" s="929"/>
      <c r="D401" s="929"/>
      <c r="E401" s="597" t="str">
        <f t="shared" si="5"/>
        <v>2.3.3.1</v>
      </c>
      <c r="F401" s="200" t="str">
        <f>IF('20 Grande'!V356=TRUE,"",'20 Grande'!I356)</f>
        <v>2.3.3.1.C</v>
      </c>
    </row>
    <row r="402" spans="1:6" ht="46.5" customHeight="1" x14ac:dyDescent="0.25">
      <c r="A402" s="929" t="str">
        <f>IF('20 Grande'!V357=TRUE,"",'20 Grande'!J357)</f>
        <v>Modelos de medición del riesgo financiero para estimar el nivel de exposición al riesgo y de severidad de la pérdida potencial para la empresa</v>
      </c>
      <c r="B402" s="929"/>
      <c r="C402" s="929"/>
      <c r="D402" s="929"/>
      <c r="E402" s="597" t="str">
        <f t="shared" si="5"/>
        <v>2.3.3.1</v>
      </c>
      <c r="F402" s="200" t="str">
        <f>IF('20 Grande'!V357=TRUE,"",'20 Grande'!I357)</f>
        <v>2.3.3.1.D</v>
      </c>
    </row>
    <row r="403" spans="1:6" ht="46.5" customHeight="1" x14ac:dyDescent="0.25">
      <c r="A403" s="929" t="str">
        <f>IF('20 Grande'!V358=TRUE,"",'20 Grande'!J358)</f>
        <v>Promoción de una cultura organizacional integra y ética al establecer actividades y realizar controles que mejoren la cohesión, reduzcan los errores y el riesgo de fraude</v>
      </c>
      <c r="B403" s="929"/>
      <c r="C403" s="929"/>
      <c r="D403" s="929"/>
      <c r="E403" s="597" t="str">
        <f t="shared" si="5"/>
        <v>2.3.3.1</v>
      </c>
      <c r="F403" s="200" t="str">
        <f>IF('20 Grande'!V358=TRUE,"",'20 Grande'!I358)</f>
        <v>2.3.3.1.E</v>
      </c>
    </row>
    <row r="404" spans="1:6" ht="46.5" customHeight="1" x14ac:dyDescent="0.25">
      <c r="A404" s="929" t="str">
        <f>IF('20 Grande'!V359=TRUE,"",'20 Grande'!J359)</f>
        <v>Comunicación de las políticas de gestión del riesgo a través de su difusión al personal del área de finanzas, y el establecimiento de sanciones en caso de violación de estas políticas</v>
      </c>
      <c r="B404" s="929"/>
      <c r="C404" s="929"/>
      <c r="D404" s="929"/>
      <c r="E404" s="597" t="str">
        <f t="shared" si="5"/>
        <v>2.3.3.1</v>
      </c>
      <c r="F404" s="200" t="str">
        <f>IF('20 Grande'!V359=TRUE,"",'20 Grande'!I359)</f>
        <v>2.3.3.1.F</v>
      </c>
    </row>
    <row r="405" spans="1:6" ht="54.75" customHeight="1" x14ac:dyDescent="0.25">
      <c r="A405" s="721" t="str">
        <f>IF('20 Grande'!V360=TRUE,"",'20 Grande'!J360)</f>
        <v xml:space="preserve">Revisa las actividades desarrolladas en su proceso de administración de riesgos financieros, analiza la información generada y mediante indicadores de resultados, evalúa el nivel de cumplimiento de su proceso  </v>
      </c>
      <c r="B405" s="721"/>
      <c r="C405" s="721"/>
      <c r="D405" s="721"/>
      <c r="E405" s="597" t="str">
        <f t="shared" si="5"/>
        <v>2.3.3.2</v>
      </c>
      <c r="F405" s="200" t="str">
        <f>IF('20 Grande'!V360=TRUE,"",'20 Grande'!I360)</f>
        <v>2.3.3.2</v>
      </c>
    </row>
    <row r="406" spans="1:6" ht="46.5" customHeight="1" x14ac:dyDescent="0.25">
      <c r="A406" s="721" t="str">
        <f>IF('20 Grande'!V361=TRUE,"",'20 Grande'!J361)</f>
        <v>Su proceso de administración de riesgos financieros se encuentra automatizado a través de herramientas que le permitan:</v>
      </c>
      <c r="B406" s="721"/>
      <c r="C406" s="721"/>
      <c r="D406" s="721"/>
      <c r="E406" s="597" t="str">
        <f t="shared" si="5"/>
        <v>2.3.4.1</v>
      </c>
      <c r="F406" s="200" t="str">
        <f>IF('20 Grande'!V361=TRUE,"",'20 Grande'!I361)</f>
        <v>2.3.4.1</v>
      </c>
    </row>
    <row r="407" spans="1:6" ht="46.5" customHeight="1" x14ac:dyDescent="0.25">
      <c r="A407" s="929" t="str">
        <f>IF('20 Grande'!V362=TRUE,"",'20 Grande'!J362)</f>
        <v xml:space="preserve">Inventariar y analizar los principales riesgos relacionados con los objetivos estratégicos de la empresa y asegurarse que existan procedimientos para la administración de dichos riesgos, los cuales pueden considerar lo siguiente: </v>
      </c>
      <c r="B407" s="929"/>
      <c r="C407" s="929"/>
      <c r="D407" s="929"/>
      <c r="E407" s="597"/>
      <c r="F407" s="200">
        <f>IF('20 Grande'!V362=TRUE,"",'20 Grande'!I362)</f>
        <v>0</v>
      </c>
    </row>
    <row r="408" spans="1:6" ht="59.25" customHeight="1" x14ac:dyDescent="0.25">
      <c r="A408" s="929" t="str">
        <f>IF('20 Grande'!V363=TRUE,"",'20 Grande'!J363)</f>
        <v>Inventario de los riesgos financieros principales (tanto internos como externos) que puede identificar la empresa, considerando los cambios en el entorno y la evolución del contexto reglamentario que podrían afectar los resultados deseados</v>
      </c>
      <c r="B408" s="929"/>
      <c r="C408" s="929"/>
      <c r="D408" s="929"/>
      <c r="E408" s="597" t="str">
        <f t="shared" si="5"/>
        <v>2.3.4.1</v>
      </c>
      <c r="F408" s="200" t="str">
        <f>IF('20 Grande'!V363=TRUE,"",'20 Grande'!I363)</f>
        <v>2.3.4.1.A</v>
      </c>
    </row>
    <row r="409" spans="1:6" ht="46.5" customHeight="1" x14ac:dyDescent="0.25">
      <c r="A409" s="929" t="str">
        <f>IF('20 Grande'!V364=TRUE,"",'20 Grande'!J364)</f>
        <v>Realización de un mapeo de los riesgos financieros que permita evaluar la probabilidad de ocurrencia de cada riesgo, su grado de importancia y su impacto en la gestión financiera de la empresa</v>
      </c>
      <c r="B409" s="929"/>
      <c r="C409" s="929"/>
      <c r="D409" s="929"/>
      <c r="E409" s="597" t="str">
        <f t="shared" si="5"/>
        <v>2.3.4.1</v>
      </c>
      <c r="F409" s="200" t="str">
        <f>IF('20 Grande'!V364=TRUE,"",'20 Grande'!I364)</f>
        <v>2.3.4.1.B</v>
      </c>
    </row>
    <row r="410" spans="1:6" ht="46.5" customHeight="1" x14ac:dyDescent="0.25">
      <c r="A410" s="929" t="str">
        <f>IF('20 Grande'!V365=TRUE,"",'20 Grande'!J365)</f>
        <v xml:space="preserve">En base los riesgos identificados, establecimiento de prioridades en los procesos para asegurar la continuidad del negocio </v>
      </c>
      <c r="B410" s="929"/>
      <c r="C410" s="929"/>
      <c r="D410" s="929"/>
      <c r="E410" s="597" t="str">
        <f t="shared" si="5"/>
        <v>2.3.4.1</v>
      </c>
      <c r="F410" s="200" t="str">
        <f>IF('20 Grande'!V365=TRUE,"",'20 Grande'!I365)</f>
        <v>2.3.4.1.C</v>
      </c>
    </row>
    <row r="411" spans="1:6" ht="69" customHeight="1" x14ac:dyDescent="0.25">
      <c r="A411" s="929" t="str">
        <f>IF('20 Grande'!V366=TRUE,"",'20 Grande'!J366)</f>
        <v>Monitoreo de la adecuación de las actividades de control a los objetivos para asegurarse que se toman las medidas necesarias para mitigar los riesgos por medio de la existencia de un órgano independiente que apoye la función de Riesgos y la elaboración de procesos de control en cada nivel y función de la organización</v>
      </c>
      <c r="B411" s="929"/>
      <c r="C411" s="929"/>
      <c r="D411" s="929"/>
      <c r="E411" s="597" t="str">
        <f t="shared" si="5"/>
        <v>2.3.4.1</v>
      </c>
      <c r="F411" s="200" t="str">
        <f>IF('20 Grande'!V366=TRUE,"",'20 Grande'!I366)</f>
        <v>2.3.4.1.D</v>
      </c>
    </row>
    <row r="412" spans="1:6" ht="46.5" customHeight="1" x14ac:dyDescent="0.25">
      <c r="A412" s="929" t="str">
        <f>IF('20 Grande'!V367=TRUE,"",'20 Grande'!J367)</f>
        <v>Comunicación continúa entre el área financiera y la Gerencia para asegurar que exista un sistema de retroalimentación adecuado sobre el ambiente de riesgo a través de reportes y análisis constantes</v>
      </c>
      <c r="B412" s="929"/>
      <c r="C412" s="929"/>
      <c r="D412" s="929"/>
      <c r="E412" s="597" t="str">
        <f t="shared" si="5"/>
        <v>2.3.4.1</v>
      </c>
      <c r="F412" s="200" t="str">
        <f>IF('20 Grande'!V367=TRUE,"",'20 Grande'!I367)</f>
        <v>2.3.4.1.E</v>
      </c>
    </row>
    <row r="413" spans="1:6" ht="58.5" customHeight="1" x14ac:dyDescent="0.25">
      <c r="A413" s="929" t="str">
        <f>IF('20 Grande'!V368=TRUE,"",'20 Grande'!J368)</f>
        <v xml:space="preserve">Elaboración de un proceso de supervisión o monitoreo continuo que observe las mejores prácticas de control de riesgos financieros, y que permita implementar acciones correctivas y actualizar de forma permanente del sistema de gestión de riesgos  </v>
      </c>
      <c r="B413" s="929"/>
      <c r="C413" s="929"/>
      <c r="D413" s="929"/>
      <c r="E413" s="597" t="str">
        <f t="shared" si="5"/>
        <v>2.3.4.1</v>
      </c>
      <c r="F413" s="200" t="str">
        <f>IF('20 Grande'!V368=TRUE,"",'20 Grande'!I368)</f>
        <v>2.3.4.1.F</v>
      </c>
    </row>
    <row r="414" spans="1:6" ht="46.5" customHeight="1" x14ac:dyDescent="0.25">
      <c r="A414" s="721" t="str">
        <f>IF('20 Grande'!V369=TRUE,"",'20 Grande'!J369)</f>
        <v>Conoce la efectividad del proceso  ya que cuenta con indicadores de desempeño  que en conjunto muestran lo siguiente:</v>
      </c>
      <c r="B414" s="721"/>
      <c r="C414" s="721"/>
      <c r="D414" s="721"/>
      <c r="E414" s="597" t="str">
        <f t="shared" si="5"/>
        <v>2.3.4.2</v>
      </c>
      <c r="F414" s="200" t="str">
        <f>IF('20 Grande'!V369=TRUE,"",'20 Grande'!I369)</f>
        <v>2.3.4.2</v>
      </c>
    </row>
    <row r="415" spans="1:6" ht="46.5" customHeight="1" x14ac:dyDescent="0.25">
      <c r="A415" s="728" t="str">
        <f>IF('20 Grande'!V370=TRUE,"",'20 Grande'!J370)</f>
        <v>Mayor efectividad de los recursos y generación de una ventaja competitiva basada en la gestión de riesgos financieros</v>
      </c>
      <c r="B415" s="728"/>
      <c r="C415" s="728"/>
      <c r="D415" s="728"/>
      <c r="E415" s="597" t="str">
        <f t="shared" si="5"/>
        <v>2.3.4.2</v>
      </c>
      <c r="F415" s="200" t="str">
        <f>IF('20 Grande'!V370=TRUE,"",'20 Grande'!I370)</f>
        <v>2.3.4.2.A</v>
      </c>
    </row>
    <row r="416" spans="1:6" ht="46.5" customHeight="1" x14ac:dyDescent="0.25">
      <c r="A416" s="929" t="str">
        <f>IF('20 Grande'!V371=TRUE,"",'20 Grande'!J371)</f>
        <v>Mejor alineación de la relación riesgo-rendimiento con la política financiera y la estrategia global</v>
      </c>
      <c r="B416" s="929"/>
      <c r="C416" s="929"/>
      <c r="D416" s="929"/>
      <c r="E416" s="597" t="str">
        <f t="shared" si="5"/>
        <v>2.3.4.2</v>
      </c>
      <c r="F416" s="200" t="str">
        <f>IF('20 Grande'!V371=TRUE,"",'20 Grande'!I371)</f>
        <v>2.3.4.2.B</v>
      </c>
    </row>
    <row r="417" spans="1:6" ht="46.5" customHeight="1" x14ac:dyDescent="0.25">
      <c r="A417" s="929" t="str">
        <f>IF('20 Grande'!V372=TRUE,"",'20 Grande'!J372)</f>
        <v>Retroalimentación y toma de decisiones más adecuadas sobre los riesgos financieros</v>
      </c>
      <c r="B417" s="929"/>
      <c r="C417" s="929"/>
      <c r="D417" s="929"/>
      <c r="E417" s="597" t="str">
        <f t="shared" si="5"/>
        <v>2.3.4.2</v>
      </c>
      <c r="F417" s="200" t="str">
        <f>IF('20 Grande'!V372=TRUE,"",'20 Grande'!I372)</f>
        <v>2.3.4.2.C</v>
      </c>
    </row>
    <row r="418" spans="1:6" ht="46.5" customHeight="1" x14ac:dyDescent="0.25">
      <c r="A418" s="929" t="str">
        <f>IF('20 Grande'!V373=TRUE,"",'20 Grande'!J373)</f>
        <v>Mayor consideración de los cambios en el entorno y del factor humano en las herramientas utilizadas</v>
      </c>
      <c r="B418" s="929"/>
      <c r="C418" s="929"/>
      <c r="D418" s="929"/>
      <c r="E418" s="597" t="str">
        <f t="shared" si="5"/>
        <v>2.3.4.2</v>
      </c>
      <c r="F418" s="200" t="str">
        <f>IF('20 Grande'!V373=TRUE,"",'20 Grande'!I373)</f>
        <v>2.3.4.2.D</v>
      </c>
    </row>
    <row r="419" spans="1:6" ht="46.5" customHeight="1" x14ac:dyDescent="0.25">
      <c r="A419" s="721" t="str">
        <f>IF('20 Grande'!V374=TRUE,"",'20 Grande'!J374)</f>
        <v xml:space="preserve">Cuenta con un sistema de monitoreo o supervisión del desarrollo  del proceso de administración de riesgos y establece acciones de mejora continua  </v>
      </c>
      <c r="B419" s="721"/>
      <c r="C419" s="721"/>
      <c r="D419" s="721"/>
      <c r="E419" s="597" t="str">
        <f t="shared" si="5"/>
        <v>2.3.4.3</v>
      </c>
      <c r="F419" s="200" t="str">
        <f>IF('20 Grande'!V374=TRUE,"",'20 Grande'!I374)</f>
        <v>2.3.4.3</v>
      </c>
    </row>
    <row r="420" spans="1:6" x14ac:dyDescent="0.25">
      <c r="A420" s="725" t="str">
        <f>IF('20 Grande'!V381=TRUE,"",'20 Grande'!J381)</f>
        <v>3.1 Generación de Valor Económico</v>
      </c>
      <c r="B420" s="725"/>
      <c r="C420" s="725"/>
      <c r="D420" s="725"/>
      <c r="E420" s="597" t="str">
        <f t="shared" si="5"/>
        <v/>
      </c>
      <c r="F420" s="200"/>
    </row>
    <row r="421" spans="1:6" ht="46.5" customHeight="1" x14ac:dyDescent="0.25">
      <c r="A421" s="721" t="str">
        <f>IF('20 Grande'!V386=TRUE,"",'20 Grande'!J386)</f>
        <v>El proceso de Generación de Valor Económico se administra de forma práctica, por medio de una gestión diaria que puede incluir una evidencia de generación de utilidades.</v>
      </c>
      <c r="B421" s="721"/>
      <c r="C421" s="721"/>
      <c r="D421" s="721"/>
      <c r="E421" s="597" t="str">
        <f t="shared" si="5"/>
        <v>3.1.1</v>
      </c>
      <c r="F421" s="200" t="str">
        <f>IF('20 Grande'!V386=TRUE,"",'20 Grande'!I386)</f>
        <v>3.1.1</v>
      </c>
    </row>
    <row r="422" spans="1:6" ht="46.5" customHeight="1" x14ac:dyDescent="0.25">
      <c r="A422" s="721" t="str">
        <f>IF('20 Grande'!V387=TRUE,"",'20 Grande'!J387)</f>
        <v>A través de un proceso formal de Generación de Valor Económico, la empresa:</v>
      </c>
      <c r="B422" s="721"/>
      <c r="C422" s="721"/>
      <c r="D422" s="721"/>
      <c r="E422" s="597" t="str">
        <f t="shared" si="5"/>
        <v>3.1.2.1</v>
      </c>
      <c r="F422" s="200" t="str">
        <f>IF('20 Grande'!V387=TRUE,"",'20 Grande'!I387)</f>
        <v>3.1.2.1</v>
      </c>
    </row>
    <row r="423" spans="1:6" ht="46.5" customHeight="1" x14ac:dyDescent="0.25">
      <c r="A423" s="929" t="str">
        <f>IF('20 Grande'!V388=TRUE,"",'20 Grande'!J388)</f>
        <v>Administra sus proyectos, servicios y/o productos tomando en cuenta los conceptos de costo-rentabilidad</v>
      </c>
      <c r="B423" s="929"/>
      <c r="C423" s="929"/>
      <c r="D423" s="929"/>
      <c r="E423" s="597" t="str">
        <f t="shared" si="5"/>
        <v>3.1.2.1</v>
      </c>
      <c r="F423" s="200" t="str">
        <f>IF('20 Grande'!V388=TRUE,"",'20 Grande'!I388)</f>
        <v>3.1.2.1.A</v>
      </c>
    </row>
    <row r="424" spans="1:6" ht="46.5" customHeight="1" x14ac:dyDescent="0.25">
      <c r="A424" s="721" t="str">
        <f>IF('20 Grande'!V389=TRUE,"",'20 Grande'!J389)</f>
        <v xml:space="preserve">Todos estos aspectos se encuentran formalmente documentados a través de </v>
      </c>
      <c r="B424" s="721"/>
      <c r="C424" s="721"/>
      <c r="D424" s="721"/>
      <c r="E424" s="597" t="str">
        <f t="shared" si="5"/>
        <v>3.1.2.2</v>
      </c>
      <c r="F424" s="200" t="str">
        <f>IF('20 Grande'!V389=TRUE,"",'20 Grande'!I389)</f>
        <v>3.1.2.2</v>
      </c>
    </row>
    <row r="425" spans="1:6" ht="46.5" customHeight="1" x14ac:dyDescent="0.25">
      <c r="A425" s="929" t="str">
        <f>IF('20 Grande'!V390=TRUE,"",'20 Grande'!J390)</f>
        <v>Un Plan de Administración del Efectivo</v>
      </c>
      <c r="B425" s="929"/>
      <c r="C425" s="929"/>
      <c r="D425" s="929"/>
      <c r="E425" s="597" t="str">
        <f t="shared" si="5"/>
        <v>3.1.2.2</v>
      </c>
      <c r="F425" s="200" t="str">
        <f>IF('20 Grande'!V390=TRUE,"",'20 Grande'!I390)</f>
        <v>3.1.2.2.A</v>
      </c>
    </row>
    <row r="426" spans="1:6" ht="46.5" customHeight="1" x14ac:dyDescent="0.25">
      <c r="A426" s="721" t="str">
        <f>IF('20 Grande'!V391=TRUE,"",'20 Grande'!J391)</f>
        <v>Desarrolla modelos y metodologías que ayudan a la empresa a optimizar su proceso de Generación de Valor Económico, entre ellos:</v>
      </c>
      <c r="B426" s="721"/>
      <c r="C426" s="721"/>
      <c r="D426" s="721"/>
      <c r="E426" s="597" t="str">
        <f t="shared" si="5"/>
        <v>3.1.3.1</v>
      </c>
      <c r="F426" s="200" t="str">
        <f>IF('20 Grande'!V391=TRUE,"",'20 Grande'!I391)</f>
        <v>3.1.3.1</v>
      </c>
    </row>
    <row r="427" spans="1:6" ht="54.75" customHeight="1" x14ac:dyDescent="0.25">
      <c r="A427" s="929" t="str">
        <f>IF('20 Grande'!V392=TRUE,"",'20 Grande'!J392)</f>
        <v>Metodologías para evidenciar y valorar los ingresos provenientes de activos intangibles, tales como marcas, patentes, licencias, franquicias, derechos de autor, exclusividad en los productos o en la distribución, existencia de partners, etc.</v>
      </c>
      <c r="B427" s="929"/>
      <c r="C427" s="929"/>
      <c r="D427" s="929"/>
      <c r="E427" s="597" t="str">
        <f t="shared" si="5"/>
        <v>3.1.3.1</v>
      </c>
      <c r="F427" s="200" t="str">
        <f>IF('20 Grande'!V392=TRUE,"",'20 Grande'!I392)</f>
        <v>3.1.3.1.A</v>
      </c>
    </row>
    <row r="428" spans="1:6" ht="52.5" customHeight="1" x14ac:dyDescent="0.25">
      <c r="A428" s="929" t="str">
        <f>IF('20 Grande'!V393=TRUE,"",'20 Grande'!J393)</f>
        <v>Análisis de la cobertura de deuda de tal manera que la empresa pueda garantizar el pago de sus obligaciones a corto plazo y de la estructura de endeudamiento para asegurar que se cuenta con suficiente capital contable para financiar los activos</v>
      </c>
      <c r="B428" s="929"/>
      <c r="C428" s="929"/>
      <c r="D428" s="929"/>
      <c r="E428" s="597" t="str">
        <f t="shared" si="5"/>
        <v>3.1.3.1</v>
      </c>
      <c r="F428" s="200" t="str">
        <f>IF('20 Grande'!V393=TRUE,"",'20 Grande'!I393)</f>
        <v>3.1.3.1.B</v>
      </c>
    </row>
    <row r="429" spans="1:6" ht="54.75" customHeight="1" x14ac:dyDescent="0.25">
      <c r="A429" s="929" t="str">
        <f>IF('20 Grande'!V394=TRUE,"",'20 Grande'!J394)</f>
        <v>Estrategias para aumentar la rentabilidad sobre activos (ROA) mediante una reducción del capital de trabajo o de los activos fijos, y la rentabilidad sobre el capital (ROE) mediante un mayor endeudamiento o reducción del patrimonio</v>
      </c>
      <c r="B429" s="929"/>
      <c r="C429" s="929"/>
      <c r="D429" s="929"/>
      <c r="E429" s="597" t="str">
        <f t="shared" si="5"/>
        <v>3.1.3.1</v>
      </c>
      <c r="F429" s="200" t="str">
        <f>IF('20 Grande'!V394=TRUE,"",'20 Grande'!I394)</f>
        <v>3.1.3.1.C</v>
      </c>
    </row>
    <row r="430" spans="1:6" ht="51.75" customHeight="1" x14ac:dyDescent="0.25">
      <c r="A430" s="929" t="str">
        <f>IF('20 Grande'!V395=TRUE,"",'20 Grande'!J395)</f>
        <v>Modelos para evaluar la creación de valor en base a su capital intelectual y a su capacidad para transformarlo en capital financiero (competencias del personal en los procesos, estructura interna y externa de la empresa)</v>
      </c>
      <c r="B430" s="929"/>
      <c r="C430" s="929"/>
      <c r="D430" s="929"/>
      <c r="E430" s="597" t="str">
        <f t="shared" si="5"/>
        <v>3.1.3.1</v>
      </c>
      <c r="F430" s="200" t="str">
        <f>IF('20 Grande'!V395=TRUE,"",'20 Grande'!I395)</f>
        <v>3.1.3.1.D</v>
      </c>
    </row>
    <row r="431" spans="1:6" ht="46.5" customHeight="1" x14ac:dyDescent="0.25">
      <c r="A431" s="721" t="str">
        <f>IF('20 Grande'!V396=TRUE,"",'20 Grande'!J396)</f>
        <v xml:space="preserve">Comparación de la tasa de crecimiento de la empresa con la del sector </v>
      </c>
      <c r="B431" s="721"/>
      <c r="C431" s="721"/>
      <c r="D431" s="721"/>
      <c r="E431" s="597" t="str">
        <f t="shared" ref="E431:E480" si="6">MID(F431,1,7)</f>
        <v>3.1.3.1</v>
      </c>
      <c r="F431" s="200" t="str">
        <f>IF('20 Grande'!V396=TRUE,"",'20 Grande'!I396)</f>
        <v>3.1.3.1.E</v>
      </c>
    </row>
    <row r="432" spans="1:6" ht="46.5" customHeight="1" x14ac:dyDescent="0.25">
      <c r="A432" s="721" t="str">
        <f>IF('20 Grande'!V397=TRUE,"",'20 Grande'!J397)</f>
        <v>Revisa las actividades desarrolladas en el proceso, analiza la información generada y mediante indicadores de resultados, evalúa el nivel de cumplimiento del proceso de generación de valor económico</v>
      </c>
      <c r="B432" s="721"/>
      <c r="C432" s="721"/>
      <c r="D432" s="721"/>
      <c r="E432" s="597" t="str">
        <f t="shared" si="6"/>
        <v>3.1.3.2</v>
      </c>
      <c r="F432" s="200" t="str">
        <f>IF('20 Grande'!V397=TRUE,"",'20 Grande'!I397)</f>
        <v>3.1.3.2</v>
      </c>
    </row>
    <row r="433" spans="1:6" ht="46.5" customHeight="1" x14ac:dyDescent="0.25">
      <c r="A433" s="721" t="str">
        <f>IF('20 Grande'!V398=TRUE,"",'20 Grande'!J398)</f>
        <v>Su proceso de Generación de Valor Económico se encuentra automatizado a través de herramientas que le permitan:</v>
      </c>
      <c r="B433" s="721"/>
      <c r="C433" s="721"/>
      <c r="D433" s="721"/>
      <c r="E433" s="597" t="str">
        <f t="shared" si="6"/>
        <v>3.1.4.1</v>
      </c>
      <c r="F433" s="200" t="str">
        <f>IF('20 Grande'!V398=TRUE,"",'20 Grande'!I398)</f>
        <v>3.1.4.1</v>
      </c>
    </row>
    <row r="434" spans="1:6" ht="46.5" customHeight="1" x14ac:dyDescent="0.25">
      <c r="A434" s="929" t="str">
        <f>IF('20 Grande'!V399=TRUE,"",'20 Grande'!J399)</f>
        <v xml:space="preserve">Contar con un sistema de gestión del portafolio de inversión con personal encargado de verificar que los recursos se asignan de forma eficaz, y medir los resultados de los planes de acción y presupuestos implementados </v>
      </c>
      <c r="B434" s="929"/>
      <c r="C434" s="929"/>
      <c r="D434" s="929"/>
      <c r="E434" s="597" t="str">
        <f t="shared" si="6"/>
        <v>3.1.4.1</v>
      </c>
      <c r="F434" s="200" t="str">
        <f>IF('20 Grande'!V399=TRUE,"",'20 Grande'!I399)</f>
        <v>3.1.4.1.A</v>
      </c>
    </row>
    <row r="435" spans="1:6" ht="46.5" customHeight="1" x14ac:dyDescent="0.25">
      <c r="A435" s="929" t="str">
        <f>IF('20 Grande'!V400=TRUE,"",'20 Grande'!J400)</f>
        <v>Elaborar la propuesta de valor mediante la definición de curvas de valor (Estratega Canvas) y la elaboración de una matriz ERIC (Eliminar, Reducir, Incrementar, Crear)</v>
      </c>
      <c r="B435" s="929"/>
      <c r="C435" s="929"/>
      <c r="D435" s="929"/>
      <c r="E435" s="597" t="str">
        <f t="shared" si="6"/>
        <v>3.1.4.1</v>
      </c>
      <c r="F435" s="200" t="str">
        <f>IF('20 Grande'!V400=TRUE,"",'20 Grande'!I400)</f>
        <v>3.1.4.1.B</v>
      </c>
    </row>
    <row r="436" spans="1:6" ht="46.5" customHeight="1" x14ac:dyDescent="0.25">
      <c r="A436" s="929" t="str">
        <f>IF('20 Grande'!V401=TRUE,"",'20 Grande'!J401)</f>
        <v>Establecer presupuestos para determinar el nivel de rentabilidad proyectado de las inversiones y facilitar la toma de decisiones</v>
      </c>
      <c r="B436" s="929"/>
      <c r="C436" s="929"/>
      <c r="D436" s="929"/>
      <c r="E436" s="597" t="str">
        <f t="shared" si="6"/>
        <v>3.1.4.1</v>
      </c>
      <c r="F436" s="200" t="str">
        <f>IF('20 Grande'!V401=TRUE,"",'20 Grande'!I401)</f>
        <v>3.1.4.1.C</v>
      </c>
    </row>
    <row r="437" spans="1:6" ht="46.5" customHeight="1" x14ac:dyDescent="0.25">
      <c r="A437" s="929" t="str">
        <f>IF('20 Grande'!V402=TRUE,"",'20 Grande'!J402)</f>
        <v>Maximizar el valor para la empresa y los accionistas de forma continua, y alinear los objetivos operativos y estratégicos mediante informes que abarquen niveles de cumplimiento de objetivos</v>
      </c>
      <c r="B437" s="929"/>
      <c r="C437" s="929"/>
      <c r="D437" s="929"/>
      <c r="E437" s="597" t="str">
        <f t="shared" si="6"/>
        <v>3.1.4.1</v>
      </c>
      <c r="F437" s="200" t="str">
        <f>IF('20 Grande'!V402=TRUE,"",'20 Grande'!I402)</f>
        <v>3.1.4.1.D</v>
      </c>
    </row>
    <row r="438" spans="1:6" ht="46.5" customHeight="1" x14ac:dyDescent="0.25">
      <c r="A438" s="929" t="str">
        <f>IF('20 Grande'!V403=TRUE,"",'20 Grande'!J403)</f>
        <v>Generar información útil para los inversionistas y accionistas al producir informes que integren indicadores de rentabilidad, de desarrollo sostenido y de crecimiento de la empresa</v>
      </c>
      <c r="B438" s="929"/>
      <c r="C438" s="929"/>
      <c r="D438" s="929"/>
      <c r="E438" s="597" t="str">
        <f t="shared" si="6"/>
        <v>3.1.4.1</v>
      </c>
      <c r="F438" s="200" t="str">
        <f>IF('20 Grande'!V403=TRUE,"",'20 Grande'!I403)</f>
        <v>3.1.4.1.E</v>
      </c>
    </row>
    <row r="439" spans="1:6" ht="54" customHeight="1" x14ac:dyDescent="0.25">
      <c r="A439" s="929" t="str">
        <f>IF('20 Grande'!V404=TRUE,"",'20 Grande'!J404)</f>
        <v>Enfocarse al mejoramiento continuo de los factores clave de éxito, entre los cuales se encuentran los procesos de negocio, el personal técnico, la gestión de activos y las capacidades organizacionales</v>
      </c>
      <c r="B439" s="929"/>
      <c r="C439" s="929"/>
      <c r="D439" s="929"/>
      <c r="E439" s="597" t="str">
        <f t="shared" si="6"/>
        <v>3.1.4.1</v>
      </c>
      <c r="F439" s="200" t="str">
        <f>IF('20 Grande'!V404=TRUE,"",'20 Grande'!I404)</f>
        <v>3.1.4.1.F</v>
      </c>
    </row>
    <row r="440" spans="1:6" ht="54.75" customHeight="1" x14ac:dyDescent="0.25">
      <c r="A440" s="929" t="str">
        <f>IF('20 Grande'!V405=TRUE,"",'20 Grande'!J405)</f>
        <v>Obtener el soporte y fundamento del Órgano de Dirección para la toma de decisiones y la alineación con los objetivos estratégicos de la organización, a través de una correcta aplicación, pertinente elección e implementación de las tecnologías de la información</v>
      </c>
      <c r="B440" s="929"/>
      <c r="C440" s="929"/>
      <c r="D440" s="929"/>
      <c r="E440" s="597" t="str">
        <f t="shared" si="6"/>
        <v>3.1.4.1</v>
      </c>
      <c r="F440" s="200" t="str">
        <f>IF('20 Grande'!V405=TRUE,"",'20 Grande'!I405)</f>
        <v>3.1.4.1.G</v>
      </c>
    </row>
    <row r="441" spans="1:6" ht="46.5" customHeight="1" x14ac:dyDescent="0.25">
      <c r="A441" s="721" t="str">
        <f>IF('20 Grande'!V406=TRUE,"",'20 Grande'!J406)</f>
        <v>Conoce la efectividad del proceso  ya que cuenta con indicadores de desempeño  que en conjunto muestran lo siguiente:</v>
      </c>
      <c r="B441" s="721"/>
      <c r="C441" s="721"/>
      <c r="D441" s="721"/>
      <c r="E441" s="597" t="str">
        <f t="shared" si="6"/>
        <v>3.1.4.2</v>
      </c>
      <c r="F441" s="200" t="str">
        <f>IF('20 Grande'!V406=TRUE,"",'20 Grande'!I406)</f>
        <v>3.1.4.2</v>
      </c>
    </row>
    <row r="442" spans="1:6" ht="46.5" customHeight="1" x14ac:dyDescent="0.25">
      <c r="A442" s="929" t="str">
        <f>IF('20 Grande'!V407=TRUE,"",'20 Grande'!J407)</f>
        <v>Mejor alineación de la propuesta de valor con los objetivos estratégicos y maximización del valor para los accionistas</v>
      </c>
      <c r="B442" s="929"/>
      <c r="C442" s="929"/>
      <c r="D442" s="929"/>
      <c r="E442" s="597" t="str">
        <f t="shared" si="6"/>
        <v>3.1.4.2</v>
      </c>
      <c r="F442" s="200" t="str">
        <f>IF('20 Grande'!V407=TRUE,"",'20 Grande'!I407)</f>
        <v>3.1.4.2.A</v>
      </c>
    </row>
    <row r="443" spans="1:6" ht="46.5" customHeight="1" x14ac:dyDescent="0.25">
      <c r="A443" s="929" t="str">
        <f>IF('20 Grande'!V408=TRUE,"",'20 Grande'!J408)</f>
        <v>Mejor integración de los activos intangibles como factores clave de crecimiento de la empresa de TI</v>
      </c>
      <c r="B443" s="929"/>
      <c r="C443" s="929"/>
      <c r="D443" s="929"/>
      <c r="E443" s="597" t="str">
        <f t="shared" si="6"/>
        <v>3.1.4.2</v>
      </c>
      <c r="F443" s="200" t="str">
        <f>IF('20 Grande'!V408=TRUE,"",'20 Grande'!I408)</f>
        <v>3.1.4.2.B</v>
      </c>
    </row>
    <row r="444" spans="1:6" ht="46.5" customHeight="1" x14ac:dyDescent="0.25">
      <c r="A444" s="721" t="str">
        <f>IF('20 Grande'!V409=TRUE,"",'20 Grande'!J409)</f>
        <v xml:space="preserve">Cuenta con un sistema de monitoreo o supervisión del desarrollo del proceso de generación de valor económico y establece acciones de mejora continua  </v>
      </c>
      <c r="B444" s="721"/>
      <c r="C444" s="721"/>
      <c r="D444" s="721"/>
      <c r="E444" s="597" t="str">
        <f t="shared" si="6"/>
        <v>3.1.4.3</v>
      </c>
      <c r="F444" s="200" t="str">
        <f>IF('20 Grande'!V409=TRUE,"",'20 Grande'!I409)</f>
        <v>3.1.4.3</v>
      </c>
    </row>
    <row r="445" spans="1:6" x14ac:dyDescent="0.25">
      <c r="A445" s="725" t="str">
        <f>IF('20 Grande'!V411=TRUE,"",'20 Grande'!J411)</f>
        <v>3.2 Maximización de la Rentabilidad del Proyecto de Inversión</v>
      </c>
      <c r="B445" s="725"/>
      <c r="C445" s="725"/>
      <c r="D445" s="725"/>
      <c r="E445" s="597" t="str">
        <f t="shared" si="6"/>
        <v/>
      </c>
      <c r="F445" s="200"/>
    </row>
    <row r="446" spans="1:6" ht="46.5" customHeight="1" x14ac:dyDescent="0.25">
      <c r="A446" s="721" t="str">
        <f>IF('20 Grande'!V416=TRUE,"",'20 Grande'!J416)</f>
        <v xml:space="preserve">Se busca maximizar la rentabilidad de los proyectos de inversión de forma práctica en función de la evaluación y de las proyecciones del empresario de TI. </v>
      </c>
      <c r="B446" s="721"/>
      <c r="C446" s="721"/>
      <c r="D446" s="721"/>
      <c r="E446" s="597" t="str">
        <f t="shared" si="6"/>
        <v>3.2.1.1</v>
      </c>
      <c r="F446" s="200" t="str">
        <f>IF('20 Grande'!V416=TRUE,"",'20 Grande'!I416)</f>
        <v>3.2.1.1</v>
      </c>
    </row>
    <row r="447" spans="1:6" ht="59.25" customHeight="1" x14ac:dyDescent="0.25">
      <c r="A447" s="721" t="str">
        <f>IF('20 Grande'!V417=TRUE,"",'20 Grande'!J417)</f>
        <v>Se consiguen las fuentes de financiamiento en función del capital disponible del empresario y de los financiamientos que logra conseguir en su entorno (préstamos, donaciones o aportaciones provenientes de familiares o amigos).</v>
      </c>
      <c r="B447" s="721"/>
      <c r="C447" s="721"/>
      <c r="D447" s="721"/>
      <c r="E447" s="597" t="str">
        <f t="shared" si="6"/>
        <v>3.2.1.2</v>
      </c>
      <c r="F447" s="200" t="str">
        <f>IF('20 Grande'!V417=TRUE,"",'20 Grande'!I417)</f>
        <v>3.2.1.2</v>
      </c>
    </row>
    <row r="448" spans="1:6" ht="46.5" customHeight="1" x14ac:dyDescent="0.25">
      <c r="A448" s="721" t="str">
        <f>IF('20 Grande'!V418=TRUE,"",'20 Grande'!J418)</f>
        <v xml:space="preserve">El proceso de Maximización de la Rentabilidad del Proyecto de Inversión está estructurado, y al realizar una inversión la empresa considera lo siguiente: </v>
      </c>
      <c r="B448" s="721"/>
      <c r="C448" s="721"/>
      <c r="D448" s="721"/>
      <c r="E448" s="597" t="str">
        <f t="shared" si="6"/>
        <v>3.2.2.1</v>
      </c>
      <c r="F448" s="200" t="str">
        <f>IF('20 Grande'!V418=TRUE,"",'20 Grande'!I418)</f>
        <v>3.2.2.1</v>
      </c>
    </row>
    <row r="449" spans="1:6" ht="46.5" customHeight="1" x14ac:dyDescent="0.25">
      <c r="A449" s="929" t="str">
        <f>IF('20 Grande'!V419=TRUE,"",'20 Grande'!J419)</f>
        <v xml:space="preserve">Análisis de las características del proyecto en base a la información disponible y definición de criterios de aceptación o rechazo del proyecto </v>
      </c>
      <c r="B449" s="929"/>
      <c r="C449" s="929"/>
      <c r="D449" s="929"/>
      <c r="E449" s="597" t="str">
        <f t="shared" si="6"/>
        <v>3.2.2.1</v>
      </c>
      <c r="F449" s="200" t="str">
        <f>IF('20 Grande'!V419=TRUE,"",'20 Grande'!I419)</f>
        <v>3.2.2.1.A</v>
      </c>
    </row>
    <row r="450" spans="1:6" ht="46.5" customHeight="1" x14ac:dyDescent="0.25">
      <c r="A450" s="929" t="str">
        <f>IF('20 Grande'!V420=TRUE,"",'20 Grande'!J420)</f>
        <v>Análisis de la viabilidad financiera de los proyectos y acceso a fuentes de financiamiento por medio de Capital riesgo o Capital de proximidad, y préstamos bancarios a corto/mediano plazo</v>
      </c>
      <c r="B450" s="929"/>
      <c r="C450" s="929"/>
      <c r="D450" s="929"/>
      <c r="E450" s="597" t="str">
        <f t="shared" si="6"/>
        <v>3.2.2.1</v>
      </c>
      <c r="F450" s="200" t="str">
        <f>IF('20 Grande'!V420=TRUE,"",'20 Grande'!I420)</f>
        <v>3.2.2.1.B</v>
      </c>
    </row>
    <row r="451" spans="1:6" ht="46.5" customHeight="1" x14ac:dyDescent="0.25">
      <c r="A451" s="721" t="str">
        <f>IF('20 Grande'!V421=TRUE,"",'20 Grande'!J421)</f>
        <v>Todos éstos aspectos se encuentran formalmente documentados a través de un análisis de pre-inversión para cada proyecto</v>
      </c>
      <c r="B451" s="721"/>
      <c r="C451" s="721"/>
      <c r="D451" s="721"/>
      <c r="E451" s="597" t="str">
        <f t="shared" si="6"/>
        <v>3.2.2.2</v>
      </c>
      <c r="F451" s="200" t="str">
        <f>IF('20 Grande'!V421=TRUE,"",'20 Grande'!I421)</f>
        <v>3.2.2.2</v>
      </c>
    </row>
    <row r="452" spans="1:6" ht="66.75" customHeight="1" x14ac:dyDescent="0.25">
      <c r="A452" s="721" t="str">
        <f>IF('20 Grande'!V422=TRUE,"",'20 Grande'!J422)</f>
        <v>El proceso de Maximización de la Rentabilidad del Proyecto de Inversión está formalizado y se enfoca en la obtención del máximo valor para la empresa y para los accionistas, a través de procedimientos para la evaluación de proyectos de inversión que incluyen las siguientes etapas:</v>
      </c>
      <c r="B452" s="721"/>
      <c r="C452" s="721"/>
      <c r="D452" s="721"/>
      <c r="E452" s="597" t="str">
        <f t="shared" si="6"/>
        <v>3.2.3.1</v>
      </c>
      <c r="F452" s="200" t="str">
        <f>IF('20 Grande'!V422=TRUE,"",'20 Grande'!I422)</f>
        <v>3.2.3.1</v>
      </c>
    </row>
    <row r="453" spans="1:6" ht="46.5" customHeight="1" x14ac:dyDescent="0.25">
      <c r="A453" s="812" t="str">
        <f>IF('20 Grande'!V423=TRUE,"",'20 Grande'!J423)</f>
        <v>Evaluación y selección de los proyectos de inversión, considerando las siguientes actividades:</v>
      </c>
      <c r="B453" s="812"/>
      <c r="C453" s="812"/>
      <c r="D453" s="812"/>
      <c r="E453" s="597"/>
      <c r="F453" s="200">
        <f>IF('20 Grande'!V423=TRUE,"",'20 Grande'!I423)</f>
        <v>0</v>
      </c>
    </row>
    <row r="454" spans="1:6" ht="46.5" customHeight="1" x14ac:dyDescent="0.25">
      <c r="A454" s="929" t="str">
        <f>IF('20 Grande'!V424=TRUE,"",'20 Grande'!J424)</f>
        <v>Elaboración del flujo de caja (flujo de fondos del proyecto sin y con financiamiento)</v>
      </c>
      <c r="B454" s="929"/>
      <c r="C454" s="929"/>
      <c r="D454" s="929"/>
      <c r="E454" s="597" t="str">
        <f t="shared" si="6"/>
        <v>3.2.3.1</v>
      </c>
      <c r="F454" s="200" t="str">
        <f>IF('20 Grande'!V424=TRUE,"",'20 Grande'!I424)</f>
        <v>3.2.3.1.A</v>
      </c>
    </row>
    <row r="455" spans="1:6" ht="66" customHeight="1" x14ac:dyDescent="0.25">
      <c r="A455" s="929" t="str">
        <f>IF('20 Grande'!V425=TRUE,"",'20 Grande'!J425)</f>
        <v>Análisis de financiamientos disponibles, de razones financieras (apalancamiento financiero, capacidad de endeudamiento, etc.) y medición del riesgo (cálculo de la probabilidad de incumplimiento, la estimación del nivel de exposición al riesgo y de severidad de la pérdida potencial para la empresa)</v>
      </c>
      <c r="B455" s="929"/>
      <c r="C455" s="929"/>
      <c r="D455" s="929"/>
      <c r="E455" s="597" t="str">
        <f t="shared" si="6"/>
        <v>3.2.3.1</v>
      </c>
      <c r="F455" s="200" t="str">
        <f>IF('20 Grande'!V425=TRUE,"",'20 Grande'!I425)</f>
        <v>3.2.3.1.B</v>
      </c>
    </row>
    <row r="456" spans="1:6" ht="46.5" customHeight="1" x14ac:dyDescent="0.25">
      <c r="A456" s="929" t="str">
        <f>IF('20 Grande'!V426=TRUE,"",'20 Grande'!J426)</f>
        <v xml:space="preserve">Evaluación de la viabilidad del proyecto (coherencia, operabilidad del proyecto y cumplimiento con los objetivos)
</v>
      </c>
      <c r="B456" s="929"/>
      <c r="C456" s="929"/>
      <c r="D456" s="929"/>
      <c r="E456" s="597" t="str">
        <f t="shared" si="6"/>
        <v>3.2.3.1</v>
      </c>
      <c r="F456" s="200" t="str">
        <f>IF('20 Grande'!V426=TRUE,"",'20 Grande'!I426)</f>
        <v>3.2.3.1.C</v>
      </c>
    </row>
    <row r="457" spans="1:6" ht="46.5" customHeight="1" x14ac:dyDescent="0.25">
      <c r="A457" s="929" t="str">
        <f>IF('20 Grande'!V427=TRUE,"",'20 Grande'!J427)</f>
        <v xml:space="preserve">Preparación de los requerimientos de instituciones financieras e inversionistas, como las garantías o los covenants financieros, que obligan a la empresa a cumplir niveles de rendimiento o de equilibrio financiero determinados </v>
      </c>
      <c r="B457" s="929"/>
      <c r="C457" s="929"/>
      <c r="D457" s="929"/>
      <c r="E457" s="597" t="str">
        <f t="shared" si="6"/>
        <v>3.2.3.1</v>
      </c>
      <c r="F457" s="200" t="str">
        <f>IF('20 Grande'!V427=TRUE,"",'20 Grande'!I427)</f>
        <v>3.2.3.1.D</v>
      </c>
    </row>
    <row r="458" spans="1:6" ht="60" customHeight="1" x14ac:dyDescent="0.25">
      <c r="A458" s="721" t="str">
        <f>IF('20 Grande'!V428=TRUE,"",'20 Grande'!J428)</f>
        <v>Revisa las actividades desarrolladas en el proceso, analiza la información generada y mediante indicadores de resultados, evalúa el nivel de cumplimiento del proceso para maximizar la rentabilidad de sus proyectos de inversión</v>
      </c>
      <c r="B458" s="721"/>
      <c r="C458" s="721"/>
      <c r="D458" s="721"/>
      <c r="E458" s="597" t="str">
        <f t="shared" si="6"/>
        <v>3.2.3.2</v>
      </c>
      <c r="F458" s="200" t="str">
        <f>IF('20 Grande'!V428=TRUE,"",'20 Grande'!I428)</f>
        <v>3.2.3.2</v>
      </c>
    </row>
    <row r="459" spans="1:6" ht="46.5" customHeight="1" x14ac:dyDescent="0.25">
      <c r="A459" s="721" t="str">
        <f>IF('20 Grande'!V429=TRUE,"",'20 Grande'!J429)</f>
        <v xml:space="preserve">Por medio de la integración y automatización de su proceso de Maximización de la Rentabilidad del Proyecto de Inversión, la empresa realiza las siguientes actividades: </v>
      </c>
      <c r="B459" s="721"/>
      <c r="C459" s="721"/>
      <c r="D459" s="721"/>
      <c r="E459" s="597" t="str">
        <f t="shared" si="6"/>
        <v>3.2.4.1</v>
      </c>
      <c r="F459" s="200" t="str">
        <f>IF('20 Grande'!V429=TRUE,"",'20 Grande'!I429)</f>
        <v>3.2.4.1</v>
      </c>
    </row>
    <row r="460" spans="1:6" ht="46.5" customHeight="1" x14ac:dyDescent="0.25">
      <c r="A460" s="929" t="str">
        <f>IF('20 Grande'!V430=TRUE,"",'20 Grande'!J430)</f>
        <v>Acceso a financiamientos mayores en función de su fase de desarrollo económico (Capital Desarrollo, Fondos Mezzanine, mercado de capitales, Capital Transmisión y/o préstamos bancarios a mediano/largo plazo)</v>
      </c>
      <c r="B460" s="929"/>
      <c r="C460" s="929"/>
      <c r="D460" s="929"/>
      <c r="E460" s="597" t="str">
        <f t="shared" si="6"/>
        <v>3.2.4.1</v>
      </c>
      <c r="F460" s="200" t="str">
        <f>IF('20 Grande'!V430=TRUE,"",'20 Grande'!I430)</f>
        <v>3.2.4.1.A</v>
      </c>
    </row>
    <row r="461" spans="1:6" ht="46.5" customHeight="1" x14ac:dyDescent="0.25">
      <c r="A461" s="929" t="str">
        <f>IF('20 Grande'!V431=TRUE,"",'20 Grande'!J431)</f>
        <v>Evalúa los proyectos de inversión al elaborar pronósticos mediante modelos de simulación por escenarios, y realiza un análisis de sensibilidad para determinar la mejor alternativa posible</v>
      </c>
      <c r="B461" s="929"/>
      <c r="C461" s="929"/>
      <c r="D461" s="929"/>
      <c r="E461" s="597" t="str">
        <f t="shared" si="6"/>
        <v>3.2.4.1</v>
      </c>
      <c r="F461" s="200" t="str">
        <f>IF('20 Grande'!V431=TRUE,"",'20 Grande'!I431)</f>
        <v>3.2.4.1.B</v>
      </c>
    </row>
    <row r="462" spans="1:6" ht="56.25" customHeight="1" x14ac:dyDescent="0.25">
      <c r="A462" s="929" t="str">
        <f>IF('20 Grande'!V432=TRUE,"",'20 Grande'!J432)</f>
        <v>Administra y optimiza la cartera de proyectos de inversión a través del monitoreo del estatus de las solicitudes de inversión, su aprobación y la alineación de los proyectos con los requisitos técnicos de instituciones financieras e inversionistas</v>
      </c>
      <c r="B462" s="929"/>
      <c r="C462" s="929"/>
      <c r="D462" s="929"/>
      <c r="E462" s="597" t="str">
        <f t="shared" si="6"/>
        <v>3.2.4.1</v>
      </c>
      <c r="F462" s="200" t="str">
        <f>IF('20 Grande'!V432=TRUE,"",'20 Grande'!I432)</f>
        <v>3.2.4.1.C</v>
      </c>
    </row>
    <row r="463" spans="1:6" ht="46.5" customHeight="1" x14ac:dyDescent="0.25">
      <c r="A463" s="929" t="str">
        <f>IF('20 Grande'!V433=TRUE,"",'20 Grande'!J433)</f>
        <v xml:space="preserve">Evalúa y optimiza los resultados del proyecto de inversión al compararlo con la situación en la estuviera la empresa sin la inversión o con proyectos similares, y genera un historial de sus proyectos con un objetivo de mejora continua </v>
      </c>
      <c r="B463" s="929"/>
      <c r="C463" s="929"/>
      <c r="D463" s="929"/>
      <c r="E463" s="597" t="str">
        <f t="shared" si="6"/>
        <v>3.2.4.1</v>
      </c>
      <c r="F463" s="200" t="str">
        <f>IF('20 Grande'!V433=TRUE,"",'20 Grande'!I433)</f>
        <v>3.2.4.1.D</v>
      </c>
    </row>
    <row r="464" spans="1:6" ht="46.5" customHeight="1" x14ac:dyDescent="0.25">
      <c r="A464" s="721" t="str">
        <f>IF('20 Grande'!V434=TRUE,"",'20 Grande'!J434)</f>
        <v>Conoce la efectividad del proceso  ya que cuenta con indicadores de desempeño que en conjunto muestran lo siguiente:</v>
      </c>
      <c r="B464" s="721"/>
      <c r="C464" s="721"/>
      <c r="D464" s="721"/>
      <c r="E464" s="597" t="str">
        <f t="shared" si="6"/>
        <v>3.2.4.2</v>
      </c>
      <c r="F464" s="200" t="str">
        <f>IF('20 Grande'!V434=TRUE,"",'20 Grande'!I434)</f>
        <v>3.2.4.2</v>
      </c>
    </row>
    <row r="465" spans="1:6" ht="46.5" customHeight="1" x14ac:dyDescent="0.25">
      <c r="A465" s="929" t="str">
        <f>IF('20 Grande'!V435=TRUE,"",'20 Grande'!J435)</f>
        <v>Maximización del rendimiento y reducción del riesgo de los proyectos</v>
      </c>
      <c r="B465" s="929"/>
      <c r="C465" s="929"/>
      <c r="D465" s="929"/>
      <c r="E465" s="597" t="str">
        <f t="shared" si="6"/>
        <v>3.2.4.4</v>
      </c>
      <c r="F465" s="200" t="str">
        <f>IF('20 Grande'!V435=TRUE,"",'20 Grande'!I435)</f>
        <v>3.2.4.4.A</v>
      </c>
    </row>
    <row r="466" spans="1:6" ht="46.5" customHeight="1" x14ac:dyDescent="0.25">
      <c r="A466" s="929" t="str">
        <f>IF('20 Grande'!V436=TRUE,"",'20 Grande'!J436)</f>
        <v xml:space="preserve">Mejor participación de los proyectos en el crecimiento económico de la empresa </v>
      </c>
      <c r="B466" s="929"/>
      <c r="C466" s="929"/>
      <c r="D466" s="929"/>
      <c r="E466" s="597" t="str">
        <f t="shared" si="6"/>
        <v>3.2.4.3</v>
      </c>
      <c r="F466" s="200" t="str">
        <f>IF('20 Grande'!V436=TRUE,"",'20 Grande'!I436)</f>
        <v>3.2.4.3.B</v>
      </c>
    </row>
    <row r="467" spans="1:6" ht="46.5" customHeight="1" x14ac:dyDescent="0.25">
      <c r="A467" s="929" t="str">
        <f>IF('20 Grande'!V437=TRUE,"",'20 Grande'!J437)</f>
        <v>Mejor equilibrio entre el nivel de riesgo financiero y el rendimiento de la inversión, y diversificación de las fuentes de financiamiento para repartir el riesgo</v>
      </c>
      <c r="B467" s="929"/>
      <c r="C467" s="929"/>
      <c r="D467" s="929"/>
      <c r="E467" s="597" t="str">
        <f t="shared" si="6"/>
        <v>3.2.4.2</v>
      </c>
      <c r="F467" s="200" t="str">
        <f>IF('20 Grande'!V437=TRUE,"",'20 Grande'!I437)</f>
        <v>3.2.4.2.C</v>
      </c>
    </row>
    <row r="468" spans="1:6" ht="46.5" customHeight="1" x14ac:dyDescent="0.25">
      <c r="A468" s="929" t="str">
        <f>IF('20 Grande'!V438=TRUE,"",'20 Grande'!J438)</f>
        <v>Mejor calidad del estudio financiero y adecuación entre las necesidades de financiamiento y los requerimientos reales del proyecto</v>
      </c>
      <c r="B468" s="929"/>
      <c r="C468" s="929"/>
      <c r="D468" s="929"/>
      <c r="E468" s="597" t="str">
        <f t="shared" si="6"/>
        <v>3.2.4.2</v>
      </c>
      <c r="F468" s="200" t="str">
        <f>IF('20 Grande'!V438=TRUE,"",'20 Grande'!I438)</f>
        <v>3.2.4.2.D</v>
      </c>
    </row>
    <row r="469" spans="1:6" ht="46.5" customHeight="1" x14ac:dyDescent="0.25">
      <c r="A469" s="721" t="str">
        <f>IF('20 Grande'!V439=TRUE,"",'20 Grande'!J439)</f>
        <v xml:space="preserve">Cuenta con un sistema de monitoreo o supervisión del desarrollo  del proceso de maximización de la Rentabilidad del Proyecto de Inversión y establece acciones de mejora continua  </v>
      </c>
      <c r="B469" s="721"/>
      <c r="C469" s="721"/>
      <c r="D469" s="721"/>
      <c r="E469" s="597" t="str">
        <f t="shared" si="6"/>
        <v>3.2.4.3</v>
      </c>
      <c r="F469" s="200" t="str">
        <f>IF('20 Grande'!V439=TRUE,"",'20 Grande'!I439)</f>
        <v>3.2.4.3</v>
      </c>
    </row>
    <row r="470" spans="1:6" ht="22.5" customHeight="1" x14ac:dyDescent="0.25">
      <c r="A470" s="723" t="s">
        <v>1127</v>
      </c>
      <c r="B470" s="723"/>
      <c r="C470" s="723"/>
      <c r="D470" s="723"/>
      <c r="E470" s="595" t="s">
        <v>1134</v>
      </c>
      <c r="F470" s="200"/>
    </row>
    <row r="471" spans="1:6" x14ac:dyDescent="0.25">
      <c r="A471" s="729" t="str">
        <f>IF('20 Grande'!V446=TRUE,"",'20 Grande'!J446)</f>
        <v>1.1 Administración de proyectos de TI</v>
      </c>
      <c r="B471" s="729"/>
      <c r="C471" s="729"/>
      <c r="D471" s="729"/>
      <c r="E471" s="597" t="str">
        <f t="shared" si="6"/>
        <v/>
      </c>
      <c r="F471" s="200"/>
    </row>
    <row r="472" spans="1:6" ht="46.5" customHeight="1" x14ac:dyDescent="0.25">
      <c r="A472" s="721" t="str">
        <f>IF('20 Grande'!V451=TRUE,"",'20 Grande'!J451)</f>
        <v>Existe un proceso de Administración de Proyectos de TI, el cual se administra de forma práctica y en donde el empresario se basa en su experiencia para:</v>
      </c>
      <c r="B472" s="721"/>
      <c r="C472" s="721"/>
      <c r="D472" s="721"/>
      <c r="E472" s="597" t="str">
        <f t="shared" si="6"/>
        <v>1.1.1</v>
      </c>
      <c r="F472" s="200" t="str">
        <f>IF('20 Grande'!V451=TRUE,"",'20 Grande'!I451)</f>
        <v>1.1.1</v>
      </c>
    </row>
    <row r="473" spans="1:6" ht="46.5" customHeight="1" x14ac:dyDescent="0.25">
      <c r="A473" s="929" t="str">
        <f>IF('20 Grande'!V452=TRUE,"",'20 Grande'!J452)</f>
        <v>Crear proyectos y gestionarlos con procesos aceptados y prácticos</v>
      </c>
      <c r="B473" s="929"/>
      <c r="C473" s="929"/>
      <c r="D473" s="929"/>
      <c r="E473" s="597" t="str">
        <f t="shared" si="6"/>
        <v>1.1.1.A</v>
      </c>
      <c r="F473" s="200" t="str">
        <f>IF('20 Grande'!V452=TRUE,"",'20 Grande'!I452)</f>
        <v>1.1.1.A</v>
      </c>
    </row>
    <row r="474" spans="1:6" ht="46.5" customHeight="1" x14ac:dyDescent="0.25">
      <c r="A474" s="929" t="str">
        <f>IF('20 Grande'!V453=TRUE,"",'20 Grande'!J453)</f>
        <v>Generar documentación sobre los proyectos de TI sin que exista un modelo o metodología estándar y formal para ello</v>
      </c>
      <c r="B474" s="929"/>
      <c r="C474" s="929"/>
      <c r="D474" s="929"/>
      <c r="E474" s="597" t="str">
        <f t="shared" si="6"/>
        <v>1.1.1.B</v>
      </c>
      <c r="F474" s="200" t="str">
        <f>IF('20 Grande'!V453=TRUE,"",'20 Grande'!I453)</f>
        <v>1.1.1.B</v>
      </c>
    </row>
    <row r="475" spans="1:6" ht="46.5" customHeight="1" x14ac:dyDescent="0.25">
      <c r="A475" s="721" t="str">
        <f>IF('20 Grande'!V454=TRUE,"",'20 Grande'!J454)</f>
        <v>El proceso de Administración de Proyectos de TI está estandarizado y estructurado, de tal forma que existen elementos que permiten a la empresa:</v>
      </c>
      <c r="B475" s="721"/>
      <c r="C475" s="721"/>
      <c r="D475" s="721"/>
      <c r="E475" s="597" t="str">
        <f t="shared" si="6"/>
        <v>1.1.2.1</v>
      </c>
      <c r="F475" s="200" t="str">
        <f>IF('20 Grande'!V454=TRUE,"",'20 Grande'!I454)</f>
        <v>1.1.2.1</v>
      </c>
    </row>
    <row r="476" spans="1:6" ht="52.5" customHeight="1" x14ac:dyDescent="0.25">
      <c r="A476" s="929" t="str">
        <f>IF('20 Grande'!V455=TRUE,"",'20 Grande'!J455)</f>
        <v>Contar con un marco de trabajo que define la estructura, los procedimientos, las técnicas, así como las funciones y responsabilidades de los miembros del proyecto para asegurar que los recursos se alineen al presupuesto establecido</v>
      </c>
      <c r="B476" s="929"/>
      <c r="C476" s="929"/>
      <c r="D476" s="929"/>
      <c r="E476" s="597" t="str">
        <f t="shared" si="6"/>
        <v>1.1.2.1</v>
      </c>
      <c r="F476" s="200" t="str">
        <f>IF('20 Grande'!V455=TRUE,"",'20 Grande'!I455)</f>
        <v>1.1.2.1.A</v>
      </c>
    </row>
    <row r="477" spans="1:6" ht="46.5" customHeight="1" x14ac:dyDescent="0.25">
      <c r="A477" s="929" t="str">
        <f>IF('20 Grande'!V456=TRUE,"",'20 Grande'!J456)</f>
        <v xml:space="preserve">Organizar la función de gestión de proyectos de TI a través de líderes de proyectos y de equipos funcionales claramente definidos y establecidos, bajo la supervisión de la gerencia </v>
      </c>
      <c r="B477" s="929"/>
      <c r="C477" s="929"/>
      <c r="D477" s="929"/>
      <c r="E477" s="597" t="str">
        <f t="shared" si="6"/>
        <v>1.1.2.1</v>
      </c>
      <c r="F477" s="200" t="str">
        <f>IF('20 Grande'!V456=TRUE,"",'20 Grande'!I456)</f>
        <v>1.1.2.1.B</v>
      </c>
    </row>
    <row r="478" spans="1:6" ht="46.5" customHeight="1" x14ac:dyDescent="0.25">
      <c r="A478" s="929" t="str">
        <f>IF('20 Grande'!V457=TRUE,"",'20 Grande'!J457)</f>
        <v xml:space="preserve">Realizar un seguimiento de los proyectos en cuanto a su cronograma, costo y desempeño técnico por medio de indicadores básicos  </v>
      </c>
      <c r="B478" s="929"/>
      <c r="C478" s="929"/>
      <c r="D478" s="929"/>
      <c r="E478" s="597" t="str">
        <f t="shared" si="6"/>
        <v>1.1.2.1</v>
      </c>
      <c r="F478" s="200" t="str">
        <f>IF('20 Grande'!V457=TRUE,"",'20 Grande'!I457)</f>
        <v>1.1.2.1.C</v>
      </c>
    </row>
    <row r="479" spans="1:6" ht="46.5" customHeight="1" x14ac:dyDescent="0.25">
      <c r="A479" s="721" t="str">
        <f>IF('20 Grande'!V458=TRUE,"",'20 Grande'!J458)</f>
        <v>Todos éstos aspectos se encuentran formalmente documentados a través de:</v>
      </c>
      <c r="B479" s="721"/>
      <c r="C479" s="721"/>
      <c r="D479" s="721"/>
      <c r="E479" s="597" t="str">
        <f t="shared" si="6"/>
        <v>1.1.2.2</v>
      </c>
      <c r="F479" s="200" t="str">
        <f>IF('20 Grande'!V458=TRUE,"",'20 Grande'!I458)</f>
        <v>1.1.2.2</v>
      </c>
    </row>
    <row r="480" spans="1:6" ht="54" customHeight="1" x14ac:dyDescent="0.25">
      <c r="A480" s="929" t="str">
        <f>IF('20 Grande'!V459=TRUE,"",'20 Grande'!J459)</f>
        <v>Un expediente del proyecto que permita una adecuada evaluación planeación de recursos y actividades en la fase de preparación y arranque, y seguimiento al proyecto en la fase de ejecución del y cierre del mismo</v>
      </c>
      <c r="B480" s="929"/>
      <c r="C480" s="929"/>
      <c r="D480" s="929"/>
      <c r="E480" s="597" t="str">
        <f t="shared" si="6"/>
        <v>1.1.2.2</v>
      </c>
      <c r="F480" s="200" t="str">
        <f>IF('20 Grande'!V459=TRUE,"",'20 Grande'!I459)</f>
        <v>1.1.2.2.A</v>
      </c>
    </row>
    <row r="481" spans="1:6" ht="98.25" customHeight="1" x14ac:dyDescent="0.25">
      <c r="A481" s="721" t="str">
        <f>IF('20 Grande'!V460=TRUE,"",'20 Grande'!J460)</f>
        <v xml:space="preserve">Se administran varios proyectos simultáneamente por medio del área de Gestión de Proyectos, encargada de centralizar, coordinar la administración de los proyectos y generar valor a través de la ejecución exitosa y eficiente de los proyectos.
Además, la empresa desarrolla estrategias y utiliza modelos y metodologías que le permiten potenciar la eficiencia de sus proyectos de TI a través de la ejecución de los siguientes elementos:
</v>
      </c>
      <c r="B481" s="721"/>
      <c r="C481" s="721"/>
      <c r="D481" s="721"/>
      <c r="E481" s="597" t="str">
        <f t="shared" ref="E481:E534" si="7">MID(F481,1,7)</f>
        <v>1.1.3.1</v>
      </c>
      <c r="F481" s="200" t="str">
        <f>IF('20 Grande'!V460=TRUE,"",'20 Grande'!I460)</f>
        <v>1.1.3.1</v>
      </c>
    </row>
    <row r="482" spans="1:6" ht="46.5" customHeight="1" x14ac:dyDescent="0.25">
      <c r="A482" s="728" t="str">
        <f>IF('20 Grande'!V461=TRUE,"",'20 Grande'!J461)</f>
        <v>Gestión de la integración del proyecto, comprende la organización de las actividades del proyecto, el análisis, registro de resultados y gestión del cierre del proyecto</v>
      </c>
      <c r="B482" s="728"/>
      <c r="C482" s="728"/>
      <c r="D482" s="728"/>
      <c r="E482" s="597" t="str">
        <f t="shared" si="7"/>
        <v>1.1.3.1</v>
      </c>
      <c r="F482" s="200" t="str">
        <f>IF('20 Grande'!V461=TRUE,"",'20 Grande'!I461)</f>
        <v>1.1.3.1.A</v>
      </c>
    </row>
    <row r="483" spans="1:6" ht="46.5" customHeight="1" x14ac:dyDescent="0.25">
      <c r="A483" s="728" t="str">
        <f>IF('20 Grande'!V462=TRUE,"",'20 Grande'!J462)</f>
        <v>Gestión del alcance del proyecto, comprende los procesos que se llevan a cabo con la finalidad de determinar claramente cuál es el trabajo que debe desarrollarse para cumplir con los requerimientos establecidos</v>
      </c>
      <c r="B483" s="728"/>
      <c r="C483" s="728"/>
      <c r="D483" s="728"/>
      <c r="E483" s="597" t="str">
        <f t="shared" si="7"/>
        <v>1.1.3.1</v>
      </c>
      <c r="F483" s="200" t="str">
        <f>IF('20 Grande'!V462=TRUE,"",'20 Grande'!I462)</f>
        <v>1.1.3.1.B</v>
      </c>
    </row>
    <row r="484" spans="1:6" ht="46.5" customHeight="1" x14ac:dyDescent="0.25">
      <c r="A484" s="929" t="str">
        <f>IF('20 Grande'!V463=TRUE,"",'20 Grande'!J463)</f>
        <v>Gestión del tiempo del proyecto, comprende de las actividades requeridas para planear el desarrollo del proyecto y asegurar que se entregue en el plazo establecido</v>
      </c>
      <c r="B484" s="929"/>
      <c r="C484" s="929"/>
      <c r="D484" s="929"/>
      <c r="E484" s="597" t="str">
        <f t="shared" si="7"/>
        <v>1.1.3.1</v>
      </c>
      <c r="F484" s="200" t="str">
        <f>IF('20 Grande'!V463=TRUE,"",'20 Grande'!I463)</f>
        <v>1.1.3.1.C</v>
      </c>
    </row>
    <row r="485" spans="1:6" ht="46.5" customHeight="1" x14ac:dyDescent="0.25">
      <c r="A485" s="929" t="str">
        <f>IF('20 Grande'!V464=TRUE,"",'20 Grande'!J464)</f>
        <v>Gestión de los costos del proyecto, comprende los elementos requeridos para poder establecer el presupuesto y asegurar que el proyecto se desarrolle dentro del mismo</v>
      </c>
      <c r="B485" s="929"/>
      <c r="C485" s="929"/>
      <c r="D485" s="929"/>
      <c r="E485" s="597" t="str">
        <f t="shared" si="7"/>
        <v>1.1.3.1</v>
      </c>
      <c r="F485" s="200" t="str">
        <f>IF('20 Grande'!V464=TRUE,"",'20 Grande'!I464)</f>
        <v>1.1.3.1.D</v>
      </c>
    </row>
    <row r="486" spans="1:6" ht="90.75" customHeight="1" x14ac:dyDescent="0.25">
      <c r="A486" s="929" t="str">
        <f>IF('20 Grande'!V465=TRUE,"",'20 Grande'!J465)</f>
        <v xml:space="preserve">Gestión de la calidad del proyecto, describe los procesos necesarios para asegurar que el proyecto cumpla con los objetivos por los cuales ha sido emprendido. La adecuada gestión de la calidad permite satisfacer las necesidades del cliente y desarrollar un producto/servicio que cumple con los requerimientos establecidos, a través de procesos y recursos humanos eficientes </v>
      </c>
      <c r="B486" s="929"/>
      <c r="C486" s="929"/>
      <c r="D486" s="929"/>
      <c r="E486" s="597" t="str">
        <f t="shared" si="7"/>
        <v>1.1.3.1</v>
      </c>
      <c r="F486" s="200" t="str">
        <f>IF('20 Grande'!V465=TRUE,"",'20 Grande'!I465)</f>
        <v>1.1.3.1.E</v>
      </c>
    </row>
    <row r="487" spans="1:6" ht="61.5" customHeight="1" x14ac:dyDescent="0.25">
      <c r="A487" s="929" t="str">
        <f>IF('20 Grande'!V466=TRUE,"",'20 Grande'!J466)</f>
        <v>Gestión de los riesgos del proyecto, se describen los elementos que permiten identificar los acontecimientos importantes, así como determinar, evaluar y mitigar los factores de riesgo en cada etapa del ciclo de vida del proyecto</v>
      </c>
      <c r="B487" s="929"/>
      <c r="C487" s="929"/>
      <c r="D487" s="929"/>
      <c r="E487" s="597" t="str">
        <f t="shared" si="7"/>
        <v>1.1.3.1</v>
      </c>
      <c r="F487" s="200" t="str">
        <f>IF('20 Grande'!V466=TRUE,"",'20 Grande'!I466)</f>
        <v>1.1.3.1.F</v>
      </c>
    </row>
    <row r="488" spans="1:6" ht="67.5" customHeight="1" x14ac:dyDescent="0.25">
      <c r="A488" s="929" t="str">
        <f>IF('20 Grande'!V467=TRUE,"",'20 Grande'!J467)</f>
        <v>Gestión de los recursos humanos del proyecto, a través de éste se detectan los conocimientos y habilidades necesarios  para la ejecución del proyecto. Se planean los recursos y se asignan responsabilidades, buscando asegurar la máxima eficiencia</v>
      </c>
      <c r="B488" s="929"/>
      <c r="C488" s="929"/>
      <c r="D488" s="929"/>
      <c r="E488" s="597" t="str">
        <f t="shared" si="7"/>
        <v>1.1.3.1</v>
      </c>
      <c r="F488" s="200" t="str">
        <f>IF('20 Grande'!V467=TRUE,"",'20 Grande'!I467)</f>
        <v>1.1.3.1.G</v>
      </c>
    </row>
    <row r="489" spans="1:6" ht="46.5" customHeight="1" x14ac:dyDescent="0.25">
      <c r="A489" s="929" t="str">
        <f>IF('20 Grande'!V468=TRUE,"",'20 Grande'!J468)</f>
        <v>Gestión del proceso de información del proyecto, a través de ésta se busca controlar la recopilación, organización, transmisión y uso de los datos del proyecto para la toma de decisiones</v>
      </c>
      <c r="B489" s="929"/>
      <c r="C489" s="929"/>
      <c r="D489" s="929"/>
      <c r="E489" s="597" t="str">
        <f t="shared" si="7"/>
        <v>1.1.3.1</v>
      </c>
      <c r="F489" s="200" t="str">
        <f>IF('20 Grande'!V468=TRUE,"",'20 Grande'!I468)</f>
        <v>1.1.3.1.H</v>
      </c>
    </row>
    <row r="490" spans="1:6" ht="46.5" customHeight="1" x14ac:dyDescent="0.25">
      <c r="A490" s="929" t="str">
        <f>IF('20 Grande'!V469=TRUE,"",'20 Grande'!J469)</f>
        <v>Gestión de proveedores y de contratos, ésta se enfoca en adquirir productos/servicios adecuados y de calidad</v>
      </c>
      <c r="B490" s="929"/>
      <c r="C490" s="929"/>
      <c r="D490" s="929"/>
      <c r="E490" s="597" t="str">
        <f t="shared" si="7"/>
        <v>1.1.3.1</v>
      </c>
      <c r="F490" s="200" t="str">
        <f>IF('20 Grande'!V469=TRUE,"",'20 Grande'!I469)</f>
        <v>1.1.3.1.I</v>
      </c>
    </row>
    <row r="491" spans="1:6" ht="46.5" customHeight="1" x14ac:dyDescent="0.25">
      <c r="A491" s="721" t="str">
        <f>IF('20 Grande'!V470=TRUE,"",'20 Grande'!J470)</f>
        <v>La empresa cuenta con una Oficina de Gestión de Proyectos de TI (PMO) o contrata sus servicios de forma externa.</v>
      </c>
      <c r="B491" s="721"/>
      <c r="C491" s="721"/>
      <c r="D491" s="721"/>
      <c r="E491" s="597" t="str">
        <f t="shared" si="7"/>
        <v>1.1.3.2</v>
      </c>
      <c r="F491" s="200" t="str">
        <f>IF('20 Grande'!V470=TRUE,"",'20 Grande'!I470)</f>
        <v>1.1.3.2</v>
      </c>
    </row>
    <row r="492" spans="1:6" ht="46.5" customHeight="1" x14ac:dyDescent="0.25">
      <c r="A492" s="721" t="str">
        <f>IF('20 Grande'!V471=TRUE,"",'20 Grande'!J471)</f>
        <v xml:space="preserve">Revisa las actividades desarrolladas en el proceso, analiza la información generada y mediante indicadores de resultados, evalúa el nivel de cumplimiento del proceso  </v>
      </c>
      <c r="B492" s="721"/>
      <c r="C492" s="721"/>
      <c r="D492" s="721"/>
      <c r="E492" s="597" t="str">
        <f t="shared" si="7"/>
        <v>1.1.3.3</v>
      </c>
      <c r="F492" s="200" t="str">
        <f>IF('20 Grande'!V471=TRUE,"",'20 Grande'!I471)</f>
        <v>1.1.3.3</v>
      </c>
    </row>
    <row r="493" spans="1:6" ht="60" customHeight="1" x14ac:dyDescent="0.25">
      <c r="A493" s="721" t="str">
        <f>IF('20 Grande'!V472=TRUE,"",'20 Grande'!J472)</f>
        <v>La empresa optimiza sus prácticas de Administración de Proyectos de TI por medio de su integración completa dentro de la organización, y cuenta con las herramientas adecuadas para poder administrar un Portafolio de Proyectos de TI. Estas herramientas le permiten:</v>
      </c>
      <c r="B493" s="721"/>
      <c r="C493" s="721"/>
      <c r="D493" s="721"/>
      <c r="E493" s="597" t="str">
        <f t="shared" si="7"/>
        <v>1.1.4.1</v>
      </c>
      <c r="F493" s="200" t="str">
        <f>IF('20 Grande'!V472=TRUE,"",'20 Grande'!I472)</f>
        <v>1.1.4.1</v>
      </c>
    </row>
    <row r="494" spans="1:6" ht="46.5" customHeight="1" x14ac:dyDescent="0.25">
      <c r="A494" s="812" t="str">
        <f>IF('20 Grande'!V473=TRUE,"",'20 Grande'!J473)</f>
        <v>Optimizar la gestión de los proyectos a través de lo siguiente:</v>
      </c>
      <c r="B494" s="812"/>
      <c r="C494" s="812"/>
      <c r="D494" s="812"/>
      <c r="E494" s="597"/>
      <c r="F494" s="200">
        <f>IF('20 Grande'!V473=TRUE,"",'20 Grande'!I473)</f>
        <v>0</v>
      </c>
    </row>
    <row r="495" spans="1:6" ht="46.5" customHeight="1" x14ac:dyDescent="0.25">
      <c r="A495" s="929" t="str">
        <f>IF('20 Grande'!V474=TRUE,"",'20 Grande'!J474)</f>
        <v>Implementación de técnicas específicas y controles sólidos que permitan efectuar una mejora continua en la liberación de proyectos y estandarizar los casos de éxito</v>
      </c>
      <c r="B495" s="929"/>
      <c r="C495" s="929"/>
      <c r="D495" s="929"/>
      <c r="E495" s="597" t="str">
        <f t="shared" si="7"/>
        <v>1.1.4.1</v>
      </c>
      <c r="F495" s="200" t="str">
        <f>IF('20 Grande'!V474=TRUE,"",'20 Grande'!I474)</f>
        <v>1.1.4.1.A</v>
      </c>
    </row>
    <row r="496" spans="1:6" ht="46.5" customHeight="1" x14ac:dyDescent="0.25">
      <c r="A496" s="929" t="str">
        <f>IF('20 Grande'!V475=TRUE,"",'20 Grande'!J475)</f>
        <v>Automatización de procedimientos para la planeación de costos, la elaboración encuestas y formularios</v>
      </c>
      <c r="B496" s="929"/>
      <c r="C496" s="929"/>
      <c r="D496" s="929"/>
      <c r="E496" s="597" t="str">
        <f t="shared" si="7"/>
        <v>1.1.4.1</v>
      </c>
      <c r="F496" s="200" t="str">
        <f>IF('20 Grande'!V475=TRUE,"",'20 Grande'!I475)</f>
        <v>1.1.4.1.B</v>
      </c>
    </row>
    <row r="497" spans="1:6" ht="46.5" customHeight="1" x14ac:dyDescent="0.25">
      <c r="A497" s="812" t="str">
        <f>IF('20 Grande'!V476=TRUE,"",'20 Grande'!J476)</f>
        <v>Planear y Controlar los proyectos por medio de lo siguiente:</v>
      </c>
      <c r="B497" s="812"/>
      <c r="C497" s="812"/>
      <c r="D497" s="812"/>
      <c r="E497" s="597"/>
      <c r="F497" s="200">
        <f>IF('20 Grande'!V476=TRUE,"",'20 Grande'!I476)</f>
        <v>0</v>
      </c>
    </row>
    <row r="498" spans="1:6" ht="46.5" customHeight="1" x14ac:dyDescent="0.25">
      <c r="A498" s="929" t="str">
        <f>IF('20 Grande'!V477=TRUE,"",'20 Grande'!J477)</f>
        <v>Elaboración de estimaciones, planes de difusión y planes de implantación en relación a los objetivos de trabajo, ejecución de los planes de implantación mediante pruebas piloto y evaluación de los resultados</v>
      </c>
      <c r="B498" s="929"/>
      <c r="C498" s="929"/>
      <c r="D498" s="929"/>
      <c r="E498" s="597" t="str">
        <f t="shared" si="7"/>
        <v>1.1.4.1</v>
      </c>
      <c r="F498" s="200" t="str">
        <f>IF('20 Grande'!V477=TRUE,"",'20 Grande'!I477)</f>
        <v>1.1.4.1.C</v>
      </c>
    </row>
    <row r="499" spans="1:6" ht="46.5" customHeight="1" x14ac:dyDescent="0.25">
      <c r="A499" s="929" t="str">
        <f>IF('20 Grande'!V478=TRUE,"",'20 Grande'!J478)</f>
        <v>Medición de las variables relativas al proyecto y elaboración de informes de gestión para monitorear la calidad, el riesgo, el costo, el rendimiento, el tiempo y el alcance de dicho proyecto</v>
      </c>
      <c r="B499" s="929"/>
      <c r="C499" s="929"/>
      <c r="D499" s="929"/>
      <c r="E499" s="597" t="str">
        <f t="shared" si="7"/>
        <v>1.1.4.1</v>
      </c>
      <c r="F499" s="200" t="str">
        <f>IF('20 Grande'!V478=TRUE,"",'20 Grande'!I478)</f>
        <v>1.1.4.1.D</v>
      </c>
    </row>
    <row r="500" spans="1:6" ht="46.5" customHeight="1" x14ac:dyDescent="0.25">
      <c r="A500" s="812" t="str">
        <f>IF('20 Grande'!V479=TRUE,"",'20 Grande'!J479)</f>
        <v>Efectuar una adecuada gestión de la información, a través de lo siguiente:</v>
      </c>
      <c r="B500" s="812"/>
      <c r="C500" s="812"/>
      <c r="D500" s="812"/>
      <c r="E500" s="597"/>
      <c r="F500" s="200">
        <f>IF('20 Grande'!V479=TRUE,"",'20 Grande'!I479)</f>
        <v>0</v>
      </c>
    </row>
    <row r="501" spans="1:6" ht="46.5" customHeight="1" x14ac:dyDescent="0.25">
      <c r="A501" s="929" t="str">
        <f>IF('20 Grande'!V480=TRUE,"",'20 Grande'!J480)</f>
        <v>Elaboración de reportes de avance que permitan llevar a cabo un control sobre las proyecciones, el estatus, los avances y los cambios en el proyecto con la finalidad asegurar una retroalimentación óptima de la información</v>
      </c>
      <c r="B501" s="929"/>
      <c r="C501" s="929"/>
      <c r="D501" s="929"/>
      <c r="E501" s="597" t="str">
        <f t="shared" si="7"/>
        <v>1.1.4.1</v>
      </c>
      <c r="F501" s="200" t="str">
        <f>IF('20 Grande'!V480=TRUE,"",'20 Grande'!I480)</f>
        <v>1.1.4.1.E</v>
      </c>
    </row>
    <row r="502" spans="1:6" ht="46.5" customHeight="1" x14ac:dyDescent="0.25">
      <c r="A502" s="721" t="str">
        <f>IF('20 Grande'!V481=TRUE,"",'20 Grande'!J481)</f>
        <v>Conoce la efectividad del proceso  ya que cuenta con indicadores de desempeño  que en conjunto muestran lo siguiente:</v>
      </c>
      <c r="B502" s="721"/>
      <c r="C502" s="721"/>
      <c r="D502" s="721"/>
      <c r="E502" s="597" t="str">
        <f t="shared" si="7"/>
        <v>1.1.4.2</v>
      </c>
      <c r="F502" s="200" t="str">
        <f>IF('20 Grande'!V481=TRUE,"",'20 Grande'!I481)</f>
        <v>1.1.4.2</v>
      </c>
    </row>
    <row r="503" spans="1:6" ht="46.5" customHeight="1" x14ac:dyDescent="0.25">
      <c r="A503" s="929" t="str">
        <f>IF('20 Grande'!V482=TRUE,"",'20 Grande'!J482)</f>
        <v>Mayor compromiso de las partes interesadas con los programas y proyectos</v>
      </c>
      <c r="B503" s="929"/>
      <c r="C503" s="929"/>
      <c r="D503" s="929"/>
      <c r="E503" s="597" t="str">
        <f t="shared" si="7"/>
        <v>1.1.4.2</v>
      </c>
      <c r="F503" s="200" t="str">
        <f>IF('20 Grande'!V482=TRUE,"",'20 Grande'!I482)</f>
        <v>1.1.4.2.A</v>
      </c>
    </row>
    <row r="504" spans="1:6" ht="46.5" customHeight="1" x14ac:dyDescent="0.25">
      <c r="A504" s="929" t="str">
        <f>IF('20 Grande'!V483=TRUE,"",'20 Grande'!J483)</f>
        <v>Mejor alineación de los programas y proyectos con los objetivos empresariales</v>
      </c>
      <c r="B504" s="929"/>
      <c r="C504" s="929"/>
      <c r="D504" s="929"/>
      <c r="E504" s="597" t="str">
        <f t="shared" si="7"/>
        <v>1.1.4.2</v>
      </c>
      <c r="F504" s="200" t="str">
        <f>IF('20 Grande'!V483=TRUE,"",'20 Grande'!I483)</f>
        <v>1.1.4.2.B</v>
      </c>
    </row>
    <row r="505" spans="1:6" ht="46.5" customHeight="1" x14ac:dyDescent="0.25">
      <c r="A505" s="929" t="str">
        <f>IF('20 Grande'!V484=TRUE,"",'20 Grande'!J484)</f>
        <v>Verificación, control y reporte de los programas y proyectos para asegurar el cumplimiento de los objetivos</v>
      </c>
      <c r="B505" s="929"/>
      <c r="C505" s="929"/>
      <c r="D505" s="929"/>
      <c r="E505" s="597" t="str">
        <f t="shared" si="7"/>
        <v>1.1.4.2</v>
      </c>
      <c r="F505" s="200" t="str">
        <f>IF('20 Grande'!V484=TRUE,"",'20 Grande'!I484)</f>
        <v>1.1.4.2.C</v>
      </c>
    </row>
    <row r="506" spans="1:6" ht="46.5" customHeight="1" x14ac:dyDescent="0.25">
      <c r="A506" s="929" t="str">
        <f>IF('20 Grande'!V485=TRUE,"",'20 Grande'!J485)</f>
        <v>Ejecución adecuada de las actividades planeadas en la programación al contar con los recursos suficientes</v>
      </c>
      <c r="B506" s="929"/>
      <c r="C506" s="929"/>
      <c r="D506" s="929"/>
      <c r="E506" s="597" t="str">
        <f t="shared" si="7"/>
        <v>1.1.4.2</v>
      </c>
      <c r="F506" s="200" t="str">
        <f>IF('20 Grande'!V485=TRUE,"",'20 Grande'!I485)</f>
        <v>1.1.4.2.D</v>
      </c>
    </row>
    <row r="507" spans="1:6" ht="46.5" customHeight="1" x14ac:dyDescent="0.25">
      <c r="A507" s="721" t="str">
        <f>IF('20 Grande'!V486=TRUE,"",'20 Grande'!J486)</f>
        <v xml:space="preserve">Cuenta con un sistema de monitoreo o supervisión del desarrollo  del proceso de administración de riesgos y establece acciones de mejora continua  </v>
      </c>
      <c r="B507" s="721"/>
      <c r="C507" s="721"/>
      <c r="D507" s="721"/>
      <c r="E507" s="597" t="str">
        <f t="shared" si="7"/>
        <v>1.1.4.3</v>
      </c>
      <c r="F507" s="200" t="str">
        <f>IF('20 Grande'!V486=TRUE,"",'20 Grande'!I486)</f>
        <v>1.1.4.3</v>
      </c>
    </row>
    <row r="508" spans="1:6" x14ac:dyDescent="0.25">
      <c r="A508" s="729" t="str">
        <f>IF('20 Grande'!V488=TRUE,"",'20 Grande'!J488)</f>
        <v>1.2 Ingeniería y desarrollo de soluciones tecnológicas</v>
      </c>
      <c r="B508" s="729"/>
      <c r="C508" s="729"/>
      <c r="D508" s="729"/>
      <c r="E508" s="597" t="str">
        <f t="shared" si="7"/>
        <v/>
      </c>
      <c r="F508" s="200"/>
    </row>
    <row r="509" spans="1:6" ht="46.5" customHeight="1" x14ac:dyDescent="0.25">
      <c r="A509" s="721" t="str">
        <f>IF('20 Grande'!V493=TRUE,"",'20 Grande'!J493)</f>
        <v>La empresa de TI identifica y evalúa las soluciones tecnológicas que requiere de una forma práctica</v>
      </c>
      <c r="B509" s="721"/>
      <c r="C509" s="721"/>
      <c r="D509" s="721"/>
      <c r="E509" s="597" t="str">
        <f t="shared" si="7"/>
        <v>1.2.1</v>
      </c>
      <c r="F509" s="200" t="str">
        <f>IF('20 Grande'!V493=TRUE,"",'20 Grande'!I493)</f>
        <v>1.2.1</v>
      </c>
    </row>
    <row r="510" spans="1:6" ht="59.25" customHeight="1" x14ac:dyDescent="0.25">
      <c r="A510" s="721" t="str">
        <f>IF('20 Grande'!V494=TRUE,"",'20 Grande'!J494)</f>
        <v>La empresa de TI evalúa y selecciona las soluciones tecnológicas que requiere para prestar sus servicios considerando los requerimientos internos, la tecnología disponible, la viabilidad económica y evaluaciones de riesgos.</v>
      </c>
      <c r="B510" s="721"/>
      <c r="C510" s="721"/>
      <c r="D510" s="721"/>
      <c r="E510" s="597" t="str">
        <f t="shared" si="7"/>
        <v>1.2.2.1</v>
      </c>
      <c r="F510" s="200" t="str">
        <f>IF('20 Grande'!V494=TRUE,"",'20 Grande'!I494)</f>
        <v>1.2.2.1</v>
      </c>
    </row>
    <row r="511" spans="1:6" ht="69" customHeight="1" x14ac:dyDescent="0.25">
      <c r="A511" s="721" t="str">
        <f>IF('20 Grande'!V495=TRUE,"",'20 Grande'!J495)</f>
        <v xml:space="preserve">Para desarrollar, adquirir, y mantener los componentes que integran sus soluciones tecnológicas, la empresa se basa una metodología detallada,  sigue un proceso de gestión de cambios,  establece ambientes para desarrollo, prueba y producción , e incorpora elementos que garanticen la seguridad de la información </v>
      </c>
      <c r="B511" s="721"/>
      <c r="C511" s="721"/>
      <c r="D511" s="721"/>
      <c r="E511" s="597" t="str">
        <f t="shared" si="7"/>
        <v>1.2.2.2</v>
      </c>
      <c r="F511" s="200" t="str">
        <f>IF('20 Grande'!V495=TRUE,"",'20 Grande'!I495)</f>
        <v>1.2.2.2</v>
      </c>
    </row>
    <row r="512" spans="1:6" ht="60.75" customHeight="1" x14ac:dyDescent="0.25">
      <c r="A512" s="721" t="str">
        <f>IF('20 Grande'!V496=TRUE,"",'20 Grande'!J496)</f>
        <v xml:space="preserve">Para la  identificación, el desarrollo, adquisición y mantenimiento de los componentes tecnológicos, se desarrollan documentos que proporcionan evidencia de las actividades llevadas a cabo o los resultados obtenidos en el proceso, como son: </v>
      </c>
      <c r="B512" s="721"/>
      <c r="C512" s="721"/>
      <c r="D512" s="721"/>
      <c r="E512" s="597" t="str">
        <f t="shared" si="7"/>
        <v>1.2.3.1</v>
      </c>
      <c r="F512" s="200" t="str">
        <f>IF('20 Grande'!V496=TRUE,"",'20 Grande'!I496)</f>
        <v>1.2.3.1</v>
      </c>
    </row>
    <row r="513" spans="1:6" ht="59.25" customHeight="1" x14ac:dyDescent="0.25">
      <c r="A513" s="929" t="str">
        <f>IF('20 Grande'!V497=TRUE,"",'20 Grande'!J497)</f>
        <v xml:space="preserve">Para la identificación de las soluciones tecnológicas : La definición de requerimientos, un estudio de viabilidad, un plan de alto nivel de adquisiciones /desarrollo, un reporte de  análisis de riesgos y firmas de aprobación. </v>
      </c>
      <c r="B513" s="929"/>
      <c r="C513" s="929"/>
      <c r="D513" s="929"/>
      <c r="E513" s="597" t="str">
        <f t="shared" si="7"/>
        <v>1.2.3.1</v>
      </c>
      <c r="F513" s="200" t="str">
        <f>IF('20 Grande'!V497=TRUE,"",'20 Grande'!I497)</f>
        <v>1.2.3.1.A</v>
      </c>
    </row>
    <row r="514" spans="1:6" ht="75" customHeight="1" x14ac:dyDescent="0.25">
      <c r="A514" s="929" t="str">
        <f>IF('20 Grande'!V498=TRUE,"",'20 Grande'!J498)</f>
        <v>Para el desarrollo, adquisición y mantenimiento de las soluciones tecnológicas: especificaciones de diseño de alto nivel, Especificaciones de diseño detalladas, Plan de adquisiciones, Plan de aseguramiento de calidad (QA), Plan de pruebas, registro de resultados de pruebas y de peticiones de cambio, plan de mantenimiento, catálogo de servicios.</v>
      </c>
      <c r="B514" s="929"/>
      <c r="C514" s="929"/>
      <c r="D514" s="929"/>
      <c r="E514" s="597" t="str">
        <f t="shared" si="7"/>
        <v>1.2.3.1</v>
      </c>
      <c r="F514" s="200" t="str">
        <f>IF('20 Grande'!V498=TRUE,"",'20 Grande'!I498)</f>
        <v>1.2.3.1.B</v>
      </c>
    </row>
    <row r="515" spans="1:6" ht="46.5" customHeight="1" x14ac:dyDescent="0.25">
      <c r="A515" s="721" t="str">
        <f>IF('20 Grande'!V499=TRUE,"",'20 Grande'!J499)</f>
        <v>Revisa las actividades desarrolladas en el proceso, analiza la información generada y mediante indicadores de eficacia, evalúa el nivel de cumplimiento del proceso.</v>
      </c>
      <c r="B515" s="721"/>
      <c r="C515" s="721"/>
      <c r="D515" s="721"/>
      <c r="E515" s="597" t="str">
        <f t="shared" si="7"/>
        <v>1.2.3.2</v>
      </c>
      <c r="F515" s="200" t="str">
        <f>IF('20 Grande'!V499=TRUE,"",'20 Grande'!I499)</f>
        <v>1.2.3.2</v>
      </c>
    </row>
    <row r="516" spans="1:6" ht="46.5" customHeight="1" x14ac:dyDescent="0.25">
      <c r="A516" s="721" t="str">
        <f>IF('20 Grande'!V500=TRUE,"",'20 Grande'!J500)</f>
        <v>El proceso de Ingeniería y Desarrollo de Soluciones Tecnológicas se encuentra documentado, estandarizado y en su caso cuanta con herramientas tecnológicas que permiten :</v>
      </c>
      <c r="B516" s="721"/>
      <c r="C516" s="721"/>
      <c r="D516" s="721"/>
      <c r="E516" s="597" t="str">
        <f t="shared" si="7"/>
        <v>1.2.4.1</v>
      </c>
      <c r="F516" s="200" t="str">
        <f>IF('20 Grande'!V500=TRUE,"",'20 Grande'!I500)</f>
        <v>1.2.4.1</v>
      </c>
    </row>
    <row r="517" spans="1:6" ht="46.5" customHeight="1" x14ac:dyDescent="0.25">
      <c r="A517" s="929" t="str">
        <f>IF('20 Grande'!V501=TRUE,"",'20 Grande'!J501)</f>
        <v xml:space="preserve">Definir los requerimientos técnicos, funcionales, de información y de calidad que debe cubrir la solución </v>
      </c>
      <c r="B517" s="929"/>
      <c r="C517" s="929"/>
      <c r="D517" s="929"/>
      <c r="E517" s="597" t="str">
        <f t="shared" si="7"/>
        <v>1.2.4.1</v>
      </c>
      <c r="F517" s="200" t="str">
        <f>IF('20 Grande'!V501=TRUE,"",'20 Grande'!I501)</f>
        <v>1.2.4.1.A</v>
      </c>
    </row>
    <row r="518" spans="1:6" ht="46.5" customHeight="1" x14ac:dyDescent="0.25">
      <c r="A518" s="929" t="str">
        <f>IF('20 Grande'!V502=TRUE,"",'20 Grande'!J502)</f>
        <v>Realizar estudios de viabilidad para examinar la posibilidad de cubrir los requerimientos</v>
      </c>
      <c r="B518" s="929"/>
      <c r="C518" s="929"/>
      <c r="D518" s="929"/>
      <c r="E518" s="597" t="str">
        <f t="shared" si="7"/>
        <v>1.2.4.1</v>
      </c>
      <c r="F518" s="200" t="str">
        <f>IF('20 Grande'!V502=TRUE,"",'20 Grande'!I502)</f>
        <v>1.2.4.1.B</v>
      </c>
    </row>
    <row r="519" spans="1:6" ht="46.5" customHeight="1" x14ac:dyDescent="0.25">
      <c r="A519" s="929" t="str">
        <f>IF('20 Grande'!V503=TRUE,"",'20 Grande'!J503)</f>
        <v>Gestionar los riesgos relacionados al procesamiento de información</v>
      </c>
      <c r="B519" s="929"/>
      <c r="C519" s="929"/>
      <c r="D519" s="929"/>
      <c r="E519" s="597" t="str">
        <f t="shared" si="7"/>
        <v>1.2.4.1</v>
      </c>
      <c r="F519" s="200" t="str">
        <f>IF('20 Grande'!V503=TRUE,"",'20 Grande'!I503)</f>
        <v>1.2.4.1.C</v>
      </c>
    </row>
    <row r="520" spans="1:6" ht="46.5" customHeight="1" x14ac:dyDescent="0.25">
      <c r="A520" s="929" t="str">
        <f>IF('20 Grande'!V504=TRUE,"",'20 Grande'!J504)</f>
        <v>Aprobar los requerimientos y soluciones propuestas</v>
      </c>
      <c r="B520" s="929"/>
      <c r="C520" s="929"/>
      <c r="D520" s="929"/>
      <c r="E520" s="597" t="str">
        <f t="shared" si="7"/>
        <v>1.2.4.1</v>
      </c>
      <c r="F520" s="200" t="str">
        <f>IF('20 Grande'!V504=TRUE,"",'20 Grande'!I504)</f>
        <v>1.2.4.1.D</v>
      </c>
    </row>
    <row r="521" spans="1:6" ht="46.5" customHeight="1" x14ac:dyDescent="0.25">
      <c r="A521" s="929" t="str">
        <f>IF('20 Grande'!V505=TRUE,"",'20 Grande'!J505)</f>
        <v xml:space="preserve">Elaborar el diseño general preliminar de la solución y el diseño detallado </v>
      </c>
      <c r="B521" s="929"/>
      <c r="C521" s="929"/>
      <c r="D521" s="929"/>
      <c r="E521" s="597" t="str">
        <f t="shared" si="7"/>
        <v>1.2.4.1</v>
      </c>
      <c r="F521" s="200" t="str">
        <f>IF('20 Grande'!V505=TRUE,"",'20 Grande'!I505)</f>
        <v>1.2.4.1.E</v>
      </c>
    </row>
    <row r="522" spans="1:6" ht="46.5" customHeight="1" x14ac:dyDescent="0.25">
      <c r="A522" s="929" t="str">
        <f>IF('20 Grande'!V506=TRUE,"",'20 Grande'!J506)</f>
        <v xml:space="preserve">Desarrollar los componentes de la solución en base a las especificaciones del diseño </v>
      </c>
      <c r="B522" s="929"/>
      <c r="C522" s="929"/>
      <c r="D522" s="929"/>
      <c r="E522" s="597" t="str">
        <f t="shared" si="7"/>
        <v>1.2.4.1</v>
      </c>
      <c r="F522" s="200" t="str">
        <f>IF('20 Grande'!V506=TRUE,"",'20 Grande'!I506)</f>
        <v>1.2.4.1.D</v>
      </c>
    </row>
    <row r="523" spans="1:6" ht="46.5" customHeight="1" x14ac:dyDescent="0.25">
      <c r="A523" s="929" t="str">
        <f>IF('20 Grande'!V507=TRUE,"",'20 Grande'!J507)</f>
        <v xml:space="preserve">Construir las soluciones, incorporando controles de aplicación, medidas de seguridad y auditabilidad </v>
      </c>
      <c r="B523" s="929"/>
      <c r="C523" s="929"/>
      <c r="D523" s="929"/>
      <c r="E523" s="597" t="str">
        <f t="shared" si="7"/>
        <v>1.2.4.1</v>
      </c>
      <c r="F523" s="200" t="str">
        <f>IF('20 Grande'!V507=TRUE,"",'20 Grande'!I507)</f>
        <v>1.2.4.1.F</v>
      </c>
    </row>
    <row r="524" spans="1:6" ht="46.5" customHeight="1" x14ac:dyDescent="0.25">
      <c r="A524" s="929" t="str">
        <f>IF('20 Grande'!V508=TRUE,"",'20 Grande'!J508)</f>
        <v xml:space="preserve">Controlar la calidad de las soluciones y el cumplimiento con los requerimientos </v>
      </c>
      <c r="B524" s="929"/>
      <c r="C524" s="929"/>
      <c r="D524" s="929"/>
      <c r="E524" s="597" t="str">
        <f t="shared" si="7"/>
        <v>1.2.4.1</v>
      </c>
      <c r="F524" s="200" t="str">
        <f>IF('20 Grande'!V508=TRUE,"",'20 Grande'!I508)</f>
        <v>1.2.4.1.G</v>
      </c>
    </row>
    <row r="525" spans="1:6" ht="46.5" customHeight="1" x14ac:dyDescent="0.25">
      <c r="A525" s="929" t="str">
        <f>IF('20 Grande'!V509=TRUE,"",'20 Grande'!J509)</f>
        <v xml:space="preserve">Documentar y efectuar pruebas de factibilidad </v>
      </c>
      <c r="B525" s="929"/>
      <c r="C525" s="929"/>
      <c r="D525" s="929"/>
      <c r="E525" s="597" t="str">
        <f t="shared" si="7"/>
        <v>1.2.4.1</v>
      </c>
      <c r="F525" s="200" t="str">
        <f>IF('20 Grande'!V509=TRUE,"",'20 Grande'!I509)</f>
        <v>1.2.4.1.H</v>
      </c>
    </row>
    <row r="526" spans="1:6" ht="46.5" customHeight="1" x14ac:dyDescent="0.25">
      <c r="A526" s="929" t="str">
        <f>IF('20 Grande'!V510=TRUE,"",'20 Grande'!J510)</f>
        <v xml:space="preserve">Gestionar los cambios en los requerimientos </v>
      </c>
      <c r="B526" s="929"/>
      <c r="C526" s="929"/>
      <c r="D526" s="929"/>
      <c r="E526" s="597" t="str">
        <f t="shared" si="7"/>
        <v>1.2.4.1</v>
      </c>
      <c r="F526" s="200" t="str">
        <f>IF('20 Grande'!V510=TRUE,"",'20 Grande'!I510)</f>
        <v>1.2.4.1.I</v>
      </c>
    </row>
    <row r="527" spans="1:6" ht="46.5" customHeight="1" x14ac:dyDescent="0.25">
      <c r="A527" s="929" t="str">
        <f>IF('20 Grande'!V511=TRUE,"",'20 Grande'!J511)</f>
        <v>Establecer planes de mantenimiento del software y de la infraestructura</v>
      </c>
      <c r="B527" s="929"/>
      <c r="C527" s="929"/>
      <c r="D527" s="929"/>
      <c r="E527" s="597" t="str">
        <f t="shared" si="7"/>
        <v>1.2.4.1</v>
      </c>
      <c r="F527" s="200" t="str">
        <f>IF('20 Grande'!V511=TRUE,"",'20 Grande'!I511)</f>
        <v>1.2.4.1.J</v>
      </c>
    </row>
    <row r="528" spans="1:6" ht="46.5" customHeight="1" x14ac:dyDescent="0.25">
      <c r="A528" s="721" t="str">
        <f>IF('20 Grande'!V512=TRUE,"",'20 Grande'!J512)</f>
        <v>Conoce la efectividad del proceso  ya que cuenta con indicadores de desempeño que en conjunto muestran lo siguiente:</v>
      </c>
      <c r="B528" s="721"/>
      <c r="C528" s="721"/>
      <c r="D528" s="721"/>
      <c r="E528" s="597" t="str">
        <f t="shared" si="7"/>
        <v>1.2.4.2</v>
      </c>
      <c r="F528" s="200" t="str">
        <f>IF('20 Grande'!V512=TRUE,"",'20 Grande'!I512)</f>
        <v>1.2.4.2</v>
      </c>
    </row>
    <row r="529" spans="1:6" ht="46.5" customHeight="1" x14ac:dyDescent="0.25">
      <c r="A529" s="929" t="str">
        <f>IF('20 Grande'!V513=TRUE,"",'20 Grande'!J513)</f>
        <v>La implementación de las soluciones de TI se realiza con un enfoque preventivo, en línea con la estrategia y los objetivos de negocio</v>
      </c>
      <c r="B529" s="929"/>
      <c r="C529" s="929"/>
      <c r="D529" s="929"/>
      <c r="E529" s="597" t="str">
        <f t="shared" si="7"/>
        <v>1.2.4.2</v>
      </c>
      <c r="F529" s="200" t="str">
        <f>IF('20 Grande'!V513=TRUE,"",'20 Grande'!I513)</f>
        <v>1.2.4.2.A</v>
      </c>
    </row>
    <row r="530" spans="1:6" ht="46.5" customHeight="1" x14ac:dyDescent="0.25">
      <c r="A530" s="929" t="str">
        <f>IF('20 Grande'!V514=TRUE,"",'20 Grande'!J514)</f>
        <v>Las soluciones tecnológicas de la organización responden adecuadamente a sus necesidades y requerimientos de negocio</v>
      </c>
      <c r="B530" s="929"/>
      <c r="C530" s="929"/>
      <c r="D530" s="929"/>
      <c r="E530" s="597" t="str">
        <f t="shared" si="7"/>
        <v>1.2.4.2</v>
      </c>
      <c r="F530" s="200" t="str">
        <f>IF('20 Grande'!V514=TRUE,"",'20 Grande'!I514)</f>
        <v>1.2.4.2.B</v>
      </c>
    </row>
    <row r="531" spans="1:6" ht="46.5" customHeight="1" x14ac:dyDescent="0.25">
      <c r="A531" s="929" t="str">
        <f>IF('20 Grande'!V515=TRUE,"",'20 Grande'!J515)</f>
        <v>La organización desarrolla procesos de valor que representan ventajas competitivas</v>
      </c>
      <c r="B531" s="929"/>
      <c r="C531" s="929"/>
      <c r="D531" s="929"/>
      <c r="E531" s="597" t="str">
        <f t="shared" si="7"/>
        <v>1.2.4.2</v>
      </c>
      <c r="F531" s="200" t="str">
        <f>IF('20 Grande'!V515=TRUE,"",'20 Grande'!I515)</f>
        <v>1.2.4.2.C</v>
      </c>
    </row>
    <row r="532" spans="1:6" ht="46.5" customHeight="1" x14ac:dyDescent="0.25">
      <c r="A532" s="721" t="str">
        <f>IF('20 Grande'!V516=TRUE,"",'20 Grande'!J516)</f>
        <v>Cuenta con un sistema de monitoreo o supervisión del desarrollo del proceso y establece acciones de mejora continua</v>
      </c>
      <c r="B532" s="721"/>
      <c r="C532" s="721"/>
      <c r="D532" s="721"/>
      <c r="E532" s="597" t="str">
        <f t="shared" si="7"/>
        <v>1.2.4.3</v>
      </c>
      <c r="F532" s="200" t="str">
        <f>IF('20 Grande'!V516=TRUE,"",'20 Grande'!I516)</f>
        <v>1.2.4.3</v>
      </c>
    </row>
    <row r="533" spans="1:6" x14ac:dyDescent="0.25">
      <c r="A533" s="729" t="str">
        <f>IF('20 Grande'!V518=TRUE,"",'20 Grande'!J518)</f>
        <v>1.3 Operación y soporte de TI</v>
      </c>
      <c r="B533" s="729"/>
      <c r="C533" s="729"/>
      <c r="D533" s="729"/>
      <c r="E533" s="597" t="str">
        <f t="shared" si="7"/>
        <v/>
      </c>
      <c r="F533" s="200"/>
    </row>
    <row r="534" spans="1:6" ht="46.5" customHeight="1" x14ac:dyDescent="0.25">
      <c r="A534" s="721" t="str">
        <f>IF('20 Grande'!V523=TRUE,"",'20 Grande'!J523)</f>
        <v>La administración de las operaciones de TI y los servicios de soporte son provistos por parte de uno o más individuos expertos en TI y certificados</v>
      </c>
      <c r="B534" s="721"/>
      <c r="C534" s="721"/>
      <c r="D534" s="721"/>
      <c r="E534" s="597" t="str">
        <f t="shared" si="7"/>
        <v>1.3.1</v>
      </c>
      <c r="F534" s="200" t="str">
        <f>IF('20 Grande'!V523=TRUE,"",'20 Grande'!I523)</f>
        <v>1.3.1</v>
      </c>
    </row>
    <row r="535" spans="1:6" ht="90.75" customHeight="1" x14ac:dyDescent="0.25">
      <c r="A535" s="721" t="str">
        <f>IF('20 Grande'!V524=TRUE,"",'20 Grande'!J524)</f>
        <v xml:space="preserve">Para el desarrollo del proceso de Servicio y Soporte de la empresa de TI y su documentación correspondiente, la empresa de TI define actividades y procedimientos operativos necesarios para la entrega de los servicios internos y externos , promueve una respuesta oportuna y efectiva a peticiones de usuarios y establece soluciones para incidentes y  formula medidas de mejora para su prevención  </v>
      </c>
      <c r="B535" s="721"/>
      <c r="C535" s="721"/>
      <c r="D535" s="721"/>
      <c r="E535" s="597" t="str">
        <f t="shared" ref="E535:E583" si="8">MID(F535,1,7)</f>
        <v>1.3.2</v>
      </c>
      <c r="F535" s="200" t="str">
        <f>IF('20 Grande'!V524=TRUE,"",'20 Grande'!I524)</f>
        <v>1.3.2</v>
      </c>
    </row>
    <row r="536" spans="1:6" ht="46.5" customHeight="1" x14ac:dyDescent="0.25">
      <c r="A536" s="721" t="str">
        <f>IF('20 Grande'!V525=TRUE,"",'20 Grande'!J525)</f>
        <v>La empresa desarrolla modelos y metodologías que le permiten llevar a cabo la administración de las operaciones, la atención de requerimientos de usuarios y la identificación y solución de problemas</v>
      </c>
      <c r="B536" s="721"/>
      <c r="C536" s="721"/>
      <c r="D536" s="721"/>
      <c r="E536" s="597" t="str">
        <f t="shared" si="8"/>
        <v>1.3.3.1</v>
      </c>
      <c r="F536" s="200" t="str">
        <f>IF('20 Grande'!V525=TRUE,"",'20 Grande'!I525)</f>
        <v>1.3.3.1</v>
      </c>
    </row>
    <row r="537" spans="1:6" ht="46.5" customHeight="1" x14ac:dyDescent="0.25">
      <c r="A537" s="721" t="str">
        <f>IF('20 Grande'!V526=TRUE,"",'20 Grande'!J526)</f>
        <v xml:space="preserve">Revisa las actividades desarrolladas en el proceso, analiza la información generada y mediante indicadores de eficacia, evalúa el nivel de cumplimiento del proceso  </v>
      </c>
      <c r="B537" s="721"/>
      <c r="C537" s="721"/>
      <c r="D537" s="721"/>
      <c r="E537" s="597" t="str">
        <f t="shared" si="8"/>
        <v>1.3.3.2</v>
      </c>
      <c r="F537" s="200" t="str">
        <f>IF('20 Grande'!V526=TRUE,"",'20 Grande'!I526)</f>
        <v>1.3.3.2</v>
      </c>
    </row>
    <row r="538" spans="1:6" ht="46.5" customHeight="1" x14ac:dyDescent="0.25">
      <c r="A538" s="721" t="str">
        <f>IF('20 Grande'!V527=TRUE,"",'20 Grande'!J527)</f>
        <v xml:space="preserve">Su proceso se encuentra automatizado a través de herramientas que le permiten principalmente: </v>
      </c>
      <c r="B538" s="721"/>
      <c r="C538" s="721"/>
      <c r="D538" s="721"/>
      <c r="E538" s="597" t="str">
        <f t="shared" si="8"/>
        <v>1.3.4.1</v>
      </c>
      <c r="F538" s="200" t="str">
        <f>IF('20 Grande'!V527=TRUE,"",'20 Grande'!I527)</f>
        <v>1.3.4.1</v>
      </c>
    </row>
    <row r="539" spans="1:6" ht="46.5" customHeight="1" x14ac:dyDescent="0.25">
      <c r="A539" s="929" t="str">
        <f>IF('20 Grande'!V528=TRUE,"",'20 Grande'!J528)</f>
        <v>Monitorear los eventos relacionados con la capacidad, disponibilidad y seguridad de la infraestructura de TI</v>
      </c>
      <c r="B539" s="929"/>
      <c r="C539" s="929"/>
      <c r="D539" s="929"/>
      <c r="E539" s="597" t="str">
        <f t="shared" si="8"/>
        <v>1.3.4.1</v>
      </c>
      <c r="F539" s="200" t="str">
        <f>IF('20 Grande'!V528=TRUE,"",'20 Grande'!I528)</f>
        <v>1.3.4.1.A</v>
      </c>
    </row>
    <row r="540" spans="1:6" ht="46.5" customHeight="1" x14ac:dyDescent="0.25">
      <c r="A540" s="929" t="str">
        <f>IF('20 Grande'!V529=TRUE,"",'20 Grande'!J529)</f>
        <v>Identificar, registrar y clasificar peticiones de servicio e incidentes y asignar una prioridad según su criticidad y los acuerdos de servicio establecidos (SLAs)</v>
      </c>
      <c r="B540" s="929"/>
      <c r="C540" s="929"/>
      <c r="D540" s="929"/>
      <c r="E540" s="597" t="str">
        <f t="shared" si="8"/>
        <v>1.3.4.1</v>
      </c>
      <c r="F540" s="200" t="str">
        <f>IF('20 Grande'!V529=TRUE,"",'20 Grande'!I529)</f>
        <v>1.3.4.1.B</v>
      </c>
    </row>
    <row r="541" spans="1:6" ht="46.5" customHeight="1" x14ac:dyDescent="0.25">
      <c r="A541" s="929" t="str">
        <f>IF('20 Grande'!V530=TRUE,"",'20 Grande'!J530)</f>
        <v>Establecer procedimientos adecuados para la gestión y monitoreo de las peticiones de servicio</v>
      </c>
      <c r="B541" s="929"/>
      <c r="C541" s="929"/>
      <c r="D541" s="929"/>
      <c r="E541" s="597" t="str">
        <f t="shared" si="8"/>
        <v>1.3.4.1</v>
      </c>
      <c r="F541" s="200" t="str">
        <f>IF('20 Grande'!V530=TRUE,"",'20 Grande'!I530)</f>
        <v>1.3.4.1.C</v>
      </c>
    </row>
    <row r="542" spans="1:6" ht="46.5" customHeight="1" x14ac:dyDescent="0.25">
      <c r="A542" s="929" t="str">
        <f>IF('20 Grande'!V531=TRUE,"",'20 Grande'!J531)</f>
        <v>Dar seguimiento a los incidentes, verificando su resolución satisfactoria y  establecer mecanismos que permitan una mejora continua a través de la información generada.</v>
      </c>
      <c r="B542" s="929"/>
      <c r="C542" s="929"/>
      <c r="D542" s="929"/>
      <c r="E542" s="597" t="str">
        <f t="shared" si="8"/>
        <v>1.3.4.1</v>
      </c>
      <c r="F542" s="200" t="str">
        <f>IF('20 Grande'!V531=TRUE,"",'20 Grande'!I531)</f>
        <v>1.3.4.1.E</v>
      </c>
    </row>
    <row r="543" spans="1:6" ht="46.5" customHeight="1" x14ac:dyDescent="0.25">
      <c r="A543" s="929" t="str">
        <f>IF('20 Grande'!V532=TRUE,"",'20 Grande'!J532)</f>
        <v>Proporcionar información de los problemas identificados, indicando su clasificación, categorización y priorización, así como acciones tomadas y planes de remediación desarrollados.</v>
      </c>
      <c r="B543" s="929"/>
      <c r="C543" s="929"/>
      <c r="D543" s="929"/>
      <c r="E543" s="597" t="str">
        <f t="shared" si="8"/>
        <v>1.3.4.1</v>
      </c>
      <c r="F543" s="200" t="str">
        <f>IF('20 Grande'!V532=TRUE,"",'20 Grande'!I532)</f>
        <v>1.3.4.1.F</v>
      </c>
    </row>
    <row r="544" spans="1:6" ht="46.5" customHeight="1" x14ac:dyDescent="0.25">
      <c r="A544" s="929" t="str">
        <f>IF('20 Grande'!V533=TRUE,"",'20 Grande'!J533)</f>
        <v>Recoger y analizar datos operacionales (especialmente registros de incidentes y cambios) para identificar tendencias emergentes que puedan indicar problemas</v>
      </c>
      <c r="B544" s="929"/>
      <c r="C544" s="929"/>
      <c r="D544" s="929"/>
      <c r="E544" s="597" t="str">
        <f t="shared" si="8"/>
        <v>1.3.4.1</v>
      </c>
      <c r="F544" s="200" t="str">
        <f>IF('20 Grande'!V533=TRUE,"",'20 Grande'!I533)</f>
        <v>1.3.4.1.H</v>
      </c>
    </row>
    <row r="545" spans="1:6" ht="46.5" customHeight="1" x14ac:dyDescent="0.25">
      <c r="A545" s="721" t="str">
        <f>IF('20 Grande'!V534=TRUE,"",'20 Grande'!J534)</f>
        <v>Conoce la efectividad del proceso  ya que cuenta con indicadores de desempeño que en conjunto miden el cumplimiento de objetivos como:</v>
      </c>
      <c r="B545" s="721"/>
      <c r="C545" s="721"/>
      <c r="D545" s="721"/>
      <c r="E545" s="597" t="str">
        <f t="shared" si="8"/>
        <v>1.3.4.2</v>
      </c>
      <c r="F545" s="200" t="str">
        <f>IF('20 Grande'!V534=TRUE,"",'20 Grande'!I534)</f>
        <v>1.3.4.2</v>
      </c>
    </row>
    <row r="546" spans="1:6" ht="46.5" customHeight="1" x14ac:dyDescent="0.25">
      <c r="A546" s="929" t="str">
        <f>IF('20 Grande'!V535=TRUE,"",'20 Grande'!J535)</f>
        <v>La entrega de servicios de TI conforme lo planeado,</v>
      </c>
      <c r="B546" s="929"/>
      <c r="C546" s="929"/>
      <c r="D546" s="929"/>
      <c r="E546" s="597" t="str">
        <f t="shared" si="8"/>
        <v>1.3.4.2</v>
      </c>
      <c r="F546" s="200" t="str">
        <f>IF('20 Grande'!V535=TRUE,"",'20 Grande'!I535)</f>
        <v>1.3.4.2 A</v>
      </c>
    </row>
    <row r="547" spans="1:6" ht="46.5" customHeight="1" x14ac:dyDescent="0.25">
      <c r="A547" s="929" t="str">
        <f>IF('20 Grande'!V536=TRUE,"",'20 Grande'!J536)</f>
        <v>La minimización del impacto de las interrupciones mediante una rápida resolución de las peticiones de usuario e incidentes</v>
      </c>
      <c r="B547" s="929"/>
      <c r="C547" s="929"/>
      <c r="D547" s="929"/>
      <c r="E547" s="597" t="str">
        <f t="shared" si="8"/>
        <v>1.3.4.2</v>
      </c>
      <c r="F547" s="200" t="str">
        <f>IF('20 Grande'!V536=TRUE,"",'20 Grande'!I536)</f>
        <v>1.3.4.2 B</v>
      </c>
    </row>
    <row r="548" spans="1:6" ht="46.5" customHeight="1" x14ac:dyDescent="0.25">
      <c r="A548" s="728" t="str">
        <f>IF('20 Grande'!V537=TRUE,"",'20 Grande'!J537)</f>
        <v>Incremento de la disponibilidad, mejora de los niveles de servicio, reducción de costos y mayor satisfacción del usuario, reduciendo el número de problemas operativos</v>
      </c>
      <c r="B548" s="728"/>
      <c r="C548" s="728"/>
      <c r="D548" s="728"/>
      <c r="E548" s="597" t="str">
        <f t="shared" si="8"/>
        <v>1.3.4.2</v>
      </c>
      <c r="F548" s="200" t="str">
        <f>IF('20 Grande'!V537=TRUE,"",'20 Grande'!I537)</f>
        <v>1.3.4.2 C</v>
      </c>
    </row>
    <row r="549" spans="1:6" ht="46.5" customHeight="1" x14ac:dyDescent="0.25">
      <c r="A549" s="721" t="str">
        <f>IF('20 Grande'!V538=TRUE,"",'20 Grande'!J538)</f>
        <v>Cuenta con un sistema de monitoreo o supervisión del desarrollo del proceso  y establece acciones de mejora continua</v>
      </c>
      <c r="B549" s="721"/>
      <c r="C549" s="721"/>
      <c r="D549" s="721"/>
      <c r="E549" s="597" t="str">
        <f t="shared" si="8"/>
        <v>1.3.4.3</v>
      </c>
      <c r="F549" s="200" t="str">
        <f>IF('20 Grande'!V538=TRUE,"",'20 Grande'!I538)</f>
        <v>1.3.4.3</v>
      </c>
    </row>
    <row r="550" spans="1:6" x14ac:dyDescent="0.25">
      <c r="A550" s="729" t="str">
        <f>IF('20 Grande'!V540=TRUE,"",'20 Grande'!J540)</f>
        <v>1.4 Administración de los sistemas de información</v>
      </c>
      <c r="B550" s="729"/>
      <c r="C550" s="729"/>
      <c r="D550" s="729"/>
      <c r="E550" s="597" t="str">
        <f t="shared" si="8"/>
        <v/>
      </c>
      <c r="F550" s="200"/>
    </row>
    <row r="551" spans="1:6" ht="55.5" customHeight="1" x14ac:dyDescent="0.25">
      <c r="A551" s="721" t="str">
        <f>IF('20 Grande'!V545=TRUE,"",'20 Grande'!J545)</f>
        <v>La administración del desempeño y la seguridad de los sistemas de información se lleva a cabo de acuerdo con estándares y buenas prácticas aplicadas por iniciativa uno o más individuos expertos en TI y certificados</v>
      </c>
      <c r="B551" s="721"/>
      <c r="C551" s="721"/>
      <c r="D551" s="721"/>
      <c r="E551" s="597" t="str">
        <f t="shared" si="8"/>
        <v>1.4.1</v>
      </c>
      <c r="F551" s="200" t="str">
        <f>IF('20 Grande'!V545=TRUE,"",'20 Grande'!I545)</f>
        <v>1.4.1</v>
      </c>
    </row>
    <row r="552" spans="1:6" ht="46.5" customHeight="1" x14ac:dyDescent="0.25">
      <c r="A552" s="721" t="str">
        <f>IF('20 Grande'!V546=TRUE,"",'20 Grande'!J546)</f>
        <v>La empresa cuenta con procedimientos formales para la Administración de los Sistemas de Información, que considera las siguientes actividades:</v>
      </c>
      <c r="B552" s="721"/>
      <c r="C552" s="721"/>
      <c r="D552" s="721"/>
      <c r="E552" s="597" t="str">
        <f t="shared" si="8"/>
        <v>1.4.2.1</v>
      </c>
      <c r="F552" s="200" t="str">
        <f>IF('20 Grande'!V546=TRUE,"",'20 Grande'!I546)</f>
        <v>1.4.2.1</v>
      </c>
    </row>
    <row r="553" spans="1:6" ht="46.5" customHeight="1" x14ac:dyDescent="0.25">
      <c r="A553" s="929" t="str">
        <f>IF('20 Grande'!V547=TRUE,"",'20 Grande'!J547)</f>
        <v>Equilibrar las necesidades actuales y futuras de disponibilidad, rendimiento y capacidad con una provisión de servicio efectiva en costos</v>
      </c>
      <c r="B553" s="929"/>
      <c r="C553" s="929"/>
      <c r="D553" s="929"/>
      <c r="E553" s="597" t="str">
        <f t="shared" si="8"/>
        <v>1.4.2.1</v>
      </c>
      <c r="F553" s="200" t="str">
        <f>IF('20 Grande'!V547=TRUE,"",'20 Grande'!I547)</f>
        <v>1.4.2.1.A</v>
      </c>
    </row>
    <row r="554" spans="1:6" ht="46.5" customHeight="1" x14ac:dyDescent="0.25">
      <c r="A554" s="929" t="str">
        <f>IF('20 Grande'!V548=TRUE,"",'20 Grande'!J548)</f>
        <v>La gestión de todos los cambios de manera controlada, incluyendo cambios estándar de mantenimiento y emergencia en relación con los procesos de negocio, de aplicaciones y de infraestructura</v>
      </c>
      <c r="B554" s="929"/>
      <c r="C554" s="929"/>
      <c r="D554" s="929"/>
      <c r="E554" s="597" t="str">
        <f t="shared" si="8"/>
        <v>1.4.2.1</v>
      </c>
      <c r="F554" s="200" t="str">
        <f>IF('20 Grande'!V548=TRUE,"",'20 Grande'!I548)</f>
        <v>1.4.2.1.B</v>
      </c>
    </row>
    <row r="555" spans="1:6" ht="46.5" customHeight="1" x14ac:dyDescent="0.25">
      <c r="A555" s="929" t="str">
        <f>IF('20 Grande'!V549=TRUE,"",'20 Grande'!J549)</f>
        <v>El mantenimiento de la información actualizada sobre la configuración y relaciones de los principales recursos de TI necesarios para la prestación de los servicios críticos</v>
      </c>
      <c r="B555" s="929"/>
      <c r="C555" s="929"/>
      <c r="D555" s="929"/>
      <c r="E555" s="597" t="str">
        <f t="shared" si="8"/>
        <v>1.4.2.1</v>
      </c>
      <c r="F555" s="200" t="str">
        <f>IF('20 Grande'!V549=TRUE,"",'20 Grande'!I549)</f>
        <v>1.4.2.1.C</v>
      </c>
    </row>
    <row r="556" spans="1:6" ht="46.5" customHeight="1" x14ac:dyDescent="0.25">
      <c r="A556" s="929" t="str">
        <f>IF('20 Grande'!V550=TRUE,"",'20 Grande'!J550)</f>
        <v>La protección de la información de la empresa y de sus clientes para mantener un  nivel de seguridad de la información de acuerdo con la política definida y el establecimiento de roles de seguridad y privilegios de acceso a la información.</v>
      </c>
      <c r="B556" s="929"/>
      <c r="C556" s="929"/>
      <c r="D556" s="929"/>
      <c r="E556" s="597" t="str">
        <f t="shared" si="8"/>
        <v>1.4.2.1</v>
      </c>
      <c r="F556" s="200" t="str">
        <f>IF('20 Grande'!V550=TRUE,"",'20 Grande'!I550)</f>
        <v>1.4.2.1.D</v>
      </c>
    </row>
    <row r="557" spans="1:6" ht="46.5" customHeight="1" x14ac:dyDescent="0.25">
      <c r="A557" s="929" t="str">
        <f>IF('20 Grande'!V551=TRUE,"",'20 Grande'!J551)</f>
        <v>El establecer controles adecuados y de proceso de negocio para asegurar que la información relacionada cumpla con requerimientos de legitimidad y autorización</v>
      </c>
      <c r="B557" s="929"/>
      <c r="C557" s="929"/>
      <c r="D557" s="929"/>
      <c r="E557" s="597" t="str">
        <f t="shared" si="8"/>
        <v>1.4.2.1</v>
      </c>
      <c r="F557" s="200" t="str">
        <f>IF('20 Grande'!V551=TRUE,"",'20 Grande'!I551)</f>
        <v>1.4.2.1.E</v>
      </c>
    </row>
    <row r="558" spans="1:6" ht="46.5" customHeight="1" x14ac:dyDescent="0.25">
      <c r="A558" s="721" t="str">
        <f>IF('20 Grande'!V552=TRUE,"",'20 Grande'!J552)</f>
        <v>Estos elementos se encuentran formalmente documentados</v>
      </c>
      <c r="B558" s="721"/>
      <c r="C558" s="721"/>
      <c r="D558" s="721"/>
      <c r="E558" s="597" t="str">
        <f t="shared" si="8"/>
        <v>1.4.2.2</v>
      </c>
      <c r="F558" s="200" t="str">
        <f>IF('20 Grande'!V552=TRUE,"",'20 Grande'!I552)</f>
        <v>1.4.2.2</v>
      </c>
    </row>
    <row r="559" spans="1:6" ht="58.5" customHeight="1" x14ac:dyDescent="0.25">
      <c r="A559" s="721" t="str">
        <f>IF('20 Grande'!V553=TRUE,"",'20 Grande'!J553)</f>
        <v>La empresa desarrolla modelos y documentos que le permiten llevar a cabo Administración de la disponibilidad y la capacidad, la administración de cambios, configuraciones y seguridad y el control de procesos de información del negocio.</v>
      </c>
      <c r="B559" s="721"/>
      <c r="C559" s="721"/>
      <c r="D559" s="721"/>
      <c r="E559" s="597" t="str">
        <f t="shared" si="8"/>
        <v>1.4.3.1</v>
      </c>
      <c r="F559" s="200" t="str">
        <f>IF('20 Grande'!V553=TRUE,"",'20 Grande'!I553)</f>
        <v>1.4.3.1</v>
      </c>
    </row>
    <row r="560" spans="1:6" ht="53.25" customHeight="1" x14ac:dyDescent="0.25">
      <c r="A560" s="929" t="str">
        <f>IF('20 Grande'!V554=TRUE,"",'20 Grande'!J554)</f>
        <v>Revisa las actividades realizadas, analiza la información generada y mediante indicadores de eficacia, evalúa el nivel de cumplimiento de los procesos de administración de los sistemas.</v>
      </c>
      <c r="B560" s="929"/>
      <c r="C560" s="929"/>
      <c r="D560" s="929"/>
      <c r="E560" s="597" t="str">
        <f t="shared" si="8"/>
        <v>1.4.3.2</v>
      </c>
      <c r="F560" s="200" t="str">
        <f>IF('20 Grande'!V554=TRUE,"",'20 Grande'!I554)</f>
        <v>1.4.3.2</v>
      </c>
    </row>
    <row r="561" spans="1:6" ht="46.5" customHeight="1" x14ac:dyDescent="0.25">
      <c r="A561" s="721" t="str">
        <f>IF('20 Grande'!V555=TRUE,"",'20 Grande'!J555)</f>
        <v xml:space="preserve">Su proceso de Administración de los Sistemas de Información cuenta con herramientas automatizadas que le permitan principalmente: </v>
      </c>
      <c r="B561" s="721"/>
      <c r="C561" s="721"/>
      <c r="D561" s="721"/>
      <c r="E561" s="597" t="str">
        <f t="shared" si="8"/>
        <v>1.4.4.1</v>
      </c>
      <c r="F561" s="200" t="str">
        <f>IF('20 Grande'!V555=TRUE,"",'20 Grande'!I555)</f>
        <v>1.4.4.1</v>
      </c>
    </row>
    <row r="562" spans="1:6" ht="46.5" customHeight="1" x14ac:dyDescent="0.25">
      <c r="A562" s="929" t="str">
        <f>IF('20 Grande'!V556=TRUE,"",'20 Grande'!J556)</f>
        <v>Supervisar, medir, analizar, informar y revisar la disponibilidad, el rendimiento y la capacidad de los sistemas de información</v>
      </c>
      <c r="B562" s="929"/>
      <c r="C562" s="929"/>
      <c r="D562" s="929"/>
      <c r="E562" s="597" t="str">
        <f t="shared" si="8"/>
        <v>1.4.4.1</v>
      </c>
      <c r="F562" s="200" t="str">
        <f>IF('20 Grande'!V556=TRUE,"",'20 Grande'!I556)</f>
        <v>1.4.4.1.A</v>
      </c>
    </row>
    <row r="563" spans="1:6" ht="46.5" customHeight="1" x14ac:dyDescent="0.25">
      <c r="A563" s="929" t="str">
        <f>IF('20 Grande'!V557=TRUE,"",'20 Grande'!J557)</f>
        <v>Dar seguimiento e informar sobre el estado de los cambios (rechazados, aprobados y en proceso) solicitados a los Sistemas de Información</v>
      </c>
      <c r="B563" s="929"/>
      <c r="C563" s="929"/>
      <c r="D563" s="929"/>
      <c r="E563" s="597" t="str">
        <f t="shared" si="8"/>
        <v>1.4.4.1</v>
      </c>
      <c r="F563" s="200" t="str">
        <f>IF('20 Grande'!V557=TRUE,"",'20 Grande'!I557)</f>
        <v>1.4.4.1.B</v>
      </c>
    </row>
    <row r="564" spans="1:6" ht="46.5" customHeight="1" x14ac:dyDescent="0.25">
      <c r="A564" s="929" t="str">
        <f>IF('20 Grande'!V558=TRUE,"",'20 Grande'!J558)</f>
        <v>Mantener actualizado un repositorio de administración de la configuración de las soluciones de TI</v>
      </c>
      <c r="B564" s="929"/>
      <c r="C564" s="929"/>
      <c r="D564" s="929"/>
      <c r="E564" s="597" t="str">
        <f t="shared" si="8"/>
        <v>1.4.4.1</v>
      </c>
      <c r="F564" s="200" t="str">
        <f>IF('20 Grande'!V558=TRUE,"",'20 Grande'!I558)</f>
        <v>1.4.4.1.C</v>
      </c>
    </row>
    <row r="565" spans="1:6" ht="46.5" customHeight="1" x14ac:dyDescent="0.25">
      <c r="A565" s="929" t="str">
        <f>IF('20 Grande'!V559=TRUE,"",'20 Grande'!J559)</f>
        <v>Implementar medidas y procedimientos de administración de seguridad para proteger a la información que se transmite a través de las redes de comunicación internas y externas</v>
      </c>
      <c r="B565" s="929"/>
      <c r="C565" s="929"/>
      <c r="D565" s="929"/>
      <c r="E565" s="597" t="str">
        <f t="shared" si="8"/>
        <v>1.4.4.1</v>
      </c>
      <c r="F565" s="200" t="str">
        <f>IF('20 Grande'!V559=TRUE,"",'20 Grande'!I559)</f>
        <v>1.4.4.1.D</v>
      </c>
    </row>
    <row r="566" spans="1:6" ht="46.5" customHeight="1" x14ac:dyDescent="0.25">
      <c r="A566" s="929" t="str">
        <f>IF('20 Grande'!V560=TRUE,"",'20 Grande'!J560)</f>
        <v>Definir los roles, responsabilidades, niveles de autoridad y segregación de tareas necesarias para apoyar los objetivos de los procesos de negocio mediante un sistema de control</v>
      </c>
      <c r="B566" s="929"/>
      <c r="C566" s="929"/>
      <c r="D566" s="929"/>
      <c r="E566" s="597" t="str">
        <f t="shared" si="8"/>
        <v>1.4.4.1</v>
      </c>
      <c r="F566" s="200" t="str">
        <f>IF('20 Grande'!V560=TRUE,"",'20 Grande'!I560)</f>
        <v>1.4.4.1.E</v>
      </c>
    </row>
    <row r="567" spans="1:6" ht="66.75" customHeight="1" x14ac:dyDescent="0.25">
      <c r="A567" s="929" t="str">
        <f>IF('20 Grande'!V561=TRUE,"",'20 Grande'!J561)</f>
        <v>Conoce la efectividad de los procesos ya que cuenta con indicadores de desempeño que en conjunto miden el cumplimiento de objetivos como: mantener la disponibilidad de los servicios, gestión de cambios eficiente, uso de recursos asociados a los sistemas</v>
      </c>
      <c r="B567" s="929"/>
      <c r="C567" s="929"/>
      <c r="D567" s="929"/>
      <c r="E567" s="597" t="str">
        <f t="shared" si="8"/>
        <v>1.4.4.2</v>
      </c>
      <c r="F567" s="200" t="str">
        <f>IF('20 Grande'!V561=TRUE,"",'20 Grande'!I561)</f>
        <v>1.4.4.2</v>
      </c>
    </row>
    <row r="568" spans="1:6" ht="46.5" customHeight="1" x14ac:dyDescent="0.25">
      <c r="A568" s="721" t="str">
        <f>IF('20 Grande'!V562=TRUE,"",'20 Grande'!J562)</f>
        <v>Cuenta con un sistema de monitoreo o supervisión del desarrollo del proceso  y establece acciones de mejora continua.</v>
      </c>
      <c r="B568" s="721"/>
      <c r="C568" s="721"/>
      <c r="D568" s="721"/>
      <c r="E568" s="597" t="str">
        <f t="shared" si="8"/>
        <v>1.4.4.3</v>
      </c>
      <c r="F568" s="200" t="str">
        <f>IF('20 Grande'!V562=TRUE,"",'20 Grande'!I562)</f>
        <v>1.4.4.3</v>
      </c>
    </row>
    <row r="569" spans="1:6" x14ac:dyDescent="0.25">
      <c r="A569" s="729" t="str">
        <f>IF('20 Grande'!V569=TRUE,"",'20 Grande'!J569)</f>
        <v>2.1 Gestión Integral del Capital Humano</v>
      </c>
      <c r="B569" s="729"/>
      <c r="C569" s="729"/>
      <c r="D569" s="729"/>
      <c r="E569" s="597" t="str">
        <f t="shared" si="8"/>
        <v/>
      </c>
      <c r="F569" s="200"/>
    </row>
    <row r="570" spans="1:6" ht="55.5" customHeight="1" x14ac:dyDescent="0.25">
      <c r="A570" s="721" t="str">
        <f>IF('20 Grande'!V574=TRUE,"",'20 Grande'!J574)</f>
        <v>Analiza prácticas objetivas de reclutamiento, compensación y desarrollo del personal con potencial y buen desempeño, e identifica las posibilidades adecuadas para la implantación de éstas prácticas</v>
      </c>
      <c r="B570" s="721"/>
      <c r="C570" s="721"/>
      <c r="D570" s="721"/>
      <c r="E570" s="597" t="str">
        <f t="shared" si="8"/>
        <v>2.1.1</v>
      </c>
      <c r="F570" s="200" t="str">
        <f>IF('20 Grande'!V574=TRUE,"",'20 Grande'!I574)</f>
        <v>2.1.1</v>
      </c>
    </row>
    <row r="571" spans="1:6" ht="46.5" customHeight="1" x14ac:dyDescent="0.25">
      <c r="A571" s="721" t="str">
        <f>IF('20 Grande'!V575=TRUE,"",'20 Grande'!J575)</f>
        <v>Cuenta con un proceso para la gestión integral del capital humano  y éste se encuentra formalmente documentado definiendo  los siguientes procesos:</v>
      </c>
      <c r="B571" s="721"/>
      <c r="C571" s="721"/>
      <c r="D571" s="721"/>
      <c r="E571" s="597" t="str">
        <f t="shared" si="8"/>
        <v>2.1.2</v>
      </c>
      <c r="F571" s="200" t="str">
        <f>IF('20 Grande'!V575=TRUE,"",'20 Grande'!I575)</f>
        <v>2.1.2</v>
      </c>
    </row>
    <row r="572" spans="1:6" ht="46.5" customHeight="1" x14ac:dyDescent="0.25">
      <c r="A572" s="929" t="str">
        <f>IF('20 Grande'!V576=TRUE,"",'20 Grande'!J576)</f>
        <v>Reclutamiento y selección</v>
      </c>
      <c r="B572" s="929"/>
      <c r="C572" s="929"/>
      <c r="D572" s="929"/>
      <c r="E572" s="597" t="str">
        <f t="shared" si="8"/>
        <v>2.1.2.A</v>
      </c>
      <c r="F572" s="200" t="str">
        <f>IF('20 Grande'!V576=TRUE,"",'20 Grande'!I576)</f>
        <v>2.1.2.A</v>
      </c>
    </row>
    <row r="573" spans="1:6" ht="46.5" customHeight="1" x14ac:dyDescent="0.25">
      <c r="A573" s="929" t="str">
        <f>IF('20 Grande'!V577=TRUE,"",'20 Grande'!J577)</f>
        <v>Evaluación del desempeño</v>
      </c>
      <c r="B573" s="929"/>
      <c r="C573" s="929"/>
      <c r="D573" s="929"/>
      <c r="E573" s="597" t="str">
        <f t="shared" si="8"/>
        <v>2.1.2.B</v>
      </c>
      <c r="F573" s="200" t="str">
        <f>IF('20 Grande'!V577=TRUE,"",'20 Grande'!I577)</f>
        <v>2.1.2.B</v>
      </c>
    </row>
    <row r="574" spans="1:6" ht="46.5" customHeight="1" x14ac:dyDescent="0.25">
      <c r="A574" s="929" t="str">
        <f>IF('20 Grande'!V578=TRUE,"",'20 Grande'!J578)</f>
        <v>Formación y desarrollo de las personas</v>
      </c>
      <c r="B574" s="929"/>
      <c r="C574" s="929"/>
      <c r="D574" s="929"/>
      <c r="E574" s="597" t="str">
        <f t="shared" si="8"/>
        <v>2.1.2.C</v>
      </c>
      <c r="F574" s="200" t="str">
        <f>IF('20 Grande'!V578=TRUE,"",'20 Grande'!I578)</f>
        <v>2.1.2.C</v>
      </c>
    </row>
    <row r="575" spans="1:6" ht="46.5" customHeight="1" x14ac:dyDescent="0.25">
      <c r="A575" s="929" t="str">
        <f>IF('20 Grande'!V579=TRUE,"",'20 Grande'!J579)</f>
        <v>Retención de talento</v>
      </c>
      <c r="B575" s="929"/>
      <c r="C575" s="929"/>
      <c r="D575" s="929"/>
      <c r="E575" s="597" t="str">
        <f t="shared" si="8"/>
        <v>2.1.2.D</v>
      </c>
      <c r="F575" s="200" t="str">
        <f>IF('20 Grande'!V579=TRUE,"",'20 Grande'!I579)</f>
        <v>2.1.2.D</v>
      </c>
    </row>
    <row r="576" spans="1:6" ht="68.25" customHeight="1" x14ac:dyDescent="0.25">
      <c r="A576" s="721" t="str">
        <f>IF('20 Grande'!V580=TRUE,"",'20 Grande'!J580)</f>
        <v xml:space="preserve">Con la finalidad de llevar a cabo una gestión integral del capital humano, la empresa de TI cuenta con  alguna metodología, o modelo que se basa en el ciclo de vida del personal en la empresa es decir, pasando por las fases de reclutamiento, selección, retribución, formación y desarrollo, remuneración, evaluación, promoción y desvinculación. </v>
      </c>
      <c r="B576" s="721"/>
      <c r="C576" s="721"/>
      <c r="D576" s="721"/>
      <c r="E576" s="597" t="str">
        <f t="shared" si="8"/>
        <v>2.1.3.1</v>
      </c>
      <c r="F576" s="200" t="str">
        <f>IF('20 Grande'!V580=TRUE,"",'20 Grande'!I580)</f>
        <v>2.1.3.1</v>
      </c>
    </row>
    <row r="577" spans="1:6" ht="46.5" customHeight="1" x14ac:dyDescent="0.25">
      <c r="A577" s="1095" t="str">
        <f>IF('20 Grande'!V581=TRUE,"",'20 Grande'!J581)</f>
        <v>Desarrolla un sistema para la gestión del capital humano considerando los siguientes factores:</v>
      </c>
      <c r="B577" s="1095"/>
      <c r="C577" s="1095"/>
      <c r="D577" s="1095"/>
      <c r="E577" s="597" t="str">
        <f t="shared" si="8"/>
        <v>2.1.3.2</v>
      </c>
      <c r="F577" s="200" t="str">
        <f>IF('20 Grande'!V581=TRUE,"",'20 Grande'!I581)</f>
        <v>2.1.3.2</v>
      </c>
    </row>
    <row r="578" spans="1:6" ht="46.5" customHeight="1" x14ac:dyDescent="0.25">
      <c r="A578" s="929" t="str">
        <f>IF('20 Grande'!V582=TRUE,"",'20 Grande'!J582)</f>
        <v>Coherencia con el entorno externo , la situación interna de la empresa y su estrategia de negocios</v>
      </c>
      <c r="B578" s="929"/>
      <c r="C578" s="929"/>
      <c r="D578" s="929"/>
      <c r="E578" s="597" t="str">
        <f t="shared" si="8"/>
        <v>2.1.3.2</v>
      </c>
      <c r="F578" s="200" t="str">
        <f>IF('20 Grande'!V582=TRUE,"",'20 Grande'!I582)</f>
        <v>2.1.3.2.A</v>
      </c>
    </row>
    <row r="579" spans="1:6" ht="54.75" customHeight="1" x14ac:dyDescent="0.25">
      <c r="A579" s="929" t="str">
        <f>IF('20 Grande'!V583=TRUE,"",'20 Grande'!J583)</f>
        <v>La cultura y estilo de dirección de la empresa, la consistencia interna de las políticas de capital humano, las políticas informales y la aceptación de las políticas por parte del personal</v>
      </c>
      <c r="B579" s="929"/>
      <c r="C579" s="929"/>
      <c r="D579" s="929"/>
      <c r="E579" s="597" t="str">
        <f t="shared" si="8"/>
        <v>2.1.3.2</v>
      </c>
      <c r="F579" s="200" t="str">
        <f>IF('20 Grande'!V583=TRUE,"",'20 Grande'!I583)</f>
        <v>2.1.3.2.B</v>
      </c>
    </row>
    <row r="580" spans="1:6" ht="46.5" customHeight="1" x14ac:dyDescent="0.25">
      <c r="A580" s="929" t="str">
        <f>IF('20 Grande'!V584=TRUE,"",'20 Grande'!J584)</f>
        <v>El rol estratégico y las competencias necesarias de los profesionales del departamento de gestión del capital humano</v>
      </c>
      <c r="B580" s="929"/>
      <c r="C580" s="929"/>
      <c r="D580" s="929"/>
      <c r="E580" s="597" t="str">
        <f t="shared" si="8"/>
        <v>2.1.3.2</v>
      </c>
      <c r="F580" s="200" t="str">
        <f>IF('20 Grande'!V584=TRUE,"",'20 Grande'!I584)</f>
        <v>2.1.3.2.C</v>
      </c>
    </row>
    <row r="581" spans="1:6" ht="46.5" customHeight="1" x14ac:dyDescent="0.25">
      <c r="A581" s="721" t="str">
        <f>IF('20 Grande'!V585=TRUE,"",'20 Grande'!J585)</f>
        <v>Su proceso se encuentra automatizado a través de herramientas que le permiten:</v>
      </c>
      <c r="B581" s="721"/>
      <c r="C581" s="721"/>
      <c r="D581" s="721"/>
      <c r="E581" s="597" t="str">
        <f t="shared" si="8"/>
        <v>2.1.4.1</v>
      </c>
      <c r="F581" s="200" t="str">
        <f>IF('20 Grande'!V585=TRUE,"",'20 Grande'!I585)</f>
        <v>2.1.4.1</v>
      </c>
    </row>
    <row r="582" spans="1:6" ht="56.25" customHeight="1" x14ac:dyDescent="0.25">
      <c r="A582" s="929" t="str">
        <f>IF('20 Grande'!V586=TRUE,"",'20 Grande'!J586)</f>
        <v>Desarrollar un plan estratégico de capital humano a través del cual se asegure que la empresa cuente con los recursos suficientes para apoyar de manera adecuada y apropiada las metas y los objetivos empresariales</v>
      </c>
      <c r="B582" s="929"/>
      <c r="C582" s="929"/>
      <c r="D582" s="929"/>
      <c r="E582" s="597" t="str">
        <f t="shared" si="8"/>
        <v>2.1.4.1</v>
      </c>
      <c r="F582" s="200" t="str">
        <f>IF('20 Grande'!V586=TRUE,"",'20 Grande'!I586)</f>
        <v>2.1.4.1.A</v>
      </c>
    </row>
    <row r="583" spans="1:6" ht="56.25" customHeight="1" x14ac:dyDescent="0.25">
      <c r="A583" s="929" t="str">
        <f>IF('20 Grande'!V587=TRUE,"",'20 Grande'!J587)</f>
        <v>Analizar y dar seguimiento a las habilidades críticas, competencias y nivel técnico (certificado) requerido del personal, e identificar si existen recursos humanos con éstas características dentro de la organización</v>
      </c>
      <c r="B583" s="929"/>
      <c r="C583" s="929"/>
      <c r="D583" s="929"/>
      <c r="E583" s="597" t="str">
        <f t="shared" si="8"/>
        <v>2.1.4.1</v>
      </c>
      <c r="F583" s="200" t="str">
        <f>IF('20 Grande'!V587=TRUE,"",'20 Grande'!I587)</f>
        <v>2.1.4.1.B</v>
      </c>
    </row>
    <row r="584" spans="1:6" ht="67.5" customHeight="1" x14ac:dyDescent="0.25">
      <c r="A584" s="929" t="str">
        <f>IF('20 Grande'!V588=TRUE,"",'20 Grande'!J588)</f>
        <v>Registrar los planes de acción necesarios para hacer frente a los requerimientos de personal que cumpla con determinadas características y certificaciones requeridas, tales como programas formales de capacitación, redistribución y cambios en las estrategias de contratación</v>
      </c>
      <c r="B584" s="929"/>
      <c r="C584" s="929"/>
      <c r="D584" s="929"/>
      <c r="E584" s="597" t="str">
        <f t="shared" ref="E584:E597" si="9">MID(F584,1,7)</f>
        <v>2.1.4.1</v>
      </c>
      <c r="F584" s="200" t="str">
        <f>IF('20 Grande'!V588=TRUE,"",'20 Grande'!I588)</f>
        <v>2.1.4.1.C</v>
      </c>
    </row>
    <row r="585" spans="1:6" ht="46.5" customHeight="1" x14ac:dyDescent="0.25">
      <c r="A585" s="929" t="str">
        <f>IF('20 Grande'!V589=TRUE,"",'20 Grande'!J589)</f>
        <v>Registrar los planes de carrera ,desarrollo profesional y mejora de desempeño establecidos y mantenerlos actualizados</v>
      </c>
      <c r="B585" s="929"/>
      <c r="C585" s="929"/>
      <c r="D585" s="929"/>
      <c r="E585" s="597" t="str">
        <f t="shared" si="9"/>
        <v>2.1.4.1</v>
      </c>
      <c r="F585" s="200" t="str">
        <f>IF('20 Grande'!V589=TRUE,"",'20 Grande'!I589)</f>
        <v>2.1.4.1.D</v>
      </c>
    </row>
    <row r="586" spans="1:6" ht="46.5" customHeight="1" x14ac:dyDescent="0.25">
      <c r="A586" s="929" t="str">
        <f>IF('20 Grande'!V590=TRUE,"",'20 Grande'!J590)</f>
        <v>Evaluar y dar seguimiento a la evolución de habilidades y competencias</v>
      </c>
      <c r="B586" s="929"/>
      <c r="C586" s="929"/>
      <c r="D586" s="929"/>
      <c r="E586" s="597" t="str">
        <f t="shared" si="9"/>
        <v>2.1.4.1</v>
      </c>
      <c r="F586" s="200" t="str">
        <f>IF('20 Grande'!V590=TRUE,"",'20 Grande'!I590)</f>
        <v>2.1.4.1.E</v>
      </c>
    </row>
    <row r="587" spans="1:6" ht="46.5" customHeight="1" x14ac:dyDescent="0.25">
      <c r="A587" s="929" t="str">
        <f>IF('20 Grande'!V591=TRUE,"",'20 Grande'!J591)</f>
        <v>Utilizar la información relativa al capital humano de manera enfocada, consciente y proactiva para optimizar la fuerza de trabajo</v>
      </c>
      <c r="B587" s="929"/>
      <c r="C587" s="929"/>
      <c r="D587" s="929"/>
      <c r="E587" s="597" t="str">
        <f t="shared" si="9"/>
        <v>2.1.4.1</v>
      </c>
      <c r="F587" s="200" t="str">
        <f>IF('20 Grande'!V591=TRUE,"",'20 Grande'!I591)</f>
        <v>2.1.4.1.F</v>
      </c>
    </row>
    <row r="588" spans="1:6" ht="46.5" customHeight="1" x14ac:dyDescent="0.25">
      <c r="A588" s="929" t="str">
        <f>IF('20 Grande'!V592=TRUE,"",'20 Grande'!J592)</f>
        <v xml:space="preserve">Garantizar el almacenamiento, disponibilidad, seguridad y fácil acceso a repositorios de conocimiento </v>
      </c>
      <c r="B588" s="929"/>
      <c r="C588" s="929"/>
      <c r="D588" s="929"/>
      <c r="E588" s="597" t="str">
        <f t="shared" si="9"/>
        <v>2.1.4.1</v>
      </c>
      <c r="F588" s="200" t="str">
        <f>IF('20 Grande'!V592=TRUE,"",'20 Grande'!I592)</f>
        <v>2.1.4.1.G</v>
      </c>
    </row>
    <row r="589" spans="1:6" ht="46.5" customHeight="1" x14ac:dyDescent="0.25">
      <c r="A589" s="929" t="str">
        <f>IF('20 Grande'!V593=TRUE,"",'20 Grande'!J593)</f>
        <v>Mantener un control de las certificaciones requeridas para la prestación de servicios</v>
      </c>
      <c r="B589" s="929"/>
      <c r="C589" s="929"/>
      <c r="D589" s="929"/>
      <c r="E589" s="597" t="str">
        <f t="shared" si="9"/>
        <v>2.1.4.1</v>
      </c>
      <c r="F589" s="200" t="str">
        <f>IF('20 Grande'!V593=TRUE,"",'20 Grande'!I593)</f>
        <v>2.1.4.1.H</v>
      </c>
    </row>
    <row r="590" spans="1:6" ht="46.5" customHeight="1" x14ac:dyDescent="0.25">
      <c r="A590" s="929" t="str">
        <f>IF('20 Grande'!V594=TRUE,"",'20 Grande'!J594)</f>
        <v xml:space="preserve"> Analizar y controlar los riesgos vinculados a al absentismo estacional, las renuncias masivas o a la duración de los contratos laborales</v>
      </c>
      <c r="B590" s="929"/>
      <c r="C590" s="929"/>
      <c r="D590" s="929"/>
      <c r="E590" s="597" t="str">
        <f t="shared" si="9"/>
        <v>2.1.4.1</v>
      </c>
      <c r="F590" s="200" t="str">
        <f>IF('20 Grande'!V594=TRUE,"",'20 Grande'!I594)</f>
        <v>2.1.4.1.I</v>
      </c>
    </row>
    <row r="591" spans="1:6" ht="46.5" customHeight="1" x14ac:dyDescent="0.25">
      <c r="A591" s="929" t="str">
        <f>IF('20 Grande'!V595=TRUE,"",'20 Grande'!J595)</f>
        <v>Registrar planes de contingencia con base en perspectiva y visión a futuro con la finalidad de prevenir los riesgos organizacionales</v>
      </c>
      <c r="B591" s="929"/>
      <c r="C591" s="929"/>
      <c r="D591" s="929"/>
      <c r="E591" s="597" t="str">
        <f t="shared" si="9"/>
        <v>2.1.4.1</v>
      </c>
      <c r="F591" s="200" t="str">
        <f>IF('20 Grande'!V595=TRUE,"",'20 Grande'!I595)</f>
        <v>2.1.4.1.J</v>
      </c>
    </row>
    <row r="592" spans="1:6" ht="46.5" customHeight="1" x14ac:dyDescent="0.25">
      <c r="A592" s="1095" t="str">
        <f>IF('20 Grande'!V596=TRUE,"",'20 Grande'!J596)</f>
        <v>Conoce la efectividad del proceso  ya que cuenta con indicadores de desempeño que en conjunto miden el cumplimiento de objetivos como:</v>
      </c>
      <c r="B592" s="1095"/>
      <c r="C592" s="1095"/>
      <c r="D592" s="1095"/>
      <c r="E592" s="597" t="str">
        <f t="shared" si="9"/>
        <v>2.1.4.2</v>
      </c>
      <c r="F592" s="200" t="str">
        <f>IF('20 Grande'!V596=TRUE,"",'20 Grande'!I596)</f>
        <v>2.1.4.2</v>
      </c>
    </row>
    <row r="593" spans="1:6" ht="46.5" customHeight="1" x14ac:dyDescent="0.25">
      <c r="A593" s="929" t="str">
        <f>IF('20 Grande'!V597=TRUE,"",'20 Grande'!J597)</f>
        <v>Optimizar las capacidades del capital humano para cumplir con los objetivos de la empresa</v>
      </c>
      <c r="B593" s="929"/>
      <c r="C593" s="929"/>
      <c r="D593" s="929"/>
      <c r="E593" s="597" t="str">
        <f t="shared" si="9"/>
        <v>2.1.4.2</v>
      </c>
      <c r="F593" s="200" t="str">
        <f>IF('20 Grande'!V597=TRUE,"",'20 Grande'!I597)</f>
        <v>2.1.4.2.A</v>
      </c>
    </row>
    <row r="594" spans="1:6" ht="46.5" customHeight="1" x14ac:dyDescent="0.25">
      <c r="A594" s="929" t="str">
        <f>IF('20 Grande'!V598=TRUE,"",'20 Grande'!J598)</f>
        <v xml:space="preserve">Posibilitar el posicionamiento estratégico del área de gestión del capital humano en la organización </v>
      </c>
      <c r="B594" s="929"/>
      <c r="C594" s="929"/>
      <c r="D594" s="929"/>
      <c r="E594" s="597" t="str">
        <f t="shared" si="9"/>
        <v>2.1.4.2</v>
      </c>
      <c r="F594" s="200" t="str">
        <f>IF('20 Grande'!V598=TRUE,"",'20 Grande'!I598)</f>
        <v>2.1.4.2.B</v>
      </c>
    </row>
    <row r="595" spans="1:6" ht="46.5" customHeight="1" x14ac:dyDescent="0.25">
      <c r="A595" s="929" t="str">
        <f>IF('20 Grande'!V599=TRUE,"",'20 Grande'!J599)</f>
        <v>Retener el talento esencial para la empresa y mitigar el riesgo de la fuerza de trabajo</v>
      </c>
      <c r="B595" s="929"/>
      <c r="C595" s="929"/>
      <c r="D595" s="929"/>
      <c r="E595" s="597" t="str">
        <f t="shared" si="9"/>
        <v>2.1.4.2</v>
      </c>
      <c r="F595" s="200" t="str">
        <f>IF('20 Grande'!V599=TRUE,"",'20 Grande'!I599)</f>
        <v>2.1.4.2.C</v>
      </c>
    </row>
    <row r="596" spans="1:6" ht="46.5" customHeight="1" x14ac:dyDescent="0.25">
      <c r="A596" s="929" t="str">
        <f>IF('20 Grande'!V600=TRUE,"",'20 Grande'!J600)</f>
        <v xml:space="preserve">Identificar fortalezas y vulnerabilidades de la fuerza de trabajo, así como oportunidades y estrategias, que permitan gestionar de manera proactiva el capital humano </v>
      </c>
      <c r="B596" s="929"/>
      <c r="C596" s="929"/>
      <c r="D596" s="929"/>
      <c r="E596" s="597" t="str">
        <f t="shared" si="9"/>
        <v>2.1.4.2</v>
      </c>
      <c r="F596" s="200" t="str">
        <f>IF('20 Grande'!V600=TRUE,"",'20 Grande'!I600)</f>
        <v>2.1.4.2.D</v>
      </c>
    </row>
    <row r="597" spans="1:6" ht="46.5" customHeight="1" x14ac:dyDescent="0.25">
      <c r="A597" s="721" t="str">
        <f>IF('20 Grande'!V601=TRUE,"",'20 Grande'!J601)</f>
        <v xml:space="preserve">Cuenta con un sistema de monitoreo o supervisión del desarrollo  de la gestión del capital humano y establece acciones de mejora continua  </v>
      </c>
      <c r="B597" s="721"/>
      <c r="C597" s="721"/>
      <c r="D597" s="721"/>
      <c r="E597" s="597" t="str">
        <f t="shared" si="9"/>
        <v>2.1.4.3</v>
      </c>
      <c r="F597" s="200" t="str">
        <f>IF('20 Grande'!V601=TRUE,"",'20 Grande'!I601)</f>
        <v>2.1.4.3</v>
      </c>
    </row>
    <row r="598" spans="1:6" ht="67.5" customHeight="1" x14ac:dyDescent="0.25">
      <c r="A598" s="555" t="s">
        <v>901</v>
      </c>
      <c r="B598" s="598"/>
      <c r="C598" s="598"/>
      <c r="D598" s="598"/>
      <c r="E598" s="597"/>
      <c r="F598" s="200"/>
    </row>
    <row r="599" spans="1:6" hidden="1" x14ac:dyDescent="0.25">
      <c r="A599" s="728"/>
      <c r="B599" s="728"/>
      <c r="C599" s="728"/>
      <c r="D599" s="728"/>
      <c r="E599" s="578"/>
      <c r="F599" s="200"/>
    </row>
    <row r="600" spans="1:6" hidden="1" x14ac:dyDescent="0.25">
      <c r="A600" s="728"/>
      <c r="B600" s="728"/>
      <c r="C600" s="728"/>
      <c r="D600" s="728"/>
      <c r="E600" s="578"/>
      <c r="F600" s="200"/>
    </row>
    <row r="601" spans="1:6" hidden="1" x14ac:dyDescent="0.25">
      <c r="A601" s="728"/>
      <c r="B601" s="728"/>
      <c r="C601" s="728"/>
      <c r="D601" s="728"/>
      <c r="E601" s="578"/>
      <c r="F601" s="200"/>
    </row>
    <row r="602" spans="1:6" hidden="1" x14ac:dyDescent="0.25">
      <c r="A602" s="728"/>
      <c r="B602" s="728"/>
      <c r="C602" s="728"/>
      <c r="D602" s="728"/>
      <c r="E602" s="578"/>
      <c r="F602" s="200"/>
    </row>
    <row r="603" spans="1:6" hidden="1" x14ac:dyDescent="0.25">
      <c r="A603" s="728"/>
      <c r="B603" s="728"/>
      <c r="C603" s="728"/>
      <c r="D603" s="728"/>
      <c r="E603" s="578"/>
      <c r="F603" s="200"/>
    </row>
    <row r="604" spans="1:6" hidden="1" x14ac:dyDescent="0.25">
      <c r="A604" s="728"/>
      <c r="B604" s="728"/>
      <c r="C604" s="728"/>
      <c r="D604" s="728"/>
      <c r="E604" s="578"/>
      <c r="F604" s="200"/>
    </row>
    <row r="605" spans="1:6" hidden="1" x14ac:dyDescent="0.25">
      <c r="A605" s="728"/>
      <c r="B605" s="728"/>
      <c r="C605" s="728"/>
      <c r="D605" s="728"/>
      <c r="E605" s="578"/>
      <c r="F605" s="200"/>
    </row>
    <row r="606" spans="1:6" hidden="1" x14ac:dyDescent="0.25">
      <c r="A606" s="728"/>
      <c r="B606" s="728"/>
      <c r="C606" s="728"/>
      <c r="D606" s="728"/>
      <c r="E606" s="578"/>
      <c r="F606" s="200"/>
    </row>
    <row r="607" spans="1:6" hidden="1" x14ac:dyDescent="0.25">
      <c r="A607" s="728"/>
      <c r="B607" s="728"/>
      <c r="C607" s="728"/>
      <c r="D607" s="728"/>
      <c r="E607" s="578"/>
      <c r="F607" s="200"/>
    </row>
    <row r="608" spans="1:6" hidden="1" x14ac:dyDescent="0.25">
      <c r="A608" s="728"/>
      <c r="B608" s="728"/>
      <c r="C608" s="728"/>
      <c r="D608" s="728"/>
      <c r="E608" s="578"/>
      <c r="F608" s="200"/>
    </row>
    <row r="609" spans="1:6" hidden="1" x14ac:dyDescent="0.25">
      <c r="A609" s="728"/>
      <c r="B609" s="728"/>
      <c r="C609" s="728"/>
      <c r="D609" s="728"/>
      <c r="E609" s="578"/>
      <c r="F609" s="200"/>
    </row>
    <row r="610" spans="1:6" hidden="1" x14ac:dyDescent="0.25">
      <c r="A610" s="529"/>
      <c r="E610" s="578"/>
      <c r="F610" s="200"/>
    </row>
    <row r="611" spans="1:6" hidden="1" x14ac:dyDescent="0.25">
      <c r="A611" s="529"/>
      <c r="E611" s="578"/>
      <c r="F611" s="200"/>
    </row>
    <row r="612" spans="1:6" hidden="1" x14ac:dyDescent="0.25">
      <c r="A612" s="529"/>
      <c r="E612" s="578"/>
      <c r="F612" s="200"/>
    </row>
    <row r="613" spans="1:6" hidden="1" x14ac:dyDescent="0.25">
      <c r="E613" s="578"/>
      <c r="F613" s="200"/>
    </row>
    <row r="614" spans="1:6" hidden="1" x14ac:dyDescent="0.25">
      <c r="E614" s="578"/>
      <c r="F614" s="200"/>
    </row>
    <row r="615" spans="1:6" hidden="1" x14ac:dyDescent="0.25">
      <c r="E615" s="578"/>
      <c r="F615" s="200"/>
    </row>
    <row r="616" spans="1:6" hidden="1" x14ac:dyDescent="0.25">
      <c r="E616" s="578"/>
      <c r="F616" s="200"/>
    </row>
    <row r="617" spans="1:6" hidden="1" x14ac:dyDescent="0.25">
      <c r="E617" s="578"/>
      <c r="F617" s="200"/>
    </row>
    <row r="618" spans="1:6" hidden="1" x14ac:dyDescent="0.25">
      <c r="E618" s="578"/>
      <c r="F618" s="200"/>
    </row>
    <row r="619" spans="1:6" hidden="1" x14ac:dyDescent="0.25">
      <c r="E619" s="578"/>
      <c r="F619" s="200"/>
    </row>
    <row r="620" spans="1:6" hidden="1" x14ac:dyDescent="0.25">
      <c r="E620" s="578"/>
      <c r="F620" s="200"/>
    </row>
    <row r="621" spans="1:6" hidden="1" x14ac:dyDescent="0.25">
      <c r="E621" s="578"/>
      <c r="F621" s="200"/>
    </row>
    <row r="622" spans="1:6" hidden="1" x14ac:dyDescent="0.25">
      <c r="E622" s="578"/>
      <c r="F622" s="200"/>
    </row>
    <row r="623" spans="1:6" hidden="1" x14ac:dyDescent="0.25">
      <c r="E623" s="578"/>
      <c r="F623" s="200"/>
    </row>
    <row r="624" spans="1:6" hidden="1" x14ac:dyDescent="0.25">
      <c r="E624" s="578"/>
      <c r="F624" s="200"/>
    </row>
    <row r="625" spans="5:6" hidden="1" x14ac:dyDescent="0.25">
      <c r="E625" s="578"/>
      <c r="F625" s="200"/>
    </row>
    <row r="626" spans="5:6" hidden="1" x14ac:dyDescent="0.25">
      <c r="E626" s="578"/>
      <c r="F626" s="200"/>
    </row>
    <row r="627" spans="5:6" hidden="1" x14ac:dyDescent="0.25">
      <c r="E627" s="578"/>
      <c r="F627" s="200"/>
    </row>
    <row r="628" spans="5:6" hidden="1" x14ac:dyDescent="0.25">
      <c r="E628" s="578"/>
      <c r="F628" s="200"/>
    </row>
    <row r="629" spans="5:6" hidden="1" x14ac:dyDescent="0.25">
      <c r="E629" s="578"/>
      <c r="F629" s="200"/>
    </row>
    <row r="630" spans="5:6" hidden="1" x14ac:dyDescent="0.25">
      <c r="E630" s="578"/>
      <c r="F630" s="200"/>
    </row>
    <row r="631" spans="5:6" hidden="1" x14ac:dyDescent="0.25">
      <c r="E631" s="578"/>
      <c r="F631" s="200"/>
    </row>
    <row r="632" spans="5:6" hidden="1" x14ac:dyDescent="0.25">
      <c r="E632" s="578"/>
      <c r="F632" s="200"/>
    </row>
    <row r="633" spans="5:6" hidden="1" x14ac:dyDescent="0.25">
      <c r="E633" s="578"/>
      <c r="F633" s="200"/>
    </row>
    <row r="634" spans="5:6" hidden="1" x14ac:dyDescent="0.25">
      <c r="E634" s="578"/>
      <c r="F634" s="200"/>
    </row>
    <row r="635" spans="5:6" hidden="1" x14ac:dyDescent="0.25">
      <c r="E635" s="578"/>
      <c r="F635" s="200"/>
    </row>
    <row r="636" spans="5:6" hidden="1" x14ac:dyDescent="0.25">
      <c r="E636" s="578"/>
      <c r="F636" s="200"/>
    </row>
    <row r="637" spans="5:6" hidden="1" x14ac:dyDescent="0.25">
      <c r="E637" s="578"/>
      <c r="F637" s="200"/>
    </row>
    <row r="638" spans="5:6" hidden="1" x14ac:dyDescent="0.25">
      <c r="E638" s="578"/>
      <c r="F638" s="200"/>
    </row>
    <row r="639" spans="5:6" hidden="1" x14ac:dyDescent="0.25">
      <c r="E639" s="578"/>
      <c r="F639" s="200"/>
    </row>
    <row r="640" spans="5:6" hidden="1" x14ac:dyDescent="0.25">
      <c r="E640" s="578"/>
      <c r="F640" s="200"/>
    </row>
    <row r="641" spans="5:6" hidden="1" x14ac:dyDescent="0.25">
      <c r="E641" s="578"/>
      <c r="F641" s="200"/>
    </row>
    <row r="642" spans="5:6" hidden="1" x14ac:dyDescent="0.25">
      <c r="E642" s="578"/>
      <c r="F642" s="200"/>
    </row>
    <row r="643" spans="5:6" hidden="1" x14ac:dyDescent="0.25">
      <c r="E643" s="578"/>
      <c r="F643" s="200"/>
    </row>
    <row r="644" spans="5:6" hidden="1" x14ac:dyDescent="0.25">
      <c r="E644" s="578"/>
      <c r="F644" s="200"/>
    </row>
    <row r="645" spans="5:6" hidden="1" x14ac:dyDescent="0.25">
      <c r="E645" s="578"/>
      <c r="F645" s="200"/>
    </row>
    <row r="646" spans="5:6" hidden="1" x14ac:dyDescent="0.25">
      <c r="E646" s="578"/>
      <c r="F646" s="200"/>
    </row>
    <row r="647" spans="5:6" hidden="1" x14ac:dyDescent="0.25">
      <c r="E647" s="578"/>
      <c r="F647" s="200"/>
    </row>
    <row r="648" spans="5:6" hidden="1" x14ac:dyDescent="0.25">
      <c r="E648" s="578"/>
      <c r="F648" s="200"/>
    </row>
    <row r="649" spans="5:6" hidden="1" x14ac:dyDescent="0.25">
      <c r="E649" s="578"/>
      <c r="F649" s="200"/>
    </row>
    <row r="650" spans="5:6" hidden="1" x14ac:dyDescent="0.25">
      <c r="E650" s="578"/>
      <c r="F650" s="200"/>
    </row>
    <row r="651" spans="5:6" hidden="1" x14ac:dyDescent="0.25">
      <c r="E651" s="578"/>
      <c r="F651" s="200"/>
    </row>
    <row r="652" spans="5:6" hidden="1" x14ac:dyDescent="0.25">
      <c r="E652" s="578"/>
      <c r="F652" s="200"/>
    </row>
    <row r="653" spans="5:6" hidden="1" x14ac:dyDescent="0.25">
      <c r="E653" s="578"/>
      <c r="F653" s="200"/>
    </row>
    <row r="654" spans="5:6" hidden="1" x14ac:dyDescent="0.25">
      <c r="E654" s="578"/>
      <c r="F654" s="200"/>
    </row>
    <row r="655" spans="5:6" hidden="1" x14ac:dyDescent="0.25">
      <c r="E655" s="578"/>
      <c r="F655" s="200"/>
    </row>
    <row r="656" spans="5:6" hidden="1" x14ac:dyDescent="0.25">
      <c r="E656" s="578"/>
      <c r="F656" s="200"/>
    </row>
    <row r="657" spans="5:6" hidden="1" x14ac:dyDescent="0.25">
      <c r="E657" s="578"/>
      <c r="F657" s="200"/>
    </row>
    <row r="658" spans="5:6" hidden="1" x14ac:dyDescent="0.25">
      <c r="E658" s="578"/>
      <c r="F658" s="200"/>
    </row>
    <row r="659" spans="5:6" hidden="1" x14ac:dyDescent="0.25">
      <c r="E659" s="578"/>
      <c r="F659" s="200"/>
    </row>
    <row r="660" spans="5:6" hidden="1" x14ac:dyDescent="0.25">
      <c r="E660" s="578"/>
      <c r="F660" s="200"/>
    </row>
    <row r="661" spans="5:6" hidden="1" x14ac:dyDescent="0.25">
      <c r="E661" s="578"/>
      <c r="F661" s="200"/>
    </row>
    <row r="662" spans="5:6" hidden="1" x14ac:dyDescent="0.25">
      <c r="E662" s="578"/>
      <c r="F662" s="200"/>
    </row>
    <row r="663" spans="5:6" hidden="1" x14ac:dyDescent="0.25">
      <c r="E663" s="578"/>
      <c r="F663" s="200"/>
    </row>
    <row r="664" spans="5:6" hidden="1" x14ac:dyDescent="0.25">
      <c r="E664" s="578"/>
      <c r="F664" s="200"/>
    </row>
    <row r="665" spans="5:6" hidden="1" x14ac:dyDescent="0.25">
      <c r="E665" s="578"/>
      <c r="F665" s="200"/>
    </row>
    <row r="666" spans="5:6" hidden="1" x14ac:dyDescent="0.25">
      <c r="E666" s="578"/>
      <c r="F666" s="200"/>
    </row>
    <row r="667" spans="5:6" hidden="1" x14ac:dyDescent="0.25">
      <c r="E667" s="578"/>
      <c r="F667" s="200"/>
    </row>
    <row r="668" spans="5:6" hidden="1" x14ac:dyDescent="0.25">
      <c r="E668" s="578"/>
      <c r="F668" s="200"/>
    </row>
    <row r="669" spans="5:6" hidden="1" x14ac:dyDescent="0.25">
      <c r="E669" s="578"/>
      <c r="F669" s="200"/>
    </row>
    <row r="670" spans="5:6" hidden="1" x14ac:dyDescent="0.25">
      <c r="E670" s="578"/>
      <c r="F670" s="200"/>
    </row>
    <row r="671" spans="5:6" hidden="1" x14ac:dyDescent="0.25">
      <c r="E671" s="578"/>
      <c r="F671" s="200"/>
    </row>
    <row r="672" spans="5:6" hidden="1" x14ac:dyDescent="0.25">
      <c r="E672" s="578"/>
      <c r="F672" s="200"/>
    </row>
    <row r="673" spans="5:6" hidden="1" x14ac:dyDescent="0.25">
      <c r="E673" s="578"/>
      <c r="F673" s="200"/>
    </row>
    <row r="674" spans="5:6" hidden="1" x14ac:dyDescent="0.25">
      <c r="E674" s="578"/>
      <c r="F674" s="200"/>
    </row>
    <row r="675" spans="5:6" hidden="1" x14ac:dyDescent="0.25">
      <c r="E675" s="578"/>
      <c r="F675" s="200"/>
    </row>
    <row r="676" spans="5:6" hidden="1" x14ac:dyDescent="0.25">
      <c r="E676" s="578"/>
      <c r="F676" s="200"/>
    </row>
    <row r="677" spans="5:6" hidden="1" x14ac:dyDescent="0.25">
      <c r="E677" s="578"/>
      <c r="F677" s="200"/>
    </row>
    <row r="678" spans="5:6" hidden="1" x14ac:dyDescent="0.25">
      <c r="E678" s="578"/>
      <c r="F678" s="200"/>
    </row>
    <row r="679" spans="5:6" hidden="1" x14ac:dyDescent="0.25">
      <c r="E679" s="578"/>
      <c r="F679" s="200"/>
    </row>
    <row r="680" spans="5:6" hidden="1" x14ac:dyDescent="0.25">
      <c r="E680" s="578"/>
      <c r="F680" s="200"/>
    </row>
    <row r="681" spans="5:6" hidden="1" x14ac:dyDescent="0.25">
      <c r="E681" s="578"/>
      <c r="F681" s="200"/>
    </row>
    <row r="682" spans="5:6" hidden="1" x14ac:dyDescent="0.25">
      <c r="E682" s="578"/>
      <c r="F682" s="200"/>
    </row>
    <row r="683" spans="5:6" hidden="1" x14ac:dyDescent="0.25">
      <c r="E683" s="578"/>
      <c r="F683" s="200"/>
    </row>
    <row r="684" spans="5:6" hidden="1" x14ac:dyDescent="0.25">
      <c r="E684" s="578"/>
      <c r="F684" s="200"/>
    </row>
    <row r="685" spans="5:6" hidden="1" x14ac:dyDescent="0.25">
      <c r="E685" s="578"/>
      <c r="F685" s="200"/>
    </row>
    <row r="686" spans="5:6" hidden="1" x14ac:dyDescent="0.25">
      <c r="E686" s="578"/>
      <c r="F686" s="200"/>
    </row>
    <row r="687" spans="5:6" hidden="1" x14ac:dyDescent="0.25">
      <c r="E687" s="578"/>
      <c r="F687" s="200"/>
    </row>
    <row r="688" spans="5:6" hidden="1" x14ac:dyDescent="0.25">
      <c r="E688" s="578"/>
      <c r="F688" s="200"/>
    </row>
    <row r="689" spans="5:6" hidden="1" x14ac:dyDescent="0.25">
      <c r="E689" s="578"/>
      <c r="F689" s="200"/>
    </row>
    <row r="690" spans="5:6" hidden="1" x14ac:dyDescent="0.25">
      <c r="E690" s="578"/>
      <c r="F690" s="200"/>
    </row>
    <row r="691" spans="5:6" hidden="1" x14ac:dyDescent="0.25">
      <c r="E691" s="578"/>
      <c r="F691" s="200"/>
    </row>
    <row r="692" spans="5:6" hidden="1" x14ac:dyDescent="0.25">
      <c r="E692" s="578"/>
      <c r="F692" s="200"/>
    </row>
    <row r="693" spans="5:6" hidden="1" x14ac:dyDescent="0.25">
      <c r="E693" s="578"/>
      <c r="F693" s="200"/>
    </row>
    <row r="694" spans="5:6" hidden="1" x14ac:dyDescent="0.25">
      <c r="E694" s="578"/>
      <c r="F694" s="200"/>
    </row>
    <row r="695" spans="5:6" hidden="1" x14ac:dyDescent="0.25">
      <c r="E695" s="578"/>
      <c r="F695" s="200"/>
    </row>
    <row r="696" spans="5:6" hidden="1" x14ac:dyDescent="0.25">
      <c r="E696" s="578"/>
      <c r="F696" s="200"/>
    </row>
    <row r="697" spans="5:6" hidden="1" x14ac:dyDescent="0.25">
      <c r="E697" s="578"/>
      <c r="F697" s="200"/>
    </row>
    <row r="698" spans="5:6" hidden="1" x14ac:dyDescent="0.25">
      <c r="E698" s="578"/>
      <c r="F698" s="200"/>
    </row>
    <row r="699" spans="5:6" hidden="1" x14ac:dyDescent="0.25">
      <c r="E699" s="578"/>
      <c r="F699" s="200"/>
    </row>
    <row r="700" spans="5:6" hidden="1" x14ac:dyDescent="0.25">
      <c r="E700" s="578"/>
      <c r="F700" s="200"/>
    </row>
    <row r="701" spans="5:6" hidden="1" x14ac:dyDescent="0.25">
      <c r="E701" s="578"/>
      <c r="F701" s="200"/>
    </row>
    <row r="702" spans="5:6" hidden="1" x14ac:dyDescent="0.25">
      <c r="E702" s="578"/>
      <c r="F702" s="200"/>
    </row>
    <row r="703" spans="5:6" hidden="1" x14ac:dyDescent="0.25">
      <c r="E703" s="578"/>
      <c r="F703" s="200"/>
    </row>
    <row r="704" spans="5:6" hidden="1" x14ac:dyDescent="0.25">
      <c r="E704" s="578"/>
      <c r="F704" s="200"/>
    </row>
    <row r="705" spans="5:6" hidden="1" x14ac:dyDescent="0.25">
      <c r="E705" s="578"/>
      <c r="F705" s="200"/>
    </row>
    <row r="706" spans="5:6" hidden="1" x14ac:dyDescent="0.25">
      <c r="E706" s="578"/>
      <c r="F706" s="200"/>
    </row>
    <row r="707" spans="5:6" hidden="1" x14ac:dyDescent="0.25">
      <c r="E707" s="578"/>
      <c r="F707" s="200"/>
    </row>
    <row r="708" spans="5:6" hidden="1" x14ac:dyDescent="0.25">
      <c r="E708" s="578"/>
      <c r="F708" s="200"/>
    </row>
    <row r="709" spans="5:6" hidden="1" x14ac:dyDescent="0.25">
      <c r="E709" s="578"/>
      <c r="F709" s="200"/>
    </row>
    <row r="710" spans="5:6" hidden="1" x14ac:dyDescent="0.25">
      <c r="E710" s="578"/>
      <c r="F710" s="200"/>
    </row>
    <row r="711" spans="5:6" hidden="1" x14ac:dyDescent="0.25">
      <c r="E711" s="578"/>
      <c r="F711" s="200"/>
    </row>
    <row r="712" spans="5:6" hidden="1" x14ac:dyDescent="0.25">
      <c r="E712" s="578"/>
      <c r="F712" s="200"/>
    </row>
    <row r="713" spans="5:6" hidden="1" x14ac:dyDescent="0.25">
      <c r="E713" s="578"/>
      <c r="F713" s="200"/>
    </row>
    <row r="714" spans="5:6" hidden="1" x14ac:dyDescent="0.25">
      <c r="E714" s="578"/>
      <c r="F714" s="200"/>
    </row>
    <row r="715" spans="5:6" hidden="1" x14ac:dyDescent="0.25">
      <c r="E715" s="578"/>
      <c r="F715" s="200"/>
    </row>
    <row r="716" spans="5:6" hidden="1" x14ac:dyDescent="0.25">
      <c r="E716" s="578"/>
      <c r="F716" s="200"/>
    </row>
    <row r="717" spans="5:6" hidden="1" x14ac:dyDescent="0.25">
      <c r="E717" s="578"/>
      <c r="F717" s="200"/>
    </row>
    <row r="718" spans="5:6" hidden="1" x14ac:dyDescent="0.25">
      <c r="E718" s="578"/>
      <c r="F718" s="200"/>
    </row>
    <row r="719" spans="5:6" hidden="1" x14ac:dyDescent="0.25">
      <c r="E719" s="578"/>
      <c r="F719" s="200"/>
    </row>
    <row r="720" spans="5:6" hidden="1" x14ac:dyDescent="0.25">
      <c r="E720" s="578"/>
      <c r="F720" s="200"/>
    </row>
    <row r="721" spans="5:6" hidden="1" x14ac:dyDescent="0.25">
      <c r="E721" s="578"/>
      <c r="F721" s="200"/>
    </row>
    <row r="722" spans="5:6" hidden="1" x14ac:dyDescent="0.25">
      <c r="E722" s="578"/>
      <c r="F722" s="200"/>
    </row>
    <row r="723" spans="5:6" hidden="1" x14ac:dyDescent="0.25">
      <c r="E723" s="578"/>
      <c r="F723" s="200"/>
    </row>
    <row r="724" spans="5:6" hidden="1" x14ac:dyDescent="0.25">
      <c r="E724" s="578"/>
      <c r="F724" s="200"/>
    </row>
    <row r="725" spans="5:6" hidden="1" x14ac:dyDescent="0.25">
      <c r="E725" s="578"/>
      <c r="F725" s="200"/>
    </row>
    <row r="726" spans="5:6" hidden="1" x14ac:dyDescent="0.25">
      <c r="E726" s="578"/>
      <c r="F726" s="200"/>
    </row>
    <row r="727" spans="5:6" hidden="1" x14ac:dyDescent="0.25">
      <c r="E727" s="578"/>
      <c r="F727" s="200"/>
    </row>
    <row r="728" spans="5:6" hidden="1" x14ac:dyDescent="0.25">
      <c r="E728" s="578"/>
      <c r="F728" s="200"/>
    </row>
    <row r="729" spans="5:6" hidden="1" x14ac:dyDescent="0.25">
      <c r="E729" s="578"/>
      <c r="F729" s="200"/>
    </row>
    <row r="730" spans="5:6" hidden="1" x14ac:dyDescent="0.25">
      <c r="E730" s="578"/>
      <c r="F730" s="200"/>
    </row>
    <row r="731" spans="5:6" hidden="1" x14ac:dyDescent="0.25">
      <c r="E731" s="578"/>
      <c r="F731" s="200"/>
    </row>
    <row r="732" spans="5:6" hidden="1" x14ac:dyDescent="0.25">
      <c r="E732" s="578"/>
      <c r="F732" s="200"/>
    </row>
    <row r="733" spans="5:6" hidden="1" x14ac:dyDescent="0.25">
      <c r="E733" s="578"/>
      <c r="F733" s="200"/>
    </row>
    <row r="734" spans="5:6" hidden="1" x14ac:dyDescent="0.25">
      <c r="E734" s="578"/>
      <c r="F734" s="200"/>
    </row>
    <row r="735" spans="5:6" hidden="1" x14ac:dyDescent="0.25">
      <c r="E735" s="578"/>
      <c r="F735" s="200"/>
    </row>
    <row r="736" spans="5:6" hidden="1" x14ac:dyDescent="0.25">
      <c r="E736" s="578"/>
      <c r="F736" s="200"/>
    </row>
    <row r="737" spans="5:6" hidden="1" x14ac:dyDescent="0.25">
      <c r="E737" s="578"/>
      <c r="F737" s="200"/>
    </row>
    <row r="738" spans="5:6" hidden="1" x14ac:dyDescent="0.25">
      <c r="E738" s="578"/>
      <c r="F738" s="200"/>
    </row>
    <row r="739" spans="5:6" hidden="1" x14ac:dyDescent="0.25">
      <c r="E739" s="578"/>
      <c r="F739" s="200"/>
    </row>
    <row r="740" spans="5:6" hidden="1" x14ac:dyDescent="0.25">
      <c r="E740" s="578"/>
      <c r="F740" s="200"/>
    </row>
    <row r="741" spans="5:6" hidden="1" x14ac:dyDescent="0.25">
      <c r="E741" s="578"/>
      <c r="F741" s="200"/>
    </row>
    <row r="742" spans="5:6" hidden="1" x14ac:dyDescent="0.25">
      <c r="E742" s="578"/>
      <c r="F742" s="200"/>
    </row>
    <row r="743" spans="5:6" hidden="1" x14ac:dyDescent="0.25">
      <c r="E743" s="578"/>
      <c r="F743" s="200"/>
    </row>
    <row r="744" spans="5:6" hidden="1" x14ac:dyDescent="0.25">
      <c r="E744" s="578"/>
      <c r="F744" s="200"/>
    </row>
    <row r="745" spans="5:6" hidden="1" x14ac:dyDescent="0.25">
      <c r="F745" s="200"/>
    </row>
    <row r="746" spans="5:6" hidden="1" x14ac:dyDescent="0.25">
      <c r="F746" s="200"/>
    </row>
  </sheetData>
  <mergeCells count="535">
    <mergeCell ref="A420:D420"/>
    <mergeCell ref="A419:D419"/>
    <mergeCell ref="A427:D427"/>
    <mergeCell ref="A428:D428"/>
    <mergeCell ref="A429:D429"/>
    <mergeCell ref="A421:D421"/>
    <mergeCell ref="A422:D422"/>
    <mergeCell ref="A423:D423"/>
    <mergeCell ref="A424:D424"/>
    <mergeCell ref="A425:D425"/>
    <mergeCell ref="A426:D426"/>
    <mergeCell ref="A413:D413"/>
    <mergeCell ref="A414:D414"/>
    <mergeCell ref="A415:D415"/>
    <mergeCell ref="A416:D416"/>
    <mergeCell ref="A417:D417"/>
    <mergeCell ref="A418:D418"/>
    <mergeCell ref="A407:D407"/>
    <mergeCell ref="A408:D408"/>
    <mergeCell ref="A409:D409"/>
    <mergeCell ref="A410:D410"/>
    <mergeCell ref="A411:D411"/>
    <mergeCell ref="A412:D412"/>
    <mergeCell ref="A403:D403"/>
    <mergeCell ref="A404:D404"/>
    <mergeCell ref="A405:D405"/>
    <mergeCell ref="A406:D406"/>
    <mergeCell ref="A395:D395"/>
    <mergeCell ref="A396:D396"/>
    <mergeCell ref="A397:D397"/>
    <mergeCell ref="A398:D398"/>
    <mergeCell ref="A399:D399"/>
    <mergeCell ref="A400:D400"/>
    <mergeCell ref="A394:D394"/>
    <mergeCell ref="A388:D388"/>
    <mergeCell ref="A389:D389"/>
    <mergeCell ref="A390:D390"/>
    <mergeCell ref="A391:D391"/>
    <mergeCell ref="A392:D392"/>
    <mergeCell ref="A393:D393"/>
    <mergeCell ref="A401:D401"/>
    <mergeCell ref="A402:D402"/>
    <mergeCell ref="A382:D382"/>
    <mergeCell ref="A383:D383"/>
    <mergeCell ref="A384:D384"/>
    <mergeCell ref="A385:D385"/>
    <mergeCell ref="A386:D386"/>
    <mergeCell ref="A387:D387"/>
    <mergeCell ref="A376:D376"/>
    <mergeCell ref="A377:D377"/>
    <mergeCell ref="A378:D378"/>
    <mergeCell ref="A379:D379"/>
    <mergeCell ref="A380:D380"/>
    <mergeCell ref="A381:D381"/>
    <mergeCell ref="A371:D371"/>
    <mergeCell ref="A372:D372"/>
    <mergeCell ref="A373:D373"/>
    <mergeCell ref="A374:D374"/>
    <mergeCell ref="A375:D375"/>
    <mergeCell ref="A364:D364"/>
    <mergeCell ref="A365:D365"/>
    <mergeCell ref="A366:D366"/>
    <mergeCell ref="A367:D367"/>
    <mergeCell ref="A368:D368"/>
    <mergeCell ref="A369:D369"/>
    <mergeCell ref="A360:D360"/>
    <mergeCell ref="A361:D361"/>
    <mergeCell ref="A362:D362"/>
    <mergeCell ref="A363:D363"/>
    <mergeCell ref="A354:D354"/>
    <mergeCell ref="A355:D355"/>
    <mergeCell ref="A356:D356"/>
    <mergeCell ref="A357:D357"/>
    <mergeCell ref="A370:D370"/>
    <mergeCell ref="A353:D353"/>
    <mergeCell ref="A345:D345"/>
    <mergeCell ref="A346:D346"/>
    <mergeCell ref="A347:D347"/>
    <mergeCell ref="A348:D348"/>
    <mergeCell ref="A349:D349"/>
    <mergeCell ref="A350:D350"/>
    <mergeCell ref="A358:D358"/>
    <mergeCell ref="A359:D359"/>
    <mergeCell ref="A344:D344"/>
    <mergeCell ref="A333:D333"/>
    <mergeCell ref="A334:D334"/>
    <mergeCell ref="A335:D335"/>
    <mergeCell ref="A336:D336"/>
    <mergeCell ref="A337:D337"/>
    <mergeCell ref="A338:D338"/>
    <mergeCell ref="A351:D351"/>
    <mergeCell ref="A352:D352"/>
    <mergeCell ref="A330:D330"/>
    <mergeCell ref="A331:D331"/>
    <mergeCell ref="A332:D332"/>
    <mergeCell ref="A327:D327"/>
    <mergeCell ref="A339:D339"/>
    <mergeCell ref="A340:D340"/>
    <mergeCell ref="A341:D341"/>
    <mergeCell ref="A342:D342"/>
    <mergeCell ref="A343:D343"/>
    <mergeCell ref="A326:D326"/>
    <mergeCell ref="A319:D319"/>
    <mergeCell ref="A320:D320"/>
    <mergeCell ref="A321:D321"/>
    <mergeCell ref="A322:D322"/>
    <mergeCell ref="A323:D323"/>
    <mergeCell ref="A324:D324"/>
    <mergeCell ref="A328:D328"/>
    <mergeCell ref="A329:D329"/>
    <mergeCell ref="A317:D317"/>
    <mergeCell ref="A318:D318"/>
    <mergeCell ref="A307:D307"/>
    <mergeCell ref="A308:D308"/>
    <mergeCell ref="A309:D309"/>
    <mergeCell ref="A310:D310"/>
    <mergeCell ref="A311:D311"/>
    <mergeCell ref="A312:D312"/>
    <mergeCell ref="A325:D325"/>
    <mergeCell ref="A306:D306"/>
    <mergeCell ref="A300:D300"/>
    <mergeCell ref="A301:D301"/>
    <mergeCell ref="A302:D302"/>
    <mergeCell ref="A303:D303"/>
    <mergeCell ref="A313:D313"/>
    <mergeCell ref="A314:D314"/>
    <mergeCell ref="A315:D315"/>
    <mergeCell ref="A316:D316"/>
    <mergeCell ref="A299:D299"/>
    <mergeCell ref="A288:D288"/>
    <mergeCell ref="A289:D289"/>
    <mergeCell ref="A290:D290"/>
    <mergeCell ref="A291:D291"/>
    <mergeCell ref="A292:D292"/>
    <mergeCell ref="A293:D293"/>
    <mergeCell ref="A304:D304"/>
    <mergeCell ref="A305:D305"/>
    <mergeCell ref="A286:D286"/>
    <mergeCell ref="A287:D287"/>
    <mergeCell ref="A280:D280"/>
    <mergeCell ref="A281:D281"/>
    <mergeCell ref="A294:D294"/>
    <mergeCell ref="A295:D295"/>
    <mergeCell ref="A296:D296"/>
    <mergeCell ref="A297:D297"/>
    <mergeCell ref="A298:D298"/>
    <mergeCell ref="A274:D274"/>
    <mergeCell ref="A275:D275"/>
    <mergeCell ref="A276:D276"/>
    <mergeCell ref="A277:D277"/>
    <mergeCell ref="A278:D278"/>
    <mergeCell ref="A282:D282"/>
    <mergeCell ref="A283:D283"/>
    <mergeCell ref="A284:D284"/>
    <mergeCell ref="A285:D285"/>
    <mergeCell ref="A271:D271"/>
    <mergeCell ref="A272:D272"/>
    <mergeCell ref="A261:D261"/>
    <mergeCell ref="A262:D262"/>
    <mergeCell ref="A263:D263"/>
    <mergeCell ref="A264:D264"/>
    <mergeCell ref="A265:D265"/>
    <mergeCell ref="A266:D266"/>
    <mergeCell ref="A273:D273"/>
    <mergeCell ref="A258:D258"/>
    <mergeCell ref="A259:D259"/>
    <mergeCell ref="A260:D260"/>
    <mergeCell ref="A253:D253"/>
    <mergeCell ref="A254:D254"/>
    <mergeCell ref="A267:D267"/>
    <mergeCell ref="A268:D268"/>
    <mergeCell ref="A269:D269"/>
    <mergeCell ref="A270:D270"/>
    <mergeCell ref="A247:D247"/>
    <mergeCell ref="A248:D248"/>
    <mergeCell ref="A249:D249"/>
    <mergeCell ref="A250:D250"/>
    <mergeCell ref="A251:D251"/>
    <mergeCell ref="A252:D252"/>
    <mergeCell ref="A255:D255"/>
    <mergeCell ref="A256:D256"/>
    <mergeCell ref="A257:D257"/>
    <mergeCell ref="A241:D241"/>
    <mergeCell ref="A242:D242"/>
    <mergeCell ref="A243:D243"/>
    <mergeCell ref="A244:D244"/>
    <mergeCell ref="A245:D245"/>
    <mergeCell ref="A246:D246"/>
    <mergeCell ref="A235:D235"/>
    <mergeCell ref="A236:D236"/>
    <mergeCell ref="A237:D237"/>
    <mergeCell ref="A238:D238"/>
    <mergeCell ref="A239:D239"/>
    <mergeCell ref="A240:D240"/>
    <mergeCell ref="A231:D231"/>
    <mergeCell ref="A232:D232"/>
    <mergeCell ref="A233:D233"/>
    <mergeCell ref="A234:D234"/>
    <mergeCell ref="A223:D223"/>
    <mergeCell ref="A224:D224"/>
    <mergeCell ref="A225:D225"/>
    <mergeCell ref="A226:D226"/>
    <mergeCell ref="A227:D227"/>
    <mergeCell ref="A228:D228"/>
    <mergeCell ref="A222:D222"/>
    <mergeCell ref="A216:D216"/>
    <mergeCell ref="A217:D217"/>
    <mergeCell ref="A218:D218"/>
    <mergeCell ref="A219:D219"/>
    <mergeCell ref="A220:D220"/>
    <mergeCell ref="A221:D221"/>
    <mergeCell ref="A229:D229"/>
    <mergeCell ref="A230:D230"/>
    <mergeCell ref="A210:D210"/>
    <mergeCell ref="A211:D211"/>
    <mergeCell ref="A212:D212"/>
    <mergeCell ref="A213:D213"/>
    <mergeCell ref="A214:D214"/>
    <mergeCell ref="A215:D215"/>
    <mergeCell ref="A204:D204"/>
    <mergeCell ref="A205:D205"/>
    <mergeCell ref="A206:D206"/>
    <mergeCell ref="A207:D207"/>
    <mergeCell ref="A208:D208"/>
    <mergeCell ref="A209:D209"/>
    <mergeCell ref="A199:D199"/>
    <mergeCell ref="A200:D200"/>
    <mergeCell ref="A201:D201"/>
    <mergeCell ref="A202:D202"/>
    <mergeCell ref="A203:D203"/>
    <mergeCell ref="A193:D193"/>
    <mergeCell ref="A194:D194"/>
    <mergeCell ref="A195:D195"/>
    <mergeCell ref="A196:D196"/>
    <mergeCell ref="A197:D197"/>
    <mergeCell ref="A191:D191"/>
    <mergeCell ref="A192:D192"/>
    <mergeCell ref="A185:D185"/>
    <mergeCell ref="A186:D186"/>
    <mergeCell ref="A187:D187"/>
    <mergeCell ref="A188:D188"/>
    <mergeCell ref="A189:D189"/>
    <mergeCell ref="A190:D190"/>
    <mergeCell ref="A198:D198"/>
    <mergeCell ref="A179:D179"/>
    <mergeCell ref="A180:D180"/>
    <mergeCell ref="A181:D181"/>
    <mergeCell ref="A182:D182"/>
    <mergeCell ref="A183:D183"/>
    <mergeCell ref="A184:D184"/>
    <mergeCell ref="A173:D173"/>
    <mergeCell ref="A174:D174"/>
    <mergeCell ref="A175:D175"/>
    <mergeCell ref="A176:D176"/>
    <mergeCell ref="A177:D177"/>
    <mergeCell ref="A178:D178"/>
    <mergeCell ref="A167:D167"/>
    <mergeCell ref="A168:D168"/>
    <mergeCell ref="A169:D169"/>
    <mergeCell ref="A170:D170"/>
    <mergeCell ref="A171:D171"/>
    <mergeCell ref="A172:D172"/>
    <mergeCell ref="A163:D163"/>
    <mergeCell ref="A164:D164"/>
    <mergeCell ref="A165:D165"/>
    <mergeCell ref="A166:D166"/>
    <mergeCell ref="A160:D160"/>
    <mergeCell ref="A161:D161"/>
    <mergeCell ref="A162:D162"/>
    <mergeCell ref="A154:D154"/>
    <mergeCell ref="A155:D155"/>
    <mergeCell ref="A156:D156"/>
    <mergeCell ref="A157:D157"/>
    <mergeCell ref="A158:D158"/>
    <mergeCell ref="A159:D159"/>
    <mergeCell ref="A148:D148"/>
    <mergeCell ref="A149:D149"/>
    <mergeCell ref="A150:D150"/>
    <mergeCell ref="A151:D151"/>
    <mergeCell ref="A152:D152"/>
    <mergeCell ref="A153:D153"/>
    <mergeCell ref="A142:D142"/>
    <mergeCell ref="A143:D143"/>
    <mergeCell ref="A144:D144"/>
    <mergeCell ref="A145:D145"/>
    <mergeCell ref="A146:D146"/>
    <mergeCell ref="A147:D147"/>
    <mergeCell ref="A136:D136"/>
    <mergeCell ref="A137:D137"/>
    <mergeCell ref="A138:D138"/>
    <mergeCell ref="A139:D139"/>
    <mergeCell ref="A140:D140"/>
    <mergeCell ref="A141:D141"/>
    <mergeCell ref="A130:D130"/>
    <mergeCell ref="A131:D131"/>
    <mergeCell ref="A132:D132"/>
    <mergeCell ref="A133:D133"/>
    <mergeCell ref="A134:D134"/>
    <mergeCell ref="A135:D135"/>
    <mergeCell ref="A124:D124"/>
    <mergeCell ref="A125:D125"/>
    <mergeCell ref="A126:D126"/>
    <mergeCell ref="A127:D127"/>
    <mergeCell ref="A128:D128"/>
    <mergeCell ref="A129:D129"/>
    <mergeCell ref="A118:D118"/>
    <mergeCell ref="A119:D119"/>
    <mergeCell ref="A120:D120"/>
    <mergeCell ref="A121:D121"/>
    <mergeCell ref="A122:D122"/>
    <mergeCell ref="A123:D123"/>
    <mergeCell ref="A111:F111"/>
    <mergeCell ref="A113:D113"/>
    <mergeCell ref="A114:D114"/>
    <mergeCell ref="A116:D116"/>
    <mergeCell ref="A117:D117"/>
    <mergeCell ref="A92:F92"/>
    <mergeCell ref="B94:F94"/>
    <mergeCell ref="B103:F103"/>
    <mergeCell ref="A106:B106"/>
    <mergeCell ref="C106:E106"/>
    <mergeCell ref="A109:F109"/>
    <mergeCell ref="A110:F110"/>
    <mergeCell ref="B86:F86"/>
    <mergeCell ref="A91:B91"/>
    <mergeCell ref="C91:E91"/>
    <mergeCell ref="A55:F55"/>
    <mergeCell ref="A56:F56"/>
    <mergeCell ref="B58:F58"/>
    <mergeCell ref="B67:F67"/>
    <mergeCell ref="A70:B70"/>
    <mergeCell ref="C70:E70"/>
    <mergeCell ref="B21:E21"/>
    <mergeCell ref="B22:C22"/>
    <mergeCell ref="A25:F26"/>
    <mergeCell ref="A27:C27"/>
    <mergeCell ref="A29:F29"/>
    <mergeCell ref="A31:F31"/>
    <mergeCell ref="A115:D115"/>
    <mergeCell ref="A430:D430"/>
    <mergeCell ref="A431:D431"/>
    <mergeCell ref="B48:F48"/>
    <mergeCell ref="B49:F49"/>
    <mergeCell ref="B50:F50"/>
    <mergeCell ref="A52:F52"/>
    <mergeCell ref="A53:F53"/>
    <mergeCell ref="A54:F54"/>
    <mergeCell ref="A35:F35"/>
    <mergeCell ref="A36:F36"/>
    <mergeCell ref="A40:F40"/>
    <mergeCell ref="A41:F41"/>
    <mergeCell ref="A45:F45"/>
    <mergeCell ref="B47:F47"/>
    <mergeCell ref="A72:F72"/>
    <mergeCell ref="B74:F74"/>
    <mergeCell ref="B79:F79"/>
    <mergeCell ref="A432:D432"/>
    <mergeCell ref="A433:D433"/>
    <mergeCell ref="A434:D434"/>
    <mergeCell ref="A435:D435"/>
    <mergeCell ref="A436:D436"/>
    <mergeCell ref="A437:D437"/>
    <mergeCell ref="A438:D438"/>
    <mergeCell ref="A439:D439"/>
    <mergeCell ref="A440:D440"/>
    <mergeCell ref="A446:D446"/>
    <mergeCell ref="A447:D447"/>
    <mergeCell ref="A448:D448"/>
    <mergeCell ref="A449:D449"/>
    <mergeCell ref="A450:D450"/>
    <mergeCell ref="A451:D451"/>
    <mergeCell ref="A452:D452"/>
    <mergeCell ref="A453:D453"/>
    <mergeCell ref="A441:D441"/>
    <mergeCell ref="A442:D442"/>
    <mergeCell ref="A443:D443"/>
    <mergeCell ref="A444:D444"/>
    <mergeCell ref="A445:D445"/>
    <mergeCell ref="A471:D471"/>
    <mergeCell ref="A463:D463"/>
    <mergeCell ref="A464:D464"/>
    <mergeCell ref="A465:D465"/>
    <mergeCell ref="A466:D466"/>
    <mergeCell ref="A467:D467"/>
    <mergeCell ref="A468:D468"/>
    <mergeCell ref="A469:D469"/>
    <mergeCell ref="A454:D454"/>
    <mergeCell ref="A455:D455"/>
    <mergeCell ref="A456:D456"/>
    <mergeCell ref="A457:D457"/>
    <mergeCell ref="A458:D458"/>
    <mergeCell ref="A459:D459"/>
    <mergeCell ref="A460:D460"/>
    <mergeCell ref="A461:D461"/>
    <mergeCell ref="A462:D462"/>
    <mergeCell ref="A472:D472"/>
    <mergeCell ref="A473:D473"/>
    <mergeCell ref="A474:D474"/>
    <mergeCell ref="A475:D475"/>
    <mergeCell ref="A476:D476"/>
    <mergeCell ref="A477:D477"/>
    <mergeCell ref="A478:D478"/>
    <mergeCell ref="A479:D479"/>
    <mergeCell ref="A480:D480"/>
    <mergeCell ref="A481:D481"/>
    <mergeCell ref="A482:D482"/>
    <mergeCell ref="A483:D483"/>
    <mergeCell ref="A484:D484"/>
    <mergeCell ref="A485:D485"/>
    <mergeCell ref="A486:D486"/>
    <mergeCell ref="A487:D487"/>
    <mergeCell ref="A488:D488"/>
    <mergeCell ref="A489:D489"/>
    <mergeCell ref="A490:D490"/>
    <mergeCell ref="A491:D491"/>
    <mergeCell ref="A492:D492"/>
    <mergeCell ref="A493:D493"/>
    <mergeCell ref="A494:D494"/>
    <mergeCell ref="A495:D495"/>
    <mergeCell ref="A496:D496"/>
    <mergeCell ref="A497:D497"/>
    <mergeCell ref="A498:D498"/>
    <mergeCell ref="A508:D508"/>
    <mergeCell ref="A509:D509"/>
    <mergeCell ref="A510:D510"/>
    <mergeCell ref="A511:D511"/>
    <mergeCell ref="A499:D499"/>
    <mergeCell ref="A500:D500"/>
    <mergeCell ref="A501:D501"/>
    <mergeCell ref="A502:D502"/>
    <mergeCell ref="A503:D503"/>
    <mergeCell ref="A504:D504"/>
    <mergeCell ref="A505:D505"/>
    <mergeCell ref="A506:D506"/>
    <mergeCell ref="A507:D507"/>
    <mergeCell ref="A512:D512"/>
    <mergeCell ref="A513:D513"/>
    <mergeCell ref="A514:D514"/>
    <mergeCell ref="A515:D515"/>
    <mergeCell ref="A516:D516"/>
    <mergeCell ref="A517:D517"/>
    <mergeCell ref="A518:D518"/>
    <mergeCell ref="A519:D519"/>
    <mergeCell ref="A520:D520"/>
    <mergeCell ref="A530:D530"/>
    <mergeCell ref="A531:D531"/>
    <mergeCell ref="A532:D532"/>
    <mergeCell ref="A533:D533"/>
    <mergeCell ref="A521:D521"/>
    <mergeCell ref="A522:D522"/>
    <mergeCell ref="A523:D523"/>
    <mergeCell ref="A524:D524"/>
    <mergeCell ref="A525:D525"/>
    <mergeCell ref="A526:D526"/>
    <mergeCell ref="A527:D527"/>
    <mergeCell ref="A528:D528"/>
    <mergeCell ref="A529:D529"/>
    <mergeCell ref="A534:D534"/>
    <mergeCell ref="A535:D535"/>
    <mergeCell ref="A536:D536"/>
    <mergeCell ref="A537:D537"/>
    <mergeCell ref="A538:D538"/>
    <mergeCell ref="A539:D539"/>
    <mergeCell ref="A540:D540"/>
    <mergeCell ref="A541:D541"/>
    <mergeCell ref="A542:D542"/>
    <mergeCell ref="A551:D551"/>
    <mergeCell ref="A552:D552"/>
    <mergeCell ref="A553:D553"/>
    <mergeCell ref="A554:D554"/>
    <mergeCell ref="A555:D555"/>
    <mergeCell ref="A543:D543"/>
    <mergeCell ref="A544:D544"/>
    <mergeCell ref="A545:D545"/>
    <mergeCell ref="A546:D546"/>
    <mergeCell ref="A547:D547"/>
    <mergeCell ref="A548:D548"/>
    <mergeCell ref="A549:D549"/>
    <mergeCell ref="A550:D550"/>
    <mergeCell ref="A569:D569"/>
    <mergeCell ref="A570:D570"/>
    <mergeCell ref="A571:D571"/>
    <mergeCell ref="A572:D572"/>
    <mergeCell ref="A565:D565"/>
    <mergeCell ref="A566:D566"/>
    <mergeCell ref="A567:D567"/>
    <mergeCell ref="A568:D568"/>
    <mergeCell ref="A556:D556"/>
    <mergeCell ref="A557:D557"/>
    <mergeCell ref="A558:D558"/>
    <mergeCell ref="A559:D559"/>
    <mergeCell ref="A560:D560"/>
    <mergeCell ref="A561:D561"/>
    <mergeCell ref="A562:D562"/>
    <mergeCell ref="A563:D563"/>
    <mergeCell ref="A564:D564"/>
    <mergeCell ref="A585:D585"/>
    <mergeCell ref="A586:D586"/>
    <mergeCell ref="A587:D587"/>
    <mergeCell ref="A588:D588"/>
    <mergeCell ref="A589:D589"/>
    <mergeCell ref="A590:D590"/>
    <mergeCell ref="A573:D573"/>
    <mergeCell ref="A574:D574"/>
    <mergeCell ref="A575:D575"/>
    <mergeCell ref="A576:D576"/>
    <mergeCell ref="A577:D577"/>
    <mergeCell ref="A578:D578"/>
    <mergeCell ref="A579:D579"/>
    <mergeCell ref="A580:D580"/>
    <mergeCell ref="A581:D581"/>
    <mergeCell ref="A18:C18"/>
    <mergeCell ref="A609:D609"/>
    <mergeCell ref="A279:D279"/>
    <mergeCell ref="A470:D470"/>
    <mergeCell ref="A600:D600"/>
    <mergeCell ref="A601:D601"/>
    <mergeCell ref="A602:D602"/>
    <mergeCell ref="A603:D603"/>
    <mergeCell ref="A604:D604"/>
    <mergeCell ref="A605:D605"/>
    <mergeCell ref="A606:D606"/>
    <mergeCell ref="A607:D607"/>
    <mergeCell ref="A608:D608"/>
    <mergeCell ref="A591:D591"/>
    <mergeCell ref="A592:D592"/>
    <mergeCell ref="A593:D593"/>
    <mergeCell ref="A594:D594"/>
    <mergeCell ref="A595:D595"/>
    <mergeCell ref="A596:D596"/>
    <mergeCell ref="A597:D597"/>
    <mergeCell ref="A599:D599"/>
    <mergeCell ref="A582:D582"/>
    <mergeCell ref="A583:D583"/>
    <mergeCell ref="A584:D584"/>
  </mergeCells>
  <conditionalFormatting sqref="G39">
    <cfRule type="dataBar" priority="58">
      <dataBar showValue="0">
        <cfvo type="num" val="0"/>
        <cfvo type="num" val="0.1"/>
        <color rgb="FF92D050"/>
      </dataBar>
    </cfRule>
  </conditionalFormatting>
  <conditionalFormatting sqref="A111 A109 G60 G62:G63 G71">
    <cfRule type="dataBar" priority="57">
      <dataBar showValue="0">
        <cfvo type="num" val="0"/>
        <cfvo type="num" val="0.1"/>
        <color rgb="FF60497B"/>
      </dataBar>
    </cfRule>
  </conditionalFormatting>
  <conditionalFormatting sqref="B95:C95 B97 B99:C99 B104 B101 B59:C59 B61:C61 B63:C63 B65 B68 E68 B75 B77:C77 B80 B82:C84 B87:C87 C89">
    <cfRule type="dataBar" priority="56">
      <dataBar>
        <cfvo type="num" val="0"/>
        <cfvo type="num" val="1"/>
        <color rgb="FF638EC6"/>
      </dataBar>
    </cfRule>
  </conditionalFormatting>
  <conditionalFormatting sqref="D59">
    <cfRule type="dataBar" priority="55">
      <dataBar>
        <cfvo type="num" val="0"/>
        <cfvo type="num" val="1"/>
        <color rgb="FF638EC6"/>
      </dataBar>
    </cfRule>
  </conditionalFormatting>
  <conditionalFormatting sqref="E59">
    <cfRule type="dataBar" priority="54">
      <dataBar>
        <cfvo type="num" val="0"/>
        <cfvo type="num" val="1"/>
        <color rgb="FF638EC6"/>
      </dataBar>
    </cfRule>
  </conditionalFormatting>
  <conditionalFormatting sqref="D61">
    <cfRule type="dataBar" priority="53">
      <dataBar>
        <cfvo type="num" val="0"/>
        <cfvo type="num" val="1"/>
        <color rgb="FF638EC6"/>
      </dataBar>
    </cfRule>
  </conditionalFormatting>
  <conditionalFormatting sqref="E61">
    <cfRule type="dataBar" priority="52">
      <dataBar>
        <cfvo type="num" val="0"/>
        <cfvo type="num" val="1"/>
        <color rgb="FF638EC6"/>
      </dataBar>
    </cfRule>
  </conditionalFormatting>
  <conditionalFormatting sqref="D63">
    <cfRule type="dataBar" priority="51">
      <dataBar>
        <cfvo type="num" val="0"/>
        <cfvo type="num" val="1"/>
        <color rgb="FF638EC6"/>
      </dataBar>
    </cfRule>
  </conditionalFormatting>
  <conditionalFormatting sqref="E63">
    <cfRule type="dataBar" priority="50">
      <dataBar>
        <cfvo type="num" val="0"/>
        <cfvo type="num" val="1"/>
        <color rgb="FF638EC6"/>
      </dataBar>
    </cfRule>
  </conditionalFormatting>
  <conditionalFormatting sqref="C65">
    <cfRule type="dataBar" priority="49">
      <dataBar>
        <cfvo type="num" val="0"/>
        <cfvo type="num" val="1"/>
        <color rgb="FF638EC6"/>
      </dataBar>
    </cfRule>
  </conditionalFormatting>
  <conditionalFormatting sqref="D65">
    <cfRule type="dataBar" priority="48">
      <dataBar>
        <cfvo type="num" val="0"/>
        <cfvo type="num" val="1"/>
        <color rgb="FF638EC6"/>
      </dataBar>
    </cfRule>
  </conditionalFormatting>
  <conditionalFormatting sqref="E65">
    <cfRule type="dataBar" priority="47">
      <dataBar>
        <cfvo type="num" val="0"/>
        <cfvo type="num" val="1"/>
        <color rgb="FF638EC6"/>
      </dataBar>
    </cfRule>
  </conditionalFormatting>
  <conditionalFormatting sqref="C68">
    <cfRule type="dataBar" priority="46">
      <dataBar>
        <cfvo type="num" val="0"/>
        <cfvo type="num" val="1"/>
        <color rgb="FF638EC6"/>
      </dataBar>
    </cfRule>
  </conditionalFormatting>
  <conditionalFormatting sqref="D68">
    <cfRule type="dataBar" priority="45">
      <dataBar>
        <cfvo type="num" val="0"/>
        <cfvo type="num" val="1"/>
        <color rgb="FF638EC6"/>
      </dataBar>
    </cfRule>
  </conditionalFormatting>
  <conditionalFormatting sqref="C75">
    <cfRule type="dataBar" priority="44">
      <dataBar>
        <cfvo type="num" val="0"/>
        <cfvo type="num" val="1"/>
        <color rgb="FF638EC6"/>
      </dataBar>
    </cfRule>
  </conditionalFormatting>
  <conditionalFormatting sqref="D75">
    <cfRule type="dataBar" priority="43">
      <dataBar>
        <cfvo type="num" val="0"/>
        <cfvo type="num" val="1"/>
        <color rgb="FF638EC6"/>
      </dataBar>
    </cfRule>
  </conditionalFormatting>
  <conditionalFormatting sqref="E75">
    <cfRule type="dataBar" priority="42">
      <dataBar>
        <cfvo type="num" val="0"/>
        <cfvo type="num" val="1"/>
        <color rgb="FF638EC6"/>
      </dataBar>
    </cfRule>
  </conditionalFormatting>
  <conditionalFormatting sqref="D77">
    <cfRule type="dataBar" priority="41">
      <dataBar>
        <cfvo type="num" val="0"/>
        <cfvo type="num" val="1"/>
        <color rgb="FF638EC6"/>
      </dataBar>
    </cfRule>
  </conditionalFormatting>
  <conditionalFormatting sqref="E77">
    <cfRule type="dataBar" priority="40">
      <dataBar>
        <cfvo type="num" val="0"/>
        <cfvo type="num" val="1"/>
        <color rgb="FF638EC6"/>
      </dataBar>
    </cfRule>
  </conditionalFormatting>
  <conditionalFormatting sqref="C80">
    <cfRule type="dataBar" priority="39">
      <dataBar>
        <cfvo type="num" val="0"/>
        <cfvo type="num" val="1"/>
        <color rgb="FF638EC6"/>
      </dataBar>
    </cfRule>
  </conditionalFormatting>
  <conditionalFormatting sqref="D80">
    <cfRule type="dataBar" priority="38">
      <dataBar>
        <cfvo type="num" val="0"/>
        <cfvo type="num" val="1"/>
        <color rgb="FF638EC6"/>
      </dataBar>
    </cfRule>
  </conditionalFormatting>
  <conditionalFormatting sqref="E80">
    <cfRule type="dataBar" priority="37">
      <dataBar>
        <cfvo type="num" val="0"/>
        <cfvo type="num" val="1"/>
        <color rgb="FF638EC6"/>
      </dataBar>
    </cfRule>
  </conditionalFormatting>
  <conditionalFormatting sqref="D82">
    <cfRule type="dataBar" priority="36">
      <dataBar>
        <cfvo type="num" val="0"/>
        <cfvo type="num" val="1"/>
        <color rgb="FF638EC6"/>
      </dataBar>
    </cfRule>
  </conditionalFormatting>
  <conditionalFormatting sqref="E82">
    <cfRule type="dataBar" priority="35">
      <dataBar>
        <cfvo type="num" val="0"/>
        <cfvo type="num" val="1"/>
        <color rgb="FF638EC6"/>
      </dataBar>
    </cfRule>
  </conditionalFormatting>
  <conditionalFormatting sqref="D84">
    <cfRule type="dataBar" priority="34">
      <dataBar>
        <cfvo type="num" val="0"/>
        <cfvo type="num" val="1"/>
        <color rgb="FF638EC6"/>
      </dataBar>
    </cfRule>
  </conditionalFormatting>
  <conditionalFormatting sqref="E84">
    <cfRule type="dataBar" priority="33">
      <dataBar>
        <cfvo type="num" val="0"/>
        <cfvo type="num" val="1"/>
        <color rgb="FF638EC6"/>
      </dataBar>
    </cfRule>
  </conditionalFormatting>
  <conditionalFormatting sqref="D87">
    <cfRule type="dataBar" priority="32">
      <dataBar>
        <cfvo type="num" val="0"/>
        <cfvo type="num" val="1"/>
        <color rgb="FF638EC6"/>
      </dataBar>
    </cfRule>
  </conditionalFormatting>
  <conditionalFormatting sqref="E87">
    <cfRule type="dataBar" priority="31">
      <dataBar>
        <cfvo type="num" val="0"/>
        <cfvo type="num" val="1"/>
        <color rgb="FF638EC6"/>
      </dataBar>
    </cfRule>
  </conditionalFormatting>
  <conditionalFormatting sqref="B89">
    <cfRule type="dataBar" priority="30">
      <dataBar>
        <cfvo type="num" val="0"/>
        <cfvo type="num" val="1"/>
        <color rgb="FF638EC6"/>
      </dataBar>
    </cfRule>
  </conditionalFormatting>
  <conditionalFormatting sqref="D89">
    <cfRule type="dataBar" priority="29">
      <dataBar>
        <cfvo type="num" val="0"/>
        <cfvo type="num" val="1"/>
        <color rgb="FF638EC6"/>
      </dataBar>
    </cfRule>
  </conditionalFormatting>
  <conditionalFormatting sqref="E89">
    <cfRule type="dataBar" priority="28">
      <dataBar>
        <cfvo type="num" val="0"/>
        <cfvo type="num" val="1"/>
        <color rgb="FF638EC6"/>
      </dataBar>
    </cfRule>
  </conditionalFormatting>
  <conditionalFormatting sqref="D95">
    <cfRule type="dataBar" priority="27">
      <dataBar>
        <cfvo type="num" val="0"/>
        <cfvo type="num" val="1"/>
        <color rgb="FF638EC6"/>
      </dataBar>
    </cfRule>
  </conditionalFormatting>
  <conditionalFormatting sqref="E95">
    <cfRule type="dataBar" priority="26">
      <dataBar>
        <cfvo type="num" val="0"/>
        <cfvo type="num" val="1"/>
        <color rgb="FF638EC6"/>
      </dataBar>
    </cfRule>
  </conditionalFormatting>
  <conditionalFormatting sqref="C97">
    <cfRule type="dataBar" priority="25">
      <dataBar>
        <cfvo type="num" val="0"/>
        <cfvo type="num" val="1"/>
        <color rgb="FF638EC6"/>
      </dataBar>
    </cfRule>
  </conditionalFormatting>
  <conditionalFormatting sqref="D97">
    <cfRule type="dataBar" priority="24">
      <dataBar>
        <cfvo type="num" val="0"/>
        <cfvo type="num" val="1"/>
        <color rgb="FF638EC6"/>
      </dataBar>
    </cfRule>
  </conditionalFormatting>
  <conditionalFormatting sqref="E97">
    <cfRule type="dataBar" priority="23">
      <dataBar>
        <cfvo type="num" val="0"/>
        <cfvo type="num" val="1"/>
        <color rgb="FF638EC6"/>
      </dataBar>
    </cfRule>
  </conditionalFormatting>
  <conditionalFormatting sqref="D99">
    <cfRule type="dataBar" priority="22">
      <dataBar>
        <cfvo type="num" val="0"/>
        <cfvo type="num" val="1"/>
        <color rgb="FF638EC6"/>
      </dataBar>
    </cfRule>
  </conditionalFormatting>
  <conditionalFormatting sqref="E99">
    <cfRule type="dataBar" priority="21">
      <dataBar>
        <cfvo type="num" val="0"/>
        <cfvo type="num" val="1"/>
        <color rgb="FF638EC6"/>
      </dataBar>
    </cfRule>
  </conditionalFormatting>
  <conditionalFormatting sqref="C101">
    <cfRule type="dataBar" priority="20">
      <dataBar>
        <cfvo type="num" val="0"/>
        <cfvo type="num" val="1"/>
        <color rgb="FF638EC6"/>
      </dataBar>
    </cfRule>
  </conditionalFormatting>
  <conditionalFormatting sqref="D101">
    <cfRule type="dataBar" priority="19">
      <dataBar>
        <cfvo type="num" val="0"/>
        <cfvo type="num" val="1"/>
        <color rgb="FF638EC6"/>
      </dataBar>
    </cfRule>
  </conditionalFormatting>
  <conditionalFormatting sqref="E101">
    <cfRule type="dataBar" priority="18">
      <dataBar>
        <cfvo type="num" val="0"/>
        <cfvo type="num" val="1"/>
        <color rgb="FF638EC6"/>
      </dataBar>
    </cfRule>
  </conditionalFormatting>
  <conditionalFormatting sqref="C104">
    <cfRule type="dataBar" priority="17">
      <dataBar>
        <cfvo type="num" val="0"/>
        <cfvo type="num" val="1"/>
        <color rgb="FF638EC6"/>
      </dataBar>
    </cfRule>
  </conditionalFormatting>
  <conditionalFormatting sqref="D104">
    <cfRule type="dataBar" priority="16">
      <dataBar>
        <cfvo type="num" val="0"/>
        <cfvo type="num" val="1"/>
        <color rgb="FF638EC6"/>
      </dataBar>
    </cfRule>
  </conditionalFormatting>
  <conditionalFormatting sqref="E104">
    <cfRule type="dataBar" priority="15">
      <dataBar>
        <cfvo type="num" val="0"/>
        <cfvo type="num" val="1"/>
        <color rgb="FF638EC6"/>
      </dataBar>
    </cfRule>
  </conditionalFormatting>
  <conditionalFormatting sqref="A109">
    <cfRule type="dataBar" priority="14">
      <dataBar showValue="0">
        <cfvo type="num" val="0"/>
        <cfvo type="num" val="0.1"/>
        <color rgb="FF60497B"/>
      </dataBar>
    </cfRule>
  </conditionalFormatting>
  <conditionalFormatting sqref="A109">
    <cfRule type="dataBar" priority="13">
      <dataBar showValue="0">
        <cfvo type="num" val="0"/>
        <cfvo type="num" val="0.1"/>
        <color rgb="FF60497B"/>
      </dataBar>
    </cfRule>
  </conditionalFormatting>
  <conditionalFormatting sqref="A109">
    <cfRule type="dataBar" priority="12">
      <dataBar showValue="0">
        <cfvo type="num" val="0"/>
        <cfvo type="num" val="0.1"/>
        <color rgb="FF60497B"/>
      </dataBar>
    </cfRule>
  </conditionalFormatting>
  <conditionalFormatting sqref="A109">
    <cfRule type="dataBar" priority="11">
      <dataBar showValue="0">
        <cfvo type="num" val="0"/>
        <cfvo type="num" val="0.1"/>
        <color rgb="FF60497B"/>
      </dataBar>
    </cfRule>
  </conditionalFormatting>
  <conditionalFormatting sqref="A109">
    <cfRule type="dataBar" priority="10">
      <dataBar showValue="0">
        <cfvo type="num" val="0"/>
        <cfvo type="num" val="0.1"/>
        <color rgb="FF60497B"/>
      </dataBar>
    </cfRule>
  </conditionalFormatting>
  <conditionalFormatting sqref="A109">
    <cfRule type="dataBar" priority="9">
      <dataBar showValue="0">
        <cfvo type="num" val="0"/>
        <cfvo type="num" val="0.1"/>
        <color rgb="FF60497B"/>
      </dataBar>
    </cfRule>
  </conditionalFormatting>
  <conditionalFormatting sqref="A109">
    <cfRule type="dataBar" priority="8">
      <dataBar showValue="0">
        <cfvo type="num" val="0"/>
        <cfvo type="num" val="0.1"/>
        <color rgb="FF60497B"/>
      </dataBar>
    </cfRule>
  </conditionalFormatting>
  <conditionalFormatting sqref="A109">
    <cfRule type="dataBar" priority="7">
      <dataBar showValue="0">
        <cfvo type="num" val="0"/>
        <cfvo type="num" val="0.1"/>
        <color rgb="FF60497B"/>
      </dataBar>
    </cfRule>
  </conditionalFormatting>
  <conditionalFormatting sqref="A109">
    <cfRule type="dataBar" priority="6">
      <dataBar showValue="0">
        <cfvo type="num" val="0"/>
        <cfvo type="num" val="0.1"/>
        <color rgb="FF60497B"/>
      </dataBar>
    </cfRule>
  </conditionalFormatting>
  <conditionalFormatting sqref="A109">
    <cfRule type="dataBar" priority="5">
      <dataBar showValue="0">
        <cfvo type="num" val="0"/>
        <cfvo type="num" val="0.1"/>
        <color rgb="FF60497B"/>
      </dataBar>
    </cfRule>
  </conditionalFormatting>
  <conditionalFormatting sqref="A109">
    <cfRule type="dataBar" priority="4">
      <dataBar showValue="0">
        <cfvo type="num" val="0"/>
        <cfvo type="num" val="0.1"/>
        <color rgb="FF60497B"/>
      </dataBar>
    </cfRule>
  </conditionalFormatting>
  <conditionalFormatting sqref="A109">
    <cfRule type="dataBar" priority="3">
      <dataBar showValue="0">
        <cfvo type="num" val="0"/>
        <cfvo type="num" val="0.1"/>
        <color rgb="FF60497B"/>
      </dataBar>
    </cfRule>
  </conditionalFormatting>
  <conditionalFormatting sqref="A109">
    <cfRule type="dataBar" priority="2">
      <dataBar showValue="0">
        <cfvo type="num" val="0"/>
        <cfvo type="num" val="0.1"/>
        <color rgb="FF60497B"/>
      </dataBar>
    </cfRule>
  </conditionalFormatting>
  <conditionalFormatting sqref="A110">
    <cfRule type="dataBar" priority="1">
      <dataBar showValue="0">
        <cfvo type="num" val="0"/>
        <cfvo type="num" val="0.1"/>
        <color rgb="FF60497B"/>
      </dataBar>
    </cfRule>
  </conditionalFormatting>
  <hyperlinks>
    <hyperlink ref="C70:E70" location="'R 20 Grande'!A113" tooltip="Detalle de los aspectos a revisar" display="Enfoque de Organizaciones Inteligentes"/>
    <hyperlink ref="C91:E91" location="'R 20 Grande'!A279" tooltip="Detalle de los aspectos a revisar" display="Enfoque de Organizaciones Rentables"/>
    <hyperlink ref="C106:E106" location="'R 20 Grande'!A470" tooltip="Detalle de los aspectos a revisar" display="Enfoque de Organizaciones Profesionales"/>
  </hyperlinks>
  <pageMargins left="0.62992125984251968" right="0.57999999999999996" top="0.59" bottom="0.56000000000000005" header="0.31496062992125984" footer="0.31496062992125984"/>
  <pageSetup scale="85" orientation="portrait" r:id="rId1"/>
  <headerFooter differentFirst="1">
    <oddHeader>&amp;L&amp;P&amp;C&amp;"-,Negrita"REPORTE DE RESULTADOS DEL CUESTIONARIO&amp;R&amp;D</oddHeader>
    <evenFooter>&amp;L&amp;G</evenFooter>
  </headerFooter>
  <drawing r:id="rId2"/>
  <legacyDrawingHF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C80"/>
  <sheetViews>
    <sheetView workbookViewId="0">
      <pane ySplit="1" topLeftCell="A74" activePane="bottomLeft" state="frozen"/>
      <selection pane="bottomLeft" activeCell="B77" sqref="B77"/>
    </sheetView>
  </sheetViews>
  <sheetFormatPr baseColWidth="10" defaultRowHeight="15" x14ac:dyDescent="0.25"/>
  <cols>
    <col min="1" max="1" width="17.42578125" customWidth="1"/>
    <col min="2" max="2" width="119.42578125" customWidth="1"/>
  </cols>
  <sheetData>
    <row r="1" spans="1:3" x14ac:dyDescent="0.25">
      <c r="A1" s="3" t="s">
        <v>2</v>
      </c>
      <c r="B1" s="3" t="s">
        <v>3</v>
      </c>
      <c r="C1" s="3" t="s">
        <v>11</v>
      </c>
    </row>
    <row r="2" spans="1:3" ht="210" x14ac:dyDescent="0.25">
      <c r="A2" s="4" t="s">
        <v>1</v>
      </c>
      <c r="B2" s="185" t="s">
        <v>7</v>
      </c>
      <c r="C2" s="5">
        <v>1</v>
      </c>
    </row>
    <row r="3" spans="1:3" ht="375" x14ac:dyDescent="0.25">
      <c r="A3" s="4" t="s">
        <v>4</v>
      </c>
      <c r="B3" s="186" t="s">
        <v>8</v>
      </c>
      <c r="C3" s="5">
        <v>2</v>
      </c>
    </row>
    <row r="4" spans="1:3" ht="255" x14ac:dyDescent="0.25">
      <c r="A4" s="4" t="s">
        <v>5</v>
      </c>
      <c r="B4" s="186" t="s">
        <v>10</v>
      </c>
      <c r="C4" s="5">
        <v>3</v>
      </c>
    </row>
    <row r="5" spans="1:3" ht="360" x14ac:dyDescent="0.25">
      <c r="A5" s="4" t="s">
        <v>6</v>
      </c>
      <c r="B5" s="186" t="s">
        <v>9</v>
      </c>
      <c r="C5" s="5">
        <v>4</v>
      </c>
    </row>
    <row r="8" spans="1:3" x14ac:dyDescent="0.25">
      <c r="A8" s="8" t="s">
        <v>12</v>
      </c>
      <c r="B8" s="9" t="s">
        <v>22</v>
      </c>
    </row>
    <row r="9" spans="1:3" x14ac:dyDescent="0.25">
      <c r="A9">
        <v>1</v>
      </c>
      <c r="B9" s="7" t="s">
        <v>31</v>
      </c>
    </row>
    <row r="10" spans="1:3" x14ac:dyDescent="0.25">
      <c r="A10">
        <v>2</v>
      </c>
      <c r="B10" s="7" t="s">
        <v>110</v>
      </c>
    </row>
    <row r="11" spans="1:3" x14ac:dyDescent="0.25">
      <c r="A11">
        <v>3</v>
      </c>
      <c r="B11" s="7" t="s">
        <v>20</v>
      </c>
    </row>
    <row r="12" spans="1:3" x14ac:dyDescent="0.25">
      <c r="A12">
        <v>4</v>
      </c>
      <c r="B12" s="7" t="s">
        <v>19</v>
      </c>
    </row>
    <row r="13" spans="1:3" x14ac:dyDescent="0.25">
      <c r="B13" s="7"/>
    </row>
    <row r="15" spans="1:3" x14ac:dyDescent="0.25">
      <c r="A15" s="8" t="s">
        <v>12</v>
      </c>
      <c r="B15" s="9" t="s">
        <v>23</v>
      </c>
    </row>
    <row r="16" spans="1:3" ht="75" x14ac:dyDescent="0.25">
      <c r="A16" s="19" t="s">
        <v>24</v>
      </c>
      <c r="B16" s="187" t="s">
        <v>27</v>
      </c>
    </row>
    <row r="17" spans="1:2" ht="60" x14ac:dyDescent="0.25">
      <c r="A17" s="19" t="s">
        <v>29</v>
      </c>
      <c r="B17" s="187" t="s">
        <v>25</v>
      </c>
    </row>
    <row r="18" spans="1:2" ht="52.5" customHeight="1" x14ac:dyDescent="0.25">
      <c r="A18" s="6" t="s">
        <v>26</v>
      </c>
      <c r="B18" s="187" t="s">
        <v>28</v>
      </c>
    </row>
    <row r="19" spans="1:2" ht="52.5" customHeight="1" x14ac:dyDescent="0.25">
      <c r="A19" s="6" t="s">
        <v>866</v>
      </c>
      <c r="B19" s="187" t="s">
        <v>867</v>
      </c>
    </row>
    <row r="20" spans="1:2" ht="52.5" customHeight="1" x14ac:dyDescent="0.25">
      <c r="A20" s="6" t="s">
        <v>868</v>
      </c>
      <c r="B20" s="187" t="s">
        <v>871</v>
      </c>
    </row>
    <row r="21" spans="1:2" ht="90" customHeight="1" x14ac:dyDescent="0.25">
      <c r="A21" s="6" t="s">
        <v>869</v>
      </c>
      <c r="B21" s="187" t="s">
        <v>879</v>
      </c>
    </row>
    <row r="22" spans="1:2" ht="90" customHeight="1" x14ac:dyDescent="0.25">
      <c r="A22" s="6" t="s">
        <v>870</v>
      </c>
      <c r="B22" s="187" t="s">
        <v>880</v>
      </c>
    </row>
    <row r="23" spans="1:2" ht="30" x14ac:dyDescent="0.25">
      <c r="A23" s="6" t="s">
        <v>872</v>
      </c>
      <c r="B23" s="187" t="s">
        <v>900</v>
      </c>
    </row>
    <row r="24" spans="1:2" ht="150" x14ac:dyDescent="0.25">
      <c r="A24" s="6" t="s">
        <v>873</v>
      </c>
      <c r="B24" s="187" t="s">
        <v>881</v>
      </c>
    </row>
    <row r="25" spans="1:2" ht="30" x14ac:dyDescent="0.25">
      <c r="A25" s="6" t="s">
        <v>874</v>
      </c>
      <c r="B25" s="187" t="s">
        <v>884</v>
      </c>
    </row>
    <row r="26" spans="1:2" ht="45" x14ac:dyDescent="0.25">
      <c r="A26" s="6" t="s">
        <v>875</v>
      </c>
      <c r="B26" s="187" t="s">
        <v>876</v>
      </c>
    </row>
    <row r="27" spans="1:2" ht="45" x14ac:dyDescent="0.25">
      <c r="A27" s="6" t="s">
        <v>877</v>
      </c>
      <c r="B27" s="187" t="s">
        <v>882</v>
      </c>
    </row>
    <row r="28" spans="1:2" ht="45" x14ac:dyDescent="0.25">
      <c r="A28" s="6" t="s">
        <v>878</v>
      </c>
      <c r="B28" s="187" t="s">
        <v>885</v>
      </c>
    </row>
    <row r="29" spans="1:2" ht="165" x14ac:dyDescent="0.25">
      <c r="A29" s="205" t="s">
        <v>922</v>
      </c>
      <c r="B29" s="6" t="s">
        <v>936</v>
      </c>
    </row>
    <row r="30" spans="1:2" ht="30" x14ac:dyDescent="0.25">
      <c r="A30" s="205" t="s">
        <v>923</v>
      </c>
      <c r="B30" s="6" t="s">
        <v>924</v>
      </c>
    </row>
    <row r="31" spans="1:2" ht="45" x14ac:dyDescent="0.25">
      <c r="A31" s="205" t="s">
        <v>925</v>
      </c>
      <c r="B31" s="6" t="s">
        <v>926</v>
      </c>
    </row>
    <row r="32" spans="1:2" ht="30" x14ac:dyDescent="0.25">
      <c r="A32" s="205" t="s">
        <v>927</v>
      </c>
      <c r="B32" s="6" t="s">
        <v>937</v>
      </c>
    </row>
    <row r="33" spans="1:2" ht="300" x14ac:dyDescent="0.25">
      <c r="A33" s="205" t="s">
        <v>928</v>
      </c>
      <c r="B33" s="6" t="s">
        <v>938</v>
      </c>
    </row>
    <row r="34" spans="1:2" ht="45" x14ac:dyDescent="0.25">
      <c r="A34" s="205" t="s">
        <v>929</v>
      </c>
      <c r="B34" s="6" t="s">
        <v>939</v>
      </c>
    </row>
    <row r="35" spans="1:2" ht="195" x14ac:dyDescent="0.25">
      <c r="A35" s="205" t="s">
        <v>931</v>
      </c>
      <c r="B35" s="6" t="s">
        <v>930</v>
      </c>
    </row>
    <row r="36" spans="1:2" ht="240" x14ac:dyDescent="0.25">
      <c r="A36" s="205" t="s">
        <v>933</v>
      </c>
      <c r="B36" s="6" t="s">
        <v>932</v>
      </c>
    </row>
    <row r="37" spans="1:2" ht="45" x14ac:dyDescent="0.25">
      <c r="A37" s="205" t="s">
        <v>935</v>
      </c>
      <c r="B37" s="6" t="s">
        <v>934</v>
      </c>
    </row>
    <row r="38" spans="1:2" x14ac:dyDescent="0.25">
      <c r="B38" s="9" t="s">
        <v>30</v>
      </c>
    </row>
    <row r="39" spans="1:2" ht="45" x14ac:dyDescent="0.25">
      <c r="B39" s="187" t="s">
        <v>32</v>
      </c>
    </row>
    <row r="42" spans="1:2" x14ac:dyDescent="0.25">
      <c r="A42" s="20" t="s">
        <v>35</v>
      </c>
      <c r="B42" s="21" t="s">
        <v>36</v>
      </c>
    </row>
    <row r="43" spans="1:2" x14ac:dyDescent="0.25">
      <c r="A43">
        <v>1</v>
      </c>
      <c r="B43" s="2" t="s">
        <v>37</v>
      </c>
    </row>
    <row r="44" spans="1:2" x14ac:dyDescent="0.25">
      <c r="A44">
        <v>2</v>
      </c>
      <c r="B44" s="2" t="s">
        <v>38</v>
      </c>
    </row>
    <row r="45" spans="1:2" x14ac:dyDescent="0.25">
      <c r="A45">
        <v>3</v>
      </c>
      <c r="B45" s="2" t="s">
        <v>39</v>
      </c>
    </row>
    <row r="46" spans="1:2" x14ac:dyDescent="0.25">
      <c r="A46">
        <v>4</v>
      </c>
      <c r="B46" s="2" t="s">
        <v>40</v>
      </c>
    </row>
    <row r="47" spans="1:2" x14ac:dyDescent="0.25">
      <c r="A47">
        <v>5</v>
      </c>
      <c r="B47" s="2" t="s">
        <v>41</v>
      </c>
    </row>
    <row r="48" spans="1:2" x14ac:dyDescent="0.25">
      <c r="A48">
        <v>6</v>
      </c>
      <c r="B48" s="2" t="s">
        <v>42</v>
      </c>
    </row>
    <row r="49" spans="1:2" x14ac:dyDescent="0.25">
      <c r="A49">
        <v>7</v>
      </c>
      <c r="B49" s="2" t="s">
        <v>43</v>
      </c>
    </row>
    <row r="50" spans="1:2" x14ac:dyDescent="0.25">
      <c r="A50">
        <v>8</v>
      </c>
      <c r="B50" s="2" t="s">
        <v>44</v>
      </c>
    </row>
    <row r="51" spans="1:2" x14ac:dyDescent="0.25">
      <c r="A51">
        <v>9</v>
      </c>
      <c r="B51" s="2" t="s">
        <v>45</v>
      </c>
    </row>
    <row r="52" spans="1:2" x14ac:dyDescent="0.25">
      <c r="A52">
        <v>10</v>
      </c>
      <c r="B52" s="2" t="s">
        <v>46</v>
      </c>
    </row>
    <row r="53" spans="1:2" x14ac:dyDescent="0.25">
      <c r="A53">
        <v>11</v>
      </c>
      <c r="B53" s="2" t="s">
        <v>47</v>
      </c>
    </row>
    <row r="54" spans="1:2" x14ac:dyDescent="0.25">
      <c r="A54">
        <v>12</v>
      </c>
      <c r="B54" s="2" t="s">
        <v>48</v>
      </c>
    </row>
    <row r="55" spans="1:2" x14ac:dyDescent="0.25">
      <c r="A55">
        <v>13</v>
      </c>
      <c r="B55" s="22" t="s">
        <v>49</v>
      </c>
    </row>
    <row r="56" spans="1:2" x14ac:dyDescent="0.25">
      <c r="A56">
        <v>14</v>
      </c>
      <c r="B56" s="22" t="s">
        <v>50</v>
      </c>
    </row>
    <row r="57" spans="1:2" x14ac:dyDescent="0.25">
      <c r="A57">
        <v>15</v>
      </c>
      <c r="B57" s="22" t="s">
        <v>51</v>
      </c>
    </row>
    <row r="58" spans="1:2" x14ac:dyDescent="0.25">
      <c r="A58">
        <v>16</v>
      </c>
      <c r="B58" s="2" t="s">
        <v>52</v>
      </c>
    </row>
    <row r="59" spans="1:2" x14ac:dyDescent="0.25">
      <c r="A59">
        <v>17</v>
      </c>
      <c r="B59" s="2" t="s">
        <v>53</v>
      </c>
    </row>
    <row r="60" spans="1:2" x14ac:dyDescent="0.25">
      <c r="A60">
        <v>18</v>
      </c>
      <c r="B60" s="2" t="s">
        <v>54</v>
      </c>
    </row>
    <row r="61" spans="1:2" x14ac:dyDescent="0.25">
      <c r="A61">
        <v>19</v>
      </c>
      <c r="B61" s="23" t="s">
        <v>55</v>
      </c>
    </row>
    <row r="62" spans="1:2" x14ac:dyDescent="0.25">
      <c r="A62">
        <v>20</v>
      </c>
      <c r="B62" s="23" t="s">
        <v>56</v>
      </c>
    </row>
    <row r="63" spans="1:2" x14ac:dyDescent="0.25">
      <c r="A63">
        <v>21</v>
      </c>
      <c r="B63" s="23" t="s">
        <v>57</v>
      </c>
    </row>
    <row r="64" spans="1:2" x14ac:dyDescent="0.25">
      <c r="A64">
        <v>22</v>
      </c>
      <c r="B64" s="23" t="s">
        <v>58</v>
      </c>
    </row>
    <row r="65" spans="1:2" x14ac:dyDescent="0.25">
      <c r="A65">
        <v>23</v>
      </c>
      <c r="B65" s="23" t="s">
        <v>59</v>
      </c>
    </row>
    <row r="66" spans="1:2" x14ac:dyDescent="0.25">
      <c r="A66">
        <v>24</v>
      </c>
      <c r="B66" s="23" t="s">
        <v>60</v>
      </c>
    </row>
    <row r="67" spans="1:2" x14ac:dyDescent="0.25">
      <c r="A67">
        <v>25</v>
      </c>
      <c r="B67" s="23" t="s">
        <v>61</v>
      </c>
    </row>
    <row r="68" spans="1:2" x14ac:dyDescent="0.25">
      <c r="A68">
        <v>26</v>
      </c>
      <c r="B68" s="23" t="s">
        <v>62</v>
      </c>
    </row>
    <row r="69" spans="1:2" x14ac:dyDescent="0.25">
      <c r="A69">
        <v>27</v>
      </c>
      <c r="B69" s="23" t="s">
        <v>63</v>
      </c>
    </row>
    <row r="70" spans="1:2" x14ac:dyDescent="0.25">
      <c r="A70">
        <v>28</v>
      </c>
      <c r="B70" s="23" t="s">
        <v>64</v>
      </c>
    </row>
    <row r="71" spans="1:2" x14ac:dyDescent="0.25">
      <c r="A71">
        <v>29</v>
      </c>
      <c r="B71" s="23" t="s">
        <v>65</v>
      </c>
    </row>
    <row r="72" spans="1:2" x14ac:dyDescent="0.25">
      <c r="A72">
        <v>30</v>
      </c>
      <c r="B72" s="23" t="s">
        <v>66</v>
      </c>
    </row>
    <row r="73" spans="1:2" x14ac:dyDescent="0.25">
      <c r="A73">
        <v>31</v>
      </c>
      <c r="B73" s="23" t="s">
        <v>67</v>
      </c>
    </row>
    <row r="74" spans="1:2" x14ac:dyDescent="0.25">
      <c r="A74">
        <v>32</v>
      </c>
      <c r="B74" s="23" t="s">
        <v>68</v>
      </c>
    </row>
    <row r="76" spans="1:2" ht="330" x14ac:dyDescent="0.25">
      <c r="A76" s="3" t="s">
        <v>883</v>
      </c>
      <c r="B76" s="624" t="s">
        <v>1141</v>
      </c>
    </row>
    <row r="77" spans="1:2" x14ac:dyDescent="0.25">
      <c r="A77" s="3" t="s">
        <v>112</v>
      </c>
      <c r="B77" t="s">
        <v>113</v>
      </c>
    </row>
    <row r="78" spans="1:2" x14ac:dyDescent="0.25">
      <c r="B78" t="s">
        <v>114</v>
      </c>
    </row>
    <row r="79" spans="1:2" x14ac:dyDescent="0.25">
      <c r="B79" t="s">
        <v>899</v>
      </c>
    </row>
    <row r="80" spans="1:2" x14ac:dyDescent="0.25">
      <c r="B80" t="s">
        <v>111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D5:H9"/>
  <sheetViews>
    <sheetView topLeftCell="C1" workbookViewId="0">
      <selection activeCell="H17" sqref="H17"/>
    </sheetView>
  </sheetViews>
  <sheetFormatPr baseColWidth="10" defaultRowHeight="15" x14ac:dyDescent="0.25"/>
  <cols>
    <col min="5" max="5" width="17.5703125" customWidth="1"/>
    <col min="6" max="6" width="17.140625" customWidth="1"/>
    <col min="7" max="7" width="20.5703125" customWidth="1"/>
    <col min="8" max="8" width="21.140625" customWidth="1"/>
  </cols>
  <sheetData>
    <row r="5" spans="4:8" ht="37.5" x14ac:dyDescent="0.3">
      <c r="D5" s="511" t="s">
        <v>1089</v>
      </c>
      <c r="E5" s="512" t="s">
        <v>1090</v>
      </c>
      <c r="F5" s="512" t="s">
        <v>1091</v>
      </c>
      <c r="G5" s="512" t="s">
        <v>1092</v>
      </c>
      <c r="H5" s="512" t="s">
        <v>1093</v>
      </c>
    </row>
    <row r="6" spans="4:8" ht="18.75" x14ac:dyDescent="0.3">
      <c r="D6" s="513" t="s">
        <v>898</v>
      </c>
      <c r="E6" s="514">
        <v>40</v>
      </c>
      <c r="F6" s="514">
        <v>70</v>
      </c>
      <c r="G6" s="514">
        <v>0</v>
      </c>
      <c r="H6" s="515">
        <v>0</v>
      </c>
    </row>
    <row r="7" spans="4:8" ht="18.75" x14ac:dyDescent="0.3">
      <c r="D7" s="513" t="s">
        <v>1094</v>
      </c>
      <c r="E7" s="514">
        <v>61</v>
      </c>
      <c r="F7" s="514">
        <v>114</v>
      </c>
      <c r="G7" s="514">
        <v>169</v>
      </c>
      <c r="H7" s="515">
        <v>243</v>
      </c>
    </row>
    <row r="8" spans="4:8" ht="18.75" x14ac:dyDescent="0.3">
      <c r="D8" s="513" t="s">
        <v>1095</v>
      </c>
      <c r="E8" s="514">
        <v>106</v>
      </c>
      <c r="F8" s="514">
        <v>129</v>
      </c>
      <c r="G8" s="514">
        <v>225</v>
      </c>
      <c r="H8" s="515">
        <v>299</v>
      </c>
    </row>
    <row r="9" spans="4:8" ht="18.75" x14ac:dyDescent="0.3">
      <c r="D9" s="513" t="s">
        <v>1096</v>
      </c>
      <c r="E9" s="514">
        <v>115</v>
      </c>
      <c r="F9" s="514">
        <v>139</v>
      </c>
      <c r="G9" s="514">
        <v>247</v>
      </c>
      <c r="H9" s="515">
        <v>398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33</vt:i4>
      </vt:variant>
    </vt:vector>
  </HeadingPairs>
  <TitlesOfParts>
    <vt:vector size="33" baseType="lpstr">
      <vt:lpstr>Blanco</vt:lpstr>
      <vt:lpstr>Datos</vt:lpstr>
      <vt:lpstr>Introducción</vt:lpstr>
      <vt:lpstr>1.5 Micro</vt:lpstr>
      <vt:lpstr>R 1.5 Micro</vt:lpstr>
      <vt:lpstr>1.5 Pequeña</vt:lpstr>
      <vt:lpstr>R 1.5 Pequeña</vt:lpstr>
      <vt:lpstr>1.5 Mediana</vt:lpstr>
      <vt:lpstr>R 1.5 Mediana</vt:lpstr>
      <vt:lpstr>1.5 Grande</vt:lpstr>
      <vt:lpstr>R 1.5 Grande</vt:lpstr>
      <vt:lpstr>1.5 a 5 Micro</vt:lpstr>
      <vt:lpstr>R 1.5 a 5 Micro</vt:lpstr>
      <vt:lpstr>1.5 a 5 Pequeña</vt:lpstr>
      <vt:lpstr>R 1.5 a 5 Pequeña</vt:lpstr>
      <vt:lpstr>1.5 a 5 Mediana</vt:lpstr>
      <vt:lpstr>R 1.5 a 5 Mediana</vt:lpstr>
      <vt:lpstr>1.5 a 5 Grande</vt:lpstr>
      <vt:lpstr>R 1.5 a 5 Grande</vt:lpstr>
      <vt:lpstr>5 a 20 Pequeña</vt:lpstr>
      <vt:lpstr>R 5 a 20 Pequeña</vt:lpstr>
      <vt:lpstr>5 a 20 Mediana</vt:lpstr>
      <vt:lpstr>R 5 a 20 Mediana</vt:lpstr>
      <vt:lpstr>5 a 20 Grande</vt:lpstr>
      <vt:lpstr>R 5 a 20 Grande</vt:lpstr>
      <vt:lpstr>20 Pequeña</vt:lpstr>
      <vt:lpstr>R 20 Pequeña</vt:lpstr>
      <vt:lpstr>20 Mediana</vt:lpstr>
      <vt:lpstr>R 20 Mediana</vt:lpstr>
      <vt:lpstr>20 Grande</vt:lpstr>
      <vt:lpstr>R 20 Grande</vt:lpstr>
      <vt:lpstr>Descripcion</vt:lpstr>
      <vt:lpstr>totales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marisol.garfias</dc:creator>
  <cp:lastModifiedBy>QG-</cp:lastModifiedBy>
  <cp:lastPrinted>2014-03-03T23:04:06Z</cp:lastPrinted>
  <dcterms:created xsi:type="dcterms:W3CDTF">2013-04-25T18:40:08Z</dcterms:created>
  <dcterms:modified xsi:type="dcterms:W3CDTF">2017-04-27T14:42:18Z</dcterms:modified>
</cp:coreProperties>
</file>